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pivotTables/pivotTable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xml" ContentType="application/vnd.ms-office.chartstyle+xml"/>
  <Override PartName="/xl/charts/colors1.xml" ContentType="application/vnd.ms-office.chartcolorstyle+xml"/>
  <Override PartName="/xl/charts/chart1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11.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2.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13.xml" ContentType="application/vnd.openxmlformats-officedocument.drawing+xml"/>
  <Override PartName="/xl/charts/chart3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4.xml" ContentType="application/vnd.openxmlformats-officedocument.drawing+xml"/>
  <Override PartName="/xl/charts/chart32.xml" ContentType="application/vnd.openxmlformats-officedocument.drawingml.chart+xml"/>
  <Override PartName="/xl/charts/style4.xml" ContentType="application/vnd.ms-office.chartstyle+xml"/>
  <Override PartName="/xl/charts/colors4.xml" ContentType="application/vnd.ms-office.chartcolorstyle+xml"/>
  <Override PartName="/xl/charts/chart33.xml" ContentType="application/vnd.openxmlformats-officedocument.drawingml.chart+xml"/>
  <Override PartName="/xl/charts/style5.xml" ContentType="application/vnd.ms-office.chartstyle+xml"/>
  <Override PartName="/xl/charts/colors5.xml" ContentType="application/vnd.ms-office.chartcolorstyle+xml"/>
  <Override PartName="/xl/charts/chart34.xml" ContentType="application/vnd.openxmlformats-officedocument.drawingml.chart+xml"/>
  <Override PartName="/xl/charts/style6.xml" ContentType="application/vnd.ms-office.chartstyle+xml"/>
  <Override PartName="/xl/charts/colors6.xml" ContentType="application/vnd.ms-office.chartcolorstyle+xml"/>
  <Override PartName="/xl/charts/chart3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3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xml"/>
  <Override PartName="/xl/charts/chart3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7.xml" ContentType="application/vnd.openxmlformats-officedocument.drawing+xml"/>
  <Override PartName="/xl/charts/chart3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8.xml" ContentType="application/vnd.openxmlformats-officedocument.drawing+xml"/>
  <Override PartName="/xl/charts/chart39.xml" ContentType="application/vnd.openxmlformats-officedocument.drawingml.chart+xml"/>
  <Override PartName="/xl/charts/style11.xml" ContentType="application/vnd.ms-office.chartstyle+xml"/>
  <Override PartName="/xl/charts/colors11.xml" ContentType="application/vnd.ms-office.chartcolorstyle+xml"/>
  <Override PartName="/xl/charts/chart4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hidePivotFieldList="1"/>
  <mc:AlternateContent xmlns:mc="http://schemas.openxmlformats.org/markup-compatibility/2006">
    <mc:Choice Requires="x15">
      <x15ac:absPath xmlns:x15ac="http://schemas.microsoft.com/office/spreadsheetml/2010/11/ac" url="/Users/Ivan_Ushakov/Downloads/"/>
    </mc:Choice>
  </mc:AlternateContent>
  <xr:revisionPtr revIDLastSave="0" documentId="13_ncr:1_{3DC92E0A-E942-8147-BD70-B5F85D2D8A9D}" xr6:coauthVersionLast="47" xr6:coauthVersionMax="47" xr10:uidLastSave="{00000000-0000-0000-0000-000000000000}"/>
  <bookViews>
    <workbookView xWindow="0" yWindow="760" windowWidth="30240" windowHeight="17520" tabRatio="833" firstSheet="8" activeTab="17" xr2:uid="{00000000-000D-0000-FFFF-FFFF00000000}"/>
  </bookViews>
  <sheets>
    <sheet name="Assumptions" sheetId="1" r:id="rId1"/>
    <sheet name="Black (Cleaned)" sheetId="2" r:id="rId2"/>
    <sheet name="Silver (Cleaned)" sheetId="3" r:id="rId3"/>
    <sheet name="Black (Aggregated)" sheetId="4" r:id="rId4"/>
    <sheet name="Silver (Aggregated)" sheetId="5" r:id="rId5"/>
    <sheet name="Total Sales" sheetId="6" r:id="rId6"/>
    <sheet name="(ACF Helper)" sheetId="7" r:id="rId7"/>
    <sheet name="Forecast Validation" sheetId="8" r:id="rId8"/>
    <sheet name="Parameters Optimisation" sheetId="9" r:id="rId9"/>
    <sheet name="Aggregate Planning" sheetId="10" r:id="rId10"/>
    <sheet name="Initial MPS and RCCP" sheetId="21" r:id="rId11"/>
    <sheet name="Authorised MPS" sheetId="12" r:id="rId12"/>
    <sheet name="MRP" sheetId="13" r:id="rId13"/>
    <sheet name="EOQ" sheetId="14" r:id="rId14"/>
    <sheet name="EPQ" sheetId="18" r:id="rId15"/>
    <sheet name="(EOQ v EPQ helper)" sheetId="20" r:id="rId16"/>
    <sheet name="Discount model" sheetId="16" r:id="rId17"/>
    <sheet name="Inventory Management Models " sheetId="22" r:id="rId18"/>
  </sheets>
  <definedNames>
    <definedName name="BeginningInventory" localSheetId="9">'Aggregate Planning'!$C$6</definedName>
    <definedName name="LaborStandard" localSheetId="9">'Aggregate Planning'!$C$8</definedName>
    <definedName name="solver_adj" localSheetId="9" hidden="1">'Aggregate Planning'!$J$8:$K$8</definedName>
    <definedName name="solver_adj" localSheetId="7" hidden="1">'Forecast Validation'!$AA$3:$AA$4</definedName>
    <definedName name="solver_cvg" localSheetId="9" hidden="1">0.0001</definedName>
    <definedName name="solver_cvg" localSheetId="7" hidden="1">0.0001</definedName>
    <definedName name="solver_drv" localSheetId="9" hidden="1">1</definedName>
    <definedName name="solver_drv" localSheetId="7" hidden="1">1</definedName>
    <definedName name="solver_eng" localSheetId="9" hidden="1">1</definedName>
    <definedName name="solver_eng" localSheetId="7" hidden="1">1</definedName>
    <definedName name="solver_itr" localSheetId="9" hidden="1">2147483647</definedName>
    <definedName name="solver_itr" localSheetId="7" hidden="1">2147483647</definedName>
    <definedName name="solver_lhs1" localSheetId="9" hidden="1">'Aggregate Planning'!$J$8</definedName>
    <definedName name="solver_lhs1" localSheetId="7" hidden="1">'Forecast Validation'!$AA$3</definedName>
    <definedName name="solver_lhs2" localSheetId="9" hidden="1">'Aggregate Planning'!$J$8</definedName>
    <definedName name="solver_lhs2" localSheetId="7" hidden="1">'Forecast Validation'!$AA$3</definedName>
    <definedName name="solver_lhs3" localSheetId="9" hidden="1">'Aggregate Planning'!$K$8</definedName>
    <definedName name="solver_lhs3" localSheetId="7" hidden="1">'Forecast Validation'!$AA$4</definedName>
    <definedName name="solver_lhs4" localSheetId="9" hidden="1">'Aggregate Planning'!$K$8</definedName>
    <definedName name="solver_lhs4" localSheetId="7" hidden="1">'Forecast Validation'!$AA$4</definedName>
    <definedName name="solver_lin" localSheetId="9" hidden="1">2</definedName>
    <definedName name="solver_lin" localSheetId="7" hidden="1">2</definedName>
    <definedName name="solver_mip" localSheetId="9" hidden="1">2147483647</definedName>
    <definedName name="solver_mip" localSheetId="7" hidden="1">2147483647</definedName>
    <definedName name="solver_mni" localSheetId="9" hidden="1">30</definedName>
    <definedName name="solver_mni" localSheetId="7" hidden="1">30</definedName>
    <definedName name="solver_mrt" localSheetId="9" hidden="1">0.075</definedName>
    <definedName name="solver_mrt" localSheetId="7" hidden="1">0.075</definedName>
    <definedName name="solver_msl" localSheetId="9" hidden="1">2</definedName>
    <definedName name="solver_msl" localSheetId="7" hidden="1">2</definedName>
    <definedName name="solver_neg" localSheetId="9" hidden="1">1</definedName>
    <definedName name="solver_neg" localSheetId="7" hidden="1">1</definedName>
    <definedName name="solver_nod" localSheetId="9" hidden="1">2147483647</definedName>
    <definedName name="solver_nod" localSheetId="7" hidden="1">2147483647</definedName>
    <definedName name="solver_num" localSheetId="9" hidden="1">4</definedName>
    <definedName name="solver_num" localSheetId="7" hidden="1">4</definedName>
    <definedName name="solver_opt" localSheetId="9" hidden="1">'Aggregate Planning'!$Q$11</definedName>
    <definedName name="solver_opt" localSheetId="7" hidden="1">'Forecast Validation'!$AI$33</definedName>
    <definedName name="solver_pre" localSheetId="9" hidden="1">0.000001</definedName>
    <definedName name="solver_pre" localSheetId="7" hidden="1">0.000001</definedName>
    <definedName name="solver_rbv" localSheetId="9" hidden="1">1</definedName>
    <definedName name="solver_rbv" localSheetId="7" hidden="1">1</definedName>
    <definedName name="solver_rel1" localSheetId="9" hidden="1">1</definedName>
    <definedName name="solver_rel1" localSheetId="7" hidden="1">1</definedName>
    <definedName name="solver_rel2" localSheetId="9" hidden="1">3</definedName>
    <definedName name="solver_rel2" localSheetId="7" hidden="1">3</definedName>
    <definedName name="solver_rel3" localSheetId="9" hidden="1">1</definedName>
    <definedName name="solver_rel3" localSheetId="7" hidden="1">1</definedName>
    <definedName name="solver_rel4" localSheetId="9" hidden="1">3</definedName>
    <definedName name="solver_rel4" localSheetId="7" hidden="1">3</definedName>
    <definedName name="solver_rhs1" localSheetId="9" hidden="1">2500</definedName>
    <definedName name="solver_rhs1" localSheetId="7" hidden="1">1</definedName>
    <definedName name="solver_rhs2" localSheetId="9" hidden="1">1200</definedName>
    <definedName name="solver_rhs2" localSheetId="7" hidden="1">0</definedName>
    <definedName name="solver_rhs3" localSheetId="9" hidden="1">500</definedName>
    <definedName name="solver_rhs3" localSheetId="7" hidden="1">1</definedName>
    <definedName name="solver_rhs4" localSheetId="9" hidden="1">1</definedName>
    <definedName name="solver_rhs4" localSheetId="7" hidden="1">0</definedName>
    <definedName name="solver_rlx" localSheetId="9" hidden="1">2</definedName>
    <definedName name="solver_rlx" localSheetId="7" hidden="1">1</definedName>
    <definedName name="solver_rsd" localSheetId="9" hidden="1">0</definedName>
    <definedName name="solver_rsd" localSheetId="7" hidden="1">0</definedName>
    <definedName name="solver_scl" localSheetId="9" hidden="1">1</definedName>
    <definedName name="solver_scl" localSheetId="7" hidden="1">2</definedName>
    <definedName name="solver_sho" localSheetId="9" hidden="1">2</definedName>
    <definedName name="solver_sho" localSheetId="7" hidden="1">2</definedName>
    <definedName name="solver_ssz" localSheetId="9" hidden="1">100</definedName>
    <definedName name="solver_ssz" localSheetId="7" hidden="1">100</definedName>
    <definedName name="solver_tim" localSheetId="9" hidden="1">2147483647</definedName>
    <definedName name="solver_tim" localSheetId="7" hidden="1">2147483647</definedName>
    <definedName name="solver_tol" localSheetId="9" hidden="1">0.01</definedName>
    <definedName name="solver_tol" localSheetId="7" hidden="1">0.01</definedName>
    <definedName name="solver_typ" localSheetId="9" hidden="1">2</definedName>
    <definedName name="solver_typ" localSheetId="7" hidden="1">2</definedName>
    <definedName name="solver_val" localSheetId="9" hidden="1">0</definedName>
    <definedName name="solver_val" localSheetId="7" hidden="1">0</definedName>
    <definedName name="solver_ver" localSheetId="9" hidden="1">2</definedName>
    <definedName name="solver_ver" localSheetId="7" hidden="1">2</definedName>
  </definedNames>
  <calcPr calcId="191029"/>
  <pivotCaches>
    <pivotCache cacheId="109" r:id="rId19"/>
    <pivotCache cacheId="110" r:id="rId20"/>
    <pivotCache cacheId="111"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4" roundtripDataChecksum="mGDZv1mRu+3zKTY8Q1AiYzMalluu+vwmu1VNZi19mGw="/>
    </ext>
  </extLst>
</workbook>
</file>

<file path=xl/calcChain.xml><?xml version="1.0" encoding="utf-8"?>
<calcChain xmlns="http://schemas.openxmlformats.org/spreadsheetml/2006/main">
  <c r="E41" i="22" l="1"/>
  <c r="E42" i="22"/>
  <c r="I15" i="14"/>
  <c r="I13" i="14"/>
  <c r="I14" i="14"/>
  <c r="O72" i="22"/>
  <c r="M71" i="22"/>
  <c r="K70" i="22"/>
  <c r="I69" i="22"/>
  <c r="H42" i="22"/>
  <c r="F66" i="22"/>
  <c r="H66" i="22"/>
  <c r="J66" i="22"/>
  <c r="L66" i="22"/>
  <c r="N66" i="22"/>
  <c r="P66" i="22"/>
  <c r="E66" i="22"/>
  <c r="E26" i="22" l="1"/>
  <c r="E24" i="22"/>
  <c r="E23" i="22"/>
  <c r="F30" i="22" s="1"/>
  <c r="E22" i="22"/>
  <c r="E9" i="22"/>
  <c r="E8" i="22"/>
  <c r="E7" i="22"/>
  <c r="E6" i="22"/>
  <c r="E2" i="22"/>
  <c r="E12" i="22"/>
  <c r="E13" i="22" s="1"/>
  <c r="F12" i="22"/>
  <c r="G12" i="22"/>
  <c r="H12" i="22"/>
  <c r="E28" i="22"/>
  <c r="E29" i="22" s="1"/>
  <c r="F41" i="22" s="1"/>
  <c r="F68" i="22" s="1"/>
  <c r="F28" i="22"/>
  <c r="G28" i="22"/>
  <c r="H28" i="22"/>
  <c r="E48" i="22"/>
  <c r="E49" i="22"/>
  <c r="E50" i="22" l="1"/>
  <c r="E51" i="22" s="1"/>
  <c r="E30" i="22"/>
  <c r="E31" i="22" s="1"/>
  <c r="E37" i="22" s="1"/>
  <c r="E15" i="22"/>
  <c r="L41" i="22"/>
  <c r="L68" i="22" s="1"/>
  <c r="P41" i="22"/>
  <c r="P68" i="22" s="1"/>
  <c r="M41" i="22"/>
  <c r="M68" i="22" s="1"/>
  <c r="G41" i="22"/>
  <c r="G68" i="22" s="1"/>
  <c r="O41" i="22"/>
  <c r="O68" i="22" s="1"/>
  <c r="H41" i="22"/>
  <c r="H68" i="22" s="1"/>
  <c r="E68" i="22"/>
  <c r="N41" i="22"/>
  <c r="N68" i="22" s="1"/>
  <c r="K41" i="22"/>
  <c r="K68" i="22" s="1"/>
  <c r="J41" i="22"/>
  <c r="J68" i="22" s="1"/>
  <c r="I41" i="22"/>
  <c r="I68" i="22" s="1"/>
  <c r="G29" i="22"/>
  <c r="F29" i="22"/>
  <c r="F31" i="22" s="1"/>
  <c r="E25" i="22"/>
  <c r="H29" i="22"/>
  <c r="G13" i="22"/>
  <c r="G15" i="22" s="1"/>
  <c r="F13" i="22"/>
  <c r="F14" i="22" s="1"/>
  <c r="H13" i="22"/>
  <c r="H15" i="22" s="1"/>
  <c r="E10" i="22"/>
  <c r="E14" i="22"/>
  <c r="E52" i="22"/>
  <c r="H14" i="22"/>
  <c r="G14" i="22"/>
  <c r="H30" i="22"/>
  <c r="G30" i="22"/>
  <c r="G31" i="22" l="1"/>
  <c r="F15" i="22"/>
  <c r="F37" i="22"/>
  <c r="E69" i="22"/>
  <c r="G40" i="22"/>
  <c r="G67" i="22" s="1"/>
  <c r="H40" i="22"/>
  <c r="I40" i="22"/>
  <c r="I67" i="22" s="1"/>
  <c r="J40" i="22"/>
  <c r="K40" i="22"/>
  <c r="K67" i="22" s="1"/>
  <c r="L40" i="22"/>
  <c r="M40" i="22"/>
  <c r="M67" i="22" s="1"/>
  <c r="N40" i="22"/>
  <c r="O40" i="22"/>
  <c r="O67" i="22" s="1"/>
  <c r="P40" i="22"/>
  <c r="E40" i="22"/>
  <c r="E67" i="22" s="1"/>
  <c r="F40" i="22"/>
  <c r="H31" i="22"/>
  <c r="L13" i="14"/>
  <c r="K13" i="14"/>
  <c r="J13" i="14"/>
  <c r="I12" i="14"/>
  <c r="M15" i="12"/>
  <c r="G15" i="12"/>
  <c r="E15" i="12"/>
  <c r="N67" i="22" l="1"/>
  <c r="H67" i="22"/>
  <c r="J67" i="22"/>
  <c r="F69" i="22"/>
  <c r="F42" i="22"/>
  <c r="P67" i="22"/>
  <c r="L67" i="22"/>
  <c r="F67" i="22"/>
  <c r="F38" i="22"/>
  <c r="G39" i="22" s="1"/>
  <c r="G66" i="22" s="1"/>
  <c r="F15" i="12"/>
  <c r="G37" i="22" l="1"/>
  <c r="I4" i="14"/>
  <c r="I4" i="18" s="1"/>
  <c r="J5" i="13"/>
  <c r="K6" i="3"/>
  <c r="L6" i="3" s="1"/>
  <c r="K5" i="3"/>
  <c r="L5" i="3" s="1"/>
  <c r="L7" i="3"/>
  <c r="L8" i="3"/>
  <c r="L9" i="3"/>
  <c r="N13" i="12"/>
  <c r="I13" i="12"/>
  <c r="U13" i="12"/>
  <c r="F13" i="12"/>
  <c r="H37" i="22" l="1"/>
  <c r="G69" i="22"/>
  <c r="G42" i="22"/>
  <c r="I10" i="18"/>
  <c r="I11" i="18"/>
  <c r="I14" i="18" s="1"/>
  <c r="I10" i="14"/>
  <c r="J28" i="10"/>
  <c r="J19" i="10"/>
  <c r="P16" i="12"/>
  <c r="H69" i="22" l="1"/>
  <c r="H38" i="22"/>
  <c r="I39" i="22" s="1"/>
  <c r="I66" i="22" s="1"/>
  <c r="I16" i="18"/>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AO30" i="13"/>
  <c r="AP30" i="13"/>
  <c r="AQ30" i="13"/>
  <c r="AR30" i="13"/>
  <c r="AS30" i="13"/>
  <c r="AT30" i="13"/>
  <c r="AU30" i="13"/>
  <c r="AV30" i="13"/>
  <c r="AW30" i="13"/>
  <c r="AX30" i="13"/>
  <c r="AY30" i="13"/>
  <c r="AZ30" i="13"/>
  <c r="BA30" i="13"/>
  <c r="BB30" i="13"/>
  <c r="BC30" i="13"/>
  <c r="BD30" i="13"/>
  <c r="BE30" i="13"/>
  <c r="M30" i="13"/>
  <c r="L30" i="13"/>
  <c r="K30" i="13"/>
  <c r="J29" i="13"/>
  <c r="J18"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AO22" i="13"/>
  <c r="AP22" i="13"/>
  <c r="AQ22" i="13"/>
  <c r="AR22" i="13"/>
  <c r="AS22" i="13"/>
  <c r="AT22" i="13"/>
  <c r="AU22" i="13"/>
  <c r="AV22" i="13"/>
  <c r="AW22" i="13"/>
  <c r="AX22" i="13"/>
  <c r="AY22" i="13"/>
  <c r="AZ22" i="13"/>
  <c r="BA22" i="13"/>
  <c r="BB22" i="13"/>
  <c r="BC22" i="13"/>
  <c r="BD22" i="13"/>
  <c r="BE22" i="13"/>
  <c r="N23" i="13"/>
  <c r="M23" i="13"/>
  <c r="L23" i="13"/>
  <c r="J23" i="13"/>
  <c r="L22" i="13"/>
  <c r="J22" i="13"/>
  <c r="BE6" i="13"/>
  <c r="BD5" i="13"/>
  <c r="BE13" i="13"/>
  <c r="N14" i="13"/>
  <c r="O14" i="13"/>
  <c r="P14" i="13"/>
  <c r="Q14" i="13"/>
  <c r="R14" i="13"/>
  <c r="S14" i="13"/>
  <c r="T14" i="13"/>
  <c r="U14" i="13"/>
  <c r="V14" i="13"/>
  <c r="W14" i="13"/>
  <c r="X14" i="13"/>
  <c r="Y14" i="13"/>
  <c r="Z14" i="13"/>
  <c r="AA14" i="13"/>
  <c r="AB14" i="13"/>
  <c r="AC14" i="13"/>
  <c r="AD14" i="13"/>
  <c r="AE14" i="13"/>
  <c r="AF14" i="13"/>
  <c r="AG14" i="13"/>
  <c r="AH14" i="13"/>
  <c r="AI14" i="13"/>
  <c r="AJ14" i="13"/>
  <c r="AK14" i="13"/>
  <c r="AL14" i="13"/>
  <c r="AM14" i="13"/>
  <c r="AN14" i="13"/>
  <c r="AO14" i="13"/>
  <c r="AP14" i="13"/>
  <c r="AQ14" i="13"/>
  <c r="AR14" i="13"/>
  <c r="AS14" i="13"/>
  <c r="AT14" i="13"/>
  <c r="AU14" i="13"/>
  <c r="AV14" i="13"/>
  <c r="AW14" i="13"/>
  <c r="AX14" i="13"/>
  <c r="AY14" i="13"/>
  <c r="AZ14" i="13"/>
  <c r="BA14" i="13"/>
  <c r="BB14" i="13"/>
  <c r="BC14" i="13"/>
  <c r="BD14" i="13"/>
  <c r="BE14" i="13"/>
  <c r="L14" i="13"/>
  <c r="K14" i="13"/>
  <c r="J14" i="13"/>
  <c r="J16" i="12"/>
  <c r="I16" i="12"/>
  <c r="H16" i="12"/>
  <c r="G16" i="12"/>
  <c r="F16" i="12"/>
  <c r="F15" i="21"/>
  <c r="G15" i="21" s="1"/>
  <c r="H15" i="21" s="1"/>
  <c r="I15" i="21" s="1"/>
  <c r="J15" i="21" s="1"/>
  <c r="K15" i="21" s="1"/>
  <c r="L15" i="21" s="1"/>
  <c r="M15" i="21" s="1"/>
  <c r="N15" i="21" s="1"/>
  <c r="O15" i="21" s="1"/>
  <c r="P15" i="21" s="1"/>
  <c r="Q15" i="21" s="1"/>
  <c r="R15" i="21" s="1"/>
  <c r="S15" i="21" s="1"/>
  <c r="T15" i="21" s="1"/>
  <c r="U15" i="21" s="1"/>
  <c r="V15" i="21" s="1"/>
  <c r="W15" i="21" s="1"/>
  <c r="X15" i="21" s="1"/>
  <c r="Y15" i="21" s="1"/>
  <c r="Z15" i="21" s="1"/>
  <c r="AA15" i="21" s="1"/>
  <c r="AB15" i="21" s="1"/>
  <c r="AC15" i="21" s="1"/>
  <c r="AD15" i="21" s="1"/>
  <c r="AE15" i="21" s="1"/>
  <c r="AF15" i="21" s="1"/>
  <c r="AG15" i="21" s="1"/>
  <c r="AH15" i="21" s="1"/>
  <c r="AI15" i="21" s="1"/>
  <c r="AJ15" i="21" s="1"/>
  <c r="AK15" i="21" s="1"/>
  <c r="AL15" i="21" s="1"/>
  <c r="AM15" i="21" s="1"/>
  <c r="AN15" i="21" s="1"/>
  <c r="AO15" i="21" s="1"/>
  <c r="AP15" i="21" s="1"/>
  <c r="AQ15" i="21" s="1"/>
  <c r="AR15" i="21" s="1"/>
  <c r="AS15" i="21" s="1"/>
  <c r="AT15" i="21" s="1"/>
  <c r="AU15" i="21" s="1"/>
  <c r="AV15" i="21" s="1"/>
  <c r="AW15" i="21" s="1"/>
  <c r="AX15" i="21" s="1"/>
  <c r="AY15" i="21" s="1"/>
  <c r="AZ15" i="21" s="1"/>
  <c r="F8" i="21"/>
  <c r="G8" i="21" s="1"/>
  <c r="H8" i="21" s="1"/>
  <c r="I8" i="21" s="1"/>
  <c r="J8" i="21" s="1"/>
  <c r="K8" i="21" s="1"/>
  <c r="L8" i="21" s="1"/>
  <c r="M8" i="21" s="1"/>
  <c r="N8" i="21" s="1"/>
  <c r="O8" i="21" s="1"/>
  <c r="P8" i="21" s="1"/>
  <c r="Q8" i="21" s="1"/>
  <c r="R8" i="21" s="1"/>
  <c r="S8" i="21" s="1"/>
  <c r="T8" i="21" s="1"/>
  <c r="U8" i="21" s="1"/>
  <c r="V8" i="21" s="1"/>
  <c r="W8" i="21" s="1"/>
  <c r="X8" i="21" s="1"/>
  <c r="Y8" i="21" s="1"/>
  <c r="Z8" i="21" s="1"/>
  <c r="AA8" i="21" s="1"/>
  <c r="AB8" i="21" s="1"/>
  <c r="AC8" i="21" s="1"/>
  <c r="AD8" i="21" s="1"/>
  <c r="AE8" i="21" s="1"/>
  <c r="AF8" i="21" s="1"/>
  <c r="AG8" i="21" s="1"/>
  <c r="AH8" i="21" s="1"/>
  <c r="AI8" i="21" s="1"/>
  <c r="AJ8" i="21" s="1"/>
  <c r="AK8" i="21" s="1"/>
  <c r="AL8" i="21" s="1"/>
  <c r="AM8" i="21" s="1"/>
  <c r="AN8" i="21" s="1"/>
  <c r="AO8" i="21" s="1"/>
  <c r="AP8" i="21" s="1"/>
  <c r="AQ8" i="21" s="1"/>
  <c r="AR8" i="21" s="1"/>
  <c r="AS8" i="21" s="1"/>
  <c r="AT8" i="21" s="1"/>
  <c r="AU8" i="21" s="1"/>
  <c r="AV8" i="21" s="1"/>
  <c r="AW8" i="21" s="1"/>
  <c r="AX8" i="21" s="1"/>
  <c r="AY8" i="21" s="1"/>
  <c r="AZ8" i="21" s="1"/>
  <c r="I37" i="22" l="1"/>
  <c r="I8" i="18"/>
  <c r="I70" i="22" l="1"/>
  <c r="J37" i="22"/>
  <c r="I42" i="22"/>
  <c r="E17" i="21"/>
  <c r="J20" i="18"/>
  <c r="I9" i="14"/>
  <c r="J9" i="14"/>
  <c r="K9" i="14"/>
  <c r="L9" i="14"/>
  <c r="I12" i="16" s="1"/>
  <c r="J8" i="18"/>
  <c r="K8" i="18"/>
  <c r="L8" i="18"/>
  <c r="J8" i="14"/>
  <c r="K8" i="14"/>
  <c r="L8" i="14"/>
  <c r="I13" i="16" s="1"/>
  <c r="I8" i="14"/>
  <c r="J70" i="22" l="1"/>
  <c r="J38" i="22"/>
  <c r="K39" i="22" s="1"/>
  <c r="K66" i="22" s="1"/>
  <c r="J42" i="22"/>
  <c r="F17" i="21"/>
  <c r="K37" i="22" l="1"/>
  <c r="L37" i="22"/>
  <c r="K71" i="22"/>
  <c r="K42" i="22"/>
  <c r="G17" i="21"/>
  <c r="G25" i="16"/>
  <c r="L71" i="22" l="1"/>
  <c r="L38" i="22"/>
  <c r="M39" i="22" s="1"/>
  <c r="M66" i="22" s="1"/>
  <c r="L42" i="22"/>
  <c r="M37" i="22"/>
  <c r="H26" i="16"/>
  <c r="G26" i="16" s="1"/>
  <c r="H20" i="16"/>
  <c r="K7" i="16"/>
  <c r="H18" i="16" s="1"/>
  <c r="L7" i="16"/>
  <c r="H17" i="16" s="1"/>
  <c r="J7" i="16"/>
  <c r="H19" i="16" s="1"/>
  <c r="N37" i="22" l="1"/>
  <c r="M72" i="22"/>
  <c r="M42" i="22"/>
  <c r="H17" i="21"/>
  <c r="H27" i="16"/>
  <c r="G27" i="16" s="1"/>
  <c r="N72" i="22" l="1"/>
  <c r="N38" i="22"/>
  <c r="N42" i="22"/>
  <c r="H28" i="16"/>
  <c r="G28" i="16" s="1"/>
  <c r="O39" i="22" l="1"/>
  <c r="I17" i="21"/>
  <c r="H29" i="16"/>
  <c r="G29" i="16" s="1"/>
  <c r="O66" i="22" l="1"/>
  <c r="O37" i="22"/>
  <c r="H30" i="16"/>
  <c r="G30" i="16" s="1"/>
  <c r="P37" i="22" l="1"/>
  <c r="O73" i="22"/>
  <c r="O42" i="22"/>
  <c r="J17" i="21"/>
  <c r="H31" i="16"/>
  <c r="G31" i="16" s="1"/>
  <c r="P73" i="22" l="1"/>
  <c r="P38" i="22"/>
  <c r="P42" i="22"/>
  <c r="H32" i="16"/>
  <c r="G32" i="16" s="1"/>
  <c r="G32" i="22" l="1"/>
  <c r="F32" i="22"/>
  <c r="H32" i="22"/>
  <c r="E32" i="22"/>
  <c r="K17" i="21"/>
  <c r="H33" i="16"/>
  <c r="G33" i="16" s="1"/>
  <c r="H34" i="16" l="1"/>
  <c r="G34" i="16" s="1"/>
  <c r="L17" i="21" l="1"/>
  <c r="H35" i="16"/>
  <c r="H36" i="16" l="1"/>
  <c r="G36" i="16" s="1"/>
  <c r="G35" i="16"/>
  <c r="H37" i="16"/>
  <c r="G37" i="16" s="1"/>
  <c r="M17" i="21" l="1"/>
  <c r="H38" i="16"/>
  <c r="G38" i="16" s="1"/>
  <c r="H39" i="16" l="1"/>
  <c r="G39" i="16" s="1"/>
  <c r="N17" i="21" l="1"/>
  <c r="H40" i="16"/>
  <c r="G40" i="16" s="1"/>
  <c r="H41" i="16" l="1"/>
  <c r="G41" i="16" s="1"/>
  <c r="O17" i="21" l="1"/>
  <c r="H42" i="16"/>
  <c r="G42" i="16" s="1"/>
  <c r="H43" i="16" l="1"/>
  <c r="G43" i="16" s="1"/>
  <c r="P17" i="21" l="1"/>
  <c r="H44" i="16"/>
  <c r="G44" i="16" s="1"/>
  <c r="H45" i="16" l="1"/>
  <c r="G45" i="16" s="1"/>
  <c r="Q17" i="21" l="1"/>
  <c r="H46" i="16"/>
  <c r="G46" i="16" s="1"/>
  <c r="H47" i="16" l="1"/>
  <c r="G47" i="16" s="1"/>
  <c r="R17" i="21" l="1"/>
  <c r="H48" i="16"/>
  <c r="G48" i="16" s="1"/>
  <c r="H49" i="16" l="1"/>
  <c r="G49" i="16" s="1"/>
  <c r="S17" i="21" l="1"/>
  <c r="H50" i="16"/>
  <c r="G50" i="16" s="1"/>
  <c r="H51" i="16" l="1"/>
  <c r="G51" i="16" s="1"/>
  <c r="T17" i="21" l="1"/>
  <c r="H52" i="16"/>
  <c r="G52" i="16" s="1"/>
  <c r="H53" i="16" l="1"/>
  <c r="G53" i="16" s="1"/>
  <c r="U17" i="21" l="1"/>
  <c r="H54" i="16"/>
  <c r="G54" i="16" s="1"/>
  <c r="H55" i="16" l="1"/>
  <c r="G55" i="16" s="1"/>
  <c r="V17" i="21" l="1"/>
  <c r="H56" i="16"/>
  <c r="G56" i="16" s="1"/>
  <c r="H57" i="16" l="1"/>
  <c r="G57" i="16" s="1"/>
  <c r="W17" i="21" l="1"/>
  <c r="H58" i="16"/>
  <c r="G58" i="16" s="1"/>
  <c r="H59" i="16" l="1"/>
  <c r="G59" i="16" s="1"/>
  <c r="X17" i="21" l="1"/>
  <c r="H60" i="16"/>
  <c r="G60" i="16" s="1"/>
  <c r="H61" i="16" l="1"/>
  <c r="G61" i="16" s="1"/>
  <c r="Y17" i="21" l="1"/>
  <c r="H62" i="16"/>
  <c r="G62" i="16" s="1"/>
  <c r="H63" i="16" l="1"/>
  <c r="G63" i="16" s="1"/>
  <c r="Z17" i="21" l="1"/>
  <c r="H64" i="16"/>
  <c r="G64" i="16" s="1"/>
  <c r="H65" i="16" l="1"/>
  <c r="G65" i="16" s="1"/>
  <c r="AA17" i="21" l="1"/>
  <c r="H66" i="16"/>
  <c r="G66" i="16" s="1"/>
  <c r="H67" i="16" l="1"/>
  <c r="G67" i="16" s="1"/>
  <c r="AB17" i="21" l="1"/>
  <c r="H68" i="16"/>
  <c r="G68" i="16" s="1"/>
  <c r="H69" i="16" l="1"/>
  <c r="G69" i="16" s="1"/>
  <c r="AC17" i="21" l="1"/>
  <c r="H70" i="16"/>
  <c r="G70" i="16" s="1"/>
  <c r="H71" i="16" l="1"/>
  <c r="G71" i="16" s="1"/>
  <c r="AD17" i="21" l="1"/>
  <c r="H72" i="16"/>
  <c r="G72" i="16" s="1"/>
  <c r="H73" i="16" l="1"/>
  <c r="G73" i="16" s="1"/>
  <c r="AE17" i="21" l="1"/>
  <c r="H74" i="16"/>
  <c r="G74" i="16" s="1"/>
  <c r="H75" i="16" l="1"/>
  <c r="G75" i="16" s="1"/>
  <c r="AF17" i="21" l="1"/>
  <c r="H76" i="16"/>
  <c r="G76" i="16" s="1"/>
  <c r="H77" i="16" l="1"/>
  <c r="G77" i="16" s="1"/>
  <c r="AG17" i="21" l="1"/>
  <c r="H78" i="16"/>
  <c r="G78" i="16" s="1"/>
  <c r="H79" i="16" l="1"/>
  <c r="G79" i="16" s="1"/>
  <c r="AH17" i="21" l="1"/>
  <c r="H80" i="16"/>
  <c r="G80" i="16" s="1"/>
  <c r="H81" i="16" l="1"/>
  <c r="H82" i="16" l="1"/>
  <c r="G82" i="16" s="1"/>
  <c r="G81" i="16"/>
  <c r="AI17" i="21"/>
  <c r="H83" i="16" l="1"/>
  <c r="G83" i="16" s="1"/>
  <c r="H84" i="16"/>
  <c r="G84" i="16" s="1"/>
  <c r="AJ17" i="21" l="1"/>
  <c r="H85" i="16"/>
  <c r="G85" i="16" s="1"/>
  <c r="H86" i="16" l="1"/>
  <c r="G86" i="16" s="1"/>
  <c r="AK17" i="21" l="1"/>
  <c r="H87" i="16"/>
  <c r="G87" i="16" s="1"/>
  <c r="H88" i="16" l="1"/>
  <c r="G88" i="16" s="1"/>
  <c r="AL17" i="21" l="1"/>
  <c r="H89" i="16"/>
  <c r="G89" i="16" s="1"/>
  <c r="H90" i="16" l="1"/>
  <c r="G90" i="16" s="1"/>
  <c r="AM17" i="21" l="1"/>
  <c r="H91" i="16"/>
  <c r="G91" i="16" s="1"/>
  <c r="H92" i="16" l="1"/>
  <c r="G92" i="16" s="1"/>
  <c r="AN17" i="21" l="1"/>
  <c r="H93" i="16"/>
  <c r="G93" i="16" s="1"/>
  <c r="H94" i="16" l="1"/>
  <c r="G94" i="16" s="1"/>
  <c r="AO17" i="21" l="1"/>
  <c r="H95" i="16"/>
  <c r="G95" i="16" s="1"/>
  <c r="H96" i="16" l="1"/>
  <c r="G96" i="16" s="1"/>
  <c r="AP17" i="21" l="1"/>
  <c r="H97" i="16"/>
  <c r="G97" i="16" s="1"/>
  <c r="H98" i="16" l="1"/>
  <c r="G98" i="16" s="1"/>
  <c r="AQ17" i="21" l="1"/>
  <c r="H99" i="16"/>
  <c r="G99" i="16" s="1"/>
  <c r="H100" i="16" l="1"/>
  <c r="G100" i="16" s="1"/>
  <c r="AR17" i="21" l="1"/>
  <c r="H101" i="16"/>
  <c r="G101" i="16" s="1"/>
  <c r="H102" i="16" l="1"/>
  <c r="G102" i="16" s="1"/>
  <c r="AS17" i="21" l="1"/>
  <c r="H103" i="16"/>
  <c r="G103" i="16" s="1"/>
  <c r="H104" i="16" l="1"/>
  <c r="G104" i="16" s="1"/>
  <c r="AT17" i="21" l="1"/>
  <c r="H105" i="16"/>
  <c r="G105" i="16" s="1"/>
  <c r="H106" i="16" l="1"/>
  <c r="G106" i="16" s="1"/>
  <c r="AU17" i="21" l="1"/>
  <c r="H107" i="16"/>
  <c r="G107" i="16" s="1"/>
  <c r="H108" i="16" l="1"/>
  <c r="G108" i="16" s="1"/>
  <c r="AV17" i="21" l="1"/>
  <c r="H109" i="16"/>
  <c r="G109" i="16" s="1"/>
  <c r="H110" i="16" l="1"/>
  <c r="G110" i="16" s="1"/>
  <c r="AW17" i="21" l="1"/>
  <c r="H111" i="16"/>
  <c r="G111" i="16" s="1"/>
  <c r="H112" i="16" l="1"/>
  <c r="G112" i="16" s="1"/>
  <c r="H113" i="16" l="1"/>
  <c r="G113" i="16" s="1"/>
  <c r="AY17" i="21" l="1"/>
  <c r="H114" i="16"/>
  <c r="G114" i="16" s="1"/>
  <c r="H115" i="16" l="1"/>
  <c r="G115" i="16" s="1"/>
  <c r="AZ17" i="21" l="1"/>
  <c r="H116" i="16"/>
  <c r="G116" i="16" s="1"/>
  <c r="H117" i="16" l="1"/>
  <c r="G117" i="16" s="1"/>
  <c r="H118" i="16" l="1"/>
  <c r="G118" i="16" s="1"/>
  <c r="H119" i="16" l="1"/>
  <c r="G119" i="16" s="1"/>
  <c r="H120" i="16" l="1"/>
  <c r="G120" i="16" s="1"/>
  <c r="H121" i="16" l="1"/>
  <c r="G121" i="16" s="1"/>
  <c r="H122" i="16" l="1"/>
  <c r="G122" i="16" s="1"/>
  <c r="H123" i="16" l="1"/>
  <c r="G123" i="16" s="1"/>
  <c r="H124" i="16" l="1"/>
  <c r="G124" i="16" s="1"/>
  <c r="L9" i="18" l="1"/>
  <c r="K9" i="18"/>
  <c r="J9" i="18"/>
  <c r="I9" i="18"/>
  <c r="K20" i="18"/>
  <c r="L20" i="18" l="1"/>
  <c r="M20" i="18" l="1"/>
  <c r="N20" i="18" l="1"/>
  <c r="O20" i="18" l="1"/>
  <c r="P20" i="18" l="1"/>
  <c r="Q20" i="18" l="1"/>
  <c r="R20" i="18" l="1"/>
  <c r="S20" i="18" l="1"/>
  <c r="T20" i="18" l="1"/>
  <c r="U20" i="18" l="1"/>
  <c r="V20" i="18" l="1"/>
  <c r="W20" i="18" l="1"/>
  <c r="X20" i="18" l="1"/>
  <c r="Y20" i="18" l="1"/>
  <c r="Z20" i="18" l="1"/>
  <c r="AA20" i="18" l="1"/>
  <c r="AB20" i="18" l="1"/>
  <c r="AC20" i="18" l="1"/>
  <c r="J25" i="14" l="1"/>
  <c r="K25" i="14" s="1"/>
  <c r="L25" i="14" s="1"/>
  <c r="M25" i="14" s="1"/>
  <c r="N25" i="14" s="1"/>
  <c r="O25" i="14" s="1"/>
  <c r="P25" i="14" s="1"/>
  <c r="Q25" i="14" s="1"/>
  <c r="R25" i="14" s="1"/>
  <c r="S25" i="14" s="1"/>
  <c r="T25" i="14" s="1"/>
  <c r="U25" i="14" s="1"/>
  <c r="V25" i="14" s="1"/>
  <c r="W25" i="14" s="1"/>
  <c r="X25" i="14" s="1"/>
  <c r="Y25" i="14" s="1"/>
  <c r="Z25" i="14" s="1"/>
  <c r="AA25" i="14" s="1"/>
  <c r="AB25" i="14" s="1"/>
  <c r="AC25" i="14" s="1"/>
  <c r="J32" i="14"/>
  <c r="J39" i="14"/>
  <c r="J18" i="14"/>
  <c r="K18" i="14" s="1"/>
  <c r="K32" i="14" l="1"/>
  <c r="L32" i="14" s="1"/>
  <c r="M32" i="14" s="1"/>
  <c r="N32" i="14" s="1"/>
  <c r="O32" i="14" s="1"/>
  <c r="P32" i="14" s="1"/>
  <c r="Q32" i="14" s="1"/>
  <c r="R32" i="14" s="1"/>
  <c r="S32" i="14" s="1"/>
  <c r="T32" i="14" s="1"/>
  <c r="U32" i="14" s="1"/>
  <c r="V32" i="14" s="1"/>
  <c r="W32" i="14" s="1"/>
  <c r="X32" i="14" s="1"/>
  <c r="Y32" i="14" s="1"/>
  <c r="Z32" i="14" s="1"/>
  <c r="AA32" i="14" s="1"/>
  <c r="AB32" i="14" s="1"/>
  <c r="AC32" i="14" s="1"/>
  <c r="K39" i="14"/>
  <c r="L39" i="14" s="1"/>
  <c r="M39" i="14" s="1"/>
  <c r="N39" i="14" s="1"/>
  <c r="O39" i="14" s="1"/>
  <c r="P39" i="14" s="1"/>
  <c r="Q39" i="14" s="1"/>
  <c r="R39" i="14" s="1"/>
  <c r="S39" i="14" s="1"/>
  <c r="T39" i="14" s="1"/>
  <c r="U39" i="14" s="1"/>
  <c r="V39" i="14" s="1"/>
  <c r="W39" i="14" s="1"/>
  <c r="X39" i="14" s="1"/>
  <c r="Y39" i="14" s="1"/>
  <c r="Z39" i="14" s="1"/>
  <c r="AA39" i="14" s="1"/>
  <c r="AB39" i="14" s="1"/>
  <c r="AC39" i="14" s="1"/>
  <c r="AD39" i="14" s="1"/>
  <c r="AE39" i="14" s="1"/>
  <c r="AF39" i="14" s="1"/>
  <c r="AG39" i="14" s="1"/>
  <c r="AH39" i="14" s="1"/>
  <c r="AI39" i="14" s="1"/>
  <c r="AJ39" i="14" s="1"/>
  <c r="AK39" i="14" s="1"/>
  <c r="AL39" i="14" s="1"/>
  <c r="L18" i="14"/>
  <c r="M18" i="14" l="1"/>
  <c r="N18" i="14" l="1"/>
  <c r="O18" i="14" l="1"/>
  <c r="P18" i="14" l="1"/>
  <c r="Q18" i="14" l="1"/>
  <c r="R18" i="14" l="1"/>
  <c r="S18" i="14" l="1"/>
  <c r="T18" i="14" l="1"/>
  <c r="U18" i="14" l="1"/>
  <c r="V18" i="14" l="1"/>
  <c r="W18" i="14" l="1"/>
  <c r="X18" i="14" l="1"/>
  <c r="Y18" i="14" l="1"/>
  <c r="Z18" i="14" l="1"/>
  <c r="AA18" i="14" s="1"/>
  <c r="AB18" i="14" l="1"/>
  <c r="AC18" i="14" l="1"/>
  <c r="J30" i="13" l="1"/>
  <c r="J7" i="13"/>
  <c r="K26" i="13"/>
  <c r="M29" i="13"/>
  <c r="U29" i="13"/>
  <c r="W29" i="13"/>
  <c r="Y29" i="13"/>
  <c r="AC29" i="13"/>
  <c r="AK29" i="13"/>
  <c r="AM29" i="13"/>
  <c r="AO29" i="13"/>
  <c r="AS29" i="13"/>
  <c r="BA29" i="13"/>
  <c r="BC29" i="13"/>
  <c r="BE29" i="13"/>
  <c r="K28" i="13"/>
  <c r="L28" i="13" s="1"/>
  <c r="M28" i="13" s="1"/>
  <c r="N28" i="13" s="1"/>
  <c r="O28" i="13" s="1"/>
  <c r="P28" i="13" s="1"/>
  <c r="Q28" i="13" s="1"/>
  <c r="R28" i="13" s="1"/>
  <c r="S28" i="13" s="1"/>
  <c r="T28" i="13" s="1"/>
  <c r="U28" i="13" s="1"/>
  <c r="V28" i="13" s="1"/>
  <c r="W28" i="13" s="1"/>
  <c r="X28" i="13" s="1"/>
  <c r="Y28" i="13" s="1"/>
  <c r="Z28" i="13" s="1"/>
  <c r="AA28" i="13" s="1"/>
  <c r="AB28" i="13" s="1"/>
  <c r="AC28" i="13" s="1"/>
  <c r="AD28" i="13" s="1"/>
  <c r="AE28" i="13" s="1"/>
  <c r="AF28" i="13" s="1"/>
  <c r="AG28" i="13" s="1"/>
  <c r="AH28" i="13" s="1"/>
  <c r="AI28" i="13" s="1"/>
  <c r="AJ28" i="13" s="1"/>
  <c r="AK28" i="13" s="1"/>
  <c r="AL28" i="13" s="1"/>
  <c r="AM28" i="13" s="1"/>
  <c r="AN28" i="13" s="1"/>
  <c r="AO28" i="13" s="1"/>
  <c r="AP28" i="13" s="1"/>
  <c r="AQ28" i="13" s="1"/>
  <c r="AR28" i="13" s="1"/>
  <c r="AS28" i="13" s="1"/>
  <c r="AT28" i="13" s="1"/>
  <c r="AU28" i="13" s="1"/>
  <c r="AV28" i="13" s="1"/>
  <c r="AW28" i="13" s="1"/>
  <c r="AX28" i="13" s="1"/>
  <c r="AY28" i="13" s="1"/>
  <c r="AZ28" i="13" s="1"/>
  <c r="BA28" i="13" s="1"/>
  <c r="BB28" i="13" s="1"/>
  <c r="BC28" i="13" s="1"/>
  <c r="BD28" i="13" s="1"/>
  <c r="BE28" i="13" s="1"/>
  <c r="AY29" i="13"/>
  <c r="AW29" i="13"/>
  <c r="AU29" i="13"/>
  <c r="AQ29" i="13"/>
  <c r="AI29" i="13"/>
  <c r="AG29" i="13"/>
  <c r="AE29" i="13"/>
  <c r="AA29" i="13"/>
  <c r="S29" i="13"/>
  <c r="Q29" i="13"/>
  <c r="O29" i="13"/>
  <c r="M22" i="13"/>
  <c r="K22" i="13"/>
  <c r="K29" i="13" s="1"/>
  <c r="BE21" i="13"/>
  <c r="AW21" i="13"/>
  <c r="AU21" i="13"/>
  <c r="AS21" i="13"/>
  <c r="AI21" i="13"/>
  <c r="AG21" i="13"/>
  <c r="AE21" i="13"/>
  <c r="AA21" i="13"/>
  <c r="Q21" i="13"/>
  <c r="O21" i="13"/>
  <c r="M21" i="13"/>
  <c r="K21" i="13"/>
  <c r="L20" i="13"/>
  <c r="M20" i="13" s="1"/>
  <c r="N20" i="13" s="1"/>
  <c r="O20" i="13" s="1"/>
  <c r="P20" i="13" s="1"/>
  <c r="Q20" i="13" s="1"/>
  <c r="R20" i="13" s="1"/>
  <c r="S20" i="13" s="1"/>
  <c r="T20" i="13" s="1"/>
  <c r="U20" i="13" s="1"/>
  <c r="V20" i="13" s="1"/>
  <c r="W20" i="13" s="1"/>
  <c r="X20" i="13" s="1"/>
  <c r="Y20" i="13" s="1"/>
  <c r="Z20" i="13" s="1"/>
  <c r="AA20" i="13" s="1"/>
  <c r="AB20" i="13" s="1"/>
  <c r="AC20" i="13" s="1"/>
  <c r="AD20" i="13" s="1"/>
  <c r="AE20" i="13" s="1"/>
  <c r="AF20" i="13" s="1"/>
  <c r="AG20" i="13" s="1"/>
  <c r="AH20" i="13" s="1"/>
  <c r="AI20" i="13" s="1"/>
  <c r="AJ20" i="13" s="1"/>
  <c r="AK20" i="13" s="1"/>
  <c r="AL20" i="13" s="1"/>
  <c r="AM20" i="13" s="1"/>
  <c r="AN20" i="13" s="1"/>
  <c r="AO20" i="13" s="1"/>
  <c r="AP20" i="13" s="1"/>
  <c r="AQ20" i="13" s="1"/>
  <c r="AR20" i="13" s="1"/>
  <c r="AS20" i="13" s="1"/>
  <c r="AT20" i="13" s="1"/>
  <c r="AU20" i="13" s="1"/>
  <c r="AV20" i="13" s="1"/>
  <c r="AW20" i="13" s="1"/>
  <c r="AX20" i="13" s="1"/>
  <c r="AY20" i="13" s="1"/>
  <c r="AZ20" i="13" s="1"/>
  <c r="BA20" i="13" s="1"/>
  <c r="BB20" i="13" s="1"/>
  <c r="BC20" i="13" s="1"/>
  <c r="BD20" i="13" s="1"/>
  <c r="BE20" i="13" s="1"/>
  <c r="K20" i="13"/>
  <c r="BA21" i="13"/>
  <c r="BC21" i="13"/>
  <c r="AY21" i="13"/>
  <c r="AK21" i="13"/>
  <c r="AM21" i="13"/>
  <c r="AO21" i="13"/>
  <c r="AQ21" i="13"/>
  <c r="U21" i="13"/>
  <c r="W21" i="13"/>
  <c r="Y21" i="13"/>
  <c r="AC21" i="13"/>
  <c r="M14" i="13"/>
  <c r="S21" i="13"/>
  <c r="K12" i="13"/>
  <c r="L12" i="13" s="1"/>
  <c r="M12" i="13" s="1"/>
  <c r="N12" i="13" s="1"/>
  <c r="O12" i="13" s="1"/>
  <c r="P12" i="13" s="1"/>
  <c r="Q12" i="13" s="1"/>
  <c r="R12" i="13" s="1"/>
  <c r="S12" i="13" s="1"/>
  <c r="T12" i="13" s="1"/>
  <c r="U12" i="13" s="1"/>
  <c r="V12" i="13" s="1"/>
  <c r="W12" i="13" s="1"/>
  <c r="X12" i="13" s="1"/>
  <c r="Y12" i="13" s="1"/>
  <c r="Z12" i="13" s="1"/>
  <c r="AA12" i="13" s="1"/>
  <c r="AB12" i="13" s="1"/>
  <c r="AC12" i="13" s="1"/>
  <c r="AD12" i="13" s="1"/>
  <c r="AE12" i="13" s="1"/>
  <c r="AF12" i="13" s="1"/>
  <c r="AG12" i="13" s="1"/>
  <c r="AH12" i="13" s="1"/>
  <c r="AI12" i="13" s="1"/>
  <c r="AJ12" i="13" s="1"/>
  <c r="AK12" i="13" s="1"/>
  <c r="AL12" i="13" s="1"/>
  <c r="AM12" i="13" s="1"/>
  <c r="AN12" i="13" s="1"/>
  <c r="AO12" i="13" s="1"/>
  <c r="AP12" i="13" s="1"/>
  <c r="AQ12" i="13" s="1"/>
  <c r="AR12" i="13" s="1"/>
  <c r="AS12" i="13" s="1"/>
  <c r="AT12" i="13" s="1"/>
  <c r="AU12" i="13" s="1"/>
  <c r="AV12" i="13" s="1"/>
  <c r="AW12" i="13" s="1"/>
  <c r="AX12" i="13" s="1"/>
  <c r="AY12" i="13" s="1"/>
  <c r="AZ12" i="13" s="1"/>
  <c r="BA12" i="13" s="1"/>
  <c r="BB12" i="13" s="1"/>
  <c r="BC12" i="13" s="1"/>
  <c r="BD12" i="13" s="1"/>
  <c r="BE12" i="13" s="1"/>
  <c r="K4" i="13"/>
  <c r="L4" i="13" s="1"/>
  <c r="M4" i="13" s="1"/>
  <c r="N4" i="13" s="1"/>
  <c r="O4" i="13" s="1"/>
  <c r="P4" i="13" s="1"/>
  <c r="Q4" i="13" s="1"/>
  <c r="R4" i="13" s="1"/>
  <c r="S4" i="13" s="1"/>
  <c r="T4" i="13" s="1"/>
  <c r="U4" i="13" s="1"/>
  <c r="V4" i="13" s="1"/>
  <c r="W4" i="13" s="1"/>
  <c r="X4" i="13" s="1"/>
  <c r="Y4" i="13" s="1"/>
  <c r="Z4" i="13" s="1"/>
  <c r="AA4" i="13" s="1"/>
  <c r="AB4" i="13" s="1"/>
  <c r="AC4" i="13" s="1"/>
  <c r="AD4" i="13" s="1"/>
  <c r="AE4" i="13" s="1"/>
  <c r="AF4" i="13" s="1"/>
  <c r="AG4" i="13" s="1"/>
  <c r="AH4" i="13" s="1"/>
  <c r="AI4" i="13" s="1"/>
  <c r="AJ4" i="13" s="1"/>
  <c r="AK4" i="13" s="1"/>
  <c r="AL4" i="13" s="1"/>
  <c r="AM4" i="13" s="1"/>
  <c r="AN4" i="13" s="1"/>
  <c r="AO4" i="13" s="1"/>
  <c r="AP4" i="13" s="1"/>
  <c r="AQ4" i="13" s="1"/>
  <c r="AR4" i="13" s="1"/>
  <c r="AS4" i="13" s="1"/>
  <c r="AT4" i="13" s="1"/>
  <c r="AU4" i="13" s="1"/>
  <c r="AV4" i="13" s="1"/>
  <c r="AW4" i="13" s="1"/>
  <c r="AX4" i="13" s="1"/>
  <c r="AY4" i="13" s="1"/>
  <c r="AZ4" i="13" s="1"/>
  <c r="BA4" i="13" s="1"/>
  <c r="BB4" i="13" s="1"/>
  <c r="BC4" i="13" s="1"/>
  <c r="BD4" i="13" s="1"/>
  <c r="BE4" i="13" s="1"/>
  <c r="F20" i="12" l="1"/>
  <c r="G20" i="12" s="1"/>
  <c r="H20" i="12" s="1"/>
  <c r="I20" i="12" s="1"/>
  <c r="J20" i="12" s="1"/>
  <c r="K20" i="12" s="1"/>
  <c r="L20" i="12" s="1"/>
  <c r="M20" i="12" s="1"/>
  <c r="N20" i="12" s="1"/>
  <c r="O20" i="12" s="1"/>
  <c r="P20" i="12" s="1"/>
  <c r="Q20" i="12" s="1"/>
  <c r="R20" i="12" s="1"/>
  <c r="S20" i="12" s="1"/>
  <c r="T20" i="12" s="1"/>
  <c r="U20" i="12" s="1"/>
  <c r="V20" i="12" s="1"/>
  <c r="W20" i="12" s="1"/>
  <c r="X20" i="12" s="1"/>
  <c r="Y20" i="12" s="1"/>
  <c r="Z20" i="12" s="1"/>
  <c r="AA20" i="12" s="1"/>
  <c r="AB20" i="12" s="1"/>
  <c r="AC20" i="12" s="1"/>
  <c r="AD20" i="12" s="1"/>
  <c r="AE20" i="12" s="1"/>
  <c r="AF20" i="12" s="1"/>
  <c r="AG20" i="12" s="1"/>
  <c r="AH20" i="12" s="1"/>
  <c r="AI20" i="12" s="1"/>
  <c r="AJ20" i="12" s="1"/>
  <c r="AK20" i="12" s="1"/>
  <c r="AL20" i="12" s="1"/>
  <c r="AM20" i="12" s="1"/>
  <c r="AN20" i="12" s="1"/>
  <c r="AO20" i="12" s="1"/>
  <c r="AP20" i="12" s="1"/>
  <c r="AQ20" i="12" s="1"/>
  <c r="AR20" i="12" s="1"/>
  <c r="AS20" i="12" s="1"/>
  <c r="AT20" i="12" s="1"/>
  <c r="AU20" i="12" s="1"/>
  <c r="AV20" i="12" s="1"/>
  <c r="AW20" i="12" s="1"/>
  <c r="AX20" i="12" s="1"/>
  <c r="AY20" i="12" s="1"/>
  <c r="AZ20" i="12" s="1"/>
  <c r="R10" i="10" l="1"/>
  <c r="S10" i="10" s="1"/>
  <c r="P10" i="10"/>
  <c r="Q10" i="10" s="1"/>
  <c r="J60" i="10" l="1"/>
  <c r="J61" i="10" s="1"/>
  <c r="AM31" i="9"/>
  <c r="AM32" i="9" s="1"/>
  <c r="AM33" i="9" s="1"/>
  <c r="AM34" i="9" s="1"/>
  <c r="AM35" i="9" s="1"/>
  <c r="AM36" i="9" s="1"/>
  <c r="AM37" i="9" s="1"/>
  <c r="AM38" i="9" s="1"/>
  <c r="AM39" i="9" s="1"/>
  <c r="AM40" i="9" s="1"/>
  <c r="AM41" i="9" s="1"/>
  <c r="AM42" i="9" s="1"/>
  <c r="AM43" i="9" s="1"/>
  <c r="AM44" i="9" s="1"/>
  <c r="AM45" i="9" s="1"/>
  <c r="AM46" i="9" s="1"/>
  <c r="AM47" i="9" s="1"/>
  <c r="AM48" i="9" s="1"/>
  <c r="AM49" i="9" s="1"/>
  <c r="AM50" i="9" s="1"/>
  <c r="AM51" i="9" s="1"/>
  <c r="AM52" i="9" s="1"/>
  <c r="AM53" i="9" s="1"/>
  <c r="AM54" i="9" s="1"/>
  <c r="AM55" i="9" s="1"/>
  <c r="AM56" i="9" s="1"/>
  <c r="AM57" i="9" s="1"/>
  <c r="AM58" i="9" s="1"/>
  <c r="AM59" i="9" s="1"/>
  <c r="N9" i="9" l="1"/>
  <c r="J27" i="10" l="1"/>
  <c r="I5" i="7"/>
  <c r="AX17" i="21" l="1"/>
  <c r="P9" i="10"/>
  <c r="Q9" i="10" s="1"/>
  <c r="M42" i="6"/>
  <c r="M43" i="6"/>
  <c r="N43" i="6" s="1"/>
  <c r="M41" i="6"/>
  <c r="J20" i="10" l="1"/>
  <c r="J29" i="10"/>
  <c r="K27" i="10"/>
  <c r="N42" i="6"/>
  <c r="K47" i="8"/>
  <c r="I47" i="8"/>
  <c r="K46" i="8"/>
  <c r="I46" i="8"/>
  <c r="K45" i="8"/>
  <c r="I45" i="8"/>
  <c r="K44" i="8"/>
  <c r="I44" i="8"/>
  <c r="K43" i="8"/>
  <c r="I43" i="8"/>
  <c r="K42" i="8"/>
  <c r="I42" i="8"/>
  <c r="K41" i="8"/>
  <c r="I41" i="8"/>
  <c r="K40" i="8"/>
  <c r="I40" i="8"/>
  <c r="K39" i="8"/>
  <c r="I39" i="8"/>
  <c r="K38" i="8"/>
  <c r="I38" i="8"/>
  <c r="K37" i="8"/>
  <c r="I37" i="8"/>
  <c r="K36" i="8"/>
  <c r="I36" i="8"/>
  <c r="K35" i="8"/>
  <c r="I35" i="8"/>
  <c r="K34" i="8"/>
  <c r="I34" i="8"/>
  <c r="K33" i="8"/>
  <c r="I33" i="8"/>
  <c r="K32" i="8"/>
  <c r="I32" i="8"/>
  <c r="K31" i="8"/>
  <c r="I31" i="8"/>
  <c r="K30" i="8"/>
  <c r="I30" i="8"/>
  <c r="K29" i="8"/>
  <c r="I29" i="8"/>
  <c r="K28" i="8"/>
  <c r="I28" i="8"/>
  <c r="K27" i="8"/>
  <c r="I27" i="8"/>
  <c r="K26" i="8"/>
  <c r="I26" i="8"/>
  <c r="K25" i="8"/>
  <c r="I25" i="8"/>
  <c r="K24" i="8"/>
  <c r="I24" i="8"/>
  <c r="K23" i="8"/>
  <c r="I23" i="8"/>
  <c r="AJ23" i="8" s="1"/>
  <c r="K22" i="8"/>
  <c r="I22" i="8"/>
  <c r="AJ22" i="8" s="1"/>
  <c r="K21" i="8"/>
  <c r="I21" i="8"/>
  <c r="AJ21" i="8" s="1"/>
  <c r="K20" i="8"/>
  <c r="I20" i="8"/>
  <c r="AJ20" i="8" s="1"/>
  <c r="K19" i="8"/>
  <c r="I19" i="8"/>
  <c r="AJ19" i="8" s="1"/>
  <c r="K18" i="8"/>
  <c r="I18" i="8"/>
  <c r="AJ18" i="8" s="1"/>
  <c r="K17" i="8"/>
  <c r="I17" i="8"/>
  <c r="AJ17" i="8" s="1"/>
  <c r="K16" i="8"/>
  <c r="I16" i="8"/>
  <c r="AJ16" i="8" s="1"/>
  <c r="K15" i="8"/>
  <c r="I15" i="8"/>
  <c r="AJ15" i="8" s="1"/>
  <c r="K14" i="8"/>
  <c r="I14" i="8"/>
  <c r="AJ14" i="8" s="1"/>
  <c r="K13" i="8"/>
  <c r="I13" i="8"/>
  <c r="AJ13" i="8" s="1"/>
  <c r="K12" i="8"/>
  <c r="I12" i="8"/>
  <c r="AJ12" i="8" s="1"/>
  <c r="AQ125" i="7"/>
  <c r="AQ124" i="7"/>
  <c r="AP124" i="7"/>
  <c r="AQ123" i="7"/>
  <c r="AP123" i="7"/>
  <c r="AO123" i="7"/>
  <c r="AQ122" i="7"/>
  <c r="AP122" i="7"/>
  <c r="AO122" i="7"/>
  <c r="AN122" i="7"/>
  <c r="AQ121" i="7"/>
  <c r="AP121" i="7"/>
  <c r="AO121" i="7"/>
  <c r="AN121" i="7"/>
  <c r="AM121" i="7"/>
  <c r="AQ120" i="7"/>
  <c r="AP120" i="7"/>
  <c r="AO120" i="7"/>
  <c r="AN120" i="7"/>
  <c r="AM120" i="7"/>
  <c r="AL120" i="7"/>
  <c r="AQ119" i="7"/>
  <c r="AP119" i="7"/>
  <c r="AO119" i="7"/>
  <c r="AN119" i="7"/>
  <c r="AM119" i="7"/>
  <c r="AL119" i="7"/>
  <c r="AK119" i="7"/>
  <c r="AQ118" i="7"/>
  <c r="AP118" i="7"/>
  <c r="AO118" i="7"/>
  <c r="AN118" i="7"/>
  <c r="AM118" i="7"/>
  <c r="AL118" i="7"/>
  <c r="AK118" i="7"/>
  <c r="AJ118" i="7"/>
  <c r="AQ117" i="7"/>
  <c r="AP117" i="7"/>
  <c r="AO117" i="7"/>
  <c r="AN117" i="7"/>
  <c r="AM117" i="7"/>
  <c r="AL117" i="7"/>
  <c r="AK117" i="7"/>
  <c r="AJ117" i="7"/>
  <c r="AI117" i="7"/>
  <c r="AQ116" i="7"/>
  <c r="AP116" i="7"/>
  <c r="AO116" i="7"/>
  <c r="AN116" i="7"/>
  <c r="AM116" i="7"/>
  <c r="AL116" i="7"/>
  <c r="AK116" i="7"/>
  <c r="AJ116" i="7"/>
  <c r="AI116" i="7"/>
  <c r="AH116" i="7"/>
  <c r="AQ115" i="7"/>
  <c r="AP115" i="7"/>
  <c r="AO115" i="7"/>
  <c r="AN115" i="7"/>
  <c r="AM115" i="7"/>
  <c r="AL115" i="7"/>
  <c r="AK115" i="7"/>
  <c r="AJ115" i="7"/>
  <c r="AI115" i="7"/>
  <c r="AH115" i="7"/>
  <c r="AG115" i="7"/>
  <c r="AQ114" i="7"/>
  <c r="AP114" i="7"/>
  <c r="AO114" i="7"/>
  <c r="AN114" i="7"/>
  <c r="AM114" i="7"/>
  <c r="AL114" i="7"/>
  <c r="AK114" i="7"/>
  <c r="AJ114" i="7"/>
  <c r="AI114" i="7"/>
  <c r="AH114" i="7"/>
  <c r="AG114" i="7"/>
  <c r="AF114" i="7"/>
  <c r="AQ113" i="7"/>
  <c r="AP113" i="7"/>
  <c r="AO113" i="7"/>
  <c r="AN113" i="7"/>
  <c r="AM113" i="7"/>
  <c r="AL113" i="7"/>
  <c r="AK113" i="7"/>
  <c r="AJ113" i="7"/>
  <c r="AI113" i="7"/>
  <c r="AH113" i="7"/>
  <c r="AG113" i="7"/>
  <c r="AF113" i="7"/>
  <c r="AE113" i="7"/>
  <c r="AQ112" i="7"/>
  <c r="AP112" i="7"/>
  <c r="AO112" i="7"/>
  <c r="AN112" i="7"/>
  <c r="AM112" i="7"/>
  <c r="AL112" i="7"/>
  <c r="AK112" i="7"/>
  <c r="AJ112" i="7"/>
  <c r="AI112" i="7"/>
  <c r="AH112" i="7"/>
  <c r="AG112" i="7"/>
  <c r="AF112" i="7"/>
  <c r="AE112" i="7"/>
  <c r="AD112" i="7"/>
  <c r="AQ111" i="7"/>
  <c r="AP111" i="7"/>
  <c r="AO111" i="7"/>
  <c r="AN111" i="7"/>
  <c r="AM111" i="7"/>
  <c r="AL111" i="7"/>
  <c r="AK111" i="7"/>
  <c r="AJ111" i="7"/>
  <c r="AI111" i="7"/>
  <c r="AH111" i="7"/>
  <c r="AG111" i="7"/>
  <c r="AF111" i="7"/>
  <c r="AE111" i="7"/>
  <c r="AD111" i="7"/>
  <c r="AC111" i="7"/>
  <c r="AQ110" i="7"/>
  <c r="AP110" i="7"/>
  <c r="AO110" i="7"/>
  <c r="AN110" i="7"/>
  <c r="AM110" i="7"/>
  <c r="AL110" i="7"/>
  <c r="AK110" i="7"/>
  <c r="AJ110" i="7"/>
  <c r="AI110" i="7"/>
  <c r="AH110" i="7"/>
  <c r="AG110" i="7"/>
  <c r="AF110" i="7"/>
  <c r="AE110" i="7"/>
  <c r="AD110" i="7"/>
  <c r="AC110" i="7"/>
  <c r="AB110" i="7"/>
  <c r="AQ109" i="7"/>
  <c r="AP109" i="7"/>
  <c r="AO109" i="7"/>
  <c r="AN109" i="7"/>
  <c r="AM109" i="7"/>
  <c r="AL109" i="7"/>
  <c r="AK109" i="7"/>
  <c r="AJ109" i="7"/>
  <c r="AI109" i="7"/>
  <c r="AH109" i="7"/>
  <c r="AG109" i="7"/>
  <c r="AF109" i="7"/>
  <c r="AE109" i="7"/>
  <c r="AD109" i="7"/>
  <c r="AC109" i="7"/>
  <c r="AB109" i="7"/>
  <c r="AA109" i="7"/>
  <c r="AQ108" i="7"/>
  <c r="AP108" i="7"/>
  <c r="AO108" i="7"/>
  <c r="AN108" i="7"/>
  <c r="AM108" i="7"/>
  <c r="AL108" i="7"/>
  <c r="AK108" i="7"/>
  <c r="AJ108" i="7"/>
  <c r="AI108" i="7"/>
  <c r="AH108" i="7"/>
  <c r="AG108" i="7"/>
  <c r="AF108" i="7"/>
  <c r="AE108" i="7"/>
  <c r="AD108" i="7"/>
  <c r="AC108" i="7"/>
  <c r="AB108" i="7"/>
  <c r="AA108" i="7"/>
  <c r="Z108" i="7"/>
  <c r="AQ107" i="7"/>
  <c r="AP107" i="7"/>
  <c r="AO107" i="7"/>
  <c r="AN107" i="7"/>
  <c r="AM107" i="7"/>
  <c r="AL107" i="7"/>
  <c r="AK107" i="7"/>
  <c r="AJ107" i="7"/>
  <c r="AI107" i="7"/>
  <c r="AH107" i="7"/>
  <c r="AG107" i="7"/>
  <c r="AF107" i="7"/>
  <c r="AE107" i="7"/>
  <c r="AD107" i="7"/>
  <c r="AC107" i="7"/>
  <c r="AB107" i="7"/>
  <c r="AA107" i="7"/>
  <c r="Z107" i="7"/>
  <c r="Y107" i="7"/>
  <c r="AQ106" i="7"/>
  <c r="AP106" i="7"/>
  <c r="AO106" i="7"/>
  <c r="AN106" i="7"/>
  <c r="AM106" i="7"/>
  <c r="AL106" i="7"/>
  <c r="AK106" i="7"/>
  <c r="AJ106" i="7"/>
  <c r="AI106" i="7"/>
  <c r="AH106" i="7"/>
  <c r="AG106" i="7"/>
  <c r="AF106" i="7"/>
  <c r="AE106" i="7"/>
  <c r="AD106" i="7"/>
  <c r="AC106" i="7"/>
  <c r="AB106" i="7"/>
  <c r="AA106" i="7"/>
  <c r="Z106" i="7"/>
  <c r="Y106" i="7"/>
  <c r="X106" i="7"/>
  <c r="AQ105" i="7"/>
  <c r="AP105" i="7"/>
  <c r="AO105" i="7"/>
  <c r="AN105" i="7"/>
  <c r="AM105" i="7"/>
  <c r="AL105" i="7"/>
  <c r="AK105" i="7"/>
  <c r="AJ105" i="7"/>
  <c r="AI105" i="7"/>
  <c r="AH105" i="7"/>
  <c r="AG105" i="7"/>
  <c r="AF105" i="7"/>
  <c r="AE105" i="7"/>
  <c r="AD105" i="7"/>
  <c r="AC105" i="7"/>
  <c r="AB105" i="7"/>
  <c r="AA105" i="7"/>
  <c r="Z105" i="7"/>
  <c r="Y105" i="7"/>
  <c r="X105" i="7"/>
  <c r="W105" i="7"/>
  <c r="AQ104" i="7"/>
  <c r="AP104" i="7"/>
  <c r="AO104" i="7"/>
  <c r="AN104" i="7"/>
  <c r="AM104" i="7"/>
  <c r="AL104" i="7"/>
  <c r="AK104" i="7"/>
  <c r="AJ104" i="7"/>
  <c r="AI104" i="7"/>
  <c r="AH104" i="7"/>
  <c r="AG104" i="7"/>
  <c r="AF104" i="7"/>
  <c r="AE104" i="7"/>
  <c r="AD104" i="7"/>
  <c r="AC104" i="7"/>
  <c r="AB104" i="7"/>
  <c r="AA104" i="7"/>
  <c r="Z104" i="7"/>
  <c r="Y104" i="7"/>
  <c r="X104" i="7"/>
  <c r="W104" i="7"/>
  <c r="V104" i="7"/>
  <c r="AQ103" i="7"/>
  <c r="AP103" i="7"/>
  <c r="AO103" i="7"/>
  <c r="AN103" i="7"/>
  <c r="AM103" i="7"/>
  <c r="AL103" i="7"/>
  <c r="AK103" i="7"/>
  <c r="AJ103" i="7"/>
  <c r="AI103" i="7"/>
  <c r="AH103" i="7"/>
  <c r="AG103" i="7"/>
  <c r="AF103" i="7"/>
  <c r="AE103" i="7"/>
  <c r="AD103" i="7"/>
  <c r="AC103" i="7"/>
  <c r="AB103" i="7"/>
  <c r="AA103" i="7"/>
  <c r="Z103" i="7"/>
  <c r="Y103" i="7"/>
  <c r="X103" i="7"/>
  <c r="W103" i="7"/>
  <c r="V103" i="7"/>
  <c r="U103" i="7"/>
  <c r="AQ102" i="7"/>
  <c r="AP102" i="7"/>
  <c r="AO102" i="7"/>
  <c r="AN102" i="7"/>
  <c r="AM102" i="7"/>
  <c r="AL102" i="7"/>
  <c r="AK102" i="7"/>
  <c r="AJ102" i="7"/>
  <c r="AI102" i="7"/>
  <c r="AH102" i="7"/>
  <c r="AG102" i="7"/>
  <c r="AF102" i="7"/>
  <c r="AE102" i="7"/>
  <c r="AD102" i="7"/>
  <c r="AC102" i="7"/>
  <c r="AB102" i="7"/>
  <c r="AA102" i="7"/>
  <c r="Z102" i="7"/>
  <c r="Y102" i="7"/>
  <c r="X102" i="7"/>
  <c r="W102" i="7"/>
  <c r="V102" i="7"/>
  <c r="U102" i="7"/>
  <c r="T102" i="7"/>
  <c r="AQ101" i="7"/>
  <c r="AP101" i="7"/>
  <c r="AO101" i="7"/>
  <c r="AN101" i="7"/>
  <c r="AM101" i="7"/>
  <c r="AL101" i="7"/>
  <c r="AK101" i="7"/>
  <c r="AJ101" i="7"/>
  <c r="AI101" i="7"/>
  <c r="AH101" i="7"/>
  <c r="AG101" i="7"/>
  <c r="AF101" i="7"/>
  <c r="AE101" i="7"/>
  <c r="AD101" i="7"/>
  <c r="AC101" i="7"/>
  <c r="AB101" i="7"/>
  <c r="AA101" i="7"/>
  <c r="Z101" i="7"/>
  <c r="Y101" i="7"/>
  <c r="X101" i="7"/>
  <c r="W101" i="7"/>
  <c r="V101" i="7"/>
  <c r="U101" i="7"/>
  <c r="T101" i="7"/>
  <c r="S101" i="7"/>
  <c r="AQ100" i="7"/>
  <c r="AP100" i="7"/>
  <c r="AO100" i="7"/>
  <c r="AN100" i="7"/>
  <c r="AM100" i="7"/>
  <c r="AL100" i="7"/>
  <c r="AK100" i="7"/>
  <c r="AJ100" i="7"/>
  <c r="AI100" i="7"/>
  <c r="AH100" i="7"/>
  <c r="AG100" i="7"/>
  <c r="AF100" i="7"/>
  <c r="AE100" i="7"/>
  <c r="AD100" i="7"/>
  <c r="AC100" i="7"/>
  <c r="AB100" i="7"/>
  <c r="AA100" i="7"/>
  <c r="Z100" i="7"/>
  <c r="Y100" i="7"/>
  <c r="X100" i="7"/>
  <c r="W100" i="7"/>
  <c r="V100" i="7"/>
  <c r="U100" i="7"/>
  <c r="T100" i="7"/>
  <c r="S100" i="7"/>
  <c r="R100" i="7"/>
  <c r="AQ99" i="7"/>
  <c r="AP99" i="7"/>
  <c r="AO99" i="7"/>
  <c r="AN99" i="7"/>
  <c r="AM99" i="7"/>
  <c r="AL99" i="7"/>
  <c r="AK99" i="7"/>
  <c r="AJ99" i="7"/>
  <c r="AI99" i="7"/>
  <c r="AH99" i="7"/>
  <c r="AG99" i="7"/>
  <c r="AF99" i="7"/>
  <c r="AE99" i="7"/>
  <c r="AD99" i="7"/>
  <c r="AC99" i="7"/>
  <c r="AB99" i="7"/>
  <c r="AA99" i="7"/>
  <c r="Z99" i="7"/>
  <c r="Y99" i="7"/>
  <c r="X99" i="7"/>
  <c r="W99" i="7"/>
  <c r="V99" i="7"/>
  <c r="U99" i="7"/>
  <c r="T99" i="7"/>
  <c r="S99" i="7"/>
  <c r="R99" i="7"/>
  <c r="Q99" i="7"/>
  <c r="AQ98" i="7"/>
  <c r="AP98" i="7"/>
  <c r="AO98" i="7"/>
  <c r="AN98" i="7"/>
  <c r="AM98" i="7"/>
  <c r="AL98" i="7"/>
  <c r="AK98" i="7"/>
  <c r="AJ98" i="7"/>
  <c r="AI98" i="7"/>
  <c r="AH98" i="7"/>
  <c r="AG98" i="7"/>
  <c r="AF98" i="7"/>
  <c r="AE98" i="7"/>
  <c r="AD98" i="7"/>
  <c r="AC98" i="7"/>
  <c r="AB98" i="7"/>
  <c r="AA98" i="7"/>
  <c r="Z98" i="7"/>
  <c r="Y98" i="7"/>
  <c r="X98" i="7"/>
  <c r="W98" i="7"/>
  <c r="V98" i="7"/>
  <c r="U98" i="7"/>
  <c r="T98" i="7"/>
  <c r="S98" i="7"/>
  <c r="R98" i="7"/>
  <c r="Q98" i="7"/>
  <c r="P98" i="7"/>
  <c r="AQ97" i="7"/>
  <c r="AP97" i="7"/>
  <c r="AO97" i="7"/>
  <c r="AN97" i="7"/>
  <c r="AM97" i="7"/>
  <c r="AL97" i="7"/>
  <c r="AK97" i="7"/>
  <c r="AJ97" i="7"/>
  <c r="AI97" i="7"/>
  <c r="AH97" i="7"/>
  <c r="AG97" i="7"/>
  <c r="AF97" i="7"/>
  <c r="AE97" i="7"/>
  <c r="AD97" i="7"/>
  <c r="AC97" i="7"/>
  <c r="AB97" i="7"/>
  <c r="AA97" i="7"/>
  <c r="Z97" i="7"/>
  <c r="Y97" i="7"/>
  <c r="X97" i="7"/>
  <c r="W97" i="7"/>
  <c r="V97" i="7"/>
  <c r="U97" i="7"/>
  <c r="T97" i="7"/>
  <c r="S97" i="7"/>
  <c r="R97" i="7"/>
  <c r="Q97" i="7"/>
  <c r="P97" i="7"/>
  <c r="O97" i="7"/>
  <c r="AQ96" i="7"/>
  <c r="AP96" i="7"/>
  <c r="AO96" i="7"/>
  <c r="AN96" i="7"/>
  <c r="AM96" i="7"/>
  <c r="AL96" i="7"/>
  <c r="AK96" i="7"/>
  <c r="AJ96" i="7"/>
  <c r="AI96" i="7"/>
  <c r="AH96" i="7"/>
  <c r="AG96" i="7"/>
  <c r="AF96" i="7"/>
  <c r="AE96" i="7"/>
  <c r="AD96" i="7"/>
  <c r="AC96" i="7"/>
  <c r="AB96" i="7"/>
  <c r="AA96" i="7"/>
  <c r="Z96" i="7"/>
  <c r="Y96" i="7"/>
  <c r="X96" i="7"/>
  <c r="W96" i="7"/>
  <c r="V96" i="7"/>
  <c r="U96" i="7"/>
  <c r="T96" i="7"/>
  <c r="S96" i="7"/>
  <c r="R96" i="7"/>
  <c r="Q96" i="7"/>
  <c r="P96" i="7"/>
  <c r="O96" i="7"/>
  <c r="N96" i="7"/>
  <c r="AQ95" i="7"/>
  <c r="AP95" i="7"/>
  <c r="AO95" i="7"/>
  <c r="AN95" i="7"/>
  <c r="AM95" i="7"/>
  <c r="AL95" i="7"/>
  <c r="AK95" i="7"/>
  <c r="AJ95" i="7"/>
  <c r="AI95" i="7"/>
  <c r="AH95" i="7"/>
  <c r="AG95" i="7"/>
  <c r="AF95" i="7"/>
  <c r="AE95" i="7"/>
  <c r="AD95" i="7"/>
  <c r="AC95" i="7"/>
  <c r="AB95" i="7"/>
  <c r="AA95" i="7"/>
  <c r="Z95" i="7"/>
  <c r="Y95" i="7"/>
  <c r="X95" i="7"/>
  <c r="W95" i="7"/>
  <c r="V95" i="7"/>
  <c r="U95" i="7"/>
  <c r="T95" i="7"/>
  <c r="S95" i="7"/>
  <c r="R95" i="7"/>
  <c r="Q95" i="7"/>
  <c r="P95" i="7"/>
  <c r="O95" i="7"/>
  <c r="N95" i="7"/>
  <c r="M95" i="7"/>
  <c r="AQ94" i="7"/>
  <c r="AP94" i="7"/>
  <c r="AO94" i="7"/>
  <c r="AN94" i="7"/>
  <c r="AM94" i="7"/>
  <c r="AL94" i="7"/>
  <c r="AK94" i="7"/>
  <c r="AJ94" i="7"/>
  <c r="AI94" i="7"/>
  <c r="AH94" i="7"/>
  <c r="AG94" i="7"/>
  <c r="AF94" i="7"/>
  <c r="AE94" i="7"/>
  <c r="AD94" i="7"/>
  <c r="AC94" i="7"/>
  <c r="AB94" i="7"/>
  <c r="AA94" i="7"/>
  <c r="Z94" i="7"/>
  <c r="Y94" i="7"/>
  <c r="X94" i="7"/>
  <c r="W94" i="7"/>
  <c r="V94" i="7"/>
  <c r="U94" i="7"/>
  <c r="T94" i="7"/>
  <c r="S94" i="7"/>
  <c r="R94" i="7"/>
  <c r="Q94" i="7"/>
  <c r="P94" i="7"/>
  <c r="O94" i="7"/>
  <c r="N94" i="7"/>
  <c r="M94" i="7"/>
  <c r="L94" i="7"/>
  <c r="AQ93" i="7"/>
  <c r="AP93" i="7"/>
  <c r="AO93" i="7"/>
  <c r="AN93" i="7"/>
  <c r="AM93" i="7"/>
  <c r="AL93"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AQ92" i="7"/>
  <c r="AP92" i="7"/>
  <c r="AO92" i="7"/>
  <c r="AN92" i="7"/>
  <c r="AM92" i="7"/>
  <c r="AL92"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AQ91" i="7"/>
  <c r="AP91" i="7"/>
  <c r="AO91" i="7"/>
  <c r="AN91" i="7"/>
  <c r="AM91" i="7"/>
  <c r="AL91"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AQ84" i="7"/>
  <c r="AQ83" i="7"/>
  <c r="AP83" i="7"/>
  <c r="AQ82" i="7"/>
  <c r="AP82" i="7"/>
  <c r="AO82" i="7"/>
  <c r="AQ81" i="7"/>
  <c r="AP81" i="7"/>
  <c r="AO81" i="7"/>
  <c r="AN81" i="7"/>
  <c r="AQ80" i="7"/>
  <c r="AP80" i="7"/>
  <c r="AO80" i="7"/>
  <c r="AN80" i="7"/>
  <c r="AM80" i="7"/>
  <c r="AQ79" i="7"/>
  <c r="AP79" i="7"/>
  <c r="AO79" i="7"/>
  <c r="AN79" i="7"/>
  <c r="AM79" i="7"/>
  <c r="AL79" i="7"/>
  <c r="AQ78" i="7"/>
  <c r="AP78" i="7"/>
  <c r="AO78" i="7"/>
  <c r="AN78" i="7"/>
  <c r="AM78" i="7"/>
  <c r="AL78" i="7"/>
  <c r="AK78" i="7"/>
  <c r="AQ77" i="7"/>
  <c r="AP77" i="7"/>
  <c r="AO77" i="7"/>
  <c r="AN77" i="7"/>
  <c r="AM77" i="7"/>
  <c r="AL77" i="7"/>
  <c r="AK77" i="7"/>
  <c r="AJ77" i="7"/>
  <c r="AQ76" i="7"/>
  <c r="AP76" i="7"/>
  <c r="AO76" i="7"/>
  <c r="AN76" i="7"/>
  <c r="AM76" i="7"/>
  <c r="AL76" i="7"/>
  <c r="AK76" i="7"/>
  <c r="AJ76" i="7"/>
  <c r="AI76" i="7"/>
  <c r="AQ75" i="7"/>
  <c r="AP75" i="7"/>
  <c r="AO75" i="7"/>
  <c r="AN75" i="7"/>
  <c r="AM75" i="7"/>
  <c r="AL75" i="7"/>
  <c r="AK75" i="7"/>
  <c r="AJ75" i="7"/>
  <c r="AI75" i="7"/>
  <c r="AH75" i="7"/>
  <c r="AQ74" i="7"/>
  <c r="AP74" i="7"/>
  <c r="AO74" i="7"/>
  <c r="AN74" i="7"/>
  <c r="AM74" i="7"/>
  <c r="AL74" i="7"/>
  <c r="AK74" i="7"/>
  <c r="AJ74" i="7"/>
  <c r="AI74" i="7"/>
  <c r="AH74" i="7"/>
  <c r="AG74" i="7"/>
  <c r="AQ73" i="7"/>
  <c r="AP73" i="7"/>
  <c r="AO73" i="7"/>
  <c r="AN73" i="7"/>
  <c r="AM73" i="7"/>
  <c r="AL73" i="7"/>
  <c r="AK73" i="7"/>
  <c r="AJ73" i="7"/>
  <c r="AI73" i="7"/>
  <c r="AH73" i="7"/>
  <c r="AG73" i="7"/>
  <c r="AF73" i="7"/>
  <c r="AQ72" i="7"/>
  <c r="AP72" i="7"/>
  <c r="AO72" i="7"/>
  <c r="AN72" i="7"/>
  <c r="AM72" i="7"/>
  <c r="AL72" i="7"/>
  <c r="AK72" i="7"/>
  <c r="AJ72" i="7"/>
  <c r="AI72" i="7"/>
  <c r="AH72" i="7"/>
  <c r="AG72" i="7"/>
  <c r="AF72" i="7"/>
  <c r="AE72" i="7"/>
  <c r="AQ71" i="7"/>
  <c r="AP71" i="7"/>
  <c r="AO71" i="7"/>
  <c r="AN71" i="7"/>
  <c r="AM71" i="7"/>
  <c r="AL71" i="7"/>
  <c r="AK71" i="7"/>
  <c r="AJ71" i="7"/>
  <c r="AI71" i="7"/>
  <c r="AH71" i="7"/>
  <c r="AG71" i="7"/>
  <c r="AF71" i="7"/>
  <c r="AE71" i="7"/>
  <c r="AD71" i="7"/>
  <c r="AQ70" i="7"/>
  <c r="AP70" i="7"/>
  <c r="AO70" i="7"/>
  <c r="AN70" i="7"/>
  <c r="AM70" i="7"/>
  <c r="AL70" i="7"/>
  <c r="AK70" i="7"/>
  <c r="AJ70" i="7"/>
  <c r="AI70" i="7"/>
  <c r="AH70" i="7"/>
  <c r="AG70" i="7"/>
  <c r="AF70" i="7"/>
  <c r="AE70" i="7"/>
  <c r="AD70" i="7"/>
  <c r="AC70" i="7"/>
  <c r="AQ69" i="7"/>
  <c r="AP69" i="7"/>
  <c r="AO69" i="7"/>
  <c r="AN69" i="7"/>
  <c r="AM69" i="7"/>
  <c r="AL69" i="7"/>
  <c r="AK69" i="7"/>
  <c r="AJ69" i="7"/>
  <c r="AI69" i="7"/>
  <c r="AH69" i="7"/>
  <c r="AG69" i="7"/>
  <c r="AF69" i="7"/>
  <c r="AE69" i="7"/>
  <c r="AD69" i="7"/>
  <c r="AC69" i="7"/>
  <c r="AB69" i="7"/>
  <c r="AQ68" i="7"/>
  <c r="AP68" i="7"/>
  <c r="AO68" i="7"/>
  <c r="AN68" i="7"/>
  <c r="AM68" i="7"/>
  <c r="AL68" i="7"/>
  <c r="AK68" i="7"/>
  <c r="AJ68" i="7"/>
  <c r="AI68" i="7"/>
  <c r="AH68" i="7"/>
  <c r="AG68" i="7"/>
  <c r="AF68" i="7"/>
  <c r="AE68" i="7"/>
  <c r="AD68" i="7"/>
  <c r="AC68" i="7"/>
  <c r="AB68" i="7"/>
  <c r="AA68" i="7"/>
  <c r="AQ67" i="7"/>
  <c r="AP67" i="7"/>
  <c r="AO67" i="7"/>
  <c r="AN67" i="7"/>
  <c r="AM67" i="7"/>
  <c r="AL67" i="7"/>
  <c r="AK67" i="7"/>
  <c r="AJ67" i="7"/>
  <c r="AI67" i="7"/>
  <c r="AH67" i="7"/>
  <c r="AG67" i="7"/>
  <c r="AF67" i="7"/>
  <c r="AE67" i="7"/>
  <c r="AD67" i="7"/>
  <c r="AC67" i="7"/>
  <c r="AB67" i="7"/>
  <c r="AA67" i="7"/>
  <c r="Z67" i="7"/>
  <c r="AQ66" i="7"/>
  <c r="AP66" i="7"/>
  <c r="AO66" i="7"/>
  <c r="AN66" i="7"/>
  <c r="AM66" i="7"/>
  <c r="AL66" i="7"/>
  <c r="AK66" i="7"/>
  <c r="AJ66" i="7"/>
  <c r="AI66" i="7"/>
  <c r="AH66" i="7"/>
  <c r="AG66" i="7"/>
  <c r="AF66" i="7"/>
  <c r="AE66" i="7"/>
  <c r="AD66" i="7"/>
  <c r="AC66" i="7"/>
  <c r="AB66" i="7"/>
  <c r="AA66" i="7"/>
  <c r="Z66" i="7"/>
  <c r="Y66" i="7"/>
  <c r="AQ65" i="7"/>
  <c r="AP65" i="7"/>
  <c r="AO65" i="7"/>
  <c r="AN65" i="7"/>
  <c r="AM65" i="7"/>
  <c r="AL65" i="7"/>
  <c r="AK65" i="7"/>
  <c r="AJ65" i="7"/>
  <c r="AI65" i="7"/>
  <c r="AH65" i="7"/>
  <c r="AG65" i="7"/>
  <c r="AF65" i="7"/>
  <c r="AE65" i="7"/>
  <c r="AD65" i="7"/>
  <c r="AC65" i="7"/>
  <c r="AB65" i="7"/>
  <c r="AA65" i="7"/>
  <c r="Z65" i="7"/>
  <c r="Y65" i="7"/>
  <c r="X65" i="7"/>
  <c r="AQ64" i="7"/>
  <c r="AP64" i="7"/>
  <c r="AO64" i="7"/>
  <c r="AN64" i="7"/>
  <c r="AM64" i="7"/>
  <c r="AL64" i="7"/>
  <c r="AK64" i="7"/>
  <c r="AJ64" i="7"/>
  <c r="AI64" i="7"/>
  <c r="AH64" i="7"/>
  <c r="AG64" i="7"/>
  <c r="AF64" i="7"/>
  <c r="AE64" i="7"/>
  <c r="AD64" i="7"/>
  <c r="AC64" i="7"/>
  <c r="AB64" i="7"/>
  <c r="AA64" i="7"/>
  <c r="Z64" i="7"/>
  <c r="Y64" i="7"/>
  <c r="X64" i="7"/>
  <c r="W64" i="7"/>
  <c r="AQ63" i="7"/>
  <c r="AP63" i="7"/>
  <c r="AO63" i="7"/>
  <c r="AN63" i="7"/>
  <c r="AM63" i="7"/>
  <c r="AL63" i="7"/>
  <c r="AK63" i="7"/>
  <c r="AJ63" i="7"/>
  <c r="AI63" i="7"/>
  <c r="AH63" i="7"/>
  <c r="AG63" i="7"/>
  <c r="AF63" i="7"/>
  <c r="AE63" i="7"/>
  <c r="AD63" i="7"/>
  <c r="AC63" i="7"/>
  <c r="AB63" i="7"/>
  <c r="AA63" i="7"/>
  <c r="Z63" i="7"/>
  <c r="Y63" i="7"/>
  <c r="X63" i="7"/>
  <c r="W63" i="7"/>
  <c r="V63" i="7"/>
  <c r="AQ62" i="7"/>
  <c r="AP62" i="7"/>
  <c r="AO62" i="7"/>
  <c r="AN62" i="7"/>
  <c r="AM62" i="7"/>
  <c r="AL62" i="7"/>
  <c r="AK62" i="7"/>
  <c r="AJ62" i="7"/>
  <c r="AI62" i="7"/>
  <c r="AH62" i="7"/>
  <c r="AG62" i="7"/>
  <c r="AF62" i="7"/>
  <c r="AE62" i="7"/>
  <c r="AD62" i="7"/>
  <c r="AC62" i="7"/>
  <c r="AB62" i="7"/>
  <c r="AA62" i="7"/>
  <c r="Z62" i="7"/>
  <c r="Y62" i="7"/>
  <c r="X62" i="7"/>
  <c r="W62" i="7"/>
  <c r="V62" i="7"/>
  <c r="U62" i="7"/>
  <c r="AQ61" i="7"/>
  <c r="AP61" i="7"/>
  <c r="AO61" i="7"/>
  <c r="AN61" i="7"/>
  <c r="AM61" i="7"/>
  <c r="AL61" i="7"/>
  <c r="AK61" i="7"/>
  <c r="AJ61" i="7"/>
  <c r="AI61" i="7"/>
  <c r="AH61" i="7"/>
  <c r="AG61" i="7"/>
  <c r="AF61" i="7"/>
  <c r="AE61" i="7"/>
  <c r="AD61" i="7"/>
  <c r="AC61" i="7"/>
  <c r="AB61" i="7"/>
  <c r="AA61" i="7"/>
  <c r="Z61" i="7"/>
  <c r="Y61" i="7"/>
  <c r="X61" i="7"/>
  <c r="W61" i="7"/>
  <c r="V61" i="7"/>
  <c r="U61" i="7"/>
  <c r="T61" i="7"/>
  <c r="AQ60" i="7"/>
  <c r="AP60" i="7"/>
  <c r="AO60" i="7"/>
  <c r="AN60" i="7"/>
  <c r="AM60" i="7"/>
  <c r="AL60" i="7"/>
  <c r="AK60" i="7"/>
  <c r="AJ60" i="7"/>
  <c r="AI60" i="7"/>
  <c r="AH60" i="7"/>
  <c r="AG60" i="7"/>
  <c r="AF60" i="7"/>
  <c r="AE60" i="7"/>
  <c r="AD60" i="7"/>
  <c r="AC60" i="7"/>
  <c r="AB60" i="7"/>
  <c r="AA60" i="7"/>
  <c r="Z60" i="7"/>
  <c r="Y60" i="7"/>
  <c r="X60" i="7"/>
  <c r="W60" i="7"/>
  <c r="V60" i="7"/>
  <c r="U60" i="7"/>
  <c r="T60" i="7"/>
  <c r="S60" i="7"/>
  <c r="AQ59" i="7"/>
  <c r="AP59" i="7"/>
  <c r="AO59" i="7"/>
  <c r="AN59" i="7"/>
  <c r="AM59" i="7"/>
  <c r="AL59" i="7"/>
  <c r="AK59" i="7"/>
  <c r="AJ59" i="7"/>
  <c r="AI59" i="7"/>
  <c r="AH59" i="7"/>
  <c r="AG59" i="7"/>
  <c r="AF59" i="7"/>
  <c r="AE59" i="7"/>
  <c r="AD59" i="7"/>
  <c r="AC59" i="7"/>
  <c r="AB59" i="7"/>
  <c r="AA59" i="7"/>
  <c r="Z59" i="7"/>
  <c r="Y59" i="7"/>
  <c r="X59" i="7"/>
  <c r="W59" i="7"/>
  <c r="V59" i="7"/>
  <c r="U59" i="7"/>
  <c r="T59" i="7"/>
  <c r="S59" i="7"/>
  <c r="R59" i="7"/>
  <c r="AQ58" i="7"/>
  <c r="AP58" i="7"/>
  <c r="AO58" i="7"/>
  <c r="AN58" i="7"/>
  <c r="AM58" i="7"/>
  <c r="AL58" i="7"/>
  <c r="AK58" i="7"/>
  <c r="AJ58" i="7"/>
  <c r="AI58" i="7"/>
  <c r="AH58" i="7"/>
  <c r="AG58" i="7"/>
  <c r="AF58" i="7"/>
  <c r="AE58" i="7"/>
  <c r="AD58" i="7"/>
  <c r="AC58" i="7"/>
  <c r="AB58" i="7"/>
  <c r="AA58" i="7"/>
  <c r="Z58" i="7"/>
  <c r="Y58" i="7"/>
  <c r="X58" i="7"/>
  <c r="W58" i="7"/>
  <c r="V58" i="7"/>
  <c r="U58" i="7"/>
  <c r="T58" i="7"/>
  <c r="S58" i="7"/>
  <c r="R58" i="7"/>
  <c r="Q58" i="7"/>
  <c r="AQ57" i="7"/>
  <c r="AP57" i="7"/>
  <c r="AO57" i="7"/>
  <c r="AN57" i="7"/>
  <c r="AM57" i="7"/>
  <c r="AL57" i="7"/>
  <c r="AK57" i="7"/>
  <c r="AJ57" i="7"/>
  <c r="AI57" i="7"/>
  <c r="AH57" i="7"/>
  <c r="AG57" i="7"/>
  <c r="AF57" i="7"/>
  <c r="AE57" i="7"/>
  <c r="AD57" i="7"/>
  <c r="AC57" i="7"/>
  <c r="AB57" i="7"/>
  <c r="AA57" i="7"/>
  <c r="Z57" i="7"/>
  <c r="Y57" i="7"/>
  <c r="X57" i="7"/>
  <c r="W57" i="7"/>
  <c r="V57" i="7"/>
  <c r="U57" i="7"/>
  <c r="T57" i="7"/>
  <c r="S57" i="7"/>
  <c r="R57" i="7"/>
  <c r="Q57" i="7"/>
  <c r="P57" i="7"/>
  <c r="AQ56" i="7"/>
  <c r="AP56" i="7"/>
  <c r="AO56" i="7"/>
  <c r="AN56" i="7"/>
  <c r="AM56" i="7"/>
  <c r="AL56" i="7"/>
  <c r="AK56" i="7"/>
  <c r="AJ56" i="7"/>
  <c r="AI56" i="7"/>
  <c r="AH56" i="7"/>
  <c r="AG56" i="7"/>
  <c r="AF56" i="7"/>
  <c r="AE56" i="7"/>
  <c r="AD56" i="7"/>
  <c r="AC56" i="7"/>
  <c r="AB56" i="7"/>
  <c r="AA56" i="7"/>
  <c r="Z56" i="7"/>
  <c r="Y56" i="7"/>
  <c r="X56" i="7"/>
  <c r="W56" i="7"/>
  <c r="V56" i="7"/>
  <c r="U56" i="7"/>
  <c r="T56" i="7"/>
  <c r="S56" i="7"/>
  <c r="R56" i="7"/>
  <c r="Q56" i="7"/>
  <c r="P56" i="7"/>
  <c r="O56" i="7"/>
  <c r="AQ55" i="7"/>
  <c r="AP55" i="7"/>
  <c r="AO55" i="7"/>
  <c r="AN55" i="7"/>
  <c r="AM55" i="7"/>
  <c r="AL55" i="7"/>
  <c r="AK55" i="7"/>
  <c r="AJ55" i="7"/>
  <c r="AI55" i="7"/>
  <c r="AH55" i="7"/>
  <c r="AG55" i="7"/>
  <c r="AF55" i="7"/>
  <c r="AE55" i="7"/>
  <c r="AD55" i="7"/>
  <c r="AC55" i="7"/>
  <c r="AB55" i="7"/>
  <c r="AA55" i="7"/>
  <c r="Z55" i="7"/>
  <c r="Y55" i="7"/>
  <c r="X55" i="7"/>
  <c r="W55" i="7"/>
  <c r="V55" i="7"/>
  <c r="U55" i="7"/>
  <c r="T55" i="7"/>
  <c r="S55" i="7"/>
  <c r="R55" i="7"/>
  <c r="Q55" i="7"/>
  <c r="P55" i="7"/>
  <c r="O55" i="7"/>
  <c r="N55" i="7"/>
  <c r="AQ54" i="7"/>
  <c r="AP54" i="7"/>
  <c r="AO54" i="7"/>
  <c r="AN54" i="7"/>
  <c r="AM54" i="7"/>
  <c r="AL54" i="7"/>
  <c r="AK54" i="7"/>
  <c r="AJ54" i="7"/>
  <c r="AI54" i="7"/>
  <c r="AH54" i="7"/>
  <c r="AG54" i="7"/>
  <c r="AF54" i="7"/>
  <c r="AE54" i="7"/>
  <c r="AD54" i="7"/>
  <c r="AC54" i="7"/>
  <c r="AB54" i="7"/>
  <c r="AA54" i="7"/>
  <c r="Z54" i="7"/>
  <c r="Y54" i="7"/>
  <c r="X54" i="7"/>
  <c r="W54" i="7"/>
  <c r="V54" i="7"/>
  <c r="U54" i="7"/>
  <c r="T54" i="7"/>
  <c r="S54" i="7"/>
  <c r="R54" i="7"/>
  <c r="Q54" i="7"/>
  <c r="P54" i="7"/>
  <c r="O54" i="7"/>
  <c r="N54" i="7"/>
  <c r="M54" i="7"/>
  <c r="AQ53" i="7"/>
  <c r="AP53" i="7"/>
  <c r="AO53" i="7"/>
  <c r="AN53" i="7"/>
  <c r="AM53" i="7"/>
  <c r="AL53" i="7"/>
  <c r="AK53" i="7"/>
  <c r="AJ53" i="7"/>
  <c r="AI53" i="7"/>
  <c r="AH53" i="7"/>
  <c r="AG53" i="7"/>
  <c r="AF53" i="7"/>
  <c r="AE53" i="7"/>
  <c r="AD53" i="7"/>
  <c r="AC53" i="7"/>
  <c r="AB53" i="7"/>
  <c r="AA53" i="7"/>
  <c r="Z53" i="7"/>
  <c r="Y53" i="7"/>
  <c r="X53" i="7"/>
  <c r="W53" i="7"/>
  <c r="V53" i="7"/>
  <c r="U53" i="7"/>
  <c r="T53" i="7"/>
  <c r="S53" i="7"/>
  <c r="R53" i="7"/>
  <c r="Q53" i="7"/>
  <c r="P53" i="7"/>
  <c r="O53" i="7"/>
  <c r="N53" i="7"/>
  <c r="M53" i="7"/>
  <c r="L53" i="7"/>
  <c r="AQ52" i="7"/>
  <c r="AP52" i="7"/>
  <c r="AO52" i="7"/>
  <c r="AN52" i="7"/>
  <c r="AM52" i="7"/>
  <c r="AL52" i="7"/>
  <c r="AK52" i="7"/>
  <c r="AJ52" i="7"/>
  <c r="AI52" i="7"/>
  <c r="AH52" i="7"/>
  <c r="AG52" i="7"/>
  <c r="AF52" i="7"/>
  <c r="AE52" i="7"/>
  <c r="AD52" i="7"/>
  <c r="AC52" i="7"/>
  <c r="AB52" i="7"/>
  <c r="AA52" i="7"/>
  <c r="Z52" i="7"/>
  <c r="Y52" i="7"/>
  <c r="X52" i="7"/>
  <c r="W52" i="7"/>
  <c r="V52" i="7"/>
  <c r="U52" i="7"/>
  <c r="T52" i="7"/>
  <c r="S52" i="7"/>
  <c r="R52" i="7"/>
  <c r="Q52" i="7"/>
  <c r="P52" i="7"/>
  <c r="O52" i="7"/>
  <c r="N52" i="7"/>
  <c r="M52" i="7"/>
  <c r="L52" i="7"/>
  <c r="K52" i="7"/>
  <c r="AQ51" i="7"/>
  <c r="AP51" i="7"/>
  <c r="AO51" i="7"/>
  <c r="AN51" i="7"/>
  <c r="AM51" i="7"/>
  <c r="AL51" i="7"/>
  <c r="AK51" i="7"/>
  <c r="AJ51" i="7"/>
  <c r="AI51" i="7"/>
  <c r="AH51" i="7"/>
  <c r="AG51" i="7"/>
  <c r="AF51" i="7"/>
  <c r="AE51" i="7"/>
  <c r="AD51" i="7"/>
  <c r="AC51" i="7"/>
  <c r="AB51" i="7"/>
  <c r="AA51" i="7"/>
  <c r="Z51" i="7"/>
  <c r="Y51" i="7"/>
  <c r="X51" i="7"/>
  <c r="W51" i="7"/>
  <c r="V51" i="7"/>
  <c r="U51" i="7"/>
  <c r="T51" i="7"/>
  <c r="S51" i="7"/>
  <c r="R51" i="7"/>
  <c r="Q51" i="7"/>
  <c r="P51" i="7"/>
  <c r="O51" i="7"/>
  <c r="N51" i="7"/>
  <c r="M51" i="7"/>
  <c r="L51" i="7"/>
  <c r="K51" i="7"/>
  <c r="J51" i="7"/>
  <c r="AQ50" i="7"/>
  <c r="AP50" i="7"/>
  <c r="AO50" i="7"/>
  <c r="AN50" i="7"/>
  <c r="AM50" i="7"/>
  <c r="AL50" i="7"/>
  <c r="AK50" i="7"/>
  <c r="AJ50" i="7"/>
  <c r="AI50" i="7"/>
  <c r="AH50" i="7"/>
  <c r="AG50" i="7"/>
  <c r="AF50" i="7"/>
  <c r="AE50" i="7"/>
  <c r="AD50" i="7"/>
  <c r="AC50" i="7"/>
  <c r="AB50" i="7"/>
  <c r="AA50" i="7"/>
  <c r="Z50" i="7"/>
  <c r="Y50" i="7"/>
  <c r="X50" i="7"/>
  <c r="W50" i="7"/>
  <c r="V50" i="7"/>
  <c r="U50" i="7"/>
  <c r="T50" i="7"/>
  <c r="S50" i="7"/>
  <c r="R50" i="7"/>
  <c r="Q50" i="7"/>
  <c r="P50" i="7"/>
  <c r="O50" i="7"/>
  <c r="N50" i="7"/>
  <c r="M50" i="7"/>
  <c r="L50" i="7"/>
  <c r="K50" i="7"/>
  <c r="J50" i="7"/>
  <c r="I50" i="7"/>
  <c r="AQ43" i="7"/>
  <c r="AQ42" i="7"/>
  <c r="AP42" i="7"/>
  <c r="AQ41" i="7"/>
  <c r="AP41" i="7"/>
  <c r="AO41" i="7"/>
  <c r="AQ40" i="7"/>
  <c r="AP40" i="7"/>
  <c r="AO40" i="7"/>
  <c r="AN40" i="7"/>
  <c r="AQ39" i="7"/>
  <c r="AP39" i="7"/>
  <c r="AO39" i="7"/>
  <c r="AN39" i="7"/>
  <c r="AM39" i="7"/>
  <c r="AQ38" i="7"/>
  <c r="AP38" i="7"/>
  <c r="AO38" i="7"/>
  <c r="AN38" i="7"/>
  <c r="AM38" i="7"/>
  <c r="AL38" i="7"/>
  <c r="AQ37" i="7"/>
  <c r="AP37" i="7"/>
  <c r="AO37" i="7"/>
  <c r="AN37" i="7"/>
  <c r="AM37" i="7"/>
  <c r="AL37" i="7"/>
  <c r="AK37" i="7"/>
  <c r="AQ36" i="7"/>
  <c r="AP36" i="7"/>
  <c r="AO36" i="7"/>
  <c r="AN36" i="7"/>
  <c r="AM36" i="7"/>
  <c r="AL36" i="7"/>
  <c r="AK36" i="7"/>
  <c r="AJ36" i="7"/>
  <c r="AQ35" i="7"/>
  <c r="AP35" i="7"/>
  <c r="AO35" i="7"/>
  <c r="AN35" i="7"/>
  <c r="AM35" i="7"/>
  <c r="AL35" i="7"/>
  <c r="AK35" i="7"/>
  <c r="AJ35" i="7"/>
  <c r="AI35" i="7"/>
  <c r="AQ34" i="7"/>
  <c r="AP34" i="7"/>
  <c r="AO34" i="7"/>
  <c r="AN34" i="7"/>
  <c r="AM34" i="7"/>
  <c r="AL34" i="7"/>
  <c r="AK34" i="7"/>
  <c r="AJ34" i="7"/>
  <c r="AI34" i="7"/>
  <c r="AH34" i="7"/>
  <c r="AQ33" i="7"/>
  <c r="AP33" i="7"/>
  <c r="AO33" i="7"/>
  <c r="AN33" i="7"/>
  <c r="AM33" i="7"/>
  <c r="AL33" i="7"/>
  <c r="AK33" i="7"/>
  <c r="AJ33" i="7"/>
  <c r="AI33" i="7"/>
  <c r="AH33" i="7"/>
  <c r="AG33" i="7"/>
  <c r="AQ32" i="7"/>
  <c r="AP32" i="7"/>
  <c r="AO32" i="7"/>
  <c r="AN32" i="7"/>
  <c r="AM32" i="7"/>
  <c r="AL32" i="7"/>
  <c r="AK32" i="7"/>
  <c r="AJ32" i="7"/>
  <c r="AI32" i="7"/>
  <c r="AH32" i="7"/>
  <c r="AG32" i="7"/>
  <c r="AF32" i="7"/>
  <c r="AQ31" i="7"/>
  <c r="AP31" i="7"/>
  <c r="AO31" i="7"/>
  <c r="AN31" i="7"/>
  <c r="AM31" i="7"/>
  <c r="AL31" i="7"/>
  <c r="AK31" i="7"/>
  <c r="AJ31" i="7"/>
  <c r="AI31" i="7"/>
  <c r="AH31" i="7"/>
  <c r="AG31" i="7"/>
  <c r="AF31" i="7"/>
  <c r="AE31" i="7"/>
  <c r="AQ30" i="7"/>
  <c r="AP30" i="7"/>
  <c r="AO30" i="7"/>
  <c r="AN30" i="7"/>
  <c r="AM30" i="7"/>
  <c r="AL30" i="7"/>
  <c r="AK30" i="7"/>
  <c r="AJ30" i="7"/>
  <c r="AI30" i="7"/>
  <c r="AH30" i="7"/>
  <c r="AG30" i="7"/>
  <c r="AF30" i="7"/>
  <c r="AE30" i="7"/>
  <c r="AD30" i="7"/>
  <c r="AQ29" i="7"/>
  <c r="AP29" i="7"/>
  <c r="AO29" i="7"/>
  <c r="AN29" i="7"/>
  <c r="AM29" i="7"/>
  <c r="AL29" i="7"/>
  <c r="AK29" i="7"/>
  <c r="AJ29" i="7"/>
  <c r="AI29" i="7"/>
  <c r="AH29" i="7"/>
  <c r="AG29" i="7"/>
  <c r="AF29" i="7"/>
  <c r="AE29" i="7"/>
  <c r="AD29" i="7"/>
  <c r="AC29" i="7"/>
  <c r="AQ28" i="7"/>
  <c r="AP28" i="7"/>
  <c r="AO28" i="7"/>
  <c r="AN28" i="7"/>
  <c r="AM28" i="7"/>
  <c r="AL28" i="7"/>
  <c r="AK28" i="7"/>
  <c r="AJ28" i="7"/>
  <c r="AI28" i="7"/>
  <c r="AH28" i="7"/>
  <c r="AG28" i="7"/>
  <c r="AF28" i="7"/>
  <c r="AE28" i="7"/>
  <c r="AD28" i="7"/>
  <c r="AC28" i="7"/>
  <c r="AB28" i="7"/>
  <c r="AQ27" i="7"/>
  <c r="AP27" i="7"/>
  <c r="AO27" i="7"/>
  <c r="AN27" i="7"/>
  <c r="AM27" i="7"/>
  <c r="AL27" i="7"/>
  <c r="AK27" i="7"/>
  <c r="AJ27" i="7"/>
  <c r="AI27" i="7"/>
  <c r="AH27" i="7"/>
  <c r="AG27" i="7"/>
  <c r="AF27" i="7"/>
  <c r="AE27" i="7"/>
  <c r="AD27" i="7"/>
  <c r="AC27" i="7"/>
  <c r="AB27" i="7"/>
  <c r="AA27" i="7"/>
  <c r="AQ26" i="7"/>
  <c r="AP26" i="7"/>
  <c r="AO26" i="7"/>
  <c r="AN26" i="7"/>
  <c r="AM26" i="7"/>
  <c r="AL26" i="7"/>
  <c r="AK26" i="7"/>
  <c r="AJ26" i="7"/>
  <c r="AI26" i="7"/>
  <c r="AH26" i="7"/>
  <c r="AG26" i="7"/>
  <c r="AF26" i="7"/>
  <c r="AE26" i="7"/>
  <c r="AD26" i="7"/>
  <c r="AC26" i="7"/>
  <c r="AB26" i="7"/>
  <c r="AA26" i="7"/>
  <c r="Z26" i="7"/>
  <c r="AQ25" i="7"/>
  <c r="AP25" i="7"/>
  <c r="AO25" i="7"/>
  <c r="AN25" i="7"/>
  <c r="AM25" i="7"/>
  <c r="AL25" i="7"/>
  <c r="AK25" i="7"/>
  <c r="AJ25" i="7"/>
  <c r="AI25" i="7"/>
  <c r="AH25" i="7"/>
  <c r="AG25" i="7"/>
  <c r="AF25" i="7"/>
  <c r="AE25" i="7"/>
  <c r="AD25" i="7"/>
  <c r="AC25" i="7"/>
  <c r="AB25" i="7"/>
  <c r="AA25" i="7"/>
  <c r="Z25" i="7"/>
  <c r="Y25" i="7"/>
  <c r="AQ24" i="7"/>
  <c r="AP24" i="7"/>
  <c r="AO24" i="7"/>
  <c r="AN24" i="7"/>
  <c r="AM24" i="7"/>
  <c r="AL24" i="7"/>
  <c r="AK24" i="7"/>
  <c r="AJ24" i="7"/>
  <c r="AI24" i="7"/>
  <c r="AH24" i="7"/>
  <c r="AG24" i="7"/>
  <c r="AF24" i="7"/>
  <c r="AE24" i="7"/>
  <c r="AD24" i="7"/>
  <c r="AC24" i="7"/>
  <c r="AB24" i="7"/>
  <c r="AA24" i="7"/>
  <c r="Z24" i="7"/>
  <c r="Y24" i="7"/>
  <c r="X24" i="7"/>
  <c r="AQ23" i="7"/>
  <c r="AP23" i="7"/>
  <c r="AO23" i="7"/>
  <c r="AN23" i="7"/>
  <c r="AM23" i="7"/>
  <c r="AL23" i="7"/>
  <c r="AK23" i="7"/>
  <c r="AJ23" i="7"/>
  <c r="AI23" i="7"/>
  <c r="AH23" i="7"/>
  <c r="AG23" i="7"/>
  <c r="AF23" i="7"/>
  <c r="AE23" i="7"/>
  <c r="AD23" i="7"/>
  <c r="AC23" i="7"/>
  <c r="AB23" i="7"/>
  <c r="AA23" i="7"/>
  <c r="Z23" i="7"/>
  <c r="Y23" i="7"/>
  <c r="X23" i="7"/>
  <c r="W23" i="7"/>
  <c r="AQ22" i="7"/>
  <c r="AP22" i="7"/>
  <c r="AO22" i="7"/>
  <c r="AN22" i="7"/>
  <c r="AM22" i="7"/>
  <c r="AL22" i="7"/>
  <c r="AK22" i="7"/>
  <c r="AJ22" i="7"/>
  <c r="AI22" i="7"/>
  <c r="AH22" i="7"/>
  <c r="AG22" i="7"/>
  <c r="AF22" i="7"/>
  <c r="AE22" i="7"/>
  <c r="AD22" i="7"/>
  <c r="AC22" i="7"/>
  <c r="AB22" i="7"/>
  <c r="AA22" i="7"/>
  <c r="Z22" i="7"/>
  <c r="Y22" i="7"/>
  <c r="X22" i="7"/>
  <c r="W22" i="7"/>
  <c r="V22" i="7"/>
  <c r="AQ21" i="7"/>
  <c r="AP21" i="7"/>
  <c r="AO21" i="7"/>
  <c r="AN21" i="7"/>
  <c r="AM21" i="7"/>
  <c r="AL21" i="7"/>
  <c r="AK21" i="7"/>
  <c r="AJ21" i="7"/>
  <c r="AI21" i="7"/>
  <c r="AH21" i="7"/>
  <c r="AG21" i="7"/>
  <c r="AF21" i="7"/>
  <c r="AE21" i="7"/>
  <c r="AD21" i="7"/>
  <c r="AC21" i="7"/>
  <c r="AB21" i="7"/>
  <c r="AA21" i="7"/>
  <c r="Z21" i="7"/>
  <c r="Y21" i="7"/>
  <c r="X21" i="7"/>
  <c r="W21" i="7"/>
  <c r="V21" i="7"/>
  <c r="U21" i="7"/>
  <c r="AQ20" i="7"/>
  <c r="AP20" i="7"/>
  <c r="AO20" i="7"/>
  <c r="AN20" i="7"/>
  <c r="AM20" i="7"/>
  <c r="AL20" i="7"/>
  <c r="AK20" i="7"/>
  <c r="AJ20" i="7"/>
  <c r="AI20" i="7"/>
  <c r="AH20" i="7"/>
  <c r="AG20" i="7"/>
  <c r="AF20" i="7"/>
  <c r="AE20" i="7"/>
  <c r="AD20" i="7"/>
  <c r="AC20" i="7"/>
  <c r="AB20" i="7"/>
  <c r="AA20" i="7"/>
  <c r="Z20" i="7"/>
  <c r="Y20" i="7"/>
  <c r="X20" i="7"/>
  <c r="W20" i="7"/>
  <c r="V20" i="7"/>
  <c r="U20" i="7"/>
  <c r="T20" i="7"/>
  <c r="AQ19" i="7"/>
  <c r="AP19" i="7"/>
  <c r="AO19" i="7"/>
  <c r="AN19" i="7"/>
  <c r="AM19" i="7"/>
  <c r="AL19" i="7"/>
  <c r="AK19" i="7"/>
  <c r="AJ19" i="7"/>
  <c r="AI19" i="7"/>
  <c r="AH19" i="7"/>
  <c r="AG19" i="7"/>
  <c r="AF19" i="7"/>
  <c r="AE19" i="7"/>
  <c r="AD19" i="7"/>
  <c r="AC19" i="7"/>
  <c r="AB19" i="7"/>
  <c r="AA19" i="7"/>
  <c r="Z19" i="7"/>
  <c r="Y19" i="7"/>
  <c r="X19" i="7"/>
  <c r="W19" i="7"/>
  <c r="V19" i="7"/>
  <c r="U19" i="7"/>
  <c r="T19" i="7"/>
  <c r="S19"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AQ16" i="7"/>
  <c r="AP16" i="7"/>
  <c r="AO16" i="7"/>
  <c r="AN16" i="7"/>
  <c r="AM16" i="7"/>
  <c r="AL16" i="7"/>
  <c r="AK16" i="7"/>
  <c r="AJ16" i="7"/>
  <c r="AI16" i="7"/>
  <c r="AH16" i="7"/>
  <c r="AG16" i="7"/>
  <c r="AF16" i="7"/>
  <c r="AE16" i="7"/>
  <c r="AD16" i="7"/>
  <c r="AC16" i="7"/>
  <c r="AB16" i="7"/>
  <c r="AA16" i="7"/>
  <c r="Z16" i="7"/>
  <c r="Y16" i="7"/>
  <c r="X16" i="7"/>
  <c r="W16" i="7"/>
  <c r="V16" i="7"/>
  <c r="U16" i="7"/>
  <c r="T16" i="7"/>
  <c r="S16" i="7"/>
  <c r="R16" i="7"/>
  <c r="Q16" i="7"/>
  <c r="P16" i="7"/>
  <c r="AQ15" i="7"/>
  <c r="AP15" i="7"/>
  <c r="AO15" i="7"/>
  <c r="AN15" i="7"/>
  <c r="AM15" i="7"/>
  <c r="AL15" i="7"/>
  <c r="AK15" i="7"/>
  <c r="AJ15" i="7"/>
  <c r="AI15" i="7"/>
  <c r="AH15" i="7"/>
  <c r="AG15" i="7"/>
  <c r="AF15" i="7"/>
  <c r="AE15" i="7"/>
  <c r="AD15" i="7"/>
  <c r="AC15" i="7"/>
  <c r="AB15" i="7"/>
  <c r="AA15" i="7"/>
  <c r="Z15" i="7"/>
  <c r="Y15" i="7"/>
  <c r="X15" i="7"/>
  <c r="W15" i="7"/>
  <c r="V15" i="7"/>
  <c r="U15" i="7"/>
  <c r="T15" i="7"/>
  <c r="S15" i="7"/>
  <c r="R15" i="7"/>
  <c r="Q15" i="7"/>
  <c r="P15" i="7"/>
  <c r="O15"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AQ12" i="7"/>
  <c r="AP12" i="7"/>
  <c r="AO12" i="7"/>
  <c r="AN12" i="7"/>
  <c r="AM12"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AQ11" i="7"/>
  <c r="AP11" i="7"/>
  <c r="AO11" i="7"/>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AQ9" i="7"/>
  <c r="AP9" i="7"/>
  <c r="AO9" i="7"/>
  <c r="AN9" i="7"/>
  <c r="AM9" i="7"/>
  <c r="AL9" i="7"/>
  <c r="AK9" i="7"/>
  <c r="AJ9" i="7"/>
  <c r="AI9" i="7"/>
  <c r="AH9" i="7"/>
  <c r="AG9" i="7"/>
  <c r="AF9" i="7"/>
  <c r="AE9" i="7"/>
  <c r="AD9" i="7"/>
  <c r="AC9" i="7"/>
  <c r="AB9" i="7"/>
  <c r="AA9" i="7"/>
  <c r="Z9" i="7"/>
  <c r="Y9" i="7"/>
  <c r="X9" i="7"/>
  <c r="W9" i="7"/>
  <c r="V9" i="7"/>
  <c r="U9" i="7"/>
  <c r="T9" i="7"/>
  <c r="S9" i="7"/>
  <c r="R9" i="7"/>
  <c r="Q9" i="7"/>
  <c r="P9" i="7"/>
  <c r="O9" i="7"/>
  <c r="N9" i="7"/>
  <c r="M9" i="7"/>
  <c r="L9" i="7"/>
  <c r="K9" i="7"/>
  <c r="J9" i="7"/>
  <c r="I9" i="7"/>
  <c r="J1710" i="5"/>
  <c r="I1710" i="5"/>
  <c r="G1710" i="5"/>
  <c r="J1709" i="5"/>
  <c r="G1709" i="5"/>
  <c r="I1709" i="5" s="1"/>
  <c r="J1708" i="5"/>
  <c r="G1708" i="5"/>
  <c r="I1708" i="5" s="1"/>
  <c r="J1707" i="5"/>
  <c r="G1707" i="5"/>
  <c r="I1707" i="5" s="1"/>
  <c r="J1706" i="5"/>
  <c r="G1706" i="5"/>
  <c r="I1706" i="5" s="1"/>
  <c r="J1705" i="5"/>
  <c r="G1705" i="5"/>
  <c r="I1705" i="5" s="1"/>
  <c r="J1704" i="5"/>
  <c r="G1704" i="5"/>
  <c r="I1704" i="5" s="1"/>
  <c r="J1703" i="5"/>
  <c r="G1703" i="5"/>
  <c r="I1703" i="5" s="1"/>
  <c r="J1702" i="5"/>
  <c r="I1702" i="5"/>
  <c r="G1702" i="5"/>
  <c r="J1701" i="5"/>
  <c r="I1701" i="5"/>
  <c r="G1701" i="5"/>
  <c r="J1700" i="5"/>
  <c r="G1700" i="5"/>
  <c r="I1700" i="5" s="1"/>
  <c r="J1699" i="5"/>
  <c r="G1699" i="5"/>
  <c r="I1699" i="5" s="1"/>
  <c r="J1698" i="5"/>
  <c r="G1698" i="5"/>
  <c r="I1698" i="5" s="1"/>
  <c r="J1697" i="5"/>
  <c r="G1697" i="5"/>
  <c r="I1697" i="5" s="1"/>
  <c r="J1696" i="5"/>
  <c r="G1696" i="5"/>
  <c r="I1696" i="5" s="1"/>
  <c r="J1695" i="5"/>
  <c r="G1695" i="5"/>
  <c r="I1695" i="5" s="1"/>
  <c r="J1694" i="5"/>
  <c r="G1694" i="5"/>
  <c r="I1694" i="5" s="1"/>
  <c r="J1693" i="5"/>
  <c r="G1693" i="5"/>
  <c r="I1693" i="5" s="1"/>
  <c r="J1692" i="5"/>
  <c r="G1692" i="5"/>
  <c r="I1692" i="5" s="1"/>
  <c r="J1691" i="5"/>
  <c r="G1691" i="5"/>
  <c r="I1691" i="5" s="1"/>
  <c r="J1690" i="5"/>
  <c r="G1690" i="5"/>
  <c r="I1690" i="5" s="1"/>
  <c r="J1689" i="5"/>
  <c r="G1689" i="5"/>
  <c r="I1689" i="5" s="1"/>
  <c r="J1688" i="5"/>
  <c r="G1688" i="5"/>
  <c r="I1688" i="5" s="1"/>
  <c r="J1687" i="5"/>
  <c r="I1687" i="5"/>
  <c r="G1687" i="5"/>
  <c r="J1686" i="5"/>
  <c r="G1686" i="5"/>
  <c r="I1686" i="5" s="1"/>
  <c r="J1685" i="5"/>
  <c r="I1685" i="5"/>
  <c r="G1685" i="5"/>
  <c r="J1684" i="5"/>
  <c r="I1684" i="5"/>
  <c r="G1684" i="5"/>
  <c r="J1683" i="5"/>
  <c r="G1683" i="5"/>
  <c r="I1683" i="5" s="1"/>
  <c r="J1682" i="5"/>
  <c r="G1682" i="5"/>
  <c r="I1682" i="5" s="1"/>
  <c r="J1681" i="5"/>
  <c r="G1681" i="5"/>
  <c r="I1681" i="5" s="1"/>
  <c r="J1680" i="5"/>
  <c r="G1680" i="5"/>
  <c r="I1680" i="5" s="1"/>
  <c r="J1679" i="5"/>
  <c r="G1679" i="5"/>
  <c r="I1679" i="5" s="1"/>
  <c r="J1678" i="5"/>
  <c r="G1678" i="5"/>
  <c r="I1678" i="5" s="1"/>
  <c r="J1677" i="5"/>
  <c r="G1677" i="5"/>
  <c r="I1677" i="5" s="1"/>
  <c r="J1676" i="5"/>
  <c r="G1676" i="5"/>
  <c r="I1676" i="5" s="1"/>
  <c r="J1675" i="5"/>
  <c r="I1675" i="5"/>
  <c r="G1675" i="5"/>
  <c r="J1674" i="5"/>
  <c r="G1674" i="5"/>
  <c r="I1674" i="5" s="1"/>
  <c r="J1673" i="5"/>
  <c r="I1673" i="5"/>
  <c r="G1673" i="5"/>
  <c r="J1672" i="5"/>
  <c r="G1672" i="5"/>
  <c r="I1672" i="5" s="1"/>
  <c r="J1671" i="5"/>
  <c r="G1671" i="5"/>
  <c r="I1671" i="5" s="1"/>
  <c r="J1670" i="5"/>
  <c r="I1670" i="5"/>
  <c r="G1670" i="5"/>
  <c r="J1669" i="5"/>
  <c r="I1669" i="5"/>
  <c r="G1669" i="5"/>
  <c r="J1668" i="5"/>
  <c r="G1668" i="5"/>
  <c r="I1668" i="5" s="1"/>
  <c r="J1667" i="5"/>
  <c r="G1667" i="5"/>
  <c r="I1667" i="5" s="1"/>
  <c r="J1666" i="5"/>
  <c r="G1666" i="5"/>
  <c r="I1666" i="5" s="1"/>
  <c r="J1665" i="5"/>
  <c r="G1665" i="5"/>
  <c r="I1665" i="5" s="1"/>
  <c r="J1664" i="5"/>
  <c r="G1664" i="5"/>
  <c r="I1664" i="5" s="1"/>
  <c r="J1663" i="5"/>
  <c r="G1663" i="5"/>
  <c r="I1663" i="5" s="1"/>
  <c r="J1662" i="5"/>
  <c r="G1662" i="5"/>
  <c r="I1662" i="5" s="1"/>
  <c r="J1661" i="5"/>
  <c r="G1661" i="5"/>
  <c r="I1661" i="5" s="1"/>
  <c r="J1660" i="5"/>
  <c r="G1660" i="5"/>
  <c r="I1660" i="5" s="1"/>
  <c r="J1659" i="5"/>
  <c r="G1659" i="5"/>
  <c r="I1659" i="5" s="1"/>
  <c r="J1658" i="5"/>
  <c r="I1658" i="5"/>
  <c r="G1658" i="5"/>
  <c r="J1657" i="5"/>
  <c r="G1657" i="5"/>
  <c r="I1657" i="5" s="1"/>
  <c r="J1656" i="5"/>
  <c r="G1656" i="5"/>
  <c r="I1656" i="5" s="1"/>
  <c r="J1655" i="5"/>
  <c r="I1655" i="5"/>
  <c r="G1655" i="5"/>
  <c r="J1654" i="5"/>
  <c r="G1654" i="5"/>
  <c r="I1654" i="5" s="1"/>
  <c r="J1653" i="5"/>
  <c r="I1653" i="5"/>
  <c r="G1653" i="5"/>
  <c r="J1652" i="5"/>
  <c r="G1652" i="5"/>
  <c r="I1652" i="5" s="1"/>
  <c r="J1651" i="5"/>
  <c r="G1651" i="5"/>
  <c r="I1651" i="5" s="1"/>
  <c r="J1650" i="5"/>
  <c r="G1650" i="5"/>
  <c r="I1650" i="5" s="1"/>
  <c r="J1649" i="5"/>
  <c r="G1649" i="5"/>
  <c r="I1649" i="5" s="1"/>
  <c r="J1648" i="5"/>
  <c r="G1648" i="5"/>
  <c r="I1648" i="5" s="1"/>
  <c r="J1647" i="5"/>
  <c r="G1647" i="5"/>
  <c r="I1647" i="5" s="1"/>
  <c r="J1646" i="5"/>
  <c r="G1646" i="5"/>
  <c r="I1646" i="5" s="1"/>
  <c r="J1645" i="5"/>
  <c r="G1645" i="5"/>
  <c r="I1645" i="5" s="1"/>
  <c r="J1644" i="5"/>
  <c r="G1644" i="5"/>
  <c r="I1644" i="5" s="1"/>
  <c r="J1643" i="5"/>
  <c r="G1643" i="5"/>
  <c r="I1643" i="5" s="1"/>
  <c r="J1642" i="5"/>
  <c r="G1642" i="5"/>
  <c r="I1642" i="5" s="1"/>
  <c r="J1641" i="5"/>
  <c r="G1641" i="5"/>
  <c r="I1641" i="5" s="1"/>
  <c r="J1640" i="5"/>
  <c r="G1640" i="5"/>
  <c r="I1640" i="5" s="1"/>
  <c r="J1639" i="5"/>
  <c r="G1639" i="5"/>
  <c r="I1639" i="5" s="1"/>
  <c r="J1638" i="5"/>
  <c r="G1638" i="5"/>
  <c r="I1638" i="5" s="1"/>
  <c r="J1637" i="5"/>
  <c r="G1637" i="5"/>
  <c r="I1637" i="5" s="1"/>
  <c r="J1636" i="5"/>
  <c r="G1636" i="5"/>
  <c r="I1636" i="5" s="1"/>
  <c r="J1635" i="5"/>
  <c r="I1635" i="5"/>
  <c r="G1635" i="5"/>
  <c r="J1634" i="5"/>
  <c r="G1634" i="5"/>
  <c r="I1634" i="5" s="1"/>
  <c r="J1633" i="5"/>
  <c r="G1633" i="5"/>
  <c r="I1633" i="5" s="1"/>
  <c r="J1632" i="5"/>
  <c r="G1632" i="5"/>
  <c r="I1632" i="5" s="1"/>
  <c r="J1631" i="5"/>
  <c r="G1631" i="5"/>
  <c r="I1631" i="5" s="1"/>
  <c r="J1630" i="5"/>
  <c r="I1630" i="5"/>
  <c r="G1630" i="5"/>
  <c r="J1629" i="5"/>
  <c r="G1629" i="5"/>
  <c r="I1629" i="5" s="1"/>
  <c r="J1628" i="5"/>
  <c r="G1628" i="5"/>
  <c r="I1628" i="5" s="1"/>
  <c r="J1627" i="5"/>
  <c r="G1627" i="5"/>
  <c r="I1627" i="5" s="1"/>
  <c r="J1626" i="5"/>
  <c r="I1626" i="5"/>
  <c r="G1626" i="5"/>
  <c r="J1625" i="5"/>
  <c r="G1625" i="5"/>
  <c r="I1625" i="5" s="1"/>
  <c r="J1624" i="5"/>
  <c r="G1624" i="5"/>
  <c r="I1624" i="5" s="1"/>
  <c r="J1623" i="5"/>
  <c r="G1623" i="5"/>
  <c r="I1623" i="5" s="1"/>
  <c r="J1622" i="5"/>
  <c r="G1622" i="5"/>
  <c r="I1622" i="5" s="1"/>
  <c r="J1621" i="5"/>
  <c r="G1621" i="5"/>
  <c r="I1621" i="5" s="1"/>
  <c r="J1620" i="5"/>
  <c r="G1620" i="5"/>
  <c r="I1620" i="5" s="1"/>
  <c r="J1619" i="5"/>
  <c r="G1619" i="5"/>
  <c r="I1619" i="5" s="1"/>
  <c r="J1618" i="5"/>
  <c r="I1618" i="5"/>
  <c r="G1618" i="5"/>
  <c r="J1617" i="5"/>
  <c r="G1617" i="5"/>
  <c r="I1617" i="5" s="1"/>
  <c r="J1616" i="5"/>
  <c r="G1616" i="5"/>
  <c r="I1616" i="5" s="1"/>
  <c r="J1615" i="5"/>
  <c r="I1615" i="5"/>
  <c r="G1615" i="5"/>
  <c r="J1614" i="5"/>
  <c r="I1614" i="5"/>
  <c r="G1614" i="5"/>
  <c r="J1613" i="5"/>
  <c r="G1613" i="5"/>
  <c r="I1613" i="5" s="1"/>
  <c r="J1612" i="5"/>
  <c r="G1612" i="5"/>
  <c r="I1612" i="5" s="1"/>
  <c r="J1611" i="5"/>
  <c r="G1611" i="5"/>
  <c r="I1611" i="5" s="1"/>
  <c r="J1610" i="5"/>
  <c r="G1610" i="5"/>
  <c r="I1610" i="5" s="1"/>
  <c r="J1609" i="5"/>
  <c r="I1609" i="5"/>
  <c r="G1609" i="5"/>
  <c r="J1608" i="5"/>
  <c r="G1608" i="5"/>
  <c r="I1608" i="5" s="1"/>
  <c r="J1607" i="5"/>
  <c r="G1607" i="5"/>
  <c r="I1607" i="5" s="1"/>
  <c r="J1606" i="5"/>
  <c r="G1606" i="5"/>
  <c r="I1606" i="5" s="1"/>
  <c r="J1605" i="5"/>
  <c r="I1605" i="5"/>
  <c r="G1605" i="5"/>
  <c r="J1604" i="5"/>
  <c r="G1604" i="5"/>
  <c r="I1604" i="5" s="1"/>
  <c r="J1603" i="5"/>
  <c r="G1603" i="5"/>
  <c r="I1603" i="5" s="1"/>
  <c r="J1602" i="5"/>
  <c r="I1602" i="5"/>
  <c r="G1602" i="5"/>
  <c r="J1601" i="5"/>
  <c r="G1601" i="5"/>
  <c r="I1601" i="5" s="1"/>
  <c r="J1600" i="5"/>
  <c r="G1600" i="5"/>
  <c r="I1600" i="5" s="1"/>
  <c r="J1599" i="5"/>
  <c r="G1599" i="5"/>
  <c r="I1599" i="5" s="1"/>
  <c r="J1598" i="5"/>
  <c r="I1598" i="5"/>
  <c r="G1598" i="5"/>
  <c r="J1597" i="5"/>
  <c r="G1597" i="5"/>
  <c r="I1597" i="5" s="1"/>
  <c r="J1596" i="5"/>
  <c r="G1596" i="5"/>
  <c r="I1596" i="5" s="1"/>
  <c r="J1595" i="5"/>
  <c r="I1595" i="5"/>
  <c r="G1595" i="5"/>
  <c r="J1594" i="5"/>
  <c r="G1594" i="5"/>
  <c r="I1594" i="5" s="1"/>
  <c r="J1593" i="5"/>
  <c r="G1593" i="5"/>
  <c r="I1593" i="5" s="1"/>
  <c r="J1592" i="5"/>
  <c r="G1592" i="5"/>
  <c r="I1592" i="5" s="1"/>
  <c r="J1591" i="5"/>
  <c r="G1591" i="5"/>
  <c r="I1591" i="5" s="1"/>
  <c r="J1590" i="5"/>
  <c r="I1590" i="5"/>
  <c r="G1590" i="5"/>
  <c r="J1589" i="5"/>
  <c r="G1589" i="5"/>
  <c r="I1589" i="5" s="1"/>
  <c r="J1588" i="5"/>
  <c r="G1588" i="5"/>
  <c r="I1588" i="5" s="1"/>
  <c r="J1587" i="5"/>
  <c r="G1587" i="5"/>
  <c r="I1587" i="5" s="1"/>
  <c r="J1586" i="5"/>
  <c r="I1586" i="5"/>
  <c r="G1586" i="5"/>
  <c r="J1585" i="5"/>
  <c r="G1585" i="5"/>
  <c r="I1585" i="5" s="1"/>
  <c r="J1584" i="5"/>
  <c r="G1584" i="5"/>
  <c r="I1584" i="5" s="1"/>
  <c r="J1583" i="5"/>
  <c r="G1583" i="5"/>
  <c r="I1583" i="5" s="1"/>
  <c r="J1582" i="5"/>
  <c r="G1582" i="5"/>
  <c r="I1582" i="5" s="1"/>
  <c r="J1581" i="5"/>
  <c r="G1581" i="5"/>
  <c r="I1581" i="5" s="1"/>
  <c r="J1580" i="5"/>
  <c r="G1580" i="5"/>
  <c r="I1580" i="5" s="1"/>
  <c r="J1579" i="5"/>
  <c r="I1579" i="5"/>
  <c r="G1579" i="5"/>
  <c r="J1578" i="5"/>
  <c r="G1578" i="5"/>
  <c r="I1578" i="5" s="1"/>
  <c r="J1577" i="5"/>
  <c r="G1577" i="5"/>
  <c r="I1577" i="5" s="1"/>
  <c r="J1576" i="5"/>
  <c r="G1576" i="5"/>
  <c r="I1576" i="5" s="1"/>
  <c r="J1575" i="5"/>
  <c r="G1575" i="5"/>
  <c r="I1575" i="5" s="1"/>
  <c r="J1574" i="5"/>
  <c r="G1574" i="5"/>
  <c r="I1574" i="5" s="1"/>
  <c r="J1573" i="5"/>
  <c r="G1573" i="5"/>
  <c r="I1573" i="5" s="1"/>
  <c r="J1572" i="5"/>
  <c r="G1572" i="5"/>
  <c r="I1572" i="5" s="1"/>
  <c r="J1571" i="5"/>
  <c r="G1571" i="5"/>
  <c r="I1571" i="5" s="1"/>
  <c r="J1570" i="5"/>
  <c r="G1570" i="5"/>
  <c r="I1570" i="5" s="1"/>
  <c r="J1569" i="5"/>
  <c r="G1569" i="5"/>
  <c r="I1569" i="5" s="1"/>
  <c r="J1568" i="5"/>
  <c r="G1568" i="5"/>
  <c r="I1568" i="5" s="1"/>
  <c r="J1567" i="5"/>
  <c r="G1567" i="5"/>
  <c r="I1567" i="5" s="1"/>
  <c r="J1566" i="5"/>
  <c r="G1566" i="5"/>
  <c r="I1566" i="5" s="1"/>
  <c r="J1565" i="5"/>
  <c r="G1565" i="5"/>
  <c r="I1565" i="5" s="1"/>
  <c r="J1564" i="5"/>
  <c r="G1564" i="5"/>
  <c r="I1564" i="5" s="1"/>
  <c r="J1563" i="5"/>
  <c r="I1563" i="5"/>
  <c r="G1563" i="5"/>
  <c r="J1562" i="5"/>
  <c r="G1562" i="5"/>
  <c r="I1562" i="5" s="1"/>
  <c r="J1561" i="5"/>
  <c r="G1561" i="5"/>
  <c r="I1561" i="5" s="1"/>
  <c r="J1560" i="5"/>
  <c r="I1560" i="5"/>
  <c r="G1560" i="5"/>
  <c r="J1559" i="5"/>
  <c r="G1559" i="5"/>
  <c r="I1559" i="5" s="1"/>
  <c r="J1558" i="5"/>
  <c r="G1558" i="5"/>
  <c r="I1558" i="5" s="1"/>
  <c r="J1557" i="5"/>
  <c r="G1557" i="5"/>
  <c r="I1557" i="5" s="1"/>
  <c r="J1556" i="5"/>
  <c r="G1556" i="5"/>
  <c r="I1556" i="5" s="1"/>
  <c r="J1555" i="5"/>
  <c r="I1555" i="5"/>
  <c r="G1555" i="5"/>
  <c r="J1554" i="5"/>
  <c r="G1554" i="5"/>
  <c r="I1554" i="5" s="1"/>
  <c r="J1553" i="5"/>
  <c r="G1553" i="5"/>
  <c r="I1553" i="5" s="1"/>
  <c r="J1552" i="5"/>
  <c r="G1552" i="5"/>
  <c r="I1552" i="5" s="1"/>
  <c r="J1551" i="5"/>
  <c r="I1551" i="5"/>
  <c r="G1551" i="5"/>
  <c r="J1550" i="5"/>
  <c r="G1550" i="5"/>
  <c r="I1550" i="5" s="1"/>
  <c r="J1549" i="5"/>
  <c r="G1549" i="5"/>
  <c r="I1549" i="5" s="1"/>
  <c r="J1548" i="5"/>
  <c r="G1548" i="5"/>
  <c r="I1548" i="5" s="1"/>
  <c r="J1547" i="5"/>
  <c r="G1547" i="5"/>
  <c r="I1547" i="5" s="1"/>
  <c r="J1546" i="5"/>
  <c r="G1546" i="5"/>
  <c r="I1546" i="5" s="1"/>
  <c r="J1545" i="5"/>
  <c r="G1545" i="5"/>
  <c r="I1545" i="5" s="1"/>
  <c r="J1544" i="5"/>
  <c r="G1544" i="5"/>
  <c r="I1544" i="5" s="1"/>
  <c r="J1543" i="5"/>
  <c r="G1543" i="5"/>
  <c r="I1543" i="5" s="1"/>
  <c r="J1542" i="5"/>
  <c r="I1542" i="5"/>
  <c r="G1542" i="5"/>
  <c r="J1541" i="5"/>
  <c r="G1541" i="5"/>
  <c r="I1541" i="5" s="1"/>
  <c r="J1540" i="5"/>
  <c r="G1540" i="5"/>
  <c r="I1540" i="5" s="1"/>
  <c r="J1539" i="5"/>
  <c r="G1539" i="5"/>
  <c r="I1539" i="5" s="1"/>
  <c r="J1538" i="5"/>
  <c r="G1538" i="5"/>
  <c r="I1538" i="5" s="1"/>
  <c r="J1537" i="5"/>
  <c r="G1537" i="5"/>
  <c r="I1537" i="5" s="1"/>
  <c r="J1536" i="5"/>
  <c r="G1536" i="5"/>
  <c r="I1536" i="5" s="1"/>
  <c r="J1535" i="5"/>
  <c r="I1535" i="5"/>
  <c r="G1535" i="5"/>
  <c r="J1534" i="5"/>
  <c r="G1534" i="5"/>
  <c r="I1534" i="5" s="1"/>
  <c r="J1533" i="5"/>
  <c r="G1533" i="5"/>
  <c r="I1533" i="5" s="1"/>
  <c r="J1532" i="5"/>
  <c r="G1532" i="5"/>
  <c r="I1532" i="5" s="1"/>
  <c r="J1531" i="5"/>
  <c r="G1531" i="5"/>
  <c r="I1531" i="5" s="1"/>
  <c r="J1530" i="5"/>
  <c r="G1530" i="5"/>
  <c r="I1530" i="5" s="1"/>
  <c r="J1529" i="5"/>
  <c r="G1529" i="5"/>
  <c r="I1529" i="5" s="1"/>
  <c r="J1528" i="5"/>
  <c r="G1528" i="5"/>
  <c r="I1528" i="5" s="1"/>
  <c r="J1527" i="5"/>
  <c r="G1527" i="5"/>
  <c r="I1527" i="5" s="1"/>
  <c r="J1526" i="5"/>
  <c r="G1526" i="5"/>
  <c r="I1526" i="5" s="1"/>
  <c r="J1525" i="5"/>
  <c r="G1525" i="5"/>
  <c r="I1525" i="5" s="1"/>
  <c r="J1524" i="5"/>
  <c r="G1524" i="5"/>
  <c r="I1524" i="5" s="1"/>
  <c r="J1523" i="5"/>
  <c r="I1523" i="5"/>
  <c r="G1523" i="5"/>
  <c r="J1522" i="5"/>
  <c r="G1522" i="5"/>
  <c r="I1522" i="5" s="1"/>
  <c r="J1521" i="5"/>
  <c r="G1521" i="5"/>
  <c r="I1521" i="5" s="1"/>
  <c r="J1520" i="5"/>
  <c r="G1520" i="5"/>
  <c r="I1520" i="5" s="1"/>
  <c r="J1519" i="5"/>
  <c r="G1519" i="5"/>
  <c r="I1519" i="5" s="1"/>
  <c r="J1518" i="5"/>
  <c r="G1518" i="5"/>
  <c r="I1518" i="5" s="1"/>
  <c r="J1517" i="5"/>
  <c r="G1517" i="5"/>
  <c r="I1517" i="5" s="1"/>
  <c r="J1516" i="5"/>
  <c r="G1516" i="5"/>
  <c r="I1516" i="5" s="1"/>
  <c r="J1515" i="5"/>
  <c r="G1515" i="5"/>
  <c r="I1515" i="5" s="1"/>
  <c r="J1514" i="5"/>
  <c r="G1514" i="5"/>
  <c r="I1514" i="5" s="1"/>
  <c r="J1513" i="5"/>
  <c r="G1513" i="5"/>
  <c r="I1513" i="5" s="1"/>
  <c r="J1512" i="5"/>
  <c r="G1512" i="5"/>
  <c r="I1512" i="5" s="1"/>
  <c r="J1511" i="5"/>
  <c r="I1511" i="5"/>
  <c r="G1511" i="5"/>
  <c r="J1510" i="5"/>
  <c r="G1510" i="5"/>
  <c r="I1510" i="5" s="1"/>
  <c r="J1509" i="5"/>
  <c r="G1509" i="5"/>
  <c r="I1509" i="5" s="1"/>
  <c r="J1508" i="5"/>
  <c r="G1508" i="5"/>
  <c r="I1508" i="5" s="1"/>
  <c r="J1507" i="5"/>
  <c r="G1507" i="5"/>
  <c r="I1507" i="5" s="1"/>
  <c r="J1506" i="5"/>
  <c r="G1506" i="5"/>
  <c r="I1506" i="5" s="1"/>
  <c r="J1505" i="5"/>
  <c r="G1505" i="5"/>
  <c r="I1505" i="5" s="1"/>
  <c r="J1504" i="5"/>
  <c r="I1504" i="5"/>
  <c r="G1504" i="5"/>
  <c r="J1503" i="5"/>
  <c r="G1503" i="5"/>
  <c r="I1503" i="5" s="1"/>
  <c r="J1502" i="5"/>
  <c r="I1502" i="5"/>
  <c r="G1502" i="5"/>
  <c r="J1501" i="5"/>
  <c r="G1501" i="5"/>
  <c r="I1501" i="5" s="1"/>
  <c r="J1500" i="5"/>
  <c r="G1500" i="5"/>
  <c r="I1500" i="5" s="1"/>
  <c r="J1499" i="5"/>
  <c r="G1499" i="5"/>
  <c r="I1499" i="5" s="1"/>
  <c r="J1498" i="5"/>
  <c r="G1498" i="5"/>
  <c r="I1498" i="5" s="1"/>
  <c r="J1497" i="5"/>
  <c r="G1497" i="5"/>
  <c r="I1497" i="5" s="1"/>
  <c r="J1496" i="5"/>
  <c r="G1496" i="5"/>
  <c r="I1496" i="5" s="1"/>
  <c r="J1495" i="5"/>
  <c r="G1495" i="5"/>
  <c r="I1495" i="5" s="1"/>
  <c r="J1494" i="5"/>
  <c r="G1494" i="5"/>
  <c r="I1494" i="5" s="1"/>
  <c r="J1493" i="5"/>
  <c r="G1493" i="5"/>
  <c r="I1493" i="5" s="1"/>
  <c r="J1492" i="5"/>
  <c r="G1492" i="5"/>
  <c r="I1492" i="5" s="1"/>
  <c r="J1491" i="5"/>
  <c r="G1491" i="5"/>
  <c r="I1491" i="5" s="1"/>
  <c r="J1490" i="5"/>
  <c r="G1490" i="5"/>
  <c r="I1490" i="5" s="1"/>
  <c r="J1489" i="5"/>
  <c r="G1489" i="5"/>
  <c r="I1489" i="5" s="1"/>
  <c r="J1488" i="5"/>
  <c r="G1488" i="5"/>
  <c r="I1488" i="5" s="1"/>
  <c r="J1487" i="5"/>
  <c r="G1487" i="5"/>
  <c r="I1487" i="5" s="1"/>
  <c r="J1486" i="5"/>
  <c r="I1486" i="5"/>
  <c r="G1486" i="5"/>
  <c r="J1485" i="5"/>
  <c r="G1485" i="5"/>
  <c r="I1485" i="5" s="1"/>
  <c r="J1484" i="5"/>
  <c r="G1484" i="5"/>
  <c r="I1484" i="5" s="1"/>
  <c r="J1483" i="5"/>
  <c r="G1483" i="5"/>
  <c r="I1483" i="5" s="1"/>
  <c r="J1482" i="5"/>
  <c r="G1482" i="5"/>
  <c r="I1482" i="5" s="1"/>
  <c r="J1481" i="5"/>
  <c r="G1481" i="5"/>
  <c r="I1481" i="5" s="1"/>
  <c r="J1480" i="5"/>
  <c r="G1480" i="5"/>
  <c r="I1480" i="5" s="1"/>
  <c r="J1479" i="5"/>
  <c r="G1479" i="5"/>
  <c r="I1479" i="5" s="1"/>
  <c r="J1478" i="5"/>
  <c r="G1478" i="5"/>
  <c r="I1478" i="5" s="1"/>
  <c r="J1477" i="5"/>
  <c r="G1477" i="5"/>
  <c r="I1477" i="5" s="1"/>
  <c r="J1476" i="5"/>
  <c r="G1476" i="5"/>
  <c r="I1476" i="5" s="1"/>
  <c r="J1475" i="5"/>
  <c r="G1475" i="5"/>
  <c r="I1475" i="5" s="1"/>
  <c r="J1474" i="5"/>
  <c r="I1474" i="5"/>
  <c r="G1474" i="5"/>
  <c r="J1473" i="5"/>
  <c r="G1473" i="5"/>
  <c r="I1473" i="5" s="1"/>
  <c r="J1472" i="5"/>
  <c r="G1472" i="5"/>
  <c r="I1472" i="5" s="1"/>
  <c r="J1471" i="5"/>
  <c r="G1471" i="5"/>
  <c r="I1471" i="5" s="1"/>
  <c r="J1470" i="5"/>
  <c r="G1470" i="5"/>
  <c r="I1470" i="5" s="1"/>
  <c r="J1469" i="5"/>
  <c r="G1469" i="5"/>
  <c r="I1469" i="5" s="1"/>
  <c r="J1468" i="5"/>
  <c r="G1468" i="5"/>
  <c r="I1468" i="5" s="1"/>
  <c r="J1467" i="5"/>
  <c r="I1467" i="5"/>
  <c r="G1467" i="5"/>
  <c r="J1466" i="5"/>
  <c r="G1466" i="5"/>
  <c r="I1466" i="5" s="1"/>
  <c r="J1465" i="5"/>
  <c r="G1465" i="5"/>
  <c r="I1465" i="5" s="1"/>
  <c r="J1464" i="5"/>
  <c r="G1464" i="5"/>
  <c r="I1464" i="5" s="1"/>
  <c r="J1463" i="5"/>
  <c r="G1463" i="5"/>
  <c r="I1463" i="5" s="1"/>
  <c r="J1462" i="5"/>
  <c r="G1462" i="5"/>
  <c r="I1462" i="5" s="1"/>
  <c r="J1461" i="5"/>
  <c r="I1461" i="5"/>
  <c r="G1461" i="5"/>
  <c r="J1460" i="5"/>
  <c r="G1460" i="5"/>
  <c r="I1460" i="5" s="1"/>
  <c r="J1459" i="5"/>
  <c r="I1459" i="5"/>
  <c r="G1459" i="5"/>
  <c r="J1458" i="5"/>
  <c r="G1458" i="5"/>
  <c r="I1458" i="5" s="1"/>
  <c r="J1457" i="5"/>
  <c r="G1457" i="5"/>
  <c r="I1457" i="5" s="1"/>
  <c r="J1456" i="5"/>
  <c r="G1456" i="5"/>
  <c r="I1456" i="5" s="1"/>
  <c r="J1455" i="5"/>
  <c r="G1455" i="5"/>
  <c r="I1455" i="5" s="1"/>
  <c r="J1454" i="5"/>
  <c r="G1454" i="5"/>
  <c r="I1454" i="5" s="1"/>
  <c r="J1453" i="5"/>
  <c r="G1453" i="5"/>
  <c r="I1453" i="5" s="1"/>
  <c r="J1452" i="5"/>
  <c r="G1452" i="5"/>
  <c r="I1452" i="5" s="1"/>
  <c r="J1451" i="5"/>
  <c r="G1451" i="5"/>
  <c r="I1451" i="5" s="1"/>
  <c r="J1450" i="5"/>
  <c r="G1450" i="5"/>
  <c r="I1450" i="5" s="1"/>
  <c r="J1449" i="5"/>
  <c r="G1449" i="5"/>
  <c r="I1449" i="5" s="1"/>
  <c r="J1448" i="5"/>
  <c r="G1448" i="5"/>
  <c r="I1448" i="5" s="1"/>
  <c r="J1447" i="5"/>
  <c r="G1447" i="5"/>
  <c r="I1447" i="5" s="1"/>
  <c r="J1446" i="5"/>
  <c r="G1446" i="5"/>
  <c r="I1446" i="5" s="1"/>
  <c r="J1445" i="5"/>
  <c r="G1445" i="5"/>
  <c r="I1445" i="5" s="1"/>
  <c r="J1444" i="5"/>
  <c r="G1444" i="5"/>
  <c r="I1444" i="5" s="1"/>
  <c r="J1443" i="5"/>
  <c r="G1443" i="5"/>
  <c r="I1443" i="5" s="1"/>
  <c r="J1442" i="5"/>
  <c r="G1442" i="5"/>
  <c r="I1442" i="5" s="1"/>
  <c r="J1441" i="5"/>
  <c r="G1441" i="5"/>
  <c r="I1441" i="5" s="1"/>
  <c r="J1440" i="5"/>
  <c r="G1440" i="5"/>
  <c r="I1440" i="5" s="1"/>
  <c r="J1439" i="5"/>
  <c r="G1439" i="5"/>
  <c r="I1439" i="5" s="1"/>
  <c r="J1438" i="5"/>
  <c r="G1438" i="5"/>
  <c r="I1438" i="5" s="1"/>
  <c r="J1437" i="5"/>
  <c r="G1437" i="5"/>
  <c r="I1437" i="5" s="1"/>
  <c r="J1436" i="5"/>
  <c r="G1436" i="5"/>
  <c r="I1436" i="5" s="1"/>
  <c r="J1435" i="5"/>
  <c r="G1435" i="5"/>
  <c r="I1435" i="5" s="1"/>
  <c r="J1434" i="5"/>
  <c r="G1434" i="5"/>
  <c r="I1434" i="5" s="1"/>
  <c r="J1433" i="5"/>
  <c r="G1433" i="5"/>
  <c r="I1433" i="5" s="1"/>
  <c r="J1432" i="5"/>
  <c r="G1432" i="5"/>
  <c r="I1432" i="5" s="1"/>
  <c r="J1431" i="5"/>
  <c r="G1431" i="5"/>
  <c r="I1431" i="5" s="1"/>
  <c r="J1430" i="5"/>
  <c r="G1430" i="5"/>
  <c r="I1430" i="5" s="1"/>
  <c r="J1429" i="5"/>
  <c r="G1429" i="5"/>
  <c r="I1429" i="5" s="1"/>
  <c r="J1428" i="5"/>
  <c r="G1428" i="5"/>
  <c r="I1428" i="5" s="1"/>
  <c r="J1427" i="5"/>
  <c r="I1427" i="5"/>
  <c r="G1427" i="5"/>
  <c r="J1426" i="5"/>
  <c r="G1426" i="5"/>
  <c r="I1426" i="5" s="1"/>
  <c r="J1425" i="5"/>
  <c r="G1425" i="5"/>
  <c r="I1425" i="5" s="1"/>
  <c r="J1424" i="5"/>
  <c r="G1424" i="5"/>
  <c r="I1424" i="5" s="1"/>
  <c r="J1423" i="5"/>
  <c r="G1423" i="5"/>
  <c r="I1423" i="5" s="1"/>
  <c r="J1422" i="5"/>
  <c r="G1422" i="5"/>
  <c r="I1422" i="5" s="1"/>
  <c r="J1421" i="5"/>
  <c r="G1421" i="5"/>
  <c r="I1421" i="5" s="1"/>
  <c r="J1420" i="5"/>
  <c r="I1420" i="5"/>
  <c r="G1420" i="5"/>
  <c r="J1419" i="5"/>
  <c r="G1419" i="5"/>
  <c r="I1419" i="5" s="1"/>
  <c r="J1418" i="5"/>
  <c r="G1418" i="5"/>
  <c r="I1418" i="5" s="1"/>
  <c r="J1417" i="5"/>
  <c r="G1417" i="5"/>
  <c r="I1417" i="5" s="1"/>
  <c r="J1416" i="5"/>
  <c r="G1416" i="5"/>
  <c r="I1416" i="5" s="1"/>
  <c r="J1415" i="5"/>
  <c r="G1415" i="5"/>
  <c r="I1415" i="5" s="1"/>
  <c r="J1414" i="5"/>
  <c r="G1414" i="5"/>
  <c r="I1414" i="5" s="1"/>
  <c r="J1413" i="5"/>
  <c r="G1413" i="5"/>
  <c r="I1413" i="5" s="1"/>
  <c r="J1412" i="5"/>
  <c r="G1412" i="5"/>
  <c r="I1412" i="5" s="1"/>
  <c r="J1411" i="5"/>
  <c r="G1411" i="5"/>
  <c r="I1411" i="5" s="1"/>
  <c r="J1410" i="5"/>
  <c r="G1410" i="5"/>
  <c r="I1410" i="5" s="1"/>
  <c r="J1409" i="5"/>
  <c r="G1409" i="5"/>
  <c r="I1409" i="5" s="1"/>
  <c r="J1408" i="5"/>
  <c r="G1408" i="5"/>
  <c r="I1408" i="5" s="1"/>
  <c r="J1407" i="5"/>
  <c r="I1407" i="5"/>
  <c r="G1407" i="5"/>
  <c r="J1406" i="5"/>
  <c r="G1406" i="5"/>
  <c r="I1406" i="5" s="1"/>
  <c r="J1405" i="5"/>
  <c r="G1405" i="5"/>
  <c r="I1405" i="5" s="1"/>
  <c r="J1404" i="5"/>
  <c r="G1404" i="5"/>
  <c r="I1404" i="5" s="1"/>
  <c r="J1403" i="5"/>
  <c r="I1403" i="5"/>
  <c r="G1403" i="5"/>
  <c r="J1402" i="5"/>
  <c r="G1402" i="5"/>
  <c r="I1402" i="5" s="1"/>
  <c r="J1401" i="5"/>
  <c r="G1401" i="5"/>
  <c r="I1401" i="5" s="1"/>
  <c r="J1400" i="5"/>
  <c r="G1400" i="5"/>
  <c r="I1400" i="5" s="1"/>
  <c r="J1399" i="5"/>
  <c r="G1399" i="5"/>
  <c r="I1399" i="5" s="1"/>
  <c r="J1398" i="5"/>
  <c r="G1398" i="5"/>
  <c r="I1398" i="5" s="1"/>
  <c r="J1397" i="5"/>
  <c r="G1397" i="5"/>
  <c r="I1397" i="5" s="1"/>
  <c r="J1396" i="5"/>
  <c r="G1396" i="5"/>
  <c r="I1396" i="5" s="1"/>
  <c r="J1395" i="5"/>
  <c r="G1395" i="5"/>
  <c r="I1395" i="5" s="1"/>
  <c r="J1394" i="5"/>
  <c r="G1394" i="5"/>
  <c r="I1394" i="5" s="1"/>
  <c r="J1393" i="5"/>
  <c r="G1393" i="5"/>
  <c r="I1393" i="5" s="1"/>
  <c r="J1392" i="5"/>
  <c r="G1392" i="5"/>
  <c r="I1392" i="5" s="1"/>
  <c r="J1391" i="5"/>
  <c r="G1391" i="5"/>
  <c r="I1391" i="5" s="1"/>
  <c r="J1390" i="5"/>
  <c r="G1390" i="5"/>
  <c r="I1390" i="5" s="1"/>
  <c r="J1389" i="5"/>
  <c r="G1389" i="5"/>
  <c r="I1389" i="5" s="1"/>
  <c r="J1388" i="5"/>
  <c r="G1388" i="5"/>
  <c r="I1388" i="5" s="1"/>
  <c r="J1387" i="5"/>
  <c r="G1387" i="5"/>
  <c r="I1387" i="5" s="1"/>
  <c r="J1386" i="5"/>
  <c r="G1386" i="5"/>
  <c r="I1386" i="5" s="1"/>
  <c r="J1385" i="5"/>
  <c r="I1385" i="5"/>
  <c r="G1385" i="5"/>
  <c r="J1384" i="5"/>
  <c r="G1384" i="5"/>
  <c r="I1384" i="5" s="1"/>
  <c r="J1383" i="5"/>
  <c r="G1383" i="5"/>
  <c r="I1383" i="5" s="1"/>
  <c r="J1382" i="5"/>
  <c r="G1382" i="5"/>
  <c r="I1382" i="5" s="1"/>
  <c r="J1381" i="5"/>
  <c r="G1381" i="5"/>
  <c r="I1381" i="5" s="1"/>
  <c r="J1380" i="5"/>
  <c r="G1380" i="5"/>
  <c r="I1380" i="5" s="1"/>
  <c r="J1379" i="5"/>
  <c r="G1379" i="5"/>
  <c r="I1379" i="5" s="1"/>
  <c r="J1378" i="5"/>
  <c r="G1378" i="5"/>
  <c r="I1378" i="5" s="1"/>
  <c r="J1377" i="5"/>
  <c r="G1377" i="5"/>
  <c r="I1377" i="5" s="1"/>
  <c r="J1376" i="5"/>
  <c r="G1376" i="5"/>
  <c r="I1376" i="5" s="1"/>
  <c r="J1375" i="5"/>
  <c r="G1375" i="5"/>
  <c r="I1375" i="5" s="1"/>
  <c r="J1374" i="5"/>
  <c r="G1374" i="5"/>
  <c r="I1374" i="5" s="1"/>
  <c r="J1373" i="5"/>
  <c r="G1373" i="5"/>
  <c r="I1373" i="5" s="1"/>
  <c r="J1372" i="5"/>
  <c r="G1372" i="5"/>
  <c r="I1372" i="5" s="1"/>
  <c r="J1371" i="5"/>
  <c r="G1371" i="5"/>
  <c r="I1371" i="5" s="1"/>
  <c r="J1370" i="5"/>
  <c r="G1370" i="5"/>
  <c r="I1370" i="5" s="1"/>
  <c r="J1369" i="5"/>
  <c r="G1369" i="5"/>
  <c r="I1369" i="5" s="1"/>
  <c r="J1368" i="5"/>
  <c r="G1368" i="5"/>
  <c r="I1368" i="5" s="1"/>
  <c r="J1367" i="5"/>
  <c r="G1367" i="5"/>
  <c r="I1367" i="5" s="1"/>
  <c r="J1366" i="5"/>
  <c r="G1366" i="5"/>
  <c r="I1366" i="5" s="1"/>
  <c r="J1365" i="5"/>
  <c r="G1365" i="5"/>
  <c r="I1365" i="5" s="1"/>
  <c r="J1364" i="5"/>
  <c r="G1364" i="5"/>
  <c r="I1364" i="5" s="1"/>
  <c r="J1363" i="5"/>
  <c r="G1363" i="5"/>
  <c r="I1363" i="5" s="1"/>
  <c r="J1362" i="5"/>
  <c r="G1362" i="5"/>
  <c r="I1362" i="5" s="1"/>
  <c r="J1361" i="5"/>
  <c r="G1361" i="5"/>
  <c r="I1361" i="5" s="1"/>
  <c r="J1360" i="5"/>
  <c r="G1360" i="5"/>
  <c r="I1360" i="5" s="1"/>
  <c r="J1359" i="5"/>
  <c r="G1359" i="5"/>
  <c r="I1359" i="5" s="1"/>
  <c r="J1358" i="5"/>
  <c r="I1358" i="5"/>
  <c r="G1358" i="5"/>
  <c r="J1357" i="5"/>
  <c r="G1357" i="5"/>
  <c r="I1357" i="5" s="1"/>
  <c r="J1356" i="5"/>
  <c r="G1356" i="5"/>
  <c r="I1356" i="5" s="1"/>
  <c r="J1355" i="5"/>
  <c r="G1355" i="5"/>
  <c r="I1355" i="5" s="1"/>
  <c r="J1354" i="5"/>
  <c r="G1354" i="5"/>
  <c r="I1354" i="5" s="1"/>
  <c r="J1353" i="5"/>
  <c r="G1353" i="5"/>
  <c r="I1353" i="5" s="1"/>
  <c r="J1352" i="5"/>
  <c r="G1352" i="5"/>
  <c r="I1352" i="5" s="1"/>
  <c r="J1351" i="5"/>
  <c r="G1351" i="5"/>
  <c r="I1351" i="5" s="1"/>
  <c r="J1350" i="5"/>
  <c r="G1350" i="5"/>
  <c r="I1350" i="5" s="1"/>
  <c r="J1349" i="5"/>
  <c r="G1349" i="5"/>
  <c r="I1349" i="5" s="1"/>
  <c r="J1348" i="5"/>
  <c r="G1348" i="5"/>
  <c r="I1348" i="5" s="1"/>
  <c r="J1347" i="5"/>
  <c r="I1347" i="5"/>
  <c r="G1347" i="5"/>
  <c r="J1346" i="5"/>
  <c r="G1346" i="5"/>
  <c r="I1346" i="5" s="1"/>
  <c r="J1345" i="5"/>
  <c r="G1345" i="5"/>
  <c r="I1345" i="5" s="1"/>
  <c r="J1344" i="5"/>
  <c r="G1344" i="5"/>
  <c r="I1344" i="5" s="1"/>
  <c r="J1343" i="5"/>
  <c r="G1343" i="5"/>
  <c r="I1343" i="5" s="1"/>
  <c r="J1342" i="5"/>
  <c r="G1342" i="5"/>
  <c r="I1342" i="5" s="1"/>
  <c r="J1341" i="5"/>
  <c r="G1341" i="5"/>
  <c r="I1341" i="5" s="1"/>
  <c r="J1340" i="5"/>
  <c r="G1340" i="5"/>
  <c r="I1340" i="5" s="1"/>
  <c r="J1339" i="5"/>
  <c r="G1339" i="5"/>
  <c r="I1339" i="5" s="1"/>
  <c r="J1338" i="5"/>
  <c r="G1338" i="5"/>
  <c r="I1338" i="5" s="1"/>
  <c r="J1337" i="5"/>
  <c r="G1337" i="5"/>
  <c r="I1337" i="5" s="1"/>
  <c r="J1336" i="5"/>
  <c r="G1336" i="5"/>
  <c r="I1336" i="5" s="1"/>
  <c r="J1335" i="5"/>
  <c r="I1335" i="5"/>
  <c r="G1335" i="5"/>
  <c r="J1334" i="5"/>
  <c r="G1334" i="5"/>
  <c r="I1334" i="5" s="1"/>
  <c r="J1333" i="5"/>
  <c r="I1333" i="5"/>
  <c r="G1333" i="5"/>
  <c r="J1332" i="5"/>
  <c r="G1332" i="5"/>
  <c r="I1332" i="5" s="1"/>
  <c r="J1331" i="5"/>
  <c r="G1331" i="5"/>
  <c r="I1331" i="5" s="1"/>
  <c r="J1330" i="5"/>
  <c r="G1330" i="5"/>
  <c r="I1330" i="5" s="1"/>
  <c r="J1329" i="5"/>
  <c r="G1329" i="5"/>
  <c r="I1329" i="5" s="1"/>
  <c r="J1328" i="5"/>
  <c r="G1328" i="5"/>
  <c r="I1328" i="5" s="1"/>
  <c r="J1327" i="5"/>
  <c r="G1327" i="5"/>
  <c r="I1327" i="5" s="1"/>
  <c r="J1326" i="5"/>
  <c r="G1326" i="5"/>
  <c r="I1326" i="5" s="1"/>
  <c r="J1325" i="5"/>
  <c r="G1325" i="5"/>
  <c r="I1325" i="5" s="1"/>
  <c r="J1324" i="5"/>
  <c r="G1324" i="5"/>
  <c r="I1324" i="5" s="1"/>
  <c r="J1323" i="5"/>
  <c r="G1323" i="5"/>
  <c r="I1323" i="5" s="1"/>
  <c r="J1322" i="5"/>
  <c r="G1322" i="5"/>
  <c r="I1322" i="5" s="1"/>
  <c r="J1321" i="5"/>
  <c r="G1321" i="5"/>
  <c r="I1321" i="5" s="1"/>
  <c r="J1320" i="5"/>
  <c r="G1320" i="5"/>
  <c r="I1320" i="5" s="1"/>
  <c r="J1319" i="5"/>
  <c r="G1319" i="5"/>
  <c r="I1319" i="5" s="1"/>
  <c r="J1318" i="5"/>
  <c r="G1318" i="5"/>
  <c r="I1318" i="5" s="1"/>
  <c r="J1317" i="5"/>
  <c r="I1317" i="5"/>
  <c r="G1317" i="5"/>
  <c r="J1316" i="5"/>
  <c r="G1316" i="5"/>
  <c r="I1316" i="5" s="1"/>
  <c r="J1315" i="5"/>
  <c r="I1315" i="5"/>
  <c r="G1315" i="5"/>
  <c r="J1314" i="5"/>
  <c r="I1314" i="5"/>
  <c r="G1314" i="5"/>
  <c r="J1313" i="5"/>
  <c r="G1313" i="5"/>
  <c r="I1313" i="5" s="1"/>
  <c r="J1312" i="5"/>
  <c r="G1312" i="5"/>
  <c r="I1312" i="5" s="1"/>
  <c r="J1311" i="5"/>
  <c r="I1311" i="5"/>
  <c r="G1311" i="5"/>
  <c r="J1310" i="5"/>
  <c r="G1310" i="5"/>
  <c r="I1310" i="5" s="1"/>
  <c r="J1309" i="5"/>
  <c r="G1309" i="5"/>
  <c r="I1309" i="5" s="1"/>
  <c r="J1308" i="5"/>
  <c r="G1308" i="5"/>
  <c r="I1308" i="5" s="1"/>
  <c r="J1307" i="5"/>
  <c r="I1307" i="5"/>
  <c r="G1307" i="5"/>
  <c r="J1306" i="5"/>
  <c r="G1306" i="5"/>
  <c r="I1306" i="5" s="1"/>
  <c r="J1305" i="5"/>
  <c r="I1305" i="5"/>
  <c r="G1305" i="5"/>
  <c r="J1304" i="5"/>
  <c r="G1304" i="5"/>
  <c r="I1304" i="5" s="1"/>
  <c r="J1303" i="5"/>
  <c r="G1303" i="5"/>
  <c r="I1303" i="5" s="1"/>
  <c r="J1302" i="5"/>
  <c r="G1302" i="5"/>
  <c r="I1302" i="5" s="1"/>
  <c r="J1301" i="5"/>
  <c r="G1301" i="5"/>
  <c r="I1301" i="5" s="1"/>
  <c r="J1300" i="5"/>
  <c r="G1300" i="5"/>
  <c r="I1300" i="5" s="1"/>
  <c r="J1299" i="5"/>
  <c r="G1299" i="5"/>
  <c r="I1299" i="5" s="1"/>
  <c r="J1298" i="5"/>
  <c r="G1298" i="5"/>
  <c r="I1298" i="5" s="1"/>
  <c r="J1297" i="5"/>
  <c r="G1297" i="5"/>
  <c r="I1297" i="5" s="1"/>
  <c r="J1296" i="5"/>
  <c r="G1296" i="5"/>
  <c r="I1296" i="5" s="1"/>
  <c r="J1295" i="5"/>
  <c r="I1295" i="5"/>
  <c r="G1295" i="5"/>
  <c r="J1294" i="5"/>
  <c r="G1294" i="5"/>
  <c r="I1294" i="5" s="1"/>
  <c r="J1293" i="5"/>
  <c r="G1293" i="5"/>
  <c r="I1293" i="5" s="1"/>
  <c r="J1292" i="5"/>
  <c r="G1292" i="5"/>
  <c r="I1292" i="5" s="1"/>
  <c r="J1291" i="5"/>
  <c r="G1291" i="5"/>
  <c r="I1291" i="5" s="1"/>
  <c r="J1290" i="5"/>
  <c r="G1290" i="5"/>
  <c r="I1290" i="5" s="1"/>
  <c r="J1289" i="5"/>
  <c r="G1289" i="5"/>
  <c r="I1289" i="5" s="1"/>
  <c r="J1288" i="5"/>
  <c r="G1288" i="5"/>
  <c r="I1288" i="5" s="1"/>
  <c r="J1287" i="5"/>
  <c r="G1287" i="5"/>
  <c r="I1287" i="5" s="1"/>
  <c r="J1286" i="5"/>
  <c r="I1286" i="5"/>
  <c r="G1286" i="5"/>
  <c r="J1285" i="5"/>
  <c r="G1285" i="5"/>
  <c r="I1285" i="5" s="1"/>
  <c r="J1284" i="5"/>
  <c r="G1284" i="5"/>
  <c r="I1284" i="5" s="1"/>
  <c r="J1283" i="5"/>
  <c r="G1283" i="5"/>
  <c r="I1283" i="5" s="1"/>
  <c r="J1282" i="5"/>
  <c r="G1282" i="5"/>
  <c r="I1282" i="5" s="1"/>
  <c r="J1281" i="5"/>
  <c r="G1281" i="5"/>
  <c r="I1281" i="5" s="1"/>
  <c r="J1280" i="5"/>
  <c r="G1280" i="5"/>
  <c r="I1280" i="5" s="1"/>
  <c r="J1279" i="5"/>
  <c r="G1279" i="5"/>
  <c r="I1279" i="5" s="1"/>
  <c r="J1278" i="5"/>
  <c r="G1278" i="5"/>
  <c r="I1278" i="5" s="1"/>
  <c r="J1277" i="5"/>
  <c r="G1277" i="5"/>
  <c r="I1277" i="5" s="1"/>
  <c r="J1276" i="5"/>
  <c r="G1276" i="5"/>
  <c r="I1276" i="5" s="1"/>
  <c r="J1275" i="5"/>
  <c r="G1275" i="5"/>
  <c r="I1275" i="5" s="1"/>
  <c r="J1274" i="5"/>
  <c r="G1274" i="5"/>
  <c r="I1274" i="5" s="1"/>
  <c r="J1273" i="5"/>
  <c r="G1273" i="5"/>
  <c r="I1273" i="5" s="1"/>
  <c r="J1272" i="5"/>
  <c r="G1272" i="5"/>
  <c r="I1272" i="5" s="1"/>
  <c r="J1271" i="5"/>
  <c r="G1271" i="5"/>
  <c r="I1271" i="5" s="1"/>
  <c r="J1270" i="5"/>
  <c r="G1270" i="5"/>
  <c r="I1270" i="5" s="1"/>
  <c r="J1269" i="5"/>
  <c r="G1269" i="5"/>
  <c r="I1269" i="5" s="1"/>
  <c r="J1268" i="5"/>
  <c r="G1268" i="5"/>
  <c r="I1268" i="5" s="1"/>
  <c r="J1267" i="5"/>
  <c r="G1267" i="5"/>
  <c r="I1267" i="5" s="1"/>
  <c r="J1266" i="5"/>
  <c r="G1266" i="5"/>
  <c r="I1266" i="5" s="1"/>
  <c r="J1265" i="5"/>
  <c r="G1265" i="5"/>
  <c r="I1265" i="5" s="1"/>
  <c r="J1264" i="5"/>
  <c r="G1264" i="5"/>
  <c r="I1264" i="5" s="1"/>
  <c r="J1263" i="5"/>
  <c r="G1263" i="5"/>
  <c r="I1263" i="5" s="1"/>
  <c r="J1262" i="5"/>
  <c r="I1262" i="5"/>
  <c r="G1262" i="5"/>
  <c r="J1261" i="5"/>
  <c r="G1261" i="5"/>
  <c r="I1261" i="5" s="1"/>
  <c r="J1260" i="5"/>
  <c r="I1260" i="5"/>
  <c r="G1260" i="5"/>
  <c r="J1259" i="5"/>
  <c r="G1259" i="5"/>
  <c r="I1259" i="5" s="1"/>
  <c r="J1258" i="5"/>
  <c r="G1258" i="5"/>
  <c r="I1258" i="5" s="1"/>
  <c r="J1257" i="5"/>
  <c r="G1257" i="5"/>
  <c r="I1257" i="5" s="1"/>
  <c r="J1256" i="5"/>
  <c r="G1256" i="5"/>
  <c r="I1256" i="5" s="1"/>
  <c r="J1255" i="5"/>
  <c r="G1255" i="5"/>
  <c r="I1255" i="5" s="1"/>
  <c r="J1254" i="5"/>
  <c r="G1254" i="5"/>
  <c r="I1254" i="5" s="1"/>
  <c r="J1253" i="5"/>
  <c r="G1253" i="5"/>
  <c r="I1253" i="5" s="1"/>
  <c r="J1252" i="5"/>
  <c r="G1252" i="5"/>
  <c r="I1252" i="5" s="1"/>
  <c r="J1251" i="5"/>
  <c r="G1251" i="5"/>
  <c r="I1251" i="5" s="1"/>
  <c r="J1250" i="5"/>
  <c r="G1250" i="5"/>
  <c r="I1250" i="5" s="1"/>
  <c r="J1249" i="5"/>
  <c r="G1249" i="5"/>
  <c r="I1249" i="5" s="1"/>
  <c r="J1248" i="5"/>
  <c r="G1248" i="5"/>
  <c r="I1248" i="5" s="1"/>
  <c r="J1247" i="5"/>
  <c r="G1247" i="5"/>
  <c r="I1247" i="5" s="1"/>
  <c r="J1246" i="5"/>
  <c r="G1246" i="5"/>
  <c r="I1246" i="5" s="1"/>
  <c r="J1245" i="5"/>
  <c r="G1245" i="5"/>
  <c r="I1245" i="5" s="1"/>
  <c r="J1244" i="5"/>
  <c r="G1244" i="5"/>
  <c r="I1244" i="5" s="1"/>
  <c r="J1243" i="5"/>
  <c r="G1243" i="5"/>
  <c r="I1243" i="5" s="1"/>
  <c r="J1242" i="5"/>
  <c r="G1242" i="5"/>
  <c r="I1242" i="5" s="1"/>
  <c r="J1241" i="5"/>
  <c r="G1241" i="5"/>
  <c r="I1241" i="5" s="1"/>
  <c r="J1240" i="5"/>
  <c r="G1240" i="5"/>
  <c r="I1240" i="5" s="1"/>
  <c r="J1239" i="5"/>
  <c r="G1239" i="5"/>
  <c r="I1239" i="5" s="1"/>
  <c r="J1238" i="5"/>
  <c r="G1238" i="5"/>
  <c r="I1238" i="5" s="1"/>
  <c r="J1237" i="5"/>
  <c r="G1237" i="5"/>
  <c r="I1237" i="5" s="1"/>
  <c r="J1236" i="5"/>
  <c r="I1236" i="5"/>
  <c r="G1236" i="5"/>
  <c r="J1235" i="5"/>
  <c r="G1235" i="5"/>
  <c r="I1235" i="5" s="1"/>
  <c r="J1234" i="5"/>
  <c r="I1234" i="5"/>
  <c r="G1234" i="5"/>
  <c r="J1233" i="5"/>
  <c r="G1233" i="5"/>
  <c r="I1233" i="5" s="1"/>
  <c r="J1232" i="5"/>
  <c r="G1232" i="5"/>
  <c r="I1232" i="5" s="1"/>
  <c r="J1231" i="5"/>
  <c r="I1231" i="5"/>
  <c r="G1231" i="5"/>
  <c r="J1230" i="5"/>
  <c r="G1230" i="5"/>
  <c r="I1230" i="5" s="1"/>
  <c r="J1229" i="5"/>
  <c r="G1229" i="5"/>
  <c r="I1229" i="5" s="1"/>
  <c r="J1228" i="5"/>
  <c r="G1228" i="5"/>
  <c r="I1228" i="5" s="1"/>
  <c r="J1227" i="5"/>
  <c r="G1227" i="5"/>
  <c r="I1227" i="5" s="1"/>
  <c r="J1226" i="5"/>
  <c r="G1226" i="5"/>
  <c r="I1226" i="5" s="1"/>
  <c r="J1225" i="5"/>
  <c r="G1225" i="5"/>
  <c r="I1225" i="5" s="1"/>
  <c r="J1224" i="5"/>
  <c r="G1224" i="5"/>
  <c r="I1224" i="5" s="1"/>
  <c r="J1223" i="5"/>
  <c r="G1223" i="5"/>
  <c r="I1223" i="5" s="1"/>
  <c r="J1222" i="5"/>
  <c r="G1222" i="5"/>
  <c r="I1222" i="5" s="1"/>
  <c r="J1221" i="5"/>
  <c r="G1221" i="5"/>
  <c r="I1221" i="5" s="1"/>
  <c r="J1220" i="5"/>
  <c r="G1220" i="5"/>
  <c r="I1220" i="5" s="1"/>
  <c r="J1219" i="5"/>
  <c r="G1219" i="5"/>
  <c r="I1219" i="5" s="1"/>
  <c r="J1218" i="5"/>
  <c r="G1218" i="5"/>
  <c r="I1218" i="5" s="1"/>
  <c r="J1217" i="5"/>
  <c r="G1217" i="5"/>
  <c r="I1217" i="5" s="1"/>
  <c r="J1216" i="5"/>
  <c r="G1216" i="5"/>
  <c r="I1216" i="5" s="1"/>
  <c r="J1215" i="5"/>
  <c r="G1215" i="5"/>
  <c r="I1215" i="5" s="1"/>
  <c r="J1214" i="5"/>
  <c r="G1214" i="5"/>
  <c r="I1214" i="5" s="1"/>
  <c r="J1213" i="5"/>
  <c r="G1213" i="5"/>
  <c r="I1213" i="5" s="1"/>
  <c r="J1212" i="5"/>
  <c r="I1212" i="5"/>
  <c r="G1212" i="5"/>
  <c r="J1211" i="5"/>
  <c r="G1211" i="5"/>
  <c r="I1211" i="5" s="1"/>
  <c r="J1210" i="5"/>
  <c r="I1210" i="5"/>
  <c r="G1210" i="5"/>
  <c r="J1209" i="5"/>
  <c r="G1209" i="5"/>
  <c r="I1209" i="5" s="1"/>
  <c r="J1208" i="5"/>
  <c r="G1208" i="5"/>
  <c r="I1208" i="5" s="1"/>
  <c r="J1207" i="5"/>
  <c r="G1207" i="5"/>
  <c r="I1207" i="5" s="1"/>
  <c r="J1206" i="5"/>
  <c r="I1206" i="5"/>
  <c r="G1206" i="5"/>
  <c r="J1205" i="5"/>
  <c r="G1205" i="5"/>
  <c r="I1205" i="5" s="1"/>
  <c r="J1204" i="5"/>
  <c r="G1204" i="5"/>
  <c r="I1204" i="5" s="1"/>
  <c r="J1203" i="5"/>
  <c r="G1203" i="5"/>
  <c r="I1203" i="5" s="1"/>
  <c r="J1202" i="5"/>
  <c r="G1202" i="5"/>
  <c r="I1202" i="5" s="1"/>
  <c r="J1201" i="5"/>
  <c r="G1201" i="5"/>
  <c r="I1201" i="5" s="1"/>
  <c r="J1200" i="5"/>
  <c r="G1200" i="5"/>
  <c r="I1200" i="5" s="1"/>
  <c r="J1199" i="5"/>
  <c r="G1199" i="5"/>
  <c r="I1199" i="5" s="1"/>
  <c r="J1198" i="5"/>
  <c r="G1198" i="5"/>
  <c r="I1198" i="5" s="1"/>
  <c r="J1197" i="5"/>
  <c r="G1197" i="5"/>
  <c r="I1197" i="5" s="1"/>
  <c r="J1196" i="5"/>
  <c r="G1196" i="5"/>
  <c r="I1196" i="5" s="1"/>
  <c r="J1195" i="5"/>
  <c r="G1195" i="5"/>
  <c r="I1195" i="5" s="1"/>
  <c r="J1194" i="5"/>
  <c r="G1194" i="5"/>
  <c r="I1194" i="5" s="1"/>
  <c r="J1193" i="5"/>
  <c r="G1193" i="5"/>
  <c r="I1193" i="5" s="1"/>
  <c r="J1192" i="5"/>
  <c r="G1192" i="5"/>
  <c r="I1192" i="5" s="1"/>
  <c r="J1191" i="5"/>
  <c r="I1191" i="5"/>
  <c r="G1191" i="5"/>
  <c r="J1190" i="5"/>
  <c r="G1190" i="5"/>
  <c r="I1190" i="5" s="1"/>
  <c r="J1189" i="5"/>
  <c r="G1189" i="5"/>
  <c r="I1189" i="5" s="1"/>
  <c r="J1188" i="5"/>
  <c r="G1188" i="5"/>
  <c r="I1188" i="5" s="1"/>
  <c r="J1187" i="5"/>
  <c r="G1187" i="5"/>
  <c r="I1187" i="5" s="1"/>
  <c r="J1186" i="5"/>
  <c r="G1186" i="5"/>
  <c r="I1186" i="5" s="1"/>
  <c r="J1185" i="5"/>
  <c r="G1185" i="5"/>
  <c r="I1185" i="5" s="1"/>
  <c r="J1184" i="5"/>
  <c r="G1184" i="5"/>
  <c r="I1184" i="5" s="1"/>
  <c r="J1183" i="5"/>
  <c r="G1183" i="5"/>
  <c r="I1183" i="5" s="1"/>
  <c r="J1182" i="5"/>
  <c r="G1182" i="5"/>
  <c r="I1182" i="5" s="1"/>
  <c r="J1181" i="5"/>
  <c r="G1181" i="5"/>
  <c r="I1181" i="5" s="1"/>
  <c r="J1180" i="5"/>
  <c r="G1180" i="5"/>
  <c r="I1180" i="5" s="1"/>
  <c r="J1179" i="5"/>
  <c r="G1179" i="5"/>
  <c r="I1179" i="5" s="1"/>
  <c r="J1178" i="5"/>
  <c r="G1178" i="5"/>
  <c r="I1178" i="5" s="1"/>
  <c r="J1177" i="5"/>
  <c r="G1177" i="5"/>
  <c r="I1177" i="5" s="1"/>
  <c r="J1176" i="5"/>
  <c r="I1176" i="5"/>
  <c r="G1176" i="5"/>
  <c r="J1175" i="5"/>
  <c r="I1175" i="5"/>
  <c r="G1175" i="5"/>
  <c r="J1174" i="5"/>
  <c r="G1174" i="5"/>
  <c r="I1174" i="5" s="1"/>
  <c r="J1173" i="5"/>
  <c r="G1173" i="5"/>
  <c r="I1173" i="5" s="1"/>
  <c r="J1172" i="5"/>
  <c r="G1172" i="5"/>
  <c r="I1172" i="5" s="1"/>
  <c r="J1171" i="5"/>
  <c r="I1171" i="5"/>
  <c r="G1171" i="5"/>
  <c r="J1170" i="5"/>
  <c r="G1170" i="5"/>
  <c r="I1170" i="5" s="1"/>
  <c r="J1169" i="5"/>
  <c r="G1169" i="5"/>
  <c r="I1169" i="5" s="1"/>
  <c r="J1168" i="5"/>
  <c r="G1168" i="5"/>
  <c r="I1168" i="5" s="1"/>
  <c r="J1167" i="5"/>
  <c r="G1167" i="5"/>
  <c r="I1167" i="5" s="1"/>
  <c r="J1166" i="5"/>
  <c r="G1166" i="5"/>
  <c r="I1166" i="5" s="1"/>
  <c r="J1165" i="5"/>
  <c r="G1165" i="5"/>
  <c r="I1165" i="5" s="1"/>
  <c r="J1164" i="5"/>
  <c r="G1164" i="5"/>
  <c r="I1164" i="5" s="1"/>
  <c r="J1163" i="5"/>
  <c r="G1163" i="5"/>
  <c r="I1163" i="5" s="1"/>
  <c r="J1162" i="5"/>
  <c r="G1162" i="5"/>
  <c r="I1162" i="5" s="1"/>
  <c r="J1161" i="5"/>
  <c r="G1161" i="5"/>
  <c r="I1161" i="5" s="1"/>
  <c r="J1160" i="5"/>
  <c r="G1160" i="5"/>
  <c r="I1160" i="5" s="1"/>
  <c r="J1159" i="5"/>
  <c r="G1159" i="5"/>
  <c r="I1159" i="5" s="1"/>
  <c r="J1158" i="5"/>
  <c r="G1158" i="5"/>
  <c r="I1158" i="5" s="1"/>
  <c r="J1157" i="5"/>
  <c r="G1157" i="5"/>
  <c r="I1157" i="5" s="1"/>
  <c r="J1156" i="5"/>
  <c r="G1156" i="5"/>
  <c r="I1156" i="5" s="1"/>
  <c r="J1155" i="5"/>
  <c r="G1155" i="5"/>
  <c r="I1155" i="5" s="1"/>
  <c r="J1154" i="5"/>
  <c r="G1154" i="5"/>
  <c r="I1154" i="5" s="1"/>
  <c r="J1153" i="5"/>
  <c r="G1153" i="5"/>
  <c r="I1153" i="5" s="1"/>
  <c r="J1152" i="5"/>
  <c r="G1152" i="5"/>
  <c r="I1152" i="5" s="1"/>
  <c r="J1151" i="5"/>
  <c r="I1151" i="5"/>
  <c r="G1151" i="5"/>
  <c r="J1150" i="5"/>
  <c r="G1150" i="5"/>
  <c r="I1150" i="5" s="1"/>
  <c r="J1149" i="5"/>
  <c r="G1149" i="5"/>
  <c r="I1149" i="5" s="1"/>
  <c r="J1148" i="5"/>
  <c r="G1148" i="5"/>
  <c r="I1148" i="5" s="1"/>
  <c r="J1147" i="5"/>
  <c r="G1147" i="5"/>
  <c r="I1147" i="5" s="1"/>
  <c r="J1146" i="5"/>
  <c r="G1146" i="5"/>
  <c r="I1146" i="5" s="1"/>
  <c r="J1145" i="5"/>
  <c r="G1145" i="5"/>
  <c r="I1145" i="5" s="1"/>
  <c r="J1144" i="5"/>
  <c r="I1144" i="5"/>
  <c r="G1144" i="5"/>
  <c r="J1143" i="5"/>
  <c r="G1143" i="5"/>
  <c r="I1143" i="5" s="1"/>
  <c r="J1142" i="5"/>
  <c r="I1142" i="5"/>
  <c r="G1142" i="5"/>
  <c r="J1141" i="5"/>
  <c r="G1141" i="5"/>
  <c r="I1141" i="5" s="1"/>
  <c r="J1140" i="5"/>
  <c r="G1140" i="5"/>
  <c r="I1140" i="5" s="1"/>
  <c r="J1139" i="5"/>
  <c r="G1139" i="5"/>
  <c r="I1139" i="5" s="1"/>
  <c r="J1138" i="5"/>
  <c r="G1138" i="5"/>
  <c r="I1138" i="5" s="1"/>
  <c r="J1137" i="5"/>
  <c r="G1137" i="5"/>
  <c r="I1137" i="5" s="1"/>
  <c r="J1136" i="5"/>
  <c r="G1136" i="5"/>
  <c r="I1136" i="5" s="1"/>
  <c r="J1135" i="5"/>
  <c r="G1135" i="5"/>
  <c r="I1135" i="5" s="1"/>
  <c r="J1134" i="5"/>
  <c r="G1134" i="5"/>
  <c r="I1134" i="5" s="1"/>
  <c r="J1133" i="5"/>
  <c r="G1133" i="5"/>
  <c r="I1133" i="5" s="1"/>
  <c r="J1132" i="5"/>
  <c r="G1132" i="5"/>
  <c r="I1132" i="5" s="1"/>
  <c r="J1131" i="5"/>
  <c r="G1131" i="5"/>
  <c r="I1131" i="5" s="1"/>
  <c r="J1130" i="5"/>
  <c r="G1130" i="5"/>
  <c r="I1130" i="5" s="1"/>
  <c r="J1129" i="5"/>
  <c r="G1129" i="5"/>
  <c r="I1129" i="5" s="1"/>
  <c r="J1128" i="5"/>
  <c r="G1128" i="5"/>
  <c r="I1128" i="5" s="1"/>
  <c r="J1127" i="5"/>
  <c r="I1127" i="5"/>
  <c r="G1127" i="5"/>
  <c r="J1126" i="5"/>
  <c r="G1126" i="5"/>
  <c r="I1126" i="5" s="1"/>
  <c r="J1125" i="5"/>
  <c r="G1125" i="5"/>
  <c r="I1125" i="5" s="1"/>
  <c r="J1124" i="5"/>
  <c r="G1124" i="5"/>
  <c r="I1124" i="5" s="1"/>
  <c r="J1123" i="5"/>
  <c r="G1123" i="5"/>
  <c r="I1123" i="5" s="1"/>
  <c r="J1122" i="5"/>
  <c r="G1122" i="5"/>
  <c r="I1122" i="5" s="1"/>
  <c r="J1121" i="5"/>
  <c r="G1121" i="5"/>
  <c r="I1121" i="5" s="1"/>
  <c r="J1120" i="5"/>
  <c r="G1120" i="5"/>
  <c r="I1120" i="5" s="1"/>
  <c r="J1119" i="5"/>
  <c r="G1119" i="5"/>
  <c r="I1119" i="5" s="1"/>
  <c r="J1118" i="5"/>
  <c r="G1118" i="5"/>
  <c r="I1118" i="5" s="1"/>
  <c r="J1117" i="5"/>
  <c r="G1117" i="5"/>
  <c r="I1117" i="5" s="1"/>
  <c r="J1116" i="5"/>
  <c r="G1116" i="5"/>
  <c r="I1116" i="5" s="1"/>
  <c r="J1115" i="5"/>
  <c r="I1115" i="5"/>
  <c r="G1115" i="5"/>
  <c r="J1114" i="5"/>
  <c r="G1114" i="5"/>
  <c r="I1114" i="5" s="1"/>
  <c r="J1113" i="5"/>
  <c r="G1113" i="5"/>
  <c r="I1113" i="5" s="1"/>
  <c r="J1112" i="5"/>
  <c r="G1112" i="5"/>
  <c r="I1112" i="5" s="1"/>
  <c r="J1111" i="5"/>
  <c r="G1111" i="5"/>
  <c r="I1111" i="5" s="1"/>
  <c r="J1110" i="5"/>
  <c r="G1110" i="5"/>
  <c r="I1110" i="5" s="1"/>
  <c r="J1109" i="5"/>
  <c r="G1109" i="5"/>
  <c r="I1109" i="5" s="1"/>
  <c r="J1108" i="5"/>
  <c r="G1108" i="5"/>
  <c r="I1108" i="5" s="1"/>
  <c r="J1107" i="5"/>
  <c r="G1107" i="5"/>
  <c r="I1107" i="5" s="1"/>
  <c r="J1106" i="5"/>
  <c r="G1106" i="5"/>
  <c r="I1106" i="5" s="1"/>
  <c r="J1105" i="5"/>
  <c r="G1105" i="5"/>
  <c r="I1105" i="5" s="1"/>
  <c r="J1104" i="5"/>
  <c r="G1104" i="5"/>
  <c r="I1104" i="5" s="1"/>
  <c r="J1103" i="5"/>
  <c r="I1103" i="5"/>
  <c r="G1103" i="5"/>
  <c r="J1102" i="5"/>
  <c r="G1102" i="5"/>
  <c r="I1102" i="5" s="1"/>
  <c r="J1101" i="5"/>
  <c r="G1101" i="5"/>
  <c r="I1101" i="5" s="1"/>
  <c r="J1100" i="5"/>
  <c r="G1100" i="5"/>
  <c r="I1100" i="5" s="1"/>
  <c r="J1099" i="5"/>
  <c r="I1099" i="5"/>
  <c r="G1099" i="5"/>
  <c r="J1098" i="5"/>
  <c r="G1098" i="5"/>
  <c r="I1098" i="5" s="1"/>
  <c r="J1097" i="5"/>
  <c r="G1097" i="5"/>
  <c r="I1097" i="5" s="1"/>
  <c r="J1096" i="5"/>
  <c r="G1096" i="5"/>
  <c r="I1096" i="5" s="1"/>
  <c r="J1095" i="5"/>
  <c r="G1095" i="5"/>
  <c r="I1095" i="5" s="1"/>
  <c r="J1094" i="5"/>
  <c r="G1094" i="5"/>
  <c r="I1094" i="5" s="1"/>
  <c r="J1093" i="5"/>
  <c r="G1093" i="5"/>
  <c r="I1093" i="5" s="1"/>
  <c r="J1092" i="5"/>
  <c r="G1092" i="5"/>
  <c r="I1092" i="5" s="1"/>
  <c r="J1091" i="5"/>
  <c r="I1091" i="5"/>
  <c r="G1091" i="5"/>
  <c r="J1090" i="5"/>
  <c r="G1090" i="5"/>
  <c r="I1090" i="5" s="1"/>
  <c r="J1089" i="5"/>
  <c r="G1089" i="5"/>
  <c r="I1089" i="5" s="1"/>
  <c r="J1088" i="5"/>
  <c r="G1088" i="5"/>
  <c r="I1088" i="5" s="1"/>
  <c r="J1087" i="5"/>
  <c r="G1087" i="5"/>
  <c r="I1087" i="5" s="1"/>
  <c r="J1086" i="5"/>
  <c r="G1086" i="5"/>
  <c r="I1086" i="5" s="1"/>
  <c r="J1085" i="5"/>
  <c r="G1085" i="5"/>
  <c r="I1085" i="5" s="1"/>
  <c r="J1084" i="5"/>
  <c r="G1084" i="5"/>
  <c r="I1084" i="5" s="1"/>
  <c r="J1083" i="5"/>
  <c r="G1083" i="5"/>
  <c r="I1083" i="5" s="1"/>
  <c r="J1082" i="5"/>
  <c r="G1082" i="5"/>
  <c r="I1082" i="5" s="1"/>
  <c r="J1081" i="5"/>
  <c r="G1081" i="5"/>
  <c r="I1081" i="5" s="1"/>
  <c r="J1080" i="5"/>
  <c r="G1080" i="5"/>
  <c r="I1080" i="5" s="1"/>
  <c r="J1079" i="5"/>
  <c r="G1079" i="5"/>
  <c r="I1079" i="5" s="1"/>
  <c r="J1078" i="5"/>
  <c r="G1078" i="5"/>
  <c r="I1078" i="5" s="1"/>
  <c r="J1077" i="5"/>
  <c r="G1077" i="5"/>
  <c r="I1077" i="5" s="1"/>
  <c r="J1076" i="5"/>
  <c r="G1076" i="5"/>
  <c r="I1076" i="5" s="1"/>
  <c r="J1075" i="5"/>
  <c r="I1075" i="5"/>
  <c r="G1075" i="5"/>
  <c r="J1074" i="5"/>
  <c r="G1074" i="5"/>
  <c r="I1074" i="5" s="1"/>
  <c r="J1073" i="5"/>
  <c r="G1073" i="5"/>
  <c r="I1073" i="5" s="1"/>
  <c r="J1072" i="5"/>
  <c r="G1072" i="5"/>
  <c r="I1072" i="5" s="1"/>
  <c r="J1071" i="5"/>
  <c r="I1071" i="5"/>
  <c r="G1071" i="5"/>
  <c r="J1070" i="5"/>
  <c r="G1070" i="5"/>
  <c r="I1070" i="5" s="1"/>
  <c r="J1069" i="5"/>
  <c r="G1069" i="5"/>
  <c r="I1069" i="5" s="1"/>
  <c r="J1068" i="5"/>
  <c r="G1068" i="5"/>
  <c r="I1068" i="5" s="1"/>
  <c r="J1067" i="5"/>
  <c r="G1067" i="5"/>
  <c r="I1067" i="5" s="1"/>
  <c r="J1066" i="5"/>
  <c r="G1066" i="5"/>
  <c r="I1066" i="5" s="1"/>
  <c r="J1065" i="5"/>
  <c r="G1065" i="5"/>
  <c r="I1065" i="5" s="1"/>
  <c r="J1064" i="5"/>
  <c r="G1064" i="5"/>
  <c r="I1064" i="5" s="1"/>
  <c r="J1063" i="5"/>
  <c r="G1063" i="5"/>
  <c r="I1063" i="5" s="1"/>
  <c r="J1062" i="5"/>
  <c r="G1062" i="5"/>
  <c r="I1062" i="5" s="1"/>
  <c r="J1061" i="5"/>
  <c r="G1061" i="5"/>
  <c r="I1061" i="5" s="1"/>
  <c r="J1060" i="5"/>
  <c r="G1060" i="5"/>
  <c r="I1060" i="5" s="1"/>
  <c r="J1059" i="5"/>
  <c r="G1059" i="5"/>
  <c r="I1059" i="5" s="1"/>
  <c r="J1058" i="5"/>
  <c r="G1058" i="5"/>
  <c r="I1058" i="5" s="1"/>
  <c r="J1057" i="5"/>
  <c r="G1057" i="5"/>
  <c r="I1057" i="5" s="1"/>
  <c r="J1056" i="5"/>
  <c r="G1056" i="5"/>
  <c r="I1056" i="5" s="1"/>
  <c r="J1055" i="5"/>
  <c r="I1055" i="5"/>
  <c r="G1055" i="5"/>
  <c r="J1054" i="5"/>
  <c r="G1054" i="5"/>
  <c r="I1054" i="5" s="1"/>
  <c r="J1053" i="5"/>
  <c r="G1053" i="5"/>
  <c r="I1053" i="5" s="1"/>
  <c r="J1052" i="5"/>
  <c r="G1052" i="5"/>
  <c r="I1052" i="5" s="1"/>
  <c r="J1051" i="5"/>
  <c r="G1051" i="5"/>
  <c r="I1051" i="5" s="1"/>
  <c r="J1050" i="5"/>
  <c r="G1050" i="5"/>
  <c r="I1050" i="5" s="1"/>
  <c r="J1049" i="5"/>
  <c r="G1049" i="5"/>
  <c r="I1049" i="5" s="1"/>
  <c r="J1048" i="5"/>
  <c r="I1048" i="5"/>
  <c r="G1048" i="5"/>
  <c r="J1047" i="5"/>
  <c r="G1047" i="5"/>
  <c r="I1047" i="5" s="1"/>
  <c r="J1046" i="5"/>
  <c r="I1046" i="5"/>
  <c r="G1046" i="5"/>
  <c r="J1045" i="5"/>
  <c r="G1045" i="5"/>
  <c r="I1045" i="5" s="1"/>
  <c r="J1044" i="5"/>
  <c r="G1044" i="5"/>
  <c r="I1044" i="5" s="1"/>
  <c r="J1043" i="5"/>
  <c r="G1043" i="5"/>
  <c r="I1043" i="5" s="1"/>
  <c r="J1042" i="5"/>
  <c r="G1042" i="5"/>
  <c r="I1042" i="5" s="1"/>
  <c r="J1041" i="5"/>
  <c r="G1041" i="5"/>
  <c r="I1041" i="5" s="1"/>
  <c r="J1040" i="5"/>
  <c r="G1040" i="5"/>
  <c r="I1040" i="5" s="1"/>
  <c r="J1039" i="5"/>
  <c r="G1039" i="5"/>
  <c r="I1039" i="5" s="1"/>
  <c r="J1038" i="5"/>
  <c r="G1038" i="5"/>
  <c r="I1038" i="5" s="1"/>
  <c r="J1037" i="5"/>
  <c r="G1037" i="5"/>
  <c r="I1037" i="5" s="1"/>
  <c r="J1036" i="5"/>
  <c r="G1036" i="5"/>
  <c r="I1036" i="5" s="1"/>
  <c r="J1035" i="5"/>
  <c r="G1035" i="5"/>
  <c r="I1035" i="5" s="1"/>
  <c r="J1034" i="5"/>
  <c r="G1034" i="5"/>
  <c r="I1034" i="5" s="1"/>
  <c r="J1033" i="5"/>
  <c r="G1033" i="5"/>
  <c r="I1033" i="5" s="1"/>
  <c r="J1032" i="5"/>
  <c r="G1032" i="5"/>
  <c r="I1032" i="5" s="1"/>
  <c r="J1031" i="5"/>
  <c r="G1031" i="5"/>
  <c r="I1031" i="5" s="1"/>
  <c r="J1030" i="5"/>
  <c r="G1030" i="5"/>
  <c r="I1030" i="5" s="1"/>
  <c r="J1029" i="5"/>
  <c r="G1029" i="5"/>
  <c r="I1029" i="5" s="1"/>
  <c r="J1028" i="5"/>
  <c r="G1028" i="5"/>
  <c r="I1028" i="5" s="1"/>
  <c r="J1027" i="5"/>
  <c r="G1027" i="5"/>
  <c r="I1027" i="5" s="1"/>
  <c r="J1026" i="5"/>
  <c r="G1026" i="5"/>
  <c r="I1026" i="5" s="1"/>
  <c r="J1025" i="5"/>
  <c r="G1025" i="5"/>
  <c r="I1025" i="5" s="1"/>
  <c r="J1024" i="5"/>
  <c r="G1024" i="5"/>
  <c r="I1024" i="5" s="1"/>
  <c r="J1023" i="5"/>
  <c r="G1023" i="5"/>
  <c r="I1023" i="5" s="1"/>
  <c r="J1022" i="5"/>
  <c r="G1022" i="5"/>
  <c r="I1022" i="5" s="1"/>
  <c r="J1021" i="5"/>
  <c r="G1021" i="5"/>
  <c r="I1021" i="5" s="1"/>
  <c r="J1020" i="5"/>
  <c r="G1020" i="5"/>
  <c r="I1020" i="5" s="1"/>
  <c r="J1019" i="5"/>
  <c r="G1019" i="5"/>
  <c r="I1019" i="5" s="1"/>
  <c r="J1018" i="5"/>
  <c r="G1018" i="5"/>
  <c r="I1018" i="5" s="1"/>
  <c r="J1017" i="5"/>
  <c r="G1017" i="5"/>
  <c r="I1017" i="5" s="1"/>
  <c r="J1016" i="5"/>
  <c r="G1016" i="5"/>
  <c r="I1016" i="5" s="1"/>
  <c r="J1015" i="5"/>
  <c r="G1015" i="5"/>
  <c r="I1015" i="5" s="1"/>
  <c r="J1014" i="5"/>
  <c r="G1014" i="5"/>
  <c r="I1014" i="5" s="1"/>
  <c r="J1013" i="5"/>
  <c r="G1013" i="5"/>
  <c r="I1013" i="5" s="1"/>
  <c r="J1012" i="5"/>
  <c r="G1012" i="5"/>
  <c r="I1012" i="5" s="1"/>
  <c r="J1011" i="5"/>
  <c r="I1011" i="5"/>
  <c r="G1011" i="5"/>
  <c r="J1010" i="5"/>
  <c r="G1010" i="5"/>
  <c r="I1010" i="5" s="1"/>
  <c r="J1009" i="5"/>
  <c r="G1009" i="5"/>
  <c r="I1009" i="5" s="1"/>
  <c r="J1008" i="5"/>
  <c r="G1008" i="5"/>
  <c r="I1008" i="5" s="1"/>
  <c r="J1007" i="5"/>
  <c r="G1007" i="5"/>
  <c r="I1007" i="5" s="1"/>
  <c r="J1006" i="5"/>
  <c r="G1006" i="5"/>
  <c r="I1006" i="5" s="1"/>
  <c r="J1005" i="5"/>
  <c r="G1005" i="5"/>
  <c r="I1005" i="5" s="1"/>
  <c r="J1004" i="5"/>
  <c r="I1004" i="5"/>
  <c r="G1004" i="5"/>
  <c r="J1003" i="5"/>
  <c r="I1003" i="5"/>
  <c r="G1003" i="5"/>
  <c r="J1002" i="5"/>
  <c r="G1002" i="5"/>
  <c r="I1002" i="5" s="1"/>
  <c r="J1001" i="5"/>
  <c r="G1001" i="5"/>
  <c r="I1001" i="5" s="1"/>
  <c r="J1000" i="5"/>
  <c r="I1000" i="5"/>
  <c r="G1000" i="5"/>
  <c r="J999" i="5"/>
  <c r="G999" i="5"/>
  <c r="I999" i="5" s="1"/>
  <c r="J998" i="5"/>
  <c r="G998" i="5"/>
  <c r="I998" i="5" s="1"/>
  <c r="J997" i="5"/>
  <c r="G997" i="5"/>
  <c r="I997" i="5" s="1"/>
  <c r="J996" i="5"/>
  <c r="G996" i="5"/>
  <c r="I996" i="5" s="1"/>
  <c r="J995" i="5"/>
  <c r="G995" i="5"/>
  <c r="I995" i="5" s="1"/>
  <c r="J994" i="5"/>
  <c r="G994" i="5"/>
  <c r="I994" i="5" s="1"/>
  <c r="J993" i="5"/>
  <c r="G993" i="5"/>
  <c r="I993" i="5" s="1"/>
  <c r="J992" i="5"/>
  <c r="G992" i="5"/>
  <c r="I992" i="5" s="1"/>
  <c r="J991" i="5"/>
  <c r="I991" i="5"/>
  <c r="G991" i="5"/>
  <c r="J990" i="5"/>
  <c r="G990" i="5"/>
  <c r="I990" i="5" s="1"/>
  <c r="J989" i="5"/>
  <c r="G989" i="5"/>
  <c r="I989" i="5" s="1"/>
  <c r="J988" i="5"/>
  <c r="G988" i="5"/>
  <c r="I988" i="5" s="1"/>
  <c r="J987" i="5"/>
  <c r="G987" i="5"/>
  <c r="I987" i="5" s="1"/>
  <c r="J986" i="5"/>
  <c r="G986" i="5"/>
  <c r="I986" i="5" s="1"/>
  <c r="J985" i="5"/>
  <c r="G985" i="5"/>
  <c r="I985" i="5" s="1"/>
  <c r="J984" i="5"/>
  <c r="G984" i="5"/>
  <c r="I984" i="5" s="1"/>
  <c r="J983" i="5"/>
  <c r="G983" i="5"/>
  <c r="I983" i="5" s="1"/>
  <c r="J982" i="5"/>
  <c r="G982" i="5"/>
  <c r="I982" i="5" s="1"/>
  <c r="J981" i="5"/>
  <c r="G981" i="5"/>
  <c r="I981" i="5" s="1"/>
  <c r="J980" i="5"/>
  <c r="G980" i="5"/>
  <c r="I980" i="5" s="1"/>
  <c r="J979" i="5"/>
  <c r="G979" i="5"/>
  <c r="I979" i="5" s="1"/>
  <c r="J978" i="5"/>
  <c r="G978" i="5"/>
  <c r="I978" i="5" s="1"/>
  <c r="J977" i="5"/>
  <c r="G977" i="5"/>
  <c r="I977" i="5" s="1"/>
  <c r="J976" i="5"/>
  <c r="G976" i="5"/>
  <c r="I976" i="5" s="1"/>
  <c r="J975" i="5"/>
  <c r="I975" i="5"/>
  <c r="G975" i="5"/>
  <c r="J974" i="5"/>
  <c r="G974" i="5"/>
  <c r="I974" i="5" s="1"/>
  <c r="J973" i="5"/>
  <c r="G973" i="5"/>
  <c r="I973" i="5" s="1"/>
  <c r="J972" i="5"/>
  <c r="G972" i="5"/>
  <c r="I972" i="5" s="1"/>
  <c r="J971" i="5"/>
  <c r="G971" i="5"/>
  <c r="I971" i="5" s="1"/>
  <c r="J970" i="5"/>
  <c r="G970" i="5"/>
  <c r="I970" i="5" s="1"/>
  <c r="J969" i="5"/>
  <c r="G969" i="5"/>
  <c r="I969" i="5" s="1"/>
  <c r="J968" i="5"/>
  <c r="G968" i="5"/>
  <c r="I968" i="5" s="1"/>
  <c r="J967" i="5"/>
  <c r="G967" i="5"/>
  <c r="I967" i="5" s="1"/>
  <c r="J966" i="5"/>
  <c r="I966" i="5"/>
  <c r="G966" i="5"/>
  <c r="J965" i="5"/>
  <c r="G965" i="5"/>
  <c r="I965" i="5" s="1"/>
  <c r="J964" i="5"/>
  <c r="G964" i="5"/>
  <c r="I964" i="5" s="1"/>
  <c r="J963" i="5"/>
  <c r="G963" i="5"/>
  <c r="I963" i="5" s="1"/>
  <c r="J962" i="5"/>
  <c r="G962" i="5"/>
  <c r="I962" i="5" s="1"/>
  <c r="J961" i="5"/>
  <c r="G961" i="5"/>
  <c r="I961" i="5" s="1"/>
  <c r="J960" i="5"/>
  <c r="G960" i="5"/>
  <c r="I960" i="5" s="1"/>
  <c r="J959" i="5"/>
  <c r="G959" i="5"/>
  <c r="I959" i="5" s="1"/>
  <c r="J958" i="5"/>
  <c r="G958" i="5"/>
  <c r="I958" i="5" s="1"/>
  <c r="J957" i="5"/>
  <c r="G957" i="5"/>
  <c r="I957" i="5" s="1"/>
  <c r="J956" i="5"/>
  <c r="G956" i="5"/>
  <c r="I956" i="5" s="1"/>
  <c r="J955" i="5"/>
  <c r="I955" i="5"/>
  <c r="G955" i="5"/>
  <c r="J954" i="5"/>
  <c r="G954" i="5"/>
  <c r="I954" i="5" s="1"/>
  <c r="J953" i="5"/>
  <c r="G953" i="5"/>
  <c r="I953" i="5" s="1"/>
  <c r="J952" i="5"/>
  <c r="G952" i="5"/>
  <c r="I952" i="5" s="1"/>
  <c r="J951" i="5"/>
  <c r="G951" i="5"/>
  <c r="I951" i="5" s="1"/>
  <c r="J950" i="5"/>
  <c r="G950" i="5"/>
  <c r="I950" i="5" s="1"/>
  <c r="J949" i="5"/>
  <c r="G949" i="5"/>
  <c r="I949" i="5" s="1"/>
  <c r="J948" i="5"/>
  <c r="G948" i="5"/>
  <c r="I948" i="5" s="1"/>
  <c r="J947" i="5"/>
  <c r="G947" i="5"/>
  <c r="I947" i="5" s="1"/>
  <c r="J946" i="5"/>
  <c r="I946" i="5"/>
  <c r="G946" i="5"/>
  <c r="J945" i="5"/>
  <c r="G945" i="5"/>
  <c r="I945" i="5" s="1"/>
  <c r="J944" i="5"/>
  <c r="G944" i="5"/>
  <c r="I944" i="5" s="1"/>
  <c r="J943" i="5"/>
  <c r="G943" i="5"/>
  <c r="I943" i="5" s="1"/>
  <c r="J942" i="5"/>
  <c r="G942" i="5"/>
  <c r="I942" i="5" s="1"/>
  <c r="J941" i="5"/>
  <c r="G941" i="5"/>
  <c r="I941" i="5" s="1"/>
  <c r="J940" i="5"/>
  <c r="G940" i="5"/>
  <c r="I940" i="5" s="1"/>
  <c r="J939" i="5"/>
  <c r="I939" i="5"/>
  <c r="G939" i="5"/>
  <c r="J938" i="5"/>
  <c r="G938" i="5"/>
  <c r="I938" i="5" s="1"/>
  <c r="J937" i="5"/>
  <c r="G937" i="5"/>
  <c r="I937" i="5" s="1"/>
  <c r="J936" i="5"/>
  <c r="G936" i="5"/>
  <c r="I936" i="5" s="1"/>
  <c r="J935" i="5"/>
  <c r="G935" i="5"/>
  <c r="I935" i="5" s="1"/>
  <c r="J934" i="5"/>
  <c r="G934" i="5"/>
  <c r="I934" i="5" s="1"/>
  <c r="J933" i="5"/>
  <c r="G933" i="5"/>
  <c r="I933" i="5" s="1"/>
  <c r="J932" i="5"/>
  <c r="G932" i="5"/>
  <c r="I932" i="5" s="1"/>
  <c r="J931" i="5"/>
  <c r="G931" i="5"/>
  <c r="I931" i="5" s="1"/>
  <c r="J930" i="5"/>
  <c r="G930" i="5"/>
  <c r="I930" i="5" s="1"/>
  <c r="J929" i="5"/>
  <c r="G929" i="5"/>
  <c r="I929" i="5" s="1"/>
  <c r="J928" i="5"/>
  <c r="G928" i="5"/>
  <c r="I928" i="5" s="1"/>
  <c r="J927" i="5"/>
  <c r="I927" i="5"/>
  <c r="G927" i="5"/>
  <c r="J926" i="5"/>
  <c r="G926" i="5"/>
  <c r="I926" i="5" s="1"/>
  <c r="J925" i="5"/>
  <c r="G925" i="5"/>
  <c r="I925" i="5" s="1"/>
  <c r="J924" i="5"/>
  <c r="G924" i="5"/>
  <c r="I924" i="5" s="1"/>
  <c r="J923" i="5"/>
  <c r="G923" i="5"/>
  <c r="I923" i="5" s="1"/>
  <c r="J922" i="5"/>
  <c r="G922" i="5"/>
  <c r="I922" i="5" s="1"/>
  <c r="J921" i="5"/>
  <c r="G921" i="5"/>
  <c r="I921" i="5" s="1"/>
  <c r="J920" i="5"/>
  <c r="G920" i="5"/>
  <c r="I920" i="5" s="1"/>
  <c r="J919" i="5"/>
  <c r="G919" i="5"/>
  <c r="I919" i="5" s="1"/>
  <c r="J918" i="5"/>
  <c r="G918" i="5"/>
  <c r="I918" i="5" s="1"/>
  <c r="J917" i="5"/>
  <c r="G917" i="5"/>
  <c r="I917" i="5" s="1"/>
  <c r="J916" i="5"/>
  <c r="G916" i="5"/>
  <c r="I916" i="5" s="1"/>
  <c r="J915" i="5"/>
  <c r="I915" i="5"/>
  <c r="G915" i="5"/>
  <c r="J914" i="5"/>
  <c r="G914" i="5"/>
  <c r="I914" i="5" s="1"/>
  <c r="J913" i="5"/>
  <c r="G913" i="5"/>
  <c r="I913" i="5" s="1"/>
  <c r="J912" i="5"/>
  <c r="G912" i="5"/>
  <c r="I912" i="5" s="1"/>
  <c r="J911" i="5"/>
  <c r="G911" i="5"/>
  <c r="I911" i="5" s="1"/>
  <c r="J910" i="5"/>
  <c r="G910" i="5"/>
  <c r="I910" i="5" s="1"/>
  <c r="J909" i="5"/>
  <c r="G909" i="5"/>
  <c r="I909" i="5" s="1"/>
  <c r="J908" i="5"/>
  <c r="G908" i="5"/>
  <c r="I908" i="5" s="1"/>
  <c r="J907" i="5"/>
  <c r="G907" i="5"/>
  <c r="I907" i="5" s="1"/>
  <c r="J906" i="5"/>
  <c r="G906" i="5"/>
  <c r="I906" i="5" s="1"/>
  <c r="J905" i="5"/>
  <c r="G905" i="5"/>
  <c r="I905" i="5" s="1"/>
  <c r="J904" i="5"/>
  <c r="G904" i="5"/>
  <c r="I904" i="5" s="1"/>
  <c r="J903" i="5"/>
  <c r="G903" i="5"/>
  <c r="I903" i="5" s="1"/>
  <c r="J902" i="5"/>
  <c r="I902" i="5"/>
  <c r="G902" i="5"/>
  <c r="J901" i="5"/>
  <c r="G901" i="5"/>
  <c r="I901" i="5" s="1"/>
  <c r="J900" i="5"/>
  <c r="G900" i="5"/>
  <c r="I900" i="5" s="1"/>
  <c r="J899" i="5"/>
  <c r="G899" i="5"/>
  <c r="I899" i="5" s="1"/>
  <c r="J898" i="5"/>
  <c r="G898" i="5"/>
  <c r="I898" i="5" s="1"/>
  <c r="J897" i="5"/>
  <c r="G897" i="5"/>
  <c r="I897" i="5" s="1"/>
  <c r="J896" i="5"/>
  <c r="G896" i="5"/>
  <c r="I896" i="5" s="1"/>
  <c r="J895" i="5"/>
  <c r="G895" i="5"/>
  <c r="I895" i="5" s="1"/>
  <c r="J894" i="5"/>
  <c r="G894" i="5"/>
  <c r="I894" i="5" s="1"/>
  <c r="J893" i="5"/>
  <c r="G893" i="5"/>
  <c r="I893" i="5" s="1"/>
  <c r="J892" i="5"/>
  <c r="G892" i="5"/>
  <c r="I892" i="5" s="1"/>
  <c r="J891" i="5"/>
  <c r="G891" i="5"/>
  <c r="I891" i="5" s="1"/>
  <c r="J890" i="5"/>
  <c r="G890" i="5"/>
  <c r="I890" i="5" s="1"/>
  <c r="J889" i="5"/>
  <c r="G889" i="5"/>
  <c r="I889" i="5" s="1"/>
  <c r="J888" i="5"/>
  <c r="G888" i="5"/>
  <c r="I888" i="5" s="1"/>
  <c r="J887" i="5"/>
  <c r="I887" i="5"/>
  <c r="G887" i="5"/>
  <c r="J886" i="5"/>
  <c r="G886" i="5"/>
  <c r="I886" i="5" s="1"/>
  <c r="J885" i="5"/>
  <c r="G885" i="5"/>
  <c r="I885" i="5" s="1"/>
  <c r="J884" i="5"/>
  <c r="G884" i="5"/>
  <c r="I884" i="5" s="1"/>
  <c r="J883" i="5"/>
  <c r="I883" i="5"/>
  <c r="G883" i="5"/>
  <c r="J882" i="5"/>
  <c r="G882" i="5"/>
  <c r="I882" i="5" s="1"/>
  <c r="J881" i="5"/>
  <c r="G881" i="5"/>
  <c r="I881" i="5" s="1"/>
  <c r="J880" i="5"/>
  <c r="G880" i="5"/>
  <c r="I880" i="5" s="1"/>
  <c r="J879" i="5"/>
  <c r="G879" i="5"/>
  <c r="I879" i="5" s="1"/>
  <c r="J878" i="5"/>
  <c r="G878" i="5"/>
  <c r="I878" i="5" s="1"/>
  <c r="J877" i="5"/>
  <c r="G877" i="5"/>
  <c r="I877" i="5" s="1"/>
  <c r="J876" i="5"/>
  <c r="G876" i="5"/>
  <c r="I876" i="5" s="1"/>
  <c r="J875" i="5"/>
  <c r="G875" i="5"/>
  <c r="I875" i="5" s="1"/>
  <c r="J874" i="5"/>
  <c r="G874" i="5"/>
  <c r="I874" i="5" s="1"/>
  <c r="J873" i="5"/>
  <c r="G873" i="5"/>
  <c r="I873" i="5" s="1"/>
  <c r="J872" i="5"/>
  <c r="G872" i="5"/>
  <c r="I872" i="5" s="1"/>
  <c r="J871" i="5"/>
  <c r="G871" i="5"/>
  <c r="I871" i="5" s="1"/>
  <c r="J870" i="5"/>
  <c r="G870" i="5"/>
  <c r="I870" i="5" s="1"/>
  <c r="J869" i="5"/>
  <c r="G869" i="5"/>
  <c r="I869" i="5" s="1"/>
  <c r="J868" i="5"/>
  <c r="G868" i="5"/>
  <c r="I868" i="5" s="1"/>
  <c r="J867" i="5"/>
  <c r="G867" i="5"/>
  <c r="I867" i="5" s="1"/>
  <c r="J866" i="5"/>
  <c r="G866" i="5"/>
  <c r="I866" i="5" s="1"/>
  <c r="J865" i="5"/>
  <c r="G865" i="5"/>
  <c r="I865" i="5" s="1"/>
  <c r="J864" i="5"/>
  <c r="G864" i="5"/>
  <c r="I864" i="5" s="1"/>
  <c r="J863" i="5"/>
  <c r="I863" i="5"/>
  <c r="G863" i="5"/>
  <c r="J862" i="5"/>
  <c r="G862" i="5"/>
  <c r="I862" i="5" s="1"/>
  <c r="J861" i="5"/>
  <c r="G861" i="5"/>
  <c r="I861" i="5" s="1"/>
  <c r="J860" i="5"/>
  <c r="G860" i="5"/>
  <c r="I860" i="5" s="1"/>
  <c r="J859" i="5"/>
  <c r="G859" i="5"/>
  <c r="I859" i="5" s="1"/>
  <c r="J858" i="5"/>
  <c r="G858" i="5"/>
  <c r="I858" i="5" s="1"/>
  <c r="J857" i="5"/>
  <c r="G857" i="5"/>
  <c r="I857" i="5" s="1"/>
  <c r="J856" i="5"/>
  <c r="I856" i="5"/>
  <c r="G856" i="5"/>
  <c r="J855" i="5"/>
  <c r="G855" i="5"/>
  <c r="I855" i="5" s="1"/>
  <c r="J854" i="5"/>
  <c r="I854" i="5"/>
  <c r="G854" i="5"/>
  <c r="J853" i="5"/>
  <c r="G853" i="5"/>
  <c r="I853" i="5" s="1"/>
  <c r="J852" i="5"/>
  <c r="G852" i="5"/>
  <c r="I852" i="5" s="1"/>
  <c r="J851" i="5"/>
  <c r="I851" i="5"/>
  <c r="G851" i="5"/>
  <c r="J850" i="5"/>
  <c r="G850" i="5"/>
  <c r="I850" i="5" s="1"/>
  <c r="J849" i="5"/>
  <c r="G849" i="5"/>
  <c r="I849" i="5" s="1"/>
  <c r="J848" i="5"/>
  <c r="G848" i="5"/>
  <c r="I848" i="5" s="1"/>
  <c r="J847" i="5"/>
  <c r="I847" i="5"/>
  <c r="G847" i="5"/>
  <c r="J846" i="5"/>
  <c r="G846" i="5"/>
  <c r="I846" i="5" s="1"/>
  <c r="J845" i="5"/>
  <c r="G845" i="5"/>
  <c r="I845" i="5" s="1"/>
  <c r="J844" i="5"/>
  <c r="G844" i="5"/>
  <c r="I844" i="5" s="1"/>
  <c r="J843" i="5"/>
  <c r="I843" i="5"/>
  <c r="G843" i="5"/>
  <c r="J842" i="5"/>
  <c r="G842" i="5"/>
  <c r="I842" i="5" s="1"/>
  <c r="J841" i="5"/>
  <c r="G841" i="5"/>
  <c r="I841" i="5" s="1"/>
  <c r="J840" i="5"/>
  <c r="G840" i="5"/>
  <c r="I840" i="5" s="1"/>
  <c r="J839" i="5"/>
  <c r="G839" i="5"/>
  <c r="I839" i="5" s="1"/>
  <c r="J838" i="5"/>
  <c r="G838" i="5"/>
  <c r="I838" i="5" s="1"/>
  <c r="J837" i="5"/>
  <c r="G837" i="5"/>
  <c r="I837" i="5" s="1"/>
  <c r="J836" i="5"/>
  <c r="G836" i="5"/>
  <c r="I836" i="5" s="1"/>
  <c r="J835" i="5"/>
  <c r="G835" i="5"/>
  <c r="I835" i="5" s="1"/>
  <c r="J834" i="5"/>
  <c r="G834" i="5"/>
  <c r="I834" i="5" s="1"/>
  <c r="J833" i="5"/>
  <c r="G833" i="5"/>
  <c r="I833" i="5" s="1"/>
  <c r="J832" i="5"/>
  <c r="G832" i="5"/>
  <c r="I832" i="5" s="1"/>
  <c r="J831" i="5"/>
  <c r="G831" i="5"/>
  <c r="I831" i="5" s="1"/>
  <c r="J830" i="5"/>
  <c r="G830" i="5"/>
  <c r="I830" i="5" s="1"/>
  <c r="J829" i="5"/>
  <c r="G829" i="5"/>
  <c r="I829" i="5" s="1"/>
  <c r="J828" i="5"/>
  <c r="G828" i="5"/>
  <c r="I828" i="5" s="1"/>
  <c r="J827" i="5"/>
  <c r="G827" i="5"/>
  <c r="I827" i="5" s="1"/>
  <c r="J826" i="5"/>
  <c r="G826" i="5"/>
  <c r="I826" i="5" s="1"/>
  <c r="J825" i="5"/>
  <c r="G825" i="5"/>
  <c r="I825" i="5" s="1"/>
  <c r="J824" i="5"/>
  <c r="G824" i="5"/>
  <c r="I824" i="5" s="1"/>
  <c r="J823" i="5"/>
  <c r="I823" i="5"/>
  <c r="G823" i="5"/>
  <c r="J822" i="5"/>
  <c r="G822" i="5"/>
  <c r="I822" i="5" s="1"/>
  <c r="J821" i="5"/>
  <c r="G821" i="5"/>
  <c r="I821" i="5" s="1"/>
  <c r="J820" i="5"/>
  <c r="G820" i="5"/>
  <c r="I820" i="5" s="1"/>
  <c r="J819" i="5"/>
  <c r="I819" i="5"/>
  <c r="G819" i="5"/>
  <c r="J818" i="5"/>
  <c r="G818" i="5"/>
  <c r="I818" i="5" s="1"/>
  <c r="J817" i="5"/>
  <c r="G817" i="5"/>
  <c r="I817" i="5" s="1"/>
  <c r="J816" i="5"/>
  <c r="G816" i="5"/>
  <c r="I816" i="5" s="1"/>
  <c r="J815" i="5"/>
  <c r="I815" i="5"/>
  <c r="G815" i="5"/>
  <c r="J814" i="5"/>
  <c r="G814" i="5"/>
  <c r="I814" i="5" s="1"/>
  <c r="J813" i="5"/>
  <c r="G813" i="5"/>
  <c r="I813" i="5" s="1"/>
  <c r="J812" i="5"/>
  <c r="G812" i="5"/>
  <c r="I812" i="5" s="1"/>
  <c r="J811" i="5"/>
  <c r="G811" i="5"/>
  <c r="I811" i="5" s="1"/>
  <c r="J810" i="5"/>
  <c r="G810" i="5"/>
  <c r="I810" i="5" s="1"/>
  <c r="J809" i="5"/>
  <c r="G809" i="5"/>
  <c r="I809" i="5" s="1"/>
  <c r="J808" i="5"/>
  <c r="I808" i="5"/>
  <c r="G808" i="5"/>
  <c r="J807" i="5"/>
  <c r="G807" i="5"/>
  <c r="I807" i="5" s="1"/>
  <c r="J806" i="5"/>
  <c r="G806" i="5"/>
  <c r="I806" i="5" s="1"/>
  <c r="J805" i="5"/>
  <c r="G805" i="5"/>
  <c r="I805" i="5" s="1"/>
  <c r="J804" i="5"/>
  <c r="G804" i="5"/>
  <c r="I804" i="5" s="1"/>
  <c r="J803" i="5"/>
  <c r="G803" i="5"/>
  <c r="I803" i="5" s="1"/>
  <c r="J802" i="5"/>
  <c r="G802" i="5"/>
  <c r="I802" i="5" s="1"/>
  <c r="J801" i="5"/>
  <c r="G801" i="5"/>
  <c r="I801" i="5" s="1"/>
  <c r="J800" i="5"/>
  <c r="I800" i="5"/>
  <c r="G800" i="5"/>
  <c r="J799" i="5"/>
  <c r="G799" i="5"/>
  <c r="I799" i="5" s="1"/>
  <c r="J798" i="5"/>
  <c r="G798" i="5"/>
  <c r="I798" i="5" s="1"/>
  <c r="J797" i="5"/>
  <c r="G797" i="5"/>
  <c r="I797" i="5" s="1"/>
  <c r="J796" i="5"/>
  <c r="G796" i="5"/>
  <c r="I796" i="5" s="1"/>
  <c r="J795" i="5"/>
  <c r="G795" i="5"/>
  <c r="I795" i="5" s="1"/>
  <c r="J794" i="5"/>
  <c r="G794" i="5"/>
  <c r="I794" i="5" s="1"/>
  <c r="J793" i="5"/>
  <c r="G793" i="5"/>
  <c r="I793" i="5" s="1"/>
  <c r="J792" i="5"/>
  <c r="G792" i="5"/>
  <c r="I792" i="5" s="1"/>
  <c r="J791" i="5"/>
  <c r="G791" i="5"/>
  <c r="I791" i="5" s="1"/>
  <c r="J790" i="5"/>
  <c r="G790" i="5"/>
  <c r="I790" i="5" s="1"/>
  <c r="J789" i="5"/>
  <c r="G789" i="5"/>
  <c r="I789" i="5" s="1"/>
  <c r="J788" i="5"/>
  <c r="G788" i="5"/>
  <c r="I788" i="5" s="1"/>
  <c r="J787" i="5"/>
  <c r="I787" i="5"/>
  <c r="G787" i="5"/>
  <c r="J786" i="5"/>
  <c r="G786" i="5"/>
  <c r="I786" i="5" s="1"/>
  <c r="J785" i="5"/>
  <c r="G785" i="5"/>
  <c r="I785" i="5" s="1"/>
  <c r="J784" i="5"/>
  <c r="G784" i="5"/>
  <c r="I784" i="5" s="1"/>
  <c r="J783" i="5"/>
  <c r="I783" i="5"/>
  <c r="G783" i="5"/>
  <c r="J782" i="5"/>
  <c r="G782" i="5"/>
  <c r="I782" i="5" s="1"/>
  <c r="J781" i="5"/>
  <c r="G781" i="5"/>
  <c r="I781" i="5" s="1"/>
  <c r="J780" i="5"/>
  <c r="G780" i="5"/>
  <c r="I780" i="5" s="1"/>
  <c r="J779" i="5"/>
  <c r="G779" i="5"/>
  <c r="I779" i="5" s="1"/>
  <c r="J778" i="5"/>
  <c r="I778" i="5"/>
  <c r="G778" i="5"/>
  <c r="J777" i="5"/>
  <c r="G777" i="5"/>
  <c r="I777" i="5" s="1"/>
  <c r="J776" i="5"/>
  <c r="G776" i="5"/>
  <c r="I776" i="5" s="1"/>
  <c r="J775" i="5"/>
  <c r="G775" i="5"/>
  <c r="I775" i="5" s="1"/>
  <c r="J774" i="5"/>
  <c r="I774" i="5"/>
  <c r="G774" i="5"/>
  <c r="J773" i="5"/>
  <c r="G773" i="5"/>
  <c r="I773" i="5" s="1"/>
  <c r="J772" i="5"/>
  <c r="G772" i="5"/>
  <c r="I772" i="5" s="1"/>
  <c r="J771" i="5"/>
  <c r="G771" i="5"/>
  <c r="I771" i="5" s="1"/>
  <c r="J770" i="5"/>
  <c r="I770" i="5"/>
  <c r="G770" i="5"/>
  <c r="J769" i="5"/>
  <c r="G769" i="5"/>
  <c r="I769" i="5" s="1"/>
  <c r="J768" i="5"/>
  <c r="G768" i="5"/>
  <c r="I768" i="5" s="1"/>
  <c r="J767" i="5"/>
  <c r="G767" i="5"/>
  <c r="I767" i="5" s="1"/>
  <c r="J766" i="5"/>
  <c r="G766" i="5"/>
  <c r="I766" i="5" s="1"/>
  <c r="J765" i="5"/>
  <c r="G765" i="5"/>
  <c r="I765" i="5" s="1"/>
  <c r="J764" i="5"/>
  <c r="G764" i="5"/>
  <c r="I764" i="5" s="1"/>
  <c r="J763" i="5"/>
  <c r="G763" i="5"/>
  <c r="I763" i="5" s="1"/>
  <c r="J762" i="5"/>
  <c r="G762" i="5"/>
  <c r="I762" i="5" s="1"/>
  <c r="J761" i="5"/>
  <c r="G761" i="5"/>
  <c r="I761" i="5" s="1"/>
  <c r="J760" i="5"/>
  <c r="G760" i="5"/>
  <c r="I760" i="5" s="1"/>
  <c r="J759" i="5"/>
  <c r="I759" i="5"/>
  <c r="G759" i="5"/>
  <c r="J758" i="5"/>
  <c r="G758" i="5"/>
  <c r="I758" i="5" s="1"/>
  <c r="J757" i="5"/>
  <c r="G757" i="5"/>
  <c r="I757" i="5" s="1"/>
  <c r="J756" i="5"/>
  <c r="G756" i="5"/>
  <c r="I756" i="5" s="1"/>
  <c r="J755" i="5"/>
  <c r="G755" i="5"/>
  <c r="I755" i="5" s="1"/>
  <c r="J754" i="5"/>
  <c r="G754" i="5"/>
  <c r="I754" i="5" s="1"/>
  <c r="J753" i="5"/>
  <c r="G753" i="5"/>
  <c r="I753" i="5" s="1"/>
  <c r="J752" i="5"/>
  <c r="G752" i="5"/>
  <c r="I752" i="5" s="1"/>
  <c r="J751" i="5"/>
  <c r="G751" i="5"/>
  <c r="I751" i="5" s="1"/>
  <c r="J750" i="5"/>
  <c r="G750" i="5"/>
  <c r="I750" i="5" s="1"/>
  <c r="J749" i="5"/>
  <c r="G749" i="5"/>
  <c r="I749" i="5" s="1"/>
  <c r="J748" i="5"/>
  <c r="G748" i="5"/>
  <c r="I748" i="5" s="1"/>
  <c r="J747" i="5"/>
  <c r="G747" i="5"/>
  <c r="I747" i="5" s="1"/>
  <c r="J746" i="5"/>
  <c r="G746" i="5"/>
  <c r="I746" i="5" s="1"/>
  <c r="J745" i="5"/>
  <c r="G745" i="5"/>
  <c r="I745" i="5" s="1"/>
  <c r="J744" i="5"/>
  <c r="G744" i="5"/>
  <c r="I744" i="5" s="1"/>
  <c r="J743" i="5"/>
  <c r="I743" i="5"/>
  <c r="G743" i="5"/>
  <c r="J742" i="5"/>
  <c r="G742" i="5"/>
  <c r="I742" i="5" s="1"/>
  <c r="J741" i="5"/>
  <c r="G741" i="5"/>
  <c r="I741" i="5" s="1"/>
  <c r="J740" i="5"/>
  <c r="G740" i="5"/>
  <c r="I740" i="5" s="1"/>
  <c r="J739" i="5"/>
  <c r="G739" i="5"/>
  <c r="I739" i="5" s="1"/>
  <c r="J738" i="5"/>
  <c r="G738" i="5"/>
  <c r="I738" i="5" s="1"/>
  <c r="J737" i="5"/>
  <c r="G737" i="5"/>
  <c r="I737" i="5" s="1"/>
  <c r="J736" i="5"/>
  <c r="G736" i="5"/>
  <c r="I736" i="5" s="1"/>
  <c r="J735" i="5"/>
  <c r="G735" i="5"/>
  <c r="I735" i="5" s="1"/>
  <c r="J734" i="5"/>
  <c r="G734" i="5"/>
  <c r="I734" i="5" s="1"/>
  <c r="J733" i="5"/>
  <c r="G733" i="5"/>
  <c r="I733" i="5" s="1"/>
  <c r="J732" i="5"/>
  <c r="G732" i="5"/>
  <c r="I732" i="5" s="1"/>
  <c r="J731" i="5"/>
  <c r="I731" i="5"/>
  <c r="G731" i="5"/>
  <c r="J730" i="5"/>
  <c r="G730" i="5"/>
  <c r="I730" i="5" s="1"/>
  <c r="J729" i="5"/>
  <c r="G729" i="5"/>
  <c r="I729" i="5" s="1"/>
  <c r="J728" i="5"/>
  <c r="G728" i="5"/>
  <c r="I728" i="5" s="1"/>
  <c r="J727" i="5"/>
  <c r="I727" i="5"/>
  <c r="G727" i="5"/>
  <c r="J726" i="5"/>
  <c r="G726" i="5"/>
  <c r="I726" i="5" s="1"/>
  <c r="J725" i="5"/>
  <c r="G725" i="5"/>
  <c r="I725" i="5" s="1"/>
  <c r="J724" i="5"/>
  <c r="I724" i="5"/>
  <c r="G724" i="5"/>
  <c r="J723" i="5"/>
  <c r="G723" i="5"/>
  <c r="I723" i="5" s="1"/>
  <c r="J722" i="5"/>
  <c r="I722" i="5"/>
  <c r="G722" i="5"/>
  <c r="J721" i="5"/>
  <c r="G721" i="5"/>
  <c r="I721" i="5" s="1"/>
  <c r="J720" i="5"/>
  <c r="G720" i="5"/>
  <c r="I720" i="5" s="1"/>
  <c r="J719" i="5"/>
  <c r="G719" i="5"/>
  <c r="I719" i="5" s="1"/>
  <c r="J718" i="5"/>
  <c r="G718" i="5"/>
  <c r="I718" i="5" s="1"/>
  <c r="J717" i="5"/>
  <c r="G717" i="5"/>
  <c r="I717" i="5" s="1"/>
  <c r="J716" i="5"/>
  <c r="G716" i="5"/>
  <c r="I716" i="5" s="1"/>
  <c r="J715" i="5"/>
  <c r="G715" i="5"/>
  <c r="I715" i="5" s="1"/>
  <c r="J714" i="5"/>
  <c r="G714" i="5"/>
  <c r="I714" i="5" s="1"/>
  <c r="J713" i="5"/>
  <c r="G713" i="5"/>
  <c r="I713" i="5" s="1"/>
  <c r="J712" i="5"/>
  <c r="G712" i="5"/>
  <c r="I712" i="5" s="1"/>
  <c r="J711" i="5"/>
  <c r="I711" i="5"/>
  <c r="G711" i="5"/>
  <c r="J710" i="5"/>
  <c r="I710" i="5"/>
  <c r="G710" i="5"/>
  <c r="J709" i="5"/>
  <c r="G709" i="5"/>
  <c r="I709" i="5" s="1"/>
  <c r="J708" i="5"/>
  <c r="G708" i="5"/>
  <c r="I708" i="5" s="1"/>
  <c r="J707" i="5"/>
  <c r="G707" i="5"/>
  <c r="I707" i="5" s="1"/>
  <c r="J706" i="5"/>
  <c r="G706" i="5"/>
  <c r="I706" i="5" s="1"/>
  <c r="J705" i="5"/>
  <c r="G705" i="5"/>
  <c r="I705" i="5" s="1"/>
  <c r="J704" i="5"/>
  <c r="G704" i="5"/>
  <c r="I704" i="5" s="1"/>
  <c r="J703" i="5"/>
  <c r="I703" i="5"/>
  <c r="G703" i="5"/>
  <c r="J702" i="5"/>
  <c r="G702" i="5"/>
  <c r="I702" i="5" s="1"/>
  <c r="J701" i="5"/>
  <c r="G701" i="5"/>
  <c r="I701" i="5" s="1"/>
  <c r="J700" i="5"/>
  <c r="G700" i="5"/>
  <c r="I700" i="5" s="1"/>
  <c r="J699" i="5"/>
  <c r="G699" i="5"/>
  <c r="I699" i="5" s="1"/>
  <c r="J698" i="5"/>
  <c r="G698" i="5"/>
  <c r="I698" i="5" s="1"/>
  <c r="J697" i="5"/>
  <c r="G697" i="5"/>
  <c r="I697" i="5" s="1"/>
  <c r="J696" i="5"/>
  <c r="I696" i="5"/>
  <c r="G696" i="5"/>
  <c r="J695" i="5"/>
  <c r="I695" i="5"/>
  <c r="G695" i="5"/>
  <c r="J694" i="5"/>
  <c r="G694" i="5"/>
  <c r="I694" i="5" s="1"/>
  <c r="J693" i="5"/>
  <c r="G693" i="5"/>
  <c r="I693" i="5" s="1"/>
  <c r="J692" i="5"/>
  <c r="G692" i="5"/>
  <c r="I692" i="5" s="1"/>
  <c r="J691" i="5"/>
  <c r="I691" i="5"/>
  <c r="G691" i="5"/>
  <c r="J690" i="5"/>
  <c r="I690" i="5"/>
  <c r="G690" i="5"/>
  <c r="J689" i="5"/>
  <c r="G689" i="5"/>
  <c r="I689" i="5" s="1"/>
  <c r="J688" i="5"/>
  <c r="G688" i="5"/>
  <c r="I688" i="5" s="1"/>
  <c r="J687" i="5"/>
  <c r="G687" i="5"/>
  <c r="I687" i="5" s="1"/>
  <c r="J686" i="5"/>
  <c r="G686" i="5"/>
  <c r="I686" i="5" s="1"/>
  <c r="J685" i="5"/>
  <c r="G685" i="5"/>
  <c r="I685" i="5" s="1"/>
  <c r="J684" i="5"/>
  <c r="G684" i="5"/>
  <c r="I684" i="5" s="1"/>
  <c r="J683" i="5"/>
  <c r="I683" i="5"/>
  <c r="G683" i="5"/>
  <c r="J682" i="5"/>
  <c r="G682" i="5"/>
  <c r="I682" i="5" s="1"/>
  <c r="J681" i="5"/>
  <c r="G681" i="5"/>
  <c r="I681" i="5" s="1"/>
  <c r="J680" i="5"/>
  <c r="G680" i="5"/>
  <c r="I680" i="5" s="1"/>
  <c r="J679" i="5"/>
  <c r="G679" i="5"/>
  <c r="I679" i="5" s="1"/>
  <c r="J678" i="5"/>
  <c r="G678" i="5"/>
  <c r="I678" i="5" s="1"/>
  <c r="J677" i="5"/>
  <c r="G677" i="5"/>
  <c r="I677" i="5" s="1"/>
  <c r="J676" i="5"/>
  <c r="I676" i="5"/>
  <c r="G676" i="5"/>
  <c r="J675" i="5"/>
  <c r="G675" i="5"/>
  <c r="I675" i="5" s="1"/>
  <c r="J674" i="5"/>
  <c r="G674" i="5"/>
  <c r="I674" i="5" s="1"/>
  <c r="J673" i="5"/>
  <c r="G673" i="5"/>
  <c r="I673" i="5" s="1"/>
  <c r="J672" i="5"/>
  <c r="G672" i="5"/>
  <c r="I672" i="5" s="1"/>
  <c r="J671" i="5"/>
  <c r="I671" i="5"/>
  <c r="G671" i="5"/>
  <c r="J670" i="5"/>
  <c r="G670" i="5"/>
  <c r="I670" i="5" s="1"/>
  <c r="J669" i="5"/>
  <c r="G669" i="5"/>
  <c r="I669" i="5" s="1"/>
  <c r="J668" i="5"/>
  <c r="G668" i="5"/>
  <c r="I668" i="5" s="1"/>
  <c r="J667" i="5"/>
  <c r="I667" i="5"/>
  <c r="G667" i="5"/>
  <c r="J666" i="5"/>
  <c r="I666" i="5"/>
  <c r="G666" i="5"/>
  <c r="J665" i="5"/>
  <c r="G665" i="5"/>
  <c r="I665" i="5" s="1"/>
  <c r="J664" i="5"/>
  <c r="G664" i="5"/>
  <c r="I664" i="5" s="1"/>
  <c r="J663" i="5"/>
  <c r="I663" i="5"/>
  <c r="G663" i="5"/>
  <c r="J662" i="5"/>
  <c r="G662" i="5"/>
  <c r="I662" i="5" s="1"/>
  <c r="J661" i="5"/>
  <c r="G661" i="5"/>
  <c r="I661" i="5" s="1"/>
  <c r="J660" i="5"/>
  <c r="G660" i="5"/>
  <c r="I660" i="5" s="1"/>
  <c r="J659" i="5"/>
  <c r="G659" i="5"/>
  <c r="I659" i="5" s="1"/>
  <c r="J658" i="5"/>
  <c r="G658" i="5"/>
  <c r="I658" i="5" s="1"/>
  <c r="J657" i="5"/>
  <c r="G657" i="5"/>
  <c r="I657" i="5" s="1"/>
  <c r="J656" i="5"/>
  <c r="G656" i="5"/>
  <c r="I656" i="5" s="1"/>
  <c r="J655" i="5"/>
  <c r="I655" i="5"/>
  <c r="G655" i="5"/>
  <c r="J654" i="5"/>
  <c r="G654" i="5"/>
  <c r="I654" i="5" s="1"/>
  <c r="J653" i="5"/>
  <c r="G653" i="5"/>
  <c r="I653" i="5" s="1"/>
  <c r="J652" i="5"/>
  <c r="G652" i="5"/>
  <c r="I652" i="5" s="1"/>
  <c r="J651" i="5"/>
  <c r="I651" i="5"/>
  <c r="G651" i="5"/>
  <c r="J650" i="5"/>
  <c r="G650" i="5"/>
  <c r="I650" i="5" s="1"/>
  <c r="J649" i="5"/>
  <c r="G649" i="5"/>
  <c r="I649" i="5" s="1"/>
  <c r="J648" i="5"/>
  <c r="G648" i="5"/>
  <c r="I648" i="5" s="1"/>
  <c r="J647" i="5"/>
  <c r="I647" i="5"/>
  <c r="G647" i="5"/>
  <c r="J646" i="5"/>
  <c r="G646" i="5"/>
  <c r="I646" i="5" s="1"/>
  <c r="J645" i="5"/>
  <c r="G645" i="5"/>
  <c r="I645" i="5" s="1"/>
  <c r="J644" i="5"/>
  <c r="I644" i="5"/>
  <c r="G644" i="5"/>
  <c r="J643" i="5"/>
  <c r="G643" i="5"/>
  <c r="I643" i="5" s="1"/>
  <c r="J642" i="5"/>
  <c r="I642" i="5"/>
  <c r="G642" i="5"/>
  <c r="J641" i="5"/>
  <c r="G641" i="5"/>
  <c r="I641" i="5" s="1"/>
  <c r="J640" i="5"/>
  <c r="G640" i="5"/>
  <c r="I640" i="5" s="1"/>
  <c r="J639" i="5"/>
  <c r="G639" i="5"/>
  <c r="I639" i="5" s="1"/>
  <c r="J638" i="5"/>
  <c r="G638" i="5"/>
  <c r="I638" i="5" s="1"/>
  <c r="J637" i="5"/>
  <c r="G637" i="5"/>
  <c r="I637" i="5" s="1"/>
  <c r="J636" i="5"/>
  <c r="G636" i="5"/>
  <c r="I636" i="5" s="1"/>
  <c r="J635" i="5"/>
  <c r="G635" i="5"/>
  <c r="I635" i="5" s="1"/>
  <c r="J634" i="5"/>
  <c r="G634" i="5"/>
  <c r="I634" i="5" s="1"/>
  <c r="J633" i="5"/>
  <c r="G633" i="5"/>
  <c r="I633" i="5" s="1"/>
  <c r="J632" i="5"/>
  <c r="G632" i="5"/>
  <c r="I632" i="5" s="1"/>
  <c r="J631" i="5"/>
  <c r="G631" i="5"/>
  <c r="I631" i="5" s="1"/>
  <c r="J630" i="5"/>
  <c r="G630" i="5"/>
  <c r="I630" i="5" s="1"/>
  <c r="J629" i="5"/>
  <c r="G629" i="5"/>
  <c r="I629" i="5" s="1"/>
  <c r="J628" i="5"/>
  <c r="G628" i="5"/>
  <c r="I628" i="5" s="1"/>
  <c r="J627" i="5"/>
  <c r="I627" i="5"/>
  <c r="G627" i="5"/>
  <c r="J626" i="5"/>
  <c r="G626" i="5"/>
  <c r="I626" i="5" s="1"/>
  <c r="J625" i="5"/>
  <c r="G625" i="5"/>
  <c r="I625" i="5" s="1"/>
  <c r="J624" i="5"/>
  <c r="G624" i="5"/>
  <c r="I624" i="5" s="1"/>
  <c r="J623" i="5"/>
  <c r="G623" i="5"/>
  <c r="I623" i="5" s="1"/>
  <c r="J622" i="5"/>
  <c r="G622" i="5"/>
  <c r="I622" i="5" s="1"/>
  <c r="J621" i="5"/>
  <c r="I621" i="5"/>
  <c r="G621" i="5"/>
  <c r="J620" i="5"/>
  <c r="G620" i="5"/>
  <c r="I620" i="5" s="1"/>
  <c r="J619" i="5"/>
  <c r="G619" i="5"/>
  <c r="I619" i="5" s="1"/>
  <c r="J618" i="5"/>
  <c r="G618" i="5"/>
  <c r="I618" i="5" s="1"/>
  <c r="J617" i="5"/>
  <c r="G617" i="5"/>
  <c r="I617" i="5" s="1"/>
  <c r="J616" i="5"/>
  <c r="I616" i="5"/>
  <c r="G616" i="5"/>
  <c r="J615" i="5"/>
  <c r="G615" i="5"/>
  <c r="I615" i="5" s="1"/>
  <c r="J614" i="5"/>
  <c r="I614" i="5"/>
  <c r="G614" i="5"/>
  <c r="J613" i="5"/>
  <c r="G613" i="5"/>
  <c r="I613" i="5" s="1"/>
  <c r="J612" i="5"/>
  <c r="G612" i="5"/>
  <c r="I612" i="5" s="1"/>
  <c r="J611" i="5"/>
  <c r="G611" i="5"/>
  <c r="I611" i="5" s="1"/>
  <c r="J610" i="5"/>
  <c r="G610" i="5"/>
  <c r="I610" i="5" s="1"/>
  <c r="J609" i="5"/>
  <c r="G609" i="5"/>
  <c r="I609" i="5" s="1"/>
  <c r="J608" i="5"/>
  <c r="I608" i="5"/>
  <c r="G608" i="5"/>
  <c r="J607" i="5"/>
  <c r="I607" i="5"/>
  <c r="G607" i="5"/>
  <c r="J606" i="5"/>
  <c r="G606" i="5"/>
  <c r="I606" i="5" s="1"/>
  <c r="J605" i="5"/>
  <c r="G605" i="5"/>
  <c r="I605" i="5" s="1"/>
  <c r="J604" i="5"/>
  <c r="G604" i="5"/>
  <c r="I604" i="5" s="1"/>
  <c r="J603" i="5"/>
  <c r="G603" i="5"/>
  <c r="I603" i="5" s="1"/>
  <c r="J602" i="5"/>
  <c r="I602" i="5"/>
  <c r="G602" i="5"/>
  <c r="J601" i="5"/>
  <c r="G601" i="5"/>
  <c r="I601" i="5" s="1"/>
  <c r="J600" i="5"/>
  <c r="G600" i="5"/>
  <c r="I600" i="5" s="1"/>
  <c r="J599" i="5"/>
  <c r="G599" i="5"/>
  <c r="I599" i="5" s="1"/>
  <c r="J598" i="5"/>
  <c r="G598" i="5"/>
  <c r="I598" i="5" s="1"/>
  <c r="J597" i="5"/>
  <c r="G597" i="5"/>
  <c r="I597" i="5" s="1"/>
  <c r="J596" i="5"/>
  <c r="G596" i="5"/>
  <c r="I596" i="5" s="1"/>
  <c r="J595" i="5"/>
  <c r="G595" i="5"/>
  <c r="I595" i="5" s="1"/>
  <c r="J594" i="5"/>
  <c r="I594" i="5"/>
  <c r="G594" i="5"/>
  <c r="J593" i="5"/>
  <c r="I593" i="5"/>
  <c r="G593" i="5"/>
  <c r="J592" i="5"/>
  <c r="G592" i="5"/>
  <c r="I592" i="5" s="1"/>
  <c r="J591" i="5"/>
  <c r="I591" i="5"/>
  <c r="G591" i="5"/>
  <c r="J590" i="5"/>
  <c r="I590" i="5"/>
  <c r="G590" i="5"/>
  <c r="J589" i="5"/>
  <c r="G589" i="5"/>
  <c r="I589" i="5" s="1"/>
  <c r="J588" i="5"/>
  <c r="G588" i="5"/>
  <c r="I588" i="5" s="1"/>
  <c r="J587" i="5"/>
  <c r="G587" i="5"/>
  <c r="I587" i="5" s="1"/>
  <c r="J586" i="5"/>
  <c r="G586" i="5"/>
  <c r="I586" i="5" s="1"/>
  <c r="J585" i="5"/>
  <c r="G585" i="5"/>
  <c r="I585" i="5" s="1"/>
  <c r="J584" i="5"/>
  <c r="G584" i="5"/>
  <c r="I584" i="5" s="1"/>
  <c r="J583" i="5"/>
  <c r="G583" i="5"/>
  <c r="I583" i="5" s="1"/>
  <c r="J582" i="5"/>
  <c r="I582" i="5"/>
  <c r="G582" i="5"/>
  <c r="J581" i="5"/>
  <c r="G581" i="5"/>
  <c r="I581" i="5" s="1"/>
  <c r="J580" i="5"/>
  <c r="I580" i="5"/>
  <c r="G580" i="5"/>
  <c r="J579" i="5"/>
  <c r="G579" i="5"/>
  <c r="I579" i="5" s="1"/>
  <c r="J578" i="5"/>
  <c r="G578" i="5"/>
  <c r="I578" i="5" s="1"/>
  <c r="J577" i="5"/>
  <c r="G577" i="5"/>
  <c r="I577" i="5" s="1"/>
  <c r="J576" i="5"/>
  <c r="G576" i="5"/>
  <c r="I576" i="5" s="1"/>
  <c r="J575" i="5"/>
  <c r="I575" i="5"/>
  <c r="G575" i="5"/>
  <c r="J574" i="5"/>
  <c r="G574" i="5"/>
  <c r="I574" i="5" s="1"/>
  <c r="J573" i="5"/>
  <c r="I573" i="5"/>
  <c r="G573" i="5"/>
  <c r="J572" i="5"/>
  <c r="G572" i="5"/>
  <c r="I572" i="5" s="1"/>
  <c r="J571" i="5"/>
  <c r="G571" i="5"/>
  <c r="I571" i="5" s="1"/>
  <c r="J570" i="5"/>
  <c r="G570" i="5"/>
  <c r="I570" i="5" s="1"/>
  <c r="J569" i="5"/>
  <c r="G569" i="5"/>
  <c r="I569" i="5" s="1"/>
  <c r="J568" i="5"/>
  <c r="G568" i="5"/>
  <c r="I568" i="5" s="1"/>
  <c r="J567" i="5"/>
  <c r="I567" i="5"/>
  <c r="G567" i="5"/>
  <c r="J566" i="5"/>
  <c r="G566" i="5"/>
  <c r="I566" i="5" s="1"/>
  <c r="J565" i="5"/>
  <c r="G565" i="5"/>
  <c r="I565" i="5" s="1"/>
  <c r="J564" i="5"/>
  <c r="I564" i="5"/>
  <c r="G564" i="5"/>
  <c r="J563" i="5"/>
  <c r="G563" i="5"/>
  <c r="I563" i="5" s="1"/>
  <c r="J562" i="5"/>
  <c r="I562" i="5"/>
  <c r="G562" i="5"/>
  <c r="J561" i="5"/>
  <c r="G561" i="5"/>
  <c r="I561" i="5" s="1"/>
  <c r="J560" i="5"/>
  <c r="G560" i="5"/>
  <c r="I560" i="5" s="1"/>
  <c r="J559" i="5"/>
  <c r="G559" i="5"/>
  <c r="I559" i="5" s="1"/>
  <c r="J558" i="5"/>
  <c r="I558" i="5"/>
  <c r="G558" i="5"/>
  <c r="J557" i="5"/>
  <c r="G557" i="5"/>
  <c r="I557" i="5" s="1"/>
  <c r="J556" i="5"/>
  <c r="G556" i="5"/>
  <c r="I556" i="5" s="1"/>
  <c r="J555" i="5"/>
  <c r="I555" i="5"/>
  <c r="G555" i="5"/>
  <c r="J554" i="5"/>
  <c r="G554" i="5"/>
  <c r="I554" i="5" s="1"/>
  <c r="J553" i="5"/>
  <c r="G553" i="5"/>
  <c r="I553" i="5" s="1"/>
  <c r="J552" i="5"/>
  <c r="G552" i="5"/>
  <c r="I552" i="5" s="1"/>
  <c r="J551" i="5"/>
  <c r="G551" i="5"/>
  <c r="I551" i="5" s="1"/>
  <c r="J550" i="5"/>
  <c r="G550" i="5"/>
  <c r="I550" i="5" s="1"/>
  <c r="J549" i="5"/>
  <c r="G549" i="5"/>
  <c r="I549" i="5" s="1"/>
  <c r="J548" i="5"/>
  <c r="G548" i="5"/>
  <c r="I548" i="5" s="1"/>
  <c r="J547" i="5"/>
  <c r="I547" i="5"/>
  <c r="G547" i="5"/>
  <c r="J546" i="5"/>
  <c r="G546" i="5"/>
  <c r="I546" i="5" s="1"/>
  <c r="J545" i="5"/>
  <c r="G545" i="5"/>
  <c r="I545" i="5" s="1"/>
  <c r="J544" i="5"/>
  <c r="G544" i="5"/>
  <c r="I544" i="5" s="1"/>
  <c r="J543" i="5"/>
  <c r="G543" i="5"/>
  <c r="I543" i="5" s="1"/>
  <c r="J542" i="5"/>
  <c r="I542" i="5"/>
  <c r="G542" i="5"/>
  <c r="J541" i="5"/>
  <c r="G541" i="5"/>
  <c r="I541" i="5" s="1"/>
  <c r="J540" i="5"/>
  <c r="G540" i="5"/>
  <c r="I540" i="5" s="1"/>
  <c r="J539" i="5"/>
  <c r="I539" i="5"/>
  <c r="G539" i="5"/>
  <c r="J538" i="5"/>
  <c r="G538" i="5"/>
  <c r="I538" i="5" s="1"/>
  <c r="J537" i="5"/>
  <c r="G537" i="5"/>
  <c r="I537" i="5" s="1"/>
  <c r="J536" i="5"/>
  <c r="G536" i="5"/>
  <c r="I536" i="5" s="1"/>
  <c r="J535" i="5"/>
  <c r="I535" i="5"/>
  <c r="G535" i="5"/>
  <c r="J534" i="5"/>
  <c r="G534" i="5"/>
  <c r="I534" i="5" s="1"/>
  <c r="J533" i="5"/>
  <c r="I533" i="5"/>
  <c r="G533" i="5"/>
  <c r="J532" i="5"/>
  <c r="G532" i="5"/>
  <c r="I532" i="5" s="1"/>
  <c r="J531" i="5"/>
  <c r="G531" i="5"/>
  <c r="I531" i="5" s="1"/>
  <c r="J530" i="5"/>
  <c r="G530" i="5"/>
  <c r="I530" i="5" s="1"/>
  <c r="J529" i="5"/>
  <c r="G529" i="5"/>
  <c r="I529" i="5" s="1"/>
  <c r="J528" i="5"/>
  <c r="G528" i="5"/>
  <c r="I528" i="5" s="1"/>
  <c r="J527" i="5"/>
  <c r="G527" i="5"/>
  <c r="I527" i="5" s="1"/>
  <c r="J526" i="5"/>
  <c r="I526" i="5"/>
  <c r="G526" i="5"/>
  <c r="J525" i="5"/>
  <c r="G525" i="5"/>
  <c r="I525" i="5" s="1"/>
  <c r="J524" i="5"/>
  <c r="G524" i="5"/>
  <c r="I524" i="5" s="1"/>
  <c r="J523" i="5"/>
  <c r="G523" i="5"/>
  <c r="I523" i="5" s="1"/>
  <c r="J522" i="5"/>
  <c r="G522" i="5"/>
  <c r="I522" i="5" s="1"/>
  <c r="J521" i="5"/>
  <c r="G521" i="5"/>
  <c r="I521" i="5" s="1"/>
  <c r="J520" i="5"/>
  <c r="G520" i="5"/>
  <c r="I520" i="5" s="1"/>
  <c r="J519" i="5"/>
  <c r="G519" i="5"/>
  <c r="I519" i="5" s="1"/>
  <c r="J518" i="5"/>
  <c r="I518" i="5"/>
  <c r="G518" i="5"/>
  <c r="J517" i="5"/>
  <c r="G517" i="5"/>
  <c r="I517" i="5" s="1"/>
  <c r="J516" i="5"/>
  <c r="G516" i="5"/>
  <c r="I516" i="5" s="1"/>
  <c r="J515" i="5"/>
  <c r="G515" i="5"/>
  <c r="I515" i="5" s="1"/>
  <c r="J514" i="5"/>
  <c r="G514" i="5"/>
  <c r="I514" i="5" s="1"/>
  <c r="J513" i="5"/>
  <c r="G513" i="5"/>
  <c r="I513" i="5" s="1"/>
  <c r="J512" i="5"/>
  <c r="G512" i="5"/>
  <c r="I512" i="5" s="1"/>
  <c r="J511" i="5"/>
  <c r="G511" i="5"/>
  <c r="I511" i="5" s="1"/>
  <c r="J510" i="5"/>
  <c r="G510" i="5"/>
  <c r="I510" i="5" s="1"/>
  <c r="J509" i="5"/>
  <c r="G509" i="5"/>
  <c r="I509" i="5" s="1"/>
  <c r="J508" i="5"/>
  <c r="G508" i="5"/>
  <c r="I508" i="5" s="1"/>
  <c r="J507" i="5"/>
  <c r="G507" i="5"/>
  <c r="I507" i="5" s="1"/>
  <c r="J506" i="5"/>
  <c r="I506" i="5"/>
  <c r="G506" i="5"/>
  <c r="J505" i="5"/>
  <c r="G505" i="5"/>
  <c r="I505" i="5" s="1"/>
  <c r="J504" i="5"/>
  <c r="G504" i="5"/>
  <c r="I504" i="5" s="1"/>
  <c r="J503" i="5"/>
  <c r="I503" i="5"/>
  <c r="G503" i="5"/>
  <c r="J502" i="5"/>
  <c r="G502" i="5"/>
  <c r="I502" i="5" s="1"/>
  <c r="J501" i="5"/>
  <c r="G501" i="5"/>
  <c r="I501" i="5" s="1"/>
  <c r="J500" i="5"/>
  <c r="G500" i="5"/>
  <c r="I500" i="5" s="1"/>
  <c r="J499" i="5"/>
  <c r="G499" i="5"/>
  <c r="I499" i="5" s="1"/>
  <c r="J498" i="5"/>
  <c r="I498" i="5"/>
  <c r="G498" i="5"/>
  <c r="J497" i="5"/>
  <c r="G497" i="5"/>
  <c r="I497" i="5" s="1"/>
  <c r="J496" i="5"/>
  <c r="I496" i="5"/>
  <c r="G496" i="5"/>
  <c r="J495" i="5"/>
  <c r="I495" i="5"/>
  <c r="G495" i="5"/>
  <c r="J494" i="5"/>
  <c r="G494" i="5"/>
  <c r="I494" i="5" s="1"/>
  <c r="J493" i="5"/>
  <c r="G493" i="5"/>
  <c r="I493" i="5" s="1"/>
  <c r="J492" i="5"/>
  <c r="I492" i="5"/>
  <c r="G492" i="5"/>
  <c r="J491" i="5"/>
  <c r="G491" i="5"/>
  <c r="I491" i="5" s="1"/>
  <c r="J490" i="5"/>
  <c r="G490" i="5"/>
  <c r="I490" i="5" s="1"/>
  <c r="J489" i="5"/>
  <c r="G489" i="5"/>
  <c r="I489" i="5" s="1"/>
  <c r="J488" i="5"/>
  <c r="G488" i="5"/>
  <c r="I488" i="5" s="1"/>
  <c r="J487" i="5"/>
  <c r="G487" i="5"/>
  <c r="I487" i="5" s="1"/>
  <c r="J486" i="5"/>
  <c r="I486" i="5"/>
  <c r="G486" i="5"/>
  <c r="J485" i="5"/>
  <c r="G485" i="5"/>
  <c r="I485" i="5" s="1"/>
  <c r="J484" i="5"/>
  <c r="G484" i="5"/>
  <c r="I484" i="5" s="1"/>
  <c r="J483" i="5"/>
  <c r="G483" i="5"/>
  <c r="I483" i="5" s="1"/>
  <c r="J482" i="5"/>
  <c r="G482" i="5"/>
  <c r="I482" i="5" s="1"/>
  <c r="J481" i="5"/>
  <c r="G481" i="5"/>
  <c r="I481" i="5" s="1"/>
  <c r="J480" i="5"/>
  <c r="I480" i="5"/>
  <c r="G480" i="5"/>
  <c r="J479" i="5"/>
  <c r="I479" i="5"/>
  <c r="G479" i="5"/>
  <c r="J478" i="5"/>
  <c r="G478" i="5"/>
  <c r="I478" i="5" s="1"/>
  <c r="J477" i="5"/>
  <c r="G477" i="5"/>
  <c r="I477" i="5" s="1"/>
  <c r="J476" i="5"/>
  <c r="G476" i="5"/>
  <c r="I476" i="5" s="1"/>
  <c r="J475" i="5"/>
  <c r="G475" i="5"/>
  <c r="I475" i="5" s="1"/>
  <c r="J474" i="5"/>
  <c r="G474" i="5"/>
  <c r="I474" i="5" s="1"/>
  <c r="J473" i="5"/>
  <c r="G473" i="5"/>
  <c r="I473" i="5" s="1"/>
  <c r="J472" i="5"/>
  <c r="G472" i="5"/>
  <c r="I472" i="5" s="1"/>
  <c r="J471" i="5"/>
  <c r="G471" i="5"/>
  <c r="I471" i="5" s="1"/>
  <c r="J470" i="5"/>
  <c r="G470" i="5"/>
  <c r="I470" i="5" s="1"/>
  <c r="J469" i="5"/>
  <c r="G469" i="5"/>
  <c r="I469" i="5" s="1"/>
  <c r="J468" i="5"/>
  <c r="G468" i="5"/>
  <c r="I468" i="5" s="1"/>
  <c r="J467" i="5"/>
  <c r="G467" i="5"/>
  <c r="I467" i="5" s="1"/>
  <c r="J466" i="5"/>
  <c r="I466" i="5"/>
  <c r="G466" i="5"/>
  <c r="J465" i="5"/>
  <c r="I465" i="5"/>
  <c r="G465" i="5"/>
  <c r="J464" i="5"/>
  <c r="I464" i="5"/>
  <c r="G464" i="5"/>
  <c r="J463" i="5"/>
  <c r="G463" i="5"/>
  <c r="I463" i="5" s="1"/>
  <c r="J462" i="5"/>
  <c r="I462" i="5"/>
  <c r="G462" i="5"/>
  <c r="J461" i="5"/>
  <c r="G461" i="5"/>
  <c r="I461" i="5" s="1"/>
  <c r="J460" i="5"/>
  <c r="G460" i="5"/>
  <c r="I460" i="5" s="1"/>
  <c r="J459" i="5"/>
  <c r="I459" i="5"/>
  <c r="G459" i="5"/>
  <c r="J458" i="5"/>
  <c r="G458" i="5"/>
  <c r="I458" i="5" s="1"/>
  <c r="J457" i="5"/>
  <c r="I457" i="5"/>
  <c r="G457" i="5"/>
  <c r="J456" i="5"/>
  <c r="G456" i="5"/>
  <c r="I456" i="5" s="1"/>
  <c r="J455" i="5"/>
  <c r="G455" i="5"/>
  <c r="I455" i="5" s="1"/>
  <c r="J454" i="5"/>
  <c r="I454" i="5"/>
  <c r="G454" i="5"/>
  <c r="J453" i="5"/>
  <c r="G453" i="5"/>
  <c r="I453" i="5" s="1"/>
  <c r="J452" i="5"/>
  <c r="G452" i="5"/>
  <c r="I452" i="5" s="1"/>
  <c r="J451" i="5"/>
  <c r="G451" i="5"/>
  <c r="I451" i="5" s="1"/>
  <c r="J450" i="5"/>
  <c r="I450" i="5"/>
  <c r="G450" i="5"/>
  <c r="J449" i="5"/>
  <c r="I449" i="5"/>
  <c r="G449" i="5"/>
  <c r="J448" i="5"/>
  <c r="G448" i="5"/>
  <c r="I448" i="5" s="1"/>
  <c r="J447" i="5"/>
  <c r="I447" i="5"/>
  <c r="G447" i="5"/>
  <c r="J446" i="5"/>
  <c r="G446" i="5"/>
  <c r="I446" i="5" s="1"/>
  <c r="J445" i="5"/>
  <c r="G445" i="5"/>
  <c r="I445" i="5" s="1"/>
  <c r="J444" i="5"/>
  <c r="G444" i="5"/>
  <c r="I444" i="5" s="1"/>
  <c r="J443" i="5"/>
  <c r="G443" i="5"/>
  <c r="I443" i="5" s="1"/>
  <c r="J442" i="5"/>
  <c r="G442" i="5"/>
  <c r="I442" i="5" s="1"/>
  <c r="J441" i="5"/>
  <c r="G441" i="5"/>
  <c r="I441" i="5" s="1"/>
  <c r="J440" i="5"/>
  <c r="G440" i="5"/>
  <c r="I440" i="5" s="1"/>
  <c r="J439" i="5"/>
  <c r="I439" i="5"/>
  <c r="G439" i="5"/>
  <c r="J438" i="5"/>
  <c r="G438" i="5"/>
  <c r="I438" i="5" s="1"/>
  <c r="J437" i="5"/>
  <c r="G437" i="5"/>
  <c r="I437" i="5" s="1"/>
  <c r="J436" i="5"/>
  <c r="G436" i="5"/>
  <c r="I436" i="5" s="1"/>
  <c r="J435" i="5"/>
  <c r="G435" i="5"/>
  <c r="I435" i="5" s="1"/>
  <c r="J434" i="5"/>
  <c r="G434" i="5"/>
  <c r="I434" i="5" s="1"/>
  <c r="J433" i="5"/>
  <c r="G433" i="5"/>
  <c r="I433" i="5" s="1"/>
  <c r="J432" i="5"/>
  <c r="I432" i="5"/>
  <c r="G432" i="5"/>
  <c r="J431" i="5"/>
  <c r="G431" i="5"/>
  <c r="I431" i="5" s="1"/>
  <c r="J430" i="5"/>
  <c r="G430" i="5"/>
  <c r="I430" i="5" s="1"/>
  <c r="J429" i="5"/>
  <c r="G429" i="5"/>
  <c r="I429" i="5" s="1"/>
  <c r="J428" i="5"/>
  <c r="G428" i="5"/>
  <c r="I428" i="5" s="1"/>
  <c r="J427" i="5"/>
  <c r="G427" i="5"/>
  <c r="I427" i="5" s="1"/>
  <c r="J426" i="5"/>
  <c r="G426" i="5"/>
  <c r="I426" i="5" s="1"/>
  <c r="J425" i="5"/>
  <c r="G425" i="5"/>
  <c r="I425" i="5" s="1"/>
  <c r="J424" i="5"/>
  <c r="G424" i="5"/>
  <c r="I424" i="5" s="1"/>
  <c r="J423" i="5"/>
  <c r="G423" i="5"/>
  <c r="I423" i="5" s="1"/>
  <c r="J422" i="5"/>
  <c r="G422" i="5"/>
  <c r="I422" i="5" s="1"/>
  <c r="J421" i="5"/>
  <c r="G421" i="5"/>
  <c r="I421" i="5" s="1"/>
  <c r="J420" i="5"/>
  <c r="G420" i="5"/>
  <c r="I420" i="5" s="1"/>
  <c r="J419" i="5"/>
  <c r="G419" i="5"/>
  <c r="I419" i="5" s="1"/>
  <c r="J418" i="5"/>
  <c r="I418" i="5"/>
  <c r="G418" i="5"/>
  <c r="J417" i="5"/>
  <c r="G417" i="5"/>
  <c r="I417" i="5" s="1"/>
  <c r="J416" i="5"/>
  <c r="G416" i="5"/>
  <c r="I416" i="5" s="1"/>
  <c r="J415" i="5"/>
  <c r="G415" i="5"/>
  <c r="I415" i="5" s="1"/>
  <c r="J414" i="5"/>
  <c r="I414" i="5"/>
  <c r="G414" i="5"/>
  <c r="J413" i="5"/>
  <c r="G413" i="5"/>
  <c r="I413" i="5" s="1"/>
  <c r="J412" i="5"/>
  <c r="G412" i="5"/>
  <c r="I412" i="5" s="1"/>
  <c r="J411" i="5"/>
  <c r="I411" i="5"/>
  <c r="G411" i="5"/>
  <c r="J410" i="5"/>
  <c r="G410" i="5"/>
  <c r="I410" i="5" s="1"/>
  <c r="J409" i="5"/>
  <c r="G409" i="5"/>
  <c r="I409" i="5" s="1"/>
  <c r="J408" i="5"/>
  <c r="G408" i="5"/>
  <c r="I408" i="5" s="1"/>
  <c r="J407" i="5"/>
  <c r="G407" i="5"/>
  <c r="I407" i="5" s="1"/>
  <c r="J406" i="5"/>
  <c r="G406" i="5"/>
  <c r="I406" i="5" s="1"/>
  <c r="J405" i="5"/>
  <c r="I405" i="5"/>
  <c r="G405" i="5"/>
  <c r="J404" i="5"/>
  <c r="G404" i="5"/>
  <c r="I404" i="5" s="1"/>
  <c r="J403" i="5"/>
  <c r="G403" i="5"/>
  <c r="I403" i="5" s="1"/>
  <c r="J402" i="5"/>
  <c r="I402" i="5"/>
  <c r="G402" i="5"/>
  <c r="J401" i="5"/>
  <c r="G401" i="5"/>
  <c r="I401" i="5" s="1"/>
  <c r="J400" i="5"/>
  <c r="G400" i="5"/>
  <c r="I400" i="5" s="1"/>
  <c r="J399" i="5"/>
  <c r="I399" i="5"/>
  <c r="G399" i="5"/>
  <c r="J398" i="5"/>
  <c r="G398" i="5"/>
  <c r="I398" i="5" s="1"/>
  <c r="J397" i="5"/>
  <c r="G397" i="5"/>
  <c r="I397" i="5" s="1"/>
  <c r="J396" i="5"/>
  <c r="G396" i="5"/>
  <c r="I396" i="5" s="1"/>
  <c r="J395" i="5"/>
  <c r="G395" i="5"/>
  <c r="I395" i="5" s="1"/>
  <c r="J394" i="5"/>
  <c r="G394" i="5"/>
  <c r="I394" i="5" s="1"/>
  <c r="J393" i="5"/>
  <c r="G393" i="5"/>
  <c r="I393" i="5" s="1"/>
  <c r="J392" i="5"/>
  <c r="I392" i="5"/>
  <c r="G392" i="5"/>
  <c r="J391" i="5"/>
  <c r="G391" i="5"/>
  <c r="I391" i="5" s="1"/>
  <c r="J390" i="5"/>
  <c r="G390" i="5"/>
  <c r="I390" i="5" s="1"/>
  <c r="J389" i="5"/>
  <c r="I389" i="5"/>
  <c r="G389" i="5"/>
  <c r="J388" i="5"/>
  <c r="G388" i="5"/>
  <c r="I388" i="5" s="1"/>
  <c r="J387" i="5"/>
  <c r="G387" i="5"/>
  <c r="I387" i="5" s="1"/>
  <c r="J386" i="5"/>
  <c r="G386" i="5"/>
  <c r="I386" i="5" s="1"/>
  <c r="J385" i="5"/>
  <c r="G385" i="5"/>
  <c r="I385" i="5" s="1"/>
  <c r="J384" i="5"/>
  <c r="G384" i="5"/>
  <c r="I384" i="5" s="1"/>
  <c r="J383" i="5"/>
  <c r="G383" i="5"/>
  <c r="I383" i="5" s="1"/>
  <c r="J382" i="5"/>
  <c r="I382" i="5"/>
  <c r="G382" i="5"/>
  <c r="J381" i="5"/>
  <c r="G381" i="5"/>
  <c r="I381" i="5" s="1"/>
  <c r="J380" i="5"/>
  <c r="G380" i="5"/>
  <c r="I380" i="5" s="1"/>
  <c r="J379" i="5"/>
  <c r="G379" i="5"/>
  <c r="I379" i="5" s="1"/>
  <c r="J378" i="5"/>
  <c r="I378" i="5"/>
  <c r="G378" i="5"/>
  <c r="J377" i="5"/>
  <c r="G377" i="5"/>
  <c r="I377" i="5" s="1"/>
  <c r="J376" i="5"/>
  <c r="G376" i="5"/>
  <c r="I376" i="5" s="1"/>
  <c r="J375" i="5"/>
  <c r="G375" i="5"/>
  <c r="I375" i="5" s="1"/>
  <c r="J374" i="5"/>
  <c r="G374" i="5"/>
  <c r="I374" i="5" s="1"/>
  <c r="J373" i="5"/>
  <c r="G373" i="5"/>
  <c r="I373" i="5" s="1"/>
  <c r="J372" i="5"/>
  <c r="I372" i="5"/>
  <c r="G372" i="5"/>
  <c r="J371" i="5"/>
  <c r="G371" i="5"/>
  <c r="I371" i="5" s="1"/>
  <c r="J370" i="5"/>
  <c r="G370" i="5"/>
  <c r="I370" i="5" s="1"/>
  <c r="J369" i="5"/>
  <c r="I369" i="5"/>
  <c r="G369" i="5"/>
  <c r="J368" i="5"/>
  <c r="G368" i="5"/>
  <c r="I368" i="5" s="1"/>
  <c r="J367" i="5"/>
  <c r="G367" i="5"/>
  <c r="I367" i="5" s="1"/>
  <c r="J366" i="5"/>
  <c r="G366" i="5"/>
  <c r="I366" i="5" s="1"/>
  <c r="J365" i="5"/>
  <c r="G365" i="5"/>
  <c r="I365" i="5" s="1"/>
  <c r="J364" i="5"/>
  <c r="G364" i="5"/>
  <c r="I364" i="5" s="1"/>
  <c r="J363" i="5"/>
  <c r="G363" i="5"/>
  <c r="I363" i="5" s="1"/>
  <c r="J362" i="5"/>
  <c r="G362" i="5"/>
  <c r="I362" i="5" s="1"/>
  <c r="J361" i="5"/>
  <c r="G361" i="5"/>
  <c r="I361" i="5" s="1"/>
  <c r="J360" i="5"/>
  <c r="I360" i="5"/>
  <c r="G360" i="5"/>
  <c r="J359" i="5"/>
  <c r="G359" i="5"/>
  <c r="I359" i="5" s="1"/>
  <c r="J358" i="5"/>
  <c r="G358" i="5"/>
  <c r="I358" i="5" s="1"/>
  <c r="J357" i="5"/>
  <c r="G357" i="5"/>
  <c r="I357" i="5" s="1"/>
  <c r="J356" i="5"/>
  <c r="G356" i="5"/>
  <c r="I356" i="5" s="1"/>
  <c r="J355" i="5"/>
  <c r="G355" i="5"/>
  <c r="I355" i="5" s="1"/>
  <c r="J354" i="5"/>
  <c r="G354" i="5"/>
  <c r="I354" i="5" s="1"/>
  <c r="J353" i="5"/>
  <c r="G353" i="5"/>
  <c r="I353" i="5" s="1"/>
  <c r="J352" i="5"/>
  <c r="G352" i="5"/>
  <c r="I352" i="5" s="1"/>
  <c r="J351" i="5"/>
  <c r="G351" i="5"/>
  <c r="I351" i="5" s="1"/>
  <c r="J350" i="5"/>
  <c r="G350" i="5"/>
  <c r="I350" i="5" s="1"/>
  <c r="J349" i="5"/>
  <c r="G349" i="5"/>
  <c r="I349" i="5" s="1"/>
  <c r="J348" i="5"/>
  <c r="I348" i="5"/>
  <c r="G348" i="5"/>
  <c r="J347" i="5"/>
  <c r="G347" i="5"/>
  <c r="I347" i="5" s="1"/>
  <c r="J346" i="5"/>
  <c r="I346" i="5"/>
  <c r="G346" i="5"/>
  <c r="J345" i="5"/>
  <c r="G345" i="5"/>
  <c r="I345" i="5" s="1"/>
  <c r="J344" i="5"/>
  <c r="G344" i="5"/>
  <c r="I344" i="5" s="1"/>
  <c r="J343" i="5"/>
  <c r="G343" i="5"/>
  <c r="I343" i="5" s="1"/>
  <c r="J342" i="5"/>
  <c r="G342" i="5"/>
  <c r="I342" i="5" s="1"/>
  <c r="J341" i="5"/>
  <c r="G341" i="5"/>
  <c r="I341" i="5" s="1"/>
  <c r="J340" i="5"/>
  <c r="G340" i="5"/>
  <c r="I340" i="5" s="1"/>
  <c r="J339" i="5"/>
  <c r="G339" i="5"/>
  <c r="I339" i="5" s="1"/>
  <c r="J338" i="5"/>
  <c r="G338" i="5"/>
  <c r="I338" i="5" s="1"/>
  <c r="J337" i="5"/>
  <c r="G337" i="5"/>
  <c r="I337" i="5" s="1"/>
  <c r="J336" i="5"/>
  <c r="I336" i="5"/>
  <c r="G336" i="5"/>
  <c r="J335" i="5"/>
  <c r="G335" i="5"/>
  <c r="I335" i="5" s="1"/>
  <c r="J334" i="5"/>
  <c r="I334" i="5"/>
  <c r="G334" i="5"/>
  <c r="J333" i="5"/>
  <c r="G333" i="5"/>
  <c r="I333" i="5" s="1"/>
  <c r="J332" i="5"/>
  <c r="G332" i="5"/>
  <c r="I332" i="5" s="1"/>
  <c r="J331" i="5"/>
  <c r="G331" i="5"/>
  <c r="I331" i="5" s="1"/>
  <c r="J330" i="5"/>
  <c r="G330" i="5"/>
  <c r="I330" i="5" s="1"/>
  <c r="J329" i="5"/>
  <c r="G329" i="5"/>
  <c r="I329" i="5" s="1"/>
  <c r="J328" i="5"/>
  <c r="I328" i="5"/>
  <c r="G328" i="5"/>
  <c r="J327" i="5"/>
  <c r="G327" i="5"/>
  <c r="I327" i="5" s="1"/>
  <c r="J326" i="5"/>
  <c r="G326" i="5"/>
  <c r="I326" i="5" s="1"/>
  <c r="J325" i="5"/>
  <c r="G325" i="5"/>
  <c r="I325" i="5" s="1"/>
  <c r="J324" i="5"/>
  <c r="I324" i="5"/>
  <c r="G324" i="5"/>
  <c r="J323" i="5"/>
  <c r="G323" i="5"/>
  <c r="I323" i="5" s="1"/>
  <c r="J322" i="5"/>
  <c r="G322" i="5"/>
  <c r="I322" i="5" s="1"/>
  <c r="J321" i="5"/>
  <c r="G321" i="5"/>
  <c r="I321" i="5" s="1"/>
  <c r="J320" i="5"/>
  <c r="G320" i="5"/>
  <c r="I320" i="5" s="1"/>
  <c r="J319" i="5"/>
  <c r="G319" i="5"/>
  <c r="I319" i="5" s="1"/>
  <c r="J318" i="5"/>
  <c r="I318" i="5"/>
  <c r="G318" i="5"/>
  <c r="J317" i="5"/>
  <c r="G317" i="5"/>
  <c r="I317" i="5" s="1"/>
  <c r="J316" i="5"/>
  <c r="G316" i="5"/>
  <c r="I316" i="5" s="1"/>
  <c r="J315" i="5"/>
  <c r="G315" i="5"/>
  <c r="I315" i="5" s="1"/>
  <c r="J314" i="5"/>
  <c r="G314" i="5"/>
  <c r="I314" i="5" s="1"/>
  <c r="J313" i="5"/>
  <c r="I313" i="5"/>
  <c r="G313" i="5"/>
  <c r="J312" i="5"/>
  <c r="G312" i="5"/>
  <c r="I312" i="5" s="1"/>
  <c r="J311" i="5"/>
  <c r="G311" i="5"/>
  <c r="I311" i="5" s="1"/>
  <c r="J310" i="5"/>
  <c r="G310" i="5"/>
  <c r="I310" i="5" s="1"/>
  <c r="J309" i="5"/>
  <c r="G309" i="5"/>
  <c r="I309" i="5" s="1"/>
  <c r="J308" i="5"/>
  <c r="G308" i="5"/>
  <c r="I308" i="5" s="1"/>
  <c r="J307" i="5"/>
  <c r="G307" i="5"/>
  <c r="I307" i="5" s="1"/>
  <c r="J306" i="5"/>
  <c r="G306" i="5"/>
  <c r="I306" i="5" s="1"/>
  <c r="J305" i="5"/>
  <c r="G305" i="5"/>
  <c r="I305" i="5" s="1"/>
  <c r="J304" i="5"/>
  <c r="G304" i="5"/>
  <c r="I304" i="5" s="1"/>
  <c r="J303" i="5"/>
  <c r="I303" i="5"/>
  <c r="G303" i="5"/>
  <c r="J302" i="5"/>
  <c r="G302" i="5"/>
  <c r="I302" i="5" s="1"/>
  <c r="J301" i="5"/>
  <c r="I301" i="5"/>
  <c r="G301" i="5"/>
  <c r="J300" i="5"/>
  <c r="I300" i="5"/>
  <c r="G300" i="5"/>
  <c r="J299" i="5"/>
  <c r="G299" i="5"/>
  <c r="I299" i="5" s="1"/>
  <c r="J298" i="5"/>
  <c r="G298" i="5"/>
  <c r="I298" i="5" s="1"/>
  <c r="J297" i="5"/>
  <c r="G297" i="5"/>
  <c r="I297" i="5" s="1"/>
  <c r="J296" i="5"/>
  <c r="G296" i="5"/>
  <c r="I296" i="5" s="1"/>
  <c r="J295" i="5"/>
  <c r="G295" i="5"/>
  <c r="I295" i="5" s="1"/>
  <c r="J294" i="5"/>
  <c r="G294" i="5"/>
  <c r="I294" i="5" s="1"/>
  <c r="J293" i="5"/>
  <c r="G293" i="5"/>
  <c r="I293" i="5" s="1"/>
  <c r="J292" i="5"/>
  <c r="I292" i="5"/>
  <c r="G292" i="5"/>
  <c r="J291" i="5"/>
  <c r="G291" i="5"/>
  <c r="I291" i="5" s="1"/>
  <c r="J290" i="5"/>
  <c r="G290" i="5"/>
  <c r="I290" i="5" s="1"/>
  <c r="J289" i="5"/>
  <c r="G289" i="5"/>
  <c r="I289" i="5" s="1"/>
  <c r="J288" i="5"/>
  <c r="G288" i="5"/>
  <c r="I288" i="5" s="1"/>
  <c r="J287" i="5"/>
  <c r="G287" i="5"/>
  <c r="I287" i="5" s="1"/>
  <c r="J286" i="5"/>
  <c r="G286" i="5"/>
  <c r="I286" i="5" s="1"/>
  <c r="J285" i="5"/>
  <c r="G285" i="5"/>
  <c r="I285" i="5" s="1"/>
  <c r="J284" i="5"/>
  <c r="G284" i="5"/>
  <c r="I284" i="5" s="1"/>
  <c r="J283" i="5"/>
  <c r="G283" i="5"/>
  <c r="I283" i="5" s="1"/>
  <c r="J282" i="5"/>
  <c r="G282" i="5"/>
  <c r="I282" i="5" s="1"/>
  <c r="J281" i="5"/>
  <c r="G281" i="5"/>
  <c r="I281" i="5" s="1"/>
  <c r="J280" i="5"/>
  <c r="G280" i="5"/>
  <c r="I280" i="5" s="1"/>
  <c r="J279" i="5"/>
  <c r="G279" i="5"/>
  <c r="I279" i="5" s="1"/>
  <c r="J278" i="5"/>
  <c r="G278" i="5"/>
  <c r="I278" i="5" s="1"/>
  <c r="J277" i="5"/>
  <c r="G277" i="5"/>
  <c r="I277" i="5" s="1"/>
  <c r="J276" i="5"/>
  <c r="G276" i="5"/>
  <c r="I276" i="5" s="1"/>
  <c r="J275" i="5"/>
  <c r="I275" i="5"/>
  <c r="G275" i="5"/>
  <c r="J274" i="5"/>
  <c r="G274" i="5"/>
  <c r="I274" i="5" s="1"/>
  <c r="J273" i="5"/>
  <c r="G273" i="5"/>
  <c r="I273" i="5" s="1"/>
  <c r="J272" i="5"/>
  <c r="G272" i="5"/>
  <c r="I272" i="5" s="1"/>
  <c r="J271" i="5"/>
  <c r="G271" i="5"/>
  <c r="I271" i="5" s="1"/>
  <c r="J270" i="5"/>
  <c r="G270" i="5"/>
  <c r="I270" i="5" s="1"/>
  <c r="J269" i="5"/>
  <c r="G269" i="5"/>
  <c r="I269" i="5" s="1"/>
  <c r="J268" i="5"/>
  <c r="G268" i="5"/>
  <c r="I268" i="5" s="1"/>
  <c r="J267" i="5"/>
  <c r="G267" i="5"/>
  <c r="I267" i="5" s="1"/>
  <c r="J266" i="5"/>
  <c r="G266" i="5"/>
  <c r="I266" i="5" s="1"/>
  <c r="J265" i="5"/>
  <c r="G265" i="5"/>
  <c r="I265" i="5" s="1"/>
  <c r="J264" i="5"/>
  <c r="G264" i="5"/>
  <c r="I264" i="5" s="1"/>
  <c r="J263" i="5"/>
  <c r="G263" i="5"/>
  <c r="I263" i="5" s="1"/>
  <c r="J262" i="5"/>
  <c r="G262" i="5"/>
  <c r="I262" i="5" s="1"/>
  <c r="J261" i="5"/>
  <c r="G261" i="5"/>
  <c r="I261" i="5" s="1"/>
  <c r="J260" i="5"/>
  <c r="G260" i="5"/>
  <c r="I260" i="5" s="1"/>
  <c r="J259" i="5"/>
  <c r="G259" i="5"/>
  <c r="I259" i="5" s="1"/>
  <c r="J258" i="5"/>
  <c r="G258" i="5"/>
  <c r="I258" i="5" s="1"/>
  <c r="J257" i="5"/>
  <c r="G257" i="5"/>
  <c r="I257" i="5" s="1"/>
  <c r="J256" i="5"/>
  <c r="G256" i="5"/>
  <c r="I256" i="5" s="1"/>
  <c r="J255" i="5"/>
  <c r="G255" i="5"/>
  <c r="I255" i="5" s="1"/>
  <c r="J254" i="5"/>
  <c r="G254" i="5"/>
  <c r="I254" i="5" s="1"/>
  <c r="J253" i="5"/>
  <c r="G253" i="5"/>
  <c r="I253" i="5" s="1"/>
  <c r="J252" i="5"/>
  <c r="G252" i="5"/>
  <c r="I252" i="5" s="1"/>
  <c r="J251" i="5"/>
  <c r="G251" i="5"/>
  <c r="I251" i="5" s="1"/>
  <c r="J250" i="5"/>
  <c r="I250" i="5"/>
  <c r="G250" i="5"/>
  <c r="J249" i="5"/>
  <c r="G249" i="5"/>
  <c r="I249" i="5" s="1"/>
  <c r="J248" i="5"/>
  <c r="G248" i="5"/>
  <c r="I248" i="5" s="1"/>
  <c r="J247" i="5"/>
  <c r="I247" i="5"/>
  <c r="G247" i="5"/>
  <c r="J246" i="5"/>
  <c r="G246" i="5"/>
  <c r="I246" i="5" s="1"/>
  <c r="J245" i="5"/>
  <c r="I245" i="5"/>
  <c r="G245" i="5"/>
  <c r="J244" i="5"/>
  <c r="G244" i="5"/>
  <c r="I244" i="5" s="1"/>
  <c r="J243" i="5"/>
  <c r="G243" i="5"/>
  <c r="I243" i="5" s="1"/>
  <c r="J242" i="5"/>
  <c r="I242" i="5"/>
  <c r="G242" i="5"/>
  <c r="J241" i="5"/>
  <c r="G241" i="5"/>
  <c r="I241" i="5" s="1"/>
  <c r="J240" i="5"/>
  <c r="G240" i="5"/>
  <c r="I240" i="5" s="1"/>
  <c r="J239" i="5"/>
  <c r="G239" i="5"/>
  <c r="I239" i="5" s="1"/>
  <c r="J238" i="5"/>
  <c r="G238" i="5"/>
  <c r="I238" i="5" s="1"/>
  <c r="J237" i="5"/>
  <c r="G237" i="5"/>
  <c r="I237" i="5" s="1"/>
  <c r="J236" i="5"/>
  <c r="G236" i="5"/>
  <c r="I236" i="5" s="1"/>
  <c r="J235" i="5"/>
  <c r="G235" i="5"/>
  <c r="I235" i="5" s="1"/>
  <c r="J234" i="5"/>
  <c r="I234" i="5"/>
  <c r="G234" i="5"/>
  <c r="J233" i="5"/>
  <c r="G233" i="5"/>
  <c r="I233" i="5" s="1"/>
  <c r="J232" i="5"/>
  <c r="I232" i="5"/>
  <c r="G232" i="5"/>
  <c r="J231" i="5"/>
  <c r="G231" i="5"/>
  <c r="I231" i="5" s="1"/>
  <c r="J230" i="5"/>
  <c r="I230" i="5"/>
  <c r="G230" i="5"/>
  <c r="J229" i="5"/>
  <c r="G229" i="5"/>
  <c r="I229" i="5" s="1"/>
  <c r="J228" i="5"/>
  <c r="G228" i="5"/>
  <c r="I228" i="5" s="1"/>
  <c r="J227" i="5"/>
  <c r="G227" i="5"/>
  <c r="I227" i="5" s="1"/>
  <c r="J226" i="5"/>
  <c r="G226" i="5"/>
  <c r="I226" i="5" s="1"/>
  <c r="J225" i="5"/>
  <c r="G225" i="5"/>
  <c r="I225" i="5" s="1"/>
  <c r="J224" i="5"/>
  <c r="G224" i="5"/>
  <c r="I224" i="5" s="1"/>
  <c r="J223" i="5"/>
  <c r="G223" i="5"/>
  <c r="I223" i="5" s="1"/>
  <c r="J222" i="5"/>
  <c r="I222" i="5"/>
  <c r="G222" i="5"/>
  <c r="J221" i="5"/>
  <c r="G221" i="5"/>
  <c r="I221" i="5" s="1"/>
  <c r="J220" i="5"/>
  <c r="G220" i="5"/>
  <c r="I220" i="5" s="1"/>
  <c r="J219" i="5"/>
  <c r="G219" i="5"/>
  <c r="I219" i="5" s="1"/>
  <c r="J218" i="5"/>
  <c r="G218" i="5"/>
  <c r="I218" i="5" s="1"/>
  <c r="J217" i="5"/>
  <c r="G217" i="5"/>
  <c r="I217" i="5" s="1"/>
  <c r="J216" i="5"/>
  <c r="G216" i="5"/>
  <c r="I216" i="5" s="1"/>
  <c r="J215" i="5"/>
  <c r="I215" i="5"/>
  <c r="G215" i="5"/>
  <c r="J214" i="5"/>
  <c r="G214" i="5"/>
  <c r="I214" i="5" s="1"/>
  <c r="J213" i="5"/>
  <c r="I213" i="5"/>
  <c r="G213" i="5"/>
  <c r="J212" i="5"/>
  <c r="G212" i="5"/>
  <c r="I212" i="5" s="1"/>
  <c r="J211" i="5"/>
  <c r="G211" i="5"/>
  <c r="I211" i="5" s="1"/>
  <c r="J210" i="5"/>
  <c r="I210" i="5"/>
  <c r="G210" i="5"/>
  <c r="J209" i="5"/>
  <c r="G209" i="5"/>
  <c r="I209" i="5" s="1"/>
  <c r="J208" i="5"/>
  <c r="G208" i="5"/>
  <c r="I208" i="5" s="1"/>
  <c r="J207" i="5"/>
  <c r="G207" i="5"/>
  <c r="I207" i="5" s="1"/>
  <c r="J206" i="5"/>
  <c r="G206" i="5"/>
  <c r="I206" i="5" s="1"/>
  <c r="J205" i="5"/>
  <c r="G205" i="5"/>
  <c r="I205" i="5" s="1"/>
  <c r="J204" i="5"/>
  <c r="G204" i="5"/>
  <c r="I204" i="5" s="1"/>
  <c r="J203" i="5"/>
  <c r="G203" i="5"/>
  <c r="I203" i="5" s="1"/>
  <c r="J202" i="5"/>
  <c r="G202" i="5"/>
  <c r="I202" i="5" s="1"/>
  <c r="J201" i="5"/>
  <c r="I201" i="5"/>
  <c r="G201" i="5"/>
  <c r="J200" i="5"/>
  <c r="G200" i="5"/>
  <c r="I200" i="5" s="1"/>
  <c r="J199" i="5"/>
  <c r="G199" i="5"/>
  <c r="I199" i="5" s="1"/>
  <c r="J198" i="5"/>
  <c r="G198" i="5"/>
  <c r="I198" i="5" s="1"/>
  <c r="J197" i="5"/>
  <c r="I197" i="5"/>
  <c r="G197" i="5"/>
  <c r="J196" i="5"/>
  <c r="I196" i="5"/>
  <c r="G196" i="5"/>
  <c r="J195" i="5"/>
  <c r="G195" i="5"/>
  <c r="I195" i="5" s="1"/>
  <c r="J194" i="5"/>
  <c r="G194" i="5"/>
  <c r="I194" i="5" s="1"/>
  <c r="J193" i="5"/>
  <c r="G193" i="5"/>
  <c r="I193" i="5" s="1"/>
  <c r="J192" i="5"/>
  <c r="G192" i="5"/>
  <c r="I192" i="5" s="1"/>
  <c r="J191" i="5"/>
  <c r="G191" i="5"/>
  <c r="I191" i="5" s="1"/>
  <c r="J190" i="5"/>
  <c r="I190" i="5"/>
  <c r="G190" i="5"/>
  <c r="J189" i="5"/>
  <c r="G189" i="5"/>
  <c r="I189" i="5" s="1"/>
  <c r="J188" i="5"/>
  <c r="G188" i="5"/>
  <c r="I188" i="5" s="1"/>
  <c r="J187" i="5"/>
  <c r="G187" i="5"/>
  <c r="I187" i="5" s="1"/>
  <c r="J186" i="5"/>
  <c r="I186" i="5"/>
  <c r="G186" i="5"/>
  <c r="J185" i="5"/>
  <c r="G185" i="5"/>
  <c r="I185" i="5" s="1"/>
  <c r="J184" i="5"/>
  <c r="G184" i="5"/>
  <c r="I184" i="5" s="1"/>
  <c r="J183" i="5"/>
  <c r="I183" i="5"/>
  <c r="G183" i="5"/>
  <c r="J182" i="5"/>
  <c r="I182" i="5"/>
  <c r="G182" i="5"/>
  <c r="J181" i="5"/>
  <c r="G181" i="5"/>
  <c r="I181" i="5" s="1"/>
  <c r="J180" i="5"/>
  <c r="G180" i="5"/>
  <c r="I180" i="5" s="1"/>
  <c r="J179" i="5"/>
  <c r="G179" i="5"/>
  <c r="I179" i="5" s="1"/>
  <c r="J178" i="5"/>
  <c r="G178" i="5"/>
  <c r="I178" i="5" s="1"/>
  <c r="J177" i="5"/>
  <c r="G177" i="5"/>
  <c r="I177" i="5" s="1"/>
  <c r="J176" i="5"/>
  <c r="G176" i="5"/>
  <c r="I176" i="5" s="1"/>
  <c r="J175" i="5"/>
  <c r="G175" i="5"/>
  <c r="I175" i="5" s="1"/>
  <c r="J174" i="5"/>
  <c r="G174" i="5"/>
  <c r="I174" i="5" s="1"/>
  <c r="J173" i="5"/>
  <c r="G173" i="5"/>
  <c r="I173" i="5" s="1"/>
  <c r="J172" i="5"/>
  <c r="G172" i="5"/>
  <c r="I172" i="5" s="1"/>
  <c r="J171" i="5"/>
  <c r="G171" i="5"/>
  <c r="I171" i="5" s="1"/>
  <c r="J170" i="5"/>
  <c r="G170" i="5"/>
  <c r="I170" i="5" s="1"/>
  <c r="J169" i="5"/>
  <c r="G169" i="5"/>
  <c r="I169" i="5" s="1"/>
  <c r="J168" i="5"/>
  <c r="G168" i="5"/>
  <c r="I168" i="5" s="1"/>
  <c r="J167" i="5"/>
  <c r="G167" i="5"/>
  <c r="I167" i="5" s="1"/>
  <c r="J166" i="5"/>
  <c r="I166" i="5"/>
  <c r="G166" i="5"/>
  <c r="J165" i="5"/>
  <c r="I165" i="5"/>
  <c r="G165" i="5"/>
  <c r="J164" i="5"/>
  <c r="G164" i="5"/>
  <c r="I164" i="5" s="1"/>
  <c r="J163" i="5"/>
  <c r="I163" i="5"/>
  <c r="G163" i="5"/>
  <c r="J162" i="5"/>
  <c r="G162" i="5"/>
  <c r="I162" i="5" s="1"/>
  <c r="J161" i="5"/>
  <c r="G161" i="5"/>
  <c r="I161" i="5" s="1"/>
  <c r="J160" i="5"/>
  <c r="G160" i="5"/>
  <c r="I160" i="5" s="1"/>
  <c r="J159" i="5"/>
  <c r="G159" i="5"/>
  <c r="I159" i="5" s="1"/>
  <c r="J158" i="5"/>
  <c r="G158" i="5"/>
  <c r="I158" i="5" s="1"/>
  <c r="J157" i="5"/>
  <c r="G157" i="5"/>
  <c r="I157" i="5" s="1"/>
  <c r="J156" i="5"/>
  <c r="G156" i="5"/>
  <c r="I156" i="5" s="1"/>
  <c r="J155" i="5"/>
  <c r="I155" i="5"/>
  <c r="G155" i="5"/>
  <c r="J154" i="5"/>
  <c r="G154" i="5"/>
  <c r="I154" i="5" s="1"/>
  <c r="J153" i="5"/>
  <c r="G153" i="5"/>
  <c r="I153" i="5" s="1"/>
  <c r="J152" i="5"/>
  <c r="G152" i="5"/>
  <c r="I152" i="5" s="1"/>
  <c r="J151" i="5"/>
  <c r="G151" i="5"/>
  <c r="I151" i="5" s="1"/>
  <c r="J150" i="5"/>
  <c r="G150" i="5"/>
  <c r="I150" i="5" s="1"/>
  <c r="J149" i="5"/>
  <c r="G149" i="5"/>
  <c r="I149" i="5" s="1"/>
  <c r="J148" i="5"/>
  <c r="I148" i="5"/>
  <c r="G148" i="5"/>
  <c r="J147" i="5"/>
  <c r="G147" i="5"/>
  <c r="I147" i="5" s="1"/>
  <c r="J146" i="5"/>
  <c r="G146" i="5"/>
  <c r="I146" i="5" s="1"/>
  <c r="J145" i="5"/>
  <c r="G145" i="5"/>
  <c r="I145" i="5" s="1"/>
  <c r="J144" i="5"/>
  <c r="G144" i="5"/>
  <c r="I144" i="5" s="1"/>
  <c r="J143" i="5"/>
  <c r="G143" i="5"/>
  <c r="I143" i="5" s="1"/>
  <c r="J142" i="5"/>
  <c r="G142" i="5"/>
  <c r="I142" i="5" s="1"/>
  <c r="J141" i="5"/>
  <c r="G141" i="5"/>
  <c r="I141" i="5" s="1"/>
  <c r="J140" i="5"/>
  <c r="G140" i="5"/>
  <c r="I140" i="5" s="1"/>
  <c r="J139" i="5"/>
  <c r="G139" i="5"/>
  <c r="I139" i="5" s="1"/>
  <c r="J138" i="5"/>
  <c r="G138" i="5"/>
  <c r="I138" i="5" s="1"/>
  <c r="J137" i="5"/>
  <c r="G137" i="5"/>
  <c r="I137" i="5" s="1"/>
  <c r="J136" i="5"/>
  <c r="G136" i="5"/>
  <c r="I136" i="5" s="1"/>
  <c r="J135" i="5"/>
  <c r="G135" i="5"/>
  <c r="I135" i="5" s="1"/>
  <c r="J134" i="5"/>
  <c r="I134" i="5"/>
  <c r="G134" i="5"/>
  <c r="J133" i="5"/>
  <c r="G133" i="5"/>
  <c r="I133" i="5" s="1"/>
  <c r="J132" i="5"/>
  <c r="I132" i="5"/>
  <c r="G132" i="5"/>
  <c r="J131" i="5"/>
  <c r="G131" i="5"/>
  <c r="I131" i="5" s="1"/>
  <c r="J130" i="5"/>
  <c r="I130" i="5"/>
  <c r="G130" i="5"/>
  <c r="J129" i="5"/>
  <c r="G129" i="5"/>
  <c r="I129" i="5" s="1"/>
  <c r="J128" i="5"/>
  <c r="I128" i="5"/>
  <c r="G128" i="5"/>
  <c r="J127" i="5"/>
  <c r="G127" i="5"/>
  <c r="I127" i="5" s="1"/>
  <c r="J126" i="5"/>
  <c r="G126" i="5"/>
  <c r="I126" i="5" s="1"/>
  <c r="J125" i="5"/>
  <c r="G125" i="5"/>
  <c r="I125" i="5" s="1"/>
  <c r="J124" i="5"/>
  <c r="I124" i="5"/>
  <c r="G124" i="5"/>
  <c r="J123" i="5"/>
  <c r="G123" i="5"/>
  <c r="I123" i="5" s="1"/>
  <c r="J122" i="5"/>
  <c r="G122" i="5"/>
  <c r="I122" i="5" s="1"/>
  <c r="J121" i="5"/>
  <c r="I121" i="5"/>
  <c r="G121" i="5"/>
  <c r="J120" i="5"/>
  <c r="G120" i="5"/>
  <c r="I120" i="5" s="1"/>
  <c r="J119" i="5"/>
  <c r="G119" i="5"/>
  <c r="I119" i="5" s="1"/>
  <c r="J118" i="5"/>
  <c r="G118" i="5"/>
  <c r="I118" i="5" s="1"/>
  <c r="J117" i="5"/>
  <c r="G117" i="5"/>
  <c r="I117" i="5" s="1"/>
  <c r="J116" i="5"/>
  <c r="G116" i="5"/>
  <c r="I116" i="5" s="1"/>
  <c r="J115" i="5"/>
  <c r="G115" i="5"/>
  <c r="I115" i="5" s="1"/>
  <c r="J114" i="5"/>
  <c r="I114" i="5"/>
  <c r="G114" i="5"/>
  <c r="J113" i="5"/>
  <c r="G113" i="5"/>
  <c r="I113" i="5" s="1"/>
  <c r="J112" i="5"/>
  <c r="G112" i="5"/>
  <c r="I112" i="5" s="1"/>
  <c r="J111" i="5"/>
  <c r="G111" i="5"/>
  <c r="I111" i="5" s="1"/>
  <c r="J110" i="5"/>
  <c r="I110" i="5"/>
  <c r="G110" i="5"/>
  <c r="J109" i="5"/>
  <c r="I109" i="5"/>
  <c r="G109" i="5"/>
  <c r="J108" i="5"/>
  <c r="G108" i="5"/>
  <c r="I108" i="5" s="1"/>
  <c r="J107" i="5"/>
  <c r="G107" i="5"/>
  <c r="I107" i="5" s="1"/>
  <c r="J106" i="5"/>
  <c r="G106" i="5"/>
  <c r="I106" i="5" s="1"/>
  <c r="J105" i="5"/>
  <c r="G105" i="5"/>
  <c r="I105" i="5" s="1"/>
  <c r="J104" i="5"/>
  <c r="G104" i="5"/>
  <c r="I104" i="5" s="1"/>
  <c r="J103" i="5"/>
  <c r="G103" i="5"/>
  <c r="I103" i="5" s="1"/>
  <c r="J102" i="5"/>
  <c r="I102" i="5"/>
  <c r="G102" i="5"/>
  <c r="J101" i="5"/>
  <c r="G101" i="5"/>
  <c r="I101" i="5" s="1"/>
  <c r="J100" i="5"/>
  <c r="G100" i="5"/>
  <c r="I100" i="5" s="1"/>
  <c r="J99" i="5"/>
  <c r="G99" i="5"/>
  <c r="I99" i="5" s="1"/>
  <c r="J98" i="5"/>
  <c r="G98" i="5"/>
  <c r="I98" i="5" s="1"/>
  <c r="J97" i="5"/>
  <c r="G97" i="5"/>
  <c r="I97" i="5" s="1"/>
  <c r="J96" i="5"/>
  <c r="G96" i="5"/>
  <c r="I96" i="5" s="1"/>
  <c r="J95" i="5"/>
  <c r="G95" i="5"/>
  <c r="I95" i="5" s="1"/>
  <c r="J94" i="5"/>
  <c r="I94" i="5"/>
  <c r="G94" i="5"/>
  <c r="J93" i="5"/>
  <c r="G93" i="5"/>
  <c r="I93" i="5" s="1"/>
  <c r="J92" i="5"/>
  <c r="G92" i="5"/>
  <c r="I92" i="5" s="1"/>
  <c r="J91" i="5"/>
  <c r="G91" i="5"/>
  <c r="I91" i="5" s="1"/>
  <c r="J90" i="5"/>
  <c r="G90" i="5"/>
  <c r="I90" i="5" s="1"/>
  <c r="J89" i="5"/>
  <c r="G89" i="5"/>
  <c r="I89" i="5" s="1"/>
  <c r="J88" i="5"/>
  <c r="G88" i="5"/>
  <c r="I88" i="5" s="1"/>
  <c r="J87" i="5"/>
  <c r="G87" i="5"/>
  <c r="I87" i="5" s="1"/>
  <c r="J86" i="5"/>
  <c r="G86" i="5"/>
  <c r="I86" i="5" s="1"/>
  <c r="J85" i="5"/>
  <c r="G85" i="5"/>
  <c r="I85" i="5" s="1"/>
  <c r="J84" i="5"/>
  <c r="G84" i="5"/>
  <c r="I84" i="5" s="1"/>
  <c r="J83" i="5"/>
  <c r="I83" i="5"/>
  <c r="G83" i="5"/>
  <c r="J82" i="5"/>
  <c r="G82" i="5"/>
  <c r="I82" i="5" s="1"/>
  <c r="J81" i="5"/>
  <c r="G81" i="5"/>
  <c r="I81" i="5" s="1"/>
  <c r="J80" i="5"/>
  <c r="G80" i="5"/>
  <c r="I80" i="5" s="1"/>
  <c r="J79" i="5"/>
  <c r="G79" i="5"/>
  <c r="I79" i="5" s="1"/>
  <c r="J78" i="5"/>
  <c r="I78" i="5"/>
  <c r="G78" i="5"/>
  <c r="J77" i="5"/>
  <c r="G77" i="5"/>
  <c r="I77" i="5" s="1"/>
  <c r="J76" i="5"/>
  <c r="G76" i="5"/>
  <c r="I76" i="5" s="1"/>
  <c r="J75" i="5"/>
  <c r="G75" i="5"/>
  <c r="I75" i="5" s="1"/>
  <c r="J74" i="5"/>
  <c r="I74" i="5"/>
  <c r="G74" i="5"/>
  <c r="J73" i="5"/>
  <c r="I73" i="5"/>
  <c r="G73" i="5"/>
  <c r="J72" i="5"/>
  <c r="G72" i="5"/>
  <c r="I72" i="5" s="1"/>
  <c r="J71" i="5"/>
  <c r="G71" i="5"/>
  <c r="I71" i="5" s="1"/>
  <c r="J70" i="5"/>
  <c r="G70" i="5"/>
  <c r="I70" i="5" s="1"/>
  <c r="J69" i="5"/>
  <c r="G69" i="5"/>
  <c r="I69" i="5" s="1"/>
  <c r="J68" i="5"/>
  <c r="I68" i="5"/>
  <c r="G68" i="5"/>
  <c r="J67" i="5"/>
  <c r="G67" i="5"/>
  <c r="I67" i="5" s="1"/>
  <c r="J66" i="5"/>
  <c r="I66" i="5"/>
  <c r="G66" i="5"/>
  <c r="J65" i="5"/>
  <c r="G65" i="5"/>
  <c r="I65" i="5" s="1"/>
  <c r="J64" i="5"/>
  <c r="G64" i="5"/>
  <c r="I64" i="5" s="1"/>
  <c r="J63" i="5"/>
  <c r="G63" i="5"/>
  <c r="I63" i="5" s="1"/>
  <c r="J62" i="5"/>
  <c r="G62" i="5"/>
  <c r="I62" i="5" s="1"/>
  <c r="J61" i="5"/>
  <c r="G61" i="5"/>
  <c r="I61" i="5" s="1"/>
  <c r="J60" i="5"/>
  <c r="G60" i="5"/>
  <c r="I60" i="5" s="1"/>
  <c r="J59" i="5"/>
  <c r="G59" i="5"/>
  <c r="I59" i="5" s="1"/>
  <c r="J58" i="5"/>
  <c r="G58" i="5"/>
  <c r="I58" i="5" s="1"/>
  <c r="J57" i="5"/>
  <c r="I57" i="5"/>
  <c r="G57" i="5"/>
  <c r="J56" i="5"/>
  <c r="G56" i="5"/>
  <c r="I56" i="5" s="1"/>
  <c r="J55" i="5"/>
  <c r="I55" i="5"/>
  <c r="G55" i="5"/>
  <c r="J54" i="5"/>
  <c r="G54" i="5"/>
  <c r="I54" i="5" s="1"/>
  <c r="J53" i="5"/>
  <c r="I53" i="5"/>
  <c r="G53" i="5"/>
  <c r="J52" i="5"/>
  <c r="G52" i="5"/>
  <c r="I52" i="5" s="1"/>
  <c r="J51" i="5"/>
  <c r="G51" i="5"/>
  <c r="I51" i="5" s="1"/>
  <c r="J50" i="5"/>
  <c r="G50" i="5"/>
  <c r="I50" i="5" s="1"/>
  <c r="J49" i="5"/>
  <c r="G49" i="5"/>
  <c r="I49" i="5" s="1"/>
  <c r="J48" i="5"/>
  <c r="G48" i="5"/>
  <c r="I48" i="5" s="1"/>
  <c r="J47" i="5"/>
  <c r="G47" i="5"/>
  <c r="I47" i="5" s="1"/>
  <c r="J46" i="5"/>
  <c r="I46" i="5"/>
  <c r="G46" i="5"/>
  <c r="J45" i="5"/>
  <c r="G45" i="5"/>
  <c r="I45" i="5" s="1"/>
  <c r="J44" i="5"/>
  <c r="I44" i="5"/>
  <c r="G44" i="5"/>
  <c r="J43" i="5"/>
  <c r="G43" i="5"/>
  <c r="I43" i="5" s="1"/>
  <c r="J42" i="5"/>
  <c r="G42" i="5"/>
  <c r="I42" i="5" s="1"/>
  <c r="J41" i="5"/>
  <c r="I41" i="5"/>
  <c r="G41" i="5"/>
  <c r="J40" i="5"/>
  <c r="I40" i="5"/>
  <c r="G40" i="5"/>
  <c r="J39" i="5"/>
  <c r="G39" i="5"/>
  <c r="I39" i="5" s="1"/>
  <c r="J38" i="5"/>
  <c r="G38" i="5"/>
  <c r="I38" i="5" s="1"/>
  <c r="J37" i="5"/>
  <c r="G37" i="5"/>
  <c r="I37" i="5" s="1"/>
  <c r="J36" i="5"/>
  <c r="G36" i="5"/>
  <c r="I36" i="5" s="1"/>
  <c r="J35" i="5"/>
  <c r="G35" i="5"/>
  <c r="I35" i="5" s="1"/>
  <c r="J34" i="5"/>
  <c r="G34" i="5"/>
  <c r="I34" i="5" s="1"/>
  <c r="J33" i="5"/>
  <c r="G33" i="5"/>
  <c r="I33" i="5" s="1"/>
  <c r="J32" i="5"/>
  <c r="G32" i="5"/>
  <c r="I32" i="5" s="1"/>
  <c r="J31" i="5"/>
  <c r="G31" i="5"/>
  <c r="I31" i="5" s="1"/>
  <c r="J30" i="5"/>
  <c r="G30" i="5"/>
  <c r="I30" i="5" s="1"/>
  <c r="J29" i="5"/>
  <c r="G29" i="5"/>
  <c r="I29" i="5" s="1"/>
  <c r="J28" i="5"/>
  <c r="I28" i="5"/>
  <c r="G28" i="5"/>
  <c r="J27" i="5"/>
  <c r="G27" i="5"/>
  <c r="I27" i="5" s="1"/>
  <c r="J26" i="5"/>
  <c r="G26" i="5"/>
  <c r="I26" i="5" s="1"/>
  <c r="J25" i="5"/>
  <c r="G25" i="5"/>
  <c r="I25" i="5" s="1"/>
  <c r="J24" i="5"/>
  <c r="G24" i="5"/>
  <c r="I24" i="5" s="1"/>
  <c r="J23" i="5"/>
  <c r="G23" i="5"/>
  <c r="I23" i="5" s="1"/>
  <c r="J22" i="5"/>
  <c r="G22" i="5"/>
  <c r="I22" i="5" s="1"/>
  <c r="J21" i="5"/>
  <c r="G21" i="5"/>
  <c r="I21" i="5" s="1"/>
  <c r="J20" i="5"/>
  <c r="G20" i="5"/>
  <c r="I20" i="5" s="1"/>
  <c r="J19" i="5"/>
  <c r="G19" i="5"/>
  <c r="I19" i="5" s="1"/>
  <c r="J18" i="5"/>
  <c r="G18" i="5"/>
  <c r="I18" i="5" s="1"/>
  <c r="J17" i="5"/>
  <c r="G17" i="5"/>
  <c r="I17" i="5" s="1"/>
  <c r="J16" i="5"/>
  <c r="G16" i="5"/>
  <c r="I16" i="5" s="1"/>
  <c r="J15" i="5"/>
  <c r="G15" i="5"/>
  <c r="I15" i="5" s="1"/>
  <c r="J14" i="5"/>
  <c r="G14" i="5"/>
  <c r="I14" i="5" s="1"/>
  <c r="J13" i="5"/>
  <c r="I13" i="5"/>
  <c r="G13" i="5"/>
  <c r="J12" i="5"/>
  <c r="G12" i="5"/>
  <c r="I12" i="5" s="1"/>
  <c r="J11" i="5"/>
  <c r="G11" i="5"/>
  <c r="I11" i="5" s="1"/>
  <c r="J10" i="5"/>
  <c r="G10" i="5"/>
  <c r="I10" i="5" s="1"/>
  <c r="J9" i="5"/>
  <c r="G9" i="5"/>
  <c r="I9" i="5" s="1"/>
  <c r="J8" i="5"/>
  <c r="G8" i="5"/>
  <c r="I8" i="5" s="1"/>
  <c r="J7" i="5"/>
  <c r="G7" i="5"/>
  <c r="I7" i="5" s="1"/>
  <c r="L6" i="5"/>
  <c r="J6" i="5"/>
  <c r="I6" i="5"/>
  <c r="G6" i="5"/>
  <c r="J1707" i="4"/>
  <c r="G1707" i="4"/>
  <c r="I1707" i="4" s="1"/>
  <c r="J1706" i="4"/>
  <c r="G1706" i="4"/>
  <c r="I1706" i="4" s="1"/>
  <c r="J1705" i="4"/>
  <c r="G1705" i="4"/>
  <c r="I1705" i="4" s="1"/>
  <c r="J1704" i="4"/>
  <c r="G1704" i="4"/>
  <c r="I1704" i="4" s="1"/>
  <c r="J1703" i="4"/>
  <c r="G1703" i="4"/>
  <c r="I1703" i="4" s="1"/>
  <c r="J1702" i="4"/>
  <c r="G1702" i="4"/>
  <c r="I1702" i="4" s="1"/>
  <c r="J1701" i="4"/>
  <c r="G1701" i="4"/>
  <c r="I1701" i="4" s="1"/>
  <c r="J1700" i="4"/>
  <c r="G1700" i="4"/>
  <c r="I1700" i="4" s="1"/>
  <c r="J1699" i="4"/>
  <c r="G1699" i="4"/>
  <c r="I1699" i="4" s="1"/>
  <c r="J1698" i="4"/>
  <c r="G1698" i="4"/>
  <c r="I1698" i="4" s="1"/>
  <c r="J1697" i="4"/>
  <c r="G1697" i="4"/>
  <c r="I1697" i="4" s="1"/>
  <c r="J1696" i="4"/>
  <c r="G1696" i="4"/>
  <c r="I1696" i="4" s="1"/>
  <c r="J1695" i="4"/>
  <c r="G1695" i="4"/>
  <c r="I1695" i="4" s="1"/>
  <c r="J1694" i="4"/>
  <c r="G1694" i="4"/>
  <c r="I1694" i="4" s="1"/>
  <c r="J1693" i="4"/>
  <c r="G1693" i="4"/>
  <c r="I1693" i="4" s="1"/>
  <c r="J1692" i="4"/>
  <c r="G1692" i="4"/>
  <c r="I1692" i="4" s="1"/>
  <c r="J1691" i="4"/>
  <c r="G1691" i="4"/>
  <c r="I1691" i="4" s="1"/>
  <c r="J1690" i="4"/>
  <c r="G1690" i="4"/>
  <c r="I1690" i="4" s="1"/>
  <c r="J1689" i="4"/>
  <c r="G1689" i="4"/>
  <c r="I1689" i="4" s="1"/>
  <c r="J1688" i="4"/>
  <c r="I1688" i="4"/>
  <c r="G1688" i="4"/>
  <c r="J1687" i="4"/>
  <c r="G1687" i="4"/>
  <c r="I1687" i="4" s="1"/>
  <c r="J1686" i="4"/>
  <c r="G1686" i="4"/>
  <c r="I1686" i="4" s="1"/>
  <c r="J1685" i="4"/>
  <c r="G1685" i="4"/>
  <c r="I1685" i="4" s="1"/>
  <c r="J1684" i="4"/>
  <c r="G1684" i="4"/>
  <c r="I1684" i="4" s="1"/>
  <c r="J1683" i="4"/>
  <c r="I1683" i="4"/>
  <c r="G1683" i="4"/>
  <c r="J1682" i="4"/>
  <c r="G1682" i="4"/>
  <c r="I1682" i="4" s="1"/>
  <c r="J1681" i="4"/>
  <c r="G1681" i="4"/>
  <c r="I1681" i="4" s="1"/>
  <c r="J1680" i="4"/>
  <c r="G1680" i="4"/>
  <c r="I1680" i="4" s="1"/>
  <c r="J1679" i="4"/>
  <c r="G1679" i="4"/>
  <c r="I1679" i="4" s="1"/>
  <c r="J1678" i="4"/>
  <c r="G1678" i="4"/>
  <c r="I1678" i="4" s="1"/>
  <c r="J1677" i="4"/>
  <c r="G1677" i="4"/>
  <c r="I1677" i="4" s="1"/>
  <c r="J1676" i="4"/>
  <c r="G1676" i="4"/>
  <c r="I1676" i="4" s="1"/>
  <c r="J1675" i="4"/>
  <c r="G1675" i="4"/>
  <c r="I1675" i="4" s="1"/>
  <c r="J1674" i="4"/>
  <c r="G1674" i="4"/>
  <c r="I1674" i="4" s="1"/>
  <c r="J1673" i="4"/>
  <c r="G1673" i="4"/>
  <c r="I1673" i="4" s="1"/>
  <c r="J1672" i="4"/>
  <c r="G1672" i="4"/>
  <c r="I1672" i="4" s="1"/>
  <c r="J1671" i="4"/>
  <c r="G1671" i="4"/>
  <c r="I1671" i="4" s="1"/>
  <c r="J1670" i="4"/>
  <c r="G1670" i="4"/>
  <c r="I1670" i="4" s="1"/>
  <c r="J1669" i="4"/>
  <c r="I1669" i="4"/>
  <c r="G1669" i="4"/>
  <c r="J1668" i="4"/>
  <c r="G1668" i="4"/>
  <c r="I1668" i="4" s="1"/>
  <c r="J1667" i="4"/>
  <c r="G1667" i="4"/>
  <c r="I1667" i="4" s="1"/>
  <c r="J1666" i="4"/>
  <c r="G1666" i="4"/>
  <c r="I1666" i="4" s="1"/>
  <c r="J1665" i="4"/>
  <c r="G1665" i="4"/>
  <c r="I1665" i="4" s="1"/>
  <c r="J1664" i="4"/>
  <c r="G1664" i="4"/>
  <c r="I1664" i="4" s="1"/>
  <c r="J1663" i="4"/>
  <c r="G1663" i="4"/>
  <c r="I1663" i="4" s="1"/>
  <c r="J1662" i="4"/>
  <c r="G1662" i="4"/>
  <c r="I1662" i="4" s="1"/>
  <c r="J1661" i="4"/>
  <c r="G1661" i="4"/>
  <c r="I1661" i="4" s="1"/>
  <c r="J1660" i="4"/>
  <c r="G1660" i="4"/>
  <c r="I1660" i="4" s="1"/>
  <c r="J1659" i="4"/>
  <c r="G1659" i="4"/>
  <c r="I1659" i="4" s="1"/>
  <c r="J1658" i="4"/>
  <c r="G1658" i="4"/>
  <c r="I1658" i="4" s="1"/>
  <c r="J1657" i="4"/>
  <c r="G1657" i="4"/>
  <c r="I1657" i="4" s="1"/>
  <c r="J1656" i="4"/>
  <c r="I1656" i="4"/>
  <c r="G1656" i="4"/>
  <c r="J1655" i="4"/>
  <c r="G1655" i="4"/>
  <c r="I1655" i="4" s="1"/>
  <c r="J1654" i="4"/>
  <c r="G1654" i="4"/>
  <c r="I1654" i="4" s="1"/>
  <c r="J1653" i="4"/>
  <c r="G1653" i="4"/>
  <c r="I1653" i="4" s="1"/>
  <c r="J1652" i="4"/>
  <c r="G1652" i="4"/>
  <c r="I1652" i="4" s="1"/>
  <c r="J1651" i="4"/>
  <c r="G1651" i="4"/>
  <c r="I1651" i="4" s="1"/>
  <c r="J1650" i="4"/>
  <c r="G1650" i="4"/>
  <c r="I1650" i="4" s="1"/>
  <c r="J1649" i="4"/>
  <c r="G1649" i="4"/>
  <c r="I1649" i="4" s="1"/>
  <c r="J1648" i="4"/>
  <c r="G1648" i="4"/>
  <c r="I1648" i="4" s="1"/>
  <c r="J1647" i="4"/>
  <c r="G1647" i="4"/>
  <c r="I1647" i="4" s="1"/>
  <c r="J1646" i="4"/>
  <c r="G1646" i="4"/>
  <c r="I1646" i="4" s="1"/>
  <c r="J1645" i="4"/>
  <c r="G1645" i="4"/>
  <c r="I1645" i="4" s="1"/>
  <c r="J1644" i="4"/>
  <c r="G1644" i="4"/>
  <c r="I1644" i="4" s="1"/>
  <c r="J1643" i="4"/>
  <c r="G1643" i="4"/>
  <c r="I1643" i="4" s="1"/>
  <c r="J1642" i="4"/>
  <c r="G1642" i="4"/>
  <c r="I1642" i="4" s="1"/>
  <c r="J1641" i="4"/>
  <c r="I1641" i="4"/>
  <c r="G1641" i="4"/>
  <c r="J1640" i="4"/>
  <c r="G1640" i="4"/>
  <c r="I1640" i="4" s="1"/>
  <c r="J1639" i="4"/>
  <c r="I1639" i="4"/>
  <c r="G1639" i="4"/>
  <c r="J1638" i="4"/>
  <c r="G1638" i="4"/>
  <c r="I1638" i="4" s="1"/>
  <c r="J1637" i="4"/>
  <c r="G1637" i="4"/>
  <c r="I1637" i="4" s="1"/>
  <c r="J1636" i="4"/>
  <c r="G1636" i="4"/>
  <c r="I1636" i="4" s="1"/>
  <c r="J1635" i="4"/>
  <c r="G1635" i="4"/>
  <c r="I1635" i="4" s="1"/>
  <c r="J1634" i="4"/>
  <c r="G1634" i="4"/>
  <c r="I1634" i="4" s="1"/>
  <c r="J1633" i="4"/>
  <c r="G1633" i="4"/>
  <c r="I1633" i="4" s="1"/>
  <c r="J1632" i="4"/>
  <c r="G1632" i="4"/>
  <c r="I1632" i="4" s="1"/>
  <c r="J1631" i="4"/>
  <c r="G1631" i="4"/>
  <c r="I1631" i="4" s="1"/>
  <c r="J1630" i="4"/>
  <c r="G1630" i="4"/>
  <c r="I1630" i="4" s="1"/>
  <c r="J1629" i="4"/>
  <c r="G1629" i="4"/>
  <c r="I1629" i="4" s="1"/>
  <c r="J1628" i="4"/>
  <c r="G1628" i="4"/>
  <c r="I1628" i="4" s="1"/>
  <c r="J1627" i="4"/>
  <c r="G1627" i="4"/>
  <c r="I1627" i="4" s="1"/>
  <c r="J1626" i="4"/>
  <c r="G1626" i="4"/>
  <c r="I1626" i="4" s="1"/>
  <c r="J1625" i="4"/>
  <c r="G1625" i="4"/>
  <c r="I1625" i="4" s="1"/>
  <c r="J1624" i="4"/>
  <c r="I1624" i="4"/>
  <c r="G1624" i="4"/>
  <c r="J1623" i="4"/>
  <c r="G1623" i="4"/>
  <c r="I1623" i="4" s="1"/>
  <c r="J1622" i="4"/>
  <c r="G1622" i="4"/>
  <c r="I1622" i="4" s="1"/>
  <c r="J1621" i="4"/>
  <c r="G1621" i="4"/>
  <c r="I1621" i="4" s="1"/>
  <c r="J1620" i="4"/>
  <c r="G1620" i="4"/>
  <c r="I1620" i="4" s="1"/>
  <c r="J1619" i="4"/>
  <c r="I1619" i="4"/>
  <c r="G1619" i="4"/>
  <c r="J1618" i="4"/>
  <c r="G1618" i="4"/>
  <c r="I1618" i="4" s="1"/>
  <c r="J1617" i="4"/>
  <c r="G1617" i="4"/>
  <c r="I1617" i="4" s="1"/>
  <c r="J1616" i="4"/>
  <c r="G1616" i="4"/>
  <c r="I1616" i="4" s="1"/>
  <c r="J1615" i="4"/>
  <c r="G1615" i="4"/>
  <c r="I1615" i="4" s="1"/>
  <c r="J1614" i="4"/>
  <c r="G1614" i="4"/>
  <c r="I1614" i="4" s="1"/>
  <c r="J1613" i="4"/>
  <c r="G1613" i="4"/>
  <c r="I1613" i="4" s="1"/>
  <c r="J1612" i="4"/>
  <c r="G1612" i="4"/>
  <c r="I1612" i="4" s="1"/>
  <c r="J1611" i="4"/>
  <c r="G1611" i="4"/>
  <c r="I1611" i="4" s="1"/>
  <c r="J1610" i="4"/>
  <c r="G1610" i="4"/>
  <c r="I1610" i="4" s="1"/>
  <c r="J1609" i="4"/>
  <c r="G1609" i="4"/>
  <c r="I1609" i="4" s="1"/>
  <c r="J1608" i="4"/>
  <c r="G1608" i="4"/>
  <c r="I1608" i="4" s="1"/>
  <c r="J1607" i="4"/>
  <c r="I1607" i="4"/>
  <c r="G1607" i="4"/>
  <c r="J1606" i="4"/>
  <c r="G1606" i="4"/>
  <c r="I1606" i="4" s="1"/>
  <c r="J1605" i="4"/>
  <c r="G1605" i="4"/>
  <c r="I1605" i="4" s="1"/>
  <c r="J1604" i="4"/>
  <c r="G1604" i="4"/>
  <c r="I1604" i="4" s="1"/>
  <c r="J1603" i="4"/>
  <c r="G1603" i="4"/>
  <c r="I1603" i="4" s="1"/>
  <c r="J1602" i="4"/>
  <c r="G1602" i="4"/>
  <c r="I1602" i="4" s="1"/>
  <c r="J1601" i="4"/>
  <c r="G1601" i="4"/>
  <c r="I1601" i="4" s="1"/>
  <c r="J1600" i="4"/>
  <c r="G1600" i="4"/>
  <c r="I1600" i="4" s="1"/>
  <c r="J1599" i="4"/>
  <c r="G1599" i="4"/>
  <c r="I1599" i="4" s="1"/>
  <c r="J1598" i="4"/>
  <c r="G1598" i="4"/>
  <c r="I1598" i="4" s="1"/>
  <c r="J1597" i="4"/>
  <c r="G1597" i="4"/>
  <c r="I1597" i="4" s="1"/>
  <c r="J1596" i="4"/>
  <c r="G1596" i="4"/>
  <c r="I1596" i="4" s="1"/>
  <c r="J1595" i="4"/>
  <c r="G1595" i="4"/>
  <c r="I1595" i="4" s="1"/>
  <c r="J1594" i="4"/>
  <c r="G1594" i="4"/>
  <c r="I1594" i="4" s="1"/>
  <c r="J1593" i="4"/>
  <c r="G1593" i="4"/>
  <c r="I1593" i="4" s="1"/>
  <c r="J1592" i="4"/>
  <c r="I1592" i="4"/>
  <c r="G1592" i="4"/>
  <c r="J1591" i="4"/>
  <c r="G1591" i="4"/>
  <c r="I1591" i="4" s="1"/>
  <c r="J1590" i="4"/>
  <c r="G1590" i="4"/>
  <c r="I1590" i="4" s="1"/>
  <c r="J1589" i="4"/>
  <c r="G1589" i="4"/>
  <c r="I1589" i="4" s="1"/>
  <c r="J1588" i="4"/>
  <c r="G1588" i="4"/>
  <c r="I1588" i="4" s="1"/>
  <c r="J1587" i="4"/>
  <c r="I1587" i="4"/>
  <c r="G1587" i="4"/>
  <c r="J1586" i="4"/>
  <c r="G1586" i="4"/>
  <c r="I1586" i="4" s="1"/>
  <c r="J1585" i="4"/>
  <c r="G1585" i="4"/>
  <c r="I1585" i="4" s="1"/>
  <c r="J1584" i="4"/>
  <c r="G1584" i="4"/>
  <c r="I1584" i="4" s="1"/>
  <c r="J1583" i="4"/>
  <c r="G1583" i="4"/>
  <c r="I1583" i="4" s="1"/>
  <c r="J1582" i="4"/>
  <c r="G1582" i="4"/>
  <c r="I1582" i="4" s="1"/>
  <c r="J1581" i="4"/>
  <c r="G1581" i="4"/>
  <c r="I1581" i="4" s="1"/>
  <c r="J1580" i="4"/>
  <c r="G1580" i="4"/>
  <c r="I1580" i="4" s="1"/>
  <c r="J1579" i="4"/>
  <c r="G1579" i="4"/>
  <c r="I1579" i="4" s="1"/>
  <c r="J1578" i="4"/>
  <c r="G1578" i="4"/>
  <c r="I1578" i="4" s="1"/>
  <c r="J1577" i="4"/>
  <c r="G1577" i="4"/>
  <c r="I1577" i="4" s="1"/>
  <c r="J1576" i="4"/>
  <c r="G1576" i="4"/>
  <c r="I1576" i="4" s="1"/>
  <c r="J1575" i="4"/>
  <c r="I1575" i="4"/>
  <c r="G1575" i="4"/>
  <c r="J1574" i="4"/>
  <c r="G1574" i="4"/>
  <c r="I1574" i="4" s="1"/>
  <c r="J1573" i="4"/>
  <c r="G1573" i="4"/>
  <c r="I1573" i="4" s="1"/>
  <c r="J1572" i="4"/>
  <c r="G1572" i="4"/>
  <c r="I1572" i="4" s="1"/>
  <c r="J1571" i="4"/>
  <c r="G1571" i="4"/>
  <c r="I1571" i="4" s="1"/>
  <c r="J1570" i="4"/>
  <c r="G1570" i="4"/>
  <c r="I1570" i="4" s="1"/>
  <c r="J1569" i="4"/>
  <c r="G1569" i="4"/>
  <c r="I1569" i="4" s="1"/>
  <c r="J1568" i="4"/>
  <c r="G1568" i="4"/>
  <c r="I1568" i="4" s="1"/>
  <c r="J1567" i="4"/>
  <c r="G1567" i="4"/>
  <c r="I1567" i="4" s="1"/>
  <c r="J1566" i="4"/>
  <c r="G1566" i="4"/>
  <c r="I1566" i="4" s="1"/>
  <c r="J1565" i="4"/>
  <c r="G1565" i="4"/>
  <c r="I1565" i="4" s="1"/>
  <c r="J1564" i="4"/>
  <c r="G1564" i="4"/>
  <c r="I1564" i="4" s="1"/>
  <c r="J1563" i="4"/>
  <c r="G1563" i="4"/>
  <c r="I1563" i="4" s="1"/>
  <c r="J1562" i="4"/>
  <c r="G1562" i="4"/>
  <c r="I1562" i="4" s="1"/>
  <c r="J1561" i="4"/>
  <c r="G1561" i="4"/>
  <c r="I1561" i="4" s="1"/>
  <c r="J1560" i="4"/>
  <c r="G1560" i="4"/>
  <c r="I1560" i="4" s="1"/>
  <c r="J1559" i="4"/>
  <c r="G1559" i="4"/>
  <c r="I1559" i="4" s="1"/>
  <c r="J1558" i="4"/>
  <c r="G1558" i="4"/>
  <c r="I1558" i="4" s="1"/>
  <c r="J1557" i="4"/>
  <c r="I1557" i="4"/>
  <c r="G1557" i="4"/>
  <c r="J1556" i="4"/>
  <c r="G1556" i="4"/>
  <c r="I1556" i="4" s="1"/>
  <c r="J1555" i="4"/>
  <c r="G1555" i="4"/>
  <c r="I1555" i="4" s="1"/>
  <c r="J1554" i="4"/>
  <c r="G1554" i="4"/>
  <c r="I1554" i="4" s="1"/>
  <c r="J1553" i="4"/>
  <c r="G1553" i="4"/>
  <c r="I1553" i="4" s="1"/>
  <c r="J1552" i="4"/>
  <c r="I1552" i="4"/>
  <c r="G1552" i="4"/>
  <c r="J1551" i="4"/>
  <c r="G1551" i="4"/>
  <c r="I1551" i="4" s="1"/>
  <c r="J1550" i="4"/>
  <c r="G1550" i="4"/>
  <c r="I1550" i="4" s="1"/>
  <c r="J1549" i="4"/>
  <c r="G1549" i="4"/>
  <c r="I1549" i="4" s="1"/>
  <c r="J1548" i="4"/>
  <c r="G1548" i="4"/>
  <c r="I1548" i="4" s="1"/>
  <c r="J1547" i="4"/>
  <c r="G1547" i="4"/>
  <c r="I1547" i="4" s="1"/>
  <c r="J1546" i="4"/>
  <c r="G1546" i="4"/>
  <c r="I1546" i="4" s="1"/>
  <c r="J1545" i="4"/>
  <c r="G1545" i="4"/>
  <c r="I1545" i="4" s="1"/>
  <c r="J1544" i="4"/>
  <c r="I1544" i="4"/>
  <c r="G1544" i="4"/>
  <c r="J1543" i="4"/>
  <c r="G1543" i="4"/>
  <c r="I1543" i="4" s="1"/>
  <c r="J1542" i="4"/>
  <c r="G1542" i="4"/>
  <c r="I1542" i="4" s="1"/>
  <c r="J1541" i="4"/>
  <c r="I1541" i="4"/>
  <c r="G1541" i="4"/>
  <c r="J1540" i="4"/>
  <c r="G1540" i="4"/>
  <c r="I1540" i="4" s="1"/>
  <c r="J1539" i="4"/>
  <c r="G1539" i="4"/>
  <c r="I1539" i="4" s="1"/>
  <c r="J1538" i="4"/>
  <c r="G1538" i="4"/>
  <c r="I1538" i="4" s="1"/>
  <c r="J1537" i="4"/>
  <c r="G1537" i="4"/>
  <c r="I1537" i="4" s="1"/>
  <c r="J1536" i="4"/>
  <c r="G1536" i="4"/>
  <c r="I1536" i="4" s="1"/>
  <c r="J1535" i="4"/>
  <c r="G1535" i="4"/>
  <c r="I1535" i="4" s="1"/>
  <c r="J1534" i="4"/>
  <c r="G1534" i="4"/>
  <c r="I1534" i="4" s="1"/>
  <c r="J1533" i="4"/>
  <c r="G1533" i="4"/>
  <c r="I1533" i="4" s="1"/>
  <c r="J1532" i="4"/>
  <c r="G1532" i="4"/>
  <c r="I1532" i="4" s="1"/>
  <c r="J1531" i="4"/>
  <c r="G1531" i="4"/>
  <c r="I1531" i="4" s="1"/>
  <c r="J1530" i="4"/>
  <c r="G1530" i="4"/>
  <c r="I1530" i="4" s="1"/>
  <c r="J1529" i="4"/>
  <c r="G1529" i="4"/>
  <c r="I1529" i="4" s="1"/>
  <c r="J1528" i="4"/>
  <c r="G1528" i="4"/>
  <c r="I1528" i="4" s="1"/>
  <c r="J1527" i="4"/>
  <c r="G1527" i="4"/>
  <c r="I1527" i="4" s="1"/>
  <c r="J1526" i="4"/>
  <c r="G1526" i="4"/>
  <c r="I1526" i="4" s="1"/>
  <c r="J1525" i="4"/>
  <c r="G1525" i="4"/>
  <c r="I1525" i="4" s="1"/>
  <c r="J1524" i="4"/>
  <c r="G1524" i="4"/>
  <c r="I1524" i="4" s="1"/>
  <c r="J1523" i="4"/>
  <c r="G1523" i="4"/>
  <c r="I1523" i="4" s="1"/>
  <c r="J1522" i="4"/>
  <c r="G1522" i="4"/>
  <c r="I1522" i="4" s="1"/>
  <c r="J1521" i="4"/>
  <c r="G1521" i="4"/>
  <c r="I1521" i="4" s="1"/>
  <c r="J1520" i="4"/>
  <c r="G1520" i="4"/>
  <c r="I1520" i="4" s="1"/>
  <c r="J1519" i="4"/>
  <c r="G1519" i="4"/>
  <c r="I1519" i="4" s="1"/>
  <c r="J1518" i="4"/>
  <c r="G1518" i="4"/>
  <c r="I1518" i="4" s="1"/>
  <c r="J1517" i="4"/>
  <c r="G1517" i="4"/>
  <c r="I1517" i="4" s="1"/>
  <c r="J1516" i="4"/>
  <c r="I1516" i="4"/>
  <c r="G1516" i="4"/>
  <c r="J1515" i="4"/>
  <c r="G1515" i="4"/>
  <c r="I1515" i="4" s="1"/>
  <c r="J1514" i="4"/>
  <c r="G1514" i="4"/>
  <c r="I1514" i="4" s="1"/>
  <c r="J1513" i="4"/>
  <c r="G1513" i="4"/>
  <c r="I1513" i="4" s="1"/>
  <c r="J1512" i="4"/>
  <c r="I1512" i="4"/>
  <c r="G1512" i="4"/>
  <c r="J1511" i="4"/>
  <c r="G1511" i="4"/>
  <c r="I1511" i="4" s="1"/>
  <c r="J1510" i="4"/>
  <c r="G1510" i="4"/>
  <c r="I1510" i="4" s="1"/>
  <c r="J1509" i="4"/>
  <c r="G1509" i="4"/>
  <c r="I1509" i="4" s="1"/>
  <c r="J1508" i="4"/>
  <c r="G1508" i="4"/>
  <c r="I1508" i="4" s="1"/>
  <c r="J1507" i="4"/>
  <c r="G1507" i="4"/>
  <c r="I1507" i="4" s="1"/>
  <c r="J1506" i="4"/>
  <c r="G1506" i="4"/>
  <c r="I1506" i="4" s="1"/>
  <c r="J1505" i="4"/>
  <c r="I1505" i="4"/>
  <c r="G1505" i="4"/>
  <c r="J1504" i="4"/>
  <c r="G1504" i="4"/>
  <c r="I1504" i="4" s="1"/>
  <c r="J1503" i="4"/>
  <c r="G1503" i="4"/>
  <c r="I1503" i="4" s="1"/>
  <c r="J1502" i="4"/>
  <c r="G1502" i="4"/>
  <c r="I1502" i="4" s="1"/>
  <c r="J1501" i="4"/>
  <c r="G1501" i="4"/>
  <c r="I1501" i="4" s="1"/>
  <c r="J1500" i="4"/>
  <c r="G1500" i="4"/>
  <c r="I1500" i="4" s="1"/>
  <c r="J1499" i="4"/>
  <c r="G1499" i="4"/>
  <c r="I1499" i="4" s="1"/>
  <c r="J1498" i="4"/>
  <c r="G1498" i="4"/>
  <c r="I1498" i="4" s="1"/>
  <c r="J1497" i="4"/>
  <c r="G1497" i="4"/>
  <c r="I1497" i="4" s="1"/>
  <c r="J1496" i="4"/>
  <c r="G1496" i="4"/>
  <c r="I1496" i="4" s="1"/>
  <c r="J1495" i="4"/>
  <c r="G1495" i="4"/>
  <c r="I1495" i="4" s="1"/>
  <c r="J1494" i="4"/>
  <c r="G1494" i="4"/>
  <c r="I1494" i="4" s="1"/>
  <c r="J1493" i="4"/>
  <c r="G1493" i="4"/>
  <c r="I1493" i="4" s="1"/>
  <c r="J1492" i="4"/>
  <c r="G1492" i="4"/>
  <c r="I1492" i="4" s="1"/>
  <c r="J1491" i="4"/>
  <c r="G1491" i="4"/>
  <c r="I1491" i="4" s="1"/>
  <c r="J1490" i="4"/>
  <c r="G1490" i="4"/>
  <c r="I1490" i="4" s="1"/>
  <c r="J1489" i="4"/>
  <c r="G1489" i="4"/>
  <c r="I1489" i="4" s="1"/>
  <c r="J1488" i="4"/>
  <c r="G1488" i="4"/>
  <c r="I1488" i="4" s="1"/>
  <c r="J1487" i="4"/>
  <c r="G1487" i="4"/>
  <c r="I1487" i="4" s="1"/>
  <c r="J1486" i="4"/>
  <c r="G1486" i="4"/>
  <c r="I1486" i="4" s="1"/>
  <c r="J1485" i="4"/>
  <c r="G1485" i="4"/>
  <c r="I1485" i="4" s="1"/>
  <c r="J1484" i="4"/>
  <c r="G1484" i="4"/>
  <c r="I1484" i="4" s="1"/>
  <c r="J1483" i="4"/>
  <c r="G1483" i="4"/>
  <c r="I1483" i="4" s="1"/>
  <c r="J1482" i="4"/>
  <c r="G1482" i="4"/>
  <c r="I1482" i="4" s="1"/>
  <c r="J1481" i="4"/>
  <c r="G1481" i="4"/>
  <c r="I1481" i="4" s="1"/>
  <c r="J1480" i="4"/>
  <c r="G1480" i="4"/>
  <c r="I1480" i="4" s="1"/>
  <c r="J1479" i="4"/>
  <c r="G1479" i="4"/>
  <c r="I1479" i="4" s="1"/>
  <c r="J1478" i="4"/>
  <c r="G1478" i="4"/>
  <c r="I1478" i="4" s="1"/>
  <c r="J1477" i="4"/>
  <c r="G1477" i="4"/>
  <c r="I1477" i="4" s="1"/>
  <c r="J1476" i="4"/>
  <c r="G1476" i="4"/>
  <c r="I1476" i="4" s="1"/>
  <c r="J1475" i="4"/>
  <c r="G1475" i="4"/>
  <c r="I1475" i="4" s="1"/>
  <c r="J1474" i="4"/>
  <c r="G1474" i="4"/>
  <c r="I1474" i="4" s="1"/>
  <c r="J1473" i="4"/>
  <c r="G1473" i="4"/>
  <c r="I1473" i="4" s="1"/>
  <c r="J1472" i="4"/>
  <c r="G1472" i="4"/>
  <c r="I1472" i="4" s="1"/>
  <c r="J1471" i="4"/>
  <c r="G1471" i="4"/>
  <c r="I1471" i="4" s="1"/>
  <c r="J1470" i="4"/>
  <c r="G1470" i="4"/>
  <c r="I1470" i="4" s="1"/>
  <c r="J1469" i="4"/>
  <c r="G1469" i="4"/>
  <c r="I1469" i="4" s="1"/>
  <c r="J1468" i="4"/>
  <c r="G1468" i="4"/>
  <c r="I1468" i="4" s="1"/>
  <c r="J1467" i="4"/>
  <c r="G1467" i="4"/>
  <c r="I1467" i="4" s="1"/>
  <c r="J1466" i="4"/>
  <c r="G1466" i="4"/>
  <c r="I1466" i="4" s="1"/>
  <c r="J1465" i="4"/>
  <c r="G1465" i="4"/>
  <c r="I1465" i="4" s="1"/>
  <c r="J1464" i="4"/>
  <c r="G1464" i="4"/>
  <c r="I1464" i="4" s="1"/>
  <c r="J1463" i="4"/>
  <c r="I1463" i="4"/>
  <c r="G1463" i="4"/>
  <c r="J1462" i="4"/>
  <c r="G1462" i="4"/>
  <c r="I1462" i="4" s="1"/>
  <c r="J1461" i="4"/>
  <c r="G1461" i="4"/>
  <c r="I1461" i="4" s="1"/>
  <c r="J1460" i="4"/>
  <c r="I1460" i="4"/>
  <c r="G1460" i="4"/>
  <c r="J1459" i="4"/>
  <c r="G1459" i="4"/>
  <c r="I1459" i="4" s="1"/>
  <c r="J1458" i="4"/>
  <c r="G1458" i="4"/>
  <c r="I1458" i="4" s="1"/>
  <c r="J1457" i="4"/>
  <c r="G1457" i="4"/>
  <c r="I1457" i="4" s="1"/>
  <c r="J1456" i="4"/>
  <c r="G1456" i="4"/>
  <c r="I1456" i="4" s="1"/>
  <c r="J1455" i="4"/>
  <c r="G1455" i="4"/>
  <c r="I1455" i="4" s="1"/>
  <c r="J1454" i="4"/>
  <c r="G1454" i="4"/>
  <c r="I1454" i="4" s="1"/>
  <c r="J1453" i="4"/>
  <c r="I1453" i="4"/>
  <c r="G1453" i="4"/>
  <c r="J1452" i="4"/>
  <c r="G1452" i="4"/>
  <c r="I1452" i="4" s="1"/>
  <c r="J1451" i="4"/>
  <c r="G1451" i="4"/>
  <c r="I1451" i="4" s="1"/>
  <c r="J1450" i="4"/>
  <c r="G1450" i="4"/>
  <c r="I1450" i="4" s="1"/>
  <c r="J1449" i="4"/>
  <c r="G1449" i="4"/>
  <c r="I1449" i="4" s="1"/>
  <c r="J1448" i="4"/>
  <c r="G1448" i="4"/>
  <c r="I1448" i="4" s="1"/>
  <c r="J1447" i="4"/>
  <c r="G1447" i="4"/>
  <c r="I1447" i="4" s="1"/>
  <c r="J1446" i="4"/>
  <c r="G1446" i="4"/>
  <c r="I1446" i="4" s="1"/>
  <c r="J1445" i="4"/>
  <c r="G1445" i="4"/>
  <c r="I1445" i="4" s="1"/>
  <c r="J1444" i="4"/>
  <c r="G1444" i="4"/>
  <c r="I1444" i="4" s="1"/>
  <c r="J1443" i="4"/>
  <c r="G1443" i="4"/>
  <c r="I1443" i="4" s="1"/>
  <c r="J1442" i="4"/>
  <c r="G1442" i="4"/>
  <c r="I1442" i="4" s="1"/>
  <c r="J1441" i="4"/>
  <c r="G1441" i="4"/>
  <c r="I1441" i="4" s="1"/>
  <c r="J1440" i="4"/>
  <c r="G1440" i="4"/>
  <c r="I1440" i="4" s="1"/>
  <c r="J1439" i="4"/>
  <c r="G1439" i="4"/>
  <c r="I1439" i="4" s="1"/>
  <c r="J1438" i="4"/>
  <c r="G1438" i="4"/>
  <c r="I1438" i="4" s="1"/>
  <c r="J1437" i="4"/>
  <c r="G1437" i="4"/>
  <c r="I1437" i="4" s="1"/>
  <c r="J1436" i="4"/>
  <c r="G1436" i="4"/>
  <c r="I1436" i="4" s="1"/>
  <c r="J1435" i="4"/>
  <c r="G1435" i="4"/>
  <c r="I1435" i="4" s="1"/>
  <c r="J1434" i="4"/>
  <c r="G1434" i="4"/>
  <c r="I1434" i="4" s="1"/>
  <c r="J1433" i="4"/>
  <c r="G1433" i="4"/>
  <c r="I1433" i="4" s="1"/>
  <c r="J1432" i="4"/>
  <c r="I1432" i="4"/>
  <c r="G1432" i="4"/>
  <c r="J1431" i="4"/>
  <c r="G1431" i="4"/>
  <c r="I1431" i="4" s="1"/>
  <c r="J1430" i="4"/>
  <c r="G1430" i="4"/>
  <c r="I1430" i="4" s="1"/>
  <c r="J1429" i="4"/>
  <c r="G1429" i="4"/>
  <c r="I1429" i="4" s="1"/>
  <c r="J1428" i="4"/>
  <c r="G1428" i="4"/>
  <c r="I1428" i="4" s="1"/>
  <c r="J1427" i="4"/>
  <c r="G1427" i="4"/>
  <c r="I1427" i="4" s="1"/>
  <c r="J1426" i="4"/>
  <c r="G1426" i="4"/>
  <c r="I1426" i="4" s="1"/>
  <c r="J1425" i="4"/>
  <c r="G1425" i="4"/>
  <c r="I1425" i="4" s="1"/>
  <c r="J1424" i="4"/>
  <c r="G1424" i="4"/>
  <c r="I1424" i="4" s="1"/>
  <c r="J1423" i="4"/>
  <c r="G1423" i="4"/>
  <c r="I1423" i="4" s="1"/>
  <c r="J1422" i="4"/>
  <c r="G1422" i="4"/>
  <c r="I1422" i="4" s="1"/>
  <c r="J1421" i="4"/>
  <c r="G1421" i="4"/>
  <c r="I1421" i="4" s="1"/>
  <c r="J1420" i="4"/>
  <c r="G1420" i="4"/>
  <c r="I1420" i="4" s="1"/>
  <c r="J1419" i="4"/>
  <c r="G1419" i="4"/>
  <c r="I1419" i="4" s="1"/>
  <c r="J1418" i="4"/>
  <c r="G1418" i="4"/>
  <c r="I1418" i="4" s="1"/>
  <c r="J1417" i="4"/>
  <c r="I1417" i="4"/>
  <c r="G1417" i="4"/>
  <c r="J1416" i="4"/>
  <c r="G1416" i="4"/>
  <c r="I1416" i="4" s="1"/>
  <c r="J1415" i="4"/>
  <c r="G1415" i="4"/>
  <c r="I1415" i="4" s="1"/>
  <c r="J1414" i="4"/>
  <c r="G1414" i="4"/>
  <c r="I1414" i="4" s="1"/>
  <c r="J1413" i="4"/>
  <c r="I1413" i="4"/>
  <c r="G1413" i="4"/>
  <c r="J1412" i="4"/>
  <c r="G1412" i="4"/>
  <c r="I1412" i="4" s="1"/>
  <c r="J1411" i="4"/>
  <c r="G1411" i="4"/>
  <c r="I1411" i="4" s="1"/>
  <c r="J1410" i="4"/>
  <c r="G1410" i="4"/>
  <c r="I1410" i="4" s="1"/>
  <c r="J1409" i="4"/>
  <c r="G1409" i="4"/>
  <c r="I1409" i="4" s="1"/>
  <c r="J1408" i="4"/>
  <c r="G1408" i="4"/>
  <c r="I1408" i="4" s="1"/>
  <c r="J1407" i="4"/>
  <c r="G1407" i="4"/>
  <c r="I1407" i="4" s="1"/>
  <c r="J1406" i="4"/>
  <c r="G1406" i="4"/>
  <c r="I1406" i="4" s="1"/>
  <c r="J1405" i="4"/>
  <c r="G1405" i="4"/>
  <c r="I1405" i="4" s="1"/>
  <c r="J1404" i="4"/>
  <c r="G1404" i="4"/>
  <c r="I1404" i="4" s="1"/>
  <c r="J1403" i="4"/>
  <c r="G1403" i="4"/>
  <c r="I1403" i="4" s="1"/>
  <c r="J1402" i="4"/>
  <c r="G1402" i="4"/>
  <c r="I1402" i="4" s="1"/>
  <c r="J1401" i="4"/>
  <c r="G1401" i="4"/>
  <c r="I1401" i="4" s="1"/>
  <c r="J1400" i="4"/>
  <c r="G1400" i="4"/>
  <c r="I1400" i="4" s="1"/>
  <c r="J1399" i="4"/>
  <c r="G1399" i="4"/>
  <c r="I1399" i="4" s="1"/>
  <c r="J1398" i="4"/>
  <c r="G1398" i="4"/>
  <c r="I1398" i="4" s="1"/>
  <c r="J1397" i="4"/>
  <c r="I1397" i="4"/>
  <c r="G1397" i="4"/>
  <c r="J1396" i="4"/>
  <c r="I1396" i="4"/>
  <c r="G1396" i="4"/>
  <c r="J1395" i="4"/>
  <c r="G1395" i="4"/>
  <c r="I1395" i="4" s="1"/>
  <c r="J1394" i="4"/>
  <c r="G1394" i="4"/>
  <c r="I1394" i="4" s="1"/>
  <c r="J1393" i="4"/>
  <c r="G1393" i="4"/>
  <c r="I1393" i="4" s="1"/>
  <c r="J1392" i="4"/>
  <c r="G1392" i="4"/>
  <c r="I1392" i="4" s="1"/>
  <c r="J1391" i="4"/>
  <c r="G1391" i="4"/>
  <c r="I1391" i="4" s="1"/>
  <c r="J1390" i="4"/>
  <c r="G1390" i="4"/>
  <c r="I1390" i="4" s="1"/>
  <c r="J1389" i="4"/>
  <c r="I1389" i="4"/>
  <c r="G1389" i="4"/>
  <c r="J1388" i="4"/>
  <c r="G1388" i="4"/>
  <c r="I1388" i="4" s="1"/>
  <c r="J1387" i="4"/>
  <c r="G1387" i="4"/>
  <c r="I1387" i="4" s="1"/>
  <c r="J1386" i="4"/>
  <c r="G1386" i="4"/>
  <c r="I1386" i="4" s="1"/>
  <c r="J1385" i="4"/>
  <c r="G1385" i="4"/>
  <c r="I1385" i="4" s="1"/>
  <c r="J1384" i="4"/>
  <c r="G1384" i="4"/>
  <c r="I1384" i="4" s="1"/>
  <c r="J1383" i="4"/>
  <c r="G1383" i="4"/>
  <c r="I1383" i="4" s="1"/>
  <c r="J1382" i="4"/>
  <c r="G1382" i="4"/>
  <c r="I1382" i="4" s="1"/>
  <c r="J1381" i="4"/>
  <c r="I1381" i="4"/>
  <c r="G1381" i="4"/>
  <c r="J1380" i="4"/>
  <c r="G1380" i="4"/>
  <c r="I1380" i="4" s="1"/>
  <c r="J1379" i="4"/>
  <c r="G1379" i="4"/>
  <c r="I1379" i="4" s="1"/>
  <c r="J1378" i="4"/>
  <c r="G1378" i="4"/>
  <c r="I1378" i="4" s="1"/>
  <c r="J1377" i="4"/>
  <c r="G1377" i="4"/>
  <c r="I1377" i="4" s="1"/>
  <c r="J1376" i="4"/>
  <c r="G1376" i="4"/>
  <c r="I1376" i="4" s="1"/>
  <c r="J1375" i="4"/>
  <c r="G1375" i="4"/>
  <c r="I1375" i="4" s="1"/>
  <c r="J1374" i="4"/>
  <c r="G1374" i="4"/>
  <c r="I1374" i="4" s="1"/>
  <c r="J1373" i="4"/>
  <c r="G1373" i="4"/>
  <c r="I1373" i="4" s="1"/>
  <c r="J1372" i="4"/>
  <c r="G1372" i="4"/>
  <c r="I1372" i="4" s="1"/>
  <c r="J1371" i="4"/>
  <c r="G1371" i="4"/>
  <c r="I1371" i="4" s="1"/>
  <c r="J1370" i="4"/>
  <c r="G1370" i="4"/>
  <c r="I1370" i="4" s="1"/>
  <c r="J1369" i="4"/>
  <c r="G1369" i="4"/>
  <c r="I1369" i="4" s="1"/>
  <c r="J1368" i="4"/>
  <c r="G1368" i="4"/>
  <c r="I1368" i="4" s="1"/>
  <c r="J1367" i="4"/>
  <c r="I1367" i="4"/>
  <c r="G1367" i="4"/>
  <c r="J1366" i="4"/>
  <c r="G1366" i="4"/>
  <c r="I1366" i="4" s="1"/>
  <c r="J1365" i="4"/>
  <c r="G1365" i="4"/>
  <c r="I1365" i="4" s="1"/>
  <c r="J1364" i="4"/>
  <c r="G1364" i="4"/>
  <c r="I1364" i="4" s="1"/>
  <c r="J1363" i="4"/>
  <c r="G1363" i="4"/>
  <c r="I1363" i="4" s="1"/>
  <c r="J1362" i="4"/>
  <c r="G1362" i="4"/>
  <c r="I1362" i="4" s="1"/>
  <c r="J1361" i="4"/>
  <c r="G1361" i="4"/>
  <c r="I1361" i="4" s="1"/>
  <c r="J1360" i="4"/>
  <c r="G1360" i="4"/>
  <c r="I1360" i="4" s="1"/>
  <c r="J1359" i="4"/>
  <c r="G1359" i="4"/>
  <c r="I1359" i="4" s="1"/>
  <c r="J1358" i="4"/>
  <c r="G1358" i="4"/>
  <c r="I1358" i="4" s="1"/>
  <c r="J1357" i="4"/>
  <c r="G1357" i="4"/>
  <c r="I1357" i="4" s="1"/>
  <c r="J1356" i="4"/>
  <c r="G1356" i="4"/>
  <c r="I1356" i="4" s="1"/>
  <c r="J1355" i="4"/>
  <c r="G1355" i="4"/>
  <c r="I1355" i="4" s="1"/>
  <c r="J1354" i="4"/>
  <c r="G1354" i="4"/>
  <c r="I1354" i="4" s="1"/>
  <c r="J1353" i="4"/>
  <c r="G1353" i="4"/>
  <c r="I1353" i="4" s="1"/>
  <c r="J1352" i="4"/>
  <c r="G1352" i="4"/>
  <c r="I1352" i="4" s="1"/>
  <c r="J1351" i="4"/>
  <c r="G1351" i="4"/>
  <c r="I1351" i="4" s="1"/>
  <c r="J1350" i="4"/>
  <c r="G1350" i="4"/>
  <c r="I1350" i="4" s="1"/>
  <c r="J1349" i="4"/>
  <c r="G1349" i="4"/>
  <c r="I1349" i="4" s="1"/>
  <c r="J1348" i="4"/>
  <c r="G1348" i="4"/>
  <c r="I1348" i="4" s="1"/>
  <c r="J1347" i="4"/>
  <c r="G1347" i="4"/>
  <c r="I1347" i="4" s="1"/>
  <c r="J1346" i="4"/>
  <c r="G1346" i="4"/>
  <c r="I1346" i="4" s="1"/>
  <c r="J1345" i="4"/>
  <c r="I1345" i="4"/>
  <c r="G1345" i="4"/>
  <c r="J1344" i="4"/>
  <c r="G1344" i="4"/>
  <c r="I1344" i="4" s="1"/>
  <c r="J1343" i="4"/>
  <c r="G1343" i="4"/>
  <c r="I1343" i="4" s="1"/>
  <c r="J1342" i="4"/>
  <c r="G1342" i="4"/>
  <c r="I1342" i="4" s="1"/>
  <c r="J1341" i="4"/>
  <c r="G1341" i="4"/>
  <c r="I1341" i="4" s="1"/>
  <c r="J1340" i="4"/>
  <c r="G1340" i="4"/>
  <c r="I1340" i="4" s="1"/>
  <c r="J1339" i="4"/>
  <c r="G1339" i="4"/>
  <c r="I1339" i="4" s="1"/>
  <c r="J1338" i="4"/>
  <c r="G1338" i="4"/>
  <c r="I1338" i="4" s="1"/>
  <c r="J1337" i="4"/>
  <c r="G1337" i="4"/>
  <c r="I1337" i="4" s="1"/>
  <c r="J1336" i="4"/>
  <c r="G1336" i="4"/>
  <c r="I1336" i="4" s="1"/>
  <c r="J1335" i="4"/>
  <c r="G1335" i="4"/>
  <c r="I1335" i="4" s="1"/>
  <c r="J1334" i="4"/>
  <c r="G1334" i="4"/>
  <c r="I1334" i="4" s="1"/>
  <c r="J1333" i="4"/>
  <c r="I1333" i="4"/>
  <c r="G1333" i="4"/>
  <c r="J1332" i="4"/>
  <c r="G1332" i="4"/>
  <c r="I1332" i="4" s="1"/>
  <c r="J1331" i="4"/>
  <c r="G1331" i="4"/>
  <c r="I1331" i="4" s="1"/>
  <c r="J1330" i="4"/>
  <c r="G1330" i="4"/>
  <c r="I1330" i="4" s="1"/>
  <c r="J1329" i="4"/>
  <c r="I1329" i="4"/>
  <c r="G1329" i="4"/>
  <c r="J1328" i="4"/>
  <c r="G1328" i="4"/>
  <c r="I1328" i="4" s="1"/>
  <c r="J1327" i="4"/>
  <c r="G1327" i="4"/>
  <c r="I1327" i="4" s="1"/>
  <c r="J1326" i="4"/>
  <c r="G1326" i="4"/>
  <c r="I1326" i="4" s="1"/>
  <c r="J1325" i="4"/>
  <c r="G1325" i="4"/>
  <c r="I1325" i="4" s="1"/>
  <c r="J1324" i="4"/>
  <c r="G1324" i="4"/>
  <c r="I1324" i="4" s="1"/>
  <c r="J1323" i="4"/>
  <c r="G1323" i="4"/>
  <c r="I1323" i="4" s="1"/>
  <c r="J1322" i="4"/>
  <c r="G1322" i="4"/>
  <c r="I1322" i="4" s="1"/>
  <c r="J1321" i="4"/>
  <c r="G1321" i="4"/>
  <c r="I1321" i="4" s="1"/>
  <c r="J1320" i="4"/>
  <c r="G1320" i="4"/>
  <c r="I1320" i="4" s="1"/>
  <c r="J1319" i="4"/>
  <c r="G1319" i="4"/>
  <c r="I1319" i="4" s="1"/>
  <c r="J1318" i="4"/>
  <c r="G1318" i="4"/>
  <c r="I1318" i="4" s="1"/>
  <c r="J1317" i="4"/>
  <c r="G1317" i="4"/>
  <c r="I1317" i="4" s="1"/>
  <c r="J1316" i="4"/>
  <c r="I1316" i="4"/>
  <c r="G1316" i="4"/>
  <c r="J1315" i="4"/>
  <c r="G1315" i="4"/>
  <c r="I1315" i="4" s="1"/>
  <c r="J1314" i="4"/>
  <c r="G1314" i="4"/>
  <c r="I1314" i="4" s="1"/>
  <c r="J1313" i="4"/>
  <c r="G1313" i="4"/>
  <c r="I1313" i="4" s="1"/>
  <c r="J1312" i="4"/>
  <c r="G1312" i="4"/>
  <c r="I1312" i="4" s="1"/>
  <c r="J1311" i="4"/>
  <c r="G1311" i="4"/>
  <c r="I1311" i="4" s="1"/>
  <c r="J1310" i="4"/>
  <c r="G1310" i="4"/>
  <c r="I1310" i="4" s="1"/>
  <c r="J1309" i="4"/>
  <c r="G1309" i="4"/>
  <c r="I1309" i="4" s="1"/>
  <c r="J1308" i="4"/>
  <c r="G1308" i="4"/>
  <c r="I1308" i="4" s="1"/>
  <c r="J1307" i="4"/>
  <c r="G1307" i="4"/>
  <c r="I1307" i="4" s="1"/>
  <c r="J1306" i="4"/>
  <c r="G1306" i="4"/>
  <c r="I1306" i="4" s="1"/>
  <c r="J1305" i="4"/>
  <c r="G1305" i="4"/>
  <c r="I1305" i="4" s="1"/>
  <c r="J1304" i="4"/>
  <c r="G1304" i="4"/>
  <c r="I1304" i="4" s="1"/>
  <c r="J1303" i="4"/>
  <c r="G1303" i="4"/>
  <c r="I1303" i="4" s="1"/>
  <c r="J1302" i="4"/>
  <c r="G1302" i="4"/>
  <c r="I1302" i="4" s="1"/>
  <c r="J1301" i="4"/>
  <c r="G1301" i="4"/>
  <c r="I1301" i="4" s="1"/>
  <c r="J1300" i="4"/>
  <c r="G1300" i="4"/>
  <c r="I1300" i="4" s="1"/>
  <c r="J1299" i="4"/>
  <c r="G1299" i="4"/>
  <c r="I1299" i="4" s="1"/>
  <c r="J1298" i="4"/>
  <c r="G1298" i="4"/>
  <c r="I1298" i="4" s="1"/>
  <c r="J1297" i="4"/>
  <c r="G1297" i="4"/>
  <c r="I1297" i="4" s="1"/>
  <c r="J1296" i="4"/>
  <c r="G1296" i="4"/>
  <c r="I1296" i="4" s="1"/>
  <c r="J1295" i="4"/>
  <c r="G1295" i="4"/>
  <c r="I1295" i="4" s="1"/>
  <c r="J1294" i="4"/>
  <c r="G1294" i="4"/>
  <c r="I1294" i="4" s="1"/>
  <c r="J1293" i="4"/>
  <c r="G1293" i="4"/>
  <c r="I1293" i="4" s="1"/>
  <c r="J1292" i="4"/>
  <c r="G1292" i="4"/>
  <c r="I1292" i="4" s="1"/>
  <c r="J1291" i="4"/>
  <c r="G1291" i="4"/>
  <c r="I1291" i="4" s="1"/>
  <c r="J1290" i="4"/>
  <c r="G1290" i="4"/>
  <c r="I1290" i="4" s="1"/>
  <c r="J1289" i="4"/>
  <c r="G1289" i="4"/>
  <c r="I1289" i="4" s="1"/>
  <c r="J1288" i="4"/>
  <c r="G1288" i="4"/>
  <c r="I1288" i="4" s="1"/>
  <c r="J1287" i="4"/>
  <c r="G1287" i="4"/>
  <c r="I1287" i="4" s="1"/>
  <c r="J1286" i="4"/>
  <c r="G1286" i="4"/>
  <c r="I1286" i="4" s="1"/>
  <c r="J1285" i="4"/>
  <c r="G1285" i="4"/>
  <c r="I1285" i="4" s="1"/>
  <c r="J1284" i="4"/>
  <c r="G1284" i="4"/>
  <c r="I1284" i="4" s="1"/>
  <c r="J1283" i="4"/>
  <c r="G1283" i="4"/>
  <c r="I1283" i="4" s="1"/>
  <c r="J1282" i="4"/>
  <c r="G1282" i="4"/>
  <c r="I1282" i="4" s="1"/>
  <c r="J1281" i="4"/>
  <c r="G1281" i="4"/>
  <c r="I1281" i="4" s="1"/>
  <c r="J1280" i="4"/>
  <c r="G1280" i="4"/>
  <c r="I1280" i="4" s="1"/>
  <c r="J1279" i="4"/>
  <c r="G1279" i="4"/>
  <c r="I1279" i="4" s="1"/>
  <c r="J1278" i="4"/>
  <c r="G1278" i="4"/>
  <c r="I1278" i="4" s="1"/>
  <c r="J1277" i="4"/>
  <c r="G1277" i="4"/>
  <c r="I1277" i="4" s="1"/>
  <c r="J1276" i="4"/>
  <c r="I1276" i="4"/>
  <c r="G1276" i="4"/>
  <c r="J1275" i="4"/>
  <c r="G1275" i="4"/>
  <c r="I1275" i="4" s="1"/>
  <c r="J1274" i="4"/>
  <c r="G1274" i="4"/>
  <c r="I1274" i="4" s="1"/>
  <c r="J1273" i="4"/>
  <c r="G1273" i="4"/>
  <c r="I1273" i="4" s="1"/>
  <c r="J1272" i="4"/>
  <c r="G1272" i="4"/>
  <c r="I1272" i="4" s="1"/>
  <c r="J1271" i="4"/>
  <c r="G1271" i="4"/>
  <c r="I1271" i="4" s="1"/>
  <c r="J1270" i="4"/>
  <c r="G1270" i="4"/>
  <c r="I1270" i="4" s="1"/>
  <c r="J1269" i="4"/>
  <c r="G1269" i="4"/>
  <c r="I1269" i="4" s="1"/>
  <c r="J1268" i="4"/>
  <c r="G1268" i="4"/>
  <c r="I1268" i="4" s="1"/>
  <c r="J1267" i="4"/>
  <c r="G1267" i="4"/>
  <c r="I1267" i="4" s="1"/>
  <c r="J1266" i="4"/>
  <c r="G1266" i="4"/>
  <c r="I1266" i="4" s="1"/>
  <c r="J1265" i="4"/>
  <c r="G1265" i="4"/>
  <c r="I1265" i="4" s="1"/>
  <c r="J1264" i="4"/>
  <c r="G1264" i="4"/>
  <c r="I1264" i="4" s="1"/>
  <c r="J1263" i="4"/>
  <c r="G1263" i="4"/>
  <c r="I1263" i="4" s="1"/>
  <c r="J1262" i="4"/>
  <c r="G1262" i="4"/>
  <c r="I1262" i="4" s="1"/>
  <c r="J1261" i="4"/>
  <c r="G1261" i="4"/>
  <c r="I1261" i="4" s="1"/>
  <c r="J1260" i="4"/>
  <c r="G1260" i="4"/>
  <c r="I1260" i="4" s="1"/>
  <c r="J1259" i="4"/>
  <c r="G1259" i="4"/>
  <c r="I1259" i="4" s="1"/>
  <c r="J1258" i="4"/>
  <c r="G1258" i="4"/>
  <c r="I1258" i="4" s="1"/>
  <c r="J1257" i="4"/>
  <c r="G1257" i="4"/>
  <c r="I1257" i="4" s="1"/>
  <c r="J1256" i="4"/>
  <c r="G1256" i="4"/>
  <c r="I1256" i="4" s="1"/>
  <c r="J1255" i="4"/>
  <c r="G1255" i="4"/>
  <c r="I1255" i="4" s="1"/>
  <c r="J1254" i="4"/>
  <c r="G1254" i="4"/>
  <c r="I1254" i="4" s="1"/>
  <c r="J1253" i="4"/>
  <c r="G1253" i="4"/>
  <c r="I1253" i="4" s="1"/>
  <c r="J1252" i="4"/>
  <c r="G1252" i="4"/>
  <c r="I1252" i="4" s="1"/>
  <c r="J1251" i="4"/>
  <c r="G1251" i="4"/>
  <c r="I1251" i="4" s="1"/>
  <c r="J1250" i="4"/>
  <c r="G1250" i="4"/>
  <c r="I1250" i="4" s="1"/>
  <c r="J1249" i="4"/>
  <c r="G1249" i="4"/>
  <c r="I1249" i="4" s="1"/>
  <c r="J1248" i="4"/>
  <c r="I1248" i="4"/>
  <c r="G1248" i="4"/>
  <c r="J1247" i="4"/>
  <c r="G1247" i="4"/>
  <c r="I1247" i="4" s="1"/>
  <c r="J1246" i="4"/>
  <c r="G1246" i="4"/>
  <c r="I1246" i="4" s="1"/>
  <c r="J1245" i="4"/>
  <c r="G1245" i="4"/>
  <c r="I1245" i="4" s="1"/>
  <c r="J1244" i="4"/>
  <c r="I1244" i="4"/>
  <c r="G1244" i="4"/>
  <c r="J1243" i="4"/>
  <c r="G1243" i="4"/>
  <c r="I1243" i="4" s="1"/>
  <c r="J1242" i="4"/>
  <c r="G1242" i="4"/>
  <c r="I1242" i="4" s="1"/>
  <c r="J1241" i="4"/>
  <c r="G1241" i="4"/>
  <c r="I1241" i="4" s="1"/>
  <c r="J1240" i="4"/>
  <c r="G1240" i="4"/>
  <c r="I1240" i="4" s="1"/>
  <c r="J1239" i="4"/>
  <c r="G1239" i="4"/>
  <c r="I1239" i="4" s="1"/>
  <c r="J1238" i="4"/>
  <c r="G1238" i="4"/>
  <c r="I1238" i="4" s="1"/>
  <c r="J1237" i="4"/>
  <c r="G1237" i="4"/>
  <c r="I1237" i="4" s="1"/>
  <c r="J1236" i="4"/>
  <c r="G1236" i="4"/>
  <c r="I1236" i="4" s="1"/>
  <c r="J1235" i="4"/>
  <c r="G1235" i="4"/>
  <c r="I1235" i="4" s="1"/>
  <c r="J1234" i="4"/>
  <c r="G1234" i="4"/>
  <c r="I1234" i="4" s="1"/>
  <c r="J1233" i="4"/>
  <c r="G1233" i="4"/>
  <c r="I1233" i="4" s="1"/>
  <c r="J1232" i="4"/>
  <c r="G1232" i="4"/>
  <c r="I1232" i="4" s="1"/>
  <c r="J1231" i="4"/>
  <c r="G1231" i="4"/>
  <c r="I1231" i="4" s="1"/>
  <c r="J1230" i="4"/>
  <c r="G1230" i="4"/>
  <c r="I1230" i="4" s="1"/>
  <c r="J1229" i="4"/>
  <c r="G1229" i="4"/>
  <c r="I1229" i="4" s="1"/>
  <c r="J1228" i="4"/>
  <c r="G1228" i="4"/>
  <c r="I1228" i="4" s="1"/>
  <c r="J1227" i="4"/>
  <c r="G1227" i="4"/>
  <c r="I1227" i="4" s="1"/>
  <c r="J1226" i="4"/>
  <c r="G1226" i="4"/>
  <c r="I1226" i="4" s="1"/>
  <c r="J1225" i="4"/>
  <c r="G1225" i="4"/>
  <c r="I1225" i="4" s="1"/>
  <c r="J1224" i="4"/>
  <c r="G1224" i="4"/>
  <c r="I1224" i="4" s="1"/>
  <c r="J1223" i="4"/>
  <c r="G1223" i="4"/>
  <c r="I1223" i="4" s="1"/>
  <c r="J1222" i="4"/>
  <c r="G1222" i="4"/>
  <c r="I1222" i="4" s="1"/>
  <c r="J1221" i="4"/>
  <c r="G1221" i="4"/>
  <c r="I1221" i="4" s="1"/>
  <c r="J1220" i="4"/>
  <c r="G1220" i="4"/>
  <c r="I1220" i="4" s="1"/>
  <c r="J1219" i="4"/>
  <c r="G1219" i="4"/>
  <c r="I1219" i="4" s="1"/>
  <c r="J1218" i="4"/>
  <c r="G1218" i="4"/>
  <c r="I1218" i="4" s="1"/>
  <c r="J1217" i="4"/>
  <c r="G1217" i="4"/>
  <c r="I1217" i="4" s="1"/>
  <c r="J1216" i="4"/>
  <c r="G1216" i="4"/>
  <c r="I1216" i="4" s="1"/>
  <c r="J1215" i="4"/>
  <c r="G1215" i="4"/>
  <c r="I1215" i="4" s="1"/>
  <c r="J1214" i="4"/>
  <c r="G1214" i="4"/>
  <c r="I1214" i="4" s="1"/>
  <c r="J1213" i="4"/>
  <c r="G1213" i="4"/>
  <c r="I1213" i="4" s="1"/>
  <c r="J1212" i="4"/>
  <c r="G1212" i="4"/>
  <c r="I1212" i="4" s="1"/>
  <c r="J1211" i="4"/>
  <c r="G1211" i="4"/>
  <c r="I1211" i="4" s="1"/>
  <c r="J1210" i="4"/>
  <c r="G1210" i="4"/>
  <c r="I1210" i="4" s="1"/>
  <c r="J1209" i="4"/>
  <c r="G1209" i="4"/>
  <c r="I1209" i="4" s="1"/>
  <c r="J1208" i="4"/>
  <c r="G1208" i="4"/>
  <c r="I1208" i="4" s="1"/>
  <c r="J1207" i="4"/>
  <c r="G1207" i="4"/>
  <c r="I1207" i="4" s="1"/>
  <c r="J1206" i="4"/>
  <c r="G1206" i="4"/>
  <c r="I1206" i="4" s="1"/>
  <c r="J1205" i="4"/>
  <c r="G1205" i="4"/>
  <c r="I1205" i="4" s="1"/>
  <c r="J1204" i="4"/>
  <c r="I1204" i="4"/>
  <c r="G1204" i="4"/>
  <c r="J1203" i="4"/>
  <c r="G1203" i="4"/>
  <c r="I1203" i="4" s="1"/>
  <c r="J1202" i="4"/>
  <c r="G1202" i="4"/>
  <c r="I1202" i="4" s="1"/>
  <c r="J1201" i="4"/>
  <c r="G1201" i="4"/>
  <c r="I1201" i="4" s="1"/>
  <c r="J1200" i="4"/>
  <c r="G1200" i="4"/>
  <c r="I1200" i="4" s="1"/>
  <c r="J1199" i="4"/>
  <c r="G1199" i="4"/>
  <c r="I1199" i="4" s="1"/>
  <c r="J1198" i="4"/>
  <c r="G1198" i="4"/>
  <c r="I1198" i="4" s="1"/>
  <c r="J1197" i="4"/>
  <c r="G1197" i="4"/>
  <c r="I1197" i="4" s="1"/>
  <c r="J1196" i="4"/>
  <c r="G1196" i="4"/>
  <c r="I1196" i="4" s="1"/>
  <c r="J1195" i="4"/>
  <c r="G1195" i="4"/>
  <c r="I1195" i="4" s="1"/>
  <c r="J1194" i="4"/>
  <c r="G1194" i="4"/>
  <c r="I1194" i="4" s="1"/>
  <c r="J1193" i="4"/>
  <c r="G1193" i="4"/>
  <c r="I1193" i="4" s="1"/>
  <c r="J1192" i="4"/>
  <c r="I1192" i="4"/>
  <c r="G1192" i="4"/>
  <c r="J1191" i="4"/>
  <c r="G1191" i="4"/>
  <c r="I1191" i="4" s="1"/>
  <c r="J1190" i="4"/>
  <c r="G1190" i="4"/>
  <c r="I1190" i="4" s="1"/>
  <c r="J1189" i="4"/>
  <c r="G1189" i="4"/>
  <c r="I1189" i="4" s="1"/>
  <c r="J1188" i="4"/>
  <c r="G1188" i="4"/>
  <c r="I1188" i="4" s="1"/>
  <c r="J1187" i="4"/>
  <c r="G1187" i="4"/>
  <c r="I1187" i="4" s="1"/>
  <c r="J1186" i="4"/>
  <c r="G1186" i="4"/>
  <c r="I1186" i="4" s="1"/>
  <c r="J1185" i="4"/>
  <c r="G1185" i="4"/>
  <c r="I1185" i="4" s="1"/>
  <c r="J1184" i="4"/>
  <c r="G1184" i="4"/>
  <c r="I1184" i="4" s="1"/>
  <c r="J1183" i="4"/>
  <c r="G1183" i="4"/>
  <c r="I1183" i="4" s="1"/>
  <c r="J1182" i="4"/>
  <c r="G1182" i="4"/>
  <c r="I1182" i="4" s="1"/>
  <c r="J1181" i="4"/>
  <c r="G1181" i="4"/>
  <c r="I1181" i="4" s="1"/>
  <c r="J1180" i="4"/>
  <c r="I1180" i="4"/>
  <c r="G1180" i="4"/>
  <c r="J1179" i="4"/>
  <c r="G1179" i="4"/>
  <c r="I1179" i="4" s="1"/>
  <c r="J1178" i="4"/>
  <c r="G1178" i="4"/>
  <c r="I1178" i="4" s="1"/>
  <c r="J1177" i="4"/>
  <c r="G1177" i="4"/>
  <c r="I1177" i="4" s="1"/>
  <c r="J1176" i="4"/>
  <c r="G1176" i="4"/>
  <c r="I1176" i="4" s="1"/>
  <c r="J1175" i="4"/>
  <c r="G1175" i="4"/>
  <c r="I1175" i="4" s="1"/>
  <c r="J1174" i="4"/>
  <c r="G1174" i="4"/>
  <c r="I1174" i="4" s="1"/>
  <c r="J1173" i="4"/>
  <c r="G1173" i="4"/>
  <c r="I1173" i="4" s="1"/>
  <c r="J1172" i="4"/>
  <c r="G1172" i="4"/>
  <c r="I1172" i="4" s="1"/>
  <c r="J1171" i="4"/>
  <c r="G1171" i="4"/>
  <c r="I1171" i="4" s="1"/>
  <c r="J1170" i="4"/>
  <c r="G1170" i="4"/>
  <c r="I1170" i="4" s="1"/>
  <c r="J1169" i="4"/>
  <c r="G1169" i="4"/>
  <c r="I1169" i="4" s="1"/>
  <c r="J1168" i="4"/>
  <c r="G1168" i="4"/>
  <c r="I1168" i="4" s="1"/>
  <c r="J1167" i="4"/>
  <c r="G1167" i="4"/>
  <c r="I1167" i="4" s="1"/>
  <c r="J1166" i="4"/>
  <c r="G1166" i="4"/>
  <c r="I1166" i="4" s="1"/>
  <c r="J1165" i="4"/>
  <c r="I1165" i="4"/>
  <c r="G1165" i="4"/>
  <c r="J1164" i="4"/>
  <c r="G1164" i="4"/>
  <c r="I1164" i="4" s="1"/>
  <c r="J1163" i="4"/>
  <c r="G1163" i="4"/>
  <c r="I1163" i="4" s="1"/>
  <c r="J1162" i="4"/>
  <c r="G1162" i="4"/>
  <c r="I1162" i="4" s="1"/>
  <c r="J1161" i="4"/>
  <c r="I1161" i="4"/>
  <c r="G1161" i="4"/>
  <c r="J1160" i="4"/>
  <c r="G1160" i="4"/>
  <c r="I1160" i="4" s="1"/>
  <c r="J1159" i="4"/>
  <c r="G1159" i="4"/>
  <c r="I1159" i="4" s="1"/>
  <c r="J1158" i="4"/>
  <c r="G1158" i="4"/>
  <c r="I1158" i="4" s="1"/>
  <c r="J1157" i="4"/>
  <c r="G1157" i="4"/>
  <c r="I1157" i="4" s="1"/>
  <c r="J1156" i="4"/>
  <c r="G1156" i="4"/>
  <c r="I1156" i="4" s="1"/>
  <c r="J1155" i="4"/>
  <c r="G1155" i="4"/>
  <c r="I1155" i="4" s="1"/>
  <c r="J1154" i="4"/>
  <c r="G1154" i="4"/>
  <c r="I1154" i="4" s="1"/>
  <c r="J1153" i="4"/>
  <c r="I1153" i="4"/>
  <c r="G1153" i="4"/>
  <c r="J1152" i="4"/>
  <c r="G1152" i="4"/>
  <c r="I1152" i="4" s="1"/>
  <c r="J1151" i="4"/>
  <c r="G1151" i="4"/>
  <c r="I1151" i="4" s="1"/>
  <c r="J1150" i="4"/>
  <c r="G1150" i="4"/>
  <c r="I1150" i="4" s="1"/>
  <c r="J1149" i="4"/>
  <c r="G1149" i="4"/>
  <c r="I1149" i="4" s="1"/>
  <c r="J1148" i="4"/>
  <c r="G1148" i="4"/>
  <c r="I1148" i="4" s="1"/>
  <c r="J1147" i="4"/>
  <c r="G1147" i="4"/>
  <c r="I1147" i="4" s="1"/>
  <c r="J1146" i="4"/>
  <c r="G1146" i="4"/>
  <c r="I1146" i="4" s="1"/>
  <c r="J1145" i="4"/>
  <c r="G1145" i="4"/>
  <c r="I1145" i="4" s="1"/>
  <c r="J1144" i="4"/>
  <c r="I1144" i="4"/>
  <c r="G1144" i="4"/>
  <c r="J1143" i="4"/>
  <c r="G1143" i="4"/>
  <c r="I1143" i="4" s="1"/>
  <c r="J1142" i="4"/>
  <c r="G1142" i="4"/>
  <c r="I1142" i="4" s="1"/>
  <c r="J1141" i="4"/>
  <c r="G1141" i="4"/>
  <c r="I1141" i="4" s="1"/>
  <c r="J1140" i="4"/>
  <c r="G1140" i="4"/>
  <c r="I1140" i="4" s="1"/>
  <c r="J1139" i="4"/>
  <c r="G1139" i="4"/>
  <c r="I1139" i="4" s="1"/>
  <c r="J1138" i="4"/>
  <c r="G1138" i="4"/>
  <c r="I1138" i="4" s="1"/>
  <c r="J1137" i="4"/>
  <c r="I1137" i="4"/>
  <c r="G1137" i="4"/>
  <c r="J1136" i="4"/>
  <c r="I1136" i="4"/>
  <c r="G1136" i="4"/>
  <c r="J1135" i="4"/>
  <c r="G1135" i="4"/>
  <c r="I1135" i="4" s="1"/>
  <c r="J1134" i="4"/>
  <c r="G1134" i="4"/>
  <c r="I1134" i="4" s="1"/>
  <c r="J1133" i="4"/>
  <c r="G1133" i="4"/>
  <c r="I1133" i="4" s="1"/>
  <c r="J1132" i="4"/>
  <c r="G1132" i="4"/>
  <c r="I1132" i="4" s="1"/>
  <c r="J1131" i="4"/>
  <c r="G1131" i="4"/>
  <c r="I1131" i="4" s="1"/>
  <c r="J1130" i="4"/>
  <c r="G1130" i="4"/>
  <c r="I1130" i="4" s="1"/>
  <c r="J1129" i="4"/>
  <c r="G1129" i="4"/>
  <c r="I1129" i="4" s="1"/>
  <c r="J1128" i="4"/>
  <c r="G1128" i="4"/>
  <c r="I1128" i="4" s="1"/>
  <c r="J1127" i="4"/>
  <c r="G1127" i="4"/>
  <c r="I1127" i="4" s="1"/>
  <c r="J1126" i="4"/>
  <c r="G1126" i="4"/>
  <c r="I1126" i="4" s="1"/>
  <c r="J1125" i="4"/>
  <c r="G1125" i="4"/>
  <c r="I1125" i="4" s="1"/>
  <c r="J1124" i="4"/>
  <c r="G1124" i="4"/>
  <c r="I1124" i="4" s="1"/>
  <c r="J1123" i="4"/>
  <c r="G1123" i="4"/>
  <c r="I1123" i="4" s="1"/>
  <c r="J1122" i="4"/>
  <c r="G1122" i="4"/>
  <c r="I1122" i="4" s="1"/>
  <c r="J1121" i="4"/>
  <c r="G1121" i="4"/>
  <c r="I1121" i="4" s="1"/>
  <c r="J1120" i="4"/>
  <c r="G1120" i="4"/>
  <c r="I1120" i="4" s="1"/>
  <c r="J1119" i="4"/>
  <c r="G1119" i="4"/>
  <c r="I1119" i="4" s="1"/>
  <c r="J1118" i="4"/>
  <c r="G1118" i="4"/>
  <c r="I1118" i="4" s="1"/>
  <c r="J1117" i="4"/>
  <c r="G1117" i="4"/>
  <c r="I1117" i="4" s="1"/>
  <c r="J1116" i="4"/>
  <c r="G1116" i="4"/>
  <c r="I1116" i="4" s="1"/>
  <c r="J1115" i="4"/>
  <c r="G1115" i="4"/>
  <c r="I1115" i="4" s="1"/>
  <c r="J1114" i="4"/>
  <c r="G1114" i="4"/>
  <c r="I1114" i="4" s="1"/>
  <c r="J1113" i="4"/>
  <c r="G1113" i="4"/>
  <c r="I1113" i="4" s="1"/>
  <c r="J1112" i="4"/>
  <c r="G1112" i="4"/>
  <c r="I1112" i="4" s="1"/>
  <c r="J1111" i="4"/>
  <c r="G1111" i="4"/>
  <c r="I1111" i="4" s="1"/>
  <c r="J1110" i="4"/>
  <c r="G1110" i="4"/>
  <c r="I1110" i="4" s="1"/>
  <c r="J1109" i="4"/>
  <c r="I1109" i="4"/>
  <c r="G1109" i="4"/>
  <c r="J1108" i="4"/>
  <c r="G1108" i="4"/>
  <c r="I1108" i="4" s="1"/>
  <c r="J1107" i="4"/>
  <c r="G1107" i="4"/>
  <c r="I1107" i="4" s="1"/>
  <c r="J1106" i="4"/>
  <c r="G1106" i="4"/>
  <c r="I1106" i="4" s="1"/>
  <c r="J1105" i="4"/>
  <c r="G1105" i="4"/>
  <c r="I1105" i="4" s="1"/>
  <c r="J1104" i="4"/>
  <c r="G1104" i="4"/>
  <c r="I1104" i="4" s="1"/>
  <c r="J1103" i="4"/>
  <c r="G1103" i="4"/>
  <c r="I1103" i="4" s="1"/>
  <c r="J1102" i="4"/>
  <c r="G1102" i="4"/>
  <c r="I1102" i="4" s="1"/>
  <c r="J1101" i="4"/>
  <c r="I1101" i="4"/>
  <c r="G1101" i="4"/>
  <c r="J1100" i="4"/>
  <c r="G1100" i="4"/>
  <c r="I1100" i="4" s="1"/>
  <c r="J1099" i="4"/>
  <c r="G1099" i="4"/>
  <c r="I1099" i="4" s="1"/>
  <c r="J1098" i="4"/>
  <c r="G1098" i="4"/>
  <c r="I1098" i="4" s="1"/>
  <c r="J1097" i="4"/>
  <c r="I1097" i="4"/>
  <c r="G1097" i="4"/>
  <c r="J1096" i="4"/>
  <c r="G1096" i="4"/>
  <c r="I1096" i="4" s="1"/>
  <c r="J1095" i="4"/>
  <c r="G1095" i="4"/>
  <c r="I1095" i="4" s="1"/>
  <c r="J1094" i="4"/>
  <c r="G1094" i="4"/>
  <c r="I1094" i="4" s="1"/>
  <c r="J1093" i="4"/>
  <c r="G1093" i="4"/>
  <c r="I1093" i="4" s="1"/>
  <c r="J1092" i="4"/>
  <c r="G1092" i="4"/>
  <c r="I1092" i="4" s="1"/>
  <c r="J1091" i="4"/>
  <c r="G1091" i="4"/>
  <c r="I1091" i="4" s="1"/>
  <c r="J1090" i="4"/>
  <c r="G1090" i="4"/>
  <c r="I1090" i="4" s="1"/>
  <c r="J1089" i="4"/>
  <c r="G1089" i="4"/>
  <c r="I1089" i="4" s="1"/>
  <c r="J1088" i="4"/>
  <c r="G1088" i="4"/>
  <c r="I1088" i="4" s="1"/>
  <c r="J1087" i="4"/>
  <c r="G1087" i="4"/>
  <c r="I1087" i="4" s="1"/>
  <c r="J1086" i="4"/>
  <c r="G1086" i="4"/>
  <c r="I1086" i="4" s="1"/>
  <c r="J1085" i="4"/>
  <c r="G1085" i="4"/>
  <c r="I1085" i="4" s="1"/>
  <c r="J1084" i="4"/>
  <c r="I1084" i="4"/>
  <c r="G1084" i="4"/>
  <c r="J1083" i="4"/>
  <c r="G1083" i="4"/>
  <c r="I1083" i="4" s="1"/>
  <c r="J1082" i="4"/>
  <c r="G1082" i="4"/>
  <c r="I1082" i="4" s="1"/>
  <c r="J1081" i="4"/>
  <c r="G1081" i="4"/>
  <c r="I1081" i="4" s="1"/>
  <c r="J1080" i="4"/>
  <c r="G1080" i="4"/>
  <c r="I1080" i="4" s="1"/>
  <c r="J1079" i="4"/>
  <c r="G1079" i="4"/>
  <c r="I1079" i="4" s="1"/>
  <c r="J1078" i="4"/>
  <c r="G1078" i="4"/>
  <c r="I1078" i="4" s="1"/>
  <c r="J1077" i="4"/>
  <c r="G1077" i="4"/>
  <c r="I1077" i="4" s="1"/>
  <c r="J1076" i="4"/>
  <c r="G1076" i="4"/>
  <c r="I1076" i="4" s="1"/>
  <c r="J1075" i="4"/>
  <c r="G1075" i="4"/>
  <c r="I1075" i="4" s="1"/>
  <c r="J1074" i="4"/>
  <c r="G1074" i="4"/>
  <c r="I1074" i="4" s="1"/>
  <c r="J1073" i="4"/>
  <c r="G1073" i="4"/>
  <c r="I1073" i="4" s="1"/>
  <c r="J1072" i="4"/>
  <c r="G1072" i="4"/>
  <c r="I1072" i="4" s="1"/>
  <c r="J1071" i="4"/>
  <c r="G1071" i="4"/>
  <c r="I1071" i="4" s="1"/>
  <c r="J1070" i="4"/>
  <c r="G1070" i="4"/>
  <c r="I1070" i="4" s="1"/>
  <c r="J1069" i="4"/>
  <c r="G1069" i="4"/>
  <c r="I1069" i="4" s="1"/>
  <c r="J1068" i="4"/>
  <c r="G1068" i="4"/>
  <c r="I1068" i="4" s="1"/>
  <c r="J1067" i="4"/>
  <c r="G1067" i="4"/>
  <c r="I1067" i="4" s="1"/>
  <c r="J1066" i="4"/>
  <c r="G1066" i="4"/>
  <c r="I1066" i="4" s="1"/>
  <c r="J1065" i="4"/>
  <c r="G1065" i="4"/>
  <c r="I1065" i="4" s="1"/>
  <c r="J1064" i="4"/>
  <c r="G1064" i="4"/>
  <c r="I1064" i="4" s="1"/>
  <c r="J1063" i="4"/>
  <c r="G1063" i="4"/>
  <c r="I1063" i="4" s="1"/>
  <c r="J1062" i="4"/>
  <c r="G1062" i="4"/>
  <c r="I1062" i="4" s="1"/>
  <c r="J1061" i="4"/>
  <c r="G1061" i="4"/>
  <c r="I1061" i="4" s="1"/>
  <c r="J1060" i="4"/>
  <c r="G1060" i="4"/>
  <c r="I1060" i="4" s="1"/>
  <c r="J1059" i="4"/>
  <c r="G1059" i="4"/>
  <c r="I1059" i="4" s="1"/>
  <c r="J1058" i="4"/>
  <c r="G1058" i="4"/>
  <c r="I1058" i="4" s="1"/>
  <c r="J1057" i="4"/>
  <c r="G1057" i="4"/>
  <c r="I1057" i="4" s="1"/>
  <c r="J1056" i="4"/>
  <c r="G1056" i="4"/>
  <c r="I1056" i="4" s="1"/>
  <c r="J1055" i="4"/>
  <c r="G1055" i="4"/>
  <c r="I1055" i="4" s="1"/>
  <c r="J1054" i="4"/>
  <c r="G1054" i="4"/>
  <c r="I1054" i="4" s="1"/>
  <c r="J1053" i="4"/>
  <c r="G1053" i="4"/>
  <c r="I1053" i="4" s="1"/>
  <c r="J1052" i="4"/>
  <c r="G1052" i="4"/>
  <c r="I1052" i="4" s="1"/>
  <c r="J1051" i="4"/>
  <c r="G1051" i="4"/>
  <c r="I1051" i="4" s="1"/>
  <c r="J1050" i="4"/>
  <c r="G1050" i="4"/>
  <c r="I1050" i="4" s="1"/>
  <c r="J1049" i="4"/>
  <c r="G1049" i="4"/>
  <c r="I1049" i="4" s="1"/>
  <c r="J1048" i="4"/>
  <c r="G1048" i="4"/>
  <c r="I1048" i="4" s="1"/>
  <c r="J1047" i="4"/>
  <c r="I1047" i="4"/>
  <c r="G1047" i="4"/>
  <c r="J1046" i="4"/>
  <c r="G1046" i="4"/>
  <c r="I1046" i="4" s="1"/>
  <c r="J1045" i="4"/>
  <c r="G1045" i="4"/>
  <c r="I1045" i="4" s="1"/>
  <c r="J1044" i="4"/>
  <c r="G1044" i="4"/>
  <c r="I1044" i="4" s="1"/>
  <c r="J1043" i="4"/>
  <c r="G1043" i="4"/>
  <c r="I1043" i="4" s="1"/>
  <c r="J1042" i="4"/>
  <c r="G1042" i="4"/>
  <c r="I1042" i="4" s="1"/>
  <c r="J1041" i="4"/>
  <c r="G1041" i="4"/>
  <c r="I1041" i="4" s="1"/>
  <c r="J1040" i="4"/>
  <c r="G1040" i="4"/>
  <c r="I1040" i="4" s="1"/>
  <c r="J1039" i="4"/>
  <c r="G1039" i="4"/>
  <c r="I1039" i="4" s="1"/>
  <c r="J1038" i="4"/>
  <c r="G1038" i="4"/>
  <c r="I1038" i="4" s="1"/>
  <c r="J1037" i="4"/>
  <c r="G1037" i="4"/>
  <c r="I1037" i="4" s="1"/>
  <c r="J1036" i="4"/>
  <c r="G1036" i="4"/>
  <c r="I1036" i="4" s="1"/>
  <c r="J1035" i="4"/>
  <c r="I1035" i="4"/>
  <c r="G1035" i="4"/>
  <c r="J1034" i="4"/>
  <c r="G1034" i="4"/>
  <c r="I1034" i="4" s="1"/>
  <c r="J1033" i="4"/>
  <c r="I1033" i="4"/>
  <c r="G1033" i="4"/>
  <c r="J1032" i="4"/>
  <c r="G1032" i="4"/>
  <c r="I1032" i="4" s="1"/>
  <c r="J1031" i="4"/>
  <c r="G1031" i="4"/>
  <c r="I1031" i="4" s="1"/>
  <c r="J1030" i="4"/>
  <c r="G1030" i="4"/>
  <c r="I1030" i="4" s="1"/>
  <c r="J1029" i="4"/>
  <c r="G1029" i="4"/>
  <c r="I1029" i="4" s="1"/>
  <c r="J1028" i="4"/>
  <c r="G1028" i="4"/>
  <c r="I1028" i="4" s="1"/>
  <c r="J1027" i="4"/>
  <c r="G1027" i="4"/>
  <c r="I1027" i="4" s="1"/>
  <c r="J1026" i="4"/>
  <c r="G1026" i="4"/>
  <c r="I1026" i="4" s="1"/>
  <c r="J1025" i="4"/>
  <c r="G1025" i="4"/>
  <c r="I1025" i="4" s="1"/>
  <c r="J1024" i="4"/>
  <c r="G1024" i="4"/>
  <c r="I1024" i="4" s="1"/>
  <c r="J1023" i="4"/>
  <c r="G1023" i="4"/>
  <c r="I1023" i="4" s="1"/>
  <c r="J1022" i="4"/>
  <c r="G1022" i="4"/>
  <c r="I1022" i="4" s="1"/>
  <c r="J1021" i="4"/>
  <c r="G1021" i="4"/>
  <c r="I1021" i="4" s="1"/>
  <c r="J1020" i="4"/>
  <c r="G1020" i="4"/>
  <c r="I1020" i="4" s="1"/>
  <c r="J1019" i="4"/>
  <c r="G1019" i="4"/>
  <c r="I1019" i="4" s="1"/>
  <c r="J1018" i="4"/>
  <c r="G1018" i="4"/>
  <c r="I1018" i="4" s="1"/>
  <c r="J1017" i="4"/>
  <c r="G1017" i="4"/>
  <c r="I1017" i="4" s="1"/>
  <c r="J1016" i="4"/>
  <c r="G1016" i="4"/>
  <c r="I1016" i="4" s="1"/>
  <c r="J1015" i="4"/>
  <c r="G1015" i="4"/>
  <c r="I1015" i="4" s="1"/>
  <c r="J1014" i="4"/>
  <c r="G1014" i="4"/>
  <c r="I1014" i="4" s="1"/>
  <c r="J1013" i="4"/>
  <c r="G1013" i="4"/>
  <c r="I1013" i="4" s="1"/>
  <c r="J1012" i="4"/>
  <c r="G1012" i="4"/>
  <c r="I1012" i="4" s="1"/>
  <c r="J1011" i="4"/>
  <c r="G1011" i="4"/>
  <c r="I1011" i="4" s="1"/>
  <c r="J1010" i="4"/>
  <c r="G1010" i="4"/>
  <c r="I1010" i="4" s="1"/>
  <c r="J1009" i="4"/>
  <c r="G1009" i="4"/>
  <c r="I1009" i="4" s="1"/>
  <c r="J1008" i="4"/>
  <c r="G1008" i="4"/>
  <c r="I1008" i="4" s="1"/>
  <c r="J1007" i="4"/>
  <c r="G1007" i="4"/>
  <c r="I1007" i="4" s="1"/>
  <c r="J1006" i="4"/>
  <c r="G1006" i="4"/>
  <c r="I1006" i="4" s="1"/>
  <c r="J1005" i="4"/>
  <c r="G1005" i="4"/>
  <c r="I1005" i="4" s="1"/>
  <c r="J1004" i="4"/>
  <c r="G1004" i="4"/>
  <c r="I1004" i="4" s="1"/>
  <c r="J1003" i="4"/>
  <c r="G1003" i="4"/>
  <c r="I1003" i="4" s="1"/>
  <c r="J1002" i="4"/>
  <c r="G1002" i="4"/>
  <c r="I1002" i="4" s="1"/>
  <c r="J1001" i="4"/>
  <c r="G1001" i="4"/>
  <c r="I1001" i="4" s="1"/>
  <c r="J1000" i="4"/>
  <c r="G1000" i="4"/>
  <c r="I1000" i="4" s="1"/>
  <c r="J999" i="4"/>
  <c r="G999" i="4"/>
  <c r="I999" i="4" s="1"/>
  <c r="J998" i="4"/>
  <c r="G998" i="4"/>
  <c r="I998" i="4" s="1"/>
  <c r="J997" i="4"/>
  <c r="G997" i="4"/>
  <c r="I997" i="4" s="1"/>
  <c r="J996" i="4"/>
  <c r="G996" i="4"/>
  <c r="I996" i="4" s="1"/>
  <c r="J995" i="4"/>
  <c r="G995" i="4"/>
  <c r="I995" i="4" s="1"/>
  <c r="J994" i="4"/>
  <c r="G994" i="4"/>
  <c r="I994" i="4" s="1"/>
  <c r="J993" i="4"/>
  <c r="G993" i="4"/>
  <c r="I993" i="4" s="1"/>
  <c r="J992" i="4"/>
  <c r="G992" i="4"/>
  <c r="I992" i="4" s="1"/>
  <c r="J991" i="4"/>
  <c r="G991" i="4"/>
  <c r="I991" i="4" s="1"/>
  <c r="J990" i="4"/>
  <c r="G990" i="4"/>
  <c r="I990" i="4" s="1"/>
  <c r="J989" i="4"/>
  <c r="G989" i="4"/>
  <c r="I989" i="4" s="1"/>
  <c r="J988" i="4"/>
  <c r="G988" i="4"/>
  <c r="I988" i="4" s="1"/>
  <c r="J987" i="4"/>
  <c r="G987" i="4"/>
  <c r="I987" i="4" s="1"/>
  <c r="J986" i="4"/>
  <c r="G986" i="4"/>
  <c r="I986" i="4" s="1"/>
  <c r="J985" i="4"/>
  <c r="G985" i="4"/>
  <c r="I985" i="4" s="1"/>
  <c r="J984" i="4"/>
  <c r="G984" i="4"/>
  <c r="I984" i="4" s="1"/>
  <c r="J983" i="4"/>
  <c r="I983" i="4"/>
  <c r="G983" i="4"/>
  <c r="J982" i="4"/>
  <c r="G982" i="4"/>
  <c r="I982" i="4" s="1"/>
  <c r="J981" i="4"/>
  <c r="I981" i="4"/>
  <c r="G981" i="4"/>
  <c r="J980" i="4"/>
  <c r="G980" i="4"/>
  <c r="I980" i="4" s="1"/>
  <c r="J979" i="4"/>
  <c r="G979" i="4"/>
  <c r="I979" i="4" s="1"/>
  <c r="J978" i="4"/>
  <c r="G978" i="4"/>
  <c r="I978" i="4" s="1"/>
  <c r="J977" i="4"/>
  <c r="G977" i="4"/>
  <c r="I977" i="4" s="1"/>
  <c r="J976" i="4"/>
  <c r="G976" i="4"/>
  <c r="I976" i="4" s="1"/>
  <c r="J975" i="4"/>
  <c r="I975" i="4"/>
  <c r="G975" i="4"/>
  <c r="J974" i="4"/>
  <c r="G974" i="4"/>
  <c r="I974" i="4" s="1"/>
  <c r="J973" i="4"/>
  <c r="G973" i="4"/>
  <c r="I973" i="4" s="1"/>
  <c r="J972" i="4"/>
  <c r="G972" i="4"/>
  <c r="I972" i="4" s="1"/>
  <c r="J971" i="4"/>
  <c r="G971" i="4"/>
  <c r="I971" i="4" s="1"/>
  <c r="J970" i="4"/>
  <c r="G970" i="4"/>
  <c r="I970" i="4" s="1"/>
  <c r="J969" i="4"/>
  <c r="G969" i="4"/>
  <c r="I969" i="4" s="1"/>
  <c r="J968" i="4"/>
  <c r="G968" i="4"/>
  <c r="I968" i="4" s="1"/>
  <c r="J967" i="4"/>
  <c r="G967" i="4"/>
  <c r="I967" i="4" s="1"/>
  <c r="J966" i="4"/>
  <c r="G966" i="4"/>
  <c r="I966" i="4" s="1"/>
  <c r="J965" i="4"/>
  <c r="G965" i="4"/>
  <c r="I965" i="4" s="1"/>
  <c r="J964" i="4"/>
  <c r="G964" i="4"/>
  <c r="I964" i="4" s="1"/>
  <c r="J963" i="4"/>
  <c r="G963" i="4"/>
  <c r="I963" i="4" s="1"/>
  <c r="J962" i="4"/>
  <c r="G962" i="4"/>
  <c r="I962" i="4" s="1"/>
  <c r="J961" i="4"/>
  <c r="G961" i="4"/>
  <c r="I961" i="4" s="1"/>
  <c r="J960" i="4"/>
  <c r="G960" i="4"/>
  <c r="I960" i="4" s="1"/>
  <c r="J959" i="4"/>
  <c r="G959" i="4"/>
  <c r="I959" i="4" s="1"/>
  <c r="J958" i="4"/>
  <c r="G958" i="4"/>
  <c r="I958" i="4" s="1"/>
  <c r="J957" i="4"/>
  <c r="G957" i="4"/>
  <c r="I957" i="4" s="1"/>
  <c r="J956" i="4"/>
  <c r="G956" i="4"/>
  <c r="I956" i="4" s="1"/>
  <c r="J955" i="4"/>
  <c r="G955" i="4"/>
  <c r="I955" i="4" s="1"/>
  <c r="J954" i="4"/>
  <c r="G954" i="4"/>
  <c r="I954" i="4" s="1"/>
  <c r="J953" i="4"/>
  <c r="G953" i="4"/>
  <c r="I953" i="4" s="1"/>
  <c r="J952" i="4"/>
  <c r="G952" i="4"/>
  <c r="I952" i="4" s="1"/>
  <c r="J951" i="4"/>
  <c r="G951" i="4"/>
  <c r="I951" i="4" s="1"/>
  <c r="J950" i="4"/>
  <c r="G950" i="4"/>
  <c r="I950" i="4" s="1"/>
  <c r="J949" i="4"/>
  <c r="I949" i="4"/>
  <c r="G949" i="4"/>
  <c r="J948" i="4"/>
  <c r="G948" i="4"/>
  <c r="I948" i="4" s="1"/>
  <c r="J947" i="4"/>
  <c r="G947" i="4"/>
  <c r="I947" i="4" s="1"/>
  <c r="J946" i="4"/>
  <c r="G946" i="4"/>
  <c r="I946" i="4" s="1"/>
  <c r="J945" i="4"/>
  <c r="G945" i="4"/>
  <c r="I945" i="4" s="1"/>
  <c r="J944" i="4"/>
  <c r="G944" i="4"/>
  <c r="I944" i="4" s="1"/>
  <c r="J943" i="4"/>
  <c r="G943" i="4"/>
  <c r="I943" i="4" s="1"/>
  <c r="J942" i="4"/>
  <c r="G942" i="4"/>
  <c r="I942" i="4" s="1"/>
  <c r="J941" i="4"/>
  <c r="G941" i="4"/>
  <c r="I941" i="4" s="1"/>
  <c r="J940" i="4"/>
  <c r="G940" i="4"/>
  <c r="I940" i="4" s="1"/>
  <c r="J939" i="4"/>
  <c r="G939" i="4"/>
  <c r="I939" i="4" s="1"/>
  <c r="J938" i="4"/>
  <c r="G938" i="4"/>
  <c r="I938" i="4" s="1"/>
  <c r="J937" i="4"/>
  <c r="G937" i="4"/>
  <c r="I937" i="4" s="1"/>
  <c r="J936" i="4"/>
  <c r="G936" i="4"/>
  <c r="I936" i="4" s="1"/>
  <c r="J935" i="4"/>
  <c r="G935" i="4"/>
  <c r="I935" i="4" s="1"/>
  <c r="J934" i="4"/>
  <c r="G934" i="4"/>
  <c r="I934" i="4" s="1"/>
  <c r="J933" i="4"/>
  <c r="G933" i="4"/>
  <c r="I933" i="4" s="1"/>
  <c r="J932" i="4"/>
  <c r="G932" i="4"/>
  <c r="I932" i="4" s="1"/>
  <c r="J931" i="4"/>
  <c r="G931" i="4"/>
  <c r="I931" i="4" s="1"/>
  <c r="J930" i="4"/>
  <c r="G930" i="4"/>
  <c r="I930" i="4" s="1"/>
  <c r="J929" i="4"/>
  <c r="G929" i="4"/>
  <c r="I929" i="4" s="1"/>
  <c r="J928" i="4"/>
  <c r="I928" i="4"/>
  <c r="G928" i="4"/>
  <c r="J927" i="4"/>
  <c r="G927" i="4"/>
  <c r="I927" i="4" s="1"/>
  <c r="J926" i="4"/>
  <c r="G926" i="4"/>
  <c r="I926" i="4" s="1"/>
  <c r="J925" i="4"/>
  <c r="G925" i="4"/>
  <c r="I925" i="4" s="1"/>
  <c r="J924" i="4"/>
  <c r="G924" i="4"/>
  <c r="I924" i="4" s="1"/>
  <c r="J923" i="4"/>
  <c r="G923" i="4"/>
  <c r="I923" i="4" s="1"/>
  <c r="J922" i="4"/>
  <c r="G922" i="4"/>
  <c r="I922" i="4" s="1"/>
  <c r="J921" i="4"/>
  <c r="G921" i="4"/>
  <c r="I921" i="4" s="1"/>
  <c r="J920" i="4"/>
  <c r="G920" i="4"/>
  <c r="I920" i="4" s="1"/>
  <c r="J919" i="4"/>
  <c r="G919" i="4"/>
  <c r="I919" i="4" s="1"/>
  <c r="J918" i="4"/>
  <c r="G918" i="4"/>
  <c r="I918" i="4" s="1"/>
  <c r="J917" i="4"/>
  <c r="G917" i="4"/>
  <c r="I917" i="4" s="1"/>
  <c r="J916" i="4"/>
  <c r="G916" i="4"/>
  <c r="I916" i="4" s="1"/>
  <c r="J915" i="4"/>
  <c r="I915" i="4"/>
  <c r="G915" i="4"/>
  <c r="J914" i="4"/>
  <c r="G914" i="4"/>
  <c r="I914" i="4" s="1"/>
  <c r="J913" i="4"/>
  <c r="G913" i="4"/>
  <c r="I913" i="4" s="1"/>
  <c r="J912" i="4"/>
  <c r="G912" i="4"/>
  <c r="I912" i="4" s="1"/>
  <c r="J911" i="4"/>
  <c r="G911" i="4"/>
  <c r="I911" i="4" s="1"/>
  <c r="J910" i="4"/>
  <c r="G910" i="4"/>
  <c r="I910" i="4" s="1"/>
  <c r="J909" i="4"/>
  <c r="G909" i="4"/>
  <c r="I909" i="4" s="1"/>
  <c r="J908" i="4"/>
  <c r="G908" i="4"/>
  <c r="I908" i="4" s="1"/>
  <c r="J907" i="4"/>
  <c r="G907" i="4"/>
  <c r="I907" i="4" s="1"/>
  <c r="J906" i="4"/>
  <c r="G906" i="4"/>
  <c r="I906" i="4" s="1"/>
  <c r="J905" i="4"/>
  <c r="G905" i="4"/>
  <c r="I905" i="4" s="1"/>
  <c r="J904" i="4"/>
  <c r="G904" i="4"/>
  <c r="I904" i="4" s="1"/>
  <c r="J903" i="4"/>
  <c r="G903" i="4"/>
  <c r="I903" i="4" s="1"/>
  <c r="J902" i="4"/>
  <c r="G902" i="4"/>
  <c r="I902" i="4" s="1"/>
  <c r="J901" i="4"/>
  <c r="G901" i="4"/>
  <c r="I901" i="4" s="1"/>
  <c r="J900" i="4"/>
  <c r="G900" i="4"/>
  <c r="I900" i="4" s="1"/>
  <c r="J899" i="4"/>
  <c r="G899" i="4"/>
  <c r="I899" i="4" s="1"/>
  <c r="J898" i="4"/>
  <c r="G898" i="4"/>
  <c r="I898" i="4" s="1"/>
  <c r="J897" i="4"/>
  <c r="G897" i="4"/>
  <c r="I897" i="4" s="1"/>
  <c r="J896" i="4"/>
  <c r="G896" i="4"/>
  <c r="I896" i="4" s="1"/>
  <c r="J895" i="4"/>
  <c r="G895" i="4"/>
  <c r="I895" i="4" s="1"/>
  <c r="J894" i="4"/>
  <c r="G894" i="4"/>
  <c r="I894" i="4" s="1"/>
  <c r="J893" i="4"/>
  <c r="G893" i="4"/>
  <c r="I893" i="4" s="1"/>
  <c r="J892" i="4"/>
  <c r="G892" i="4"/>
  <c r="I892" i="4" s="1"/>
  <c r="J891" i="4"/>
  <c r="G891" i="4"/>
  <c r="I891" i="4" s="1"/>
  <c r="J890" i="4"/>
  <c r="G890" i="4"/>
  <c r="I890" i="4" s="1"/>
  <c r="J889" i="4"/>
  <c r="G889" i="4"/>
  <c r="I889" i="4" s="1"/>
  <c r="J888" i="4"/>
  <c r="G888" i="4"/>
  <c r="I888" i="4" s="1"/>
  <c r="J887" i="4"/>
  <c r="G887" i="4"/>
  <c r="I887" i="4" s="1"/>
  <c r="J886" i="4"/>
  <c r="G886" i="4"/>
  <c r="I886" i="4" s="1"/>
  <c r="J885" i="4"/>
  <c r="G885" i="4"/>
  <c r="I885" i="4" s="1"/>
  <c r="J884" i="4"/>
  <c r="G884" i="4"/>
  <c r="I884" i="4" s="1"/>
  <c r="J883" i="4"/>
  <c r="I883" i="4"/>
  <c r="G883" i="4"/>
  <c r="J882" i="4"/>
  <c r="G882" i="4"/>
  <c r="I882" i="4" s="1"/>
  <c r="J881" i="4"/>
  <c r="G881" i="4"/>
  <c r="I881" i="4" s="1"/>
  <c r="J880" i="4"/>
  <c r="G880" i="4"/>
  <c r="I880" i="4" s="1"/>
  <c r="J879" i="4"/>
  <c r="G879" i="4"/>
  <c r="I879" i="4" s="1"/>
  <c r="J878" i="4"/>
  <c r="G878" i="4"/>
  <c r="I878" i="4" s="1"/>
  <c r="J877" i="4"/>
  <c r="G877" i="4"/>
  <c r="I877" i="4" s="1"/>
  <c r="J876" i="4"/>
  <c r="G876" i="4"/>
  <c r="I876" i="4" s="1"/>
  <c r="J875" i="4"/>
  <c r="G875" i="4"/>
  <c r="I875" i="4" s="1"/>
  <c r="J874" i="4"/>
  <c r="G874" i="4"/>
  <c r="I874" i="4" s="1"/>
  <c r="J873" i="4"/>
  <c r="G873" i="4"/>
  <c r="I873" i="4" s="1"/>
  <c r="J872" i="4"/>
  <c r="G872" i="4"/>
  <c r="I872" i="4" s="1"/>
  <c r="J871" i="4"/>
  <c r="G871" i="4"/>
  <c r="I871" i="4" s="1"/>
  <c r="J870" i="4"/>
  <c r="G870" i="4"/>
  <c r="I870" i="4" s="1"/>
  <c r="J869" i="4"/>
  <c r="G869" i="4"/>
  <c r="I869" i="4" s="1"/>
  <c r="J868" i="4"/>
  <c r="I868" i="4"/>
  <c r="G868" i="4"/>
  <c r="J867" i="4"/>
  <c r="G867" i="4"/>
  <c r="I867" i="4" s="1"/>
  <c r="J866" i="4"/>
  <c r="G866" i="4"/>
  <c r="I866" i="4" s="1"/>
  <c r="J865" i="4"/>
  <c r="G865" i="4"/>
  <c r="I865" i="4" s="1"/>
  <c r="J864" i="4"/>
  <c r="G864" i="4"/>
  <c r="I864" i="4" s="1"/>
  <c r="J863" i="4"/>
  <c r="G863" i="4"/>
  <c r="I863" i="4" s="1"/>
  <c r="J862" i="4"/>
  <c r="G862" i="4"/>
  <c r="I862" i="4" s="1"/>
  <c r="J861" i="4"/>
  <c r="G861" i="4"/>
  <c r="I861" i="4" s="1"/>
  <c r="J860" i="4"/>
  <c r="G860" i="4"/>
  <c r="I860" i="4" s="1"/>
  <c r="J859" i="4"/>
  <c r="G859" i="4"/>
  <c r="I859" i="4" s="1"/>
  <c r="J858" i="4"/>
  <c r="G858" i="4"/>
  <c r="I858" i="4" s="1"/>
  <c r="J857" i="4"/>
  <c r="G857" i="4"/>
  <c r="I857" i="4" s="1"/>
  <c r="J856" i="4"/>
  <c r="G856" i="4"/>
  <c r="I856" i="4" s="1"/>
  <c r="J855" i="4"/>
  <c r="G855" i="4"/>
  <c r="I855" i="4" s="1"/>
  <c r="J854" i="4"/>
  <c r="G854" i="4"/>
  <c r="I854" i="4" s="1"/>
  <c r="J853" i="4"/>
  <c r="G853" i="4"/>
  <c r="I853" i="4" s="1"/>
  <c r="J852" i="4"/>
  <c r="G852" i="4"/>
  <c r="I852" i="4" s="1"/>
  <c r="J851" i="4"/>
  <c r="G851" i="4"/>
  <c r="I851" i="4" s="1"/>
  <c r="J850" i="4"/>
  <c r="G850" i="4"/>
  <c r="I850" i="4" s="1"/>
  <c r="J849" i="4"/>
  <c r="G849" i="4"/>
  <c r="I849" i="4" s="1"/>
  <c r="J848" i="4"/>
  <c r="G848" i="4"/>
  <c r="I848" i="4" s="1"/>
  <c r="J847" i="4"/>
  <c r="G847" i="4"/>
  <c r="I847" i="4" s="1"/>
  <c r="J846" i="4"/>
  <c r="G846" i="4"/>
  <c r="I846" i="4" s="1"/>
  <c r="J845" i="4"/>
  <c r="G845" i="4"/>
  <c r="I845" i="4" s="1"/>
  <c r="J844" i="4"/>
  <c r="G844" i="4"/>
  <c r="I844" i="4" s="1"/>
  <c r="J843" i="4"/>
  <c r="G843" i="4"/>
  <c r="I843" i="4" s="1"/>
  <c r="J842" i="4"/>
  <c r="G842" i="4"/>
  <c r="I842" i="4" s="1"/>
  <c r="J841" i="4"/>
  <c r="G841" i="4"/>
  <c r="I841" i="4" s="1"/>
  <c r="J840" i="4"/>
  <c r="G840" i="4"/>
  <c r="I840" i="4" s="1"/>
  <c r="J839" i="4"/>
  <c r="G839" i="4"/>
  <c r="I839" i="4" s="1"/>
  <c r="J838" i="4"/>
  <c r="G838" i="4"/>
  <c r="I838" i="4" s="1"/>
  <c r="J837" i="4"/>
  <c r="G837" i="4"/>
  <c r="I837" i="4" s="1"/>
  <c r="J836" i="4"/>
  <c r="G836" i="4"/>
  <c r="I836" i="4" s="1"/>
  <c r="J835" i="4"/>
  <c r="G835" i="4"/>
  <c r="I835" i="4" s="1"/>
  <c r="J834" i="4"/>
  <c r="G834" i="4"/>
  <c r="I834" i="4" s="1"/>
  <c r="J833" i="4"/>
  <c r="G833" i="4"/>
  <c r="I833" i="4" s="1"/>
  <c r="J832" i="4"/>
  <c r="I832" i="4"/>
  <c r="G832" i="4"/>
  <c r="J831" i="4"/>
  <c r="G831" i="4"/>
  <c r="I831" i="4" s="1"/>
  <c r="J830" i="4"/>
  <c r="G830" i="4"/>
  <c r="I830" i="4" s="1"/>
  <c r="J829" i="4"/>
  <c r="G829" i="4"/>
  <c r="I829" i="4" s="1"/>
  <c r="J828" i="4"/>
  <c r="G828" i="4"/>
  <c r="I828" i="4" s="1"/>
  <c r="J827" i="4"/>
  <c r="G827" i="4"/>
  <c r="I827" i="4" s="1"/>
  <c r="J826" i="4"/>
  <c r="G826" i="4"/>
  <c r="I826" i="4" s="1"/>
  <c r="J825" i="4"/>
  <c r="G825" i="4"/>
  <c r="I825" i="4" s="1"/>
  <c r="J824" i="4"/>
  <c r="G824" i="4"/>
  <c r="I824" i="4" s="1"/>
  <c r="J823" i="4"/>
  <c r="G823" i="4"/>
  <c r="I823" i="4" s="1"/>
  <c r="J822" i="4"/>
  <c r="G822" i="4"/>
  <c r="I822" i="4" s="1"/>
  <c r="J821" i="4"/>
  <c r="G821" i="4"/>
  <c r="I821" i="4" s="1"/>
  <c r="J820" i="4"/>
  <c r="G820" i="4"/>
  <c r="I820" i="4" s="1"/>
  <c r="J819" i="4"/>
  <c r="G819" i="4"/>
  <c r="I819" i="4" s="1"/>
  <c r="J818" i="4"/>
  <c r="G818" i="4"/>
  <c r="I818" i="4" s="1"/>
  <c r="J817" i="4"/>
  <c r="G817" i="4"/>
  <c r="I817" i="4" s="1"/>
  <c r="J816" i="4"/>
  <c r="G816" i="4"/>
  <c r="I816" i="4" s="1"/>
  <c r="J815" i="4"/>
  <c r="I815" i="4"/>
  <c r="G815" i="4"/>
  <c r="J814" i="4"/>
  <c r="G814" i="4"/>
  <c r="I814" i="4" s="1"/>
  <c r="J813" i="4"/>
  <c r="G813" i="4"/>
  <c r="I813" i="4" s="1"/>
  <c r="J812" i="4"/>
  <c r="G812" i="4"/>
  <c r="I812" i="4" s="1"/>
  <c r="J811" i="4"/>
  <c r="G811" i="4"/>
  <c r="I811" i="4" s="1"/>
  <c r="J810" i="4"/>
  <c r="G810" i="4"/>
  <c r="I810" i="4" s="1"/>
  <c r="J809" i="4"/>
  <c r="G809" i="4"/>
  <c r="I809" i="4" s="1"/>
  <c r="J808" i="4"/>
  <c r="G808" i="4"/>
  <c r="I808" i="4" s="1"/>
  <c r="J807" i="4"/>
  <c r="G807" i="4"/>
  <c r="I807" i="4" s="1"/>
  <c r="J806" i="4"/>
  <c r="G806" i="4"/>
  <c r="I806" i="4" s="1"/>
  <c r="J805" i="4"/>
  <c r="G805" i="4"/>
  <c r="I805" i="4" s="1"/>
  <c r="J804" i="4"/>
  <c r="G804" i="4"/>
  <c r="I804" i="4" s="1"/>
  <c r="J803" i="4"/>
  <c r="G803" i="4"/>
  <c r="I803" i="4" s="1"/>
  <c r="J802" i="4"/>
  <c r="G802" i="4"/>
  <c r="I802" i="4" s="1"/>
  <c r="J801" i="4"/>
  <c r="G801" i="4"/>
  <c r="I801" i="4" s="1"/>
  <c r="J800" i="4"/>
  <c r="G800" i="4"/>
  <c r="I800" i="4" s="1"/>
  <c r="J799" i="4"/>
  <c r="G799" i="4"/>
  <c r="I799" i="4" s="1"/>
  <c r="J798" i="4"/>
  <c r="G798" i="4"/>
  <c r="I798" i="4" s="1"/>
  <c r="J797" i="4"/>
  <c r="G797" i="4"/>
  <c r="I797" i="4" s="1"/>
  <c r="J796" i="4"/>
  <c r="G796" i="4"/>
  <c r="I796" i="4" s="1"/>
  <c r="J795" i="4"/>
  <c r="G795" i="4"/>
  <c r="I795" i="4" s="1"/>
  <c r="J794" i="4"/>
  <c r="G794" i="4"/>
  <c r="I794" i="4" s="1"/>
  <c r="J793" i="4"/>
  <c r="G793" i="4"/>
  <c r="I793" i="4" s="1"/>
  <c r="J792" i="4"/>
  <c r="G792" i="4"/>
  <c r="I792" i="4" s="1"/>
  <c r="J791" i="4"/>
  <c r="I791" i="4"/>
  <c r="G791" i="4"/>
  <c r="J790" i="4"/>
  <c r="G790" i="4"/>
  <c r="I790" i="4" s="1"/>
  <c r="J789" i="4"/>
  <c r="I789" i="4"/>
  <c r="G789" i="4"/>
  <c r="J788" i="4"/>
  <c r="G788" i="4"/>
  <c r="I788" i="4" s="1"/>
  <c r="J787" i="4"/>
  <c r="G787" i="4"/>
  <c r="I787" i="4" s="1"/>
  <c r="J786" i="4"/>
  <c r="G786" i="4"/>
  <c r="I786" i="4" s="1"/>
  <c r="J785" i="4"/>
  <c r="G785" i="4"/>
  <c r="I785" i="4" s="1"/>
  <c r="J784" i="4"/>
  <c r="G784" i="4"/>
  <c r="I784" i="4" s="1"/>
  <c r="J783" i="4"/>
  <c r="G783" i="4"/>
  <c r="I783" i="4" s="1"/>
  <c r="J782" i="4"/>
  <c r="G782" i="4"/>
  <c r="I782" i="4" s="1"/>
  <c r="J781" i="4"/>
  <c r="G781" i="4"/>
  <c r="I781" i="4" s="1"/>
  <c r="J780" i="4"/>
  <c r="G780" i="4"/>
  <c r="I780" i="4" s="1"/>
  <c r="J779" i="4"/>
  <c r="G779" i="4"/>
  <c r="I779" i="4" s="1"/>
  <c r="J778" i="4"/>
  <c r="G778" i="4"/>
  <c r="I778" i="4" s="1"/>
  <c r="J777" i="4"/>
  <c r="I777" i="4"/>
  <c r="G777" i="4"/>
  <c r="J776" i="4"/>
  <c r="G776" i="4"/>
  <c r="I776" i="4" s="1"/>
  <c r="J775" i="4"/>
  <c r="G775" i="4"/>
  <c r="I775" i="4" s="1"/>
  <c r="J774" i="4"/>
  <c r="G774" i="4"/>
  <c r="I774" i="4" s="1"/>
  <c r="J773" i="4"/>
  <c r="G773" i="4"/>
  <c r="I773" i="4" s="1"/>
  <c r="J772" i="4"/>
  <c r="G772" i="4"/>
  <c r="I772" i="4" s="1"/>
  <c r="J771" i="4"/>
  <c r="G771" i="4"/>
  <c r="I771" i="4" s="1"/>
  <c r="J770" i="4"/>
  <c r="G770" i="4"/>
  <c r="I770" i="4" s="1"/>
  <c r="J769" i="4"/>
  <c r="G769" i="4"/>
  <c r="I769" i="4" s="1"/>
  <c r="J768" i="4"/>
  <c r="I768" i="4"/>
  <c r="G768" i="4"/>
  <c r="J767" i="4"/>
  <c r="G767" i="4"/>
  <c r="I767" i="4" s="1"/>
  <c r="J766" i="4"/>
  <c r="G766" i="4"/>
  <c r="I766" i="4" s="1"/>
  <c r="J765" i="4"/>
  <c r="G765" i="4"/>
  <c r="I765" i="4" s="1"/>
  <c r="J764" i="4"/>
  <c r="I764" i="4"/>
  <c r="G764" i="4"/>
  <c r="J763" i="4"/>
  <c r="I763" i="4"/>
  <c r="G763" i="4"/>
  <c r="J762" i="4"/>
  <c r="G762" i="4"/>
  <c r="I762" i="4" s="1"/>
  <c r="J761" i="4"/>
  <c r="G761" i="4"/>
  <c r="I761" i="4" s="1"/>
  <c r="J760" i="4"/>
  <c r="G760" i="4"/>
  <c r="I760" i="4" s="1"/>
  <c r="J759" i="4"/>
  <c r="G759" i="4"/>
  <c r="I759" i="4" s="1"/>
  <c r="J758" i="4"/>
  <c r="G758" i="4"/>
  <c r="I758" i="4" s="1"/>
  <c r="J757" i="4"/>
  <c r="I757" i="4"/>
  <c r="G757" i="4"/>
  <c r="J756" i="4"/>
  <c r="G756" i="4"/>
  <c r="I756" i="4" s="1"/>
  <c r="J755" i="4"/>
  <c r="G755" i="4"/>
  <c r="I755" i="4" s="1"/>
  <c r="J754" i="4"/>
  <c r="G754" i="4"/>
  <c r="I754" i="4" s="1"/>
  <c r="J753" i="4"/>
  <c r="G753" i="4"/>
  <c r="I753" i="4" s="1"/>
  <c r="J752" i="4"/>
  <c r="G752" i="4"/>
  <c r="I752" i="4" s="1"/>
  <c r="J751" i="4"/>
  <c r="G751" i="4"/>
  <c r="I751" i="4" s="1"/>
  <c r="J750" i="4"/>
  <c r="G750" i="4"/>
  <c r="I750" i="4" s="1"/>
  <c r="J749" i="4"/>
  <c r="G749" i="4"/>
  <c r="I749" i="4" s="1"/>
  <c r="J748" i="4"/>
  <c r="G748" i="4"/>
  <c r="I748" i="4" s="1"/>
  <c r="J747" i="4"/>
  <c r="G747" i="4"/>
  <c r="I747" i="4" s="1"/>
  <c r="J746" i="4"/>
  <c r="G746" i="4"/>
  <c r="I746" i="4" s="1"/>
  <c r="J745" i="4"/>
  <c r="G745" i="4"/>
  <c r="I745" i="4" s="1"/>
  <c r="J744" i="4"/>
  <c r="G744" i="4"/>
  <c r="I744" i="4" s="1"/>
  <c r="J743" i="4"/>
  <c r="I743" i="4"/>
  <c r="G743" i="4"/>
  <c r="J742" i="4"/>
  <c r="G742" i="4"/>
  <c r="I742" i="4" s="1"/>
  <c r="J741" i="4"/>
  <c r="G741" i="4"/>
  <c r="I741" i="4" s="1"/>
  <c r="J740" i="4"/>
  <c r="G740" i="4"/>
  <c r="I740" i="4" s="1"/>
  <c r="J739" i="4"/>
  <c r="G739" i="4"/>
  <c r="I739" i="4" s="1"/>
  <c r="J738" i="4"/>
  <c r="G738" i="4"/>
  <c r="I738" i="4" s="1"/>
  <c r="J737" i="4"/>
  <c r="G737" i="4"/>
  <c r="I737" i="4" s="1"/>
  <c r="J736" i="4"/>
  <c r="G736" i="4"/>
  <c r="I736" i="4" s="1"/>
  <c r="J735" i="4"/>
  <c r="G735" i="4"/>
  <c r="I735" i="4" s="1"/>
  <c r="J734" i="4"/>
  <c r="G734" i="4"/>
  <c r="I734" i="4" s="1"/>
  <c r="J733" i="4"/>
  <c r="G733" i="4"/>
  <c r="I733" i="4" s="1"/>
  <c r="J732" i="4"/>
  <c r="G732" i="4"/>
  <c r="I732" i="4" s="1"/>
  <c r="J731" i="4"/>
  <c r="G731" i="4"/>
  <c r="I731" i="4" s="1"/>
  <c r="J730" i="4"/>
  <c r="G730" i="4"/>
  <c r="I730" i="4" s="1"/>
  <c r="J729" i="4"/>
  <c r="G729" i="4"/>
  <c r="I729" i="4" s="1"/>
  <c r="J728" i="4"/>
  <c r="G728" i="4"/>
  <c r="I728" i="4" s="1"/>
  <c r="J727" i="4"/>
  <c r="I727" i="4"/>
  <c r="G727" i="4"/>
  <c r="J726" i="4"/>
  <c r="G726" i="4"/>
  <c r="I726" i="4" s="1"/>
  <c r="J725" i="4"/>
  <c r="G725" i="4"/>
  <c r="I725" i="4" s="1"/>
  <c r="J724" i="4"/>
  <c r="G724" i="4"/>
  <c r="I724" i="4" s="1"/>
  <c r="J723" i="4"/>
  <c r="G723" i="4"/>
  <c r="I723" i="4" s="1"/>
  <c r="J722" i="4"/>
  <c r="G722" i="4"/>
  <c r="I722" i="4" s="1"/>
  <c r="J721" i="4"/>
  <c r="G721" i="4"/>
  <c r="I721" i="4" s="1"/>
  <c r="J720" i="4"/>
  <c r="G720" i="4"/>
  <c r="I720" i="4" s="1"/>
  <c r="J719" i="4"/>
  <c r="G719" i="4"/>
  <c r="I719" i="4" s="1"/>
  <c r="J718" i="4"/>
  <c r="G718" i="4"/>
  <c r="I718" i="4" s="1"/>
  <c r="J717" i="4"/>
  <c r="I717" i="4"/>
  <c r="G717" i="4"/>
  <c r="J716" i="4"/>
  <c r="G716" i="4"/>
  <c r="I716" i="4" s="1"/>
  <c r="J715" i="4"/>
  <c r="G715" i="4"/>
  <c r="I715" i="4" s="1"/>
  <c r="J714" i="4"/>
  <c r="G714" i="4"/>
  <c r="I714" i="4" s="1"/>
  <c r="J713" i="4"/>
  <c r="G713" i="4"/>
  <c r="I713" i="4" s="1"/>
  <c r="J712" i="4"/>
  <c r="G712" i="4"/>
  <c r="I712" i="4" s="1"/>
  <c r="J711" i="4"/>
  <c r="G711" i="4"/>
  <c r="I711" i="4" s="1"/>
  <c r="J710" i="4"/>
  <c r="G710" i="4"/>
  <c r="I710" i="4" s="1"/>
  <c r="J709" i="4"/>
  <c r="G709" i="4"/>
  <c r="I709" i="4" s="1"/>
  <c r="J708" i="4"/>
  <c r="G708" i="4"/>
  <c r="I708" i="4" s="1"/>
  <c r="J707" i="4"/>
  <c r="G707" i="4"/>
  <c r="I707" i="4" s="1"/>
  <c r="J706" i="4"/>
  <c r="G706" i="4"/>
  <c r="I706" i="4" s="1"/>
  <c r="J705" i="4"/>
  <c r="G705" i="4"/>
  <c r="I705" i="4" s="1"/>
  <c r="J704" i="4"/>
  <c r="G704" i="4"/>
  <c r="I704" i="4" s="1"/>
  <c r="J703" i="4"/>
  <c r="G703" i="4"/>
  <c r="I703" i="4" s="1"/>
  <c r="J702" i="4"/>
  <c r="G702" i="4"/>
  <c r="I702" i="4" s="1"/>
  <c r="J701" i="4"/>
  <c r="G701" i="4"/>
  <c r="I701" i="4" s="1"/>
  <c r="J700" i="4"/>
  <c r="G700" i="4"/>
  <c r="I700" i="4" s="1"/>
  <c r="J699" i="4"/>
  <c r="I699" i="4"/>
  <c r="G699" i="4"/>
  <c r="J698" i="4"/>
  <c r="G698" i="4"/>
  <c r="I698" i="4" s="1"/>
  <c r="J697" i="4"/>
  <c r="I697" i="4"/>
  <c r="G697" i="4"/>
  <c r="J696" i="4"/>
  <c r="G696" i="4"/>
  <c r="I696" i="4" s="1"/>
  <c r="J695" i="4"/>
  <c r="G695" i="4"/>
  <c r="I695" i="4" s="1"/>
  <c r="J694" i="4"/>
  <c r="G694" i="4"/>
  <c r="I694" i="4" s="1"/>
  <c r="J693" i="4"/>
  <c r="G693" i="4"/>
  <c r="I693" i="4" s="1"/>
  <c r="J692" i="4"/>
  <c r="G692" i="4"/>
  <c r="I692" i="4" s="1"/>
  <c r="J691" i="4"/>
  <c r="G691" i="4"/>
  <c r="I691" i="4" s="1"/>
  <c r="J690" i="4"/>
  <c r="G690" i="4"/>
  <c r="I690" i="4" s="1"/>
  <c r="J689" i="4"/>
  <c r="G689" i="4"/>
  <c r="I689" i="4" s="1"/>
  <c r="J688" i="4"/>
  <c r="G688" i="4"/>
  <c r="I688" i="4" s="1"/>
  <c r="J687" i="4"/>
  <c r="G687" i="4"/>
  <c r="I687" i="4" s="1"/>
  <c r="J686" i="4"/>
  <c r="G686" i="4"/>
  <c r="I686" i="4" s="1"/>
  <c r="J685" i="4"/>
  <c r="G685" i="4"/>
  <c r="I685" i="4" s="1"/>
  <c r="J684" i="4"/>
  <c r="I684" i="4"/>
  <c r="G684" i="4"/>
  <c r="J683" i="4"/>
  <c r="G683" i="4"/>
  <c r="I683" i="4" s="1"/>
  <c r="J682" i="4"/>
  <c r="G682" i="4"/>
  <c r="I682" i="4" s="1"/>
  <c r="J681" i="4"/>
  <c r="G681" i="4"/>
  <c r="I681" i="4" s="1"/>
  <c r="J680" i="4"/>
  <c r="G680" i="4"/>
  <c r="I680" i="4" s="1"/>
  <c r="J679" i="4"/>
  <c r="G679" i="4"/>
  <c r="I679" i="4" s="1"/>
  <c r="J678" i="4"/>
  <c r="G678" i="4"/>
  <c r="I678" i="4" s="1"/>
  <c r="J677" i="4"/>
  <c r="G677" i="4"/>
  <c r="I677" i="4" s="1"/>
  <c r="J676" i="4"/>
  <c r="I676" i="4"/>
  <c r="G676" i="4"/>
  <c r="J675" i="4"/>
  <c r="G675" i="4"/>
  <c r="I675" i="4" s="1"/>
  <c r="J674" i="4"/>
  <c r="G674" i="4"/>
  <c r="I674" i="4" s="1"/>
  <c r="J673" i="4"/>
  <c r="G673" i="4"/>
  <c r="I673" i="4" s="1"/>
  <c r="J672" i="4"/>
  <c r="G672" i="4"/>
  <c r="I672" i="4" s="1"/>
  <c r="J671" i="4"/>
  <c r="G671" i="4"/>
  <c r="I671" i="4" s="1"/>
  <c r="J670" i="4"/>
  <c r="G670" i="4"/>
  <c r="I670" i="4" s="1"/>
  <c r="J669" i="4"/>
  <c r="G669" i="4"/>
  <c r="I669" i="4" s="1"/>
  <c r="J668" i="4"/>
  <c r="G668" i="4"/>
  <c r="I668" i="4" s="1"/>
  <c r="J667" i="4"/>
  <c r="G667" i="4"/>
  <c r="I667" i="4" s="1"/>
  <c r="J666" i="4"/>
  <c r="G666" i="4"/>
  <c r="I666" i="4" s="1"/>
  <c r="J665" i="4"/>
  <c r="G665" i="4"/>
  <c r="I665" i="4" s="1"/>
  <c r="J664" i="4"/>
  <c r="G664" i="4"/>
  <c r="I664" i="4" s="1"/>
  <c r="J663" i="4"/>
  <c r="G663" i="4"/>
  <c r="I663" i="4" s="1"/>
  <c r="J662" i="4"/>
  <c r="G662" i="4"/>
  <c r="I662" i="4" s="1"/>
  <c r="J661" i="4"/>
  <c r="G661" i="4"/>
  <c r="I661" i="4" s="1"/>
  <c r="J660" i="4"/>
  <c r="G660" i="4"/>
  <c r="I660" i="4" s="1"/>
  <c r="J659" i="4"/>
  <c r="G659" i="4"/>
  <c r="I659" i="4" s="1"/>
  <c r="J658" i="4"/>
  <c r="G658" i="4"/>
  <c r="I658" i="4" s="1"/>
  <c r="J657" i="4"/>
  <c r="G657" i="4"/>
  <c r="I657" i="4" s="1"/>
  <c r="J656" i="4"/>
  <c r="G656" i="4"/>
  <c r="I656" i="4" s="1"/>
  <c r="J655" i="4"/>
  <c r="G655" i="4"/>
  <c r="I655" i="4" s="1"/>
  <c r="J654" i="4"/>
  <c r="G654" i="4"/>
  <c r="I654" i="4" s="1"/>
  <c r="J653" i="4"/>
  <c r="G653" i="4"/>
  <c r="I653" i="4" s="1"/>
  <c r="J652" i="4"/>
  <c r="G652" i="4"/>
  <c r="I652" i="4" s="1"/>
  <c r="J651" i="4"/>
  <c r="G651" i="4"/>
  <c r="I651" i="4" s="1"/>
  <c r="J650" i="4"/>
  <c r="G650" i="4"/>
  <c r="I650" i="4" s="1"/>
  <c r="J649" i="4"/>
  <c r="G649" i="4"/>
  <c r="I649" i="4" s="1"/>
  <c r="J648" i="4"/>
  <c r="G648" i="4"/>
  <c r="I648" i="4" s="1"/>
  <c r="J647" i="4"/>
  <c r="I647" i="4"/>
  <c r="G647" i="4"/>
  <c r="J646" i="4"/>
  <c r="G646" i="4"/>
  <c r="I646" i="4" s="1"/>
  <c r="J645" i="4"/>
  <c r="G645" i="4"/>
  <c r="I645" i="4" s="1"/>
  <c r="J644" i="4"/>
  <c r="G644" i="4"/>
  <c r="I644" i="4" s="1"/>
  <c r="J643" i="4"/>
  <c r="G643" i="4"/>
  <c r="I643" i="4" s="1"/>
  <c r="J642" i="4"/>
  <c r="I642" i="4"/>
  <c r="G642" i="4"/>
  <c r="J641" i="4"/>
  <c r="G641" i="4"/>
  <c r="I641" i="4" s="1"/>
  <c r="J640" i="4"/>
  <c r="I640" i="4"/>
  <c r="G640" i="4"/>
  <c r="J639" i="4"/>
  <c r="I639" i="4"/>
  <c r="G639" i="4"/>
  <c r="J638" i="4"/>
  <c r="G638" i="4"/>
  <c r="I638" i="4" s="1"/>
  <c r="J637" i="4"/>
  <c r="G637" i="4"/>
  <c r="I637" i="4" s="1"/>
  <c r="J636" i="4"/>
  <c r="G636" i="4"/>
  <c r="I636" i="4" s="1"/>
  <c r="J635" i="4"/>
  <c r="I635" i="4"/>
  <c r="G635" i="4"/>
  <c r="J634" i="4"/>
  <c r="G634" i="4"/>
  <c r="I634" i="4" s="1"/>
  <c r="J633" i="4"/>
  <c r="G633" i="4"/>
  <c r="I633" i="4" s="1"/>
  <c r="J632" i="4"/>
  <c r="G632" i="4"/>
  <c r="I632" i="4" s="1"/>
  <c r="J631" i="4"/>
  <c r="G631" i="4"/>
  <c r="I631" i="4" s="1"/>
  <c r="J630" i="4"/>
  <c r="G630" i="4"/>
  <c r="I630" i="4" s="1"/>
  <c r="J629" i="4"/>
  <c r="G629" i="4"/>
  <c r="I629" i="4" s="1"/>
  <c r="J628" i="4"/>
  <c r="G628" i="4"/>
  <c r="I628" i="4" s="1"/>
  <c r="J627" i="4"/>
  <c r="G627" i="4"/>
  <c r="I627" i="4" s="1"/>
  <c r="J626" i="4"/>
  <c r="G626" i="4"/>
  <c r="I626" i="4" s="1"/>
  <c r="J625" i="4"/>
  <c r="G625" i="4"/>
  <c r="I625" i="4" s="1"/>
  <c r="J624" i="4"/>
  <c r="I624" i="4"/>
  <c r="G624" i="4"/>
  <c r="J623" i="4"/>
  <c r="I623" i="4"/>
  <c r="G623" i="4"/>
  <c r="J622" i="4"/>
  <c r="G622" i="4"/>
  <c r="I622" i="4" s="1"/>
  <c r="J621" i="4"/>
  <c r="G621" i="4"/>
  <c r="I621" i="4" s="1"/>
  <c r="J620" i="4"/>
  <c r="G620" i="4"/>
  <c r="I620" i="4" s="1"/>
  <c r="J619" i="4"/>
  <c r="G619" i="4"/>
  <c r="I619" i="4" s="1"/>
  <c r="J618" i="4"/>
  <c r="G618" i="4"/>
  <c r="I618" i="4" s="1"/>
  <c r="J617" i="4"/>
  <c r="G617" i="4"/>
  <c r="I617" i="4" s="1"/>
  <c r="J616" i="4"/>
  <c r="I616" i="4"/>
  <c r="G616" i="4"/>
  <c r="J615" i="4"/>
  <c r="G615" i="4"/>
  <c r="I615" i="4" s="1"/>
  <c r="J614" i="4"/>
  <c r="G614" i="4"/>
  <c r="I614" i="4" s="1"/>
  <c r="J613" i="4"/>
  <c r="G613" i="4"/>
  <c r="I613" i="4" s="1"/>
  <c r="J612" i="4"/>
  <c r="G612" i="4"/>
  <c r="I612" i="4" s="1"/>
  <c r="J611" i="4"/>
  <c r="G611" i="4"/>
  <c r="I611" i="4" s="1"/>
  <c r="J610" i="4"/>
  <c r="G610" i="4"/>
  <c r="I610" i="4" s="1"/>
  <c r="J609" i="4"/>
  <c r="G609" i="4"/>
  <c r="I609" i="4" s="1"/>
  <c r="J608" i="4"/>
  <c r="I608" i="4"/>
  <c r="G608" i="4"/>
  <c r="J607" i="4"/>
  <c r="I607" i="4"/>
  <c r="G607" i="4"/>
  <c r="J606" i="4"/>
  <c r="G606" i="4"/>
  <c r="I606" i="4" s="1"/>
  <c r="J605" i="4"/>
  <c r="G605" i="4"/>
  <c r="I605" i="4" s="1"/>
  <c r="J604" i="4"/>
  <c r="G604" i="4"/>
  <c r="I604" i="4" s="1"/>
  <c r="J603" i="4"/>
  <c r="G603" i="4"/>
  <c r="I603" i="4" s="1"/>
  <c r="J602" i="4"/>
  <c r="G602" i="4"/>
  <c r="I602" i="4" s="1"/>
  <c r="J601" i="4"/>
  <c r="G601" i="4"/>
  <c r="I601" i="4" s="1"/>
  <c r="J600" i="4"/>
  <c r="G600" i="4"/>
  <c r="I600" i="4" s="1"/>
  <c r="J599" i="4"/>
  <c r="G599" i="4"/>
  <c r="I599" i="4" s="1"/>
  <c r="J598" i="4"/>
  <c r="G598" i="4"/>
  <c r="I598" i="4" s="1"/>
  <c r="J597" i="4"/>
  <c r="G597" i="4"/>
  <c r="I597" i="4" s="1"/>
  <c r="J596" i="4"/>
  <c r="G596" i="4"/>
  <c r="I596" i="4" s="1"/>
  <c r="J595" i="4"/>
  <c r="G595" i="4"/>
  <c r="I595" i="4" s="1"/>
  <c r="J594" i="4"/>
  <c r="G594" i="4"/>
  <c r="I594" i="4" s="1"/>
  <c r="J593" i="4"/>
  <c r="G593" i="4"/>
  <c r="I593" i="4" s="1"/>
  <c r="J592" i="4"/>
  <c r="G592" i="4"/>
  <c r="I592" i="4" s="1"/>
  <c r="J591" i="4"/>
  <c r="G591" i="4"/>
  <c r="I591" i="4" s="1"/>
  <c r="J590" i="4"/>
  <c r="G590" i="4"/>
  <c r="I590" i="4" s="1"/>
  <c r="J589" i="4"/>
  <c r="G589" i="4"/>
  <c r="I589" i="4" s="1"/>
  <c r="J588" i="4"/>
  <c r="G588" i="4"/>
  <c r="I588" i="4" s="1"/>
  <c r="J587" i="4"/>
  <c r="G587" i="4"/>
  <c r="I587" i="4" s="1"/>
  <c r="J586" i="4"/>
  <c r="G586" i="4"/>
  <c r="I586" i="4" s="1"/>
  <c r="J585" i="4"/>
  <c r="G585" i="4"/>
  <c r="I585" i="4" s="1"/>
  <c r="J584" i="4"/>
  <c r="G584" i="4"/>
  <c r="I584" i="4" s="1"/>
  <c r="J583" i="4"/>
  <c r="I583" i="4"/>
  <c r="G583" i="4"/>
  <c r="J582" i="4"/>
  <c r="G582" i="4"/>
  <c r="I582" i="4" s="1"/>
  <c r="J581" i="4"/>
  <c r="G581" i="4"/>
  <c r="I581" i="4" s="1"/>
  <c r="J580" i="4"/>
  <c r="I580" i="4"/>
  <c r="G580" i="4"/>
  <c r="J579" i="4"/>
  <c r="G579" i="4"/>
  <c r="I579" i="4" s="1"/>
  <c r="J578" i="4"/>
  <c r="G578" i="4"/>
  <c r="I578" i="4" s="1"/>
  <c r="J577" i="4"/>
  <c r="G577" i="4"/>
  <c r="I577" i="4" s="1"/>
  <c r="J576" i="4"/>
  <c r="G576" i="4"/>
  <c r="I576" i="4" s="1"/>
  <c r="J575" i="4"/>
  <c r="G575" i="4"/>
  <c r="I575" i="4" s="1"/>
  <c r="J574" i="4"/>
  <c r="G574" i="4"/>
  <c r="I574" i="4" s="1"/>
  <c r="J573" i="4"/>
  <c r="I573" i="4"/>
  <c r="G573" i="4"/>
  <c r="J572" i="4"/>
  <c r="G572" i="4"/>
  <c r="I572" i="4" s="1"/>
  <c r="J571" i="4"/>
  <c r="I571" i="4"/>
  <c r="G571" i="4"/>
  <c r="J570" i="4"/>
  <c r="G570" i="4"/>
  <c r="I570" i="4" s="1"/>
  <c r="J569" i="4"/>
  <c r="G569" i="4"/>
  <c r="I569" i="4" s="1"/>
  <c r="J568" i="4"/>
  <c r="G568" i="4"/>
  <c r="I568" i="4" s="1"/>
  <c r="J567" i="4"/>
  <c r="G567" i="4"/>
  <c r="I567" i="4" s="1"/>
  <c r="J566" i="4"/>
  <c r="G566" i="4"/>
  <c r="I566" i="4" s="1"/>
  <c r="J565" i="4"/>
  <c r="G565" i="4"/>
  <c r="I565" i="4" s="1"/>
  <c r="J564" i="4"/>
  <c r="G564" i="4"/>
  <c r="I564" i="4" s="1"/>
  <c r="J563" i="4"/>
  <c r="G563" i="4"/>
  <c r="I563" i="4" s="1"/>
  <c r="J562" i="4"/>
  <c r="G562" i="4"/>
  <c r="I562" i="4" s="1"/>
  <c r="J561" i="4"/>
  <c r="I561" i="4"/>
  <c r="G561" i="4"/>
  <c r="J560" i="4"/>
  <c r="G560" i="4"/>
  <c r="I560" i="4" s="1"/>
  <c r="J559" i="4"/>
  <c r="G559" i="4"/>
  <c r="I559" i="4" s="1"/>
  <c r="J558" i="4"/>
  <c r="I558" i="4"/>
  <c r="G558" i="4"/>
  <c r="J557" i="4"/>
  <c r="G557" i="4"/>
  <c r="I557" i="4" s="1"/>
  <c r="J556" i="4"/>
  <c r="G556" i="4"/>
  <c r="I556" i="4" s="1"/>
  <c r="J555" i="4"/>
  <c r="G555" i="4"/>
  <c r="I555" i="4" s="1"/>
  <c r="J554" i="4"/>
  <c r="G554" i="4"/>
  <c r="I554" i="4" s="1"/>
  <c r="J553" i="4"/>
  <c r="G553" i="4"/>
  <c r="I553" i="4" s="1"/>
  <c r="J552" i="4"/>
  <c r="G552" i="4"/>
  <c r="I552" i="4" s="1"/>
  <c r="J551" i="4"/>
  <c r="G551" i="4"/>
  <c r="I551" i="4" s="1"/>
  <c r="J550" i="4"/>
  <c r="G550" i="4"/>
  <c r="I550" i="4" s="1"/>
  <c r="J549" i="4"/>
  <c r="G549" i="4"/>
  <c r="I549" i="4" s="1"/>
  <c r="J548" i="4"/>
  <c r="G548" i="4"/>
  <c r="I548" i="4" s="1"/>
  <c r="J547" i="4"/>
  <c r="I547" i="4"/>
  <c r="G547" i="4"/>
  <c r="J546" i="4"/>
  <c r="I546" i="4"/>
  <c r="G546" i="4"/>
  <c r="J545" i="4"/>
  <c r="I545" i="4"/>
  <c r="G545" i="4"/>
  <c r="J544" i="4"/>
  <c r="G544" i="4"/>
  <c r="I544" i="4" s="1"/>
  <c r="J543" i="4"/>
  <c r="I543" i="4"/>
  <c r="G543" i="4"/>
  <c r="J542" i="4"/>
  <c r="G542" i="4"/>
  <c r="I542" i="4" s="1"/>
  <c r="J541" i="4"/>
  <c r="G541" i="4"/>
  <c r="I541" i="4" s="1"/>
  <c r="J540" i="4"/>
  <c r="G540" i="4"/>
  <c r="I540" i="4" s="1"/>
  <c r="J539" i="4"/>
  <c r="G539" i="4"/>
  <c r="I539" i="4" s="1"/>
  <c r="J538" i="4"/>
  <c r="G538" i="4"/>
  <c r="I538" i="4" s="1"/>
  <c r="J537" i="4"/>
  <c r="G537" i="4"/>
  <c r="I537" i="4" s="1"/>
  <c r="J536" i="4"/>
  <c r="G536" i="4"/>
  <c r="I536" i="4" s="1"/>
  <c r="J535" i="4"/>
  <c r="G535" i="4"/>
  <c r="I535" i="4" s="1"/>
  <c r="J534" i="4"/>
  <c r="G534" i="4"/>
  <c r="I534" i="4" s="1"/>
  <c r="J533" i="4"/>
  <c r="I533" i="4"/>
  <c r="G533" i="4"/>
  <c r="J532" i="4"/>
  <c r="G532" i="4"/>
  <c r="I532" i="4" s="1"/>
  <c r="J531" i="4"/>
  <c r="G531" i="4"/>
  <c r="I531" i="4" s="1"/>
  <c r="J530" i="4"/>
  <c r="G530" i="4"/>
  <c r="I530" i="4" s="1"/>
  <c r="J529" i="4"/>
  <c r="G529" i="4"/>
  <c r="I529" i="4" s="1"/>
  <c r="J528" i="4"/>
  <c r="G528" i="4"/>
  <c r="I528" i="4" s="1"/>
  <c r="J527" i="4"/>
  <c r="G527" i="4"/>
  <c r="I527" i="4" s="1"/>
  <c r="J526" i="4"/>
  <c r="G526" i="4"/>
  <c r="I526" i="4" s="1"/>
  <c r="J525" i="4"/>
  <c r="G525" i="4"/>
  <c r="I525" i="4" s="1"/>
  <c r="J524" i="4"/>
  <c r="G524" i="4"/>
  <c r="I524" i="4" s="1"/>
  <c r="J523" i="4"/>
  <c r="G523" i="4"/>
  <c r="I523" i="4" s="1"/>
  <c r="J522" i="4"/>
  <c r="G522" i="4"/>
  <c r="I522" i="4" s="1"/>
  <c r="J521" i="4"/>
  <c r="G521" i="4"/>
  <c r="I521" i="4" s="1"/>
  <c r="J520" i="4"/>
  <c r="G520" i="4"/>
  <c r="I520" i="4" s="1"/>
  <c r="J519" i="4"/>
  <c r="I519" i="4"/>
  <c r="G519" i="4"/>
  <c r="J518" i="4"/>
  <c r="G518" i="4"/>
  <c r="I518" i="4" s="1"/>
  <c r="J517" i="4"/>
  <c r="G517" i="4"/>
  <c r="I517" i="4" s="1"/>
  <c r="J516" i="4"/>
  <c r="G516" i="4"/>
  <c r="I516" i="4" s="1"/>
  <c r="J515" i="4"/>
  <c r="G515" i="4"/>
  <c r="I515" i="4" s="1"/>
  <c r="J514" i="4"/>
  <c r="G514" i="4"/>
  <c r="I514" i="4" s="1"/>
  <c r="J513" i="4"/>
  <c r="G513" i="4"/>
  <c r="I513" i="4" s="1"/>
  <c r="J512" i="4"/>
  <c r="G512" i="4"/>
  <c r="I512" i="4" s="1"/>
  <c r="J511" i="4"/>
  <c r="I511" i="4"/>
  <c r="G511" i="4"/>
  <c r="J510" i="4"/>
  <c r="G510" i="4"/>
  <c r="I510" i="4" s="1"/>
  <c r="J509" i="4"/>
  <c r="G509" i="4"/>
  <c r="I509" i="4" s="1"/>
  <c r="J508" i="4"/>
  <c r="I508" i="4"/>
  <c r="G508" i="4"/>
  <c r="J507" i="4"/>
  <c r="G507" i="4"/>
  <c r="I507" i="4" s="1"/>
  <c r="J506" i="4"/>
  <c r="I506" i="4"/>
  <c r="G506" i="4"/>
  <c r="J505" i="4"/>
  <c r="G505" i="4"/>
  <c r="I505" i="4" s="1"/>
  <c r="J504" i="4"/>
  <c r="G504" i="4"/>
  <c r="I504" i="4" s="1"/>
  <c r="J503" i="4"/>
  <c r="G503" i="4"/>
  <c r="I503" i="4" s="1"/>
  <c r="J502" i="4"/>
  <c r="G502" i="4"/>
  <c r="I502" i="4" s="1"/>
  <c r="J501" i="4"/>
  <c r="G501" i="4"/>
  <c r="I501" i="4" s="1"/>
  <c r="J500" i="4"/>
  <c r="G500" i="4"/>
  <c r="I500" i="4" s="1"/>
  <c r="J499" i="4"/>
  <c r="G499" i="4"/>
  <c r="I499" i="4" s="1"/>
  <c r="J498" i="4"/>
  <c r="G498" i="4"/>
  <c r="I498" i="4" s="1"/>
  <c r="J497" i="4"/>
  <c r="G497" i="4"/>
  <c r="I497" i="4" s="1"/>
  <c r="J496" i="4"/>
  <c r="G496" i="4"/>
  <c r="I496" i="4" s="1"/>
  <c r="J495" i="4"/>
  <c r="G495" i="4"/>
  <c r="I495" i="4" s="1"/>
  <c r="J494" i="4"/>
  <c r="I494" i="4"/>
  <c r="G494" i="4"/>
  <c r="J493" i="4"/>
  <c r="G493" i="4"/>
  <c r="I493" i="4" s="1"/>
  <c r="J492" i="4"/>
  <c r="G492" i="4"/>
  <c r="I492" i="4" s="1"/>
  <c r="J491" i="4"/>
  <c r="G491" i="4"/>
  <c r="I491" i="4" s="1"/>
  <c r="J490" i="4"/>
  <c r="I490" i="4"/>
  <c r="G490" i="4"/>
  <c r="J489" i="4"/>
  <c r="G489" i="4"/>
  <c r="I489" i="4" s="1"/>
  <c r="J488" i="4"/>
  <c r="G488" i="4"/>
  <c r="I488" i="4" s="1"/>
  <c r="J487" i="4"/>
  <c r="I487" i="4"/>
  <c r="G487" i="4"/>
  <c r="J486" i="4"/>
  <c r="G486" i="4"/>
  <c r="I486" i="4" s="1"/>
  <c r="J485" i="4"/>
  <c r="G485" i="4"/>
  <c r="I485" i="4" s="1"/>
  <c r="J484" i="4"/>
  <c r="G484" i="4"/>
  <c r="I484" i="4" s="1"/>
  <c r="J483" i="4"/>
  <c r="I483" i="4"/>
  <c r="G483" i="4"/>
  <c r="J482" i="4"/>
  <c r="G482" i="4"/>
  <c r="I482" i="4" s="1"/>
  <c r="J481" i="4"/>
  <c r="G481" i="4"/>
  <c r="I481" i="4" s="1"/>
  <c r="J480" i="4"/>
  <c r="G480" i="4"/>
  <c r="I480" i="4" s="1"/>
  <c r="J479" i="4"/>
  <c r="G479" i="4"/>
  <c r="I479" i="4" s="1"/>
  <c r="J478" i="4"/>
  <c r="I478" i="4"/>
  <c r="G478" i="4"/>
  <c r="J477" i="4"/>
  <c r="G477" i="4"/>
  <c r="I477" i="4" s="1"/>
  <c r="J476" i="4"/>
  <c r="G476" i="4"/>
  <c r="I476" i="4" s="1"/>
  <c r="J475" i="4"/>
  <c r="G475" i="4"/>
  <c r="I475" i="4" s="1"/>
  <c r="J474" i="4"/>
  <c r="G474" i="4"/>
  <c r="I474" i="4" s="1"/>
  <c r="J473" i="4"/>
  <c r="I473" i="4"/>
  <c r="G473" i="4"/>
  <c r="J472" i="4"/>
  <c r="G472" i="4"/>
  <c r="I472" i="4" s="1"/>
  <c r="J471" i="4"/>
  <c r="G471" i="4"/>
  <c r="I471" i="4" s="1"/>
  <c r="J470" i="4"/>
  <c r="G470" i="4"/>
  <c r="I470" i="4" s="1"/>
  <c r="J469" i="4"/>
  <c r="G469" i="4"/>
  <c r="I469" i="4" s="1"/>
  <c r="J468" i="4"/>
  <c r="G468" i="4"/>
  <c r="I468" i="4" s="1"/>
  <c r="J467" i="4"/>
  <c r="G467" i="4"/>
  <c r="I467" i="4" s="1"/>
  <c r="J466" i="4"/>
  <c r="G466" i="4"/>
  <c r="I466" i="4" s="1"/>
  <c r="J465" i="4"/>
  <c r="G465" i="4"/>
  <c r="I465" i="4" s="1"/>
  <c r="J464" i="4"/>
  <c r="G464" i="4"/>
  <c r="I464" i="4" s="1"/>
  <c r="J463" i="4"/>
  <c r="G463" i="4"/>
  <c r="I463" i="4" s="1"/>
  <c r="J462" i="4"/>
  <c r="G462" i="4"/>
  <c r="I462" i="4" s="1"/>
  <c r="J461" i="4"/>
  <c r="G461" i="4"/>
  <c r="I461" i="4" s="1"/>
  <c r="J460" i="4"/>
  <c r="G460" i="4"/>
  <c r="I460" i="4" s="1"/>
  <c r="J459" i="4"/>
  <c r="I459" i="4"/>
  <c r="G459" i="4"/>
  <c r="J458" i="4"/>
  <c r="G458" i="4"/>
  <c r="I458" i="4" s="1"/>
  <c r="J457" i="4"/>
  <c r="G457" i="4"/>
  <c r="I457" i="4" s="1"/>
  <c r="J456" i="4"/>
  <c r="G456" i="4"/>
  <c r="I456" i="4" s="1"/>
  <c r="J455" i="4"/>
  <c r="G455" i="4"/>
  <c r="I455" i="4" s="1"/>
  <c r="J454" i="4"/>
  <c r="G454" i="4"/>
  <c r="I454" i="4" s="1"/>
  <c r="J453" i="4"/>
  <c r="I453" i="4"/>
  <c r="G453" i="4"/>
  <c r="J452" i="4"/>
  <c r="G452" i="4"/>
  <c r="I452" i="4" s="1"/>
  <c r="J451" i="4"/>
  <c r="G451" i="4"/>
  <c r="I451" i="4" s="1"/>
  <c r="J450" i="4"/>
  <c r="G450" i="4"/>
  <c r="I450" i="4" s="1"/>
  <c r="J449" i="4"/>
  <c r="G449" i="4"/>
  <c r="I449" i="4" s="1"/>
  <c r="J448" i="4"/>
  <c r="G448" i="4"/>
  <c r="I448" i="4" s="1"/>
  <c r="J447" i="4"/>
  <c r="G447" i="4"/>
  <c r="I447" i="4" s="1"/>
  <c r="J446" i="4"/>
  <c r="I446" i="4"/>
  <c r="G446" i="4"/>
  <c r="J445" i="4"/>
  <c r="G445" i="4"/>
  <c r="I445" i="4" s="1"/>
  <c r="J444" i="4"/>
  <c r="I444" i="4"/>
  <c r="G444" i="4"/>
  <c r="J443" i="4"/>
  <c r="G443" i="4"/>
  <c r="I443" i="4" s="1"/>
  <c r="J442" i="4"/>
  <c r="G442" i="4"/>
  <c r="I442" i="4" s="1"/>
  <c r="J441" i="4"/>
  <c r="G441" i="4"/>
  <c r="I441" i="4" s="1"/>
  <c r="J440" i="4"/>
  <c r="G440" i="4"/>
  <c r="I440" i="4" s="1"/>
  <c r="J439" i="4"/>
  <c r="G439" i="4"/>
  <c r="I439" i="4" s="1"/>
  <c r="J438" i="4"/>
  <c r="G438" i="4"/>
  <c r="I438" i="4" s="1"/>
  <c r="J437" i="4"/>
  <c r="G437" i="4"/>
  <c r="I437" i="4" s="1"/>
  <c r="J436" i="4"/>
  <c r="G436" i="4"/>
  <c r="I436" i="4" s="1"/>
  <c r="J435" i="4"/>
  <c r="G435" i="4"/>
  <c r="I435" i="4" s="1"/>
  <c r="J434" i="4"/>
  <c r="G434" i="4"/>
  <c r="I434" i="4" s="1"/>
  <c r="J433" i="4"/>
  <c r="G433" i="4"/>
  <c r="I433" i="4" s="1"/>
  <c r="J432" i="4"/>
  <c r="G432" i="4"/>
  <c r="I432" i="4" s="1"/>
  <c r="J431" i="4"/>
  <c r="I431" i="4"/>
  <c r="G431" i="4"/>
  <c r="J430" i="4"/>
  <c r="G430" i="4"/>
  <c r="I430" i="4" s="1"/>
  <c r="J429" i="4"/>
  <c r="G429" i="4"/>
  <c r="I429" i="4" s="1"/>
  <c r="J428" i="4"/>
  <c r="I428" i="4"/>
  <c r="G428" i="4"/>
  <c r="J427" i="4"/>
  <c r="G427" i="4"/>
  <c r="I427" i="4" s="1"/>
  <c r="J426" i="4"/>
  <c r="G426" i="4"/>
  <c r="I426" i="4" s="1"/>
  <c r="J425" i="4"/>
  <c r="G425" i="4"/>
  <c r="I425" i="4" s="1"/>
  <c r="J424" i="4"/>
  <c r="G424" i="4"/>
  <c r="I424" i="4" s="1"/>
  <c r="J423" i="4"/>
  <c r="G423" i="4"/>
  <c r="I423" i="4" s="1"/>
  <c r="J422" i="4"/>
  <c r="G422" i="4"/>
  <c r="I422" i="4" s="1"/>
  <c r="J421" i="4"/>
  <c r="G421" i="4"/>
  <c r="I421" i="4" s="1"/>
  <c r="J420" i="4"/>
  <c r="G420" i="4"/>
  <c r="I420" i="4" s="1"/>
  <c r="J419" i="4"/>
  <c r="G419" i="4"/>
  <c r="I419" i="4" s="1"/>
  <c r="J418" i="4"/>
  <c r="G418" i="4"/>
  <c r="I418" i="4" s="1"/>
  <c r="J417" i="4"/>
  <c r="G417" i="4"/>
  <c r="I417" i="4" s="1"/>
  <c r="J416" i="4"/>
  <c r="G416" i="4"/>
  <c r="I416" i="4" s="1"/>
  <c r="J415" i="4"/>
  <c r="G415" i="4"/>
  <c r="I415" i="4" s="1"/>
  <c r="J414" i="4"/>
  <c r="G414" i="4"/>
  <c r="I414" i="4" s="1"/>
  <c r="J413" i="4"/>
  <c r="I413" i="4"/>
  <c r="G413" i="4"/>
  <c r="J412" i="4"/>
  <c r="G412" i="4"/>
  <c r="I412" i="4" s="1"/>
  <c r="J411" i="4"/>
  <c r="G411" i="4"/>
  <c r="I411" i="4" s="1"/>
  <c r="J410" i="4"/>
  <c r="G410" i="4"/>
  <c r="I410" i="4" s="1"/>
  <c r="J409" i="4"/>
  <c r="G409" i="4"/>
  <c r="I409" i="4" s="1"/>
  <c r="J408" i="4"/>
  <c r="G408" i="4"/>
  <c r="I408" i="4" s="1"/>
  <c r="J407" i="4"/>
  <c r="G407" i="4"/>
  <c r="I407" i="4" s="1"/>
  <c r="J406" i="4"/>
  <c r="G406" i="4"/>
  <c r="I406" i="4" s="1"/>
  <c r="J405" i="4"/>
  <c r="G405" i="4"/>
  <c r="I405" i="4" s="1"/>
  <c r="J404" i="4"/>
  <c r="G404" i="4"/>
  <c r="I404" i="4" s="1"/>
  <c r="J403" i="4"/>
  <c r="G403" i="4"/>
  <c r="I403" i="4" s="1"/>
  <c r="J402" i="4"/>
  <c r="I402" i="4"/>
  <c r="G402" i="4"/>
  <c r="J401" i="4"/>
  <c r="G401" i="4"/>
  <c r="I401" i="4" s="1"/>
  <c r="J400" i="4"/>
  <c r="G400" i="4"/>
  <c r="I400" i="4" s="1"/>
  <c r="J399" i="4"/>
  <c r="I399" i="4"/>
  <c r="G399" i="4"/>
  <c r="J398" i="4"/>
  <c r="G398" i="4"/>
  <c r="I398" i="4" s="1"/>
  <c r="J397" i="4"/>
  <c r="G397" i="4"/>
  <c r="I397" i="4" s="1"/>
  <c r="J396" i="4"/>
  <c r="G396" i="4"/>
  <c r="I396" i="4" s="1"/>
  <c r="J395" i="4"/>
  <c r="I395" i="4"/>
  <c r="G395" i="4"/>
  <c r="J394" i="4"/>
  <c r="G394" i="4"/>
  <c r="I394" i="4" s="1"/>
  <c r="J393" i="4"/>
  <c r="G393" i="4"/>
  <c r="I393" i="4" s="1"/>
  <c r="J392" i="4"/>
  <c r="G392" i="4"/>
  <c r="I392" i="4" s="1"/>
  <c r="J391" i="4"/>
  <c r="G391" i="4"/>
  <c r="I391" i="4" s="1"/>
  <c r="J390" i="4"/>
  <c r="G390" i="4"/>
  <c r="I390" i="4" s="1"/>
  <c r="J389" i="4"/>
  <c r="G389" i="4"/>
  <c r="I389" i="4" s="1"/>
  <c r="J388" i="4"/>
  <c r="G388" i="4"/>
  <c r="I388" i="4" s="1"/>
  <c r="J387" i="4"/>
  <c r="G387" i="4"/>
  <c r="I387" i="4" s="1"/>
  <c r="J386" i="4"/>
  <c r="G386" i="4"/>
  <c r="I386" i="4" s="1"/>
  <c r="J385" i="4"/>
  <c r="G385" i="4"/>
  <c r="I385" i="4" s="1"/>
  <c r="J384" i="4"/>
  <c r="G384" i="4"/>
  <c r="I384" i="4" s="1"/>
  <c r="J383" i="4"/>
  <c r="G383" i="4"/>
  <c r="I383" i="4" s="1"/>
  <c r="J382" i="4"/>
  <c r="G382" i="4"/>
  <c r="I382" i="4" s="1"/>
  <c r="J381" i="4"/>
  <c r="G381" i="4"/>
  <c r="I381" i="4" s="1"/>
  <c r="J380" i="4"/>
  <c r="G380" i="4"/>
  <c r="I380" i="4" s="1"/>
  <c r="J379" i="4"/>
  <c r="G379" i="4"/>
  <c r="I379" i="4" s="1"/>
  <c r="J378" i="4"/>
  <c r="G378" i="4"/>
  <c r="I378" i="4" s="1"/>
  <c r="J377" i="4"/>
  <c r="G377" i="4"/>
  <c r="I377" i="4" s="1"/>
  <c r="J376" i="4"/>
  <c r="I376" i="4"/>
  <c r="G376" i="4"/>
  <c r="J375" i="4"/>
  <c r="G375" i="4"/>
  <c r="I375" i="4" s="1"/>
  <c r="J374" i="4"/>
  <c r="G374" i="4"/>
  <c r="I374" i="4" s="1"/>
  <c r="J373" i="4"/>
  <c r="G373" i="4"/>
  <c r="I373" i="4" s="1"/>
  <c r="J372" i="4"/>
  <c r="I372" i="4"/>
  <c r="G372" i="4"/>
  <c r="J371" i="4"/>
  <c r="G371" i="4"/>
  <c r="I371" i="4" s="1"/>
  <c r="J370" i="4"/>
  <c r="G370" i="4"/>
  <c r="I370" i="4" s="1"/>
  <c r="J369" i="4"/>
  <c r="G369" i="4"/>
  <c r="I369" i="4" s="1"/>
  <c r="J368" i="4"/>
  <c r="G368" i="4"/>
  <c r="I368" i="4" s="1"/>
  <c r="J367" i="4"/>
  <c r="G367" i="4"/>
  <c r="I367" i="4" s="1"/>
  <c r="J366" i="4"/>
  <c r="G366" i="4"/>
  <c r="I366" i="4" s="1"/>
  <c r="J365" i="4"/>
  <c r="G365" i="4"/>
  <c r="I365" i="4" s="1"/>
  <c r="J364" i="4"/>
  <c r="G364" i="4"/>
  <c r="I364" i="4" s="1"/>
  <c r="J363" i="4"/>
  <c r="I363" i="4"/>
  <c r="G363" i="4"/>
  <c r="J362" i="4"/>
  <c r="G362" i="4"/>
  <c r="I362" i="4" s="1"/>
  <c r="J361" i="4"/>
  <c r="G361" i="4"/>
  <c r="I361" i="4" s="1"/>
  <c r="J360" i="4"/>
  <c r="G360" i="4"/>
  <c r="I360" i="4" s="1"/>
  <c r="J359" i="4"/>
  <c r="G359" i="4"/>
  <c r="I359" i="4" s="1"/>
  <c r="J358" i="4"/>
  <c r="G358" i="4"/>
  <c r="I358" i="4" s="1"/>
  <c r="J357" i="4"/>
  <c r="G357" i="4"/>
  <c r="I357" i="4" s="1"/>
  <c r="J356" i="4"/>
  <c r="G356" i="4"/>
  <c r="I356" i="4" s="1"/>
  <c r="J355" i="4"/>
  <c r="G355" i="4"/>
  <c r="I355" i="4" s="1"/>
  <c r="J354" i="4"/>
  <c r="G354" i="4"/>
  <c r="I354" i="4" s="1"/>
  <c r="J353" i="4"/>
  <c r="G353" i="4"/>
  <c r="I353" i="4" s="1"/>
  <c r="J352" i="4"/>
  <c r="I352" i="4"/>
  <c r="G352" i="4"/>
  <c r="J351" i="4"/>
  <c r="G351" i="4"/>
  <c r="I351" i="4" s="1"/>
  <c r="J350" i="4"/>
  <c r="G350" i="4"/>
  <c r="I350" i="4" s="1"/>
  <c r="J349" i="4"/>
  <c r="G349" i="4"/>
  <c r="I349" i="4" s="1"/>
  <c r="J348" i="4"/>
  <c r="I348" i="4"/>
  <c r="G348" i="4"/>
  <c r="J347" i="4"/>
  <c r="G347" i="4"/>
  <c r="I347" i="4" s="1"/>
  <c r="J346" i="4"/>
  <c r="G346" i="4"/>
  <c r="I346" i="4" s="1"/>
  <c r="J345" i="4"/>
  <c r="I345" i="4"/>
  <c r="G345" i="4"/>
  <c r="J344" i="4"/>
  <c r="G344" i="4"/>
  <c r="I344" i="4" s="1"/>
  <c r="J343" i="4"/>
  <c r="G343" i="4"/>
  <c r="I343" i="4" s="1"/>
  <c r="J342" i="4"/>
  <c r="G342" i="4"/>
  <c r="I342" i="4" s="1"/>
  <c r="J341" i="4"/>
  <c r="G341" i="4"/>
  <c r="I341" i="4" s="1"/>
  <c r="J340" i="4"/>
  <c r="G340" i="4"/>
  <c r="I340" i="4" s="1"/>
  <c r="J339" i="4"/>
  <c r="G339" i="4"/>
  <c r="I339" i="4" s="1"/>
  <c r="J338" i="4"/>
  <c r="G338" i="4"/>
  <c r="I338" i="4" s="1"/>
  <c r="J337" i="4"/>
  <c r="G337" i="4"/>
  <c r="I337" i="4" s="1"/>
  <c r="J336" i="4"/>
  <c r="G336" i="4"/>
  <c r="I336" i="4" s="1"/>
  <c r="J335" i="4"/>
  <c r="G335" i="4"/>
  <c r="I335" i="4" s="1"/>
  <c r="J334" i="4"/>
  <c r="G334" i="4"/>
  <c r="I334" i="4" s="1"/>
  <c r="J333" i="4"/>
  <c r="G333" i="4"/>
  <c r="I333" i="4" s="1"/>
  <c r="J332" i="4"/>
  <c r="G332" i="4"/>
  <c r="I332" i="4" s="1"/>
  <c r="J331" i="4"/>
  <c r="G331" i="4"/>
  <c r="I331" i="4" s="1"/>
  <c r="J330" i="4"/>
  <c r="G330" i="4"/>
  <c r="I330" i="4" s="1"/>
  <c r="J329" i="4"/>
  <c r="G329" i="4"/>
  <c r="I329" i="4" s="1"/>
  <c r="J328" i="4"/>
  <c r="I328" i="4"/>
  <c r="G328" i="4"/>
  <c r="J327" i="4"/>
  <c r="G327" i="4"/>
  <c r="I327" i="4" s="1"/>
  <c r="J326" i="4"/>
  <c r="G326" i="4"/>
  <c r="I326" i="4" s="1"/>
  <c r="J325" i="4"/>
  <c r="G325" i="4"/>
  <c r="I325" i="4" s="1"/>
  <c r="J324" i="4"/>
  <c r="G324" i="4"/>
  <c r="I324" i="4" s="1"/>
  <c r="J323" i="4"/>
  <c r="G323" i="4"/>
  <c r="I323" i="4" s="1"/>
  <c r="J322" i="4"/>
  <c r="G322" i="4"/>
  <c r="I322" i="4" s="1"/>
  <c r="J321" i="4"/>
  <c r="I321" i="4"/>
  <c r="G321" i="4"/>
  <c r="J320" i="4"/>
  <c r="G320" i="4"/>
  <c r="I320" i="4" s="1"/>
  <c r="J319" i="4"/>
  <c r="G319" i="4"/>
  <c r="I319" i="4" s="1"/>
  <c r="J318" i="4"/>
  <c r="G318" i="4"/>
  <c r="I318" i="4" s="1"/>
  <c r="J317" i="4"/>
  <c r="G317" i="4"/>
  <c r="I317" i="4" s="1"/>
  <c r="J316" i="4"/>
  <c r="G316" i="4"/>
  <c r="I316" i="4" s="1"/>
  <c r="J315" i="4"/>
  <c r="G315" i="4"/>
  <c r="I315" i="4" s="1"/>
  <c r="J314" i="4"/>
  <c r="G314" i="4"/>
  <c r="I314" i="4" s="1"/>
  <c r="J313" i="4"/>
  <c r="G313" i="4"/>
  <c r="I313" i="4" s="1"/>
  <c r="J312" i="4"/>
  <c r="G312" i="4"/>
  <c r="I312" i="4" s="1"/>
  <c r="J311" i="4"/>
  <c r="G311" i="4"/>
  <c r="I311" i="4" s="1"/>
  <c r="J310" i="4"/>
  <c r="G310" i="4"/>
  <c r="I310" i="4" s="1"/>
  <c r="J309" i="4"/>
  <c r="G309" i="4"/>
  <c r="I309" i="4" s="1"/>
  <c r="J308" i="4"/>
  <c r="I308" i="4"/>
  <c r="G308" i="4"/>
  <c r="J307" i="4"/>
  <c r="G307" i="4"/>
  <c r="I307" i="4" s="1"/>
  <c r="J306" i="4"/>
  <c r="G306" i="4"/>
  <c r="I306" i="4" s="1"/>
  <c r="J305" i="4"/>
  <c r="G305" i="4"/>
  <c r="I305" i="4" s="1"/>
  <c r="J304" i="4"/>
  <c r="G304" i="4"/>
  <c r="I304" i="4" s="1"/>
  <c r="J303" i="4"/>
  <c r="I303" i="4"/>
  <c r="G303" i="4"/>
  <c r="J302" i="4"/>
  <c r="G302" i="4"/>
  <c r="I302" i="4" s="1"/>
  <c r="J301" i="4"/>
  <c r="G301" i="4"/>
  <c r="I301" i="4" s="1"/>
  <c r="J300" i="4"/>
  <c r="G300" i="4"/>
  <c r="I300" i="4" s="1"/>
  <c r="J299" i="4"/>
  <c r="G299" i="4"/>
  <c r="I299" i="4" s="1"/>
  <c r="J298" i="4"/>
  <c r="G298" i="4"/>
  <c r="I298" i="4" s="1"/>
  <c r="J297" i="4"/>
  <c r="G297" i="4"/>
  <c r="I297" i="4" s="1"/>
  <c r="J296" i="4"/>
  <c r="G296" i="4"/>
  <c r="I296" i="4" s="1"/>
  <c r="J295" i="4"/>
  <c r="G295" i="4"/>
  <c r="I295" i="4" s="1"/>
  <c r="J294" i="4"/>
  <c r="G294" i="4"/>
  <c r="I294" i="4" s="1"/>
  <c r="J293" i="4"/>
  <c r="G293" i="4"/>
  <c r="I293" i="4" s="1"/>
  <c r="J292" i="4"/>
  <c r="G292" i="4"/>
  <c r="I292" i="4" s="1"/>
  <c r="J291" i="4"/>
  <c r="I291" i="4"/>
  <c r="G291" i="4"/>
  <c r="J290" i="4"/>
  <c r="G290" i="4"/>
  <c r="I290" i="4" s="1"/>
  <c r="J289" i="4"/>
  <c r="G289" i="4"/>
  <c r="I289" i="4" s="1"/>
  <c r="J288" i="4"/>
  <c r="G288" i="4"/>
  <c r="I288" i="4" s="1"/>
  <c r="J287" i="4"/>
  <c r="G287" i="4"/>
  <c r="I287" i="4" s="1"/>
  <c r="J286" i="4"/>
  <c r="I286" i="4"/>
  <c r="G286" i="4"/>
  <c r="J285" i="4"/>
  <c r="G285" i="4"/>
  <c r="I285" i="4" s="1"/>
  <c r="J284" i="4"/>
  <c r="G284" i="4"/>
  <c r="I284" i="4" s="1"/>
  <c r="J283" i="4"/>
  <c r="G283" i="4"/>
  <c r="I283" i="4" s="1"/>
  <c r="J282" i="4"/>
  <c r="G282" i="4"/>
  <c r="I282" i="4" s="1"/>
  <c r="J281" i="4"/>
  <c r="G281" i="4"/>
  <c r="I281" i="4" s="1"/>
  <c r="J280" i="4"/>
  <c r="G280" i="4"/>
  <c r="I280" i="4" s="1"/>
  <c r="J279" i="4"/>
  <c r="I279" i="4"/>
  <c r="G279" i="4"/>
  <c r="J278" i="4"/>
  <c r="G278" i="4"/>
  <c r="I278" i="4" s="1"/>
  <c r="J277" i="4"/>
  <c r="G277" i="4"/>
  <c r="I277" i="4" s="1"/>
  <c r="J276" i="4"/>
  <c r="G276" i="4"/>
  <c r="I276" i="4" s="1"/>
  <c r="J275" i="4"/>
  <c r="G275" i="4"/>
  <c r="I275" i="4" s="1"/>
  <c r="J274" i="4"/>
  <c r="G274" i="4"/>
  <c r="I274" i="4" s="1"/>
  <c r="J273" i="4"/>
  <c r="G273" i="4"/>
  <c r="I273" i="4" s="1"/>
  <c r="J272" i="4"/>
  <c r="G272" i="4"/>
  <c r="I272" i="4" s="1"/>
  <c r="J271" i="4"/>
  <c r="G271" i="4"/>
  <c r="I271" i="4" s="1"/>
  <c r="J270" i="4"/>
  <c r="G270" i="4"/>
  <c r="I270" i="4" s="1"/>
  <c r="J269" i="4"/>
  <c r="G269" i="4"/>
  <c r="I269" i="4" s="1"/>
  <c r="J268" i="4"/>
  <c r="G268" i="4"/>
  <c r="I268" i="4" s="1"/>
  <c r="J267" i="4"/>
  <c r="G267" i="4"/>
  <c r="I267" i="4" s="1"/>
  <c r="J266" i="4"/>
  <c r="G266" i="4"/>
  <c r="I266" i="4" s="1"/>
  <c r="J265" i="4"/>
  <c r="G265" i="4"/>
  <c r="I265" i="4" s="1"/>
  <c r="J264" i="4"/>
  <c r="G264" i="4"/>
  <c r="I264" i="4" s="1"/>
  <c r="J263" i="4"/>
  <c r="G263" i="4"/>
  <c r="I263" i="4" s="1"/>
  <c r="J262" i="4"/>
  <c r="G262" i="4"/>
  <c r="I262" i="4" s="1"/>
  <c r="J261" i="4"/>
  <c r="G261" i="4"/>
  <c r="I261" i="4" s="1"/>
  <c r="J260" i="4"/>
  <c r="G260" i="4"/>
  <c r="I260" i="4" s="1"/>
  <c r="J259" i="4"/>
  <c r="G259" i="4"/>
  <c r="I259" i="4" s="1"/>
  <c r="J258" i="4"/>
  <c r="I258" i="4"/>
  <c r="G258" i="4"/>
  <c r="J257" i="4"/>
  <c r="G257" i="4"/>
  <c r="I257" i="4" s="1"/>
  <c r="J256" i="4"/>
  <c r="G256" i="4"/>
  <c r="I256" i="4" s="1"/>
  <c r="J255" i="4"/>
  <c r="G255" i="4"/>
  <c r="I255" i="4" s="1"/>
  <c r="J254" i="4"/>
  <c r="G254" i="4"/>
  <c r="I254" i="4" s="1"/>
  <c r="J253" i="4"/>
  <c r="G253" i="4"/>
  <c r="I253" i="4" s="1"/>
  <c r="J252" i="4"/>
  <c r="G252" i="4"/>
  <c r="I252" i="4" s="1"/>
  <c r="J251" i="4"/>
  <c r="G251" i="4"/>
  <c r="I251" i="4" s="1"/>
  <c r="J250" i="4"/>
  <c r="G250" i="4"/>
  <c r="I250" i="4" s="1"/>
  <c r="J249" i="4"/>
  <c r="G249" i="4"/>
  <c r="I249" i="4" s="1"/>
  <c r="J248" i="4"/>
  <c r="G248" i="4"/>
  <c r="I248" i="4" s="1"/>
  <c r="J247" i="4"/>
  <c r="G247" i="4"/>
  <c r="I247" i="4" s="1"/>
  <c r="J246" i="4"/>
  <c r="I246" i="4"/>
  <c r="G246" i="4"/>
  <c r="J245" i="4"/>
  <c r="G245" i="4"/>
  <c r="I245" i="4" s="1"/>
  <c r="J244" i="4"/>
  <c r="G244" i="4"/>
  <c r="I244" i="4" s="1"/>
  <c r="J243" i="4"/>
  <c r="G243" i="4"/>
  <c r="I243" i="4" s="1"/>
  <c r="J242" i="4"/>
  <c r="G242" i="4"/>
  <c r="I242" i="4" s="1"/>
  <c r="J241" i="4"/>
  <c r="G241" i="4"/>
  <c r="I241" i="4" s="1"/>
  <c r="J240" i="4"/>
  <c r="G240" i="4"/>
  <c r="I240" i="4" s="1"/>
  <c r="J239" i="4"/>
  <c r="G239" i="4"/>
  <c r="I239" i="4" s="1"/>
  <c r="J238" i="4"/>
  <c r="G238" i="4"/>
  <c r="I238" i="4" s="1"/>
  <c r="J237" i="4"/>
  <c r="G237" i="4"/>
  <c r="I237" i="4" s="1"/>
  <c r="J236" i="4"/>
  <c r="G236" i="4"/>
  <c r="I236" i="4" s="1"/>
  <c r="J235" i="4"/>
  <c r="G235" i="4"/>
  <c r="I235" i="4" s="1"/>
  <c r="J234" i="4"/>
  <c r="G234" i="4"/>
  <c r="I234" i="4" s="1"/>
  <c r="J233" i="4"/>
  <c r="G233" i="4"/>
  <c r="I233" i="4" s="1"/>
  <c r="J232" i="4"/>
  <c r="G232" i="4"/>
  <c r="I232" i="4" s="1"/>
  <c r="J231" i="4"/>
  <c r="G231" i="4"/>
  <c r="I231" i="4" s="1"/>
  <c r="J230" i="4"/>
  <c r="G230" i="4"/>
  <c r="I230" i="4" s="1"/>
  <c r="J229" i="4"/>
  <c r="I229" i="4"/>
  <c r="G229" i="4"/>
  <c r="J228" i="4"/>
  <c r="G228" i="4"/>
  <c r="I228" i="4" s="1"/>
  <c r="J227" i="4"/>
  <c r="G227" i="4"/>
  <c r="I227" i="4" s="1"/>
  <c r="J226" i="4"/>
  <c r="G226" i="4"/>
  <c r="I226" i="4" s="1"/>
  <c r="J225" i="4"/>
  <c r="G225" i="4"/>
  <c r="I225" i="4" s="1"/>
  <c r="J224" i="4"/>
  <c r="G224" i="4"/>
  <c r="I224" i="4" s="1"/>
  <c r="J223" i="4"/>
  <c r="I223" i="4"/>
  <c r="G223" i="4"/>
  <c r="J222" i="4"/>
  <c r="G222" i="4"/>
  <c r="I222" i="4" s="1"/>
  <c r="J221" i="4"/>
  <c r="G221" i="4"/>
  <c r="I221" i="4" s="1"/>
  <c r="J220" i="4"/>
  <c r="G220" i="4"/>
  <c r="I220" i="4" s="1"/>
  <c r="J219" i="4"/>
  <c r="I219" i="4"/>
  <c r="G219" i="4"/>
  <c r="J218" i="4"/>
  <c r="G218" i="4"/>
  <c r="I218" i="4" s="1"/>
  <c r="J217" i="4"/>
  <c r="G217" i="4"/>
  <c r="I217" i="4" s="1"/>
  <c r="J216" i="4"/>
  <c r="G216" i="4"/>
  <c r="I216" i="4" s="1"/>
  <c r="J215" i="4"/>
  <c r="G215" i="4"/>
  <c r="I215" i="4" s="1"/>
  <c r="J214" i="4"/>
  <c r="G214" i="4"/>
  <c r="I214" i="4" s="1"/>
  <c r="J213" i="4"/>
  <c r="G213" i="4"/>
  <c r="I213" i="4" s="1"/>
  <c r="J212" i="4"/>
  <c r="G212" i="4"/>
  <c r="I212" i="4" s="1"/>
  <c r="J211" i="4"/>
  <c r="G211" i="4"/>
  <c r="I211" i="4" s="1"/>
  <c r="J210" i="4"/>
  <c r="I210" i="4"/>
  <c r="G210" i="4"/>
  <c r="J209" i="4"/>
  <c r="G209" i="4"/>
  <c r="I209" i="4" s="1"/>
  <c r="J208" i="4"/>
  <c r="G208" i="4"/>
  <c r="I208" i="4" s="1"/>
  <c r="J207" i="4"/>
  <c r="G207" i="4"/>
  <c r="I207" i="4" s="1"/>
  <c r="J206" i="4"/>
  <c r="G206" i="4"/>
  <c r="I206" i="4" s="1"/>
  <c r="J205" i="4"/>
  <c r="G205" i="4"/>
  <c r="I205" i="4" s="1"/>
  <c r="J204" i="4"/>
  <c r="G204" i="4"/>
  <c r="I204" i="4" s="1"/>
  <c r="J203" i="4"/>
  <c r="G203" i="4"/>
  <c r="I203" i="4" s="1"/>
  <c r="J202" i="4"/>
  <c r="G202" i="4"/>
  <c r="I202" i="4" s="1"/>
  <c r="J201" i="4"/>
  <c r="G201" i="4"/>
  <c r="I201" i="4" s="1"/>
  <c r="J200" i="4"/>
  <c r="G200" i="4"/>
  <c r="I200" i="4" s="1"/>
  <c r="J199" i="4"/>
  <c r="G199" i="4"/>
  <c r="I199" i="4" s="1"/>
  <c r="J198" i="4"/>
  <c r="I198" i="4"/>
  <c r="G198" i="4"/>
  <c r="J197" i="4"/>
  <c r="G197" i="4"/>
  <c r="I197" i="4" s="1"/>
  <c r="J196" i="4"/>
  <c r="G196" i="4"/>
  <c r="I196" i="4" s="1"/>
  <c r="J195" i="4"/>
  <c r="G195" i="4"/>
  <c r="I195" i="4" s="1"/>
  <c r="J194" i="4"/>
  <c r="I194" i="4"/>
  <c r="G194" i="4"/>
  <c r="J193" i="4"/>
  <c r="G193" i="4"/>
  <c r="I193" i="4" s="1"/>
  <c r="J192" i="4"/>
  <c r="G192" i="4"/>
  <c r="I192" i="4" s="1"/>
  <c r="J191" i="4"/>
  <c r="G191" i="4"/>
  <c r="I191" i="4" s="1"/>
  <c r="J190" i="4"/>
  <c r="G190" i="4"/>
  <c r="I190" i="4" s="1"/>
  <c r="J189" i="4"/>
  <c r="G189" i="4"/>
  <c r="I189" i="4" s="1"/>
  <c r="J188" i="4"/>
  <c r="G188" i="4"/>
  <c r="I188" i="4" s="1"/>
  <c r="J187" i="4"/>
  <c r="G187" i="4"/>
  <c r="I187" i="4" s="1"/>
  <c r="J186" i="4"/>
  <c r="G186" i="4"/>
  <c r="I186" i="4" s="1"/>
  <c r="J185" i="4"/>
  <c r="G185" i="4"/>
  <c r="I185" i="4" s="1"/>
  <c r="J184" i="4"/>
  <c r="G184" i="4"/>
  <c r="I184" i="4" s="1"/>
  <c r="J183" i="4"/>
  <c r="G183" i="4"/>
  <c r="I183" i="4" s="1"/>
  <c r="J182" i="4"/>
  <c r="G182" i="4"/>
  <c r="I182" i="4" s="1"/>
  <c r="J181" i="4"/>
  <c r="G181" i="4"/>
  <c r="I181" i="4" s="1"/>
  <c r="J180" i="4"/>
  <c r="G180" i="4"/>
  <c r="I180" i="4" s="1"/>
  <c r="J179" i="4"/>
  <c r="I179" i="4"/>
  <c r="G179" i="4"/>
  <c r="J178" i="4"/>
  <c r="G178" i="4"/>
  <c r="I178" i="4" s="1"/>
  <c r="J177" i="4"/>
  <c r="G177" i="4"/>
  <c r="I177" i="4" s="1"/>
  <c r="J176" i="4"/>
  <c r="G176" i="4"/>
  <c r="I176" i="4" s="1"/>
  <c r="J175" i="4"/>
  <c r="G175" i="4"/>
  <c r="I175" i="4" s="1"/>
  <c r="J174" i="4"/>
  <c r="G174" i="4"/>
  <c r="I174" i="4" s="1"/>
  <c r="J173" i="4"/>
  <c r="G173" i="4"/>
  <c r="I173" i="4" s="1"/>
  <c r="J172" i="4"/>
  <c r="G172" i="4"/>
  <c r="I172" i="4" s="1"/>
  <c r="J171" i="4"/>
  <c r="G171" i="4"/>
  <c r="I171" i="4" s="1"/>
  <c r="J170" i="4"/>
  <c r="G170" i="4"/>
  <c r="I170" i="4" s="1"/>
  <c r="J169" i="4"/>
  <c r="G169" i="4"/>
  <c r="I169" i="4" s="1"/>
  <c r="J168" i="4"/>
  <c r="G168" i="4"/>
  <c r="I168" i="4" s="1"/>
  <c r="J167" i="4"/>
  <c r="G167" i="4"/>
  <c r="I167" i="4" s="1"/>
  <c r="J166" i="4"/>
  <c r="G166" i="4"/>
  <c r="I166" i="4" s="1"/>
  <c r="J165" i="4"/>
  <c r="G165" i="4"/>
  <c r="I165" i="4" s="1"/>
  <c r="J164" i="4"/>
  <c r="G164" i="4"/>
  <c r="I164" i="4" s="1"/>
  <c r="J163" i="4"/>
  <c r="G163" i="4"/>
  <c r="I163" i="4" s="1"/>
  <c r="J162" i="4"/>
  <c r="G162" i="4"/>
  <c r="I162" i="4" s="1"/>
  <c r="J161" i="4"/>
  <c r="G161" i="4"/>
  <c r="I161" i="4" s="1"/>
  <c r="J160" i="4"/>
  <c r="G160" i="4"/>
  <c r="I160" i="4" s="1"/>
  <c r="J159" i="4"/>
  <c r="G159" i="4"/>
  <c r="I159" i="4" s="1"/>
  <c r="J158" i="4"/>
  <c r="G158" i="4"/>
  <c r="I158" i="4" s="1"/>
  <c r="J157" i="4"/>
  <c r="G157" i="4"/>
  <c r="I157" i="4" s="1"/>
  <c r="J156" i="4"/>
  <c r="G156" i="4"/>
  <c r="I156" i="4" s="1"/>
  <c r="J155" i="4"/>
  <c r="G155" i="4"/>
  <c r="I155" i="4" s="1"/>
  <c r="J154" i="4"/>
  <c r="G154" i="4"/>
  <c r="I154" i="4" s="1"/>
  <c r="J153" i="4"/>
  <c r="G153" i="4"/>
  <c r="I153" i="4" s="1"/>
  <c r="J152" i="4"/>
  <c r="G152" i="4"/>
  <c r="I152" i="4" s="1"/>
  <c r="J151" i="4"/>
  <c r="G151" i="4"/>
  <c r="I151" i="4" s="1"/>
  <c r="J150" i="4"/>
  <c r="G150" i="4"/>
  <c r="I150" i="4" s="1"/>
  <c r="J149" i="4"/>
  <c r="I149" i="4"/>
  <c r="G149" i="4"/>
  <c r="J148" i="4"/>
  <c r="G148" i="4"/>
  <c r="I148" i="4" s="1"/>
  <c r="J147" i="4"/>
  <c r="G147" i="4"/>
  <c r="I147" i="4" s="1"/>
  <c r="J146" i="4"/>
  <c r="G146" i="4"/>
  <c r="I146" i="4" s="1"/>
  <c r="J145" i="4"/>
  <c r="G145" i="4"/>
  <c r="I145" i="4" s="1"/>
  <c r="J144" i="4"/>
  <c r="G144" i="4"/>
  <c r="I144" i="4" s="1"/>
  <c r="J143" i="4"/>
  <c r="G143" i="4"/>
  <c r="I143" i="4" s="1"/>
  <c r="J142" i="4"/>
  <c r="G142" i="4"/>
  <c r="I142" i="4" s="1"/>
  <c r="J141" i="4"/>
  <c r="G141" i="4"/>
  <c r="I141" i="4" s="1"/>
  <c r="J140" i="4"/>
  <c r="G140" i="4"/>
  <c r="I140" i="4" s="1"/>
  <c r="J139" i="4"/>
  <c r="G139" i="4"/>
  <c r="I139" i="4" s="1"/>
  <c r="J138" i="4"/>
  <c r="G138" i="4"/>
  <c r="I138" i="4" s="1"/>
  <c r="J137" i="4"/>
  <c r="G137" i="4"/>
  <c r="I137" i="4" s="1"/>
  <c r="J136" i="4"/>
  <c r="G136" i="4"/>
  <c r="I136" i="4" s="1"/>
  <c r="J135" i="4"/>
  <c r="G135" i="4"/>
  <c r="I135" i="4" s="1"/>
  <c r="J134" i="4"/>
  <c r="G134" i="4"/>
  <c r="I134" i="4" s="1"/>
  <c r="J133" i="4"/>
  <c r="G133" i="4"/>
  <c r="I133" i="4" s="1"/>
  <c r="J132" i="4"/>
  <c r="G132" i="4"/>
  <c r="I132" i="4" s="1"/>
  <c r="J131" i="4"/>
  <c r="I131" i="4"/>
  <c r="G131" i="4"/>
  <c r="J130" i="4"/>
  <c r="G130" i="4"/>
  <c r="I130" i="4" s="1"/>
  <c r="J129" i="4"/>
  <c r="G129" i="4"/>
  <c r="I129" i="4" s="1"/>
  <c r="J128" i="4"/>
  <c r="G128" i="4"/>
  <c r="I128" i="4" s="1"/>
  <c r="J127" i="4"/>
  <c r="G127" i="4"/>
  <c r="I127" i="4" s="1"/>
  <c r="J126" i="4"/>
  <c r="G126" i="4"/>
  <c r="I126" i="4" s="1"/>
  <c r="J125" i="4"/>
  <c r="G125" i="4"/>
  <c r="I125" i="4" s="1"/>
  <c r="J124" i="4"/>
  <c r="G124" i="4"/>
  <c r="I124" i="4" s="1"/>
  <c r="J123" i="4"/>
  <c r="G123" i="4"/>
  <c r="I123" i="4" s="1"/>
  <c r="J122" i="4"/>
  <c r="G122" i="4"/>
  <c r="I122" i="4" s="1"/>
  <c r="J121" i="4"/>
  <c r="G121" i="4"/>
  <c r="I121" i="4" s="1"/>
  <c r="J120" i="4"/>
  <c r="G120" i="4"/>
  <c r="I120" i="4" s="1"/>
  <c r="J119" i="4"/>
  <c r="I119" i="4"/>
  <c r="G119" i="4"/>
  <c r="J118" i="4"/>
  <c r="G118" i="4"/>
  <c r="I118" i="4" s="1"/>
  <c r="J117" i="4"/>
  <c r="G117" i="4"/>
  <c r="I117" i="4" s="1"/>
  <c r="J116" i="4"/>
  <c r="G116" i="4"/>
  <c r="I116" i="4" s="1"/>
  <c r="J115" i="4"/>
  <c r="G115" i="4"/>
  <c r="I115" i="4" s="1"/>
  <c r="J114" i="4"/>
  <c r="G114" i="4"/>
  <c r="I114" i="4" s="1"/>
  <c r="J113" i="4"/>
  <c r="G113" i="4"/>
  <c r="I113" i="4" s="1"/>
  <c r="J112" i="4"/>
  <c r="I112" i="4"/>
  <c r="G112" i="4"/>
  <c r="J111" i="4"/>
  <c r="G111" i="4"/>
  <c r="I111" i="4" s="1"/>
  <c r="J110" i="4"/>
  <c r="G110" i="4"/>
  <c r="I110" i="4" s="1"/>
  <c r="J109" i="4"/>
  <c r="G109" i="4"/>
  <c r="I109" i="4" s="1"/>
  <c r="J108" i="4"/>
  <c r="G108" i="4"/>
  <c r="I108" i="4" s="1"/>
  <c r="J107" i="4"/>
  <c r="G107" i="4"/>
  <c r="I107" i="4" s="1"/>
  <c r="J106" i="4"/>
  <c r="G106" i="4"/>
  <c r="I106" i="4" s="1"/>
  <c r="J105" i="4"/>
  <c r="G105" i="4"/>
  <c r="I105" i="4" s="1"/>
  <c r="J104" i="4"/>
  <c r="G104" i="4"/>
  <c r="I104" i="4" s="1"/>
  <c r="J103" i="4"/>
  <c r="G103" i="4"/>
  <c r="I103" i="4" s="1"/>
  <c r="J102" i="4"/>
  <c r="G102" i="4"/>
  <c r="I102" i="4" s="1"/>
  <c r="J101" i="4"/>
  <c r="G101" i="4"/>
  <c r="I101" i="4" s="1"/>
  <c r="J100" i="4"/>
  <c r="G100" i="4"/>
  <c r="I100" i="4" s="1"/>
  <c r="J99" i="4"/>
  <c r="G99" i="4"/>
  <c r="I99" i="4" s="1"/>
  <c r="J98" i="4"/>
  <c r="G98" i="4"/>
  <c r="I98" i="4" s="1"/>
  <c r="J97" i="4"/>
  <c r="G97" i="4"/>
  <c r="I97" i="4" s="1"/>
  <c r="J96" i="4"/>
  <c r="G96" i="4"/>
  <c r="I96" i="4" s="1"/>
  <c r="J95" i="4"/>
  <c r="I95" i="4"/>
  <c r="G95" i="4"/>
  <c r="J94" i="4"/>
  <c r="G94" i="4"/>
  <c r="I94" i="4" s="1"/>
  <c r="J93" i="4"/>
  <c r="G93" i="4"/>
  <c r="I93" i="4" s="1"/>
  <c r="J92" i="4"/>
  <c r="G92" i="4"/>
  <c r="I92" i="4" s="1"/>
  <c r="J91" i="4"/>
  <c r="G91" i="4"/>
  <c r="I91" i="4" s="1"/>
  <c r="J90" i="4"/>
  <c r="G90" i="4"/>
  <c r="I90" i="4" s="1"/>
  <c r="J89" i="4"/>
  <c r="G89" i="4"/>
  <c r="I89" i="4" s="1"/>
  <c r="J88" i="4"/>
  <c r="G88" i="4"/>
  <c r="I88" i="4" s="1"/>
  <c r="J87" i="4"/>
  <c r="I87" i="4"/>
  <c r="G87" i="4"/>
  <c r="J86" i="4"/>
  <c r="G86" i="4"/>
  <c r="I86" i="4" s="1"/>
  <c r="J85" i="4"/>
  <c r="G85" i="4"/>
  <c r="I85" i="4" s="1"/>
  <c r="J84" i="4"/>
  <c r="G84" i="4"/>
  <c r="I84" i="4" s="1"/>
  <c r="J83" i="4"/>
  <c r="I83" i="4"/>
  <c r="G83" i="4"/>
  <c r="J82" i="4"/>
  <c r="G82" i="4"/>
  <c r="I82" i="4" s="1"/>
  <c r="J81" i="4"/>
  <c r="G81" i="4"/>
  <c r="I81" i="4" s="1"/>
  <c r="J80" i="4"/>
  <c r="G80" i="4"/>
  <c r="I80" i="4" s="1"/>
  <c r="J79" i="4"/>
  <c r="G79" i="4"/>
  <c r="I79" i="4" s="1"/>
  <c r="J78" i="4"/>
  <c r="G78" i="4"/>
  <c r="I78" i="4" s="1"/>
  <c r="J77" i="4"/>
  <c r="G77" i="4"/>
  <c r="I77" i="4" s="1"/>
  <c r="J76" i="4"/>
  <c r="G76" i="4"/>
  <c r="I76" i="4" s="1"/>
  <c r="J75" i="4"/>
  <c r="I75" i="4"/>
  <c r="G75" i="4"/>
  <c r="J74" i="4"/>
  <c r="G74" i="4"/>
  <c r="I74" i="4" s="1"/>
  <c r="J73" i="4"/>
  <c r="G73" i="4"/>
  <c r="I73" i="4" s="1"/>
  <c r="J72" i="4"/>
  <c r="G72" i="4"/>
  <c r="I72" i="4" s="1"/>
  <c r="J71" i="4"/>
  <c r="G71" i="4"/>
  <c r="I71" i="4" s="1"/>
  <c r="J70" i="4"/>
  <c r="G70" i="4"/>
  <c r="I70" i="4" s="1"/>
  <c r="J69" i="4"/>
  <c r="I69" i="4"/>
  <c r="G69" i="4"/>
  <c r="J68" i="4"/>
  <c r="G68" i="4"/>
  <c r="I68" i="4" s="1"/>
  <c r="J67" i="4"/>
  <c r="G67" i="4"/>
  <c r="I67" i="4" s="1"/>
  <c r="J66" i="4"/>
  <c r="G66" i="4"/>
  <c r="I66" i="4" s="1"/>
  <c r="J65" i="4"/>
  <c r="G65" i="4"/>
  <c r="I65" i="4" s="1"/>
  <c r="J64" i="4"/>
  <c r="G64" i="4"/>
  <c r="I64" i="4" s="1"/>
  <c r="J63" i="4"/>
  <c r="G63" i="4"/>
  <c r="I63" i="4" s="1"/>
  <c r="J62" i="4"/>
  <c r="G62" i="4"/>
  <c r="I62" i="4" s="1"/>
  <c r="J61" i="4"/>
  <c r="G61" i="4"/>
  <c r="I61" i="4" s="1"/>
  <c r="J60" i="4"/>
  <c r="G60" i="4"/>
  <c r="I60" i="4" s="1"/>
  <c r="J59" i="4"/>
  <c r="G59" i="4"/>
  <c r="I59" i="4" s="1"/>
  <c r="J58" i="4"/>
  <c r="G58" i="4"/>
  <c r="I58" i="4" s="1"/>
  <c r="J57" i="4"/>
  <c r="G57" i="4"/>
  <c r="I57" i="4" s="1"/>
  <c r="J56" i="4"/>
  <c r="G56" i="4"/>
  <c r="I56" i="4" s="1"/>
  <c r="J55" i="4"/>
  <c r="G55" i="4"/>
  <c r="I55" i="4" s="1"/>
  <c r="J54" i="4"/>
  <c r="G54" i="4"/>
  <c r="I54" i="4" s="1"/>
  <c r="J53" i="4"/>
  <c r="I53" i="4"/>
  <c r="G53" i="4"/>
  <c r="J52" i="4"/>
  <c r="G52" i="4"/>
  <c r="I52" i="4" s="1"/>
  <c r="J51" i="4"/>
  <c r="G51" i="4"/>
  <c r="I51" i="4" s="1"/>
  <c r="J50" i="4"/>
  <c r="G50" i="4"/>
  <c r="I50" i="4" s="1"/>
  <c r="J49" i="4"/>
  <c r="G49" i="4"/>
  <c r="I49" i="4" s="1"/>
  <c r="J48" i="4"/>
  <c r="G48" i="4"/>
  <c r="I48" i="4" s="1"/>
  <c r="J47" i="4"/>
  <c r="G47" i="4"/>
  <c r="I47" i="4" s="1"/>
  <c r="J46" i="4"/>
  <c r="G46" i="4"/>
  <c r="I46" i="4" s="1"/>
  <c r="J45" i="4"/>
  <c r="G45" i="4"/>
  <c r="I45" i="4" s="1"/>
  <c r="J44" i="4"/>
  <c r="G44" i="4"/>
  <c r="I44" i="4" s="1"/>
  <c r="J43" i="4"/>
  <c r="G43" i="4"/>
  <c r="I43" i="4" s="1"/>
  <c r="J42" i="4"/>
  <c r="G42" i="4"/>
  <c r="I42" i="4" s="1"/>
  <c r="J41" i="4"/>
  <c r="G41" i="4"/>
  <c r="I41" i="4" s="1"/>
  <c r="J40" i="4"/>
  <c r="G40" i="4"/>
  <c r="I40" i="4" s="1"/>
  <c r="J39" i="4"/>
  <c r="G39" i="4"/>
  <c r="I39" i="4" s="1"/>
  <c r="J38" i="4"/>
  <c r="G38" i="4"/>
  <c r="I38" i="4" s="1"/>
  <c r="J37" i="4"/>
  <c r="G37" i="4"/>
  <c r="I37" i="4" s="1"/>
  <c r="J36" i="4"/>
  <c r="G36" i="4"/>
  <c r="I36" i="4" s="1"/>
  <c r="J35" i="4"/>
  <c r="G35" i="4"/>
  <c r="I35" i="4" s="1"/>
  <c r="J34" i="4"/>
  <c r="G34" i="4"/>
  <c r="I34" i="4" s="1"/>
  <c r="J33" i="4"/>
  <c r="G33" i="4"/>
  <c r="I33" i="4" s="1"/>
  <c r="J32" i="4"/>
  <c r="G32" i="4"/>
  <c r="I32" i="4" s="1"/>
  <c r="J31" i="4"/>
  <c r="G31" i="4"/>
  <c r="I31" i="4" s="1"/>
  <c r="J30" i="4"/>
  <c r="G30" i="4"/>
  <c r="I30" i="4" s="1"/>
  <c r="J29" i="4"/>
  <c r="G29" i="4"/>
  <c r="I29" i="4" s="1"/>
  <c r="J28" i="4"/>
  <c r="G28" i="4"/>
  <c r="I28" i="4" s="1"/>
  <c r="J27" i="4"/>
  <c r="G27" i="4"/>
  <c r="I27" i="4" s="1"/>
  <c r="J26" i="4"/>
  <c r="G26" i="4"/>
  <c r="I26" i="4" s="1"/>
  <c r="J25" i="4"/>
  <c r="G25" i="4"/>
  <c r="I25" i="4" s="1"/>
  <c r="J24" i="4"/>
  <c r="G24" i="4"/>
  <c r="I24" i="4" s="1"/>
  <c r="J23" i="4"/>
  <c r="G23" i="4"/>
  <c r="I23" i="4" s="1"/>
  <c r="J22" i="4"/>
  <c r="G22" i="4"/>
  <c r="I22" i="4" s="1"/>
  <c r="J21" i="4"/>
  <c r="G21" i="4"/>
  <c r="I21" i="4" s="1"/>
  <c r="J20" i="4"/>
  <c r="G20" i="4"/>
  <c r="I20" i="4" s="1"/>
  <c r="J19" i="4"/>
  <c r="G19" i="4"/>
  <c r="I19" i="4" s="1"/>
  <c r="J18" i="4"/>
  <c r="G18" i="4"/>
  <c r="I18" i="4" s="1"/>
  <c r="J17" i="4"/>
  <c r="G17" i="4"/>
  <c r="I17" i="4" s="1"/>
  <c r="J16" i="4"/>
  <c r="G16" i="4"/>
  <c r="I16" i="4" s="1"/>
  <c r="J15" i="4"/>
  <c r="G15" i="4"/>
  <c r="I15" i="4" s="1"/>
  <c r="J14" i="4"/>
  <c r="G14" i="4"/>
  <c r="I14" i="4" s="1"/>
  <c r="J13" i="4"/>
  <c r="G13" i="4"/>
  <c r="I13" i="4" s="1"/>
  <c r="J12" i="4"/>
  <c r="G12" i="4"/>
  <c r="I12" i="4" s="1"/>
  <c r="J11" i="4"/>
  <c r="I11" i="4"/>
  <c r="G11" i="4"/>
  <c r="J10" i="4"/>
  <c r="G10" i="4"/>
  <c r="I10" i="4" s="1"/>
  <c r="J9" i="4"/>
  <c r="G9" i="4"/>
  <c r="I9" i="4" s="1"/>
  <c r="J8" i="4"/>
  <c r="G8" i="4"/>
  <c r="I8" i="4" s="1"/>
  <c r="L7" i="4"/>
  <c r="L7" i="5" s="1"/>
  <c r="J7" i="4"/>
  <c r="G7" i="4"/>
  <c r="I7" i="4" s="1"/>
  <c r="J6" i="4"/>
  <c r="G6" i="4"/>
  <c r="I6" i="4" s="1"/>
  <c r="U5" i="3"/>
  <c r="T5" i="3"/>
  <c r="J554" i="2"/>
  <c r="I547" i="2"/>
  <c r="J508" i="2"/>
  <c r="J490" i="2"/>
  <c r="J444" i="2"/>
  <c r="I293" i="2"/>
  <c r="J281" i="2"/>
  <c r="I279" i="2"/>
  <c r="J268" i="2"/>
  <c r="J249" i="2"/>
  <c r="J167" i="2"/>
  <c r="J162" i="2"/>
  <c r="J154" i="2"/>
  <c r="I153" i="2"/>
  <c r="J122" i="2"/>
  <c r="I57" i="2"/>
  <c r="I51" i="2"/>
  <c r="J48" i="2"/>
  <c r="J42" i="2"/>
  <c r="J32" i="2"/>
  <c r="T5" i="2"/>
  <c r="J378" i="2" s="1"/>
  <c r="S5" i="2"/>
  <c r="I347" i="2" s="1"/>
  <c r="G16" i="21" l="1"/>
  <c r="G18" i="21" s="1"/>
  <c r="G19" i="21" s="1"/>
  <c r="H16" i="21"/>
  <c r="H18" i="21" s="1"/>
  <c r="H19" i="21" s="1"/>
  <c r="F16" i="21"/>
  <c r="F18" i="21" s="1"/>
  <c r="F19" i="21" s="1"/>
  <c r="E16" i="21"/>
  <c r="E18" i="21" s="1"/>
  <c r="E19" i="21" s="1"/>
  <c r="E21" i="12"/>
  <c r="H21" i="12"/>
  <c r="F21" i="12"/>
  <c r="G21" i="12"/>
  <c r="L27" i="10"/>
  <c r="K28" i="10"/>
  <c r="J58" i="2"/>
  <c r="I169" i="2"/>
  <c r="J314" i="2"/>
  <c r="I565" i="2"/>
  <c r="I73" i="2"/>
  <c r="J181" i="2"/>
  <c r="J319" i="2"/>
  <c r="J572" i="2"/>
  <c r="J90" i="2"/>
  <c r="J195" i="2"/>
  <c r="I336" i="2"/>
  <c r="J723" i="2"/>
  <c r="I89" i="2"/>
  <c r="I183" i="2"/>
  <c r="I325" i="2"/>
  <c r="J685" i="2"/>
  <c r="J96" i="2"/>
  <c r="J197" i="2"/>
  <c r="I501" i="2"/>
  <c r="I105" i="2"/>
  <c r="J203" i="2"/>
  <c r="I350" i="2"/>
  <c r="J106" i="2"/>
  <c r="I233" i="2"/>
  <c r="I371" i="2"/>
  <c r="I9" i="2"/>
  <c r="J112" i="2"/>
  <c r="J235" i="2"/>
  <c r="I373" i="2"/>
  <c r="I25" i="2"/>
  <c r="I115" i="2"/>
  <c r="J236" i="2"/>
  <c r="J26" i="2"/>
  <c r="I121" i="2"/>
  <c r="I247" i="2"/>
  <c r="I405" i="2"/>
  <c r="I41" i="2"/>
  <c r="I137" i="2"/>
  <c r="I260" i="2"/>
  <c r="I483" i="2"/>
  <c r="J64" i="2"/>
  <c r="J128" i="2"/>
  <c r="J199" i="2"/>
  <c r="J282" i="2"/>
  <c r="J380" i="2"/>
  <c r="I691" i="2"/>
  <c r="I98" i="2"/>
  <c r="I67" i="2"/>
  <c r="I131" i="2"/>
  <c r="J201" i="2"/>
  <c r="I292" i="2"/>
  <c r="I403" i="2"/>
  <c r="I710" i="2"/>
  <c r="J10" i="2"/>
  <c r="J74" i="2"/>
  <c r="J138" i="2"/>
  <c r="I214" i="2"/>
  <c r="J295" i="2"/>
  <c r="J410" i="2"/>
  <c r="J777" i="2"/>
  <c r="L8" i="4"/>
  <c r="J16" i="2"/>
  <c r="J80" i="2"/>
  <c r="J144" i="2"/>
  <c r="I220" i="2"/>
  <c r="I306" i="2"/>
  <c r="J412" i="2"/>
  <c r="I1467" i="2"/>
  <c r="I19" i="2"/>
  <c r="I83" i="2"/>
  <c r="I147" i="2"/>
  <c r="J222" i="2"/>
  <c r="J308" i="2"/>
  <c r="I435" i="2"/>
  <c r="I325" i="3"/>
  <c r="I35" i="2"/>
  <c r="I99" i="2"/>
  <c r="I164" i="2"/>
  <c r="I246" i="2"/>
  <c r="J327" i="2"/>
  <c r="I1700" i="2"/>
  <c r="J1691" i="2"/>
  <c r="I1684" i="2"/>
  <c r="J1675" i="2"/>
  <c r="I1668" i="2"/>
  <c r="J1659" i="2"/>
  <c r="I1652" i="2"/>
  <c r="J1643" i="2"/>
  <c r="I1636" i="2"/>
  <c r="J1627" i="2"/>
  <c r="I1620" i="2"/>
  <c r="J1611" i="2"/>
  <c r="I1604" i="2"/>
  <c r="J1595" i="2"/>
  <c r="I1588" i="2"/>
  <c r="J1579" i="2"/>
  <c r="I1572" i="2"/>
  <c r="J1563" i="2"/>
  <c r="J1698" i="2"/>
  <c r="I1691" i="2"/>
  <c r="K1691" i="2" s="1"/>
  <c r="L1691" i="2" s="1"/>
  <c r="J1682" i="2"/>
  <c r="I1675" i="2"/>
  <c r="J1705" i="2"/>
  <c r="I1698" i="2"/>
  <c r="J1689" i="2"/>
  <c r="I1682" i="2"/>
  <c r="J1673" i="2"/>
  <c r="I1705" i="2"/>
  <c r="K1705" i="2" s="1"/>
  <c r="L1705" i="2" s="1"/>
  <c r="J1696" i="2"/>
  <c r="I1689" i="2"/>
  <c r="K1689" i="2" s="1"/>
  <c r="L1689" i="2" s="1"/>
  <c r="J1680" i="2"/>
  <c r="I1673" i="2"/>
  <c r="K1673" i="2" s="1"/>
  <c r="L1673" i="2" s="1"/>
  <c r="J1664" i="2"/>
  <c r="I1657" i="2"/>
  <c r="J1648" i="2"/>
  <c r="I1641" i="2"/>
  <c r="J1632" i="2"/>
  <c r="J1706" i="2"/>
  <c r="J1700" i="2"/>
  <c r="I1693" i="2"/>
  <c r="J1688" i="2"/>
  <c r="I1681" i="2"/>
  <c r="J1676" i="2"/>
  <c r="J1669" i="2"/>
  <c r="I1667" i="2"/>
  <c r="I1665" i="2"/>
  <c r="I1663" i="2"/>
  <c r="I1661" i="2"/>
  <c r="I1621" i="2"/>
  <c r="J1619" i="2"/>
  <c r="I1602" i="2"/>
  <c r="J1600" i="2"/>
  <c r="I1585" i="2"/>
  <c r="J1583" i="2"/>
  <c r="I1566" i="2"/>
  <c r="J1564" i="2"/>
  <c r="J1553" i="2"/>
  <c r="I1546" i="2"/>
  <c r="J1537" i="2"/>
  <c r="I1530" i="2"/>
  <c r="J1521" i="2"/>
  <c r="I1514" i="2"/>
  <c r="J1505" i="2"/>
  <c r="I1498" i="2"/>
  <c r="J1489" i="2"/>
  <c r="I1482" i="2"/>
  <c r="J1473" i="2"/>
  <c r="I1466" i="2"/>
  <c r="J1457" i="2"/>
  <c r="I1450" i="2"/>
  <c r="J1441" i="2"/>
  <c r="I1434" i="2"/>
  <c r="J1425" i="2"/>
  <c r="I1418" i="2"/>
  <c r="J1409" i="2"/>
  <c r="I1402" i="2"/>
  <c r="J1393" i="2"/>
  <c r="I1386" i="2"/>
  <c r="J1377" i="2"/>
  <c r="I1370" i="2"/>
  <c r="K1370" i="2" s="1"/>
  <c r="L1370" i="2" s="1"/>
  <c r="J1695" i="2"/>
  <c r="I1688" i="2"/>
  <c r="J1683" i="2"/>
  <c r="I1676" i="2"/>
  <c r="J1671" i="2"/>
  <c r="I1669" i="2"/>
  <c r="I1619" i="2"/>
  <c r="J1617" i="2"/>
  <c r="I1600" i="2"/>
  <c r="J1598" i="2"/>
  <c r="I1583" i="2"/>
  <c r="K1583" i="2" s="1"/>
  <c r="L1583" i="2" s="1"/>
  <c r="J1581" i="2"/>
  <c r="I1564" i="2"/>
  <c r="K1564" i="2" s="1"/>
  <c r="L1564" i="2" s="1"/>
  <c r="J1562" i="2"/>
  <c r="I1553" i="2"/>
  <c r="K1553" i="2" s="1"/>
  <c r="L1553" i="2" s="1"/>
  <c r="J1544" i="2"/>
  <c r="I1537" i="2"/>
  <c r="J1528" i="2"/>
  <c r="I1521" i="2"/>
  <c r="J1512" i="2"/>
  <c r="I1505" i="2"/>
  <c r="J1496" i="2"/>
  <c r="I1489" i="2"/>
  <c r="J1480" i="2"/>
  <c r="I1473" i="2"/>
  <c r="J1464" i="2"/>
  <c r="I1457" i="2"/>
  <c r="I1702" i="2"/>
  <c r="J1697" i="2"/>
  <c r="I1690" i="2"/>
  <c r="J1685" i="2"/>
  <c r="I1678" i="2"/>
  <c r="J1634" i="2"/>
  <c r="I1632" i="2"/>
  <c r="J1630" i="2"/>
  <c r="I1615" i="2"/>
  <c r="J1613" i="2"/>
  <c r="I1596" i="2"/>
  <c r="J1594" i="2"/>
  <c r="I1577" i="2"/>
  <c r="J1575" i="2"/>
  <c r="I1560" i="2"/>
  <c r="J1558" i="2"/>
  <c r="I1551" i="2"/>
  <c r="J1542" i="2"/>
  <c r="I1535" i="2"/>
  <c r="J1526" i="2"/>
  <c r="I1519" i="2"/>
  <c r="J1510" i="2"/>
  <c r="I1503" i="2"/>
  <c r="J1494" i="2"/>
  <c r="I1487" i="2"/>
  <c r="J1478" i="2"/>
  <c r="I1471" i="2"/>
  <c r="J1462" i="2"/>
  <c r="I1455" i="2"/>
  <c r="I1697" i="2"/>
  <c r="J1692" i="2"/>
  <c r="I1685" i="2"/>
  <c r="J1646" i="2"/>
  <c r="J1644" i="2"/>
  <c r="J1642" i="2"/>
  <c r="J1640" i="2"/>
  <c r="J1638" i="2"/>
  <c r="J1636" i="2"/>
  <c r="I1634" i="2"/>
  <c r="I1630" i="2"/>
  <c r="K1630" i="2" s="1"/>
  <c r="L1630" i="2" s="1"/>
  <c r="J1628" i="2"/>
  <c r="I1613" i="2"/>
  <c r="K1613" i="2" s="1"/>
  <c r="L1613" i="2" s="1"/>
  <c r="I1611" i="2"/>
  <c r="J1609" i="2"/>
  <c r="I1594" i="2"/>
  <c r="K1594" i="2" s="1"/>
  <c r="L1594" i="2" s="1"/>
  <c r="J1592" i="2"/>
  <c r="I1575" i="2"/>
  <c r="J1573" i="2"/>
  <c r="I1558" i="2"/>
  <c r="K1558" i="2" s="1"/>
  <c r="L1558" i="2" s="1"/>
  <c r="J1549" i="2"/>
  <c r="I1542" i="2"/>
  <c r="K1542" i="2" s="1"/>
  <c r="L1542" i="2" s="1"/>
  <c r="J1533" i="2"/>
  <c r="I1526" i="2"/>
  <c r="J1517" i="2"/>
  <c r="I1510" i="2"/>
  <c r="J1501" i="2"/>
  <c r="I1494" i="2"/>
  <c r="K1494" i="2" s="1"/>
  <c r="L1494" i="2" s="1"/>
  <c r="J1485" i="2"/>
  <c r="I1478" i="2"/>
  <c r="J1469" i="2"/>
  <c r="I1462" i="2"/>
  <c r="K1462" i="2" s="1"/>
  <c r="L1462" i="2" s="1"/>
  <c r="J1453" i="2"/>
  <c r="I1446" i="2"/>
  <c r="J1704" i="2"/>
  <c r="J1699" i="2"/>
  <c r="I1692" i="2"/>
  <c r="K1692" i="2" s="1"/>
  <c r="L1692" i="2" s="1"/>
  <c r="J1687" i="2"/>
  <c r="I1680" i="2"/>
  <c r="K1680" i="2" s="1"/>
  <c r="L1680" i="2" s="1"/>
  <c r="J1650" i="2"/>
  <c r="I1648" i="2"/>
  <c r="K1648" i="2" s="1"/>
  <c r="L1648" i="2" s="1"/>
  <c r="I1646" i="2"/>
  <c r="I1644" i="2"/>
  <c r="I1642" i="2"/>
  <c r="I1640" i="2"/>
  <c r="I1638" i="2"/>
  <c r="I1628" i="2"/>
  <c r="J1626" i="2"/>
  <c r="I1609" i="2"/>
  <c r="K1609" i="2" s="1"/>
  <c r="L1609" i="2" s="1"/>
  <c r="J1607" i="2"/>
  <c r="I1592" i="2"/>
  <c r="K1592" i="2" s="1"/>
  <c r="L1592" i="2" s="1"/>
  <c r="J1590" i="2"/>
  <c r="I1573" i="2"/>
  <c r="K1573" i="2" s="1"/>
  <c r="L1573" i="2" s="1"/>
  <c r="J1571" i="2"/>
  <c r="I1704" i="2"/>
  <c r="K1704" i="2" s="1"/>
  <c r="L1704" i="2" s="1"/>
  <c r="I1699" i="2"/>
  <c r="K1699" i="2" s="1"/>
  <c r="L1699" i="2" s="1"/>
  <c r="J1694" i="2"/>
  <c r="I1687" i="2"/>
  <c r="J1662" i="2"/>
  <c r="J1660" i="2"/>
  <c r="J1658" i="2"/>
  <c r="J1656" i="2"/>
  <c r="J1654" i="2"/>
  <c r="J1652" i="2"/>
  <c r="I1650" i="2"/>
  <c r="I1626" i="2"/>
  <c r="J1624" i="2"/>
  <c r="I1607" i="2"/>
  <c r="K1607" i="2" s="1"/>
  <c r="L1607" i="2" s="1"/>
  <c r="J1605" i="2"/>
  <c r="I1590" i="2"/>
  <c r="J1588" i="2"/>
  <c r="J1586" i="2"/>
  <c r="I1571" i="2"/>
  <c r="J1569" i="2"/>
  <c r="I1556" i="2"/>
  <c r="J1547" i="2"/>
  <c r="I1540" i="2"/>
  <c r="J1531" i="2"/>
  <c r="I1524" i="2"/>
  <c r="J1515" i="2"/>
  <c r="I1508" i="2"/>
  <c r="J1499" i="2"/>
  <c r="I1492" i="2"/>
  <c r="J1483" i="2"/>
  <c r="I1476" i="2"/>
  <c r="J1701" i="2"/>
  <c r="I1694" i="2"/>
  <c r="J1666" i="2"/>
  <c r="I1664" i="2"/>
  <c r="K1664" i="2" s="1"/>
  <c r="L1664" i="2" s="1"/>
  <c r="I1662" i="2"/>
  <c r="I1660" i="2"/>
  <c r="I1658" i="2"/>
  <c r="I1656" i="2"/>
  <c r="I1654" i="2"/>
  <c r="I1624" i="2"/>
  <c r="J1622" i="2"/>
  <c r="I1605" i="2"/>
  <c r="J1603" i="2"/>
  <c r="I1586" i="2"/>
  <c r="J1584" i="2"/>
  <c r="I1569" i="2"/>
  <c r="J1567" i="2"/>
  <c r="J1554" i="2"/>
  <c r="I1547" i="2"/>
  <c r="J1538" i="2"/>
  <c r="I1531" i="2"/>
  <c r="J1522" i="2"/>
  <c r="I1515" i="2"/>
  <c r="J1506" i="2"/>
  <c r="I1499" i="2"/>
  <c r="J1490" i="2"/>
  <c r="I1483" i="2"/>
  <c r="I1701" i="2"/>
  <c r="I1666" i="2"/>
  <c r="I1706" i="2"/>
  <c r="K1706" i="2" s="1"/>
  <c r="L1706" i="2" s="1"/>
  <c r="I1696" i="2"/>
  <c r="K1696" i="2" s="1"/>
  <c r="L1696" i="2" s="1"/>
  <c r="J1668" i="2"/>
  <c r="I1618" i="2"/>
  <c r="K1618" i="2" s="1"/>
  <c r="L1618" i="2" s="1"/>
  <c r="J1616" i="2"/>
  <c r="I1601" i="2"/>
  <c r="J1599" i="2"/>
  <c r="I1582" i="2"/>
  <c r="J1580" i="2"/>
  <c r="I1565" i="2"/>
  <c r="I1563" i="2"/>
  <c r="K1563" i="2" s="1"/>
  <c r="L1563" i="2" s="1"/>
  <c r="J1561" i="2"/>
  <c r="J1552" i="2"/>
  <c r="I1545" i="2"/>
  <c r="J1536" i="2"/>
  <c r="I1529" i="2"/>
  <c r="J1520" i="2"/>
  <c r="I1513" i="2"/>
  <c r="J1504" i="2"/>
  <c r="I1497" i="2"/>
  <c r="J1488" i="2"/>
  <c r="I1481" i="2"/>
  <c r="K1481" i="2" s="1"/>
  <c r="L1481" i="2" s="1"/>
  <c r="J1472" i="2"/>
  <c r="I1465" i="2"/>
  <c r="J1456" i="2"/>
  <c r="I1449" i="2"/>
  <c r="J1440" i="2"/>
  <c r="J1703" i="2"/>
  <c r="J1670" i="2"/>
  <c r="I1616" i="2"/>
  <c r="J1614" i="2"/>
  <c r="I1599" i="2"/>
  <c r="J1597" i="2"/>
  <c r="I1580" i="2"/>
  <c r="J1578" i="2"/>
  <c r="I1561" i="2"/>
  <c r="K1561" i="2" s="1"/>
  <c r="L1561" i="2" s="1"/>
  <c r="J1559" i="2"/>
  <c r="I1552" i="2"/>
  <c r="K1552" i="2" s="1"/>
  <c r="L1552" i="2" s="1"/>
  <c r="J1543" i="2"/>
  <c r="I1536" i="2"/>
  <c r="J1527" i="2"/>
  <c r="I1520" i="2"/>
  <c r="J1511" i="2"/>
  <c r="I1504" i="2"/>
  <c r="J1495" i="2"/>
  <c r="I1488" i="2"/>
  <c r="J1479" i="2"/>
  <c r="I1472" i="2"/>
  <c r="I1703" i="2"/>
  <c r="K1703" i="2" s="1"/>
  <c r="L1703" i="2" s="1"/>
  <c r="J1677" i="2"/>
  <c r="I1670" i="2"/>
  <c r="K1670" i="2" s="1"/>
  <c r="L1670" i="2" s="1"/>
  <c r="J1639" i="2"/>
  <c r="J1637" i="2"/>
  <c r="J1635" i="2"/>
  <c r="J1633" i="2"/>
  <c r="J1631" i="2"/>
  <c r="I1614" i="2"/>
  <c r="J1612" i="2"/>
  <c r="I1597" i="2"/>
  <c r="I1595" i="2"/>
  <c r="J1593" i="2"/>
  <c r="I1578" i="2"/>
  <c r="J1576" i="2"/>
  <c r="I1559" i="2"/>
  <c r="J1550" i="2"/>
  <c r="I1543" i="2"/>
  <c r="J1534" i="2"/>
  <c r="I1527" i="2"/>
  <c r="J1518" i="2"/>
  <c r="I1511" i="2"/>
  <c r="J1502" i="2"/>
  <c r="I1495" i="2"/>
  <c r="J1486" i="2"/>
  <c r="I1479" i="2"/>
  <c r="J1684" i="2"/>
  <c r="I1677" i="2"/>
  <c r="J1672" i="2"/>
  <c r="J1641" i="2"/>
  <c r="I1639" i="2"/>
  <c r="I1637" i="2"/>
  <c r="I1635" i="2"/>
  <c r="I1633" i="2"/>
  <c r="I1631" i="2"/>
  <c r="J1629" i="2"/>
  <c r="J1686" i="2"/>
  <c r="I1679" i="2"/>
  <c r="K1679" i="2" s="1"/>
  <c r="L1679" i="2" s="1"/>
  <c r="J1674" i="2"/>
  <c r="J1657" i="2"/>
  <c r="I1655" i="2"/>
  <c r="I1653" i="2"/>
  <c r="I1651" i="2"/>
  <c r="J1693" i="2"/>
  <c r="I1686" i="2"/>
  <c r="J1681" i="2"/>
  <c r="I1674" i="2"/>
  <c r="J1667" i="2"/>
  <c r="J1665" i="2"/>
  <c r="J1663" i="2"/>
  <c r="J1661" i="2"/>
  <c r="I1659" i="2"/>
  <c r="K1659" i="2" s="1"/>
  <c r="L1659" i="2" s="1"/>
  <c r="I1623" i="2"/>
  <c r="K1623" i="2" s="1"/>
  <c r="L1623" i="2" s="1"/>
  <c r="J1621" i="2"/>
  <c r="I1606" i="2"/>
  <c r="J1604" i="2"/>
  <c r="J1602" i="2"/>
  <c r="I1587" i="2"/>
  <c r="J1585" i="2"/>
  <c r="I1568" i="2"/>
  <c r="J1566" i="2"/>
  <c r="I1555" i="2"/>
  <c r="J1546" i="2"/>
  <c r="I1539" i="2"/>
  <c r="J1530" i="2"/>
  <c r="I1523" i="2"/>
  <c r="J1702" i="2"/>
  <c r="I1683" i="2"/>
  <c r="I1649" i="2"/>
  <c r="I1625" i="2"/>
  <c r="K1625" i="2" s="1"/>
  <c r="L1625" i="2" s="1"/>
  <c r="J1582" i="2"/>
  <c r="I1576" i="2"/>
  <c r="J1570" i="2"/>
  <c r="I1554" i="2"/>
  <c r="J1535" i="2"/>
  <c r="J1516" i="2"/>
  <c r="I1512" i="2"/>
  <c r="I1464" i="2"/>
  <c r="K1464" i="2" s="1"/>
  <c r="L1464" i="2" s="1"/>
  <c r="I1459" i="2"/>
  <c r="I1451" i="2"/>
  <c r="I1429" i="2"/>
  <c r="J1427" i="2"/>
  <c r="I1410" i="2"/>
  <c r="J1408" i="2"/>
  <c r="I1391" i="2"/>
  <c r="J1389" i="2"/>
  <c r="I1374" i="2"/>
  <c r="J1372" i="2"/>
  <c r="I1363" i="2"/>
  <c r="J1354" i="2"/>
  <c r="I1347" i="2"/>
  <c r="J1338" i="2"/>
  <c r="I1331" i="2"/>
  <c r="J1322" i="2"/>
  <c r="I1315" i="2"/>
  <c r="J1306" i="2"/>
  <c r="I1299" i="2"/>
  <c r="J1290" i="2"/>
  <c r="I1283" i="2"/>
  <c r="J1274" i="2"/>
  <c r="I1267" i="2"/>
  <c r="J1258" i="2"/>
  <c r="I1251" i="2"/>
  <c r="J1242" i="2"/>
  <c r="I1235" i="2"/>
  <c r="J1226" i="2"/>
  <c r="I1219" i="2"/>
  <c r="J1210" i="2"/>
  <c r="I1203" i="2"/>
  <c r="J1618" i="2"/>
  <c r="I1612" i="2"/>
  <c r="I1570" i="2"/>
  <c r="I1549" i="2"/>
  <c r="J1525" i="2"/>
  <c r="I1516" i="2"/>
  <c r="K1516" i="2" s="1"/>
  <c r="L1516" i="2" s="1"/>
  <c r="I1469" i="2"/>
  <c r="K1469" i="2" s="1"/>
  <c r="L1469" i="2" s="1"/>
  <c r="I1456" i="2"/>
  <c r="I1427" i="2"/>
  <c r="K1427" i="2" s="1"/>
  <c r="L1427" i="2" s="1"/>
  <c r="I1425" i="2"/>
  <c r="J1423" i="2"/>
  <c r="I1408" i="2"/>
  <c r="J1406" i="2"/>
  <c r="I1389" i="2"/>
  <c r="J1387" i="2"/>
  <c r="I1372" i="2"/>
  <c r="J1370" i="2"/>
  <c r="J1361" i="2"/>
  <c r="I1354" i="2"/>
  <c r="J1345" i="2"/>
  <c r="I1338" i="2"/>
  <c r="K1338" i="2" s="1"/>
  <c r="L1338" i="2" s="1"/>
  <c r="J1329" i="2"/>
  <c r="I1322" i="2"/>
  <c r="K1322" i="2" s="1"/>
  <c r="L1322" i="2" s="1"/>
  <c r="J1313" i="2"/>
  <c r="I1306" i="2"/>
  <c r="K1306" i="2" s="1"/>
  <c r="L1306" i="2" s="1"/>
  <c r="J1297" i="2"/>
  <c r="I1290" i="2"/>
  <c r="J1281" i="2"/>
  <c r="I1274" i="2"/>
  <c r="J1265" i="2"/>
  <c r="I1258" i="2"/>
  <c r="J1249" i="2"/>
  <c r="I1242" i="2"/>
  <c r="J1233" i="2"/>
  <c r="I1226" i="2"/>
  <c r="J1217" i="2"/>
  <c r="I1210" i="2"/>
  <c r="K1210" i="2" s="1"/>
  <c r="L1210" i="2" s="1"/>
  <c r="J1201" i="2"/>
  <c r="I1194" i="2"/>
  <c r="J1185" i="2"/>
  <c r="I1178" i="2"/>
  <c r="J1169" i="2"/>
  <c r="I1162" i="2"/>
  <c r="J1153" i="2"/>
  <c r="I1146" i="2"/>
  <c r="J1137" i="2"/>
  <c r="I1130" i="2"/>
  <c r="J1121" i="2"/>
  <c r="J1647" i="2"/>
  <c r="J1606" i="2"/>
  <c r="I1544" i="2"/>
  <c r="I1525" i="2"/>
  <c r="J1491" i="2"/>
  <c r="J1487" i="2"/>
  <c r="J1461" i="2"/>
  <c r="I1423" i="2"/>
  <c r="J1421" i="2"/>
  <c r="I1406" i="2"/>
  <c r="J1404" i="2"/>
  <c r="I1387" i="2"/>
  <c r="J1385" i="2"/>
  <c r="J1368" i="2"/>
  <c r="I1361" i="2"/>
  <c r="J1352" i="2"/>
  <c r="I1345" i="2"/>
  <c r="J1336" i="2"/>
  <c r="I1329" i="2"/>
  <c r="J1320" i="2"/>
  <c r="I1313" i="2"/>
  <c r="J1304" i="2"/>
  <c r="I1297" i="2"/>
  <c r="J1288" i="2"/>
  <c r="I1281" i="2"/>
  <c r="J1272" i="2"/>
  <c r="I1265" i="2"/>
  <c r="J1256" i="2"/>
  <c r="I1249" i="2"/>
  <c r="J1240" i="2"/>
  <c r="I1233" i="2"/>
  <c r="J1224" i="2"/>
  <c r="I1217" i="2"/>
  <c r="J1679" i="2"/>
  <c r="I1647" i="2"/>
  <c r="I1593" i="2"/>
  <c r="K1593" i="2" s="1"/>
  <c r="L1593" i="2" s="1"/>
  <c r="J1539" i="2"/>
  <c r="I1534" i="2"/>
  <c r="K1534" i="2" s="1"/>
  <c r="L1534" i="2" s="1"/>
  <c r="J1507" i="2"/>
  <c r="J1503" i="2"/>
  <c r="I1491" i="2"/>
  <c r="K1491" i="2" s="1"/>
  <c r="L1491" i="2" s="1"/>
  <c r="I1461" i="2"/>
  <c r="I1453" i="2"/>
  <c r="J1444" i="2"/>
  <c r="J1442" i="2"/>
  <c r="I1440" i="2"/>
  <c r="K1440" i="2" s="1"/>
  <c r="L1440" i="2" s="1"/>
  <c r="J1438" i="2"/>
  <c r="I1421" i="2"/>
  <c r="J1419" i="2"/>
  <c r="I1404" i="2"/>
  <c r="J1402" i="2"/>
  <c r="J1400" i="2"/>
  <c r="I1385" i="2"/>
  <c r="J1383" i="2"/>
  <c r="I1368" i="2"/>
  <c r="J1359" i="2"/>
  <c r="I1352" i="2"/>
  <c r="K1352" i="2" s="1"/>
  <c r="L1352" i="2" s="1"/>
  <c r="J1343" i="2"/>
  <c r="I1336" i="2"/>
  <c r="J1327" i="2"/>
  <c r="I1320" i="2"/>
  <c r="J1311" i="2"/>
  <c r="I1304" i="2"/>
  <c r="J1295" i="2"/>
  <c r="I1288" i="2"/>
  <c r="J1279" i="2"/>
  <c r="I1272" i="2"/>
  <c r="J1263" i="2"/>
  <c r="I1256" i="2"/>
  <c r="J1247" i="2"/>
  <c r="I1240" i="2"/>
  <c r="J1231" i="2"/>
  <c r="I1224" i="2"/>
  <c r="K1224" i="2" s="1"/>
  <c r="L1224" i="2" s="1"/>
  <c r="J1215" i="2"/>
  <c r="I1208" i="2"/>
  <c r="J1199" i="2"/>
  <c r="I1192" i="2"/>
  <c r="J1183" i="2"/>
  <c r="I1176" i="2"/>
  <c r="J1167" i="2"/>
  <c r="I1160" i="2"/>
  <c r="J1151" i="2"/>
  <c r="I1144" i="2"/>
  <c r="J1135" i="2"/>
  <c r="J1678" i="2"/>
  <c r="J1587" i="2"/>
  <c r="I1581" i="2"/>
  <c r="K1581" i="2" s="1"/>
  <c r="L1581" i="2" s="1"/>
  <c r="J1548" i="2"/>
  <c r="J1529" i="2"/>
  <c r="I1507" i="2"/>
  <c r="J1475" i="2"/>
  <c r="J1466" i="2"/>
  <c r="J1458" i="2"/>
  <c r="J1446" i="2"/>
  <c r="I1444" i="2"/>
  <c r="I1442" i="2"/>
  <c r="I1438" i="2"/>
  <c r="K1438" i="2" s="1"/>
  <c r="L1438" i="2" s="1"/>
  <c r="J1436" i="2"/>
  <c r="I1419" i="2"/>
  <c r="J1417" i="2"/>
  <c r="I1400" i="2"/>
  <c r="K1400" i="2" s="1"/>
  <c r="L1400" i="2" s="1"/>
  <c r="J1398" i="2"/>
  <c r="I1383" i="2"/>
  <c r="K1383" i="2" s="1"/>
  <c r="L1383" i="2" s="1"/>
  <c r="J1381" i="2"/>
  <c r="J1366" i="2"/>
  <c r="I1359" i="2"/>
  <c r="J1350" i="2"/>
  <c r="I1343" i="2"/>
  <c r="J1334" i="2"/>
  <c r="I1327" i="2"/>
  <c r="K1327" i="2" s="1"/>
  <c r="L1327" i="2" s="1"/>
  <c r="J1318" i="2"/>
  <c r="I1311" i="2"/>
  <c r="J1302" i="2"/>
  <c r="I1295" i="2"/>
  <c r="J1286" i="2"/>
  <c r="I1279" i="2"/>
  <c r="K1279" i="2" s="1"/>
  <c r="L1279" i="2" s="1"/>
  <c r="J1270" i="2"/>
  <c r="I1263" i="2"/>
  <c r="K1263" i="2" s="1"/>
  <c r="L1263" i="2" s="1"/>
  <c r="J1254" i="2"/>
  <c r="I1247" i="2"/>
  <c r="J1238" i="2"/>
  <c r="I1231" i="2"/>
  <c r="J1222" i="2"/>
  <c r="I1215" i="2"/>
  <c r="J1645" i="2"/>
  <c r="I1629" i="2"/>
  <c r="J1623" i="2"/>
  <c r="I1617" i="2"/>
  <c r="K1617" i="2" s="1"/>
  <c r="L1617" i="2" s="1"/>
  <c r="J1574" i="2"/>
  <c r="J1557" i="2"/>
  <c r="I1548" i="2"/>
  <c r="J1524" i="2"/>
  <c r="I1486" i="2"/>
  <c r="I1475" i="2"/>
  <c r="J1463" i="2"/>
  <c r="I1458" i="2"/>
  <c r="J1448" i="2"/>
  <c r="I1436" i="2"/>
  <c r="J1434" i="2"/>
  <c r="J1432" i="2"/>
  <c r="I1417" i="2"/>
  <c r="J1415" i="2"/>
  <c r="I1398" i="2"/>
  <c r="J1396" i="2"/>
  <c r="I1381" i="2"/>
  <c r="J1379" i="2"/>
  <c r="I1366" i="2"/>
  <c r="J1357" i="2"/>
  <c r="I1350" i="2"/>
  <c r="J1341" i="2"/>
  <c r="I1334" i="2"/>
  <c r="J1325" i="2"/>
  <c r="I1318" i="2"/>
  <c r="K1318" i="2" s="1"/>
  <c r="L1318" i="2" s="1"/>
  <c r="J1309" i="2"/>
  <c r="I1302" i="2"/>
  <c r="J1293" i="2"/>
  <c r="I1286" i="2"/>
  <c r="I1695" i="2"/>
  <c r="I1645" i="2"/>
  <c r="J1610" i="2"/>
  <c r="I1574" i="2"/>
  <c r="K1574" i="2" s="1"/>
  <c r="L1574" i="2" s="1"/>
  <c r="J1568" i="2"/>
  <c r="I1562" i="2"/>
  <c r="I1557" i="2"/>
  <c r="K1557" i="2" s="1"/>
  <c r="L1557" i="2" s="1"/>
  <c r="I1538" i="2"/>
  <c r="J1519" i="2"/>
  <c r="I1502" i="2"/>
  <c r="I1490" i="2"/>
  <c r="K1490" i="2" s="1"/>
  <c r="L1490" i="2" s="1"/>
  <c r="J1482" i="2"/>
  <c r="I1463" i="2"/>
  <c r="I1448" i="2"/>
  <c r="I1432" i="2"/>
  <c r="K1432" i="2" s="1"/>
  <c r="L1432" i="2" s="1"/>
  <c r="J1430" i="2"/>
  <c r="I1415" i="2"/>
  <c r="J1413" i="2"/>
  <c r="I1396" i="2"/>
  <c r="K1396" i="2" s="1"/>
  <c r="L1396" i="2" s="1"/>
  <c r="J1394" i="2"/>
  <c r="I1379" i="2"/>
  <c r="K1379" i="2" s="1"/>
  <c r="L1379" i="2" s="1"/>
  <c r="I1377" i="2"/>
  <c r="J1375" i="2"/>
  <c r="J1364" i="2"/>
  <c r="I1357" i="2"/>
  <c r="K1357" i="2" s="1"/>
  <c r="L1357" i="2" s="1"/>
  <c r="J1348" i="2"/>
  <c r="I1341" i="2"/>
  <c r="J1332" i="2"/>
  <c r="I1325" i="2"/>
  <c r="J1316" i="2"/>
  <c r="I1309" i="2"/>
  <c r="J1300" i="2"/>
  <c r="I1293" i="2"/>
  <c r="K1293" i="2" s="1"/>
  <c r="L1293" i="2" s="1"/>
  <c r="J1284" i="2"/>
  <c r="I1277" i="2"/>
  <c r="I1622" i="2"/>
  <c r="K1622" i="2" s="1"/>
  <c r="L1622" i="2" s="1"/>
  <c r="I1610" i="2"/>
  <c r="I1598" i="2"/>
  <c r="K1598" i="2" s="1"/>
  <c r="L1598" i="2" s="1"/>
  <c r="I1533" i="2"/>
  <c r="I1506" i="2"/>
  <c r="J1498" i="2"/>
  <c r="J1471" i="2"/>
  <c r="J1468" i="2"/>
  <c r="J1460" i="2"/>
  <c r="J1455" i="2"/>
  <c r="J1450" i="2"/>
  <c r="I1430" i="2"/>
  <c r="J1428" i="2"/>
  <c r="I1413" i="2"/>
  <c r="K1413" i="2" s="1"/>
  <c r="L1413" i="2" s="1"/>
  <c r="J1411" i="2"/>
  <c r="I1394" i="2"/>
  <c r="J1392" i="2"/>
  <c r="I1375" i="2"/>
  <c r="J1373" i="2"/>
  <c r="I1364" i="2"/>
  <c r="J1355" i="2"/>
  <c r="I1348" i="2"/>
  <c r="J1339" i="2"/>
  <c r="I1332" i="2"/>
  <c r="J1323" i="2"/>
  <c r="I1316" i="2"/>
  <c r="K1316" i="2" s="1"/>
  <c r="L1316" i="2" s="1"/>
  <c r="J1307" i="2"/>
  <c r="I1300" i="2"/>
  <c r="J1291" i="2"/>
  <c r="I1284" i="2"/>
  <c r="K1284" i="2" s="1"/>
  <c r="L1284" i="2" s="1"/>
  <c r="J1275" i="2"/>
  <c r="I1268" i="2"/>
  <c r="J1259" i="2"/>
  <c r="I1252" i="2"/>
  <c r="J1243" i="2"/>
  <c r="I1236" i="2"/>
  <c r="J1591" i="2"/>
  <c r="I1567" i="2"/>
  <c r="K1567" i="2" s="1"/>
  <c r="L1567" i="2" s="1"/>
  <c r="I1528" i="2"/>
  <c r="J1514" i="2"/>
  <c r="J1474" i="2"/>
  <c r="I1468" i="2"/>
  <c r="I1460" i="2"/>
  <c r="I1428" i="2"/>
  <c r="J1426" i="2"/>
  <c r="I1411" i="2"/>
  <c r="K1411" i="2" s="1"/>
  <c r="L1411" i="2" s="1"/>
  <c r="I1409" i="2"/>
  <c r="K1409" i="2" s="1"/>
  <c r="L1409" i="2" s="1"/>
  <c r="J1407" i="2"/>
  <c r="I1392" i="2"/>
  <c r="K1392" i="2" s="1"/>
  <c r="L1392" i="2" s="1"/>
  <c r="J1390" i="2"/>
  <c r="I1373" i="2"/>
  <c r="K1373" i="2" s="1"/>
  <c r="L1373" i="2" s="1"/>
  <c r="J1371" i="2"/>
  <c r="J1362" i="2"/>
  <c r="I1355" i="2"/>
  <c r="K1355" i="2" s="1"/>
  <c r="L1355" i="2" s="1"/>
  <c r="J1346" i="2"/>
  <c r="I1339" i="2"/>
  <c r="J1330" i="2"/>
  <c r="I1323" i="2"/>
  <c r="J1314" i="2"/>
  <c r="I1307" i="2"/>
  <c r="J1298" i="2"/>
  <c r="I1291" i="2"/>
  <c r="J1282" i="2"/>
  <c r="I1275" i="2"/>
  <c r="K1275" i="2" s="1"/>
  <c r="L1275" i="2" s="1"/>
  <c r="J1266" i="2"/>
  <c r="I1259" i="2"/>
  <c r="J1250" i="2"/>
  <c r="I1243" i="2"/>
  <c r="J1234" i="2"/>
  <c r="I1227" i="2"/>
  <c r="I1672" i="2"/>
  <c r="K1672" i="2" s="1"/>
  <c r="L1672" i="2" s="1"/>
  <c r="J1655" i="2"/>
  <c r="I1643" i="2"/>
  <c r="K1643" i="2" s="1"/>
  <c r="L1643" i="2" s="1"/>
  <c r="I1603" i="2"/>
  <c r="I1591" i="2"/>
  <c r="I1579" i="2"/>
  <c r="J1556" i="2"/>
  <c r="J1523" i="2"/>
  <c r="I1518" i="2"/>
  <c r="J1493" i="2"/>
  <c r="J1481" i="2"/>
  <c r="I1474" i="2"/>
  <c r="J1465" i="2"/>
  <c r="I1426" i="2"/>
  <c r="J1424" i="2"/>
  <c r="I1407" i="2"/>
  <c r="J1405" i="2"/>
  <c r="I1390" i="2"/>
  <c r="K1390" i="2" s="1"/>
  <c r="L1390" i="2" s="1"/>
  <c r="J1388" i="2"/>
  <c r="I1371" i="2"/>
  <c r="J1369" i="2"/>
  <c r="I1362" i="2"/>
  <c r="J1353" i="2"/>
  <c r="I1346" i="2"/>
  <c r="J1337" i="2"/>
  <c r="I1330" i="2"/>
  <c r="J1321" i="2"/>
  <c r="I1314" i="2"/>
  <c r="J1305" i="2"/>
  <c r="I1298" i="2"/>
  <c r="J1289" i="2"/>
  <c r="I1282" i="2"/>
  <c r="J1273" i="2"/>
  <c r="I1266" i="2"/>
  <c r="K1266" i="2" s="1"/>
  <c r="L1266" i="2" s="1"/>
  <c r="J1257" i="2"/>
  <c r="I1250" i="2"/>
  <c r="J1241" i="2"/>
  <c r="I1234" i="2"/>
  <c r="J1225" i="2"/>
  <c r="J1690" i="2"/>
  <c r="I1671" i="2"/>
  <c r="I1627" i="2"/>
  <c r="K1627" i="2" s="1"/>
  <c r="L1627" i="2" s="1"/>
  <c r="J1615" i="2"/>
  <c r="J1551" i="2"/>
  <c r="J1532" i="2"/>
  <c r="J1509" i="2"/>
  <c r="J1497" i="2"/>
  <c r="I1493" i="2"/>
  <c r="I1485" i="2"/>
  <c r="J1477" i="2"/>
  <c r="J1452" i="2"/>
  <c r="J1439" i="2"/>
  <c r="I1424" i="2"/>
  <c r="J1422" i="2"/>
  <c r="I1405" i="2"/>
  <c r="J1403" i="2"/>
  <c r="I1388" i="2"/>
  <c r="J1386" i="2"/>
  <c r="J1384" i="2"/>
  <c r="I1369" i="2"/>
  <c r="J1360" i="2"/>
  <c r="I1353" i="2"/>
  <c r="J1344" i="2"/>
  <c r="I1337" i="2"/>
  <c r="J1620" i="2"/>
  <c r="J1608" i="2"/>
  <c r="J1596" i="2"/>
  <c r="J1560" i="2"/>
  <c r="I1541" i="2"/>
  <c r="I1522" i="2"/>
  <c r="K1522" i="2" s="1"/>
  <c r="L1522" i="2" s="1"/>
  <c r="J1601" i="2"/>
  <c r="J1589" i="2"/>
  <c r="J1577" i="2"/>
  <c r="J1545" i="2"/>
  <c r="J1500" i="2"/>
  <c r="J1492" i="2"/>
  <c r="I1484" i="2"/>
  <c r="I1480" i="2"/>
  <c r="K1480" i="2" s="1"/>
  <c r="L1480" i="2" s="1"/>
  <c r="I1454" i="2"/>
  <c r="J1449" i="2"/>
  <c r="I1433" i="2"/>
  <c r="J1431" i="2"/>
  <c r="I1414" i="2"/>
  <c r="J1412" i="2"/>
  <c r="I1397" i="2"/>
  <c r="J1395" i="2"/>
  <c r="I1378" i="2"/>
  <c r="J1376" i="2"/>
  <c r="I1365" i="2"/>
  <c r="J1356" i="2"/>
  <c r="J1625" i="2"/>
  <c r="I1496" i="2"/>
  <c r="K1496" i="2" s="1"/>
  <c r="L1496" i="2" s="1"/>
  <c r="I1431" i="2"/>
  <c r="I1393" i="2"/>
  <c r="K1393" i="2" s="1"/>
  <c r="L1393" i="2" s="1"/>
  <c r="J1363" i="2"/>
  <c r="I1356" i="2"/>
  <c r="I1349" i="2"/>
  <c r="J1303" i="2"/>
  <c r="J1299" i="2"/>
  <c r="I1294" i="2"/>
  <c r="J1280" i="2"/>
  <c r="J1261" i="2"/>
  <c r="I1254" i="2"/>
  <c r="J1229" i="2"/>
  <c r="I1220" i="2"/>
  <c r="I1201" i="2"/>
  <c r="J1144" i="2"/>
  <c r="I1142" i="2"/>
  <c r="I1140" i="2"/>
  <c r="I1138" i="2"/>
  <c r="I1136" i="2"/>
  <c r="I1134" i="2"/>
  <c r="J1132" i="2"/>
  <c r="J1115" i="2"/>
  <c r="I1108" i="2"/>
  <c r="J1099" i="2"/>
  <c r="I1092" i="2"/>
  <c r="J1083" i="2"/>
  <c r="I1076" i="2"/>
  <c r="J1067" i="2"/>
  <c r="I1060" i="2"/>
  <c r="J1051" i="2"/>
  <c r="I1044" i="2"/>
  <c r="J1035" i="2"/>
  <c r="I1028" i="2"/>
  <c r="J1019" i="2"/>
  <c r="I1012" i="2"/>
  <c r="J1003" i="2"/>
  <c r="I996" i="2"/>
  <c r="J987" i="2"/>
  <c r="I980" i="2"/>
  <c r="J971" i="2"/>
  <c r="I964" i="2"/>
  <c r="J955" i="2"/>
  <c r="I948" i="2"/>
  <c r="J939" i="2"/>
  <c r="I932" i="2"/>
  <c r="J923" i="2"/>
  <c r="I916" i="2"/>
  <c r="J907" i="2"/>
  <c r="I900" i="2"/>
  <c r="J891" i="2"/>
  <c r="I884" i="2"/>
  <c r="I1532" i="2"/>
  <c r="K1532" i="2" s="1"/>
  <c r="L1532" i="2" s="1"/>
  <c r="I1509" i="2"/>
  <c r="K1509" i="2" s="1"/>
  <c r="L1509" i="2" s="1"/>
  <c r="I1477" i="2"/>
  <c r="K1477" i="2" s="1"/>
  <c r="L1477" i="2" s="1"/>
  <c r="J1445" i="2"/>
  <c r="J1437" i="2"/>
  <c r="I1422" i="2"/>
  <c r="I1384" i="2"/>
  <c r="J1312" i="2"/>
  <c r="J1308" i="2"/>
  <c r="I1303" i="2"/>
  <c r="I1280" i="2"/>
  <c r="J1268" i="2"/>
  <c r="I1261" i="2"/>
  <c r="J1236" i="2"/>
  <c r="I1229" i="2"/>
  <c r="J1203" i="2"/>
  <c r="J1158" i="2"/>
  <c r="J1156" i="2"/>
  <c r="J1154" i="2"/>
  <c r="J1152" i="2"/>
  <c r="J1150" i="2"/>
  <c r="J1148" i="2"/>
  <c r="J1146" i="2"/>
  <c r="I1132" i="2"/>
  <c r="J1130" i="2"/>
  <c r="J1128" i="2"/>
  <c r="I1115" i="2"/>
  <c r="J1106" i="2"/>
  <c r="I1099" i="2"/>
  <c r="J1090" i="2"/>
  <c r="I1083" i="2"/>
  <c r="J1074" i="2"/>
  <c r="I1067" i="2"/>
  <c r="J1058" i="2"/>
  <c r="I1051" i="2"/>
  <c r="K1051" i="2" s="1"/>
  <c r="L1051" i="2" s="1"/>
  <c r="J1042" i="2"/>
  <c r="I1035" i="2"/>
  <c r="J1026" i="2"/>
  <c r="I1019" i="2"/>
  <c r="J1010" i="2"/>
  <c r="I1003" i="2"/>
  <c r="I1589" i="2"/>
  <c r="I1445" i="2"/>
  <c r="I1437" i="2"/>
  <c r="J1399" i="2"/>
  <c r="J1342" i="2"/>
  <c r="J1317" i="2"/>
  <c r="I1312" i="2"/>
  <c r="I1308" i="2"/>
  <c r="J1276" i="2"/>
  <c r="J1264" i="2"/>
  <c r="I1257" i="2"/>
  <c r="K1257" i="2" s="1"/>
  <c r="L1257" i="2" s="1"/>
  <c r="J1232" i="2"/>
  <c r="J1205" i="2"/>
  <c r="J1160" i="2"/>
  <c r="I1158" i="2"/>
  <c r="I1156" i="2"/>
  <c r="I1154" i="2"/>
  <c r="I1152" i="2"/>
  <c r="I1150" i="2"/>
  <c r="I1148" i="2"/>
  <c r="I1128" i="2"/>
  <c r="J1126" i="2"/>
  <c r="J1113" i="2"/>
  <c r="I1106" i="2"/>
  <c r="J1097" i="2"/>
  <c r="I1090" i="2"/>
  <c r="K1090" i="2" s="1"/>
  <c r="L1090" i="2" s="1"/>
  <c r="J1081" i="2"/>
  <c r="I1074" i="2"/>
  <c r="J1065" i="2"/>
  <c r="I1058" i="2"/>
  <c r="J1049" i="2"/>
  <c r="I1042" i="2"/>
  <c r="J1033" i="2"/>
  <c r="I1026" i="2"/>
  <c r="J1017" i="2"/>
  <c r="I1010" i="2"/>
  <c r="J1001" i="2"/>
  <c r="I994" i="2"/>
  <c r="J985" i="2"/>
  <c r="I978" i="2"/>
  <c r="J969" i="2"/>
  <c r="I962" i="2"/>
  <c r="I1584" i="2"/>
  <c r="K1584" i="2" s="1"/>
  <c r="L1584" i="2" s="1"/>
  <c r="J1555" i="2"/>
  <c r="J1454" i="2"/>
  <c r="J1414" i="2"/>
  <c r="I1399" i="2"/>
  <c r="I1342" i="2"/>
  <c r="J1326" i="2"/>
  <c r="I1321" i="2"/>
  <c r="I1317" i="2"/>
  <c r="I1276" i="2"/>
  <c r="I1264" i="2"/>
  <c r="J1239" i="2"/>
  <c r="I1232" i="2"/>
  <c r="I1222" i="2"/>
  <c r="J1212" i="2"/>
  <c r="J1207" i="2"/>
  <c r="I1205" i="2"/>
  <c r="J1174" i="2"/>
  <c r="J1172" i="2"/>
  <c r="J1170" i="2"/>
  <c r="J1168" i="2"/>
  <c r="J1166" i="2"/>
  <c r="J1164" i="2"/>
  <c r="J1162" i="2"/>
  <c r="I1126" i="2"/>
  <c r="J1124" i="2"/>
  <c r="I1113" i="2"/>
  <c r="J1104" i="2"/>
  <c r="I1097" i="2"/>
  <c r="J1088" i="2"/>
  <c r="I1081" i="2"/>
  <c r="J1072" i="2"/>
  <c r="I1065" i="2"/>
  <c r="J1056" i="2"/>
  <c r="I1049" i="2"/>
  <c r="J1040" i="2"/>
  <c r="I1033" i="2"/>
  <c r="K1033" i="2" s="1"/>
  <c r="L1033" i="2" s="1"/>
  <c r="J1024" i="2"/>
  <c r="I1017" i="2"/>
  <c r="J1008" i="2"/>
  <c r="I1001" i="2"/>
  <c r="J992" i="2"/>
  <c r="I985" i="2"/>
  <c r="J976" i="2"/>
  <c r="I969" i="2"/>
  <c r="J960" i="2"/>
  <c r="J1508" i="2"/>
  <c r="J1476" i="2"/>
  <c r="J1429" i="2"/>
  <c r="J1391" i="2"/>
  <c r="I1376" i="2"/>
  <c r="J1331" i="2"/>
  <c r="I1326" i="2"/>
  <c r="K1326" i="2" s="1"/>
  <c r="L1326" i="2" s="1"/>
  <c r="J1271" i="2"/>
  <c r="J1246" i="2"/>
  <c r="I1239" i="2"/>
  <c r="I1225" i="2"/>
  <c r="I1212" i="2"/>
  <c r="J1209" i="2"/>
  <c r="I1207" i="2"/>
  <c r="J1176" i="2"/>
  <c r="I1174" i="2"/>
  <c r="I1172" i="2"/>
  <c r="I1170" i="2"/>
  <c r="I1168" i="2"/>
  <c r="I1166" i="2"/>
  <c r="I1164" i="2"/>
  <c r="I1124" i="2"/>
  <c r="J1122" i="2"/>
  <c r="J1111" i="2"/>
  <c r="I1104" i="2"/>
  <c r="J1095" i="2"/>
  <c r="I1088" i="2"/>
  <c r="J1079" i="2"/>
  <c r="I1072" i="2"/>
  <c r="J1063" i="2"/>
  <c r="I1056" i="2"/>
  <c r="J1047" i="2"/>
  <c r="I1040" i="2"/>
  <c r="J1031" i="2"/>
  <c r="I1024" i="2"/>
  <c r="J1015" i="2"/>
  <c r="I1008" i="2"/>
  <c r="J1653" i="2"/>
  <c r="I1452" i="2"/>
  <c r="J1443" i="2"/>
  <c r="J1420" i="2"/>
  <c r="J1382" i="2"/>
  <c r="J1367" i="2"/>
  <c r="I1360" i="2"/>
  <c r="K1360" i="2" s="1"/>
  <c r="L1360" i="2" s="1"/>
  <c r="J1335" i="2"/>
  <c r="I1271" i="2"/>
  <c r="J1253" i="2"/>
  <c r="I1246" i="2"/>
  <c r="I1209" i="2"/>
  <c r="K1209" i="2" s="1"/>
  <c r="L1209" i="2" s="1"/>
  <c r="J1190" i="2"/>
  <c r="J1188" i="2"/>
  <c r="J1186" i="2"/>
  <c r="J1184" i="2"/>
  <c r="J1182" i="2"/>
  <c r="J1180" i="2"/>
  <c r="J1178" i="2"/>
  <c r="I1122" i="2"/>
  <c r="J1120" i="2"/>
  <c r="I1111" i="2"/>
  <c r="J1102" i="2"/>
  <c r="I1095" i="2"/>
  <c r="J1086" i="2"/>
  <c r="I1079" i="2"/>
  <c r="K1079" i="2" s="1"/>
  <c r="L1079" i="2" s="1"/>
  <c r="J1651" i="2"/>
  <c r="I1550" i="2"/>
  <c r="K1550" i="2" s="1"/>
  <c r="L1550" i="2" s="1"/>
  <c r="I1443" i="2"/>
  <c r="J1435" i="2"/>
  <c r="I1420" i="2"/>
  <c r="K1420" i="2" s="1"/>
  <c r="L1420" i="2" s="1"/>
  <c r="I1382" i="2"/>
  <c r="I1367" i="2"/>
  <c r="J1347" i="2"/>
  <c r="I1335" i="2"/>
  <c r="J1287" i="2"/>
  <c r="J1260" i="2"/>
  <c r="I1253" i="2"/>
  <c r="J1228" i="2"/>
  <c r="J1214" i="2"/>
  <c r="J1192" i="2"/>
  <c r="I1190" i="2"/>
  <c r="I1188" i="2"/>
  <c r="I1186" i="2"/>
  <c r="I1184" i="2"/>
  <c r="I1182" i="2"/>
  <c r="I1180" i="2"/>
  <c r="I1120" i="2"/>
  <c r="J1118" i="2"/>
  <c r="J1109" i="2"/>
  <c r="I1102" i="2"/>
  <c r="J1093" i="2"/>
  <c r="I1086" i="2"/>
  <c r="J1077" i="2"/>
  <c r="I1070" i="2"/>
  <c r="J1061" i="2"/>
  <c r="I1054" i="2"/>
  <c r="J1649" i="2"/>
  <c r="I1435" i="2"/>
  <c r="J1397" i="2"/>
  <c r="J1296" i="2"/>
  <c r="J1292" i="2"/>
  <c r="I1287" i="2"/>
  <c r="K1287" i="2" s="1"/>
  <c r="L1287" i="2" s="1"/>
  <c r="J1283" i="2"/>
  <c r="J1267" i="2"/>
  <c r="I1260" i="2"/>
  <c r="K1260" i="2" s="1"/>
  <c r="L1260" i="2" s="1"/>
  <c r="J1235" i="2"/>
  <c r="I1228" i="2"/>
  <c r="I1214" i="2"/>
  <c r="J1211" i="2"/>
  <c r="J1202" i="2"/>
  <c r="J1200" i="2"/>
  <c r="J1198" i="2"/>
  <c r="J1196" i="2"/>
  <c r="J1194" i="2"/>
  <c r="I1135" i="2"/>
  <c r="K1135" i="2" s="1"/>
  <c r="L1135" i="2" s="1"/>
  <c r="J1133" i="2"/>
  <c r="I1118" i="2"/>
  <c r="J1116" i="2"/>
  <c r="I1109" i="2"/>
  <c r="J1100" i="2"/>
  <c r="I1093" i="2"/>
  <c r="K1093" i="2" s="1"/>
  <c r="L1093" i="2" s="1"/>
  <c r="J1084" i="2"/>
  <c r="I1077" i="2"/>
  <c r="J1068" i="2"/>
  <c r="I1061" i="2"/>
  <c r="J1052" i="2"/>
  <c r="I1045" i="2"/>
  <c r="J1036" i="2"/>
  <c r="I1029" i="2"/>
  <c r="J1020" i="2"/>
  <c r="I1013" i="2"/>
  <c r="J1004" i="2"/>
  <c r="I1608" i="2"/>
  <c r="J1451" i="2"/>
  <c r="I1412" i="2"/>
  <c r="J1374" i="2"/>
  <c r="J1301" i="2"/>
  <c r="I1296" i="2"/>
  <c r="I1292" i="2"/>
  <c r="J1245" i="2"/>
  <c r="I1238" i="2"/>
  <c r="J1219" i="2"/>
  <c r="I1211" i="2"/>
  <c r="J1204" i="2"/>
  <c r="I1202" i="2"/>
  <c r="K1202" i="2" s="1"/>
  <c r="L1202" i="2" s="1"/>
  <c r="I1200" i="2"/>
  <c r="K1200" i="2" s="1"/>
  <c r="L1200" i="2" s="1"/>
  <c r="I1198" i="2"/>
  <c r="K1198" i="2" s="1"/>
  <c r="L1198" i="2" s="1"/>
  <c r="I1196" i="2"/>
  <c r="J1149" i="2"/>
  <c r="J1147" i="2"/>
  <c r="J1145" i="2"/>
  <c r="J1143" i="2"/>
  <c r="J1141" i="2"/>
  <c r="J1139" i="2"/>
  <c r="I1137" i="2"/>
  <c r="I1133" i="2"/>
  <c r="J1131" i="2"/>
  <c r="I1116" i="2"/>
  <c r="J1107" i="2"/>
  <c r="I1100" i="2"/>
  <c r="J1091" i="2"/>
  <c r="I1084" i="2"/>
  <c r="J1075" i="2"/>
  <c r="I1068" i="2"/>
  <c r="K1068" i="2" s="1"/>
  <c r="L1068" i="2" s="1"/>
  <c r="J1059" i="2"/>
  <c r="I1052" i="2"/>
  <c r="J1043" i="2"/>
  <c r="I1036" i="2"/>
  <c r="J1027" i="2"/>
  <c r="I1020" i="2"/>
  <c r="J1011" i="2"/>
  <c r="I1004" i="2"/>
  <c r="J995" i="2"/>
  <c r="I988" i="2"/>
  <c r="J979" i="2"/>
  <c r="J1572" i="2"/>
  <c r="I1501" i="2"/>
  <c r="K1501" i="2" s="1"/>
  <c r="L1501" i="2" s="1"/>
  <c r="J1470" i="2"/>
  <c r="I1441" i="2"/>
  <c r="K1441" i="2" s="1"/>
  <c r="L1441" i="2" s="1"/>
  <c r="I1403" i="2"/>
  <c r="J1351" i="2"/>
  <c r="J1340" i="2"/>
  <c r="J1310" i="2"/>
  <c r="I1305" i="2"/>
  <c r="I1301" i="2"/>
  <c r="K1301" i="2" s="1"/>
  <c r="L1301" i="2" s="1"/>
  <c r="J1278" i="2"/>
  <c r="I1270" i="2"/>
  <c r="J1252" i="2"/>
  <c r="I1245" i="2"/>
  <c r="J1216" i="2"/>
  <c r="J1206" i="2"/>
  <c r="I1204" i="2"/>
  <c r="K1204" i="2" s="1"/>
  <c r="L1204" i="2" s="1"/>
  <c r="I1151" i="2"/>
  <c r="K1151" i="2" s="1"/>
  <c r="L1151" i="2" s="1"/>
  <c r="I1149" i="2"/>
  <c r="I1147" i="2"/>
  <c r="I1145" i="2"/>
  <c r="I1143" i="2"/>
  <c r="I1141" i="2"/>
  <c r="I1139" i="2"/>
  <c r="I1131" i="2"/>
  <c r="J1129" i="2"/>
  <c r="J1114" i="2"/>
  <c r="I1107" i="2"/>
  <c r="J1098" i="2"/>
  <c r="I1091" i="2"/>
  <c r="J1082" i="2"/>
  <c r="I1075" i="2"/>
  <c r="J1066" i="2"/>
  <c r="I1059" i="2"/>
  <c r="J1050" i="2"/>
  <c r="I1043" i="2"/>
  <c r="J1034" i="2"/>
  <c r="I1027" i="2"/>
  <c r="J1018" i="2"/>
  <c r="I1011" i="2"/>
  <c r="J1002" i="2"/>
  <c r="I995" i="2"/>
  <c r="J986" i="2"/>
  <c r="I979" i="2"/>
  <c r="I1470" i="2"/>
  <c r="J1418" i="2"/>
  <c r="J1380" i="2"/>
  <c r="J1358" i="2"/>
  <c r="I1351" i="2"/>
  <c r="I1340" i="2"/>
  <c r="J1319" i="2"/>
  <c r="J1315" i="2"/>
  <c r="I1310" i="2"/>
  <c r="I1278" i="2"/>
  <c r="J1248" i="2"/>
  <c r="I1241" i="2"/>
  <c r="K1241" i="2" s="1"/>
  <c r="L1241" i="2" s="1"/>
  <c r="J1227" i="2"/>
  <c r="I1216" i="2"/>
  <c r="J1213" i="2"/>
  <c r="I1206" i="2"/>
  <c r="J1165" i="2"/>
  <c r="J1163" i="2"/>
  <c r="J1161" i="2"/>
  <c r="J1159" i="2"/>
  <c r="J1157" i="2"/>
  <c r="J1155" i="2"/>
  <c r="I1153" i="2"/>
  <c r="K1153" i="2" s="1"/>
  <c r="L1153" i="2" s="1"/>
  <c r="I1129" i="2"/>
  <c r="J1127" i="2"/>
  <c r="I1114" i="2"/>
  <c r="J1105" i="2"/>
  <c r="I1098" i="2"/>
  <c r="J1089" i="2"/>
  <c r="I1082" i="2"/>
  <c r="J1073" i="2"/>
  <c r="I1066" i="2"/>
  <c r="J1057" i="2"/>
  <c r="I1050" i="2"/>
  <c r="J1041" i="2"/>
  <c r="I1034" i="2"/>
  <c r="J1025" i="2"/>
  <c r="I1018" i="2"/>
  <c r="J1009" i="2"/>
  <c r="I1002" i="2"/>
  <c r="J1541" i="2"/>
  <c r="I1517" i="2"/>
  <c r="J1484" i="2"/>
  <c r="J1433" i="2"/>
  <c r="I1380" i="2"/>
  <c r="J1365" i="2"/>
  <c r="I1358" i="2"/>
  <c r="J1328" i="2"/>
  <c r="J1324" i="2"/>
  <c r="I1319" i="2"/>
  <c r="J1255" i="2"/>
  <c r="I1248" i="2"/>
  <c r="J1221" i="2"/>
  <c r="I1213" i="2"/>
  <c r="J1208" i="2"/>
  <c r="I1167" i="2"/>
  <c r="K1167" i="2" s="1"/>
  <c r="L1167" i="2" s="1"/>
  <c r="I1165" i="2"/>
  <c r="K1165" i="2" s="1"/>
  <c r="L1165" i="2" s="1"/>
  <c r="I1163" i="2"/>
  <c r="K1163" i="2" s="1"/>
  <c r="L1163" i="2" s="1"/>
  <c r="I1161" i="2"/>
  <c r="I1159" i="2"/>
  <c r="I1157" i="2"/>
  <c r="I1155" i="2"/>
  <c r="I1127" i="2"/>
  <c r="J1125" i="2"/>
  <c r="J1112" i="2"/>
  <c r="I1105" i="2"/>
  <c r="J1096" i="2"/>
  <c r="I1089" i="2"/>
  <c r="J1080" i="2"/>
  <c r="I1073" i="2"/>
  <c r="J1064" i="2"/>
  <c r="I1057" i="2"/>
  <c r="I1500" i="2"/>
  <c r="K1500" i="2" s="1"/>
  <c r="L1500" i="2" s="1"/>
  <c r="J1459" i="2"/>
  <c r="J1410" i="2"/>
  <c r="I1395" i="2"/>
  <c r="K1395" i="2" s="1"/>
  <c r="L1395" i="2" s="1"/>
  <c r="I1344" i="2"/>
  <c r="J1333" i="2"/>
  <c r="I1328" i="2"/>
  <c r="K1328" i="2" s="1"/>
  <c r="L1328" i="2" s="1"/>
  <c r="I1324" i="2"/>
  <c r="I1273" i="2"/>
  <c r="J1262" i="2"/>
  <c r="I1255" i="2"/>
  <c r="K1255" i="2" s="1"/>
  <c r="L1255" i="2" s="1"/>
  <c r="J1230" i="2"/>
  <c r="I1221" i="2"/>
  <c r="K1221" i="2" s="1"/>
  <c r="L1221" i="2" s="1"/>
  <c r="J1565" i="2"/>
  <c r="J1540" i="2"/>
  <c r="J1513" i="2"/>
  <c r="I1439" i="2"/>
  <c r="J1401" i="2"/>
  <c r="I1333" i="2"/>
  <c r="J1277" i="2"/>
  <c r="J1269" i="2"/>
  <c r="I1262" i="2"/>
  <c r="J1237" i="2"/>
  <c r="I1230" i="2"/>
  <c r="I1218" i="2"/>
  <c r="I1183" i="2"/>
  <c r="I1181" i="2"/>
  <c r="I1179" i="2"/>
  <c r="I1177" i="2"/>
  <c r="I1175" i="2"/>
  <c r="I1173" i="2"/>
  <c r="I1171" i="2"/>
  <c r="I1123" i="2"/>
  <c r="I1121" i="2"/>
  <c r="K1121" i="2" s="1"/>
  <c r="L1121" i="2" s="1"/>
  <c r="J1119" i="2"/>
  <c r="J1110" i="2"/>
  <c r="I1103" i="2"/>
  <c r="J1094" i="2"/>
  <c r="I1087" i="2"/>
  <c r="J1078" i="2"/>
  <c r="I1071" i="2"/>
  <c r="J1062" i="2"/>
  <c r="I1055" i="2"/>
  <c r="I1237" i="2"/>
  <c r="J1138" i="2"/>
  <c r="J1117" i="2"/>
  <c r="J1108" i="2"/>
  <c r="J1071" i="2"/>
  <c r="I1064" i="2"/>
  <c r="J1022" i="2"/>
  <c r="J1014" i="2"/>
  <c r="I1006" i="2"/>
  <c r="I999" i="2"/>
  <c r="I986" i="2"/>
  <c r="I981" i="2"/>
  <c r="I967" i="2"/>
  <c r="I943" i="2"/>
  <c r="J941" i="2"/>
  <c r="I924" i="2"/>
  <c r="J922" i="2"/>
  <c r="I905" i="2"/>
  <c r="J903" i="2"/>
  <c r="I888" i="2"/>
  <c r="J886" i="2"/>
  <c r="I873" i="2"/>
  <c r="J864" i="2"/>
  <c r="I857" i="2"/>
  <c r="J848" i="2"/>
  <c r="I841" i="2"/>
  <c r="J832" i="2"/>
  <c r="I825" i="2"/>
  <c r="J816" i="2"/>
  <c r="I809" i="2"/>
  <c r="J800" i="2"/>
  <c r="I793" i="2"/>
  <c r="J784" i="2"/>
  <c r="I777" i="2"/>
  <c r="K777" i="2" s="1"/>
  <c r="L777" i="2" s="1"/>
  <c r="J768" i="2"/>
  <c r="I761" i="2"/>
  <c r="J752" i="2"/>
  <c r="I745" i="2"/>
  <c r="J736" i="2"/>
  <c r="I729" i="2"/>
  <c r="J720" i="2"/>
  <c r="I713" i="2"/>
  <c r="J704" i="2"/>
  <c r="I697" i="2"/>
  <c r="J1191" i="2"/>
  <c r="I1169" i="2"/>
  <c r="I1117" i="2"/>
  <c r="J1038" i="2"/>
  <c r="J1030" i="2"/>
  <c r="I1022" i="2"/>
  <c r="I1014" i="2"/>
  <c r="J991" i="2"/>
  <c r="I941" i="2"/>
  <c r="I939" i="2"/>
  <c r="J937" i="2"/>
  <c r="I922" i="2"/>
  <c r="J920" i="2"/>
  <c r="I903" i="2"/>
  <c r="J901" i="2"/>
  <c r="I886" i="2"/>
  <c r="J884" i="2"/>
  <c r="J882" i="2"/>
  <c r="J871" i="2"/>
  <c r="I864" i="2"/>
  <c r="J855" i="2"/>
  <c r="I848" i="2"/>
  <c r="J839" i="2"/>
  <c r="I832" i="2"/>
  <c r="J823" i="2"/>
  <c r="I816" i="2"/>
  <c r="K816" i="2" s="1"/>
  <c r="L816" i="2" s="1"/>
  <c r="J807" i="2"/>
  <c r="I800" i="2"/>
  <c r="J791" i="2"/>
  <c r="I784" i="2"/>
  <c r="J775" i="2"/>
  <c r="I768" i="2"/>
  <c r="J759" i="2"/>
  <c r="I752" i="2"/>
  <c r="J743" i="2"/>
  <c r="I736" i="2"/>
  <c r="J727" i="2"/>
  <c r="I720" i="2"/>
  <c r="J1447" i="2"/>
  <c r="I1191" i="2"/>
  <c r="J1179" i="2"/>
  <c r="J1087" i="2"/>
  <c r="I1078" i="2"/>
  <c r="J1046" i="2"/>
  <c r="I1038" i="2"/>
  <c r="I1030" i="2"/>
  <c r="I991" i="2"/>
  <c r="J983" i="2"/>
  <c r="J978" i="2"/>
  <c r="J958" i="2"/>
  <c r="J956" i="2"/>
  <c r="J954" i="2"/>
  <c r="I937" i="2"/>
  <c r="J935" i="2"/>
  <c r="I920" i="2"/>
  <c r="J918" i="2"/>
  <c r="I901" i="2"/>
  <c r="J899" i="2"/>
  <c r="I882" i="2"/>
  <c r="K882" i="2" s="1"/>
  <c r="L882" i="2" s="1"/>
  <c r="J880" i="2"/>
  <c r="I871" i="2"/>
  <c r="J862" i="2"/>
  <c r="I855" i="2"/>
  <c r="J846" i="2"/>
  <c r="I839" i="2"/>
  <c r="J830" i="2"/>
  <c r="I823" i="2"/>
  <c r="J814" i="2"/>
  <c r="I807" i="2"/>
  <c r="J798" i="2"/>
  <c r="I791" i="2"/>
  <c r="J782" i="2"/>
  <c r="I775" i="2"/>
  <c r="J766" i="2"/>
  <c r="I759" i="2"/>
  <c r="J750" i="2"/>
  <c r="I743" i="2"/>
  <c r="J734" i="2"/>
  <c r="I727" i="2"/>
  <c r="J718" i="2"/>
  <c r="I711" i="2"/>
  <c r="J702" i="2"/>
  <c r="I695" i="2"/>
  <c r="J686" i="2"/>
  <c r="I679" i="2"/>
  <c r="J670" i="2"/>
  <c r="I663" i="2"/>
  <c r="J654" i="2"/>
  <c r="I1447" i="2"/>
  <c r="K1447" i="2" s="1"/>
  <c r="L1447" i="2" s="1"/>
  <c r="J1294" i="2"/>
  <c r="J1136" i="2"/>
  <c r="I1125" i="2"/>
  <c r="K1125" i="2" s="1"/>
  <c r="L1125" i="2" s="1"/>
  <c r="I1096" i="2"/>
  <c r="J1070" i="2"/>
  <c r="I1063" i="2"/>
  <c r="I1046" i="2"/>
  <c r="K1046" i="2" s="1"/>
  <c r="L1046" i="2" s="1"/>
  <c r="I1009" i="2"/>
  <c r="J996" i="2"/>
  <c r="I983" i="2"/>
  <c r="I960" i="2"/>
  <c r="I958" i="2"/>
  <c r="I956" i="2"/>
  <c r="I954" i="2"/>
  <c r="K954" i="2" s="1"/>
  <c r="L954" i="2" s="1"/>
  <c r="J952" i="2"/>
  <c r="I935" i="2"/>
  <c r="K935" i="2" s="1"/>
  <c r="L935" i="2" s="1"/>
  <c r="J933" i="2"/>
  <c r="I918" i="2"/>
  <c r="K918" i="2" s="1"/>
  <c r="L918" i="2" s="1"/>
  <c r="J916" i="2"/>
  <c r="J914" i="2"/>
  <c r="I899" i="2"/>
  <c r="J897" i="2"/>
  <c r="I880" i="2"/>
  <c r="K880" i="2" s="1"/>
  <c r="L880" i="2" s="1"/>
  <c r="J878" i="2"/>
  <c r="J869" i="2"/>
  <c r="I862" i="2"/>
  <c r="J853" i="2"/>
  <c r="I846" i="2"/>
  <c r="J837" i="2"/>
  <c r="I830" i="2"/>
  <c r="J821" i="2"/>
  <c r="I814" i="2"/>
  <c r="K814" i="2" s="1"/>
  <c r="L814" i="2" s="1"/>
  <c r="J805" i="2"/>
  <c r="I798" i="2"/>
  <c r="K798" i="2" s="1"/>
  <c r="L798" i="2" s="1"/>
  <c r="J789" i="2"/>
  <c r="I782" i="2"/>
  <c r="J773" i="2"/>
  <c r="I766" i="2"/>
  <c r="J757" i="2"/>
  <c r="I750" i="2"/>
  <c r="J741" i="2"/>
  <c r="I734" i="2"/>
  <c r="J725" i="2"/>
  <c r="I718" i="2"/>
  <c r="J709" i="2"/>
  <c r="I702" i="2"/>
  <c r="J693" i="2"/>
  <c r="I686" i="2"/>
  <c r="K686" i="2" s="1"/>
  <c r="L686" i="2" s="1"/>
  <c r="J677" i="2"/>
  <c r="I670" i="2"/>
  <c r="K670" i="2" s="1"/>
  <c r="L670" i="2" s="1"/>
  <c r="J661" i="2"/>
  <c r="I654" i="2"/>
  <c r="J645" i="2"/>
  <c r="I638" i="2"/>
  <c r="J629" i="2"/>
  <c r="I622" i="2"/>
  <c r="J613" i="2"/>
  <c r="J1189" i="2"/>
  <c r="J1055" i="2"/>
  <c r="I1025" i="2"/>
  <c r="J1013" i="2"/>
  <c r="J1005" i="2"/>
  <c r="J993" i="2"/>
  <c r="J988" i="2"/>
  <c r="I971" i="2"/>
  <c r="I952" i="2"/>
  <c r="K952" i="2" s="1"/>
  <c r="L952" i="2" s="1"/>
  <c r="J950" i="2"/>
  <c r="I933" i="2"/>
  <c r="J931" i="2"/>
  <c r="I914" i="2"/>
  <c r="J912" i="2"/>
  <c r="I897" i="2"/>
  <c r="J895" i="2"/>
  <c r="I878" i="2"/>
  <c r="J876" i="2"/>
  <c r="I869" i="2"/>
  <c r="J860" i="2"/>
  <c r="I853" i="2"/>
  <c r="K853" i="2" s="1"/>
  <c r="L853" i="2" s="1"/>
  <c r="J844" i="2"/>
  <c r="I837" i="2"/>
  <c r="K837" i="2" s="1"/>
  <c r="L837" i="2" s="1"/>
  <c r="J828" i="2"/>
  <c r="I821" i="2"/>
  <c r="K821" i="2" s="1"/>
  <c r="L821" i="2" s="1"/>
  <c r="J812" i="2"/>
  <c r="I805" i="2"/>
  <c r="J796" i="2"/>
  <c r="I789" i="2"/>
  <c r="J780" i="2"/>
  <c r="I773" i="2"/>
  <c r="J764" i="2"/>
  <c r="I757" i="2"/>
  <c r="J748" i="2"/>
  <c r="I741" i="2"/>
  <c r="J732" i="2"/>
  <c r="I725" i="2"/>
  <c r="K725" i="2" s="1"/>
  <c r="L725" i="2" s="1"/>
  <c r="J716" i="2"/>
  <c r="I709" i="2"/>
  <c r="K709" i="2" s="1"/>
  <c r="L709" i="2" s="1"/>
  <c r="J700" i="2"/>
  <c r="I693" i="2"/>
  <c r="K693" i="2" s="1"/>
  <c r="L693" i="2" s="1"/>
  <c r="J684" i="2"/>
  <c r="I677" i="2"/>
  <c r="J668" i="2"/>
  <c r="I661" i="2"/>
  <c r="J652" i="2"/>
  <c r="I645" i="2"/>
  <c r="J636" i="2"/>
  <c r="I629" i="2"/>
  <c r="J620" i="2"/>
  <c r="J1378" i="2"/>
  <c r="I1289" i="2"/>
  <c r="I1189" i="2"/>
  <c r="J1177" i="2"/>
  <c r="J1069" i="2"/>
  <c r="I1062" i="2"/>
  <c r="K1062" i="2" s="1"/>
  <c r="L1062" i="2" s="1"/>
  <c r="I1041" i="2"/>
  <c r="K1041" i="2" s="1"/>
  <c r="L1041" i="2" s="1"/>
  <c r="J1029" i="2"/>
  <c r="J1021" i="2"/>
  <c r="I1005" i="2"/>
  <c r="I993" i="2"/>
  <c r="J973" i="2"/>
  <c r="J962" i="2"/>
  <c r="I950" i="2"/>
  <c r="J948" i="2"/>
  <c r="J946" i="2"/>
  <c r="I931" i="2"/>
  <c r="J929" i="2"/>
  <c r="I912" i="2"/>
  <c r="J910" i="2"/>
  <c r="I895" i="2"/>
  <c r="J893" i="2"/>
  <c r="I876" i="2"/>
  <c r="K876" i="2" s="1"/>
  <c r="L876" i="2" s="1"/>
  <c r="J867" i="2"/>
  <c r="I860" i="2"/>
  <c r="J851" i="2"/>
  <c r="I844" i="2"/>
  <c r="J835" i="2"/>
  <c r="I828" i="2"/>
  <c r="J819" i="2"/>
  <c r="I812" i="2"/>
  <c r="J803" i="2"/>
  <c r="I796" i="2"/>
  <c r="J787" i="2"/>
  <c r="I780" i="2"/>
  <c r="J771" i="2"/>
  <c r="I764" i="2"/>
  <c r="J755" i="2"/>
  <c r="I748" i="2"/>
  <c r="K748" i="2" s="1"/>
  <c r="L748" i="2" s="1"/>
  <c r="J1285" i="2"/>
  <c r="I1199" i="2"/>
  <c r="K1199" i="2" s="1"/>
  <c r="L1199" i="2" s="1"/>
  <c r="J1134" i="2"/>
  <c r="J1123" i="2"/>
  <c r="J1085" i="2"/>
  <c r="J1076" i="2"/>
  <c r="I1069" i="2"/>
  <c r="J1045" i="2"/>
  <c r="J1037" i="2"/>
  <c r="I1021" i="2"/>
  <c r="J998" i="2"/>
  <c r="J980" i="2"/>
  <c r="J975" i="2"/>
  <c r="I973" i="2"/>
  <c r="I946" i="2"/>
  <c r="K946" i="2" s="1"/>
  <c r="L946" i="2" s="1"/>
  <c r="J944" i="2"/>
  <c r="I929" i="2"/>
  <c r="J927" i="2"/>
  <c r="I910" i="2"/>
  <c r="J908" i="2"/>
  <c r="I893" i="2"/>
  <c r="I891" i="2"/>
  <c r="J889" i="2"/>
  <c r="J874" i="2"/>
  <c r="I867" i="2"/>
  <c r="J858" i="2"/>
  <c r="I851" i="2"/>
  <c r="J842" i="2"/>
  <c r="I835" i="2"/>
  <c r="J826" i="2"/>
  <c r="I819" i="2"/>
  <c r="K819" i="2" s="1"/>
  <c r="L819" i="2" s="1"/>
  <c r="J810" i="2"/>
  <c r="I803" i="2"/>
  <c r="J794" i="2"/>
  <c r="I787" i="2"/>
  <c r="J778" i="2"/>
  <c r="I771" i="2"/>
  <c r="J762" i="2"/>
  <c r="I755" i="2"/>
  <c r="J746" i="2"/>
  <c r="I1285" i="2"/>
  <c r="J1187" i="2"/>
  <c r="J1103" i="2"/>
  <c r="I1094" i="2"/>
  <c r="I1085" i="2"/>
  <c r="J1054" i="2"/>
  <c r="I1037" i="2"/>
  <c r="K1037" i="2" s="1"/>
  <c r="L1037" i="2" s="1"/>
  <c r="J1016" i="2"/>
  <c r="I998" i="2"/>
  <c r="J990" i="2"/>
  <c r="I975" i="2"/>
  <c r="J964" i="2"/>
  <c r="I944" i="2"/>
  <c r="J942" i="2"/>
  <c r="I927" i="2"/>
  <c r="J925" i="2"/>
  <c r="I908" i="2"/>
  <c r="J906" i="2"/>
  <c r="I889" i="2"/>
  <c r="J887" i="2"/>
  <c r="I874" i="2"/>
  <c r="J865" i="2"/>
  <c r="I858" i="2"/>
  <c r="K858" i="2" s="1"/>
  <c r="L858" i="2" s="1"/>
  <c r="J849" i="2"/>
  <c r="I842" i="2"/>
  <c r="J833" i="2"/>
  <c r="I826" i="2"/>
  <c r="J817" i="2"/>
  <c r="I810" i="2"/>
  <c r="J801" i="2"/>
  <c r="I794" i="2"/>
  <c r="J785" i="2"/>
  <c r="I778" i="2"/>
  <c r="J769" i="2"/>
  <c r="I762" i="2"/>
  <c r="J753" i="2"/>
  <c r="I746" i="2"/>
  <c r="J737" i="2"/>
  <c r="I730" i="2"/>
  <c r="J721" i="2"/>
  <c r="I714" i="2"/>
  <c r="J705" i="2"/>
  <c r="I698" i="2"/>
  <c r="J689" i="2"/>
  <c r="I682" i="2"/>
  <c r="J673" i="2"/>
  <c r="J1223" i="2"/>
  <c r="J1197" i="2"/>
  <c r="I1187" i="2"/>
  <c r="J1175" i="2"/>
  <c r="I1112" i="2"/>
  <c r="J1032" i="2"/>
  <c r="I1016" i="2"/>
  <c r="I990" i="2"/>
  <c r="J977" i="2"/>
  <c r="J966" i="2"/>
  <c r="I942" i="2"/>
  <c r="K942" i="2" s="1"/>
  <c r="L942" i="2" s="1"/>
  <c r="J940" i="2"/>
  <c r="I925" i="2"/>
  <c r="I923" i="2"/>
  <c r="K923" i="2" s="1"/>
  <c r="L923" i="2" s="1"/>
  <c r="J921" i="2"/>
  <c r="I906" i="2"/>
  <c r="J904" i="2"/>
  <c r="I887" i="2"/>
  <c r="J885" i="2"/>
  <c r="J872" i="2"/>
  <c r="I865" i="2"/>
  <c r="J856" i="2"/>
  <c r="I849" i="2"/>
  <c r="J840" i="2"/>
  <c r="I833" i="2"/>
  <c r="J824" i="2"/>
  <c r="I817" i="2"/>
  <c r="J808" i="2"/>
  <c r="I801" i="2"/>
  <c r="J792" i="2"/>
  <c r="I785" i="2"/>
  <c r="J776" i="2"/>
  <c r="I769" i="2"/>
  <c r="J760" i="2"/>
  <c r="I753" i="2"/>
  <c r="J744" i="2"/>
  <c r="I737" i="2"/>
  <c r="J728" i="2"/>
  <c r="I721" i="2"/>
  <c r="J712" i="2"/>
  <c r="I705" i="2"/>
  <c r="J696" i="2"/>
  <c r="I689" i="2"/>
  <c r="J680" i="2"/>
  <c r="I673" i="2"/>
  <c r="J664" i="2"/>
  <c r="I657" i="2"/>
  <c r="J648" i="2"/>
  <c r="I641" i="2"/>
  <c r="J1251" i="2"/>
  <c r="I1223" i="2"/>
  <c r="I1197" i="2"/>
  <c r="J1048" i="2"/>
  <c r="I1032" i="2"/>
  <c r="K1032" i="2" s="1"/>
  <c r="L1032" i="2" s="1"/>
  <c r="J1012" i="2"/>
  <c r="J1000" i="2"/>
  <c r="J982" i="2"/>
  <c r="I977" i="2"/>
  <c r="J968" i="2"/>
  <c r="I966" i="2"/>
  <c r="I940" i="2"/>
  <c r="J938" i="2"/>
  <c r="I921" i="2"/>
  <c r="K921" i="2" s="1"/>
  <c r="L921" i="2" s="1"/>
  <c r="J919" i="2"/>
  <c r="I904" i="2"/>
  <c r="K904" i="2" s="1"/>
  <c r="L904" i="2" s="1"/>
  <c r="J902" i="2"/>
  <c r="I885" i="2"/>
  <c r="K885" i="2" s="1"/>
  <c r="L885" i="2" s="1"/>
  <c r="J883" i="2"/>
  <c r="I872" i="2"/>
  <c r="K872" i="2" s="1"/>
  <c r="L872" i="2" s="1"/>
  <c r="J863" i="2"/>
  <c r="I856" i="2"/>
  <c r="K856" i="2" s="1"/>
  <c r="L856" i="2" s="1"/>
  <c r="J847" i="2"/>
  <c r="I840" i="2"/>
  <c r="J831" i="2"/>
  <c r="I824" i="2"/>
  <c r="J815" i="2"/>
  <c r="I808" i="2"/>
  <c r="J799" i="2"/>
  <c r="I792" i="2"/>
  <c r="K792" i="2" s="1"/>
  <c r="L792" i="2" s="1"/>
  <c r="J783" i="2"/>
  <c r="I776" i="2"/>
  <c r="J767" i="2"/>
  <c r="I760" i="2"/>
  <c r="J751" i="2"/>
  <c r="I744" i="2"/>
  <c r="K744" i="2" s="1"/>
  <c r="L744" i="2" s="1"/>
  <c r="J735" i="2"/>
  <c r="I728" i="2"/>
  <c r="K728" i="2" s="1"/>
  <c r="L728" i="2" s="1"/>
  <c r="J719" i="2"/>
  <c r="I712" i="2"/>
  <c r="J703" i="2"/>
  <c r="I696" i="2"/>
  <c r="J687" i="2"/>
  <c r="I680" i="2"/>
  <c r="J671" i="2"/>
  <c r="I664" i="2"/>
  <c r="K664" i="2" s="1"/>
  <c r="L664" i="2" s="1"/>
  <c r="J655" i="2"/>
  <c r="J1416" i="2"/>
  <c r="I1185" i="2"/>
  <c r="K1185" i="2" s="1"/>
  <c r="L1185" i="2" s="1"/>
  <c r="J1142" i="2"/>
  <c r="J1060" i="2"/>
  <c r="J1053" i="2"/>
  <c r="I1048" i="2"/>
  <c r="K1048" i="2" s="1"/>
  <c r="L1048" i="2" s="1"/>
  <c r="J1028" i="2"/>
  <c r="I1000" i="2"/>
  <c r="K1000" i="2" s="1"/>
  <c r="L1000" i="2" s="1"/>
  <c r="I982" i="2"/>
  <c r="K982" i="2" s="1"/>
  <c r="L982" i="2" s="1"/>
  <c r="J970" i="2"/>
  <c r="I968" i="2"/>
  <c r="K968" i="2" s="1"/>
  <c r="L968" i="2" s="1"/>
  <c r="J953" i="2"/>
  <c r="I938" i="2"/>
  <c r="J936" i="2"/>
  <c r="I919" i="2"/>
  <c r="K919" i="2" s="1"/>
  <c r="L919" i="2" s="1"/>
  <c r="J917" i="2"/>
  <c r="I902" i="2"/>
  <c r="J900" i="2"/>
  <c r="J898" i="2"/>
  <c r="I883" i="2"/>
  <c r="K883" i="2" s="1"/>
  <c r="L883" i="2" s="1"/>
  <c r="J881" i="2"/>
  <c r="J870" i="2"/>
  <c r="I863" i="2"/>
  <c r="K863" i="2" s="1"/>
  <c r="L863" i="2" s="1"/>
  <c r="J854" i="2"/>
  <c r="I847" i="2"/>
  <c r="J838" i="2"/>
  <c r="I831" i="2"/>
  <c r="J822" i="2"/>
  <c r="I815" i="2"/>
  <c r="J806" i="2"/>
  <c r="I799" i="2"/>
  <c r="K799" i="2" s="1"/>
  <c r="L799" i="2" s="1"/>
  <c r="J790" i="2"/>
  <c r="I783" i="2"/>
  <c r="J774" i="2"/>
  <c r="I767" i="2"/>
  <c r="J758" i="2"/>
  <c r="I751" i="2"/>
  <c r="K751" i="2" s="1"/>
  <c r="L751" i="2" s="1"/>
  <c r="J742" i="2"/>
  <c r="I735" i="2"/>
  <c r="K735" i="2" s="1"/>
  <c r="L735" i="2" s="1"/>
  <c r="J726" i="2"/>
  <c r="I719" i="2"/>
  <c r="I1416" i="2"/>
  <c r="K1416" i="2" s="1"/>
  <c r="L1416" i="2" s="1"/>
  <c r="J1220" i="2"/>
  <c r="J1195" i="2"/>
  <c r="J1173" i="2"/>
  <c r="J1101" i="2"/>
  <c r="J1092" i="2"/>
  <c r="I1053" i="2"/>
  <c r="J1044" i="2"/>
  <c r="J1007" i="2"/>
  <c r="I992" i="2"/>
  <c r="K992" i="2" s="1"/>
  <c r="L992" i="2" s="1"/>
  <c r="I987" i="2"/>
  <c r="J972" i="2"/>
  <c r="I970" i="2"/>
  <c r="J959" i="2"/>
  <c r="J957" i="2"/>
  <c r="I955" i="2"/>
  <c r="K955" i="2" s="1"/>
  <c r="L955" i="2" s="1"/>
  <c r="I953" i="2"/>
  <c r="J951" i="2"/>
  <c r="I936" i="2"/>
  <c r="J934" i="2"/>
  <c r="I917" i="2"/>
  <c r="K917" i="2" s="1"/>
  <c r="L917" i="2" s="1"/>
  <c r="J915" i="2"/>
  <c r="I898" i="2"/>
  <c r="J896" i="2"/>
  <c r="I881" i="2"/>
  <c r="J879" i="2"/>
  <c r="I870" i="2"/>
  <c r="J861" i="2"/>
  <c r="J1244" i="2"/>
  <c r="J1218" i="2"/>
  <c r="I1195" i="2"/>
  <c r="I1110" i="2"/>
  <c r="I1101" i="2"/>
  <c r="J1023" i="2"/>
  <c r="I1015" i="2"/>
  <c r="I1007" i="2"/>
  <c r="J997" i="2"/>
  <c r="J984" i="2"/>
  <c r="J974" i="2"/>
  <c r="I972" i="2"/>
  <c r="J961" i="2"/>
  <c r="I959" i="2"/>
  <c r="I957" i="2"/>
  <c r="I951" i="2"/>
  <c r="J949" i="2"/>
  <c r="I934" i="2"/>
  <c r="J932" i="2"/>
  <c r="J930" i="2"/>
  <c r="I915" i="2"/>
  <c r="J913" i="2"/>
  <c r="I896" i="2"/>
  <c r="J894" i="2"/>
  <c r="I879" i="2"/>
  <c r="J877" i="2"/>
  <c r="J868" i="2"/>
  <c r="I861" i="2"/>
  <c r="J852" i="2"/>
  <c r="I845" i="2"/>
  <c r="J836" i="2"/>
  <c r="I829" i="2"/>
  <c r="J820" i="2"/>
  <c r="I813" i="2"/>
  <c r="J804" i="2"/>
  <c r="I797" i="2"/>
  <c r="J788" i="2"/>
  <c r="I781" i="2"/>
  <c r="J772" i="2"/>
  <c r="I765" i="2"/>
  <c r="J756" i="2"/>
  <c r="I749" i="2"/>
  <c r="J740" i="2"/>
  <c r="I733" i="2"/>
  <c r="J724" i="2"/>
  <c r="I717" i="2"/>
  <c r="J1349" i="2"/>
  <c r="I1244" i="2"/>
  <c r="J1140" i="2"/>
  <c r="I1119" i="2"/>
  <c r="J1039" i="2"/>
  <c r="I1031" i="2"/>
  <c r="K1031" i="2" s="1"/>
  <c r="L1031" i="2" s="1"/>
  <c r="I1023" i="2"/>
  <c r="I997" i="2"/>
  <c r="I984" i="2"/>
  <c r="I974" i="2"/>
  <c r="J963" i="2"/>
  <c r="I961" i="2"/>
  <c r="I949" i="2"/>
  <c r="J947" i="2"/>
  <c r="I930" i="2"/>
  <c r="J928" i="2"/>
  <c r="I913" i="2"/>
  <c r="J911" i="2"/>
  <c r="I894" i="2"/>
  <c r="J892" i="2"/>
  <c r="I877" i="2"/>
  <c r="J875" i="2"/>
  <c r="I868" i="2"/>
  <c r="J859" i="2"/>
  <c r="I852" i="2"/>
  <c r="J843" i="2"/>
  <c r="I836" i="2"/>
  <c r="J827" i="2"/>
  <c r="I820" i="2"/>
  <c r="J811" i="2"/>
  <c r="I804" i="2"/>
  <c r="J795" i="2"/>
  <c r="I788" i="2"/>
  <c r="J779" i="2"/>
  <c r="I772" i="2"/>
  <c r="J763" i="2"/>
  <c r="I756" i="2"/>
  <c r="J747" i="2"/>
  <c r="I740" i="2"/>
  <c r="J731" i="2"/>
  <c r="I724" i="2"/>
  <c r="J715" i="2"/>
  <c r="I708" i="2"/>
  <c r="J1467" i="2"/>
  <c r="K1467" i="2" s="1"/>
  <c r="L1467" i="2" s="1"/>
  <c r="I1401" i="2"/>
  <c r="J1181" i="2"/>
  <c r="J967" i="2"/>
  <c r="J905" i="2"/>
  <c r="I890" i="2"/>
  <c r="J850" i="2"/>
  <c r="J841" i="2"/>
  <c r="I774" i="2"/>
  <c r="J679" i="2"/>
  <c r="I676" i="2"/>
  <c r="I665" i="2"/>
  <c r="J662" i="2"/>
  <c r="J657" i="2"/>
  <c r="I652" i="2"/>
  <c r="J641" i="2"/>
  <c r="I639" i="2"/>
  <c r="I637" i="2"/>
  <c r="I635" i="2"/>
  <c r="I633" i="2"/>
  <c r="I631" i="2"/>
  <c r="I615" i="2"/>
  <c r="I613" i="2"/>
  <c r="J611" i="2"/>
  <c r="I602" i="2"/>
  <c r="J593" i="2"/>
  <c r="I586" i="2"/>
  <c r="J577" i="2"/>
  <c r="I570" i="2"/>
  <c r="J561" i="2"/>
  <c r="I554" i="2"/>
  <c r="K554" i="2" s="1"/>
  <c r="L554" i="2" s="1"/>
  <c r="J545" i="2"/>
  <c r="I538" i="2"/>
  <c r="J529" i="2"/>
  <c r="I522" i="2"/>
  <c r="J513" i="2"/>
  <c r="I506" i="2"/>
  <c r="J497" i="2"/>
  <c r="I490" i="2"/>
  <c r="K490" i="2" s="1"/>
  <c r="L490" i="2" s="1"/>
  <c r="J481" i="2"/>
  <c r="I474" i="2"/>
  <c r="J465" i="2"/>
  <c r="I458" i="2"/>
  <c r="J449" i="2"/>
  <c r="I442" i="2"/>
  <c r="J433" i="2"/>
  <c r="I426" i="2"/>
  <c r="J417" i="2"/>
  <c r="I410" i="2"/>
  <c r="K410" i="2" s="1"/>
  <c r="L410" i="2" s="1"/>
  <c r="J401" i="2"/>
  <c r="I394" i="2"/>
  <c r="J385" i="2"/>
  <c r="I378" i="2"/>
  <c r="K378" i="2" s="1"/>
  <c r="L378" i="2" s="1"/>
  <c r="J369" i="2"/>
  <c r="I362" i="2"/>
  <c r="J353" i="2"/>
  <c r="I346" i="2"/>
  <c r="J337" i="2"/>
  <c r="I330" i="2"/>
  <c r="J321" i="2"/>
  <c r="I314" i="2"/>
  <c r="K314" i="2" s="1"/>
  <c r="L314" i="2" s="1"/>
  <c r="J305" i="2"/>
  <c r="I298" i="2"/>
  <c r="J289" i="2"/>
  <c r="I282" i="2"/>
  <c r="K282" i="2" s="1"/>
  <c r="L282" i="2" s="1"/>
  <c r="J273" i="2"/>
  <c r="I266" i="2"/>
  <c r="J257" i="2"/>
  <c r="I250" i="2"/>
  <c r="J241" i="2"/>
  <c r="I234" i="2"/>
  <c r="J225" i="2"/>
  <c r="I218" i="2"/>
  <c r="J209" i="2"/>
  <c r="I202" i="2"/>
  <c r="J193" i="2"/>
  <c r="I186" i="2"/>
  <c r="J1171" i="2"/>
  <c r="I1039" i="2"/>
  <c r="J965" i="2"/>
  <c r="I859" i="2"/>
  <c r="K859" i="2" s="1"/>
  <c r="L859" i="2" s="1"/>
  <c r="I850" i="2"/>
  <c r="J802" i="2"/>
  <c r="J793" i="2"/>
  <c r="J739" i="2"/>
  <c r="J722" i="2"/>
  <c r="J717" i="2"/>
  <c r="J706" i="2"/>
  <c r="J690" i="2"/>
  <c r="I687" i="2"/>
  <c r="I662" i="2"/>
  <c r="J643" i="2"/>
  <c r="I611" i="2"/>
  <c r="J609" i="2"/>
  <c r="J600" i="2"/>
  <c r="I593" i="2"/>
  <c r="J584" i="2"/>
  <c r="I577" i="2"/>
  <c r="J568" i="2"/>
  <c r="I561" i="2"/>
  <c r="J552" i="2"/>
  <c r="I545" i="2"/>
  <c r="J536" i="2"/>
  <c r="I529" i="2"/>
  <c r="J520" i="2"/>
  <c r="I513" i="2"/>
  <c r="J504" i="2"/>
  <c r="I497" i="2"/>
  <c r="K497" i="2" s="1"/>
  <c r="L497" i="2" s="1"/>
  <c r="J488" i="2"/>
  <c r="I481" i="2"/>
  <c r="J472" i="2"/>
  <c r="I465" i="2"/>
  <c r="J456" i="2"/>
  <c r="I449" i="2"/>
  <c r="J440" i="2"/>
  <c r="I433" i="2"/>
  <c r="J424" i="2"/>
  <c r="I417" i="2"/>
  <c r="J408" i="2"/>
  <c r="I401" i="2"/>
  <c r="J392" i="2"/>
  <c r="I385" i="2"/>
  <c r="J376" i="2"/>
  <c r="I369" i="2"/>
  <c r="K369" i="2" s="1"/>
  <c r="L369" i="2" s="1"/>
  <c r="J360" i="2"/>
  <c r="I353" i="2"/>
  <c r="J344" i="2"/>
  <c r="I337" i="2"/>
  <c r="J328" i="2"/>
  <c r="I321" i="2"/>
  <c r="J312" i="2"/>
  <c r="I305" i="2"/>
  <c r="J296" i="2"/>
  <c r="I289" i="2"/>
  <c r="J280" i="2"/>
  <c r="I273" i="2"/>
  <c r="J264" i="2"/>
  <c r="I257" i="2"/>
  <c r="J248" i="2"/>
  <c r="I241" i="2"/>
  <c r="K241" i="2" s="1"/>
  <c r="L241" i="2" s="1"/>
  <c r="J232" i="2"/>
  <c r="I225" i="2"/>
  <c r="J216" i="2"/>
  <c r="I209" i="2"/>
  <c r="J200" i="2"/>
  <c r="I193" i="2"/>
  <c r="J184" i="2"/>
  <c r="I177" i="2"/>
  <c r="J168" i="2"/>
  <c r="I161" i="2"/>
  <c r="J1006" i="2"/>
  <c r="I965" i="2"/>
  <c r="J888" i="2"/>
  <c r="J873" i="2"/>
  <c r="I811" i="2"/>
  <c r="K811" i="2" s="1"/>
  <c r="L811" i="2" s="1"/>
  <c r="I802" i="2"/>
  <c r="K802" i="2" s="1"/>
  <c r="L802" i="2" s="1"/>
  <c r="J754" i="2"/>
  <c r="I739" i="2"/>
  <c r="J733" i="2"/>
  <c r="I722" i="2"/>
  <c r="J713" i="2"/>
  <c r="I706" i="2"/>
  <c r="I690" i="2"/>
  <c r="J667" i="2"/>
  <c r="I643" i="2"/>
  <c r="I609" i="2"/>
  <c r="J607" i="2"/>
  <c r="I600" i="2"/>
  <c r="J591" i="2"/>
  <c r="I584" i="2"/>
  <c r="J575" i="2"/>
  <c r="I568" i="2"/>
  <c r="K568" i="2" s="1"/>
  <c r="L568" i="2" s="1"/>
  <c r="J559" i="2"/>
  <c r="I552" i="2"/>
  <c r="J543" i="2"/>
  <c r="I536" i="2"/>
  <c r="J527" i="2"/>
  <c r="I520" i="2"/>
  <c r="J511" i="2"/>
  <c r="I504" i="2"/>
  <c r="J495" i="2"/>
  <c r="I488" i="2"/>
  <c r="J479" i="2"/>
  <c r="I472" i="2"/>
  <c r="J463" i="2"/>
  <c r="I456" i="2"/>
  <c r="J447" i="2"/>
  <c r="I440" i="2"/>
  <c r="K440" i="2" s="1"/>
  <c r="L440" i="2" s="1"/>
  <c r="J431" i="2"/>
  <c r="I424" i="2"/>
  <c r="J415" i="2"/>
  <c r="I408" i="2"/>
  <c r="J399" i="2"/>
  <c r="I392" i="2"/>
  <c r="J383" i="2"/>
  <c r="I376" i="2"/>
  <c r="J367" i="2"/>
  <c r="I360" i="2"/>
  <c r="J351" i="2"/>
  <c r="I344" i="2"/>
  <c r="I1080" i="2"/>
  <c r="K1080" i="2" s="1"/>
  <c r="L1080" i="2" s="1"/>
  <c r="I963" i="2"/>
  <c r="I947" i="2"/>
  <c r="K947" i="2" s="1"/>
  <c r="L947" i="2" s="1"/>
  <c r="J829" i="2"/>
  <c r="I763" i="2"/>
  <c r="I754" i="2"/>
  <c r="J745" i="2"/>
  <c r="J699" i="2"/>
  <c r="I684" i="2"/>
  <c r="K684" i="2" s="1"/>
  <c r="L684" i="2" s="1"/>
  <c r="J678" i="2"/>
  <c r="I667" i="2"/>
  <c r="J659" i="2"/>
  <c r="I607" i="2"/>
  <c r="J598" i="2"/>
  <c r="I591" i="2"/>
  <c r="J582" i="2"/>
  <c r="I575" i="2"/>
  <c r="J566" i="2"/>
  <c r="I559" i="2"/>
  <c r="J550" i="2"/>
  <c r="I543" i="2"/>
  <c r="K543" i="2" s="1"/>
  <c r="L543" i="2" s="1"/>
  <c r="J534" i="2"/>
  <c r="I527" i="2"/>
  <c r="J518" i="2"/>
  <c r="I511" i="2"/>
  <c r="K511" i="2" s="1"/>
  <c r="L511" i="2" s="1"/>
  <c r="J502" i="2"/>
  <c r="I495" i="2"/>
  <c r="J486" i="2"/>
  <c r="I479" i="2"/>
  <c r="J470" i="2"/>
  <c r="I463" i="2"/>
  <c r="J454" i="2"/>
  <c r="I447" i="2"/>
  <c r="J438" i="2"/>
  <c r="I431" i="2"/>
  <c r="J422" i="2"/>
  <c r="I415" i="2"/>
  <c r="K415" i="2" s="1"/>
  <c r="L415" i="2" s="1"/>
  <c r="J406" i="2"/>
  <c r="I399" i="2"/>
  <c r="J390" i="2"/>
  <c r="I383" i="2"/>
  <c r="K383" i="2" s="1"/>
  <c r="L383" i="2" s="1"/>
  <c r="J374" i="2"/>
  <c r="I367" i="2"/>
  <c r="J358" i="2"/>
  <c r="I351" i="2"/>
  <c r="J342" i="2"/>
  <c r="I335" i="2"/>
  <c r="J326" i="2"/>
  <c r="I319" i="2"/>
  <c r="K319" i="2" s="1"/>
  <c r="L319" i="2" s="1"/>
  <c r="J310" i="2"/>
  <c r="I303" i="2"/>
  <c r="J294" i="2"/>
  <c r="I287" i="2"/>
  <c r="J278" i="2"/>
  <c r="I271" i="2"/>
  <c r="J262" i="2"/>
  <c r="I255" i="2"/>
  <c r="J246" i="2"/>
  <c r="K246" i="2" s="1"/>
  <c r="L246" i="2" s="1"/>
  <c r="I239" i="2"/>
  <c r="J230" i="2"/>
  <c r="I223" i="2"/>
  <c r="J214" i="2"/>
  <c r="K214" i="2" s="1"/>
  <c r="L214" i="2" s="1"/>
  <c r="I207" i="2"/>
  <c r="J981" i="2"/>
  <c r="I838" i="2"/>
  <c r="J781" i="2"/>
  <c r="J738" i="2"/>
  <c r="I699" i="2"/>
  <c r="J681" i="2"/>
  <c r="I678" i="2"/>
  <c r="K678" i="2" s="1"/>
  <c r="L678" i="2" s="1"/>
  <c r="I659" i="2"/>
  <c r="J605" i="2"/>
  <c r="I598" i="2"/>
  <c r="J589" i="2"/>
  <c r="I582" i="2"/>
  <c r="J573" i="2"/>
  <c r="I566" i="2"/>
  <c r="J557" i="2"/>
  <c r="I550" i="2"/>
  <c r="J541" i="2"/>
  <c r="I534" i="2"/>
  <c r="J525" i="2"/>
  <c r="I518" i="2"/>
  <c r="J509" i="2"/>
  <c r="I502" i="2"/>
  <c r="K502" i="2" s="1"/>
  <c r="L502" i="2" s="1"/>
  <c r="J493" i="2"/>
  <c r="I486" i="2"/>
  <c r="J477" i="2"/>
  <c r="I470" i="2"/>
  <c r="J461" i="2"/>
  <c r="I454" i="2"/>
  <c r="J445" i="2"/>
  <c r="I438" i="2"/>
  <c r="J429" i="2"/>
  <c r="I422" i="2"/>
  <c r="J413" i="2"/>
  <c r="I406" i="2"/>
  <c r="J397" i="2"/>
  <c r="I390" i="2"/>
  <c r="J381" i="2"/>
  <c r="I374" i="2"/>
  <c r="K374" i="2" s="1"/>
  <c r="L374" i="2" s="1"/>
  <c r="J365" i="2"/>
  <c r="I358" i="2"/>
  <c r="J349" i="2"/>
  <c r="I342" i="2"/>
  <c r="I1269" i="2"/>
  <c r="J945" i="2"/>
  <c r="J857" i="2"/>
  <c r="I790" i="2"/>
  <c r="I738" i="2"/>
  <c r="I732" i="2"/>
  <c r="K732" i="2" s="1"/>
  <c r="L732" i="2" s="1"/>
  <c r="I716" i="2"/>
  <c r="K716" i="2" s="1"/>
  <c r="L716" i="2" s="1"/>
  <c r="I681" i="2"/>
  <c r="J675" i="2"/>
  <c r="J647" i="2"/>
  <c r="I620" i="2"/>
  <c r="K620" i="2" s="1"/>
  <c r="L620" i="2" s="1"/>
  <c r="J618" i="2"/>
  <c r="I605" i="2"/>
  <c r="J596" i="2"/>
  <c r="I589" i="2"/>
  <c r="K589" i="2" s="1"/>
  <c r="L589" i="2" s="1"/>
  <c r="J580" i="2"/>
  <c r="I573" i="2"/>
  <c r="J564" i="2"/>
  <c r="I557" i="2"/>
  <c r="J548" i="2"/>
  <c r="I541" i="2"/>
  <c r="J532" i="2"/>
  <c r="I525" i="2"/>
  <c r="J516" i="2"/>
  <c r="I509" i="2"/>
  <c r="J500" i="2"/>
  <c r="I493" i="2"/>
  <c r="J484" i="2"/>
  <c r="I477" i="2"/>
  <c r="J468" i="2"/>
  <c r="I461" i="2"/>
  <c r="K461" i="2" s="1"/>
  <c r="L461" i="2" s="1"/>
  <c r="J452" i="2"/>
  <c r="I445" i="2"/>
  <c r="J436" i="2"/>
  <c r="J999" i="2"/>
  <c r="I945" i="2"/>
  <c r="J818" i="2"/>
  <c r="J809" i="2"/>
  <c r="I726" i="2"/>
  <c r="K726" i="2" s="1"/>
  <c r="L726" i="2" s="1"/>
  <c r="J692" i="2"/>
  <c r="I675" i="2"/>
  <c r="K675" i="2" s="1"/>
  <c r="L675" i="2" s="1"/>
  <c r="J669" i="2"/>
  <c r="J649" i="2"/>
  <c r="I647" i="2"/>
  <c r="J634" i="2"/>
  <c r="J632" i="2"/>
  <c r="J630" i="2"/>
  <c r="J628" i="2"/>
  <c r="J626" i="2"/>
  <c r="J624" i="2"/>
  <c r="J622" i="2"/>
  <c r="I618" i="2"/>
  <c r="J616" i="2"/>
  <c r="J603" i="2"/>
  <c r="I596" i="2"/>
  <c r="J587" i="2"/>
  <c r="I580" i="2"/>
  <c r="J571" i="2"/>
  <c r="I564" i="2"/>
  <c r="K564" i="2" s="1"/>
  <c r="L564" i="2" s="1"/>
  <c r="J555" i="2"/>
  <c r="I548" i="2"/>
  <c r="J539" i="2"/>
  <c r="I532" i="2"/>
  <c r="J523" i="2"/>
  <c r="I516" i="2"/>
  <c r="J507" i="2"/>
  <c r="I500" i="2"/>
  <c r="J491" i="2"/>
  <c r="I484" i="2"/>
  <c r="J475" i="2"/>
  <c r="I468" i="2"/>
  <c r="J459" i="2"/>
  <c r="I452" i="2"/>
  <c r="J443" i="2"/>
  <c r="I436" i="2"/>
  <c r="K436" i="2" s="1"/>
  <c r="L436" i="2" s="1"/>
  <c r="I928" i="2"/>
  <c r="K928" i="2" s="1"/>
  <c r="L928" i="2" s="1"/>
  <c r="I827" i="2"/>
  <c r="I818" i="2"/>
  <c r="J770" i="2"/>
  <c r="J761" i="2"/>
  <c r="I692" i="2"/>
  <c r="J672" i="2"/>
  <c r="I669" i="2"/>
  <c r="J656" i="2"/>
  <c r="J651" i="2"/>
  <c r="I649" i="2"/>
  <c r="I636" i="2"/>
  <c r="I634" i="2"/>
  <c r="I632" i="2"/>
  <c r="I630" i="2"/>
  <c r="I628" i="2"/>
  <c r="I626" i="2"/>
  <c r="K626" i="2" s="1"/>
  <c r="L626" i="2" s="1"/>
  <c r="I624" i="2"/>
  <c r="I616" i="2"/>
  <c r="J614" i="2"/>
  <c r="I603" i="2"/>
  <c r="J594" i="2"/>
  <c r="I587" i="2"/>
  <c r="J578" i="2"/>
  <c r="I571" i="2"/>
  <c r="J562" i="2"/>
  <c r="I555" i="2"/>
  <c r="J546" i="2"/>
  <c r="I539" i="2"/>
  <c r="J530" i="2"/>
  <c r="I523" i="2"/>
  <c r="J514" i="2"/>
  <c r="I507" i="2"/>
  <c r="K507" i="2" s="1"/>
  <c r="L507" i="2" s="1"/>
  <c r="J498" i="2"/>
  <c r="I491" i="2"/>
  <c r="J482" i="2"/>
  <c r="I475" i="2"/>
  <c r="J466" i="2"/>
  <c r="I459" i="2"/>
  <c r="J450" i="2"/>
  <c r="I443" i="2"/>
  <c r="J434" i="2"/>
  <c r="I427" i="2"/>
  <c r="J418" i="2"/>
  <c r="I411" i="2"/>
  <c r="J402" i="2"/>
  <c r="I395" i="2"/>
  <c r="J386" i="2"/>
  <c r="I379" i="2"/>
  <c r="J370" i="2"/>
  <c r="I363" i="2"/>
  <c r="I976" i="2"/>
  <c r="K976" i="2" s="1"/>
  <c r="L976" i="2" s="1"/>
  <c r="J943" i="2"/>
  <c r="J845" i="2"/>
  <c r="I779" i="2"/>
  <c r="I770" i="2"/>
  <c r="I731" i="2"/>
  <c r="J708" i="2"/>
  <c r="J701" i="2"/>
  <c r="J698" i="2"/>
  <c r="J695" i="2"/>
  <c r="J683" i="2"/>
  <c r="I672" i="2"/>
  <c r="K672" i="2" s="1"/>
  <c r="L672" i="2" s="1"/>
  <c r="J666" i="2"/>
  <c r="I656" i="2"/>
  <c r="J653" i="2"/>
  <c r="I651" i="2"/>
  <c r="J640" i="2"/>
  <c r="J638" i="2"/>
  <c r="I614" i="2"/>
  <c r="J612" i="2"/>
  <c r="J601" i="2"/>
  <c r="I594" i="2"/>
  <c r="J585" i="2"/>
  <c r="I578" i="2"/>
  <c r="J569" i="2"/>
  <c r="I562" i="2"/>
  <c r="K562" i="2" s="1"/>
  <c r="L562" i="2" s="1"/>
  <c r="J553" i="2"/>
  <c r="I546" i="2"/>
  <c r="J537" i="2"/>
  <c r="I530" i="2"/>
  <c r="J521" i="2"/>
  <c r="I514" i="2"/>
  <c r="J505" i="2"/>
  <c r="I498" i="2"/>
  <c r="K498" i="2" s="1"/>
  <c r="L498" i="2" s="1"/>
  <c r="J489" i="2"/>
  <c r="I482" i="2"/>
  <c r="J473" i="2"/>
  <c r="I466" i="2"/>
  <c r="J457" i="2"/>
  <c r="I450" i="2"/>
  <c r="J441" i="2"/>
  <c r="I434" i="2"/>
  <c r="K434" i="2" s="1"/>
  <c r="L434" i="2" s="1"/>
  <c r="J425" i="2"/>
  <c r="I418" i="2"/>
  <c r="J409" i="2"/>
  <c r="I402" i="2"/>
  <c r="J393" i="2"/>
  <c r="I386" i="2"/>
  <c r="J377" i="2"/>
  <c r="I370" i="2"/>
  <c r="K370" i="2" s="1"/>
  <c r="L370" i="2" s="1"/>
  <c r="J361" i="2"/>
  <c r="I354" i="2"/>
  <c r="J345" i="2"/>
  <c r="I338" i="2"/>
  <c r="J926" i="2"/>
  <c r="I911" i="2"/>
  <c r="K911" i="2" s="1"/>
  <c r="L911" i="2" s="1"/>
  <c r="J866" i="2"/>
  <c r="I854" i="2"/>
  <c r="K854" i="2" s="1"/>
  <c r="L854" i="2" s="1"/>
  <c r="J797" i="2"/>
  <c r="I742" i="2"/>
  <c r="I715" i="2"/>
  <c r="I701" i="2"/>
  <c r="I683" i="2"/>
  <c r="I666" i="2"/>
  <c r="I653" i="2"/>
  <c r="K653" i="2" s="1"/>
  <c r="L653" i="2" s="1"/>
  <c r="J642" i="2"/>
  <c r="I640" i="2"/>
  <c r="I612" i="2"/>
  <c r="K612" i="2" s="1"/>
  <c r="L612" i="2" s="1"/>
  <c r="J610" i="2"/>
  <c r="I601" i="2"/>
  <c r="J592" i="2"/>
  <c r="I585" i="2"/>
  <c r="K585" i="2" s="1"/>
  <c r="L585" i="2" s="1"/>
  <c r="J576" i="2"/>
  <c r="I569" i="2"/>
  <c r="K569" i="2" s="1"/>
  <c r="L569" i="2" s="1"/>
  <c r="J560" i="2"/>
  <c r="I553" i="2"/>
  <c r="J544" i="2"/>
  <c r="I537" i="2"/>
  <c r="J528" i="2"/>
  <c r="I521" i="2"/>
  <c r="J512" i="2"/>
  <c r="I505" i="2"/>
  <c r="K505" i="2" s="1"/>
  <c r="L505" i="2" s="1"/>
  <c r="J496" i="2"/>
  <c r="I489" i="2"/>
  <c r="J480" i="2"/>
  <c r="I473" i="2"/>
  <c r="J464" i="2"/>
  <c r="I457" i="2"/>
  <c r="K457" i="2" s="1"/>
  <c r="L457" i="2" s="1"/>
  <c r="J448" i="2"/>
  <c r="I441" i="2"/>
  <c r="K441" i="2" s="1"/>
  <c r="L441" i="2" s="1"/>
  <c r="J432" i="2"/>
  <c r="I425" i="2"/>
  <c r="J416" i="2"/>
  <c r="I409" i="2"/>
  <c r="J400" i="2"/>
  <c r="I393" i="2"/>
  <c r="J384" i="2"/>
  <c r="I377" i="2"/>
  <c r="K377" i="2" s="1"/>
  <c r="L377" i="2" s="1"/>
  <c r="J368" i="2"/>
  <c r="I361" i="2"/>
  <c r="J994" i="2"/>
  <c r="I926" i="2"/>
  <c r="K926" i="2" s="1"/>
  <c r="L926" i="2" s="1"/>
  <c r="I866" i="2"/>
  <c r="I806" i="2"/>
  <c r="J749" i="2"/>
  <c r="J658" i="2"/>
  <c r="J644" i="2"/>
  <c r="I642" i="2"/>
  <c r="I610" i="2"/>
  <c r="K610" i="2" s="1"/>
  <c r="L610" i="2" s="1"/>
  <c r="J608" i="2"/>
  <c r="J599" i="2"/>
  <c r="I592" i="2"/>
  <c r="J583" i="2"/>
  <c r="I576" i="2"/>
  <c r="J567" i="2"/>
  <c r="I560" i="2"/>
  <c r="J551" i="2"/>
  <c r="I544" i="2"/>
  <c r="J535" i="2"/>
  <c r="I528" i="2"/>
  <c r="J519" i="2"/>
  <c r="I512" i="2"/>
  <c r="J503" i="2"/>
  <c r="I496" i="2"/>
  <c r="J487" i="2"/>
  <c r="I480" i="2"/>
  <c r="J471" i="2"/>
  <c r="I464" i="2"/>
  <c r="J455" i="2"/>
  <c r="I448" i="2"/>
  <c r="J909" i="2"/>
  <c r="J834" i="2"/>
  <c r="J825" i="2"/>
  <c r="I758" i="2"/>
  <c r="K758" i="2" s="1"/>
  <c r="L758" i="2" s="1"/>
  <c r="J730" i="2"/>
  <c r="J711" i="2"/>
  <c r="I704" i="2"/>
  <c r="J694" i="2"/>
  <c r="J691" i="2"/>
  <c r="K691" i="2" s="1"/>
  <c r="L691" i="2" s="1"/>
  <c r="J674" i="2"/>
  <c r="I671" i="2"/>
  <c r="I658" i="2"/>
  <c r="J646" i="2"/>
  <c r="I644" i="2"/>
  <c r="I608" i="2"/>
  <c r="J606" i="2"/>
  <c r="I599" i="2"/>
  <c r="J590" i="2"/>
  <c r="I583" i="2"/>
  <c r="J574" i="2"/>
  <c r="I567" i="2"/>
  <c r="J558" i="2"/>
  <c r="I551" i="2"/>
  <c r="J542" i="2"/>
  <c r="I535" i="2"/>
  <c r="K535" i="2" s="1"/>
  <c r="L535" i="2" s="1"/>
  <c r="J526" i="2"/>
  <c r="I519" i="2"/>
  <c r="K519" i="2" s="1"/>
  <c r="L519" i="2" s="1"/>
  <c r="J510" i="2"/>
  <c r="I503" i="2"/>
  <c r="J494" i="2"/>
  <c r="I487" i="2"/>
  <c r="J478" i="2"/>
  <c r="I471" i="2"/>
  <c r="J462" i="2"/>
  <c r="I455" i="2"/>
  <c r="J446" i="2"/>
  <c r="I439" i="2"/>
  <c r="J1193" i="2"/>
  <c r="I1047" i="2"/>
  <c r="K1047" i="2" s="1"/>
  <c r="L1047" i="2" s="1"/>
  <c r="J989" i="2"/>
  <c r="I892" i="2"/>
  <c r="K892" i="2" s="1"/>
  <c r="L892" i="2" s="1"/>
  <c r="I795" i="2"/>
  <c r="K795" i="2" s="1"/>
  <c r="L795" i="2" s="1"/>
  <c r="I786" i="2"/>
  <c r="J714" i="2"/>
  <c r="I707" i="2"/>
  <c r="J688" i="2"/>
  <c r="I685" i="2"/>
  <c r="K685" i="2" s="1"/>
  <c r="L685" i="2" s="1"/>
  <c r="I668" i="2"/>
  <c r="K668" i="2" s="1"/>
  <c r="L668" i="2" s="1"/>
  <c r="J660" i="2"/>
  <c r="I648" i="2"/>
  <c r="J627" i="2"/>
  <c r="J625" i="2"/>
  <c r="J623" i="2"/>
  <c r="J621" i="2"/>
  <c r="J619" i="2"/>
  <c r="J604" i="2"/>
  <c r="I597" i="2"/>
  <c r="J9" i="2"/>
  <c r="K9" i="2" s="1"/>
  <c r="L9" i="2" s="1"/>
  <c r="J25" i="2"/>
  <c r="K25" i="2" s="1"/>
  <c r="L25" i="2" s="1"/>
  <c r="J41" i="2"/>
  <c r="K41" i="2" s="1"/>
  <c r="L41" i="2" s="1"/>
  <c r="I50" i="2"/>
  <c r="J57" i="2"/>
  <c r="K57" i="2" s="1"/>
  <c r="L57" i="2" s="1"/>
  <c r="J73" i="2"/>
  <c r="K73" i="2" s="1"/>
  <c r="L73" i="2" s="1"/>
  <c r="I82" i="2"/>
  <c r="J89" i="2"/>
  <c r="K89" i="2" s="1"/>
  <c r="L89" i="2" s="1"/>
  <c r="J105" i="2"/>
  <c r="K105" i="2" s="1"/>
  <c r="L105" i="2" s="1"/>
  <c r="I114" i="2"/>
  <c r="J121" i="2"/>
  <c r="K121" i="2" s="1"/>
  <c r="L121" i="2" s="1"/>
  <c r="I130" i="2"/>
  <c r="J137" i="2"/>
  <c r="K137" i="2" s="1"/>
  <c r="L137" i="2" s="1"/>
  <c r="I146" i="2"/>
  <c r="J153" i="2"/>
  <c r="K153" i="2" s="1"/>
  <c r="L153" i="2" s="1"/>
  <c r="J164" i="2"/>
  <c r="K164" i="2" s="1"/>
  <c r="L164" i="2" s="1"/>
  <c r="I166" i="2"/>
  <c r="J183" i="2"/>
  <c r="K183" i="2" s="1"/>
  <c r="L183" i="2" s="1"/>
  <c r="I185" i="2"/>
  <c r="I187" i="2"/>
  <c r="I189" i="2"/>
  <c r="I191" i="2"/>
  <c r="I212" i="2"/>
  <c r="J234" i="2"/>
  <c r="I245" i="2"/>
  <c r="J247" i="2"/>
  <c r="K247" i="2" s="1"/>
  <c r="L247" i="2" s="1"/>
  <c r="I258" i="2"/>
  <c r="J260" i="2"/>
  <c r="K260" i="2" s="1"/>
  <c r="L260" i="2" s="1"/>
  <c r="J271" i="2"/>
  <c r="I291" i="2"/>
  <c r="J293" i="2"/>
  <c r="K293" i="2" s="1"/>
  <c r="L293" i="2" s="1"/>
  <c r="I304" i="2"/>
  <c r="J306" i="2"/>
  <c r="K306" i="2" s="1"/>
  <c r="L306" i="2" s="1"/>
  <c r="I317" i="2"/>
  <c r="K317" i="2" s="1"/>
  <c r="L317" i="2" s="1"/>
  <c r="I328" i="2"/>
  <c r="I357" i="2"/>
  <c r="I364" i="2"/>
  <c r="J371" i="2"/>
  <c r="K371" i="2" s="1"/>
  <c r="L371" i="2" s="1"/>
  <c r="I396" i="2"/>
  <c r="J403" i="2"/>
  <c r="I428" i="2"/>
  <c r="J435" i="2"/>
  <c r="K435" i="2" s="1"/>
  <c r="L435" i="2" s="1"/>
  <c r="I476" i="2"/>
  <c r="J483" i="2"/>
  <c r="K483" i="2" s="1"/>
  <c r="L483" i="2" s="1"/>
  <c r="I540" i="2"/>
  <c r="J547" i="2"/>
  <c r="K547" i="2" s="1"/>
  <c r="L547" i="2" s="1"/>
  <c r="I606" i="2"/>
  <c r="I617" i="2"/>
  <c r="I627" i="2"/>
  <c r="K627" i="2" s="1"/>
  <c r="L627" i="2" s="1"/>
  <c r="I650" i="2"/>
  <c r="J710" i="2"/>
  <c r="I11" i="2"/>
  <c r="J18" i="2"/>
  <c r="I27" i="2"/>
  <c r="J34" i="2"/>
  <c r="I43" i="2"/>
  <c r="J50" i="2"/>
  <c r="I59" i="2"/>
  <c r="J66" i="2"/>
  <c r="I75" i="2"/>
  <c r="J82" i="2"/>
  <c r="I91" i="2"/>
  <c r="J98" i="2"/>
  <c r="K98" i="2" s="1"/>
  <c r="L98" i="2" s="1"/>
  <c r="I107" i="2"/>
  <c r="J114" i="2"/>
  <c r="I123" i="2"/>
  <c r="K123" i="2" s="1"/>
  <c r="L123" i="2" s="1"/>
  <c r="J130" i="2"/>
  <c r="I139" i="2"/>
  <c r="J146" i="2"/>
  <c r="I155" i="2"/>
  <c r="J166" i="2"/>
  <c r="I168" i="2"/>
  <c r="I170" i="2"/>
  <c r="J185" i="2"/>
  <c r="J187" i="2"/>
  <c r="J189" i="2"/>
  <c r="J191" i="2"/>
  <c r="I210" i="2"/>
  <c r="J212" i="2"/>
  <c r="J223" i="2"/>
  <c r="I243" i="2"/>
  <c r="J245" i="2"/>
  <c r="I256" i="2"/>
  <c r="J258" i="2"/>
  <c r="I269" i="2"/>
  <c r="I280" i="2"/>
  <c r="K280" i="2" s="1"/>
  <c r="L280" i="2" s="1"/>
  <c r="J291" i="2"/>
  <c r="I302" i="2"/>
  <c r="J304" i="2"/>
  <c r="I315" i="2"/>
  <c r="J317" i="2"/>
  <c r="J354" i="2"/>
  <c r="J357" i="2"/>
  <c r="J364" i="2"/>
  <c r="I389" i="2"/>
  <c r="J396" i="2"/>
  <c r="I421" i="2"/>
  <c r="J428" i="2"/>
  <c r="I469" i="2"/>
  <c r="J476" i="2"/>
  <c r="I533" i="2"/>
  <c r="J540" i="2"/>
  <c r="J597" i="2"/>
  <c r="J617" i="2"/>
  <c r="J639" i="2"/>
  <c r="J650" i="2"/>
  <c r="J663" i="2"/>
  <c r="I834" i="2"/>
  <c r="I989" i="2"/>
  <c r="J11" i="2"/>
  <c r="I20" i="2"/>
  <c r="J27" i="2"/>
  <c r="I36" i="2"/>
  <c r="J43" i="2"/>
  <c r="I52" i="2"/>
  <c r="J59" i="2"/>
  <c r="I68" i="2"/>
  <c r="J75" i="2"/>
  <c r="I84" i="2"/>
  <c r="J91" i="2"/>
  <c r="I100" i="2"/>
  <c r="J107" i="2"/>
  <c r="I116" i="2"/>
  <c r="J123" i="2"/>
  <c r="I132" i="2"/>
  <c r="J139" i="2"/>
  <c r="I148" i="2"/>
  <c r="J155" i="2"/>
  <c r="J170" i="2"/>
  <c r="I172" i="2"/>
  <c r="I208" i="2"/>
  <c r="K208" i="2" s="1"/>
  <c r="L208" i="2" s="1"/>
  <c r="J210" i="2"/>
  <c r="I221" i="2"/>
  <c r="I232" i="2"/>
  <c r="J243" i="2"/>
  <c r="I254" i="2"/>
  <c r="J256" i="2"/>
  <c r="I267" i="2"/>
  <c r="J269" i="2"/>
  <c r="I300" i="2"/>
  <c r="J302" i="2"/>
  <c r="I313" i="2"/>
  <c r="J315" i="2"/>
  <c r="I326" i="2"/>
  <c r="K326" i="2" s="1"/>
  <c r="L326" i="2" s="1"/>
  <c r="I340" i="2"/>
  <c r="I343" i="2"/>
  <c r="J346" i="2"/>
  <c r="I382" i="2"/>
  <c r="J389" i="2"/>
  <c r="I414" i="2"/>
  <c r="J421" i="2"/>
  <c r="I462" i="2"/>
  <c r="J469" i="2"/>
  <c r="I526" i="2"/>
  <c r="J533" i="2"/>
  <c r="I590" i="2"/>
  <c r="J665" i="2"/>
  <c r="I694" i="2"/>
  <c r="K694" i="2" s="1"/>
  <c r="L694" i="2" s="1"/>
  <c r="J786" i="2"/>
  <c r="I907" i="2"/>
  <c r="K907" i="2" s="1"/>
  <c r="L907" i="2" s="1"/>
  <c r="I34" i="2"/>
  <c r="J20" i="2"/>
  <c r="I45" i="2"/>
  <c r="I61" i="2"/>
  <c r="J68" i="2"/>
  <c r="J84" i="2"/>
  <c r="I93" i="2"/>
  <c r="J100" i="2"/>
  <c r="I109" i="2"/>
  <c r="J116" i="2"/>
  <c r="I125" i="2"/>
  <c r="J132" i="2"/>
  <c r="I141" i="2"/>
  <c r="J148" i="2"/>
  <c r="I157" i="2"/>
  <c r="J172" i="2"/>
  <c r="I174" i="2"/>
  <c r="I206" i="2"/>
  <c r="J208" i="2"/>
  <c r="I219" i="2"/>
  <c r="J221" i="2"/>
  <c r="I252" i="2"/>
  <c r="J254" i="2"/>
  <c r="I265" i="2"/>
  <c r="J267" i="2"/>
  <c r="I278" i="2"/>
  <c r="J300" i="2"/>
  <c r="I311" i="2"/>
  <c r="J313" i="2"/>
  <c r="I324" i="2"/>
  <c r="J335" i="2"/>
  <c r="J340" i="2"/>
  <c r="J343" i="2"/>
  <c r="I375" i="2"/>
  <c r="J382" i="2"/>
  <c r="I407" i="2"/>
  <c r="J414" i="2"/>
  <c r="J442" i="2"/>
  <c r="I499" i="2"/>
  <c r="J506" i="2"/>
  <c r="I563" i="2"/>
  <c r="J570" i="2"/>
  <c r="I909" i="2"/>
  <c r="I13" i="2"/>
  <c r="I54" i="2"/>
  <c r="I70" i="2"/>
  <c r="J77" i="2"/>
  <c r="J93" i="2"/>
  <c r="I102" i="2"/>
  <c r="K102" i="2" s="1"/>
  <c r="L102" i="2" s="1"/>
  <c r="J109" i="2"/>
  <c r="I118" i="2"/>
  <c r="J125" i="2"/>
  <c r="I134" i="2"/>
  <c r="J141" i="2"/>
  <c r="I150" i="2"/>
  <c r="J157" i="2"/>
  <c r="J174" i="2"/>
  <c r="I176" i="2"/>
  <c r="I204" i="2"/>
  <c r="J206" i="2"/>
  <c r="I217" i="2"/>
  <c r="J219" i="2"/>
  <c r="I230" i="2"/>
  <c r="J252" i="2"/>
  <c r="I263" i="2"/>
  <c r="K263" i="2" s="1"/>
  <c r="L263" i="2" s="1"/>
  <c r="J265" i="2"/>
  <c r="I276" i="2"/>
  <c r="J298" i="2"/>
  <c r="I309" i="2"/>
  <c r="J311" i="2"/>
  <c r="I322" i="2"/>
  <c r="J324" i="2"/>
  <c r="I355" i="2"/>
  <c r="I368" i="2"/>
  <c r="J375" i="2"/>
  <c r="I400" i="2"/>
  <c r="J407" i="2"/>
  <c r="I432" i="2"/>
  <c r="K432" i="2" s="1"/>
  <c r="L432" i="2" s="1"/>
  <c r="I492" i="2"/>
  <c r="K492" i="2" s="1"/>
  <c r="L492" i="2" s="1"/>
  <c r="J499" i="2"/>
  <c r="I556" i="2"/>
  <c r="J563" i="2"/>
  <c r="I619" i="2"/>
  <c r="J697" i="2"/>
  <c r="I843" i="2"/>
  <c r="K843" i="2" s="1"/>
  <c r="L843" i="2" s="1"/>
  <c r="K710" i="2"/>
  <c r="L710" i="2" s="1"/>
  <c r="J36" i="2"/>
  <c r="J52" i="2"/>
  <c r="I77" i="2"/>
  <c r="I6" i="2"/>
  <c r="J29" i="2"/>
  <c r="J45" i="2"/>
  <c r="J61" i="2"/>
  <c r="I86" i="2"/>
  <c r="J6" i="2"/>
  <c r="I15" i="2"/>
  <c r="K15" i="2" s="1"/>
  <c r="L15" i="2" s="1"/>
  <c r="J22" i="2"/>
  <c r="I31" i="2"/>
  <c r="J38" i="2"/>
  <c r="I47" i="2"/>
  <c r="J54" i="2"/>
  <c r="I63" i="2"/>
  <c r="J70" i="2"/>
  <c r="I79" i="2"/>
  <c r="J86" i="2"/>
  <c r="I95" i="2"/>
  <c r="J102" i="2"/>
  <c r="I111" i="2"/>
  <c r="J118" i="2"/>
  <c r="I127" i="2"/>
  <c r="J134" i="2"/>
  <c r="I143" i="2"/>
  <c r="K143" i="2" s="1"/>
  <c r="L143" i="2" s="1"/>
  <c r="J150" i="2"/>
  <c r="I159" i="2"/>
  <c r="J176" i="2"/>
  <c r="I178" i="2"/>
  <c r="J204" i="2"/>
  <c r="I215" i="2"/>
  <c r="J217" i="2"/>
  <c r="I228" i="2"/>
  <c r="J250" i="2"/>
  <c r="I261" i="2"/>
  <c r="J263" i="2"/>
  <c r="I274" i="2"/>
  <c r="J276" i="2"/>
  <c r="J287" i="2"/>
  <c r="I307" i="2"/>
  <c r="K307" i="2" s="1"/>
  <c r="L307" i="2" s="1"/>
  <c r="J309" i="2"/>
  <c r="I320" i="2"/>
  <c r="J322" i="2"/>
  <c r="I333" i="2"/>
  <c r="I349" i="2"/>
  <c r="I352" i="2"/>
  <c r="J355" i="2"/>
  <c r="I372" i="2"/>
  <c r="J379" i="2"/>
  <c r="I404" i="2"/>
  <c r="J411" i="2"/>
  <c r="I485" i="2"/>
  <c r="J492" i="2"/>
  <c r="I549" i="2"/>
  <c r="J556" i="2"/>
  <c r="J631" i="2"/>
  <c r="J682" i="2"/>
  <c r="I747" i="2"/>
  <c r="K747" i="2" s="1"/>
  <c r="L747" i="2" s="1"/>
  <c r="I18" i="2"/>
  <c r="K18" i="2" s="1"/>
  <c r="L18" i="2" s="1"/>
  <c r="I66" i="2"/>
  <c r="I29" i="2"/>
  <c r="J13" i="2"/>
  <c r="I22" i="2"/>
  <c r="I38" i="2"/>
  <c r="I8" i="2"/>
  <c r="J15" i="2"/>
  <c r="I24" i="2"/>
  <c r="J31" i="2"/>
  <c r="I40" i="2"/>
  <c r="J47" i="2"/>
  <c r="I56" i="2"/>
  <c r="J63" i="2"/>
  <c r="I72" i="2"/>
  <c r="J79" i="2"/>
  <c r="I88" i="2"/>
  <c r="J95" i="2"/>
  <c r="I104" i="2"/>
  <c r="J111" i="2"/>
  <c r="I120" i="2"/>
  <c r="J127" i="2"/>
  <c r="I136" i="2"/>
  <c r="J143" i="2"/>
  <c r="I152" i="2"/>
  <c r="J159" i="2"/>
  <c r="J161" i="2"/>
  <c r="I163" i="2"/>
  <c r="J178" i="2"/>
  <c r="I180" i="2"/>
  <c r="J202" i="2"/>
  <c r="I213" i="2"/>
  <c r="J215" i="2"/>
  <c r="I226" i="2"/>
  <c r="J228" i="2"/>
  <c r="J239" i="2"/>
  <c r="I259" i="2"/>
  <c r="K259" i="2" s="1"/>
  <c r="L259" i="2" s="1"/>
  <c r="J261" i="2"/>
  <c r="I272" i="2"/>
  <c r="J274" i="2"/>
  <c r="I285" i="2"/>
  <c r="I296" i="2"/>
  <c r="K296" i="2" s="1"/>
  <c r="L296" i="2" s="1"/>
  <c r="J307" i="2"/>
  <c r="I318" i="2"/>
  <c r="J320" i="2"/>
  <c r="I331" i="2"/>
  <c r="K331" i="2" s="1"/>
  <c r="L331" i="2" s="1"/>
  <c r="J333" i="2"/>
  <c r="J338" i="2"/>
  <c r="I341" i="2"/>
  <c r="J352" i="2"/>
  <c r="I365" i="2"/>
  <c r="J372" i="2"/>
  <c r="I397" i="2"/>
  <c r="J404" i="2"/>
  <c r="I429" i="2"/>
  <c r="K429" i="2" s="1"/>
  <c r="L429" i="2" s="1"/>
  <c r="I478" i="2"/>
  <c r="J485" i="2"/>
  <c r="I542" i="2"/>
  <c r="J549" i="2"/>
  <c r="J924" i="2"/>
  <c r="I5" i="2"/>
  <c r="K5" i="2" s="1"/>
  <c r="L5" i="2" s="1"/>
  <c r="J8" i="2"/>
  <c r="I17" i="2"/>
  <c r="J24" i="2"/>
  <c r="I33" i="2"/>
  <c r="J40" i="2"/>
  <c r="I49" i="2"/>
  <c r="J56" i="2"/>
  <c r="I65" i="2"/>
  <c r="K65" i="2" s="1"/>
  <c r="L65" i="2" s="1"/>
  <c r="J72" i="2"/>
  <c r="I81" i="2"/>
  <c r="J88" i="2"/>
  <c r="I97" i="2"/>
  <c r="J104" i="2"/>
  <c r="I113" i="2"/>
  <c r="J120" i="2"/>
  <c r="I129" i="2"/>
  <c r="K129" i="2" s="1"/>
  <c r="L129" i="2" s="1"/>
  <c r="J136" i="2"/>
  <c r="I145" i="2"/>
  <c r="J152" i="2"/>
  <c r="J163" i="2"/>
  <c r="I165" i="2"/>
  <c r="J180" i="2"/>
  <c r="I182" i="2"/>
  <c r="I188" i="2"/>
  <c r="I190" i="2"/>
  <c r="I192" i="2"/>
  <c r="I194" i="2"/>
  <c r="I196" i="2"/>
  <c r="I198" i="2"/>
  <c r="I200" i="2"/>
  <c r="I211" i="2"/>
  <c r="J213" i="2"/>
  <c r="I224" i="2"/>
  <c r="J226" i="2"/>
  <c r="I237" i="2"/>
  <c r="I248" i="2"/>
  <c r="J259" i="2"/>
  <c r="I270" i="2"/>
  <c r="J272" i="2"/>
  <c r="I283" i="2"/>
  <c r="J285" i="2"/>
  <c r="I316" i="2"/>
  <c r="J318" i="2"/>
  <c r="I329" i="2"/>
  <c r="J331" i="2"/>
  <c r="J341" i="2"/>
  <c r="J362" i="2"/>
  <c r="I387" i="2"/>
  <c r="J394" i="2"/>
  <c r="I419" i="2"/>
  <c r="K419" i="2" s="1"/>
  <c r="L419" i="2" s="1"/>
  <c r="J426" i="2"/>
  <c r="I437" i="2"/>
  <c r="I451" i="2"/>
  <c r="J458" i="2"/>
  <c r="I515" i="2"/>
  <c r="J522" i="2"/>
  <c r="I579" i="2"/>
  <c r="J586" i="2"/>
  <c r="I621" i="2"/>
  <c r="I700" i="2"/>
  <c r="J5" i="2"/>
  <c r="I10" i="2"/>
  <c r="K10" i="2" s="1"/>
  <c r="L10" i="2" s="1"/>
  <c r="J17" i="2"/>
  <c r="I26" i="2"/>
  <c r="K26" i="2" s="1"/>
  <c r="L26" i="2" s="1"/>
  <c r="J33" i="2"/>
  <c r="I42" i="2"/>
  <c r="K42" i="2" s="1"/>
  <c r="L42" i="2" s="1"/>
  <c r="J49" i="2"/>
  <c r="I58" i="2"/>
  <c r="K58" i="2" s="1"/>
  <c r="L58" i="2" s="1"/>
  <c r="J65" i="2"/>
  <c r="I74" i="2"/>
  <c r="K74" i="2" s="1"/>
  <c r="L74" i="2" s="1"/>
  <c r="J81" i="2"/>
  <c r="I90" i="2"/>
  <c r="K90" i="2" s="1"/>
  <c r="L90" i="2" s="1"/>
  <c r="J97" i="2"/>
  <c r="I106" i="2"/>
  <c r="K106" i="2" s="1"/>
  <c r="L106" i="2" s="1"/>
  <c r="J113" i="2"/>
  <c r="I122" i="2"/>
  <c r="K122" i="2" s="1"/>
  <c r="L122" i="2" s="1"/>
  <c r="J129" i="2"/>
  <c r="I138" i="2"/>
  <c r="J145" i="2"/>
  <c r="I154" i="2"/>
  <c r="K154" i="2" s="1"/>
  <c r="L154" i="2" s="1"/>
  <c r="J165" i="2"/>
  <c r="I167" i="2"/>
  <c r="K167" i="2" s="1"/>
  <c r="L167" i="2" s="1"/>
  <c r="J182" i="2"/>
  <c r="I184" i="2"/>
  <c r="K184" i="2" s="1"/>
  <c r="L184" i="2" s="1"/>
  <c r="J186" i="2"/>
  <c r="J188" i="2"/>
  <c r="J190" i="2"/>
  <c r="J192" i="2"/>
  <c r="J194" i="2"/>
  <c r="J196" i="2"/>
  <c r="J198" i="2"/>
  <c r="J211" i="2"/>
  <c r="I222" i="2"/>
  <c r="J224" i="2"/>
  <c r="I235" i="2"/>
  <c r="K235" i="2" s="1"/>
  <c r="L235" i="2" s="1"/>
  <c r="J237" i="2"/>
  <c r="I268" i="2"/>
  <c r="K268" i="2" s="1"/>
  <c r="L268" i="2" s="1"/>
  <c r="J270" i="2"/>
  <c r="I281" i="2"/>
  <c r="K281" i="2" s="1"/>
  <c r="L281" i="2" s="1"/>
  <c r="J283" i="2"/>
  <c r="I294" i="2"/>
  <c r="J316" i="2"/>
  <c r="I327" i="2"/>
  <c r="K327" i="2" s="1"/>
  <c r="L327" i="2" s="1"/>
  <c r="J329" i="2"/>
  <c r="I380" i="2"/>
  <c r="K380" i="2" s="1"/>
  <c r="L380" i="2" s="1"/>
  <c r="J387" i="2"/>
  <c r="I412" i="2"/>
  <c r="K412" i="2" s="1"/>
  <c r="L412" i="2" s="1"/>
  <c r="J419" i="2"/>
  <c r="J437" i="2"/>
  <c r="I444" i="2"/>
  <c r="K444" i="2" s="1"/>
  <c r="L444" i="2" s="1"/>
  <c r="J451" i="2"/>
  <c r="I508" i="2"/>
  <c r="K508" i="2" s="1"/>
  <c r="L508" i="2" s="1"/>
  <c r="J515" i="2"/>
  <c r="I572" i="2"/>
  <c r="K572" i="2" s="1"/>
  <c r="L572" i="2" s="1"/>
  <c r="J579" i="2"/>
  <c r="J602" i="2"/>
  <c r="J633" i="2"/>
  <c r="I655" i="2"/>
  <c r="K655" i="2" s="1"/>
  <c r="L655" i="2" s="1"/>
  <c r="I723" i="2"/>
  <c r="K723" i="2" s="1"/>
  <c r="L723" i="2" s="1"/>
  <c r="J35" i="2"/>
  <c r="K35" i="2" s="1"/>
  <c r="L35" i="2" s="1"/>
  <c r="I44" i="2"/>
  <c r="J51" i="2"/>
  <c r="K51" i="2" s="1"/>
  <c r="L51" i="2" s="1"/>
  <c r="I60" i="2"/>
  <c r="J67" i="2"/>
  <c r="K67" i="2" s="1"/>
  <c r="L67" i="2" s="1"/>
  <c r="I76" i="2"/>
  <c r="J83" i="2"/>
  <c r="K83" i="2" s="1"/>
  <c r="L83" i="2" s="1"/>
  <c r="I92" i="2"/>
  <c r="J99" i="2"/>
  <c r="K99" i="2" s="1"/>
  <c r="L99" i="2" s="1"/>
  <c r="I108" i="2"/>
  <c r="J115" i="2"/>
  <c r="K115" i="2" s="1"/>
  <c r="L115" i="2" s="1"/>
  <c r="I124" i="2"/>
  <c r="J131" i="2"/>
  <c r="K131" i="2" s="1"/>
  <c r="L131" i="2" s="1"/>
  <c r="I140" i="2"/>
  <c r="J147" i="2"/>
  <c r="K147" i="2" s="1"/>
  <c r="L147" i="2" s="1"/>
  <c r="I156" i="2"/>
  <c r="J169" i="2"/>
  <c r="K169" i="2" s="1"/>
  <c r="L169" i="2" s="1"/>
  <c r="I171" i="2"/>
  <c r="J220" i="2"/>
  <c r="K220" i="2" s="1"/>
  <c r="L220" i="2" s="1"/>
  <c r="I231" i="2"/>
  <c r="J233" i="2"/>
  <c r="K233" i="2" s="1"/>
  <c r="L233" i="2" s="1"/>
  <c r="I244" i="2"/>
  <c r="J266" i="2"/>
  <c r="I277" i="2"/>
  <c r="J279" i="2"/>
  <c r="K279" i="2" s="1"/>
  <c r="L279" i="2" s="1"/>
  <c r="I290" i="2"/>
  <c r="J292" i="2"/>
  <c r="K292" i="2" s="1"/>
  <c r="L292" i="2" s="1"/>
  <c r="J303" i="2"/>
  <c r="I323" i="2"/>
  <c r="J325" i="2"/>
  <c r="K325" i="2" s="1"/>
  <c r="L325" i="2" s="1"/>
  <c r="J336" i="2"/>
  <c r="K336" i="2" s="1"/>
  <c r="L336" i="2" s="1"/>
  <c r="I339" i="2"/>
  <c r="J347" i="2"/>
  <c r="K347" i="2" s="1"/>
  <c r="L347" i="2" s="1"/>
  <c r="J350" i="2"/>
  <c r="K350" i="2" s="1"/>
  <c r="L350" i="2" s="1"/>
  <c r="I366" i="2"/>
  <c r="J373" i="2"/>
  <c r="K373" i="2" s="1"/>
  <c r="L373" i="2" s="1"/>
  <c r="I398" i="2"/>
  <c r="J405" i="2"/>
  <c r="K405" i="2" s="1"/>
  <c r="L405" i="2" s="1"/>
  <c r="I430" i="2"/>
  <c r="I494" i="2"/>
  <c r="J501" i="2"/>
  <c r="K501" i="2" s="1"/>
  <c r="L501" i="2" s="1"/>
  <c r="I558" i="2"/>
  <c r="K558" i="2" s="1"/>
  <c r="L558" i="2" s="1"/>
  <c r="J565" i="2"/>
  <c r="K565" i="2" s="1"/>
  <c r="L565" i="2" s="1"/>
  <c r="I623" i="2"/>
  <c r="K623" i="2" s="1"/>
  <c r="L623" i="2" s="1"/>
  <c r="I703" i="2"/>
  <c r="J765" i="2"/>
  <c r="J813" i="2"/>
  <c r="I12" i="2"/>
  <c r="J19" i="2"/>
  <c r="K19" i="2" s="1"/>
  <c r="L19" i="2" s="1"/>
  <c r="I28" i="2"/>
  <c r="J12" i="2"/>
  <c r="I21" i="2"/>
  <c r="J28" i="2"/>
  <c r="I37" i="2"/>
  <c r="J44" i="2"/>
  <c r="I53" i="2"/>
  <c r="J60" i="2"/>
  <c r="I69" i="2"/>
  <c r="J76" i="2"/>
  <c r="I85" i="2"/>
  <c r="J92" i="2"/>
  <c r="I101" i="2"/>
  <c r="J108" i="2"/>
  <c r="I117" i="2"/>
  <c r="J124" i="2"/>
  <c r="I133" i="2"/>
  <c r="J140" i="2"/>
  <c r="I149" i="2"/>
  <c r="J156" i="2"/>
  <c r="J171" i="2"/>
  <c r="I173" i="2"/>
  <c r="J218" i="2"/>
  <c r="I229" i="2"/>
  <c r="J231" i="2"/>
  <c r="I242" i="2"/>
  <c r="J244" i="2"/>
  <c r="J255" i="2"/>
  <c r="I275" i="2"/>
  <c r="J277" i="2"/>
  <c r="I288" i="2"/>
  <c r="J290" i="2"/>
  <c r="I301" i="2"/>
  <c r="I312" i="2"/>
  <c r="K312" i="2" s="1"/>
  <c r="L312" i="2" s="1"/>
  <c r="J323" i="2"/>
  <c r="I334" i="2"/>
  <c r="J339" i="2"/>
  <c r="I359" i="2"/>
  <c r="J366" i="2"/>
  <c r="I391" i="2"/>
  <c r="J398" i="2"/>
  <c r="I423" i="2"/>
  <c r="J430" i="2"/>
  <c r="I467" i="2"/>
  <c r="J474" i="2"/>
  <c r="I531" i="2"/>
  <c r="J538" i="2"/>
  <c r="I595" i="2"/>
  <c r="J635" i="2"/>
  <c r="I688" i="2"/>
  <c r="I875" i="2"/>
  <c r="I14" i="2"/>
  <c r="J21" i="2"/>
  <c r="I30" i="2"/>
  <c r="J37" i="2"/>
  <c r="I46" i="2"/>
  <c r="J53" i="2"/>
  <c r="I62" i="2"/>
  <c r="J69" i="2"/>
  <c r="I78" i="2"/>
  <c r="J85" i="2"/>
  <c r="I94" i="2"/>
  <c r="J101" i="2"/>
  <c r="I110" i="2"/>
  <c r="J117" i="2"/>
  <c r="I126" i="2"/>
  <c r="J133" i="2"/>
  <c r="I142" i="2"/>
  <c r="J149" i="2"/>
  <c r="I158" i="2"/>
  <c r="J173" i="2"/>
  <c r="I175" i="2"/>
  <c r="J207" i="2"/>
  <c r="I227" i="2"/>
  <c r="K227" i="2" s="1"/>
  <c r="L227" i="2" s="1"/>
  <c r="J229" i="2"/>
  <c r="I240" i="2"/>
  <c r="J242" i="2"/>
  <c r="I253" i="2"/>
  <c r="I264" i="2"/>
  <c r="J275" i="2"/>
  <c r="I286" i="2"/>
  <c r="J288" i="2"/>
  <c r="I299" i="2"/>
  <c r="J301" i="2"/>
  <c r="I332" i="2"/>
  <c r="J334" i="2"/>
  <c r="I356" i="2"/>
  <c r="J359" i="2"/>
  <c r="I384" i="2"/>
  <c r="J391" i="2"/>
  <c r="I416" i="2"/>
  <c r="K416" i="2" s="1"/>
  <c r="L416" i="2" s="1"/>
  <c r="J423" i="2"/>
  <c r="I460" i="2"/>
  <c r="J467" i="2"/>
  <c r="I524" i="2"/>
  <c r="J531" i="2"/>
  <c r="I588" i="2"/>
  <c r="J595" i="2"/>
  <c r="I604" i="2"/>
  <c r="I646" i="2"/>
  <c r="J729" i="2"/>
  <c r="I822" i="2"/>
  <c r="I7" i="2"/>
  <c r="J14" i="2"/>
  <c r="I23" i="2"/>
  <c r="J30" i="2"/>
  <c r="I39" i="2"/>
  <c r="K39" i="2" s="1"/>
  <c r="L39" i="2" s="1"/>
  <c r="J46" i="2"/>
  <c r="I55" i="2"/>
  <c r="J62" i="2"/>
  <c r="I71" i="2"/>
  <c r="J78" i="2"/>
  <c r="I87" i="2"/>
  <c r="J94" i="2"/>
  <c r="I103" i="2"/>
  <c r="J110" i="2"/>
  <c r="I119" i="2"/>
  <c r="J126" i="2"/>
  <c r="I135" i="2"/>
  <c r="J142" i="2"/>
  <c r="I151" i="2"/>
  <c r="J158" i="2"/>
  <c r="I160" i="2"/>
  <c r="K160" i="2" s="1"/>
  <c r="L160" i="2" s="1"/>
  <c r="J175" i="2"/>
  <c r="J177" i="2"/>
  <c r="I179" i="2"/>
  <c r="I205" i="2"/>
  <c r="I216" i="2"/>
  <c r="J227" i="2"/>
  <c r="I238" i="2"/>
  <c r="J240" i="2"/>
  <c r="I251" i="2"/>
  <c r="J253" i="2"/>
  <c r="I284" i="2"/>
  <c r="J286" i="2"/>
  <c r="I297" i="2"/>
  <c r="J299" i="2"/>
  <c r="I310" i="2"/>
  <c r="J332" i="2"/>
  <c r="I348" i="2"/>
  <c r="J356" i="2"/>
  <c r="J363" i="2"/>
  <c r="I388" i="2"/>
  <c r="J395" i="2"/>
  <c r="I420" i="2"/>
  <c r="J427" i="2"/>
  <c r="I453" i="2"/>
  <c r="J460" i="2"/>
  <c r="I517" i="2"/>
  <c r="J524" i="2"/>
  <c r="I581" i="2"/>
  <c r="J588" i="2"/>
  <c r="J615" i="2"/>
  <c r="I625" i="2"/>
  <c r="K625" i="2" s="1"/>
  <c r="L625" i="2" s="1"/>
  <c r="I660" i="2"/>
  <c r="K660" i="2" s="1"/>
  <c r="L660" i="2" s="1"/>
  <c r="I674" i="2"/>
  <c r="I1193" i="2"/>
  <c r="K1193" i="2" s="1"/>
  <c r="L1193" i="2" s="1"/>
  <c r="J7" i="2"/>
  <c r="I16" i="2"/>
  <c r="K16" i="2" s="1"/>
  <c r="L16" i="2" s="1"/>
  <c r="J23" i="2"/>
  <c r="I32" i="2"/>
  <c r="K32" i="2" s="1"/>
  <c r="L32" i="2" s="1"/>
  <c r="J39" i="2"/>
  <c r="I48" i="2"/>
  <c r="K48" i="2" s="1"/>
  <c r="L48" i="2" s="1"/>
  <c r="J55" i="2"/>
  <c r="I64" i="2"/>
  <c r="K64" i="2" s="1"/>
  <c r="L64" i="2" s="1"/>
  <c r="J71" i="2"/>
  <c r="I80" i="2"/>
  <c r="K80" i="2" s="1"/>
  <c r="L80" i="2" s="1"/>
  <c r="J87" i="2"/>
  <c r="I96" i="2"/>
  <c r="K96" i="2" s="1"/>
  <c r="L96" i="2" s="1"/>
  <c r="J103" i="2"/>
  <c r="I112" i="2"/>
  <c r="K112" i="2" s="1"/>
  <c r="L112" i="2" s="1"/>
  <c r="J119" i="2"/>
  <c r="I128" i="2"/>
  <c r="K128" i="2" s="1"/>
  <c r="L128" i="2" s="1"/>
  <c r="J135" i="2"/>
  <c r="I144" i="2"/>
  <c r="K144" i="2" s="1"/>
  <c r="L144" i="2" s="1"/>
  <c r="J151" i="2"/>
  <c r="J160" i="2"/>
  <c r="I162" i="2"/>
  <c r="K162" i="2" s="1"/>
  <c r="L162" i="2" s="1"/>
  <c r="J179" i="2"/>
  <c r="I181" i="2"/>
  <c r="K181" i="2" s="1"/>
  <c r="L181" i="2" s="1"/>
  <c r="I195" i="2"/>
  <c r="K195" i="2" s="1"/>
  <c r="L195" i="2" s="1"/>
  <c r="I197" i="2"/>
  <c r="K197" i="2" s="1"/>
  <c r="L197" i="2" s="1"/>
  <c r="I199" i="2"/>
  <c r="K199" i="2" s="1"/>
  <c r="L199" i="2" s="1"/>
  <c r="I201" i="2"/>
  <c r="K201" i="2" s="1"/>
  <c r="L201" i="2" s="1"/>
  <c r="I203" i="2"/>
  <c r="K203" i="2" s="1"/>
  <c r="L203" i="2" s="1"/>
  <c r="J205" i="2"/>
  <c r="I236" i="2"/>
  <c r="K236" i="2" s="1"/>
  <c r="L236" i="2" s="1"/>
  <c r="J238" i="2"/>
  <c r="I249" i="2"/>
  <c r="K249" i="2" s="1"/>
  <c r="L249" i="2" s="1"/>
  <c r="J251" i="2"/>
  <c r="I262" i="2"/>
  <c r="J284" i="2"/>
  <c r="I295" i="2"/>
  <c r="K295" i="2" s="1"/>
  <c r="L295" i="2" s="1"/>
  <c r="J297" i="2"/>
  <c r="I308" i="2"/>
  <c r="K308" i="2" s="1"/>
  <c r="L308" i="2" s="1"/>
  <c r="J330" i="2"/>
  <c r="I345" i="2"/>
  <c r="J348" i="2"/>
  <c r="I381" i="2"/>
  <c r="J388" i="2"/>
  <c r="I413" i="2"/>
  <c r="K413" i="2" s="1"/>
  <c r="L413" i="2" s="1"/>
  <c r="J420" i="2"/>
  <c r="J439" i="2"/>
  <c r="I446" i="2"/>
  <c r="K446" i="2" s="1"/>
  <c r="L446" i="2" s="1"/>
  <c r="J453" i="2"/>
  <c r="I510" i="2"/>
  <c r="J517" i="2"/>
  <c r="I574" i="2"/>
  <c r="K574" i="2" s="1"/>
  <c r="L574" i="2" s="1"/>
  <c r="J581" i="2"/>
  <c r="J637" i="2"/>
  <c r="J676" i="2"/>
  <c r="J707" i="2"/>
  <c r="J890" i="2"/>
  <c r="I28" i="3"/>
  <c r="I53" i="3"/>
  <c r="K53" i="3" s="1"/>
  <c r="L53" i="3" s="1"/>
  <c r="J69" i="3"/>
  <c r="J73" i="3"/>
  <c r="J78" i="3"/>
  <c r="J103" i="3"/>
  <c r="I109" i="3"/>
  <c r="J116" i="3"/>
  <c r="J134" i="3"/>
  <c r="J213" i="3"/>
  <c r="J257" i="3"/>
  <c r="J301" i="3"/>
  <c r="I22" i="3"/>
  <c r="J28" i="3"/>
  <c r="J53" i="3"/>
  <c r="I122" i="3"/>
  <c r="I128" i="3"/>
  <c r="I235" i="3"/>
  <c r="J1706" i="3"/>
  <c r="I1699" i="3"/>
  <c r="J1690" i="3"/>
  <c r="I1683" i="3"/>
  <c r="K1683" i="3" s="1"/>
  <c r="L1683" i="3" s="1"/>
  <c r="J1674" i="3"/>
  <c r="I1667" i="3"/>
  <c r="J1658" i="3"/>
  <c r="I1651" i="3"/>
  <c r="J1642" i="3"/>
  <c r="I1635" i="3"/>
  <c r="J1626" i="3"/>
  <c r="I1619" i="3"/>
  <c r="J1610" i="3"/>
  <c r="I1603" i="3"/>
  <c r="J1594" i="3"/>
  <c r="I1587" i="3"/>
  <c r="J1578" i="3"/>
  <c r="I1571" i="3"/>
  <c r="J1562" i="3"/>
  <c r="I1555" i="3"/>
  <c r="J1546" i="3"/>
  <c r="I1539" i="3"/>
  <c r="J1530" i="3"/>
  <c r="I1523" i="3"/>
  <c r="J1514" i="3"/>
  <c r="I1507" i="3"/>
  <c r="J1498" i="3"/>
  <c r="I1491" i="3"/>
  <c r="J1482" i="3"/>
  <c r="I1475" i="3"/>
  <c r="J1466" i="3"/>
  <c r="I1459" i="3"/>
  <c r="J1450" i="3"/>
  <c r="I1443" i="3"/>
  <c r="J1434" i="3"/>
  <c r="I1427" i="3"/>
  <c r="J1418" i="3"/>
  <c r="I1411" i="3"/>
  <c r="J1402" i="3"/>
  <c r="I1395" i="3"/>
  <c r="J1386" i="3"/>
  <c r="I1379" i="3"/>
  <c r="J1370" i="3"/>
  <c r="I1363" i="3"/>
  <c r="J1354" i="3"/>
  <c r="I1347" i="3"/>
  <c r="J1338" i="3"/>
  <c r="I1331" i="3"/>
  <c r="J1322" i="3"/>
  <c r="I1315" i="3"/>
  <c r="J1306" i="3"/>
  <c r="I1299" i="3"/>
  <c r="J1290" i="3"/>
  <c r="I1283" i="3"/>
  <c r="J1274" i="3"/>
  <c r="I1267" i="3"/>
  <c r="J1258" i="3"/>
  <c r="I1251" i="3"/>
  <c r="I1695" i="3"/>
  <c r="J1693" i="3"/>
  <c r="I1678" i="3"/>
  <c r="J1676" i="3"/>
  <c r="I1659" i="3"/>
  <c r="J1657" i="3"/>
  <c r="I1640" i="3"/>
  <c r="K1640" i="3" s="1"/>
  <c r="L1640" i="3" s="1"/>
  <c r="J1638" i="3"/>
  <c r="I1623" i="3"/>
  <c r="J1621" i="3"/>
  <c r="I1604" i="3"/>
  <c r="J1602" i="3"/>
  <c r="I1585" i="3"/>
  <c r="J1583" i="3"/>
  <c r="I1568" i="3"/>
  <c r="J1566" i="3"/>
  <c r="I1549" i="3"/>
  <c r="J1547" i="3"/>
  <c r="I1532" i="3"/>
  <c r="I1530" i="3"/>
  <c r="J1528" i="3"/>
  <c r="I1513" i="3"/>
  <c r="J1511" i="3"/>
  <c r="I1494" i="3"/>
  <c r="J1492" i="3"/>
  <c r="I1477" i="3"/>
  <c r="K1477" i="3" s="1"/>
  <c r="L1477" i="3" s="1"/>
  <c r="J1475" i="3"/>
  <c r="J1473" i="3"/>
  <c r="I1458" i="3"/>
  <c r="J1456" i="3"/>
  <c r="I1439" i="3"/>
  <c r="J1437" i="3"/>
  <c r="I1422" i="3"/>
  <c r="J1420" i="3"/>
  <c r="I1403" i="3"/>
  <c r="J1401" i="3"/>
  <c r="I1384" i="3"/>
  <c r="J1382" i="3"/>
  <c r="I1367" i="3"/>
  <c r="J1365" i="3"/>
  <c r="I1348" i="3"/>
  <c r="K1348" i="3" s="1"/>
  <c r="L1348" i="3" s="1"/>
  <c r="J1346" i="3"/>
  <c r="I1329" i="3"/>
  <c r="J1327" i="3"/>
  <c r="I1312" i="3"/>
  <c r="J1310" i="3"/>
  <c r="I1293" i="3"/>
  <c r="J1291" i="3"/>
  <c r="I1276" i="3"/>
  <c r="I1274" i="3"/>
  <c r="J1272" i="3"/>
  <c r="I1257" i="3"/>
  <c r="J1255" i="3"/>
  <c r="I1242" i="3"/>
  <c r="J1233" i="3"/>
  <c r="I1226" i="3"/>
  <c r="J1217" i="3"/>
  <c r="I1210" i="3"/>
  <c r="K1210" i="3" s="1"/>
  <c r="L1210" i="3" s="1"/>
  <c r="J1201" i="3"/>
  <c r="I1194" i="3"/>
  <c r="J1185" i="3"/>
  <c r="I1178" i="3"/>
  <c r="J1169" i="3"/>
  <c r="I1162" i="3"/>
  <c r="I1709" i="3"/>
  <c r="I1707" i="3"/>
  <c r="I1705" i="3"/>
  <c r="I1703" i="3"/>
  <c r="I1701" i="3"/>
  <c r="J1636" i="3"/>
  <c r="J1634" i="3"/>
  <c r="J1632" i="3"/>
  <c r="J1630" i="3"/>
  <c r="J1628" i="3"/>
  <c r="I1626" i="3"/>
  <c r="I1624" i="3"/>
  <c r="I1622" i="3"/>
  <c r="I1620" i="3"/>
  <c r="I1618" i="3"/>
  <c r="I1616" i="3"/>
  <c r="I1614" i="3"/>
  <c r="I1612" i="3"/>
  <c r="J1545" i="3"/>
  <c r="J1543" i="3"/>
  <c r="J1541" i="3"/>
  <c r="J1539" i="3"/>
  <c r="I1537" i="3"/>
  <c r="I1535" i="3"/>
  <c r="I1533" i="3"/>
  <c r="I1531" i="3"/>
  <c r="I1529" i="3"/>
  <c r="I1527" i="3"/>
  <c r="I1525" i="3"/>
  <c r="J1454" i="3"/>
  <c r="J1452" i="3"/>
  <c r="I1450" i="3"/>
  <c r="I1448" i="3"/>
  <c r="I1446" i="3"/>
  <c r="I1444" i="3"/>
  <c r="I1442" i="3"/>
  <c r="I1440" i="3"/>
  <c r="I1438" i="3"/>
  <c r="I1436" i="3"/>
  <c r="J1363" i="3"/>
  <c r="I1361" i="3"/>
  <c r="I1359" i="3"/>
  <c r="K1359" i="3" s="1"/>
  <c r="L1359" i="3" s="1"/>
  <c r="I1357" i="3"/>
  <c r="I1355" i="3"/>
  <c r="I1353" i="3"/>
  <c r="I1351" i="3"/>
  <c r="I1349" i="3"/>
  <c r="I1272" i="3"/>
  <c r="I1270" i="3"/>
  <c r="I1268" i="3"/>
  <c r="I1266" i="3"/>
  <c r="I1264" i="3"/>
  <c r="I1262" i="3"/>
  <c r="I1260" i="3"/>
  <c r="I1240" i="3"/>
  <c r="K1240" i="3" s="1"/>
  <c r="L1240" i="3" s="1"/>
  <c r="J1238" i="3"/>
  <c r="I1223" i="3"/>
  <c r="J1221" i="3"/>
  <c r="I1204" i="3"/>
  <c r="J1202" i="3"/>
  <c r="I1187" i="3"/>
  <c r="I1185" i="3"/>
  <c r="K1185" i="3" s="1"/>
  <c r="L1185" i="3" s="1"/>
  <c r="J1183" i="3"/>
  <c r="I1168" i="3"/>
  <c r="J1166" i="3"/>
  <c r="I1155" i="3"/>
  <c r="J1146" i="3"/>
  <c r="I1139" i="3"/>
  <c r="J1130" i="3"/>
  <c r="I1123" i="3"/>
  <c r="J1114" i="3"/>
  <c r="I1107" i="3"/>
  <c r="J1098" i="3"/>
  <c r="I1091" i="3"/>
  <c r="K1091" i="3" s="1"/>
  <c r="L1091" i="3" s="1"/>
  <c r="J1082" i="3"/>
  <c r="I1075" i="3"/>
  <c r="J1066" i="3"/>
  <c r="I1059" i="3"/>
  <c r="J1050" i="3"/>
  <c r="I1043" i="3"/>
  <c r="J1034" i="3"/>
  <c r="I1027" i="3"/>
  <c r="J1018" i="3"/>
  <c r="I1011" i="3"/>
  <c r="J1002" i="3"/>
  <c r="I995" i="3"/>
  <c r="J986" i="3"/>
  <c r="I979" i="3"/>
  <c r="J970" i="3"/>
  <c r="I963" i="3"/>
  <c r="K963" i="3" s="1"/>
  <c r="L963" i="3" s="1"/>
  <c r="J954" i="3"/>
  <c r="I947" i="3"/>
  <c r="J938" i="3"/>
  <c r="I931" i="3"/>
  <c r="J922" i="3"/>
  <c r="I915" i="3"/>
  <c r="J906" i="3"/>
  <c r="I899" i="3"/>
  <c r="J890" i="3"/>
  <c r="I883" i="3"/>
  <c r="J874" i="3"/>
  <c r="I867" i="3"/>
  <c r="J858" i="3"/>
  <c r="I851" i="3"/>
  <c r="J842" i="3"/>
  <c r="I835" i="3"/>
  <c r="K835" i="3" s="1"/>
  <c r="L835" i="3" s="1"/>
  <c r="J826" i="3"/>
  <c r="I819" i="3"/>
  <c r="J810" i="3"/>
  <c r="I803" i="3"/>
  <c r="J794" i="3"/>
  <c r="I787" i="3"/>
  <c r="J778" i="3"/>
  <c r="I771" i="3"/>
  <c r="J762" i="3"/>
  <c r="I755" i="3"/>
  <c r="J746" i="3"/>
  <c r="I739" i="3"/>
  <c r="J730" i="3"/>
  <c r="I723" i="3"/>
  <c r="J714" i="3"/>
  <c r="I707" i="3"/>
  <c r="J698" i="3"/>
  <c r="I691" i="3"/>
  <c r="J682" i="3"/>
  <c r="I675" i="3"/>
  <c r="J666" i="3"/>
  <c r="I659" i="3"/>
  <c r="J650" i="3"/>
  <c r="I643" i="3"/>
  <c r="J634" i="3"/>
  <c r="I627" i="3"/>
  <c r="J618" i="3"/>
  <c r="I611" i="3"/>
  <c r="J602" i="3"/>
  <c r="I595" i="3"/>
  <c r="J586" i="3"/>
  <c r="I579" i="3"/>
  <c r="J570" i="3"/>
  <c r="I563" i="3"/>
  <c r="J554" i="3"/>
  <c r="I547" i="3"/>
  <c r="J538" i="3"/>
  <c r="J1707" i="3"/>
  <c r="J1694" i="3"/>
  <c r="I1692" i="3"/>
  <c r="J1681" i="3"/>
  <c r="I1679" i="3"/>
  <c r="J1668" i="3"/>
  <c r="I1666" i="3"/>
  <c r="J1653" i="3"/>
  <c r="J1640" i="3"/>
  <c r="J1625" i="3"/>
  <c r="I1610" i="3"/>
  <c r="K1610" i="3" s="1"/>
  <c r="L1610" i="3" s="1"/>
  <c r="J1599" i="3"/>
  <c r="I1597" i="3"/>
  <c r="J1584" i="3"/>
  <c r="I1582" i="3"/>
  <c r="J1571" i="3"/>
  <c r="J1558" i="3"/>
  <c r="I1556" i="3"/>
  <c r="I1543" i="3"/>
  <c r="J1515" i="3"/>
  <c r="J1502" i="3"/>
  <c r="I1500" i="3"/>
  <c r="J1489" i="3"/>
  <c r="I1487" i="3"/>
  <c r="J1476" i="3"/>
  <c r="I1474" i="3"/>
  <c r="J1461" i="3"/>
  <c r="J1448" i="3"/>
  <c r="J1435" i="3"/>
  <c r="I1433" i="3"/>
  <c r="J1698" i="3"/>
  <c r="I1696" i="3"/>
  <c r="J1683" i="3"/>
  <c r="J1672" i="3"/>
  <c r="I1670" i="3"/>
  <c r="I1655" i="3"/>
  <c r="I1642" i="3"/>
  <c r="K1642" i="3" s="1"/>
  <c r="L1642" i="3" s="1"/>
  <c r="J1629" i="3"/>
  <c r="I1627" i="3"/>
  <c r="J1614" i="3"/>
  <c r="I1601" i="3"/>
  <c r="J1588" i="3"/>
  <c r="I1586" i="3"/>
  <c r="J1575" i="3"/>
  <c r="I1573" i="3"/>
  <c r="I1560" i="3"/>
  <c r="I1547" i="3"/>
  <c r="J1532" i="3"/>
  <c r="J1519" i="3"/>
  <c r="I1517" i="3"/>
  <c r="J1506" i="3"/>
  <c r="I1504" i="3"/>
  <c r="J1491" i="3"/>
  <c r="J1480" i="3"/>
  <c r="I1478" i="3"/>
  <c r="J1465" i="3"/>
  <c r="I1463" i="3"/>
  <c r="I1437" i="3"/>
  <c r="K1437" i="3" s="1"/>
  <c r="L1437" i="3" s="1"/>
  <c r="J1422" i="3"/>
  <c r="I1409" i="3"/>
  <c r="J1396" i="3"/>
  <c r="I1394" i="3"/>
  <c r="J1383" i="3"/>
  <c r="I1381" i="3"/>
  <c r="I1368" i="3"/>
  <c r="J1355" i="3"/>
  <c r="J1342" i="3"/>
  <c r="I1340" i="3"/>
  <c r="I1327" i="3"/>
  <c r="J1314" i="3"/>
  <c r="J1299" i="3"/>
  <c r="J1288" i="3"/>
  <c r="I1286" i="3"/>
  <c r="J1273" i="3"/>
  <c r="I1271" i="3"/>
  <c r="I1258" i="3"/>
  <c r="J1247" i="3"/>
  <c r="I1245" i="3"/>
  <c r="I1243" i="3"/>
  <c r="I1241" i="3"/>
  <c r="I1239" i="3"/>
  <c r="I1237" i="3"/>
  <c r="I1235" i="3"/>
  <c r="J1709" i="3"/>
  <c r="I1704" i="3"/>
  <c r="I1682" i="3"/>
  <c r="J1677" i="3"/>
  <c r="I1645" i="3"/>
  <c r="K1645" i="3" s="1"/>
  <c r="L1645" i="3" s="1"/>
  <c r="J1635" i="3"/>
  <c r="J1608" i="3"/>
  <c r="J1598" i="3"/>
  <c r="I1576" i="3"/>
  <c r="I1566" i="3"/>
  <c r="J1561" i="3"/>
  <c r="J1551" i="3"/>
  <c r="I1534" i="3"/>
  <c r="J1529" i="3"/>
  <c r="J1524" i="3"/>
  <c r="I1502" i="3"/>
  <c r="I1497" i="3"/>
  <c r="I1492" i="3"/>
  <c r="I1482" i="3"/>
  <c r="K1482" i="3" s="1"/>
  <c r="L1482" i="3" s="1"/>
  <c r="I1470" i="3"/>
  <c r="I1460" i="3"/>
  <c r="J1455" i="3"/>
  <c r="I1428" i="3"/>
  <c r="I1423" i="3"/>
  <c r="I1402" i="3"/>
  <c r="J1395" i="3"/>
  <c r="I1386" i="3"/>
  <c r="K1386" i="3" s="1"/>
  <c r="L1386" i="3" s="1"/>
  <c r="J1379" i="3"/>
  <c r="J1372" i="3"/>
  <c r="J1356" i="3"/>
  <c r="J1691" i="3"/>
  <c r="I1686" i="3"/>
  <c r="J1678" i="3"/>
  <c r="I1673" i="3"/>
  <c r="J1670" i="3"/>
  <c r="I1665" i="3"/>
  <c r="J1649" i="3"/>
  <c r="I1636" i="3"/>
  <c r="J1623" i="3"/>
  <c r="J1620" i="3"/>
  <c r="I1607" i="3"/>
  <c r="J1586" i="3"/>
  <c r="I1565" i="3"/>
  <c r="J1557" i="3"/>
  <c r="I1552" i="3"/>
  <c r="J1549" i="3"/>
  <c r="I1544" i="3"/>
  <c r="I1536" i="3"/>
  <c r="J1499" i="3"/>
  <c r="I1486" i="3"/>
  <c r="I1481" i="3"/>
  <c r="J1478" i="3"/>
  <c r="I1465" i="3"/>
  <c r="K1465" i="3" s="1"/>
  <c r="L1465" i="3" s="1"/>
  <c r="J1457" i="3"/>
  <c r="J1444" i="3"/>
  <c r="I1431" i="3"/>
  <c r="I1408" i="3"/>
  <c r="J1403" i="3"/>
  <c r="J1398" i="3"/>
  <c r="J1393" i="3"/>
  <c r="I1376" i="3"/>
  <c r="J1371" i="3"/>
  <c r="I1354" i="3"/>
  <c r="J1347" i="3"/>
  <c r="J1340" i="3"/>
  <c r="I1324" i="3"/>
  <c r="J1317" i="3"/>
  <c r="I1301" i="3"/>
  <c r="I1294" i="3"/>
  <c r="J1287" i="3"/>
  <c r="I1278" i="3"/>
  <c r="J1271" i="3"/>
  <c r="J1264" i="3"/>
  <c r="J1248" i="3"/>
  <c r="J1237" i="3"/>
  <c r="I1224" i="3"/>
  <c r="J1167" i="3"/>
  <c r="J1165" i="3"/>
  <c r="J1163" i="3"/>
  <c r="J1161" i="3"/>
  <c r="J1159" i="3"/>
  <c r="I1142" i="3"/>
  <c r="J1140" i="3"/>
  <c r="I1125" i="3"/>
  <c r="J1123" i="3"/>
  <c r="J1121" i="3"/>
  <c r="I1106" i="3"/>
  <c r="J1104" i="3"/>
  <c r="I1087" i="3"/>
  <c r="J1085" i="3"/>
  <c r="I1070" i="3"/>
  <c r="J1068" i="3"/>
  <c r="I1051" i="3"/>
  <c r="J1049" i="3"/>
  <c r="I1032" i="3"/>
  <c r="J1030" i="3"/>
  <c r="I1015" i="3"/>
  <c r="J1013" i="3"/>
  <c r="I996" i="3"/>
  <c r="J994" i="3"/>
  <c r="I977" i="3"/>
  <c r="J975" i="3"/>
  <c r="I1684" i="3"/>
  <c r="K1684" i="3" s="1"/>
  <c r="L1684" i="3" s="1"/>
  <c r="J1667" i="3"/>
  <c r="J1639" i="3"/>
  <c r="I1625" i="3"/>
  <c r="J1622" i="3"/>
  <c r="I1611" i="3"/>
  <c r="J1597" i="3"/>
  <c r="J1577" i="3"/>
  <c r="I1569" i="3"/>
  <c r="I1538" i="3"/>
  <c r="I1524" i="3"/>
  <c r="K1524" i="3" s="1"/>
  <c r="L1524" i="3" s="1"/>
  <c r="J1521" i="3"/>
  <c r="J1513" i="3"/>
  <c r="I1510" i="3"/>
  <c r="I1496" i="3"/>
  <c r="J1493" i="3"/>
  <c r="I1485" i="3"/>
  <c r="J1468" i="3"/>
  <c r="J1462" i="3"/>
  <c r="J1451" i="3"/>
  <c r="I1426" i="3"/>
  <c r="J1423" i="3"/>
  <c r="J1407" i="3"/>
  <c r="J1399" i="3"/>
  <c r="J1394" i="3"/>
  <c r="J1378" i="3"/>
  <c r="I1373" i="3"/>
  <c r="I1365" i="3"/>
  <c r="I1360" i="3"/>
  <c r="J1352" i="3"/>
  <c r="I1335" i="3"/>
  <c r="I1330" i="3"/>
  <c r="J1325" i="3"/>
  <c r="J1320" i="3"/>
  <c r="I1308" i="3"/>
  <c r="I1303" i="3"/>
  <c r="I1298" i="3"/>
  <c r="J1276" i="3"/>
  <c r="J1266" i="3"/>
  <c r="I1254" i="3"/>
  <c r="J1235" i="3"/>
  <c r="I1228" i="3"/>
  <c r="J1208" i="3"/>
  <c r="I1206" i="3"/>
  <c r="J1195" i="3"/>
  <c r="I1193" i="3"/>
  <c r="J1180" i="3"/>
  <c r="I1167" i="3"/>
  <c r="K1167" i="3" s="1"/>
  <c r="L1167" i="3" s="1"/>
  <c r="J1128" i="3"/>
  <c r="J1126" i="3"/>
  <c r="J1124" i="3"/>
  <c r="J1122" i="3"/>
  <c r="J1120" i="3"/>
  <c r="J1118" i="3"/>
  <c r="J1116" i="3"/>
  <c r="I1114" i="3"/>
  <c r="I1112" i="3"/>
  <c r="I1110" i="3"/>
  <c r="I1108" i="3"/>
  <c r="J1041" i="3"/>
  <c r="J1039" i="3"/>
  <c r="J1037" i="3"/>
  <c r="J1035" i="3"/>
  <c r="J1033" i="3"/>
  <c r="J1031" i="3"/>
  <c r="J1029" i="3"/>
  <c r="J1027" i="3"/>
  <c r="I1025" i="3"/>
  <c r="I1023" i="3"/>
  <c r="I1021" i="3"/>
  <c r="I1019" i="3"/>
  <c r="I1017" i="3"/>
  <c r="I965" i="3"/>
  <c r="J963" i="3"/>
  <c r="J961" i="3"/>
  <c r="I946" i="3"/>
  <c r="J944" i="3"/>
  <c r="J1705" i="3"/>
  <c r="I1690" i="3"/>
  <c r="I1687" i="3"/>
  <c r="I1675" i="3"/>
  <c r="I1669" i="3"/>
  <c r="K1669" i="3" s="1"/>
  <c r="L1669" i="3" s="1"/>
  <c r="I1663" i="3"/>
  <c r="J1660" i="3"/>
  <c r="J1651" i="3"/>
  <c r="I1648" i="3"/>
  <c r="J1645" i="3"/>
  <c r="I1639" i="3"/>
  <c r="J1618" i="3"/>
  <c r="I1615" i="3"/>
  <c r="J1612" i="3"/>
  <c r="I1609" i="3"/>
  <c r="J1603" i="3"/>
  <c r="J1600" i="3"/>
  <c r="I1594" i="3"/>
  <c r="K1594" i="3" s="1"/>
  <c r="L1594" i="3" s="1"/>
  <c r="J1591" i="3"/>
  <c r="I1579" i="3"/>
  <c r="J1573" i="3"/>
  <c r="J1570" i="3"/>
  <c r="J1567" i="3"/>
  <c r="J1564" i="3"/>
  <c r="I1546" i="3"/>
  <c r="K1546" i="3" s="1"/>
  <c r="L1546" i="3" s="1"/>
  <c r="J1540" i="3"/>
  <c r="J1504" i="3"/>
  <c r="J1501" i="3"/>
  <c r="I1412" i="3"/>
  <c r="I1398" i="3"/>
  <c r="I1370" i="3"/>
  <c r="K1370" i="3" s="1"/>
  <c r="L1370" i="3" s="1"/>
  <c r="J1348" i="3"/>
  <c r="I1343" i="3"/>
  <c r="J1335" i="3"/>
  <c r="I1314" i="3"/>
  <c r="K1314" i="3" s="1"/>
  <c r="L1314" i="3" s="1"/>
  <c r="J1301" i="3"/>
  <c r="J1293" i="3"/>
  <c r="I1280" i="3"/>
  <c r="J1267" i="3"/>
  <c r="I1706" i="3"/>
  <c r="I1697" i="3"/>
  <c r="J1684" i="3"/>
  <c r="I1674" i="3"/>
  <c r="I1668" i="3"/>
  <c r="K1668" i="3" s="1"/>
  <c r="L1668" i="3" s="1"/>
  <c r="I1652" i="3"/>
  <c r="I1588" i="3"/>
  <c r="J1569" i="3"/>
  <c r="I1553" i="3"/>
  <c r="J1550" i="3"/>
  <c r="J1537" i="3"/>
  <c r="I1521" i="3"/>
  <c r="I1518" i="3"/>
  <c r="I1483" i="3"/>
  <c r="J1470" i="3"/>
  <c r="I1454" i="3"/>
  <c r="I1451" i="3"/>
  <c r="J1441" i="3"/>
  <c r="J1425" i="3"/>
  <c r="I1419" i="3"/>
  <c r="J1416" i="3"/>
  <c r="J1413" i="3"/>
  <c r="J1410" i="3"/>
  <c r="J1404" i="3"/>
  <c r="J1389" i="3"/>
  <c r="I1383" i="3"/>
  <c r="J1380" i="3"/>
  <c r="J1345" i="3"/>
  <c r="I1342" i="3"/>
  <c r="K1342" i="3" s="1"/>
  <c r="L1342" i="3" s="1"/>
  <c r="J1303" i="3"/>
  <c r="J1300" i="3"/>
  <c r="I1292" i="3"/>
  <c r="J1289" i="3"/>
  <c r="J1278" i="3"/>
  <c r="J1275" i="3"/>
  <c r="J1261" i="3"/>
  <c r="I1256" i="3"/>
  <c r="I1238" i="3"/>
  <c r="I1214" i="3"/>
  <c r="I1207" i="3"/>
  <c r="J1200" i="3"/>
  <c r="I1191" i="3"/>
  <c r="I1184" i="3"/>
  <c r="I1177" i="3"/>
  <c r="I1161" i="3"/>
  <c r="K1161" i="3" s="1"/>
  <c r="L1161" i="3" s="1"/>
  <c r="J1150" i="3"/>
  <c r="I1148" i="3"/>
  <c r="J1137" i="3"/>
  <c r="I1135" i="3"/>
  <c r="I1122" i="3"/>
  <c r="K1122" i="3" s="1"/>
  <c r="L1122" i="3" s="1"/>
  <c r="J1109" i="3"/>
  <c r="J1096" i="3"/>
  <c r="I1094" i="3"/>
  <c r="J1083" i="3"/>
  <c r="I1081" i="3"/>
  <c r="J1055" i="3"/>
  <c r="I1053" i="3"/>
  <c r="J1040" i="3"/>
  <c r="I1038" i="3"/>
  <c r="J1014" i="3"/>
  <c r="I1012" i="3"/>
  <c r="J999" i="3"/>
  <c r="I997" i="3"/>
  <c r="I986" i="3"/>
  <c r="I961" i="3"/>
  <c r="I959" i="3"/>
  <c r="I957" i="3"/>
  <c r="I955" i="3"/>
  <c r="I953" i="3"/>
  <c r="I951" i="3"/>
  <c r="I949" i="3"/>
  <c r="I923" i="3"/>
  <c r="J921" i="3"/>
  <c r="I904" i="3"/>
  <c r="J902" i="3"/>
  <c r="I887" i="3"/>
  <c r="K887" i="3" s="1"/>
  <c r="L887" i="3" s="1"/>
  <c r="J885" i="3"/>
  <c r="I868" i="3"/>
  <c r="K868" i="3" s="1"/>
  <c r="L868" i="3" s="1"/>
  <c r="J866" i="3"/>
  <c r="I1700" i="3"/>
  <c r="J1673" i="3"/>
  <c r="J1666" i="3"/>
  <c r="J1659" i="3"/>
  <c r="I1649" i="3"/>
  <c r="I1598" i="3"/>
  <c r="I1591" i="3"/>
  <c r="J1574" i="3"/>
  <c r="I1557" i="3"/>
  <c r="J1533" i="3"/>
  <c r="J1523" i="3"/>
  <c r="J1516" i="3"/>
  <c r="I1472" i="3"/>
  <c r="K1472" i="3" s="1"/>
  <c r="L1472" i="3" s="1"/>
  <c r="I1455" i="3"/>
  <c r="I1441" i="3"/>
  <c r="J1431" i="3"/>
  <c r="I1421" i="3"/>
  <c r="J1411" i="3"/>
  <c r="J1408" i="3"/>
  <c r="I1405" i="3"/>
  <c r="J1392" i="3"/>
  <c r="J1373" i="3"/>
  <c r="J1357" i="3"/>
  <c r="J1351" i="3"/>
  <c r="I1345" i="3"/>
  <c r="I1339" i="3"/>
  <c r="I1336" i="3"/>
  <c r="J1333" i="3"/>
  <c r="J1330" i="3"/>
  <c r="J1324" i="3"/>
  <c r="J1321" i="3"/>
  <c r="J1318" i="3"/>
  <c r="I1300" i="3"/>
  <c r="I1253" i="3"/>
  <c r="J1234" i="3"/>
  <c r="J1229" i="3"/>
  <c r="J1216" i="3"/>
  <c r="J1211" i="3"/>
  <c r="J1194" i="3"/>
  <c r="J1179" i="3"/>
  <c r="I1172" i="3"/>
  <c r="J1162" i="3"/>
  <c r="J1155" i="3"/>
  <c r="I1132" i="3"/>
  <c r="I1116" i="3"/>
  <c r="K1116" i="3" s="1"/>
  <c r="L1116" i="3" s="1"/>
  <c r="I1109" i="3"/>
  <c r="K1109" i="3" s="1"/>
  <c r="L1109" i="3" s="1"/>
  <c r="J1102" i="3"/>
  <c r="I1093" i="3"/>
  <c r="J1086" i="3"/>
  <c r="J1079" i="3"/>
  <c r="I1063" i="3"/>
  <c r="J1056" i="3"/>
  <c r="I1040" i="3"/>
  <c r="I1033" i="3"/>
  <c r="J1026" i="3"/>
  <c r="J1017" i="3"/>
  <c r="J1010" i="3"/>
  <c r="J1003" i="3"/>
  <c r="J987" i="3"/>
  <c r="J980" i="3"/>
  <c r="J971" i="3"/>
  <c r="I969" i="3"/>
  <c r="J956" i="3"/>
  <c r="J943" i="3"/>
  <c r="I941" i="3"/>
  <c r="J930" i="3"/>
  <c r="I928" i="3"/>
  <c r="I926" i="3"/>
  <c r="I924" i="3"/>
  <c r="I850" i="3"/>
  <c r="J848" i="3"/>
  <c r="I831" i="3"/>
  <c r="J829" i="3"/>
  <c r="I814" i="3"/>
  <c r="J812" i="3"/>
  <c r="I795" i="3"/>
  <c r="J793" i="3"/>
  <c r="I776" i="3"/>
  <c r="J774" i="3"/>
  <c r="I759" i="3"/>
  <c r="J757" i="3"/>
  <c r="I740" i="3"/>
  <c r="J738" i="3"/>
  <c r="I721" i="3"/>
  <c r="J719" i="3"/>
  <c r="I704" i="3"/>
  <c r="J702" i="3"/>
  <c r="I685" i="3"/>
  <c r="J683" i="3"/>
  <c r="I668" i="3"/>
  <c r="I666" i="3"/>
  <c r="J664" i="3"/>
  <c r="I649" i="3"/>
  <c r="J647" i="3"/>
  <c r="I630" i="3"/>
  <c r="J628" i="3"/>
  <c r="I613" i="3"/>
  <c r="J611" i="3"/>
  <c r="J609" i="3"/>
  <c r="I594" i="3"/>
  <c r="J592" i="3"/>
  <c r="I575" i="3"/>
  <c r="J573" i="3"/>
  <c r="I558" i="3"/>
  <c r="J556" i="3"/>
  <c r="I539" i="3"/>
  <c r="J537" i="3"/>
  <c r="I530" i="3"/>
  <c r="J521" i="3"/>
  <c r="I514" i="3"/>
  <c r="J505" i="3"/>
  <c r="I498" i="3"/>
  <c r="J489" i="3"/>
  <c r="I482" i="3"/>
  <c r="J473" i="3"/>
  <c r="I466" i="3"/>
  <c r="J457" i="3"/>
  <c r="I450" i="3"/>
  <c r="J441" i="3"/>
  <c r="I434" i="3"/>
  <c r="J425" i="3"/>
  <c r="I418" i="3"/>
  <c r="J409" i="3"/>
  <c r="I402" i="3"/>
  <c r="J393" i="3"/>
  <c r="I386" i="3"/>
  <c r="J377" i="3"/>
  <c r="I370" i="3"/>
  <c r="J361" i="3"/>
  <c r="I354" i="3"/>
  <c r="J345" i="3"/>
  <c r="I338" i="3"/>
  <c r="J329" i="3"/>
  <c r="I322" i="3"/>
  <c r="J313" i="3"/>
  <c r="I306" i="3"/>
  <c r="J297" i="3"/>
  <c r="I290" i="3"/>
  <c r="J281" i="3"/>
  <c r="I274" i="3"/>
  <c r="J265" i="3"/>
  <c r="I258" i="3"/>
  <c r="J249" i="3"/>
  <c r="I242" i="3"/>
  <c r="J233" i="3"/>
  <c r="I226" i="3"/>
  <c r="J217" i="3"/>
  <c r="I210" i="3"/>
  <c r="J201" i="3"/>
  <c r="I194" i="3"/>
  <c r="I1672" i="3"/>
  <c r="K1672" i="3" s="1"/>
  <c r="L1672" i="3" s="1"/>
  <c r="J1665" i="3"/>
  <c r="J1661" i="3"/>
  <c r="I1654" i="3"/>
  <c r="I1596" i="3"/>
  <c r="J1589" i="3"/>
  <c r="J1585" i="3"/>
  <c r="J1563" i="3"/>
  <c r="I1545" i="3"/>
  <c r="K1545" i="3" s="1"/>
  <c r="L1545" i="3" s="1"/>
  <c r="J1527" i="3"/>
  <c r="I1516" i="3"/>
  <c r="J1512" i="3"/>
  <c r="J1505" i="3"/>
  <c r="J1487" i="3"/>
  <c r="I1476" i="3"/>
  <c r="I1447" i="3"/>
  <c r="J1429" i="3"/>
  <c r="I1425" i="3"/>
  <c r="J1700" i="3"/>
  <c r="I1689" i="3"/>
  <c r="J1682" i="3"/>
  <c r="J1671" i="3"/>
  <c r="I1653" i="3"/>
  <c r="J1631" i="3"/>
  <c r="I1613" i="3"/>
  <c r="K1613" i="3" s="1"/>
  <c r="L1613" i="3" s="1"/>
  <c r="I1606" i="3"/>
  <c r="J1595" i="3"/>
  <c r="I1584" i="3"/>
  <c r="K1584" i="3" s="1"/>
  <c r="L1584" i="3" s="1"/>
  <c r="I1551" i="3"/>
  <c r="K1551" i="3" s="1"/>
  <c r="L1551" i="3" s="1"/>
  <c r="J1522" i="3"/>
  <c r="I1515" i="3"/>
  <c r="K1515" i="3" s="1"/>
  <c r="L1515" i="3" s="1"/>
  <c r="J1471" i="3"/>
  <c r="I1464" i="3"/>
  <c r="J1453" i="3"/>
  <c r="J1446" i="3"/>
  <c r="I1435" i="3"/>
  <c r="J1424" i="3"/>
  <c r="I1400" i="3"/>
  <c r="J1390" i="3"/>
  <c r="J1366" i="3"/>
  <c r="J1311" i="3"/>
  <c r="J1308" i="3"/>
  <c r="I1289" i="3"/>
  <c r="I1273" i="3"/>
  <c r="J1223" i="3"/>
  <c r="I1215" i="3"/>
  <c r="I1202" i="3"/>
  <c r="I1189" i="3"/>
  <c r="J1186" i="3"/>
  <c r="J1173" i="3"/>
  <c r="J1168" i="3"/>
  <c r="I1160" i="3"/>
  <c r="J1133" i="3"/>
  <c r="I1128" i="3"/>
  <c r="J1106" i="3"/>
  <c r="J1101" i="3"/>
  <c r="J1084" i="3"/>
  <c r="I1079" i="3"/>
  <c r="J1074" i="3"/>
  <c r="J1069" i="3"/>
  <c r="J1052" i="3"/>
  <c r="J1047" i="3"/>
  <c r="J1042" i="3"/>
  <c r="J1025" i="3"/>
  <c r="J1020" i="3"/>
  <c r="I1008" i="3"/>
  <c r="I998" i="3"/>
  <c r="J993" i="3"/>
  <c r="J988" i="3"/>
  <c r="I981" i="3"/>
  <c r="I976" i="3"/>
  <c r="I962" i="3"/>
  <c r="J955" i="3"/>
  <c r="J939" i="3"/>
  <c r="I932" i="3"/>
  <c r="I921" i="3"/>
  <c r="I906" i="3"/>
  <c r="J895" i="3"/>
  <c r="I893" i="3"/>
  <c r="J880" i="3"/>
  <c r="I878" i="3"/>
  <c r="J867" i="3"/>
  <c r="J808" i="3"/>
  <c r="J806" i="3"/>
  <c r="J804" i="3"/>
  <c r="J802" i="3"/>
  <c r="J800" i="3"/>
  <c r="J798" i="3"/>
  <c r="J796" i="3"/>
  <c r="I794" i="3"/>
  <c r="I792" i="3"/>
  <c r="I790" i="3"/>
  <c r="I788" i="3"/>
  <c r="I786" i="3"/>
  <c r="I784" i="3"/>
  <c r="I782" i="3"/>
  <c r="I780" i="3"/>
  <c r="J717" i="3"/>
  <c r="J715" i="3"/>
  <c r="J713" i="3"/>
  <c r="J711" i="3"/>
  <c r="J709" i="3"/>
  <c r="J707" i="3"/>
  <c r="I705" i="3"/>
  <c r="I703" i="3"/>
  <c r="I701" i="3"/>
  <c r="I699" i="3"/>
  <c r="I697" i="3"/>
  <c r="I695" i="3"/>
  <c r="I693" i="3"/>
  <c r="J626" i="3"/>
  <c r="J624" i="3"/>
  <c r="J622" i="3"/>
  <c r="J620" i="3"/>
  <c r="I618" i="3"/>
  <c r="K618" i="3" s="1"/>
  <c r="L618" i="3" s="1"/>
  <c r="I616" i="3"/>
  <c r="I614" i="3"/>
  <c r="I612" i="3"/>
  <c r="I610" i="3"/>
  <c r="I608" i="3"/>
  <c r="I606" i="3"/>
  <c r="K606" i="3" s="1"/>
  <c r="L606" i="3" s="1"/>
  <c r="I604" i="3"/>
  <c r="J1696" i="3"/>
  <c r="I1671" i="3"/>
  <c r="I1638" i="3"/>
  <c r="I1631" i="3"/>
  <c r="J1609" i="3"/>
  <c r="I1602" i="3"/>
  <c r="I1595" i="3"/>
  <c r="J1580" i="3"/>
  <c r="J1544" i="3"/>
  <c r="I1540" i="3"/>
  <c r="I1522" i="3"/>
  <c r="I1493" i="3"/>
  <c r="K1493" i="3" s="1"/>
  <c r="L1493" i="3" s="1"/>
  <c r="I1471" i="3"/>
  <c r="K1471" i="3" s="1"/>
  <c r="L1471" i="3" s="1"/>
  <c r="J1467" i="3"/>
  <c r="I1453" i="3"/>
  <c r="K1453" i="3" s="1"/>
  <c r="L1453" i="3" s="1"/>
  <c r="I1424" i="3"/>
  <c r="I1420" i="3"/>
  <c r="I1410" i="3"/>
  <c r="I1393" i="3"/>
  <c r="K1393" i="3" s="1"/>
  <c r="L1393" i="3" s="1"/>
  <c r="I1390" i="3"/>
  <c r="J1376" i="3"/>
  <c r="I1366" i="3"/>
  <c r="J1359" i="3"/>
  <c r="I1346" i="3"/>
  <c r="J1343" i="3"/>
  <c r="I1311" i="3"/>
  <c r="J1292" i="3"/>
  <c r="J1279" i="3"/>
  <c r="J1685" i="3"/>
  <c r="I1660" i="3"/>
  <c r="K1660" i="3" s="1"/>
  <c r="L1660" i="3" s="1"/>
  <c r="J1656" i="3"/>
  <c r="J1627" i="3"/>
  <c r="J1616" i="3"/>
  <c r="J1605" i="3"/>
  <c r="J1587" i="3"/>
  <c r="I1580" i="3"/>
  <c r="I1558" i="3"/>
  <c r="K1558" i="3" s="1"/>
  <c r="L1558" i="3" s="1"/>
  <c r="J1536" i="3"/>
  <c r="J1518" i="3"/>
  <c r="I1511" i="3"/>
  <c r="J1507" i="3"/>
  <c r="I1489" i="3"/>
  <c r="I1467" i="3"/>
  <c r="J1460" i="3"/>
  <c r="I1456" i="3"/>
  <c r="J1449" i="3"/>
  <c r="J1442" i="3"/>
  <c r="J1369" i="3"/>
  <c r="J1349" i="3"/>
  <c r="J1298" i="3"/>
  <c r="J1295" i="3"/>
  <c r="J1282" i="3"/>
  <c r="I1279" i="3"/>
  <c r="J1263" i="3"/>
  <c r="J1260" i="3"/>
  <c r="J1257" i="3"/>
  <c r="J1251" i="3"/>
  <c r="J1245" i="3"/>
  <c r="I1220" i="3"/>
  <c r="I1199" i="3"/>
  <c r="I1165" i="3"/>
  <c r="K1165" i="3" s="1"/>
  <c r="L1165" i="3" s="1"/>
  <c r="I1145" i="3"/>
  <c r="I1140" i="3"/>
  <c r="K1140" i="3" s="1"/>
  <c r="L1140" i="3" s="1"/>
  <c r="I1118" i="3"/>
  <c r="I1113" i="3"/>
  <c r="J1091" i="3"/>
  <c r="J1081" i="3"/>
  <c r="I1064" i="3"/>
  <c r="J1059" i="3"/>
  <c r="J1032" i="3"/>
  <c r="J1015" i="3"/>
  <c r="I1010" i="3"/>
  <c r="I1005" i="3"/>
  <c r="J1000" i="3"/>
  <c r="J983" i="3"/>
  <c r="J978" i="3"/>
  <c r="J973" i="3"/>
  <c r="I964" i="3"/>
  <c r="J957" i="3"/>
  <c r="I948" i="3"/>
  <c r="J941" i="3"/>
  <c r="I934" i="3"/>
  <c r="J925" i="3"/>
  <c r="J910" i="3"/>
  <c r="I908" i="3"/>
  <c r="I897" i="3"/>
  <c r="J884" i="3"/>
  <c r="I882" i="3"/>
  <c r="I1685" i="3"/>
  <c r="I1661" i="3"/>
  <c r="I1656" i="3"/>
  <c r="J1641" i="3"/>
  <c r="I1637" i="3"/>
  <c r="K1637" i="3" s="1"/>
  <c r="L1637" i="3" s="1"/>
  <c r="I1632" i="3"/>
  <c r="J1593" i="3"/>
  <c r="I1589" i="3"/>
  <c r="I1583" i="3"/>
  <c r="I1574" i="3"/>
  <c r="J1535" i="3"/>
  <c r="J1525" i="3"/>
  <c r="I1506" i="3"/>
  <c r="K1506" i="3" s="1"/>
  <c r="L1506" i="3" s="1"/>
  <c r="I1501" i="3"/>
  <c r="K1501" i="3" s="1"/>
  <c r="L1501" i="3" s="1"/>
  <c r="J1477" i="3"/>
  <c r="J1438" i="3"/>
  <c r="I1429" i="3"/>
  <c r="K1429" i="3" s="1"/>
  <c r="L1429" i="3" s="1"/>
  <c r="I1372" i="3"/>
  <c r="J1368" i="3"/>
  <c r="J1364" i="3"/>
  <c r="J1360" i="3"/>
  <c r="J1680" i="3"/>
  <c r="I1641" i="3"/>
  <c r="J1617" i="3"/>
  <c r="I1593" i="3"/>
  <c r="I1564" i="3"/>
  <c r="K1564" i="3" s="1"/>
  <c r="L1564" i="3" s="1"/>
  <c r="J1559" i="3"/>
  <c r="J1554" i="3"/>
  <c r="J1496" i="3"/>
  <c r="J1472" i="3"/>
  <c r="I1462" i="3"/>
  <c r="J1443" i="3"/>
  <c r="J1414" i="3"/>
  <c r="J1397" i="3"/>
  <c r="I1364" i="3"/>
  <c r="I1328" i="3"/>
  <c r="J1708" i="3"/>
  <c r="J1699" i="3"/>
  <c r="I1694" i="3"/>
  <c r="K1694" i="3" s="1"/>
  <c r="L1694" i="3" s="1"/>
  <c r="J1688" i="3"/>
  <c r="I1644" i="3"/>
  <c r="J1633" i="3"/>
  <c r="I1628" i="3"/>
  <c r="I1605" i="3"/>
  <c r="I1600" i="3"/>
  <c r="I1572" i="3"/>
  <c r="I1561" i="3"/>
  <c r="J1517" i="3"/>
  <c r="J1500" i="3"/>
  <c r="I1445" i="3"/>
  <c r="J1428" i="3"/>
  <c r="J1417" i="3"/>
  <c r="J1412" i="3"/>
  <c r="I1388" i="3"/>
  <c r="I1688" i="3"/>
  <c r="I1677" i="3"/>
  <c r="I1633" i="3"/>
  <c r="I1577" i="3"/>
  <c r="I1550" i="3"/>
  <c r="I1417" i="3"/>
  <c r="I1378" i="3"/>
  <c r="K1378" i="3" s="1"/>
  <c r="L1378" i="3" s="1"/>
  <c r="I1338" i="3"/>
  <c r="K1338" i="3" s="1"/>
  <c r="L1338" i="3" s="1"/>
  <c r="I1334" i="3"/>
  <c r="I1302" i="3"/>
  <c r="I1290" i="3"/>
  <c r="I1282" i="3"/>
  <c r="J1259" i="3"/>
  <c r="J1252" i="3"/>
  <c r="J1226" i="3"/>
  <c r="I1154" i="3"/>
  <c r="I1143" i="3"/>
  <c r="K1143" i="3" s="1"/>
  <c r="L1143" i="3" s="1"/>
  <c r="I1129" i="3"/>
  <c r="I1126" i="3"/>
  <c r="J1112" i="3"/>
  <c r="J1095" i="3"/>
  <c r="J1704" i="3"/>
  <c r="J1510" i="3"/>
  <c r="I1505" i="3"/>
  <c r="J1494" i="3"/>
  <c r="J1488" i="3"/>
  <c r="I1461" i="3"/>
  <c r="J1439" i="3"/>
  <c r="J1433" i="3"/>
  <c r="J1427" i="3"/>
  <c r="I1407" i="3"/>
  <c r="K1407" i="3" s="1"/>
  <c r="L1407" i="3" s="1"/>
  <c r="I1397" i="3"/>
  <c r="K1397" i="3" s="1"/>
  <c r="L1397" i="3" s="1"/>
  <c r="I1392" i="3"/>
  <c r="K1392" i="3" s="1"/>
  <c r="L1392" i="3" s="1"/>
  <c r="J1350" i="3"/>
  <c r="J1329" i="3"/>
  <c r="I1317" i="3"/>
  <c r="I1259" i="3"/>
  <c r="I1252" i="3"/>
  <c r="J1232" i="3"/>
  <c r="I1681" i="3"/>
  <c r="K1681" i="3" s="1"/>
  <c r="L1681" i="3" s="1"/>
  <c r="J1664" i="3"/>
  <c r="J1592" i="3"/>
  <c r="J1581" i="3"/>
  <c r="I1559" i="3"/>
  <c r="J1553" i="3"/>
  <c r="J1548" i="3"/>
  <c r="J1526" i="3"/>
  <c r="J1520" i="3"/>
  <c r="I1514" i="3"/>
  <c r="K1514" i="3" s="1"/>
  <c r="L1514" i="3" s="1"/>
  <c r="J1509" i="3"/>
  <c r="I1432" i="3"/>
  <c r="J1421" i="3"/>
  <c r="I1391" i="3"/>
  <c r="J1377" i="3"/>
  <c r="J1367" i="3"/>
  <c r="J1362" i="3"/>
  <c r="I1341" i="3"/>
  <c r="I1337" i="3"/>
  <c r="J1332" i="3"/>
  <c r="I1320" i="3"/>
  <c r="J1316" i="3"/>
  <c r="J1281" i="3"/>
  <c r="J1646" i="3"/>
  <c r="J1607" i="3"/>
  <c r="J1590" i="3"/>
  <c r="I1563" i="3"/>
  <c r="J1552" i="3"/>
  <c r="I1508" i="3"/>
  <c r="I1480" i="3"/>
  <c r="I1693" i="3"/>
  <c r="J1669" i="3"/>
  <c r="J1637" i="3"/>
  <c r="I1629" i="3"/>
  <c r="K1629" i="3" s="1"/>
  <c r="L1629" i="3" s="1"/>
  <c r="J1613" i="3"/>
  <c r="I1541" i="3"/>
  <c r="K1541" i="3" s="1"/>
  <c r="L1541" i="3" s="1"/>
  <c r="J1508" i="3"/>
  <c r="J1484" i="3"/>
  <c r="J1409" i="3"/>
  <c r="I1350" i="3"/>
  <c r="J1315" i="3"/>
  <c r="I1310" i="3"/>
  <c r="J1305" i="3"/>
  <c r="J1286" i="3"/>
  <c r="I1281" i="3"/>
  <c r="I1263" i="3"/>
  <c r="I1232" i="3"/>
  <c r="J1228" i="3"/>
  <c r="I1175" i="3"/>
  <c r="J1652" i="3"/>
  <c r="J1604" i="3"/>
  <c r="J1596" i="3"/>
  <c r="J1572" i="3"/>
  <c r="I1548" i="3"/>
  <c r="I1499" i="3"/>
  <c r="K1499" i="3" s="1"/>
  <c r="L1499" i="3" s="1"/>
  <c r="I1484" i="3"/>
  <c r="I1416" i="3"/>
  <c r="K1416" i="3" s="1"/>
  <c r="L1416" i="3" s="1"/>
  <c r="J1344" i="3"/>
  <c r="J1339" i="3"/>
  <c r="J1319" i="3"/>
  <c r="I1305" i="3"/>
  <c r="J1285" i="3"/>
  <c r="J1243" i="3"/>
  <c r="J1239" i="3"/>
  <c r="I1221" i="3"/>
  <c r="J1207" i="3"/>
  <c r="J1197" i="3"/>
  <c r="J1181" i="3"/>
  <c r="J1178" i="3"/>
  <c r="J1701" i="3"/>
  <c r="J1692" i="3"/>
  <c r="J1644" i="3"/>
  <c r="J1556" i="3"/>
  <c r="J1483" i="3"/>
  <c r="I1452" i="3"/>
  <c r="J1430" i="3"/>
  <c r="I1396" i="3"/>
  <c r="J1384" i="3"/>
  <c r="I1344" i="3"/>
  <c r="I1319" i="3"/>
  <c r="J1304" i="3"/>
  <c r="I1295" i="3"/>
  <c r="I1285" i="3"/>
  <c r="J1254" i="3"/>
  <c r="J1250" i="3"/>
  <c r="J1214" i="3"/>
  <c r="I1197" i="3"/>
  <c r="K1197" i="3" s="1"/>
  <c r="L1197" i="3" s="1"/>
  <c r="I1181" i="3"/>
  <c r="I1708" i="3"/>
  <c r="I1676" i="3"/>
  <c r="K1676" i="3" s="1"/>
  <c r="L1676" i="3" s="1"/>
  <c r="J1619" i="3"/>
  <c r="J1579" i="3"/>
  <c r="J1555" i="3"/>
  <c r="J1531" i="3"/>
  <c r="J1474" i="3"/>
  <c r="I1468" i="3"/>
  <c r="J1459" i="3"/>
  <c r="J1445" i="3"/>
  <c r="I1430" i="3"/>
  <c r="J1334" i="3"/>
  <c r="J1309" i="3"/>
  <c r="I1304" i="3"/>
  <c r="K1304" i="3" s="1"/>
  <c r="L1304" i="3" s="1"/>
  <c r="I1250" i="3"/>
  <c r="K1250" i="3" s="1"/>
  <c r="L1250" i="3" s="1"/>
  <c r="I1217" i="3"/>
  <c r="I1200" i="3"/>
  <c r="K1200" i="3" s="1"/>
  <c r="L1200" i="3" s="1"/>
  <c r="J1184" i="3"/>
  <c r="J1171" i="3"/>
  <c r="J1675" i="3"/>
  <c r="J1643" i="3"/>
  <c r="J1611" i="3"/>
  <c r="I1554" i="3"/>
  <c r="K1554" i="3" s="1"/>
  <c r="L1554" i="3" s="1"/>
  <c r="J1538" i="3"/>
  <c r="I1498" i="3"/>
  <c r="K1498" i="3" s="1"/>
  <c r="L1498" i="3" s="1"/>
  <c r="J1490" i="3"/>
  <c r="I1466" i="3"/>
  <c r="K1466" i="3" s="1"/>
  <c r="L1466" i="3" s="1"/>
  <c r="J1415" i="3"/>
  <c r="I1371" i="3"/>
  <c r="I1333" i="3"/>
  <c r="J1328" i="3"/>
  <c r="J1323" i="3"/>
  <c r="I1309" i="3"/>
  <c r="K1309" i="3" s="1"/>
  <c r="L1309" i="3" s="1"/>
  <c r="J1280" i="3"/>
  <c r="J1262" i="3"/>
  <c r="J1231" i="3"/>
  <c r="J1224" i="3"/>
  <c r="J1213" i="3"/>
  <c r="J1210" i="3"/>
  <c r="J1203" i="3"/>
  <c r="J1190" i="3"/>
  <c r="J1174" i="3"/>
  <c r="I1171" i="3"/>
  <c r="I1691" i="3"/>
  <c r="K1691" i="3" s="1"/>
  <c r="L1691" i="3" s="1"/>
  <c r="I1643" i="3"/>
  <c r="I1570" i="3"/>
  <c r="I1562" i="3"/>
  <c r="I1490" i="3"/>
  <c r="K1490" i="3" s="1"/>
  <c r="L1490" i="3" s="1"/>
  <c r="J1481" i="3"/>
  <c r="I1415" i="3"/>
  <c r="K1415" i="3" s="1"/>
  <c r="L1415" i="3" s="1"/>
  <c r="I1401" i="3"/>
  <c r="I1389" i="3"/>
  <c r="I1377" i="3"/>
  <c r="K1377" i="3" s="1"/>
  <c r="L1377" i="3" s="1"/>
  <c r="I1323" i="3"/>
  <c r="J1313" i="3"/>
  <c r="J1294" i="3"/>
  <c r="I1275" i="3"/>
  <c r="J1246" i="3"/>
  <c r="J1242" i="3"/>
  <c r="I1231" i="3"/>
  <c r="J1220" i="3"/>
  <c r="I1213" i="3"/>
  <c r="I1203" i="3"/>
  <c r="K1203" i="3" s="1"/>
  <c r="L1203" i="3" s="1"/>
  <c r="I1698" i="3"/>
  <c r="I1658" i="3"/>
  <c r="K1658" i="3" s="1"/>
  <c r="L1658" i="3" s="1"/>
  <c r="J1650" i="3"/>
  <c r="I1634" i="3"/>
  <c r="J1601" i="3"/>
  <c r="I1578" i="3"/>
  <c r="J1436" i="3"/>
  <c r="I1414" i="3"/>
  <c r="I1382" i="3"/>
  <c r="J1353" i="3"/>
  <c r="I1313" i="3"/>
  <c r="J1284" i="3"/>
  <c r="J1253" i="3"/>
  <c r="I1650" i="3"/>
  <c r="J1497" i="3"/>
  <c r="I1488" i="3"/>
  <c r="K1488" i="3" s="1"/>
  <c r="L1488" i="3" s="1"/>
  <c r="I1473" i="3"/>
  <c r="J1458" i="3"/>
  <c r="J1388" i="3"/>
  <c r="J1358" i="3"/>
  <c r="I1332" i="3"/>
  <c r="I1318" i="3"/>
  <c r="I1288" i="3"/>
  <c r="I1284" i="3"/>
  <c r="J1270" i="3"/>
  <c r="I1261" i="3"/>
  <c r="J1249" i="3"/>
  <c r="I1234" i="3"/>
  <c r="J1227" i="3"/>
  <c r="I1216" i="3"/>
  <c r="J1689" i="3"/>
  <c r="I1617" i="3"/>
  <c r="J1576" i="3"/>
  <c r="J1568" i="3"/>
  <c r="J1560" i="3"/>
  <c r="I1520" i="3"/>
  <c r="I1413" i="3"/>
  <c r="J1406" i="3"/>
  <c r="J1400" i="3"/>
  <c r="J1375" i="3"/>
  <c r="I1358" i="3"/>
  <c r="I1249" i="3"/>
  <c r="J1241" i="3"/>
  <c r="J1230" i="3"/>
  <c r="I1227" i="3"/>
  <c r="K1227" i="3" s="1"/>
  <c r="L1227" i="3" s="1"/>
  <c r="I1209" i="3"/>
  <c r="I1657" i="3"/>
  <c r="K1657" i="3" s="1"/>
  <c r="L1657" i="3" s="1"/>
  <c r="J1648" i="3"/>
  <c r="I1592" i="3"/>
  <c r="K1592" i="3" s="1"/>
  <c r="L1592" i="3" s="1"/>
  <c r="I1528" i="3"/>
  <c r="K1528" i="3" s="1"/>
  <c r="L1528" i="3" s="1"/>
  <c r="I1512" i="3"/>
  <c r="K1512" i="3" s="1"/>
  <c r="L1512" i="3" s="1"/>
  <c r="J1503" i="3"/>
  <c r="J1495" i="3"/>
  <c r="J1464" i="3"/>
  <c r="I1457" i="3"/>
  <c r="I1449" i="3"/>
  <c r="I1406" i="3"/>
  <c r="J1387" i="3"/>
  <c r="I1375" i="3"/>
  <c r="I1352" i="3"/>
  <c r="J1337" i="3"/>
  <c r="I1322" i="3"/>
  <c r="J1312" i="3"/>
  <c r="J1307" i="3"/>
  <c r="J1265" i="3"/>
  <c r="I1230" i="3"/>
  <c r="K1230" i="3" s="1"/>
  <c r="L1230" i="3" s="1"/>
  <c r="J1219" i="3"/>
  <c r="J1695" i="3"/>
  <c r="J1687" i="3"/>
  <c r="J1654" i="3"/>
  <c r="I1647" i="3"/>
  <c r="I1630" i="3"/>
  <c r="J1582" i="3"/>
  <c r="I1542" i="3"/>
  <c r="J1534" i="3"/>
  <c r="I1526" i="3"/>
  <c r="J1485" i="3"/>
  <c r="J1697" i="3"/>
  <c r="J1647" i="3"/>
  <c r="I1469" i="3"/>
  <c r="J1447" i="3"/>
  <c r="J1426" i="3"/>
  <c r="J1361" i="3"/>
  <c r="J1256" i="3"/>
  <c r="J1206" i="3"/>
  <c r="I1180" i="3"/>
  <c r="I1176" i="3"/>
  <c r="J1117" i="3"/>
  <c r="I1057" i="3"/>
  <c r="J1054" i="3"/>
  <c r="I1026" i="3"/>
  <c r="K1026" i="3" s="1"/>
  <c r="L1026" i="3" s="1"/>
  <c r="J1009" i="3"/>
  <c r="I1646" i="3"/>
  <c r="I1621" i="3"/>
  <c r="J1542" i="3"/>
  <c r="J1391" i="3"/>
  <c r="J1331" i="3"/>
  <c r="I1306" i="3"/>
  <c r="K1306" i="3" s="1"/>
  <c r="L1306" i="3" s="1"/>
  <c r="J1268" i="3"/>
  <c r="I1246" i="3"/>
  <c r="J1199" i="3"/>
  <c r="J1164" i="3"/>
  <c r="J1151" i="3"/>
  <c r="J1148" i="3"/>
  <c r="J1132" i="3"/>
  <c r="I1120" i="3"/>
  <c r="I1117" i="3"/>
  <c r="J1111" i="3"/>
  <c r="J1108" i="3"/>
  <c r="J1105" i="3"/>
  <c r="I1068" i="3"/>
  <c r="J1065" i="3"/>
  <c r="I1054" i="3"/>
  <c r="K1054" i="3" s="1"/>
  <c r="L1054" i="3" s="1"/>
  <c r="J1051" i="3"/>
  <c r="I1037" i="3"/>
  <c r="K1037" i="3" s="1"/>
  <c r="L1037" i="3" s="1"/>
  <c r="I1009" i="3"/>
  <c r="I1567" i="3"/>
  <c r="K1567" i="3" s="1"/>
  <c r="L1567" i="3" s="1"/>
  <c r="J1405" i="3"/>
  <c r="J1374" i="3"/>
  <c r="I1316" i="3"/>
  <c r="I1229" i="3"/>
  <c r="K1229" i="3" s="1"/>
  <c r="L1229" i="3" s="1"/>
  <c r="J1212" i="3"/>
  <c r="J1193" i="3"/>
  <c r="J1189" i="3"/>
  <c r="I1164" i="3"/>
  <c r="J1154" i="3"/>
  <c r="I1151" i="3"/>
  <c r="J1135" i="3"/>
  <c r="J1129" i="3"/>
  <c r="I1111" i="3"/>
  <c r="K1111" i="3" s="1"/>
  <c r="L1111" i="3" s="1"/>
  <c r="I1105" i="3"/>
  <c r="K1105" i="3" s="1"/>
  <c r="L1105" i="3" s="1"/>
  <c r="I1102" i="3"/>
  <c r="J1099" i="3"/>
  <c r="I1096" i="3"/>
  <c r="J1093" i="3"/>
  <c r="I1082" i="3"/>
  <c r="J1076" i="3"/>
  <c r="I1065" i="3"/>
  <c r="J1048" i="3"/>
  <c r="J1023" i="3"/>
  <c r="J1615" i="3"/>
  <c r="I1590" i="3"/>
  <c r="J1565" i="3"/>
  <c r="J1463" i="3"/>
  <c r="I1387" i="3"/>
  <c r="K1387" i="3" s="1"/>
  <c r="L1387" i="3" s="1"/>
  <c r="I1374" i="3"/>
  <c r="I1265" i="3"/>
  <c r="I1255" i="3"/>
  <c r="J1244" i="3"/>
  <c r="I1219" i="3"/>
  <c r="I1212" i="3"/>
  <c r="J1175" i="3"/>
  <c r="J1157" i="3"/>
  <c r="J1138" i="3"/>
  <c r="I1099" i="3"/>
  <c r="J1090" i="3"/>
  <c r="I1076" i="3"/>
  <c r="K1076" i="3" s="1"/>
  <c r="L1076" i="3" s="1"/>
  <c r="J1073" i="3"/>
  <c r="J1062" i="3"/>
  <c r="I1048" i="3"/>
  <c r="K1048" i="3" s="1"/>
  <c r="L1048" i="3" s="1"/>
  <c r="I1034" i="3"/>
  <c r="K1034" i="3" s="1"/>
  <c r="L1034" i="3" s="1"/>
  <c r="I1020" i="3"/>
  <c r="K1020" i="3" s="1"/>
  <c r="L1020" i="3" s="1"/>
  <c r="J1006" i="3"/>
  <c r="J989" i="3"/>
  <c r="J959" i="3"/>
  <c r="I954" i="3"/>
  <c r="I1664" i="3"/>
  <c r="J1486" i="3"/>
  <c r="J1302" i="3"/>
  <c r="I1291" i="3"/>
  <c r="K1291" i="3" s="1"/>
  <c r="L1291" i="3" s="1"/>
  <c r="J1277" i="3"/>
  <c r="I1244" i="3"/>
  <c r="J1236" i="3"/>
  <c r="J1205" i="3"/>
  <c r="J1198" i="3"/>
  <c r="I1183" i="3"/>
  <c r="K1183" i="3" s="1"/>
  <c r="L1183" i="3" s="1"/>
  <c r="I1179" i="3"/>
  <c r="K1179" i="3" s="1"/>
  <c r="L1179" i="3" s="1"/>
  <c r="I1174" i="3"/>
  <c r="K1174" i="3" s="1"/>
  <c r="L1174" i="3" s="1"/>
  <c r="I1157" i="3"/>
  <c r="K1157" i="3" s="1"/>
  <c r="L1157" i="3" s="1"/>
  <c r="J1141" i="3"/>
  <c r="I1138" i="3"/>
  <c r="I1090" i="3"/>
  <c r="J1087" i="3"/>
  <c r="I1073" i="3"/>
  <c r="I1062" i="3"/>
  <c r="J1045" i="3"/>
  <c r="I1031" i="3"/>
  <c r="J1028" i="3"/>
  <c r="I1014" i="3"/>
  <c r="I1006" i="3"/>
  <c r="I1003" i="3"/>
  <c r="K1003" i="3" s="1"/>
  <c r="L1003" i="3" s="1"/>
  <c r="I1000" i="3"/>
  <c r="K1000" i="3" s="1"/>
  <c r="L1000" i="3" s="1"/>
  <c r="I989" i="3"/>
  <c r="J967" i="3"/>
  <c r="J1341" i="3"/>
  <c r="J1326" i="3"/>
  <c r="I1277" i="3"/>
  <c r="I1236" i="3"/>
  <c r="I1205" i="3"/>
  <c r="I1198" i="3"/>
  <c r="J1188" i="3"/>
  <c r="J1170" i="3"/>
  <c r="J1160" i="3"/>
  <c r="J1147" i="3"/>
  <c r="J1144" i="3"/>
  <c r="I1141" i="3"/>
  <c r="J1134" i="3"/>
  <c r="I1056" i="3"/>
  <c r="K1056" i="3" s="1"/>
  <c r="L1056" i="3" s="1"/>
  <c r="I1045" i="3"/>
  <c r="K1045" i="3" s="1"/>
  <c r="L1045" i="3" s="1"/>
  <c r="I1042" i="3"/>
  <c r="K1042" i="3" s="1"/>
  <c r="L1042" i="3" s="1"/>
  <c r="I1039" i="3"/>
  <c r="K1039" i="3" s="1"/>
  <c r="L1039" i="3" s="1"/>
  <c r="I1028" i="3"/>
  <c r="J1663" i="3"/>
  <c r="I1509" i="3"/>
  <c r="J1419" i="3"/>
  <c r="I1404" i="3"/>
  <c r="J1385" i="3"/>
  <c r="I1369" i="3"/>
  <c r="I1356" i="3"/>
  <c r="I1326" i="3"/>
  <c r="I1188" i="3"/>
  <c r="I1170" i="3"/>
  <c r="K1170" i="3" s="1"/>
  <c r="L1170" i="3" s="1"/>
  <c r="I1147" i="3"/>
  <c r="K1147" i="3" s="1"/>
  <c r="L1147" i="3" s="1"/>
  <c r="I1144" i="3"/>
  <c r="I1134" i="3"/>
  <c r="J1125" i="3"/>
  <c r="J1119" i="3"/>
  <c r="J1113" i="3"/>
  <c r="J1662" i="3"/>
  <c r="I1608" i="3"/>
  <c r="I1385" i="3"/>
  <c r="J1218" i="3"/>
  <c r="I1211" i="3"/>
  <c r="K1211" i="3" s="1"/>
  <c r="L1211" i="3" s="1"/>
  <c r="J1204" i="3"/>
  <c r="J1192" i="3"/>
  <c r="I1150" i="3"/>
  <c r="I1137" i="3"/>
  <c r="J1131" i="3"/>
  <c r="I1119" i="3"/>
  <c r="J1110" i="3"/>
  <c r="I1098" i="3"/>
  <c r="I1095" i="3"/>
  <c r="I1084" i="3"/>
  <c r="K1084" i="3" s="1"/>
  <c r="L1084" i="3" s="1"/>
  <c r="J1078" i="3"/>
  <c r="I1067" i="3"/>
  <c r="J1064" i="3"/>
  <c r="J1686" i="3"/>
  <c r="I1662" i="3"/>
  <c r="I1503" i="3"/>
  <c r="J1479" i="3"/>
  <c r="J1440" i="3"/>
  <c r="I1399" i="3"/>
  <c r="I1287" i="3"/>
  <c r="I1218" i="3"/>
  <c r="I1192" i="3"/>
  <c r="K1192" i="3" s="1"/>
  <c r="L1192" i="3" s="1"/>
  <c r="J1187" i="3"/>
  <c r="I1163" i="3"/>
  <c r="K1163" i="3" s="1"/>
  <c r="L1163" i="3" s="1"/>
  <c r="J1156" i="3"/>
  <c r="J1153" i="3"/>
  <c r="I1131" i="3"/>
  <c r="J1107" i="3"/>
  <c r="I1104" i="3"/>
  <c r="I1101" i="3"/>
  <c r="J1092" i="3"/>
  <c r="I1078" i="3"/>
  <c r="J1061" i="3"/>
  <c r="I1050" i="3"/>
  <c r="K1050" i="3" s="1"/>
  <c r="L1050" i="3" s="1"/>
  <c r="J1044" i="3"/>
  <c r="J1036" i="3"/>
  <c r="I1479" i="3"/>
  <c r="K1479" i="3" s="1"/>
  <c r="L1479" i="3" s="1"/>
  <c r="I1418" i="3"/>
  <c r="J1381" i="3"/>
  <c r="J1336" i="3"/>
  <c r="I1325" i="3"/>
  <c r="K1325" i="3" s="1"/>
  <c r="L1325" i="3" s="1"/>
  <c r="J1297" i="3"/>
  <c r="J1225" i="3"/>
  <c r="J1209" i="3"/>
  <c r="J1196" i="3"/>
  <c r="J1177" i="3"/>
  <c r="I1173" i="3"/>
  <c r="I1156" i="3"/>
  <c r="I1153" i="3"/>
  <c r="I1092" i="3"/>
  <c r="J1089" i="3"/>
  <c r="J1075" i="3"/>
  <c r="I1061" i="3"/>
  <c r="K1061" i="3" s="1"/>
  <c r="L1061" i="3" s="1"/>
  <c r="J1058" i="3"/>
  <c r="I1680" i="3"/>
  <c r="I1581" i="3"/>
  <c r="I1434" i="3"/>
  <c r="K1434" i="3" s="1"/>
  <c r="L1434" i="3" s="1"/>
  <c r="I1297" i="3"/>
  <c r="K1297" i="3" s="1"/>
  <c r="L1297" i="3" s="1"/>
  <c r="I1233" i="3"/>
  <c r="I1225" i="3"/>
  <c r="I1196" i="3"/>
  <c r="K1196" i="3" s="1"/>
  <c r="L1196" i="3" s="1"/>
  <c r="I1169" i="3"/>
  <c r="K1169" i="3" s="1"/>
  <c r="L1169" i="3" s="1"/>
  <c r="I1166" i="3"/>
  <c r="I1159" i="3"/>
  <c r="K1159" i="3" s="1"/>
  <c r="L1159" i="3" s="1"/>
  <c r="J1143" i="3"/>
  <c r="I1089" i="3"/>
  <c r="K1089" i="3" s="1"/>
  <c r="L1089" i="3" s="1"/>
  <c r="I1086" i="3"/>
  <c r="I1083" i="3"/>
  <c r="K1083" i="3" s="1"/>
  <c r="L1083" i="3" s="1"/>
  <c r="J1072" i="3"/>
  <c r="I1058" i="3"/>
  <c r="K1058" i="3" s="1"/>
  <c r="L1058" i="3" s="1"/>
  <c r="I1041" i="3"/>
  <c r="J1624" i="3"/>
  <c r="I1599" i="3"/>
  <c r="K1599" i="3" s="1"/>
  <c r="L1599" i="3" s="1"/>
  <c r="I1495" i="3"/>
  <c r="K1495" i="3" s="1"/>
  <c r="L1495" i="3" s="1"/>
  <c r="J1432" i="3"/>
  <c r="I1362" i="3"/>
  <c r="I1321" i="3"/>
  <c r="I1307" i="3"/>
  <c r="J1296" i="3"/>
  <c r="J1269" i="3"/>
  <c r="J1240" i="3"/>
  <c r="J1222" i="3"/>
  <c r="I1195" i="3"/>
  <c r="K1195" i="3" s="1"/>
  <c r="L1195" i="3" s="1"/>
  <c r="I1190" i="3"/>
  <c r="K1190" i="3" s="1"/>
  <c r="L1190" i="3" s="1"/>
  <c r="I1136" i="3"/>
  <c r="I1133" i="3"/>
  <c r="K1133" i="3" s="1"/>
  <c r="L1133" i="3" s="1"/>
  <c r="J1679" i="3"/>
  <c r="J1283" i="3"/>
  <c r="J1070" i="3"/>
  <c r="I1036" i="3"/>
  <c r="K1036" i="3" s="1"/>
  <c r="L1036" i="3" s="1"/>
  <c r="J964" i="3"/>
  <c r="I918" i="3"/>
  <c r="I913" i="3"/>
  <c r="J903" i="3"/>
  <c r="I891" i="3"/>
  <c r="J856" i="3"/>
  <c r="I854" i="3"/>
  <c r="J841" i="3"/>
  <c r="I839" i="3"/>
  <c r="J828" i="3"/>
  <c r="I1208" i="3"/>
  <c r="K1208" i="3" s="1"/>
  <c r="L1208" i="3" s="1"/>
  <c r="J1142" i="3"/>
  <c r="J1100" i="3"/>
  <c r="I1085" i="3"/>
  <c r="I1069" i="3"/>
  <c r="K1069" i="3" s="1"/>
  <c r="L1069" i="3" s="1"/>
  <c r="I1018" i="3"/>
  <c r="K1018" i="3" s="1"/>
  <c r="L1018" i="3" s="1"/>
  <c r="I999" i="3"/>
  <c r="I973" i="3"/>
  <c r="J958" i="3"/>
  <c r="J952" i="3"/>
  <c r="I938" i="3"/>
  <c r="J933" i="3"/>
  <c r="J908" i="3"/>
  <c r="I903" i="3"/>
  <c r="J898" i="3"/>
  <c r="J888" i="3"/>
  <c r="I874" i="3"/>
  <c r="K874" i="3" s="1"/>
  <c r="L874" i="3" s="1"/>
  <c r="I856" i="3"/>
  <c r="J843" i="3"/>
  <c r="I841" i="3"/>
  <c r="K841" i="3" s="1"/>
  <c r="L841" i="3" s="1"/>
  <c r="J830" i="3"/>
  <c r="I828" i="3"/>
  <c r="K828" i="3" s="1"/>
  <c r="L828" i="3" s="1"/>
  <c r="J817" i="3"/>
  <c r="I815" i="3"/>
  <c r="I802" i="3"/>
  <c r="J789" i="3"/>
  <c r="I774" i="3"/>
  <c r="J761" i="3"/>
  <c r="I746" i="3"/>
  <c r="K746" i="3" s="1"/>
  <c r="L746" i="3" s="1"/>
  <c r="J735" i="3"/>
  <c r="I733" i="3"/>
  <c r="J720" i="3"/>
  <c r="I718" i="3"/>
  <c r="J694" i="3"/>
  <c r="I692" i="3"/>
  <c r="J679" i="3"/>
  <c r="J1469" i="3"/>
  <c r="I1100" i="3"/>
  <c r="J1077" i="3"/>
  <c r="I1047" i="3"/>
  <c r="I1002" i="3"/>
  <c r="J992" i="3"/>
  <c r="I970" i="3"/>
  <c r="I967" i="3"/>
  <c r="I958" i="3"/>
  <c r="I952" i="3"/>
  <c r="J949" i="3"/>
  <c r="J946" i="3"/>
  <c r="I933" i="3"/>
  <c r="I925" i="3"/>
  <c r="J920" i="3"/>
  <c r="I898" i="3"/>
  <c r="K898" i="3" s="1"/>
  <c r="L898" i="3" s="1"/>
  <c r="J893" i="3"/>
  <c r="I888" i="3"/>
  <c r="K888" i="3" s="1"/>
  <c r="L888" i="3" s="1"/>
  <c r="J883" i="3"/>
  <c r="J869" i="3"/>
  <c r="I858" i="3"/>
  <c r="J845" i="3"/>
  <c r="I843" i="3"/>
  <c r="J832" i="3"/>
  <c r="I830" i="3"/>
  <c r="I817" i="3"/>
  <c r="J1655" i="3"/>
  <c r="I1380" i="3"/>
  <c r="J1182" i="3"/>
  <c r="J1152" i="3"/>
  <c r="I1077" i="3"/>
  <c r="I1030" i="3"/>
  <c r="K1030" i="3" s="1"/>
  <c r="L1030" i="3" s="1"/>
  <c r="J1005" i="3"/>
  <c r="I992" i="3"/>
  <c r="J982" i="3"/>
  <c r="J976" i="3"/>
  <c r="I943" i="3"/>
  <c r="I930" i="3"/>
  <c r="K930" i="3" s="1"/>
  <c r="L930" i="3" s="1"/>
  <c r="I920" i="3"/>
  <c r="J915" i="3"/>
  <c r="J905" i="3"/>
  <c r="J876" i="3"/>
  <c r="I869" i="3"/>
  <c r="J860" i="3"/>
  <c r="J847" i="3"/>
  <c r="I845" i="3"/>
  <c r="J834" i="3"/>
  <c r="I832" i="3"/>
  <c r="K832" i="3" s="1"/>
  <c r="L832" i="3" s="1"/>
  <c r="J819" i="3"/>
  <c r="I1201" i="3"/>
  <c r="K1201" i="3" s="1"/>
  <c r="L1201" i="3" s="1"/>
  <c r="I1182" i="3"/>
  <c r="I1152" i="3"/>
  <c r="J1127" i="3"/>
  <c r="J1053" i="3"/>
  <c r="I1035" i="3"/>
  <c r="J995" i="3"/>
  <c r="I982" i="3"/>
  <c r="J979" i="3"/>
  <c r="J927" i="3"/>
  <c r="I910" i="3"/>
  <c r="K910" i="3" s="1"/>
  <c r="L910" i="3" s="1"/>
  <c r="I905" i="3"/>
  <c r="K905" i="3" s="1"/>
  <c r="L905" i="3" s="1"/>
  <c r="J900" i="3"/>
  <c r="I876" i="3"/>
  <c r="K876" i="3" s="1"/>
  <c r="L876" i="3" s="1"/>
  <c r="J871" i="3"/>
  <c r="I1269" i="3"/>
  <c r="K1269" i="3" s="1"/>
  <c r="L1269" i="3" s="1"/>
  <c r="J1139" i="3"/>
  <c r="I1127" i="3"/>
  <c r="J1046" i="3"/>
  <c r="J1021" i="3"/>
  <c r="I1013" i="3"/>
  <c r="J985" i="3"/>
  <c r="J966" i="3"/>
  <c r="J1097" i="3"/>
  <c r="J1067" i="3"/>
  <c r="J1060" i="3"/>
  <c r="I1046" i="3"/>
  <c r="J1016" i="3"/>
  <c r="J998" i="3"/>
  <c r="I988" i="3"/>
  <c r="K988" i="3" s="1"/>
  <c r="L988" i="3" s="1"/>
  <c r="I985" i="3"/>
  <c r="K985" i="3" s="1"/>
  <c r="L985" i="3" s="1"/>
  <c r="J972" i="3"/>
  <c r="I966" i="3"/>
  <c r="K966" i="3" s="1"/>
  <c r="L966" i="3" s="1"/>
  <c r="J1149" i="3"/>
  <c r="J1115" i="3"/>
  <c r="I1097" i="3"/>
  <c r="I1060" i="3"/>
  <c r="I1052" i="3"/>
  <c r="I1016" i="3"/>
  <c r="J1008" i="3"/>
  <c r="J991" i="3"/>
  <c r="I975" i="3"/>
  <c r="I972" i="3"/>
  <c r="J969" i="3"/>
  <c r="J960" i="3"/>
  <c r="I945" i="3"/>
  <c r="K945" i="3" s="1"/>
  <c r="L945" i="3" s="1"/>
  <c r="I1149" i="3"/>
  <c r="J1136" i="3"/>
  <c r="I1115" i="3"/>
  <c r="K1115" i="3" s="1"/>
  <c r="L1115" i="3" s="1"/>
  <c r="I1066" i="3"/>
  <c r="K1066" i="3" s="1"/>
  <c r="L1066" i="3" s="1"/>
  <c r="I1029" i="3"/>
  <c r="J1024" i="3"/>
  <c r="J1012" i="3"/>
  <c r="J1001" i="3"/>
  <c r="I994" i="3"/>
  <c r="I991" i="3"/>
  <c r="I960" i="3"/>
  <c r="J929" i="3"/>
  <c r="I1519" i="3"/>
  <c r="K1519" i="3" s="1"/>
  <c r="L1519" i="3" s="1"/>
  <c r="I1222" i="3"/>
  <c r="K1222" i="3" s="1"/>
  <c r="L1222" i="3" s="1"/>
  <c r="I1124" i="3"/>
  <c r="I1074" i="3"/>
  <c r="I1044" i="3"/>
  <c r="K1044" i="3" s="1"/>
  <c r="L1044" i="3" s="1"/>
  <c r="I1024" i="3"/>
  <c r="K1024" i="3" s="1"/>
  <c r="L1024" i="3" s="1"/>
  <c r="I1001" i="3"/>
  <c r="K1001" i="3" s="1"/>
  <c r="L1001" i="3" s="1"/>
  <c r="J997" i="3"/>
  <c r="I978" i="3"/>
  <c r="J942" i="3"/>
  <c r="J937" i="3"/>
  <c r="J1176" i="3"/>
  <c r="J1088" i="3"/>
  <c r="J1080" i="3"/>
  <c r="J1011" i="3"/>
  <c r="J1007" i="3"/>
  <c r="J1004" i="3"/>
  <c r="J984" i="3"/>
  <c r="J1606" i="3"/>
  <c r="I1158" i="3"/>
  <c r="I1121" i="3"/>
  <c r="K1121" i="3" s="1"/>
  <c r="L1121" i="3" s="1"/>
  <c r="I1088" i="3"/>
  <c r="K1088" i="3" s="1"/>
  <c r="L1088" i="3" s="1"/>
  <c r="I990" i="3"/>
  <c r="I980" i="3"/>
  <c r="I971" i="3"/>
  <c r="I944" i="3"/>
  <c r="I881" i="3"/>
  <c r="I864" i="3"/>
  <c r="I844" i="3"/>
  <c r="I838" i="3"/>
  <c r="I824" i="3"/>
  <c r="J818" i="3"/>
  <c r="J813" i="3"/>
  <c r="I806" i="3"/>
  <c r="K806" i="3" s="1"/>
  <c r="L806" i="3" s="1"/>
  <c r="I797" i="3"/>
  <c r="J790" i="3"/>
  <c r="J783" i="3"/>
  <c r="I767" i="3"/>
  <c r="J760" i="3"/>
  <c r="J753" i="3"/>
  <c r="J744" i="3"/>
  <c r="I737" i="3"/>
  <c r="I673" i="3"/>
  <c r="J662" i="3"/>
  <c r="I660" i="3"/>
  <c r="I645" i="3"/>
  <c r="I632" i="3"/>
  <c r="J619" i="3"/>
  <c r="I617" i="3"/>
  <c r="J604" i="3"/>
  <c r="J593" i="3"/>
  <c r="I591" i="3"/>
  <c r="J578" i="3"/>
  <c r="J1043" i="3"/>
  <c r="J913" i="3"/>
  <c r="J909" i="3"/>
  <c r="I902" i="3"/>
  <c r="J877" i="3"/>
  <c r="J861" i="3"/>
  <c r="I818" i="3"/>
  <c r="I813" i="3"/>
  <c r="J799" i="3"/>
  <c r="I783" i="3"/>
  <c r="J776" i="3"/>
  <c r="J769" i="3"/>
  <c r="I760" i="3"/>
  <c r="I753" i="3"/>
  <c r="I744" i="3"/>
  <c r="I730" i="3"/>
  <c r="I714" i="3"/>
  <c r="K714" i="3" s="1"/>
  <c r="L714" i="3" s="1"/>
  <c r="J700" i="3"/>
  <c r="J691" i="3"/>
  <c r="J684" i="3"/>
  <c r="J675" i="3"/>
  <c r="I662" i="3"/>
  <c r="K662" i="3" s="1"/>
  <c r="L662" i="3" s="1"/>
  <c r="I647" i="3"/>
  <c r="I634" i="3"/>
  <c r="K634" i="3" s="1"/>
  <c r="L634" i="3" s="1"/>
  <c r="J621" i="3"/>
  <c r="I619" i="3"/>
  <c r="K619" i="3" s="1"/>
  <c r="L619" i="3" s="1"/>
  <c r="J606" i="3"/>
  <c r="I593" i="3"/>
  <c r="J580" i="3"/>
  <c r="I578" i="3"/>
  <c r="I524" i="3"/>
  <c r="J522" i="3"/>
  <c r="I507" i="3"/>
  <c r="I505" i="3"/>
  <c r="K505" i="3" s="1"/>
  <c r="L505" i="3" s="1"/>
  <c r="J503" i="3"/>
  <c r="J924" i="3"/>
  <c r="I909" i="3"/>
  <c r="I884" i="3"/>
  <c r="I877" i="3"/>
  <c r="I861" i="3"/>
  <c r="J855" i="3"/>
  <c r="J849" i="3"/>
  <c r="J815" i="3"/>
  <c r="I808" i="3"/>
  <c r="K808" i="3" s="1"/>
  <c r="L808" i="3" s="1"/>
  <c r="I799" i="3"/>
  <c r="K799" i="3" s="1"/>
  <c r="L799" i="3" s="1"/>
  <c r="J792" i="3"/>
  <c r="J785" i="3"/>
  <c r="I769" i="3"/>
  <c r="J739" i="3"/>
  <c r="J723" i="3"/>
  <c r="I700" i="3"/>
  <c r="I684" i="3"/>
  <c r="K684" i="3" s="1"/>
  <c r="L684" i="3" s="1"/>
  <c r="J677" i="3"/>
  <c r="I664" i="3"/>
  <c r="J649" i="3"/>
  <c r="J636" i="3"/>
  <c r="J623" i="3"/>
  <c r="I621" i="3"/>
  <c r="K621" i="3" s="1"/>
  <c r="L621" i="3" s="1"/>
  <c r="J608" i="3"/>
  <c r="J595" i="3"/>
  <c r="J582" i="3"/>
  <c r="I580" i="3"/>
  <c r="K580" i="3" s="1"/>
  <c r="L580" i="3" s="1"/>
  <c r="I1146" i="3"/>
  <c r="K1146" i="3" s="1"/>
  <c r="L1146" i="3" s="1"/>
  <c r="J1063" i="3"/>
  <c r="J1038" i="3"/>
  <c r="J962" i="3"/>
  <c r="J948" i="3"/>
  <c r="J916" i="3"/>
  <c r="J912" i="3"/>
  <c r="I880" i="3"/>
  <c r="J873" i="3"/>
  <c r="I855" i="3"/>
  <c r="K855" i="3" s="1"/>
  <c r="L855" i="3" s="1"/>
  <c r="I849" i="3"/>
  <c r="J835" i="3"/>
  <c r="I829" i="3"/>
  <c r="J823" i="3"/>
  <c r="J801" i="3"/>
  <c r="I785" i="3"/>
  <c r="I762" i="3"/>
  <c r="K762" i="3" s="1"/>
  <c r="L762" i="3" s="1"/>
  <c r="J755" i="3"/>
  <c r="J732" i="3"/>
  <c r="J716" i="3"/>
  <c r="I709" i="3"/>
  <c r="J693" i="3"/>
  <c r="J686" i="3"/>
  <c r="I677" i="3"/>
  <c r="K677" i="3" s="1"/>
  <c r="L677" i="3" s="1"/>
  <c r="J651" i="3"/>
  <c r="J638" i="3"/>
  <c r="I636" i="3"/>
  <c r="J625" i="3"/>
  <c r="I623" i="3"/>
  <c r="K623" i="3" s="1"/>
  <c r="L623" i="3" s="1"/>
  <c r="J610" i="3"/>
  <c r="J597" i="3"/>
  <c r="J584" i="3"/>
  <c r="I582" i="3"/>
  <c r="K582" i="3" s="1"/>
  <c r="L582" i="3" s="1"/>
  <c r="I1575" i="3"/>
  <c r="J1191" i="3"/>
  <c r="J977" i="3"/>
  <c r="I942" i="3"/>
  <c r="I937" i="3"/>
  <c r="J932" i="3"/>
  <c r="J928" i="3"/>
  <c r="I916" i="3"/>
  <c r="I912" i="3"/>
  <c r="J891" i="3"/>
  <c r="J887" i="3"/>
  <c r="I873" i="3"/>
  <c r="J870" i="3"/>
  <c r="J852" i="3"/>
  <c r="J846" i="3"/>
  <c r="J840" i="3"/>
  <c r="I823" i="3"/>
  <c r="I810" i="3"/>
  <c r="K810" i="3" s="1"/>
  <c r="L810" i="3" s="1"/>
  <c r="I801" i="3"/>
  <c r="K801" i="3" s="1"/>
  <c r="L801" i="3" s="1"/>
  <c r="I778" i="3"/>
  <c r="J771" i="3"/>
  <c r="J748" i="3"/>
  <c r="J741" i="3"/>
  <c r="I732" i="3"/>
  <c r="J725" i="3"/>
  <c r="I716" i="3"/>
  <c r="I702" i="3"/>
  <c r="K702" i="3" s="1"/>
  <c r="L702" i="3" s="1"/>
  <c r="I686" i="3"/>
  <c r="I679" i="3"/>
  <c r="J653" i="3"/>
  <c r="I651" i="3"/>
  <c r="J640" i="3"/>
  <c r="I638" i="3"/>
  <c r="K638" i="3" s="1"/>
  <c r="L638" i="3" s="1"/>
  <c r="I625" i="3"/>
  <c r="K625" i="3" s="1"/>
  <c r="L625" i="3" s="1"/>
  <c r="J1145" i="3"/>
  <c r="I1080" i="3"/>
  <c r="J1022" i="3"/>
  <c r="I987" i="3"/>
  <c r="J968" i="3"/>
  <c r="I927" i="3"/>
  <c r="J894" i="3"/>
  <c r="I890" i="3"/>
  <c r="K890" i="3" s="1"/>
  <c r="L890" i="3" s="1"/>
  <c r="I870" i="3"/>
  <c r="I852" i="3"/>
  <c r="K852" i="3" s="1"/>
  <c r="L852" i="3" s="1"/>
  <c r="I846" i="3"/>
  <c r="I840" i="3"/>
  <c r="I826" i="3"/>
  <c r="J820" i="3"/>
  <c r="J787" i="3"/>
  <c r="J764" i="3"/>
  <c r="I748" i="3"/>
  <c r="K748" i="3" s="1"/>
  <c r="L748" i="3" s="1"/>
  <c r="I1296" i="3"/>
  <c r="J1103" i="3"/>
  <c r="J1057" i="3"/>
  <c r="I1022" i="3"/>
  <c r="K1022" i="3" s="1"/>
  <c r="L1022" i="3" s="1"/>
  <c r="I1007" i="3"/>
  <c r="I968" i="3"/>
  <c r="J953" i="3"/>
  <c r="J947" i="3"/>
  <c r="J936" i="3"/>
  <c r="J919" i="3"/>
  <c r="J901" i="3"/>
  <c r="J897" i="3"/>
  <c r="I894" i="3"/>
  <c r="K894" i="3" s="1"/>
  <c r="L894" i="3" s="1"/>
  <c r="I866" i="3"/>
  <c r="J863" i="3"/>
  <c r="I860" i="3"/>
  <c r="K860" i="3" s="1"/>
  <c r="L860" i="3" s="1"/>
  <c r="I834" i="3"/>
  <c r="I820" i="3"/>
  <c r="J803" i="3"/>
  <c r="J780" i="3"/>
  <c r="J773" i="3"/>
  <c r="I764" i="3"/>
  <c r="I757" i="3"/>
  <c r="J750" i="3"/>
  <c r="I1186" i="3"/>
  <c r="K1186" i="3" s="1"/>
  <c r="L1186" i="3" s="1"/>
  <c r="I1103" i="3"/>
  <c r="J1019" i="3"/>
  <c r="I936" i="3"/>
  <c r="K936" i="3" s="1"/>
  <c r="L936" i="3" s="1"/>
  <c r="I919" i="3"/>
  <c r="K919" i="3" s="1"/>
  <c r="L919" i="3" s="1"/>
  <c r="I901" i="3"/>
  <c r="K901" i="3" s="1"/>
  <c r="L901" i="3" s="1"/>
  <c r="I863" i="3"/>
  <c r="K863" i="3" s="1"/>
  <c r="L863" i="3" s="1"/>
  <c r="J857" i="3"/>
  <c r="I812" i="3"/>
  <c r="I796" i="3"/>
  <c r="I789" i="3"/>
  <c r="I773" i="3"/>
  <c r="K773" i="3" s="1"/>
  <c r="L773" i="3" s="1"/>
  <c r="J766" i="3"/>
  <c r="I750" i="3"/>
  <c r="I743" i="3"/>
  <c r="I1055" i="3"/>
  <c r="J996" i="3"/>
  <c r="J923" i="3"/>
  <c r="J879" i="3"/>
  <c r="I857" i="3"/>
  <c r="J851" i="3"/>
  <c r="J837" i="3"/>
  <c r="J831" i="3"/>
  <c r="J825" i="3"/>
  <c r="J805" i="3"/>
  <c r="J791" i="3"/>
  <c r="J782" i="3"/>
  <c r="J775" i="3"/>
  <c r="I766" i="3"/>
  <c r="J759" i="3"/>
  <c r="J752" i="3"/>
  <c r="J745" i="3"/>
  <c r="I736" i="3"/>
  <c r="J729" i="3"/>
  <c r="J722" i="3"/>
  <c r="J706" i="3"/>
  <c r="I1248" i="3"/>
  <c r="K1248" i="3" s="1"/>
  <c r="L1248" i="3" s="1"/>
  <c r="I984" i="3"/>
  <c r="K984" i="3" s="1"/>
  <c r="L984" i="3" s="1"/>
  <c r="J931" i="3"/>
  <c r="J911" i="3"/>
  <c r="J907" i="3"/>
  <c r="J904" i="3"/>
  <c r="I900" i="3"/>
  <c r="J886" i="3"/>
  <c r="I879" i="3"/>
  <c r="J854" i="3"/>
  <c r="I837" i="3"/>
  <c r="I825" i="3"/>
  <c r="J814" i="3"/>
  <c r="I805" i="3"/>
  <c r="I798" i="3"/>
  <c r="I791" i="3"/>
  <c r="I775" i="3"/>
  <c r="J768" i="3"/>
  <c r="I752" i="3"/>
  <c r="K752" i="3" s="1"/>
  <c r="L752" i="3" s="1"/>
  <c r="I745" i="3"/>
  <c r="K745" i="3" s="1"/>
  <c r="L745" i="3" s="1"/>
  <c r="I729" i="3"/>
  <c r="I722" i="3"/>
  <c r="I715" i="3"/>
  <c r="I706" i="3"/>
  <c r="J699" i="3"/>
  <c r="J692" i="3"/>
  <c r="J1172" i="3"/>
  <c r="I1072" i="3"/>
  <c r="K1072" i="3" s="1"/>
  <c r="L1072" i="3" s="1"/>
  <c r="J974" i="3"/>
  <c r="J940" i="3"/>
  <c r="J935" i="3"/>
  <c r="I922" i="3"/>
  <c r="K922" i="3" s="1"/>
  <c r="L922" i="3" s="1"/>
  <c r="I911" i="3"/>
  <c r="I907" i="3"/>
  <c r="I886" i="3"/>
  <c r="J882" i="3"/>
  <c r="J875" i="3"/>
  <c r="J862" i="3"/>
  <c r="I848" i="3"/>
  <c r="I842" i="3"/>
  <c r="J836" i="3"/>
  <c r="J822" i="3"/>
  <c r="J807" i="3"/>
  <c r="J784" i="3"/>
  <c r="J777" i="3"/>
  <c r="I768" i="3"/>
  <c r="I761" i="3"/>
  <c r="J1703" i="3"/>
  <c r="I1247" i="3"/>
  <c r="K1247" i="3" s="1"/>
  <c r="L1247" i="3" s="1"/>
  <c r="J1702" i="3"/>
  <c r="J1094" i="3"/>
  <c r="J1071" i="3"/>
  <c r="I993" i="3"/>
  <c r="I1702" i="3"/>
  <c r="I1071" i="3"/>
  <c r="J1215" i="3"/>
  <c r="J1158" i="3"/>
  <c r="J990" i="3"/>
  <c r="I939" i="3"/>
  <c r="I917" i="3"/>
  <c r="I895" i="3"/>
  <c r="J881" i="3"/>
  <c r="J864" i="3"/>
  <c r="J850" i="3"/>
  <c r="J844" i="3"/>
  <c r="J838" i="3"/>
  <c r="J824" i="3"/>
  <c r="I821" i="3"/>
  <c r="I811" i="3"/>
  <c r="I896" i="3"/>
  <c r="I833" i="3"/>
  <c r="J821" i="3"/>
  <c r="J811" i="3"/>
  <c r="J781" i="3"/>
  <c r="I741" i="3"/>
  <c r="J737" i="3"/>
  <c r="J708" i="3"/>
  <c r="J704" i="3"/>
  <c r="I696" i="3"/>
  <c r="I688" i="3"/>
  <c r="J668" i="3"/>
  <c r="I656" i="3"/>
  <c r="J646" i="3"/>
  <c r="I637" i="3"/>
  <c r="I609" i="3"/>
  <c r="J603" i="3"/>
  <c r="J589" i="3"/>
  <c r="J565" i="3"/>
  <c r="I554" i="3"/>
  <c r="K554" i="3" s="1"/>
  <c r="L554" i="3" s="1"/>
  <c r="J541" i="3"/>
  <c r="I477" i="3"/>
  <c r="J475" i="3"/>
  <c r="I458" i="3"/>
  <c r="J456" i="3"/>
  <c r="I439" i="3"/>
  <c r="J437" i="3"/>
  <c r="I422" i="3"/>
  <c r="J420" i="3"/>
  <c r="I403" i="3"/>
  <c r="J401" i="3"/>
  <c r="I384" i="3"/>
  <c r="J382" i="3"/>
  <c r="I940" i="3"/>
  <c r="J795" i="3"/>
  <c r="J788" i="3"/>
  <c r="I781" i="3"/>
  <c r="K781" i="3" s="1"/>
  <c r="L781" i="3" s="1"/>
  <c r="J724" i="3"/>
  <c r="I708" i="3"/>
  <c r="K708" i="3" s="1"/>
  <c r="L708" i="3" s="1"/>
  <c r="J665" i="3"/>
  <c r="I646" i="3"/>
  <c r="J627" i="3"/>
  <c r="J615" i="3"/>
  <c r="I603" i="3"/>
  <c r="I589" i="3"/>
  <c r="K589" i="3" s="1"/>
  <c r="L589" i="3" s="1"/>
  <c r="J583" i="3"/>
  <c r="J577" i="3"/>
  <c r="I565" i="3"/>
  <c r="J543" i="3"/>
  <c r="I541" i="3"/>
  <c r="I475" i="3"/>
  <c r="I473" i="3"/>
  <c r="K473" i="3" s="1"/>
  <c r="L473" i="3" s="1"/>
  <c r="J471" i="3"/>
  <c r="I456" i="3"/>
  <c r="J454" i="3"/>
  <c r="I437" i="3"/>
  <c r="J435" i="3"/>
  <c r="I420" i="3"/>
  <c r="J418" i="3"/>
  <c r="J416" i="3"/>
  <c r="I1049" i="3"/>
  <c r="K1049" i="3" s="1"/>
  <c r="L1049" i="3" s="1"/>
  <c r="J878" i="3"/>
  <c r="J865" i="3"/>
  <c r="J809" i="3"/>
  <c r="J765" i="3"/>
  <c r="I724" i="3"/>
  <c r="I720" i="3"/>
  <c r="J712" i="3"/>
  <c r="J674" i="3"/>
  <c r="I665" i="3"/>
  <c r="J655" i="3"/>
  <c r="J643" i="3"/>
  <c r="I624" i="3"/>
  <c r="K624" i="3" s="1"/>
  <c r="L624" i="3" s="1"/>
  <c r="I615" i="3"/>
  <c r="I597" i="3"/>
  <c r="K597" i="3" s="1"/>
  <c r="L597" i="3" s="1"/>
  <c r="I583" i="3"/>
  <c r="I577" i="3"/>
  <c r="J572" i="3"/>
  <c r="J567" i="3"/>
  <c r="I556" i="3"/>
  <c r="J545" i="3"/>
  <c r="I543" i="3"/>
  <c r="J496" i="3"/>
  <c r="J494" i="3"/>
  <c r="J492" i="3"/>
  <c r="J490" i="3"/>
  <c r="J488" i="3"/>
  <c r="I471" i="3"/>
  <c r="J469" i="3"/>
  <c r="I454" i="3"/>
  <c r="J452" i="3"/>
  <c r="I435" i="3"/>
  <c r="K435" i="3" s="1"/>
  <c r="L435" i="3" s="1"/>
  <c r="J433" i="3"/>
  <c r="I416" i="3"/>
  <c r="J414" i="3"/>
  <c r="I399" i="3"/>
  <c r="J397" i="3"/>
  <c r="I380" i="3"/>
  <c r="J378" i="3"/>
  <c r="J965" i="3"/>
  <c r="J892" i="3"/>
  <c r="I865" i="3"/>
  <c r="J853" i="3"/>
  <c r="I809" i="3"/>
  <c r="J779" i="3"/>
  <c r="J772" i="3"/>
  <c r="I765" i="3"/>
  <c r="J758" i="3"/>
  <c r="J736" i="3"/>
  <c r="J728" i="3"/>
  <c r="I712" i="3"/>
  <c r="J695" i="3"/>
  <c r="I674" i="3"/>
  <c r="J671" i="3"/>
  <c r="I655" i="3"/>
  <c r="J652" i="3"/>
  <c r="J633" i="3"/>
  <c r="J614" i="3"/>
  <c r="J600" i="3"/>
  <c r="I572" i="3"/>
  <c r="I567" i="3"/>
  <c r="J558" i="3"/>
  <c r="I545" i="3"/>
  <c r="J512" i="3"/>
  <c r="J510" i="3"/>
  <c r="J508" i="3"/>
  <c r="J506" i="3"/>
  <c r="J504" i="3"/>
  <c r="J502" i="3"/>
  <c r="J500" i="3"/>
  <c r="J498" i="3"/>
  <c r="I496" i="3"/>
  <c r="I494" i="3"/>
  <c r="I492" i="3"/>
  <c r="I490" i="3"/>
  <c r="K490" i="3" s="1"/>
  <c r="L490" i="3" s="1"/>
  <c r="I488" i="3"/>
  <c r="K488" i="3" s="1"/>
  <c r="L488" i="3" s="1"/>
  <c r="J486" i="3"/>
  <c r="I469" i="3"/>
  <c r="J467" i="3"/>
  <c r="I452" i="3"/>
  <c r="K452" i="3" s="1"/>
  <c r="L452" i="3" s="1"/>
  <c r="J450" i="3"/>
  <c r="J448" i="3"/>
  <c r="I433" i="3"/>
  <c r="J431" i="3"/>
  <c r="I414" i="3"/>
  <c r="J412" i="3"/>
  <c r="I892" i="3"/>
  <c r="I853" i="3"/>
  <c r="I793" i="3"/>
  <c r="J786" i="3"/>
  <c r="I779" i="3"/>
  <c r="I772" i="3"/>
  <c r="K772" i="3" s="1"/>
  <c r="L772" i="3" s="1"/>
  <c r="I758" i="3"/>
  <c r="J740" i="3"/>
  <c r="I728" i="3"/>
  <c r="I711" i="3"/>
  <c r="K711" i="3" s="1"/>
  <c r="L711" i="3" s="1"/>
  <c r="I671" i="3"/>
  <c r="K671" i="3" s="1"/>
  <c r="L671" i="3" s="1"/>
  <c r="I652" i="3"/>
  <c r="J642" i="3"/>
  <c r="I633" i="3"/>
  <c r="J630" i="3"/>
  <c r="I600" i="3"/>
  <c r="J594" i="3"/>
  <c r="J588" i="3"/>
  <c r="J569" i="3"/>
  <c r="J560" i="3"/>
  <c r="J547" i="3"/>
  <c r="J520" i="3"/>
  <c r="J518" i="3"/>
  <c r="J516" i="3"/>
  <c r="J514" i="3"/>
  <c r="I512" i="3"/>
  <c r="K512" i="3" s="1"/>
  <c r="L512" i="3" s="1"/>
  <c r="I510" i="3"/>
  <c r="K510" i="3" s="1"/>
  <c r="L510" i="3" s="1"/>
  <c r="I508" i="3"/>
  <c r="K508" i="3" s="1"/>
  <c r="L508" i="3" s="1"/>
  <c r="I506" i="3"/>
  <c r="K506" i="3" s="1"/>
  <c r="L506" i="3" s="1"/>
  <c r="I504" i="3"/>
  <c r="K504" i="3" s="1"/>
  <c r="L504" i="3" s="1"/>
  <c r="I502" i="3"/>
  <c r="K502" i="3" s="1"/>
  <c r="L502" i="3" s="1"/>
  <c r="I500" i="3"/>
  <c r="K500" i="3" s="1"/>
  <c r="L500" i="3" s="1"/>
  <c r="I486" i="3"/>
  <c r="J484" i="3"/>
  <c r="I467" i="3"/>
  <c r="J465" i="3"/>
  <c r="I448" i="3"/>
  <c r="J446" i="3"/>
  <c r="I431" i="3"/>
  <c r="J429" i="3"/>
  <c r="I412" i="3"/>
  <c r="J410" i="3"/>
  <c r="I1004" i="3"/>
  <c r="K1004" i="3" s="1"/>
  <c r="L1004" i="3" s="1"/>
  <c r="I935" i="3"/>
  <c r="K935" i="3" s="1"/>
  <c r="L935" i="3" s="1"/>
  <c r="I875" i="3"/>
  <c r="I862" i="3"/>
  <c r="J816" i="3"/>
  <c r="I800" i="3"/>
  <c r="J763" i="3"/>
  <c r="J751" i="3"/>
  <c r="J703" i="3"/>
  <c r="J687" i="3"/>
  <c r="J680" i="3"/>
  <c r="J661" i="3"/>
  <c r="J658" i="3"/>
  <c r="I642" i="3"/>
  <c r="J639" i="3"/>
  <c r="J605" i="3"/>
  <c r="J591" i="3"/>
  <c r="I588" i="3"/>
  <c r="J574" i="3"/>
  <c r="I569" i="3"/>
  <c r="I560" i="3"/>
  <c r="J549" i="3"/>
  <c r="J528" i="3"/>
  <c r="J526" i="3"/>
  <c r="J524" i="3"/>
  <c r="I522" i="3"/>
  <c r="I520" i="3"/>
  <c r="I518" i="3"/>
  <c r="I516" i="3"/>
  <c r="K516" i="3" s="1"/>
  <c r="L516" i="3" s="1"/>
  <c r="J934" i="3"/>
  <c r="J918" i="3"/>
  <c r="J889" i="3"/>
  <c r="I816" i="3"/>
  <c r="I807" i="3"/>
  <c r="K807" i="3" s="1"/>
  <c r="L807" i="3" s="1"/>
  <c r="J770" i="3"/>
  <c r="I763" i="3"/>
  <c r="I751" i="3"/>
  <c r="J731" i="3"/>
  <c r="J727" i="3"/>
  <c r="I719" i="3"/>
  <c r="I687" i="3"/>
  <c r="K687" i="3" s="1"/>
  <c r="L687" i="3" s="1"/>
  <c r="I683" i="3"/>
  <c r="I680" i="3"/>
  <c r="K680" i="3" s="1"/>
  <c r="L680" i="3" s="1"/>
  <c r="J670" i="3"/>
  <c r="I661" i="3"/>
  <c r="I658" i="3"/>
  <c r="J648" i="3"/>
  <c r="I639" i="3"/>
  <c r="K639" i="3" s="1"/>
  <c r="L639" i="3" s="1"/>
  <c r="I620" i="3"/>
  <c r="K620" i="3" s="1"/>
  <c r="L620" i="3" s="1"/>
  <c r="I605" i="3"/>
  <c r="J599" i="3"/>
  <c r="J585" i="3"/>
  <c r="I574" i="3"/>
  <c r="J571" i="3"/>
  <c r="J562" i="3"/>
  <c r="J551" i="3"/>
  <c r="I549" i="3"/>
  <c r="K549" i="3" s="1"/>
  <c r="L549" i="3" s="1"/>
  <c r="J536" i="3"/>
  <c r="J534" i="3"/>
  <c r="J532" i="3"/>
  <c r="J530" i="3"/>
  <c r="I528" i="3"/>
  <c r="I526" i="3"/>
  <c r="I889" i="3"/>
  <c r="J839" i="3"/>
  <c r="J827" i="3"/>
  <c r="I777" i="3"/>
  <c r="K777" i="3" s="1"/>
  <c r="L777" i="3" s="1"/>
  <c r="I770" i="3"/>
  <c r="J756" i="3"/>
  <c r="I731" i="3"/>
  <c r="K731" i="3" s="1"/>
  <c r="L731" i="3" s="1"/>
  <c r="I727" i="3"/>
  <c r="K727" i="3" s="1"/>
  <c r="L727" i="3" s="1"/>
  <c r="I694" i="3"/>
  <c r="J690" i="3"/>
  <c r="I670" i="3"/>
  <c r="J667" i="3"/>
  <c r="I648" i="3"/>
  <c r="J629" i="3"/>
  <c r="J617" i="3"/>
  <c r="I599" i="3"/>
  <c r="I585" i="3"/>
  <c r="J579" i="3"/>
  <c r="I571" i="3"/>
  <c r="K571" i="3" s="1"/>
  <c r="L571" i="3" s="1"/>
  <c r="I562" i="3"/>
  <c r="J553" i="3"/>
  <c r="I551" i="3"/>
  <c r="I538" i="3"/>
  <c r="K538" i="3" s="1"/>
  <c r="L538" i="3" s="1"/>
  <c r="I536" i="3"/>
  <c r="I534" i="3"/>
  <c r="I532" i="3"/>
  <c r="I478" i="3"/>
  <c r="J476" i="3"/>
  <c r="I461" i="3"/>
  <c r="J459" i="3"/>
  <c r="I442" i="3"/>
  <c r="J440" i="3"/>
  <c r="I956" i="3"/>
  <c r="J917" i="3"/>
  <c r="I827" i="3"/>
  <c r="K827" i="3" s="1"/>
  <c r="L827" i="3" s="1"/>
  <c r="I756" i="3"/>
  <c r="K756" i="3" s="1"/>
  <c r="L756" i="3" s="1"/>
  <c r="I735" i="3"/>
  <c r="I690" i="3"/>
  <c r="J676" i="3"/>
  <c r="I667" i="3"/>
  <c r="J657" i="3"/>
  <c r="J645" i="3"/>
  <c r="I629" i="3"/>
  <c r="I626" i="3"/>
  <c r="K626" i="3" s="1"/>
  <c r="L626" i="3" s="1"/>
  <c r="J564" i="3"/>
  <c r="J555" i="3"/>
  <c r="I553" i="3"/>
  <c r="J540" i="3"/>
  <c r="I476" i="3"/>
  <c r="K476" i="3" s="1"/>
  <c r="L476" i="3" s="1"/>
  <c r="J474" i="3"/>
  <c r="I459" i="3"/>
  <c r="K459" i="3" s="1"/>
  <c r="L459" i="3" s="1"/>
  <c r="I457" i="3"/>
  <c r="K457" i="3" s="1"/>
  <c r="L457" i="3" s="1"/>
  <c r="J455" i="3"/>
  <c r="I440" i="3"/>
  <c r="J438" i="3"/>
  <c r="I421" i="3"/>
  <c r="J419" i="3"/>
  <c r="J951" i="3"/>
  <c r="J914" i="3"/>
  <c r="J872" i="3"/>
  <c r="I836" i="3"/>
  <c r="J749" i="3"/>
  <c r="J743" i="3"/>
  <c r="J718" i="3"/>
  <c r="J710" i="3"/>
  <c r="I698" i="3"/>
  <c r="K698" i="3" s="1"/>
  <c r="L698" i="3" s="1"/>
  <c r="I676" i="3"/>
  <c r="K676" i="3" s="1"/>
  <c r="L676" i="3" s="1"/>
  <c r="J673" i="3"/>
  <c r="I657" i="3"/>
  <c r="J654" i="3"/>
  <c r="J635" i="3"/>
  <c r="J616" i="3"/>
  <c r="I602" i="3"/>
  <c r="J596" i="3"/>
  <c r="J590" i="3"/>
  <c r="J576" i="3"/>
  <c r="I564" i="3"/>
  <c r="K564" i="3" s="1"/>
  <c r="L564" i="3" s="1"/>
  <c r="J557" i="3"/>
  <c r="I555" i="3"/>
  <c r="J542" i="3"/>
  <c r="I540" i="3"/>
  <c r="K540" i="3" s="1"/>
  <c r="L540" i="3" s="1"/>
  <c r="I474" i="3"/>
  <c r="J472" i="3"/>
  <c r="I455" i="3"/>
  <c r="J453" i="3"/>
  <c r="I438" i="3"/>
  <c r="J436" i="3"/>
  <c r="I419" i="3"/>
  <c r="J417" i="3"/>
  <c r="I914" i="3"/>
  <c r="K914" i="3" s="1"/>
  <c r="L914" i="3" s="1"/>
  <c r="I885" i="3"/>
  <c r="I872" i="3"/>
  <c r="K872" i="3" s="1"/>
  <c r="L872" i="3" s="1"/>
  <c r="J859" i="3"/>
  <c r="I749" i="3"/>
  <c r="K749" i="3" s="1"/>
  <c r="L749" i="3" s="1"/>
  <c r="J734" i="3"/>
  <c r="J726" i="3"/>
  <c r="I710" i="3"/>
  <c r="K710" i="3" s="1"/>
  <c r="L710" i="3" s="1"/>
  <c r="I654" i="3"/>
  <c r="J644" i="3"/>
  <c r="I635" i="3"/>
  <c r="K635" i="3" s="1"/>
  <c r="L635" i="3" s="1"/>
  <c r="J632" i="3"/>
  <c r="J607" i="3"/>
  <c r="I596" i="3"/>
  <c r="I590" i="3"/>
  <c r="I584" i="3"/>
  <c r="I576" i="3"/>
  <c r="I573" i="3"/>
  <c r="K573" i="3" s="1"/>
  <c r="L573" i="3" s="1"/>
  <c r="J566" i="3"/>
  <c r="J559" i="3"/>
  <c r="I557" i="3"/>
  <c r="K557" i="3" s="1"/>
  <c r="L557" i="3" s="1"/>
  <c r="J544" i="3"/>
  <c r="I542" i="3"/>
  <c r="K542" i="3" s="1"/>
  <c r="L542" i="3" s="1"/>
  <c r="J501" i="3"/>
  <c r="J499" i="3"/>
  <c r="J497" i="3"/>
  <c r="J495" i="3"/>
  <c r="J493" i="3"/>
  <c r="J491" i="3"/>
  <c r="I489" i="3"/>
  <c r="K489" i="3" s="1"/>
  <c r="L489" i="3" s="1"/>
  <c r="J487" i="3"/>
  <c r="I472" i="3"/>
  <c r="J470" i="3"/>
  <c r="I983" i="3"/>
  <c r="J950" i="3"/>
  <c r="I871" i="3"/>
  <c r="I859" i="3"/>
  <c r="J754" i="3"/>
  <c r="I738" i="3"/>
  <c r="I734" i="3"/>
  <c r="K734" i="3" s="1"/>
  <c r="L734" i="3" s="1"/>
  <c r="I726" i="3"/>
  <c r="J663" i="3"/>
  <c r="J660" i="3"/>
  <c r="J981" i="3"/>
  <c r="I950" i="3"/>
  <c r="I929" i="3"/>
  <c r="J899" i="3"/>
  <c r="I847" i="3"/>
  <c r="I754" i="3"/>
  <c r="J701" i="3"/>
  <c r="J697" i="3"/>
  <c r="J672" i="3"/>
  <c r="I663" i="3"/>
  <c r="I641" i="3"/>
  <c r="I622" i="3"/>
  <c r="K622" i="3" s="1"/>
  <c r="L622" i="3" s="1"/>
  <c r="I601" i="3"/>
  <c r="I587" i="3"/>
  <c r="K587" i="3" s="1"/>
  <c r="L587" i="3" s="1"/>
  <c r="J581" i="3"/>
  <c r="J568" i="3"/>
  <c r="I561" i="3"/>
  <c r="J548" i="3"/>
  <c r="I546" i="3"/>
  <c r="J519" i="3"/>
  <c r="J517" i="3"/>
  <c r="I974" i="3"/>
  <c r="K974" i="3" s="1"/>
  <c r="L974" i="3" s="1"/>
  <c r="J945" i="3"/>
  <c r="J926" i="3"/>
  <c r="I822" i="3"/>
  <c r="J747" i="3"/>
  <c r="I717" i="3"/>
  <c r="K717" i="3" s="1"/>
  <c r="L717" i="3" s="1"/>
  <c r="I713" i="3"/>
  <c r="K713" i="3" s="1"/>
  <c r="L713" i="3" s="1"/>
  <c r="J689" i="3"/>
  <c r="J685" i="3"/>
  <c r="I682" i="3"/>
  <c r="K682" i="3" s="1"/>
  <c r="L682" i="3" s="1"/>
  <c r="I672" i="3"/>
  <c r="K672" i="3" s="1"/>
  <c r="L672" i="3" s="1"/>
  <c r="J669" i="3"/>
  <c r="I653" i="3"/>
  <c r="I650" i="3"/>
  <c r="J631" i="3"/>
  <c r="I1130" i="3"/>
  <c r="J896" i="3"/>
  <c r="J868" i="3"/>
  <c r="J833" i="3"/>
  <c r="J767" i="3"/>
  <c r="I742" i="3"/>
  <c r="J733" i="3"/>
  <c r="J721" i="3"/>
  <c r="J696" i="3"/>
  <c r="J688" i="3"/>
  <c r="I681" i="3"/>
  <c r="I678" i="3"/>
  <c r="K678" i="3" s="1"/>
  <c r="L678" i="3" s="1"/>
  <c r="J659" i="3"/>
  <c r="J656" i="3"/>
  <c r="I640" i="3"/>
  <c r="J637" i="3"/>
  <c r="I550" i="3"/>
  <c r="I533" i="3"/>
  <c r="I525" i="3"/>
  <c r="I517" i="3"/>
  <c r="J480" i="3"/>
  <c r="J463" i="3"/>
  <c r="J444" i="3"/>
  <c r="J430" i="3"/>
  <c r="I395" i="3"/>
  <c r="K395" i="3" s="1"/>
  <c r="L395" i="3" s="1"/>
  <c r="I382" i="3"/>
  <c r="I376" i="3"/>
  <c r="J374" i="3"/>
  <c r="I357" i="3"/>
  <c r="J355" i="3"/>
  <c r="I340" i="3"/>
  <c r="J338" i="3"/>
  <c r="J336" i="3"/>
  <c r="I321" i="3"/>
  <c r="J319" i="3"/>
  <c r="I302" i="3"/>
  <c r="J300" i="3"/>
  <c r="I285" i="3"/>
  <c r="J283" i="3"/>
  <c r="I266" i="3"/>
  <c r="J264" i="3"/>
  <c r="I247" i="3"/>
  <c r="K247" i="3" s="1"/>
  <c r="L247" i="3" s="1"/>
  <c r="J245" i="3"/>
  <c r="I230" i="3"/>
  <c r="K230" i="3" s="1"/>
  <c r="L230" i="3" s="1"/>
  <c r="J228" i="3"/>
  <c r="I211" i="3"/>
  <c r="J209" i="3"/>
  <c r="J192" i="3"/>
  <c r="I185" i="3"/>
  <c r="J176" i="3"/>
  <c r="I169" i="3"/>
  <c r="J160" i="3"/>
  <c r="I153" i="3"/>
  <c r="J144" i="3"/>
  <c r="I137" i="3"/>
  <c r="J128" i="3"/>
  <c r="I121" i="3"/>
  <c r="J112" i="3"/>
  <c r="I105" i="3"/>
  <c r="J96" i="3"/>
  <c r="I89" i="3"/>
  <c r="J80" i="3"/>
  <c r="I73" i="3"/>
  <c r="I747" i="3"/>
  <c r="J681" i="3"/>
  <c r="I644" i="3"/>
  <c r="J507" i="3"/>
  <c r="I493" i="3"/>
  <c r="I480" i="3"/>
  <c r="K480" i="3" s="1"/>
  <c r="L480" i="3" s="1"/>
  <c r="I463" i="3"/>
  <c r="K463" i="3" s="1"/>
  <c r="L463" i="3" s="1"/>
  <c r="I444" i="3"/>
  <c r="K444" i="3" s="1"/>
  <c r="L444" i="3" s="1"/>
  <c r="I430" i="3"/>
  <c r="K430" i="3" s="1"/>
  <c r="L430" i="3" s="1"/>
  <c r="J423" i="3"/>
  <c r="I397" i="3"/>
  <c r="J384" i="3"/>
  <c r="I374" i="3"/>
  <c r="K374" i="3" s="1"/>
  <c r="L374" i="3" s="1"/>
  <c r="J372" i="3"/>
  <c r="I355" i="3"/>
  <c r="K355" i="3" s="1"/>
  <c r="L355" i="3" s="1"/>
  <c r="J353" i="3"/>
  <c r="I336" i="3"/>
  <c r="J334" i="3"/>
  <c r="I319" i="3"/>
  <c r="J317" i="3"/>
  <c r="I300" i="3"/>
  <c r="J298" i="3"/>
  <c r="I283" i="3"/>
  <c r="K283" i="3" s="1"/>
  <c r="L283" i="3" s="1"/>
  <c r="I281" i="3"/>
  <c r="J279" i="3"/>
  <c r="I264" i="3"/>
  <c r="J262" i="3"/>
  <c r="I245" i="3"/>
  <c r="J243" i="3"/>
  <c r="I228" i="3"/>
  <c r="J226" i="3"/>
  <c r="J224" i="3"/>
  <c r="I209" i="3"/>
  <c r="K209" i="3" s="1"/>
  <c r="L209" i="3" s="1"/>
  <c r="J207" i="3"/>
  <c r="I192" i="3"/>
  <c r="K192" i="3" s="1"/>
  <c r="L192" i="3" s="1"/>
  <c r="J183" i="3"/>
  <c r="J742" i="3"/>
  <c r="J678" i="3"/>
  <c r="J587" i="3"/>
  <c r="I566" i="3"/>
  <c r="K566" i="3" s="1"/>
  <c r="L566" i="3" s="1"/>
  <c r="I484" i="3"/>
  <c r="J451" i="3"/>
  <c r="I423" i="3"/>
  <c r="I410" i="3"/>
  <c r="I372" i="3"/>
  <c r="J370" i="3"/>
  <c r="J368" i="3"/>
  <c r="I353" i="3"/>
  <c r="K353" i="3" s="1"/>
  <c r="L353" i="3" s="1"/>
  <c r="J351" i="3"/>
  <c r="I334" i="3"/>
  <c r="J332" i="3"/>
  <c r="I317" i="3"/>
  <c r="K317" i="3" s="1"/>
  <c r="L317" i="3" s="1"/>
  <c r="J315" i="3"/>
  <c r="I298" i="3"/>
  <c r="K298" i="3" s="1"/>
  <c r="L298" i="3" s="1"/>
  <c r="J296" i="3"/>
  <c r="I279" i="3"/>
  <c r="J277" i="3"/>
  <c r="I262" i="3"/>
  <c r="J260" i="3"/>
  <c r="I243" i="3"/>
  <c r="J241" i="3"/>
  <c r="I224" i="3"/>
  <c r="J222" i="3"/>
  <c r="I207" i="3"/>
  <c r="J205" i="3"/>
  <c r="J190" i="3"/>
  <c r="I183" i="3"/>
  <c r="J174" i="3"/>
  <c r="I167" i="3"/>
  <c r="J158" i="3"/>
  <c r="I151" i="3"/>
  <c r="J142" i="3"/>
  <c r="J641" i="3"/>
  <c r="J575" i="3"/>
  <c r="I548" i="3"/>
  <c r="J531" i="3"/>
  <c r="J523" i="3"/>
  <c r="J511" i="3"/>
  <c r="I497" i="3"/>
  <c r="I451" i="3"/>
  <c r="J413" i="3"/>
  <c r="J407" i="3"/>
  <c r="J404" i="3"/>
  <c r="J399" i="3"/>
  <c r="J386" i="3"/>
  <c r="I368" i="3"/>
  <c r="J366" i="3"/>
  <c r="I351" i="3"/>
  <c r="J349" i="3"/>
  <c r="I332" i="3"/>
  <c r="J330" i="3"/>
  <c r="I315" i="3"/>
  <c r="K315" i="3" s="1"/>
  <c r="L315" i="3" s="1"/>
  <c r="I313" i="3"/>
  <c r="K313" i="3" s="1"/>
  <c r="L313" i="3" s="1"/>
  <c r="J311" i="3"/>
  <c r="I296" i="3"/>
  <c r="J294" i="3"/>
  <c r="I277" i="3"/>
  <c r="J275" i="3"/>
  <c r="I260" i="3"/>
  <c r="J258" i="3"/>
  <c r="J256" i="3"/>
  <c r="I241" i="3"/>
  <c r="J239" i="3"/>
  <c r="I222" i="3"/>
  <c r="J220" i="3"/>
  <c r="I205" i="3"/>
  <c r="J203" i="3"/>
  <c r="I190" i="3"/>
  <c r="J181" i="3"/>
  <c r="I174" i="3"/>
  <c r="J165" i="3"/>
  <c r="I158" i="3"/>
  <c r="J149" i="3"/>
  <c r="I142" i="3"/>
  <c r="J133" i="3"/>
  <c r="I126" i="3"/>
  <c r="J598" i="3"/>
  <c r="I531" i="3"/>
  <c r="I523" i="3"/>
  <c r="I511" i="3"/>
  <c r="J466" i="3"/>
  <c r="J447" i="3"/>
  <c r="I436" i="3"/>
  <c r="K436" i="3" s="1"/>
  <c r="L436" i="3" s="1"/>
  <c r="J426" i="3"/>
  <c r="I413" i="3"/>
  <c r="I407" i="3"/>
  <c r="I404" i="3"/>
  <c r="J388" i="3"/>
  <c r="I366" i="3"/>
  <c r="J364" i="3"/>
  <c r="I349" i="3"/>
  <c r="J347" i="3"/>
  <c r="I330" i="3"/>
  <c r="J328" i="3"/>
  <c r="I311" i="3"/>
  <c r="J309" i="3"/>
  <c r="I294" i="3"/>
  <c r="J292" i="3"/>
  <c r="I275" i="3"/>
  <c r="J273" i="3"/>
  <c r="I256" i="3"/>
  <c r="K256" i="3" s="1"/>
  <c r="L256" i="3" s="1"/>
  <c r="J254" i="3"/>
  <c r="I239" i="3"/>
  <c r="J237" i="3"/>
  <c r="I220" i="3"/>
  <c r="J218" i="3"/>
  <c r="I203" i="3"/>
  <c r="I201" i="3"/>
  <c r="K201" i="3" s="1"/>
  <c r="L201" i="3" s="1"/>
  <c r="J199" i="3"/>
  <c r="J188" i="3"/>
  <c r="I181" i="3"/>
  <c r="J172" i="3"/>
  <c r="I165" i="3"/>
  <c r="I669" i="3"/>
  <c r="J613" i="3"/>
  <c r="I598" i="3"/>
  <c r="K598" i="3" s="1"/>
  <c r="L598" i="3" s="1"/>
  <c r="I586" i="3"/>
  <c r="K586" i="3" s="1"/>
  <c r="L586" i="3" s="1"/>
  <c r="J539" i="3"/>
  <c r="J515" i="3"/>
  <c r="I501" i="3"/>
  <c r="J483" i="3"/>
  <c r="J479" i="3"/>
  <c r="I470" i="3"/>
  <c r="K470" i="3" s="1"/>
  <c r="L470" i="3" s="1"/>
  <c r="J462" i="3"/>
  <c r="I447" i="3"/>
  <c r="I429" i="3"/>
  <c r="K429" i="3" s="1"/>
  <c r="L429" i="3" s="1"/>
  <c r="I426" i="3"/>
  <c r="J390" i="3"/>
  <c r="I388" i="3"/>
  <c r="I364" i="3"/>
  <c r="J362" i="3"/>
  <c r="I347" i="3"/>
  <c r="K347" i="3" s="1"/>
  <c r="L347" i="3" s="1"/>
  <c r="I345" i="3"/>
  <c r="J343" i="3"/>
  <c r="I725" i="3"/>
  <c r="J612" i="3"/>
  <c r="J546" i="3"/>
  <c r="I515" i="3"/>
  <c r="I487" i="3"/>
  <c r="K487" i="3" s="1"/>
  <c r="L487" i="3" s="1"/>
  <c r="I483" i="3"/>
  <c r="I479" i="3"/>
  <c r="I462" i="3"/>
  <c r="K462" i="3" s="1"/>
  <c r="L462" i="3" s="1"/>
  <c r="J443" i="3"/>
  <c r="J432" i="3"/>
  <c r="I401" i="3"/>
  <c r="J392" i="3"/>
  <c r="I390" i="3"/>
  <c r="K390" i="3" s="1"/>
  <c r="L390" i="3" s="1"/>
  <c r="I362" i="3"/>
  <c r="J360" i="3"/>
  <c r="J529" i="3"/>
  <c r="I521" i="3"/>
  <c r="J458" i="3"/>
  <c r="I443" i="3"/>
  <c r="J439" i="3"/>
  <c r="I432" i="3"/>
  <c r="J406" i="3"/>
  <c r="J563" i="3"/>
  <c r="I537" i="3"/>
  <c r="I529" i="3"/>
  <c r="I491" i="3"/>
  <c r="J478" i="3"/>
  <c r="I465" i="3"/>
  <c r="K465" i="3" s="1"/>
  <c r="L465" i="3" s="1"/>
  <c r="I446" i="3"/>
  <c r="K446" i="3" s="1"/>
  <c r="L446" i="3" s="1"/>
  <c r="I425" i="3"/>
  <c r="K425" i="3" s="1"/>
  <c r="L425" i="3" s="1"/>
  <c r="J422" i="3"/>
  <c r="J415" i="3"/>
  <c r="I406" i="3"/>
  <c r="J396" i="3"/>
  <c r="I394" i="3"/>
  <c r="J383" i="3"/>
  <c r="I381" i="3"/>
  <c r="I379" i="3"/>
  <c r="I375" i="3"/>
  <c r="J373" i="3"/>
  <c r="I358" i="3"/>
  <c r="J356" i="3"/>
  <c r="I339" i="3"/>
  <c r="J337" i="3"/>
  <c r="I320" i="3"/>
  <c r="J318" i="3"/>
  <c r="I804" i="3"/>
  <c r="K804" i="3" s="1"/>
  <c r="L804" i="3" s="1"/>
  <c r="I607" i="3"/>
  <c r="J482" i="3"/>
  <c r="J461" i="3"/>
  <c r="J442" i="3"/>
  <c r="I415" i="3"/>
  <c r="K415" i="3" s="1"/>
  <c r="L415" i="3" s="1"/>
  <c r="I409" i="3"/>
  <c r="J398" i="3"/>
  <c r="I396" i="3"/>
  <c r="J385" i="3"/>
  <c r="I383" i="3"/>
  <c r="I373" i="3"/>
  <c r="J371" i="3"/>
  <c r="I356" i="3"/>
  <c r="K356" i="3" s="1"/>
  <c r="L356" i="3" s="1"/>
  <c r="J354" i="3"/>
  <c r="J352" i="3"/>
  <c r="I337" i="3"/>
  <c r="J335" i="3"/>
  <c r="I318" i="3"/>
  <c r="J797" i="3"/>
  <c r="I631" i="3"/>
  <c r="K631" i="3" s="1"/>
  <c r="L631" i="3" s="1"/>
  <c r="J561" i="3"/>
  <c r="I544" i="3"/>
  <c r="K544" i="3" s="1"/>
  <c r="L544" i="3" s="1"/>
  <c r="J509" i="3"/>
  <c r="I495" i="3"/>
  <c r="I453" i="3"/>
  <c r="J428" i="3"/>
  <c r="J403" i="3"/>
  <c r="I398" i="3"/>
  <c r="K398" i="3" s="1"/>
  <c r="L398" i="3" s="1"/>
  <c r="J387" i="3"/>
  <c r="I385" i="3"/>
  <c r="K385" i="3" s="1"/>
  <c r="L385" i="3" s="1"/>
  <c r="I371" i="3"/>
  <c r="J369" i="3"/>
  <c r="J705" i="3"/>
  <c r="I581" i="3"/>
  <c r="J535" i="3"/>
  <c r="J527" i="3"/>
  <c r="I519" i="3"/>
  <c r="K519" i="3" s="1"/>
  <c r="L519" i="3" s="1"/>
  <c r="I509" i="3"/>
  <c r="J449" i="3"/>
  <c r="I428" i="3"/>
  <c r="J421" i="3"/>
  <c r="J400" i="3"/>
  <c r="J389" i="3"/>
  <c r="I387" i="3"/>
  <c r="I369" i="3"/>
  <c r="J367" i="3"/>
  <c r="I628" i="3"/>
  <c r="K628" i="3" s="1"/>
  <c r="L628" i="3" s="1"/>
  <c r="J552" i="3"/>
  <c r="I535" i="3"/>
  <c r="I527" i="3"/>
  <c r="I592" i="3"/>
  <c r="I570" i="3"/>
  <c r="K570" i="3" s="1"/>
  <c r="L570" i="3" s="1"/>
  <c r="I552" i="3"/>
  <c r="J601" i="3"/>
  <c r="I559" i="3"/>
  <c r="K559" i="3" s="1"/>
  <c r="L559" i="3" s="1"/>
  <c r="J460" i="3"/>
  <c r="I445" i="3"/>
  <c r="I417" i="3"/>
  <c r="J405" i="3"/>
  <c r="J376" i="3"/>
  <c r="I342" i="3"/>
  <c r="I331" i="3"/>
  <c r="J324" i="3"/>
  <c r="J321" i="3"/>
  <c r="I312" i="3"/>
  <c r="J284" i="3"/>
  <c r="J276" i="3"/>
  <c r="I273" i="3"/>
  <c r="I268" i="3"/>
  <c r="J240" i="3"/>
  <c r="J232" i="3"/>
  <c r="I229" i="3"/>
  <c r="I221" i="3"/>
  <c r="J193" i="3"/>
  <c r="J178" i="3"/>
  <c r="I171" i="3"/>
  <c r="J166" i="3"/>
  <c r="J157" i="3"/>
  <c r="I155" i="3"/>
  <c r="I144" i="3"/>
  <c r="K144" i="3" s="1"/>
  <c r="L144" i="3" s="1"/>
  <c r="I116" i="3"/>
  <c r="K116" i="3" s="1"/>
  <c r="L116" i="3" s="1"/>
  <c r="J114" i="3"/>
  <c r="I97" i="3"/>
  <c r="J95" i="3"/>
  <c r="I78" i="3"/>
  <c r="J76" i="3"/>
  <c r="J65" i="3"/>
  <c r="I58" i="3"/>
  <c r="J49" i="3"/>
  <c r="I42" i="3"/>
  <c r="J33" i="3"/>
  <c r="I26" i="3"/>
  <c r="J17" i="3"/>
  <c r="I10" i="3"/>
  <c r="J5" i="3"/>
  <c r="I460" i="3"/>
  <c r="K460" i="3" s="1"/>
  <c r="L460" i="3" s="1"/>
  <c r="I405" i="3"/>
  <c r="J375" i="3"/>
  <c r="J363" i="3"/>
  <c r="J341" i="3"/>
  <c r="I324" i="3"/>
  <c r="J295" i="3"/>
  <c r="J287" i="3"/>
  <c r="I284" i="3"/>
  <c r="I276" i="3"/>
  <c r="J248" i="3"/>
  <c r="I240" i="3"/>
  <c r="I237" i="3"/>
  <c r="I232" i="3"/>
  <c r="K232" i="3" s="1"/>
  <c r="L232" i="3" s="1"/>
  <c r="J204" i="3"/>
  <c r="J196" i="3"/>
  <c r="I193" i="3"/>
  <c r="K193" i="3" s="1"/>
  <c r="L193" i="3" s="1"/>
  <c r="I178" i="3"/>
  <c r="J173" i="3"/>
  <c r="I166" i="3"/>
  <c r="J159" i="3"/>
  <c r="I157" i="3"/>
  <c r="J146" i="3"/>
  <c r="I114" i="3"/>
  <c r="I112" i="3"/>
  <c r="J110" i="3"/>
  <c r="I95" i="3"/>
  <c r="J93" i="3"/>
  <c r="I76" i="3"/>
  <c r="J74" i="3"/>
  <c r="I65" i="3"/>
  <c r="K65" i="3" s="1"/>
  <c r="L65" i="3" s="1"/>
  <c r="J56" i="3"/>
  <c r="I49" i="3"/>
  <c r="K49" i="3" s="1"/>
  <c r="L49" i="3" s="1"/>
  <c r="J40" i="3"/>
  <c r="I33" i="3"/>
  <c r="J24" i="3"/>
  <c r="I17" i="3"/>
  <c r="J8" i="3"/>
  <c r="I5" i="3"/>
  <c r="J381" i="3"/>
  <c r="I363" i="3"/>
  <c r="I341" i="3"/>
  <c r="J327" i="3"/>
  <c r="J303" i="3"/>
  <c r="I295" i="3"/>
  <c r="I292" i="3"/>
  <c r="K292" i="3" s="1"/>
  <c r="L292" i="3" s="1"/>
  <c r="I287" i="3"/>
  <c r="K287" i="3" s="1"/>
  <c r="L287" i="3" s="1"/>
  <c r="J259" i="3"/>
  <c r="J251" i="3"/>
  <c r="I248" i="3"/>
  <c r="J215" i="3"/>
  <c r="J212" i="3"/>
  <c r="I204" i="3"/>
  <c r="I196" i="3"/>
  <c r="J180" i="3"/>
  <c r="I173" i="3"/>
  <c r="J168" i="3"/>
  <c r="J161" i="3"/>
  <c r="I159" i="3"/>
  <c r="J148" i="3"/>
  <c r="I146" i="3"/>
  <c r="I110" i="3"/>
  <c r="K110" i="3" s="1"/>
  <c r="L110" i="3" s="1"/>
  <c r="J108" i="3"/>
  <c r="I93" i="3"/>
  <c r="K93" i="3" s="1"/>
  <c r="L93" i="3" s="1"/>
  <c r="J91" i="3"/>
  <c r="I74" i="3"/>
  <c r="J72" i="3"/>
  <c r="J63" i="3"/>
  <c r="I56" i="3"/>
  <c r="J47" i="3"/>
  <c r="I40" i="3"/>
  <c r="K40" i="3" s="1"/>
  <c r="L40" i="3" s="1"/>
  <c r="J31" i="3"/>
  <c r="I24" i="3"/>
  <c r="J15" i="3"/>
  <c r="I8" i="3"/>
  <c r="J395" i="3"/>
  <c r="J357" i="3"/>
  <c r="I327" i="3"/>
  <c r="K327" i="3" s="1"/>
  <c r="L327" i="3" s="1"/>
  <c r="J320" i="3"/>
  <c r="J314" i="3"/>
  <c r="J306" i="3"/>
  <c r="I303" i="3"/>
  <c r="J270" i="3"/>
  <c r="J267" i="3"/>
  <c r="I259" i="3"/>
  <c r="I251" i="3"/>
  <c r="J231" i="3"/>
  <c r="J223" i="3"/>
  <c r="I215" i="3"/>
  <c r="I212" i="3"/>
  <c r="I180" i="3"/>
  <c r="J175" i="3"/>
  <c r="I168" i="3"/>
  <c r="K168" i="3" s="1"/>
  <c r="L168" i="3" s="1"/>
  <c r="J163" i="3"/>
  <c r="I161" i="3"/>
  <c r="K161" i="3" s="1"/>
  <c r="L161" i="3" s="1"/>
  <c r="J150" i="3"/>
  <c r="I148" i="3"/>
  <c r="K148" i="3" s="1"/>
  <c r="L148" i="3" s="1"/>
  <c r="J131" i="3"/>
  <c r="J129" i="3"/>
  <c r="J127" i="3"/>
  <c r="J125" i="3"/>
  <c r="I108" i="3"/>
  <c r="J106" i="3"/>
  <c r="I91" i="3"/>
  <c r="J89" i="3"/>
  <c r="J87" i="3"/>
  <c r="I72" i="3"/>
  <c r="J70" i="3"/>
  <c r="I63" i="3"/>
  <c r="J54" i="3"/>
  <c r="I47" i="3"/>
  <c r="J38" i="3"/>
  <c r="I31" i="3"/>
  <c r="K31" i="3" s="1"/>
  <c r="L31" i="3" s="1"/>
  <c r="J22" i="3"/>
  <c r="I15" i="3"/>
  <c r="J6" i="3"/>
  <c r="I568" i="3"/>
  <c r="J427" i="3"/>
  <c r="J394" i="3"/>
  <c r="I352" i="3"/>
  <c r="J348" i="3"/>
  <c r="I314" i="3"/>
  <c r="J286" i="3"/>
  <c r="J278" i="3"/>
  <c r="I270" i="3"/>
  <c r="I267" i="3"/>
  <c r="K267" i="3" s="1"/>
  <c r="L267" i="3" s="1"/>
  <c r="J234" i="3"/>
  <c r="I231" i="3"/>
  <c r="I223" i="3"/>
  <c r="K223" i="3" s="1"/>
  <c r="L223" i="3" s="1"/>
  <c r="J195" i="3"/>
  <c r="J185" i="3"/>
  <c r="I175" i="3"/>
  <c r="J170" i="3"/>
  <c r="I163" i="3"/>
  <c r="J152" i="3"/>
  <c r="I150" i="3"/>
  <c r="J135" i="3"/>
  <c r="I133" i="3"/>
  <c r="I131" i="3"/>
  <c r="I129" i="3"/>
  <c r="I127" i="3"/>
  <c r="I125" i="3"/>
  <c r="J123" i="3"/>
  <c r="I106" i="3"/>
  <c r="J104" i="3"/>
  <c r="I87" i="3"/>
  <c r="J85" i="3"/>
  <c r="I70" i="3"/>
  <c r="J61" i="3"/>
  <c r="I54" i="3"/>
  <c r="J45" i="3"/>
  <c r="I441" i="3"/>
  <c r="K441" i="3" s="1"/>
  <c r="L441" i="3" s="1"/>
  <c r="I427" i="3"/>
  <c r="J402" i="3"/>
  <c r="I348" i="3"/>
  <c r="J333" i="3"/>
  <c r="J289" i="3"/>
  <c r="I286" i="3"/>
  <c r="K286" i="3" s="1"/>
  <c r="L286" i="3" s="1"/>
  <c r="I278" i="3"/>
  <c r="K278" i="3" s="1"/>
  <c r="L278" i="3" s="1"/>
  <c r="J250" i="3"/>
  <c r="J242" i="3"/>
  <c r="I234" i="3"/>
  <c r="J206" i="3"/>
  <c r="J198" i="3"/>
  <c r="I195" i="3"/>
  <c r="K195" i="3" s="1"/>
  <c r="L195" i="3" s="1"/>
  <c r="J182" i="3"/>
  <c r="J177" i="3"/>
  <c r="I170" i="3"/>
  <c r="J154" i="3"/>
  <c r="I152" i="3"/>
  <c r="J141" i="3"/>
  <c r="J139" i="3"/>
  <c r="J137" i="3"/>
  <c r="I135" i="3"/>
  <c r="K135" i="3" s="1"/>
  <c r="L135" i="3" s="1"/>
  <c r="I123" i="3"/>
  <c r="K123" i="3" s="1"/>
  <c r="L123" i="3" s="1"/>
  <c r="J121" i="3"/>
  <c r="J119" i="3"/>
  <c r="I104" i="3"/>
  <c r="J102" i="3"/>
  <c r="I85" i="3"/>
  <c r="J83" i="3"/>
  <c r="J68" i="3"/>
  <c r="I61" i="3"/>
  <c r="K61" i="3" s="1"/>
  <c r="L61" i="3" s="1"/>
  <c r="J52" i="3"/>
  <c r="I45" i="3"/>
  <c r="J550" i="3"/>
  <c r="J468" i="3"/>
  <c r="I400" i="3"/>
  <c r="J380" i="3"/>
  <c r="I367" i="3"/>
  <c r="J344" i="3"/>
  <c r="I333" i="3"/>
  <c r="K333" i="3" s="1"/>
  <c r="L333" i="3" s="1"/>
  <c r="J326" i="3"/>
  <c r="J323" i="3"/>
  <c r="J305" i="3"/>
  <c r="I297" i="3"/>
  <c r="I289" i="3"/>
  <c r="J261" i="3"/>
  <c r="J253" i="3"/>
  <c r="I250" i="3"/>
  <c r="J214" i="3"/>
  <c r="I206" i="3"/>
  <c r="I198" i="3"/>
  <c r="I182" i="3"/>
  <c r="I177" i="3"/>
  <c r="J156" i="3"/>
  <c r="I154" i="3"/>
  <c r="K154" i="3" s="1"/>
  <c r="L154" i="3" s="1"/>
  <c r="J143" i="3"/>
  <c r="I141" i="3"/>
  <c r="K141" i="3" s="1"/>
  <c r="L141" i="3" s="1"/>
  <c r="I139" i="3"/>
  <c r="I119" i="3"/>
  <c r="J117" i="3"/>
  <c r="I102" i="3"/>
  <c r="K102" i="3" s="1"/>
  <c r="L102" i="3" s="1"/>
  <c r="J100" i="3"/>
  <c r="J485" i="3"/>
  <c r="I468" i="3"/>
  <c r="I393" i="3"/>
  <c r="J379" i="3"/>
  <c r="I361" i="3"/>
  <c r="I344" i="3"/>
  <c r="I326" i="3"/>
  <c r="I323" i="3"/>
  <c r="J316" i="3"/>
  <c r="J308" i="3"/>
  <c r="I305" i="3"/>
  <c r="K305" i="3" s="1"/>
  <c r="L305" i="3" s="1"/>
  <c r="J272" i="3"/>
  <c r="J269" i="3"/>
  <c r="I261" i="3"/>
  <c r="I253" i="3"/>
  <c r="J225" i="3"/>
  <c r="I217" i="3"/>
  <c r="K217" i="3" s="1"/>
  <c r="L217" i="3" s="1"/>
  <c r="I214" i="3"/>
  <c r="J187" i="3"/>
  <c r="J179" i="3"/>
  <c r="I172" i="3"/>
  <c r="K172" i="3" s="1"/>
  <c r="L172" i="3" s="1"/>
  <c r="I156" i="3"/>
  <c r="J145" i="3"/>
  <c r="I143" i="3"/>
  <c r="I117" i="3"/>
  <c r="K117" i="3" s="1"/>
  <c r="L117" i="3" s="1"/>
  <c r="J115" i="3"/>
  <c r="I100" i="3"/>
  <c r="J98" i="3"/>
  <c r="I81" i="3"/>
  <c r="J79" i="3"/>
  <c r="J66" i="3"/>
  <c r="I59" i="3"/>
  <c r="J50" i="3"/>
  <c r="I43" i="3"/>
  <c r="J34" i="3"/>
  <c r="I27" i="3"/>
  <c r="J533" i="3"/>
  <c r="I503" i="3"/>
  <c r="I485" i="3"/>
  <c r="J424" i="3"/>
  <c r="J411" i="3"/>
  <c r="J340" i="3"/>
  <c r="I316" i="3"/>
  <c r="I308" i="3"/>
  <c r="J288" i="3"/>
  <c r="J280" i="3"/>
  <c r="I272" i="3"/>
  <c r="K272" i="3" s="1"/>
  <c r="L272" i="3" s="1"/>
  <c r="I269" i="3"/>
  <c r="J236" i="3"/>
  <c r="I233" i="3"/>
  <c r="I225" i="3"/>
  <c r="J197" i="3"/>
  <c r="I187" i="3"/>
  <c r="K187" i="3" s="1"/>
  <c r="L187" i="3" s="1"/>
  <c r="J184" i="3"/>
  <c r="I179" i="3"/>
  <c r="K179" i="3" s="1"/>
  <c r="L179" i="3" s="1"/>
  <c r="J147" i="3"/>
  <c r="I145" i="3"/>
  <c r="I115" i="3"/>
  <c r="J113" i="3"/>
  <c r="I98" i="3"/>
  <c r="K98" i="3" s="1"/>
  <c r="L98" i="3" s="1"/>
  <c r="I96" i="3"/>
  <c r="J94" i="3"/>
  <c r="I79" i="3"/>
  <c r="K79" i="3" s="1"/>
  <c r="L79" i="3" s="1"/>
  <c r="J77" i="3"/>
  <c r="I66" i="3"/>
  <c r="K66" i="3" s="1"/>
  <c r="L66" i="3" s="1"/>
  <c r="J57" i="3"/>
  <c r="I50" i="3"/>
  <c r="J41" i="3"/>
  <c r="I34" i="3"/>
  <c r="K34" i="3" s="1"/>
  <c r="L34" i="3" s="1"/>
  <c r="J25" i="3"/>
  <c r="I18" i="3"/>
  <c r="J9" i="3"/>
  <c r="J525" i="3"/>
  <c r="I424" i="3"/>
  <c r="I411" i="3"/>
  <c r="I392" i="3"/>
  <c r="I360" i="3"/>
  <c r="I343" i="3"/>
  <c r="I329" i="3"/>
  <c r="J291" i="3"/>
  <c r="I288" i="3"/>
  <c r="K288" i="3" s="1"/>
  <c r="L288" i="3" s="1"/>
  <c r="I280" i="3"/>
  <c r="J252" i="3"/>
  <c r="J247" i="3"/>
  <c r="J244" i="3"/>
  <c r="I236" i="3"/>
  <c r="J208" i="3"/>
  <c r="J200" i="3"/>
  <c r="I197" i="3"/>
  <c r="K197" i="3" s="1"/>
  <c r="L197" i="3" s="1"/>
  <c r="I184" i="3"/>
  <c r="K184" i="3" s="1"/>
  <c r="L184" i="3" s="1"/>
  <c r="I147" i="3"/>
  <c r="K147" i="3" s="1"/>
  <c r="L147" i="3" s="1"/>
  <c r="I113" i="3"/>
  <c r="J111" i="3"/>
  <c r="I94" i="3"/>
  <c r="K94" i="3" s="1"/>
  <c r="L94" i="3" s="1"/>
  <c r="J92" i="3"/>
  <c r="I77" i="3"/>
  <c r="K77" i="3" s="1"/>
  <c r="L77" i="3" s="1"/>
  <c r="J75" i="3"/>
  <c r="J64" i="3"/>
  <c r="I57" i="3"/>
  <c r="K57" i="3" s="1"/>
  <c r="L57" i="3" s="1"/>
  <c r="J48" i="3"/>
  <c r="I41" i="3"/>
  <c r="K41" i="3" s="1"/>
  <c r="L41" i="3" s="1"/>
  <c r="J32" i="3"/>
  <c r="I25" i="3"/>
  <c r="K25" i="3" s="1"/>
  <c r="L25" i="3" s="1"/>
  <c r="J16" i="3"/>
  <c r="I9" i="3"/>
  <c r="I499" i="3"/>
  <c r="J464" i="3"/>
  <c r="I449" i="3"/>
  <c r="J408" i="3"/>
  <c r="J391" i="3"/>
  <c r="J339" i="3"/>
  <c r="J322" i="3"/>
  <c r="J307" i="3"/>
  <c r="J302" i="3"/>
  <c r="J299" i="3"/>
  <c r="I291" i="3"/>
  <c r="J263" i="3"/>
  <c r="J255" i="3"/>
  <c r="I252" i="3"/>
  <c r="K252" i="3" s="1"/>
  <c r="L252" i="3" s="1"/>
  <c r="I244" i="3"/>
  <c r="K244" i="3" s="1"/>
  <c r="L244" i="3" s="1"/>
  <c r="J216" i="3"/>
  <c r="J211" i="3"/>
  <c r="I208" i="3"/>
  <c r="K208" i="3" s="1"/>
  <c r="L208" i="3" s="1"/>
  <c r="I200" i="3"/>
  <c r="J189" i="3"/>
  <c r="J167" i="3"/>
  <c r="I149" i="3"/>
  <c r="K149" i="3" s="1"/>
  <c r="L149" i="3" s="1"/>
  <c r="I111" i="3"/>
  <c r="K111" i="3" s="1"/>
  <c r="L111" i="3" s="1"/>
  <c r="J109" i="3"/>
  <c r="I92" i="3"/>
  <c r="J90" i="3"/>
  <c r="J481" i="3"/>
  <c r="I464" i="3"/>
  <c r="J434" i="3"/>
  <c r="I408" i="3"/>
  <c r="I391" i="3"/>
  <c r="K391" i="3" s="1"/>
  <c r="L391" i="3" s="1"/>
  <c r="I378" i="3"/>
  <c r="J365" i="3"/>
  <c r="J350" i="3"/>
  <c r="J310" i="3"/>
  <c r="I307" i="3"/>
  <c r="I299" i="3"/>
  <c r="J271" i="3"/>
  <c r="J266" i="3"/>
  <c r="I263" i="3"/>
  <c r="I255" i="3"/>
  <c r="J227" i="3"/>
  <c r="J219" i="3"/>
  <c r="I216" i="3"/>
  <c r="I481" i="3"/>
  <c r="I377" i="3"/>
  <c r="I365" i="3"/>
  <c r="J359" i="3"/>
  <c r="I350" i="3"/>
  <c r="I335" i="3"/>
  <c r="J325" i="3"/>
  <c r="K325" i="3" s="1"/>
  <c r="L325" i="3" s="1"/>
  <c r="I310" i="3"/>
  <c r="J282" i="3"/>
  <c r="J274" i="3"/>
  <c r="I271" i="3"/>
  <c r="J238" i="3"/>
  <c r="J235" i="3"/>
  <c r="J230" i="3"/>
  <c r="I227" i="3"/>
  <c r="K227" i="3" s="1"/>
  <c r="L227" i="3" s="1"/>
  <c r="I219" i="3"/>
  <c r="K219" i="3" s="1"/>
  <c r="L219" i="3" s="1"/>
  <c r="I186" i="3"/>
  <c r="J162" i="3"/>
  <c r="J151" i="3"/>
  <c r="I689" i="3"/>
  <c r="J513" i="3"/>
  <c r="I513" i="3"/>
  <c r="K513" i="3" s="1"/>
  <c r="L513" i="3" s="1"/>
  <c r="J477" i="3"/>
  <c r="J445" i="3"/>
  <c r="I389" i="3"/>
  <c r="J342" i="3"/>
  <c r="J331" i="3"/>
  <c r="J312" i="3"/>
  <c r="I309" i="3"/>
  <c r="K309" i="3" s="1"/>
  <c r="L309" i="3" s="1"/>
  <c r="I304" i="3"/>
  <c r="I301" i="3"/>
  <c r="K301" i="3" s="1"/>
  <c r="L301" i="3" s="1"/>
  <c r="J268" i="3"/>
  <c r="I265" i="3"/>
  <c r="I257" i="3"/>
  <c r="K257" i="3" s="1"/>
  <c r="L257" i="3" s="1"/>
  <c r="J229" i="3"/>
  <c r="J221" i="3"/>
  <c r="I218" i="3"/>
  <c r="I213" i="3"/>
  <c r="I11" i="3"/>
  <c r="J122" i="3"/>
  <c r="I176" i="3"/>
  <c r="J304" i="3"/>
  <c r="J358" i="3"/>
  <c r="J11" i="3"/>
  <c r="I14" i="3"/>
  <c r="I35" i="3"/>
  <c r="J58" i="3"/>
  <c r="I99" i="3"/>
  <c r="I238" i="3"/>
  <c r="I282" i="3"/>
  <c r="I328" i="3"/>
  <c r="K328" i="3" s="1"/>
  <c r="L328" i="3" s="1"/>
  <c r="I359" i="3"/>
  <c r="K359" i="3" s="1"/>
  <c r="L359" i="3" s="1"/>
  <c r="J14" i="3"/>
  <c r="J35" i="3"/>
  <c r="I38" i="3"/>
  <c r="J42" i="3"/>
  <c r="I62" i="3"/>
  <c r="I83" i="3"/>
  <c r="K83" i="3" s="1"/>
  <c r="L83" i="3" s="1"/>
  <c r="J99" i="3"/>
  <c r="I136" i="3"/>
  <c r="J186" i="3"/>
  <c r="I20" i="3"/>
  <c r="I46" i="3"/>
  <c r="J62" i="3"/>
  <c r="J105" i="3"/>
  <c r="I118" i="3"/>
  <c r="K118" i="3" s="1"/>
  <c r="L118" i="3" s="1"/>
  <c r="I130" i="3"/>
  <c r="K130" i="3" s="1"/>
  <c r="L130" i="3" s="1"/>
  <c r="J136" i="3"/>
  <c r="I188" i="3"/>
  <c r="K188" i="3" s="1"/>
  <c r="L188" i="3" s="1"/>
  <c r="J285" i="3"/>
  <c r="I6" i="3"/>
  <c r="J20" i="3"/>
  <c r="I23" i="3"/>
  <c r="J26" i="3"/>
  <c r="I29" i="3"/>
  <c r="I32" i="3"/>
  <c r="J46" i="3"/>
  <c r="I67" i="3"/>
  <c r="I84" i="3"/>
  <c r="I88" i="3"/>
  <c r="J118" i="3"/>
  <c r="J130" i="3"/>
  <c r="I199" i="3"/>
  <c r="K199" i="3" s="1"/>
  <c r="L199" i="3" s="1"/>
  <c r="I12" i="3"/>
  <c r="K12" i="3" s="1"/>
  <c r="L12" i="3" s="1"/>
  <c r="J23" i="3"/>
  <c r="J29" i="3"/>
  <c r="I51" i="3"/>
  <c r="J67" i="3"/>
  <c r="I75" i="3"/>
  <c r="I80" i="3"/>
  <c r="K80" i="3" s="1"/>
  <c r="L80" i="3" s="1"/>
  <c r="J84" i="3"/>
  <c r="J88" i="3"/>
  <c r="I124" i="3"/>
  <c r="J169" i="3"/>
  <c r="J12" i="3"/>
  <c r="J51" i="3"/>
  <c r="I71" i="3"/>
  <c r="J124" i="3"/>
  <c r="I160" i="3"/>
  <c r="K160" i="3" s="1"/>
  <c r="L160" i="3" s="1"/>
  <c r="I189" i="3"/>
  <c r="I202" i="3"/>
  <c r="K202" i="3" s="1"/>
  <c r="L202" i="3" s="1"/>
  <c r="I246" i="3"/>
  <c r="K246" i="3" s="1"/>
  <c r="L246" i="3" s="1"/>
  <c r="I36" i="3"/>
  <c r="I39" i="3"/>
  <c r="I55" i="3"/>
  <c r="J59" i="3"/>
  <c r="J71" i="3"/>
  <c r="I101" i="3"/>
  <c r="K101" i="3" s="1"/>
  <c r="L101" i="3" s="1"/>
  <c r="I138" i="3"/>
  <c r="J171" i="3"/>
  <c r="J202" i="3"/>
  <c r="J246" i="3"/>
  <c r="J290" i="3"/>
  <c r="J18" i="3"/>
  <c r="I21" i="3"/>
  <c r="K21" i="3" s="1"/>
  <c r="L21" i="3" s="1"/>
  <c r="J36" i="3"/>
  <c r="J39" i="3"/>
  <c r="J43" i="3"/>
  <c r="J55" i="3"/>
  <c r="J101" i="3"/>
  <c r="I107" i="3"/>
  <c r="I132" i="3"/>
  <c r="J138" i="3"/>
  <c r="J153" i="3"/>
  <c r="I191" i="3"/>
  <c r="I249" i="3"/>
  <c r="I293" i="3"/>
  <c r="I7" i="3"/>
  <c r="J21" i="3"/>
  <c r="I30" i="3"/>
  <c r="K30" i="3" s="1"/>
  <c r="L30" i="3" s="1"/>
  <c r="I60" i="3"/>
  <c r="K60" i="3" s="1"/>
  <c r="L60" i="3" s="1"/>
  <c r="J107" i="3"/>
  <c r="I120" i="3"/>
  <c r="K120" i="3" s="1"/>
  <c r="L120" i="3" s="1"/>
  <c r="J132" i="3"/>
  <c r="I162" i="3"/>
  <c r="J191" i="3"/>
  <c r="J293" i="3"/>
  <c r="J7" i="3"/>
  <c r="J10" i="3"/>
  <c r="J27" i="3"/>
  <c r="J30" i="3"/>
  <c r="I44" i="3"/>
  <c r="J60" i="3"/>
  <c r="I68" i="3"/>
  <c r="J120" i="3"/>
  <c r="I346" i="3"/>
  <c r="J44" i="3"/>
  <c r="I52" i="3"/>
  <c r="K52" i="3" s="1"/>
  <c r="L52" i="3" s="1"/>
  <c r="I64" i="3"/>
  <c r="K64" i="3" s="1"/>
  <c r="L64" i="3" s="1"/>
  <c r="J81" i="3"/>
  <c r="J126" i="3"/>
  <c r="J155" i="3"/>
  <c r="I164" i="3"/>
  <c r="J346" i="3"/>
  <c r="I13" i="3"/>
  <c r="I19" i="3"/>
  <c r="K19" i="3" s="1"/>
  <c r="L19" i="3" s="1"/>
  <c r="I37" i="3"/>
  <c r="I48" i="3"/>
  <c r="I82" i="3"/>
  <c r="I86" i="3"/>
  <c r="K86" i="3" s="1"/>
  <c r="L86" i="3" s="1"/>
  <c r="I90" i="3"/>
  <c r="K90" i="3" s="1"/>
  <c r="L90" i="3" s="1"/>
  <c r="J97" i="3"/>
  <c r="I140" i="3"/>
  <c r="K140" i="3" s="1"/>
  <c r="L140" i="3" s="1"/>
  <c r="J164" i="3"/>
  <c r="J210" i="3"/>
  <c r="I254" i="3"/>
  <c r="J13" i="3"/>
  <c r="I16" i="3"/>
  <c r="J19" i="3"/>
  <c r="J37" i="3"/>
  <c r="I69" i="3"/>
  <c r="J82" i="3"/>
  <c r="J86" i="3"/>
  <c r="I103" i="3"/>
  <c r="I134" i="3"/>
  <c r="J140" i="3"/>
  <c r="J194" i="3"/>
  <c r="L8" i="5"/>
  <c r="L9" i="4"/>
  <c r="K19" i="10" l="1"/>
  <c r="K29" i="10" s="1"/>
  <c r="K16" i="21"/>
  <c r="K18" i="21" s="1"/>
  <c r="K19" i="21" s="1"/>
  <c r="J16" i="21"/>
  <c r="J18" i="21" s="1"/>
  <c r="J19" i="21" s="1"/>
  <c r="I16" i="21"/>
  <c r="I18" i="21" s="1"/>
  <c r="I19" i="21" s="1"/>
  <c r="L16" i="21"/>
  <c r="L18" i="21" s="1"/>
  <c r="L19" i="21" s="1"/>
  <c r="E22" i="12"/>
  <c r="E23" i="12" s="1"/>
  <c r="E24" i="12" s="1"/>
  <c r="L21" i="12"/>
  <c r="J21" i="12"/>
  <c r="K21" i="12"/>
  <c r="I21" i="12"/>
  <c r="J30" i="10"/>
  <c r="M27" i="10"/>
  <c r="L28" i="10"/>
  <c r="L19" i="10" s="1"/>
  <c r="K1299" i="3"/>
  <c r="L1299" i="3" s="1"/>
  <c r="K1427" i="3"/>
  <c r="L1427" i="3" s="1"/>
  <c r="K411" i="3"/>
  <c r="L411" i="3" s="1"/>
  <c r="K316" i="3"/>
  <c r="L316" i="3" s="1"/>
  <c r="K337" i="3"/>
  <c r="L337" i="3" s="1"/>
  <c r="K433" i="3"/>
  <c r="L433" i="3" s="1"/>
  <c r="K1100" i="3"/>
  <c r="L1100" i="3" s="1"/>
  <c r="K1265" i="3"/>
  <c r="L1265" i="3" s="1"/>
  <c r="K1641" i="3"/>
  <c r="L1641" i="3" s="1"/>
  <c r="K707" i="3"/>
  <c r="L707" i="3" s="1"/>
  <c r="K499" i="3"/>
  <c r="L499" i="3" s="1"/>
  <c r="K424" i="3"/>
  <c r="L424" i="3" s="1"/>
  <c r="K371" i="3"/>
  <c r="L371" i="3" s="1"/>
  <c r="K362" i="3"/>
  <c r="L362" i="3" s="1"/>
  <c r="K410" i="3"/>
  <c r="L410" i="3" s="1"/>
  <c r="K105" i="3"/>
  <c r="L105" i="3" s="1"/>
  <c r="K376" i="3"/>
  <c r="L376" i="3" s="1"/>
  <c r="K605" i="3"/>
  <c r="L605" i="3" s="1"/>
  <c r="K416" i="3"/>
  <c r="L416" i="3" s="1"/>
  <c r="K403" i="3"/>
  <c r="L403" i="3" s="1"/>
  <c r="K507" i="3"/>
  <c r="L507" i="3" s="1"/>
  <c r="K767" i="3"/>
  <c r="L767" i="3" s="1"/>
  <c r="K1708" i="3"/>
  <c r="L1708" i="3" s="1"/>
  <c r="K1154" i="3"/>
  <c r="L1154" i="3" s="1"/>
  <c r="K1632" i="3"/>
  <c r="L1632" i="3" s="1"/>
  <c r="K608" i="3"/>
  <c r="L608" i="3" s="1"/>
  <c r="K258" i="3"/>
  <c r="L258" i="3" s="1"/>
  <c r="K386" i="3"/>
  <c r="L386" i="3" s="1"/>
  <c r="K514" i="3"/>
  <c r="L514" i="3" s="1"/>
  <c r="K776" i="3"/>
  <c r="L776" i="3" s="1"/>
  <c r="K969" i="3"/>
  <c r="L969" i="3" s="1"/>
  <c r="K1455" i="3"/>
  <c r="L1455" i="3" s="1"/>
  <c r="K1518" i="3"/>
  <c r="L1518" i="3" s="1"/>
  <c r="K1485" i="3"/>
  <c r="L1485" i="3" s="1"/>
  <c r="K1106" i="3"/>
  <c r="L1106" i="3" s="1"/>
  <c r="K1474" i="3"/>
  <c r="L1474" i="3" s="1"/>
  <c r="K1533" i="3"/>
  <c r="L1533" i="3" s="1"/>
  <c r="K310" i="2"/>
  <c r="L310" i="2" s="1"/>
  <c r="K425" i="2"/>
  <c r="L425" i="2" s="1"/>
  <c r="K553" i="2"/>
  <c r="L553" i="2" s="1"/>
  <c r="K742" i="2"/>
  <c r="L742" i="2" s="1"/>
  <c r="K418" i="2"/>
  <c r="L418" i="2" s="1"/>
  <c r="K546" i="2"/>
  <c r="L546" i="2" s="1"/>
  <c r="K719" i="2"/>
  <c r="L719" i="2" s="1"/>
  <c r="K847" i="2"/>
  <c r="L847" i="2" s="1"/>
  <c r="K712" i="2"/>
  <c r="L712" i="2" s="1"/>
  <c r="K840" i="2"/>
  <c r="L840" i="2" s="1"/>
  <c r="K730" i="2"/>
  <c r="L730" i="2" s="1"/>
  <c r="K1196" i="2"/>
  <c r="L1196" i="2" s="1"/>
  <c r="K1339" i="2"/>
  <c r="L1339" i="2" s="1"/>
  <c r="K1332" i="2"/>
  <c r="L1332" i="2" s="1"/>
  <c r="K1341" i="2"/>
  <c r="L1341" i="2" s="1"/>
  <c r="K1247" i="2"/>
  <c r="L1247" i="2" s="1"/>
  <c r="K1590" i="2"/>
  <c r="L1590" i="2" s="1"/>
  <c r="K265" i="3"/>
  <c r="L265" i="3" s="1"/>
  <c r="K454" i="3"/>
  <c r="L454" i="3" s="1"/>
  <c r="K989" i="2"/>
  <c r="L989" i="2" s="1"/>
  <c r="K463" i="2"/>
  <c r="L463" i="2" s="1"/>
  <c r="K591" i="2"/>
  <c r="L591" i="2" s="1"/>
  <c r="K1244" i="2"/>
  <c r="L1244" i="2" s="1"/>
  <c r="K1289" i="2"/>
  <c r="L1289" i="2" s="1"/>
  <c r="K1364" i="2"/>
  <c r="L1364" i="2" s="1"/>
  <c r="K1525" i="2"/>
  <c r="L1525" i="2" s="1"/>
  <c r="K1549" i="2"/>
  <c r="L1549" i="2" s="1"/>
  <c r="K348" i="3"/>
  <c r="L348" i="3" s="1"/>
  <c r="K1486" i="3"/>
  <c r="L1486" i="3" s="1"/>
  <c r="K1704" i="3"/>
  <c r="L1704" i="3" s="1"/>
  <c r="K1562" i="2"/>
  <c r="L1562" i="2" s="1"/>
  <c r="K665" i="3"/>
  <c r="L665" i="3" s="1"/>
  <c r="K991" i="3"/>
  <c r="L991" i="3" s="1"/>
  <c r="K1249" i="3"/>
  <c r="L1249" i="3" s="1"/>
  <c r="K1354" i="3"/>
  <c r="L1354" i="3" s="1"/>
  <c r="K367" i="2"/>
  <c r="L367" i="2" s="1"/>
  <c r="K667" i="2"/>
  <c r="L667" i="2" s="1"/>
  <c r="K902" i="2"/>
  <c r="L902" i="2" s="1"/>
  <c r="K1214" i="2"/>
  <c r="L1214" i="2" s="1"/>
  <c r="K1321" i="2"/>
  <c r="L1321" i="2" s="1"/>
  <c r="K1394" i="2"/>
  <c r="L1394" i="2" s="1"/>
  <c r="K750" i="3"/>
  <c r="L750" i="3" s="1"/>
  <c r="K1272" i="3"/>
  <c r="L1272" i="3" s="1"/>
  <c r="K13" i="3"/>
  <c r="L13" i="3" s="1"/>
  <c r="K283" i="2"/>
  <c r="L283" i="2" s="1"/>
  <c r="K188" i="2"/>
  <c r="L188" i="2" s="1"/>
  <c r="K397" i="2"/>
  <c r="L397" i="2" s="1"/>
  <c r="K120" i="2"/>
  <c r="L120" i="2" s="1"/>
  <c r="K22" i="2"/>
  <c r="L22" i="2" s="1"/>
  <c r="K215" i="2"/>
  <c r="L215" i="2" s="1"/>
  <c r="K63" i="2"/>
  <c r="L63" i="2" s="1"/>
  <c r="K252" i="2"/>
  <c r="L252" i="2" s="1"/>
  <c r="K396" i="2"/>
  <c r="L396" i="2" s="1"/>
  <c r="K212" i="2"/>
  <c r="L212" i="2" s="1"/>
  <c r="K82" i="2"/>
  <c r="L82" i="2" s="1"/>
  <c r="K448" i="2"/>
  <c r="L448" i="2" s="1"/>
  <c r="K576" i="2"/>
  <c r="L576" i="2" s="1"/>
  <c r="K475" i="2"/>
  <c r="L475" i="2" s="1"/>
  <c r="K603" i="2"/>
  <c r="L603" i="2" s="1"/>
  <c r="K342" i="2"/>
  <c r="L342" i="2" s="1"/>
  <c r="K470" i="2"/>
  <c r="L470" i="2" s="1"/>
  <c r="K598" i="2"/>
  <c r="L598" i="2" s="1"/>
  <c r="K255" i="2"/>
  <c r="L255" i="2" s="1"/>
  <c r="K538" i="2"/>
  <c r="L538" i="2" s="1"/>
  <c r="K639" i="2"/>
  <c r="L639" i="2" s="1"/>
  <c r="K961" i="2"/>
  <c r="L961" i="2" s="1"/>
  <c r="K749" i="2"/>
  <c r="L749" i="2" s="1"/>
  <c r="K657" i="2"/>
  <c r="L657" i="2" s="1"/>
  <c r="K785" i="2"/>
  <c r="L785" i="2" s="1"/>
  <c r="K682" i="2"/>
  <c r="L682" i="2" s="1"/>
  <c r="K810" i="2"/>
  <c r="L810" i="2" s="1"/>
  <c r="K944" i="2"/>
  <c r="L944" i="2" s="1"/>
  <c r="K771" i="2"/>
  <c r="L771" i="2" s="1"/>
  <c r="K893" i="2"/>
  <c r="L893" i="2" s="1"/>
  <c r="K768" i="2"/>
  <c r="L768" i="2" s="1"/>
  <c r="K886" i="2"/>
  <c r="L886" i="2" s="1"/>
  <c r="K697" i="2"/>
  <c r="L697" i="2" s="1"/>
  <c r="K825" i="2"/>
  <c r="L825" i="2" s="1"/>
  <c r="K981" i="2"/>
  <c r="L981" i="2" s="1"/>
  <c r="K1087" i="2"/>
  <c r="L1087" i="2" s="1"/>
  <c r="K1127" i="2"/>
  <c r="L1127" i="2" s="1"/>
  <c r="K1358" i="2"/>
  <c r="L1358" i="2" s="1"/>
  <c r="K1020" i="2"/>
  <c r="L1020" i="2" s="1"/>
  <c r="K1296" i="2"/>
  <c r="L1296" i="2" s="1"/>
  <c r="K1102" i="2"/>
  <c r="L1102" i="2" s="1"/>
  <c r="K1335" i="2"/>
  <c r="L1335" i="2" s="1"/>
  <c r="K1342" i="2"/>
  <c r="L1342" i="2" s="1"/>
  <c r="K1042" i="2"/>
  <c r="L1042" i="2" s="1"/>
  <c r="K1156" i="2"/>
  <c r="L1156" i="2" s="1"/>
  <c r="K1003" i="2"/>
  <c r="L1003" i="2" s="1"/>
  <c r="K1346" i="2"/>
  <c r="L1346" i="2" s="1"/>
  <c r="K1629" i="2"/>
  <c r="L1629" i="2" s="1"/>
  <c r="K1389" i="2"/>
  <c r="L1389" i="2" s="1"/>
  <c r="K1219" i="2"/>
  <c r="L1219" i="2" s="1"/>
  <c r="K1651" i="2"/>
  <c r="L1651" i="2" s="1"/>
  <c r="K1597" i="2"/>
  <c r="L1597" i="2" s="1"/>
  <c r="K1656" i="2"/>
  <c r="L1656" i="2" s="1"/>
  <c r="K1540" i="2"/>
  <c r="L1540" i="2" s="1"/>
  <c r="K1640" i="2"/>
  <c r="L1640" i="2" s="1"/>
  <c r="K1505" i="2"/>
  <c r="L1505" i="2" s="1"/>
  <c r="K1668" i="2"/>
  <c r="L1668" i="2" s="1"/>
  <c r="K695" i="3"/>
  <c r="L695" i="3" s="1"/>
  <c r="K1395" i="3"/>
  <c r="L1395" i="3" s="1"/>
  <c r="K1651" i="3"/>
  <c r="L1651" i="3" s="1"/>
  <c r="K515" i="2"/>
  <c r="L515" i="2" s="1"/>
  <c r="K309" i="2"/>
  <c r="L309" i="2" s="1"/>
  <c r="K134" i="2"/>
  <c r="L134" i="2" s="1"/>
  <c r="K155" i="2"/>
  <c r="L155" i="2" s="1"/>
  <c r="K27" i="2"/>
  <c r="L27" i="2" s="1"/>
  <c r="K191" i="2"/>
  <c r="L191" i="2" s="1"/>
  <c r="K487" i="2"/>
  <c r="L487" i="2" s="1"/>
  <c r="K532" i="2"/>
  <c r="L532" i="2" s="1"/>
  <c r="K408" i="2"/>
  <c r="L408" i="2" s="1"/>
  <c r="K536" i="2"/>
  <c r="L536" i="2" s="1"/>
  <c r="K722" i="2"/>
  <c r="L722" i="2" s="1"/>
  <c r="K209" i="2"/>
  <c r="L209" i="2" s="1"/>
  <c r="K337" i="2"/>
  <c r="L337" i="2" s="1"/>
  <c r="K465" i="2"/>
  <c r="L465" i="2" s="1"/>
  <c r="K593" i="2"/>
  <c r="L593" i="2" s="1"/>
  <c r="K708" i="2"/>
  <c r="L708" i="2" s="1"/>
  <c r="K836" i="2"/>
  <c r="L836" i="2" s="1"/>
  <c r="K879" i="2"/>
  <c r="L879" i="2" s="1"/>
  <c r="K844" i="2"/>
  <c r="L844" i="2" s="1"/>
  <c r="K993" i="2"/>
  <c r="L993" i="2" s="1"/>
  <c r="K766" i="2"/>
  <c r="L766" i="2" s="1"/>
  <c r="K1063" i="2"/>
  <c r="L1063" i="2" s="1"/>
  <c r="K727" i="2"/>
  <c r="L727" i="2" s="1"/>
  <c r="K855" i="2"/>
  <c r="L855" i="2" s="1"/>
  <c r="K991" i="2"/>
  <c r="L991" i="2" s="1"/>
  <c r="K1262" i="2"/>
  <c r="L1262" i="2" s="1"/>
  <c r="K1155" i="2"/>
  <c r="L1155" i="2" s="1"/>
  <c r="K1082" i="2"/>
  <c r="L1082" i="2" s="1"/>
  <c r="K1216" i="2"/>
  <c r="L1216" i="2" s="1"/>
  <c r="K995" i="2"/>
  <c r="L995" i="2" s="1"/>
  <c r="K1452" i="2"/>
  <c r="L1452" i="2" s="1"/>
  <c r="K1399" i="2"/>
  <c r="L1399" i="2" s="1"/>
  <c r="K1158" i="2"/>
  <c r="L1158" i="2" s="1"/>
  <c r="K1132" i="2"/>
  <c r="L1132" i="2" s="1"/>
  <c r="K948" i="2"/>
  <c r="L948" i="2" s="1"/>
  <c r="K1076" i="2"/>
  <c r="L1076" i="2" s="1"/>
  <c r="K1254" i="2"/>
  <c r="L1254" i="2" s="1"/>
  <c r="K1378" i="2"/>
  <c r="L1378" i="2" s="1"/>
  <c r="K1405" i="2"/>
  <c r="L1405" i="2" s="1"/>
  <c r="K1286" i="2"/>
  <c r="L1286" i="2" s="1"/>
  <c r="K1417" i="2"/>
  <c r="L1417" i="2" s="1"/>
  <c r="K1192" i="2"/>
  <c r="L1192" i="2" s="1"/>
  <c r="K1320" i="2"/>
  <c r="L1320" i="2" s="1"/>
  <c r="K1249" i="2"/>
  <c r="L1249" i="2" s="1"/>
  <c r="K1146" i="2"/>
  <c r="L1146" i="2" s="1"/>
  <c r="K1274" i="2"/>
  <c r="L1274" i="2" s="1"/>
  <c r="K1554" i="2"/>
  <c r="L1554" i="2" s="1"/>
  <c r="K1587" i="2"/>
  <c r="L1587" i="2" s="1"/>
  <c r="K1479" i="2"/>
  <c r="L1479" i="2" s="1"/>
  <c r="K1520" i="2"/>
  <c r="L1520" i="2" s="1"/>
  <c r="K1449" i="2"/>
  <c r="L1449" i="2" s="1"/>
  <c r="K1515" i="2"/>
  <c r="L1515" i="2" s="1"/>
  <c r="K1642" i="2"/>
  <c r="L1642" i="2" s="1"/>
  <c r="K1487" i="2"/>
  <c r="L1487" i="2" s="1"/>
  <c r="K1615" i="2"/>
  <c r="L1615" i="2" s="1"/>
  <c r="K1676" i="2"/>
  <c r="L1676" i="2" s="1"/>
  <c r="K1641" i="2"/>
  <c r="L1641" i="2" s="1"/>
  <c r="K253" i="2"/>
  <c r="L253" i="2" s="1"/>
  <c r="K94" i="2"/>
  <c r="L94" i="2" s="1"/>
  <c r="K270" i="2"/>
  <c r="L270" i="2" s="1"/>
  <c r="K104" i="2"/>
  <c r="L104" i="2" s="1"/>
  <c r="K29" i="2"/>
  <c r="L29" i="2" s="1"/>
  <c r="K178" i="2"/>
  <c r="L178" i="2" s="1"/>
  <c r="K47" i="2"/>
  <c r="L47" i="2" s="1"/>
  <c r="K407" i="2"/>
  <c r="L407" i="2" s="1"/>
  <c r="K219" i="2"/>
  <c r="L219" i="2" s="1"/>
  <c r="K61" i="2"/>
  <c r="L61" i="2" s="1"/>
  <c r="K533" i="2"/>
  <c r="L533" i="2" s="1"/>
  <c r="K269" i="2"/>
  <c r="L269" i="2" s="1"/>
  <c r="K364" i="2"/>
  <c r="L364" i="2" s="1"/>
  <c r="K189" i="2"/>
  <c r="L189" i="2" s="1"/>
  <c r="K644" i="2"/>
  <c r="L644" i="2" s="1"/>
  <c r="K464" i="2"/>
  <c r="L464" i="2" s="1"/>
  <c r="K592" i="2"/>
  <c r="L592" i="2" s="1"/>
  <c r="K666" i="2"/>
  <c r="L666" i="2" s="1"/>
  <c r="K386" i="2"/>
  <c r="L386" i="2" s="1"/>
  <c r="K514" i="2"/>
  <c r="L514" i="2" s="1"/>
  <c r="K651" i="2"/>
  <c r="L651" i="2" s="1"/>
  <c r="K491" i="2"/>
  <c r="L491" i="2" s="1"/>
  <c r="K616" i="2"/>
  <c r="L616" i="2" s="1"/>
  <c r="K818" i="2"/>
  <c r="L818" i="2" s="1"/>
  <c r="K358" i="2"/>
  <c r="L358" i="2" s="1"/>
  <c r="K486" i="2"/>
  <c r="L486" i="2" s="1"/>
  <c r="K659" i="2"/>
  <c r="L659" i="2" s="1"/>
  <c r="K271" i="2"/>
  <c r="L271" i="2" s="1"/>
  <c r="K1039" i="2"/>
  <c r="L1039" i="2" s="1"/>
  <c r="K1007" i="2"/>
  <c r="L1007" i="2" s="1"/>
  <c r="K925" i="2"/>
  <c r="L925" i="2" s="1"/>
  <c r="K698" i="2"/>
  <c r="L698" i="2" s="1"/>
  <c r="K826" i="2"/>
  <c r="L826" i="2" s="1"/>
  <c r="K975" i="2"/>
  <c r="L975" i="2" s="1"/>
  <c r="K787" i="2"/>
  <c r="L787" i="2" s="1"/>
  <c r="K910" i="2"/>
  <c r="L910" i="2" s="1"/>
  <c r="K1005" i="2"/>
  <c r="L1005" i="2" s="1"/>
  <c r="K1030" i="2"/>
  <c r="L1030" i="2" s="1"/>
  <c r="K784" i="2"/>
  <c r="L784" i="2" s="1"/>
  <c r="K903" i="2"/>
  <c r="L903" i="2" s="1"/>
  <c r="K841" i="2"/>
  <c r="L841" i="2" s="1"/>
  <c r="K1103" i="2"/>
  <c r="L1103" i="2" s="1"/>
  <c r="K1344" i="2"/>
  <c r="L1344" i="2" s="1"/>
  <c r="K1157" i="2"/>
  <c r="L1157" i="2" s="1"/>
  <c r="K1380" i="2"/>
  <c r="L1380" i="2" s="1"/>
  <c r="K1131" i="2"/>
  <c r="L1131" i="2" s="1"/>
  <c r="K1305" i="2"/>
  <c r="L1305" i="2" s="1"/>
  <c r="K1036" i="2"/>
  <c r="L1036" i="2" s="1"/>
  <c r="K1367" i="2"/>
  <c r="L1367" i="2" s="1"/>
  <c r="K1124" i="2"/>
  <c r="L1124" i="2" s="1"/>
  <c r="K1058" i="2"/>
  <c r="L1058" i="2" s="1"/>
  <c r="K1019" i="2"/>
  <c r="L1019" i="2" s="1"/>
  <c r="K1384" i="2"/>
  <c r="L1384" i="2" s="1"/>
  <c r="K1234" i="2"/>
  <c r="L1234" i="2" s="1"/>
  <c r="K1362" i="2"/>
  <c r="L1362" i="2" s="1"/>
  <c r="K1579" i="2"/>
  <c r="L1579" i="2" s="1"/>
  <c r="K1387" i="2"/>
  <c r="L1387" i="2" s="1"/>
  <c r="K1408" i="2"/>
  <c r="L1408" i="2" s="1"/>
  <c r="K1363" i="2"/>
  <c r="L1363" i="2" s="1"/>
  <c r="K1614" i="2"/>
  <c r="L1614" i="2" s="1"/>
  <c r="K1644" i="2"/>
  <c r="L1644" i="2" s="1"/>
  <c r="K1521" i="2"/>
  <c r="L1521" i="2" s="1"/>
  <c r="K438" i="3"/>
  <c r="L438" i="3" s="1"/>
  <c r="K1047" i="3"/>
  <c r="L1047" i="3" s="1"/>
  <c r="K1633" i="3"/>
  <c r="L1633" i="3" s="1"/>
  <c r="K1289" i="3"/>
  <c r="L1289" i="3" s="1"/>
  <c r="K55" i="2"/>
  <c r="L55" i="2" s="1"/>
  <c r="K460" i="2"/>
  <c r="L460" i="2" s="1"/>
  <c r="K140" i="2"/>
  <c r="L140" i="2" s="1"/>
  <c r="K294" i="2"/>
  <c r="L294" i="2" s="1"/>
  <c r="K451" i="2"/>
  <c r="L451" i="2" s="1"/>
  <c r="K165" i="2"/>
  <c r="L165" i="2" s="1"/>
  <c r="K226" i="2"/>
  <c r="L226" i="2" s="1"/>
  <c r="K66" i="2"/>
  <c r="L66" i="2" s="1"/>
  <c r="K333" i="2"/>
  <c r="L333" i="2" s="1"/>
  <c r="K619" i="2"/>
  <c r="L619" i="2" s="1"/>
  <c r="K276" i="2"/>
  <c r="L276" i="2" s="1"/>
  <c r="K118" i="2"/>
  <c r="L118" i="2" s="1"/>
  <c r="K45" i="2"/>
  <c r="L45" i="2" s="1"/>
  <c r="K139" i="2"/>
  <c r="L139" i="2" s="1"/>
  <c r="K11" i="2"/>
  <c r="L11" i="2" s="1"/>
  <c r="K357" i="2"/>
  <c r="L357" i="2" s="1"/>
  <c r="K187" i="2"/>
  <c r="L187" i="2" s="1"/>
  <c r="K50" i="2"/>
  <c r="L50" i="2" s="1"/>
  <c r="K707" i="2"/>
  <c r="L707" i="2" s="1"/>
  <c r="K503" i="2"/>
  <c r="L503" i="2" s="1"/>
  <c r="K683" i="2"/>
  <c r="L683" i="2" s="1"/>
  <c r="K624" i="2"/>
  <c r="L624" i="2" s="1"/>
  <c r="K548" i="2"/>
  <c r="L548" i="2" s="1"/>
  <c r="K424" i="2"/>
  <c r="L424" i="2" s="1"/>
  <c r="K552" i="2"/>
  <c r="L552" i="2" s="1"/>
  <c r="K739" i="2"/>
  <c r="L739" i="2" s="1"/>
  <c r="K225" i="2"/>
  <c r="L225" i="2" s="1"/>
  <c r="K353" i="2"/>
  <c r="L353" i="2" s="1"/>
  <c r="K481" i="2"/>
  <c r="L481" i="2" s="1"/>
  <c r="K724" i="2"/>
  <c r="L724" i="2" s="1"/>
  <c r="K852" i="2"/>
  <c r="L852" i="2" s="1"/>
  <c r="K896" i="2"/>
  <c r="L896" i="2" s="1"/>
  <c r="K966" i="2"/>
  <c r="L966" i="2" s="1"/>
  <c r="K860" i="2"/>
  <c r="L860" i="2" s="1"/>
  <c r="K677" i="2"/>
  <c r="L677" i="2" s="1"/>
  <c r="K805" i="2"/>
  <c r="L805" i="2" s="1"/>
  <c r="K933" i="2"/>
  <c r="L933" i="2" s="1"/>
  <c r="K654" i="2"/>
  <c r="L654" i="2" s="1"/>
  <c r="K782" i="2"/>
  <c r="L782" i="2" s="1"/>
  <c r="K1096" i="2"/>
  <c r="L1096" i="2" s="1"/>
  <c r="K743" i="2"/>
  <c r="L743" i="2" s="1"/>
  <c r="K871" i="2"/>
  <c r="L871" i="2" s="1"/>
  <c r="K1038" i="2"/>
  <c r="L1038" i="2" s="1"/>
  <c r="K1006" i="2"/>
  <c r="L1006" i="2" s="1"/>
  <c r="K1159" i="2"/>
  <c r="L1159" i="2" s="1"/>
  <c r="K1098" i="2"/>
  <c r="L1098" i="2" s="1"/>
  <c r="K1011" i="2"/>
  <c r="L1011" i="2" s="1"/>
  <c r="K1120" i="2"/>
  <c r="L1120" i="2" s="1"/>
  <c r="K1382" i="2"/>
  <c r="L1382" i="2" s="1"/>
  <c r="K1008" i="2"/>
  <c r="L1008" i="2" s="1"/>
  <c r="K1164" i="2"/>
  <c r="L1164" i="2" s="1"/>
  <c r="K1422" i="2"/>
  <c r="L1422" i="2" s="1"/>
  <c r="K1397" i="2"/>
  <c r="L1397" i="2" s="1"/>
  <c r="K1541" i="2"/>
  <c r="L1541" i="2" s="1"/>
  <c r="K1424" i="2"/>
  <c r="L1424" i="2" s="1"/>
  <c r="K1591" i="2"/>
  <c r="L1591" i="2" s="1"/>
  <c r="K1460" i="2"/>
  <c r="L1460" i="2" s="1"/>
  <c r="K1448" i="2"/>
  <c r="L1448" i="2" s="1"/>
  <c r="K1302" i="2"/>
  <c r="L1302" i="2" s="1"/>
  <c r="K1208" i="2"/>
  <c r="L1208" i="2" s="1"/>
  <c r="K1336" i="2"/>
  <c r="L1336" i="2" s="1"/>
  <c r="K1453" i="2"/>
  <c r="L1453" i="2" s="1"/>
  <c r="K1162" i="2"/>
  <c r="L1162" i="2" s="1"/>
  <c r="K1290" i="2"/>
  <c r="L1290" i="2" s="1"/>
  <c r="K1576" i="2"/>
  <c r="L1576" i="2" s="1"/>
  <c r="K1495" i="2"/>
  <c r="L1495" i="2" s="1"/>
  <c r="K1536" i="2"/>
  <c r="L1536" i="2" s="1"/>
  <c r="K1465" i="2"/>
  <c r="L1465" i="2" s="1"/>
  <c r="K1531" i="2"/>
  <c r="L1531" i="2" s="1"/>
  <c r="K1662" i="2"/>
  <c r="L1662" i="2" s="1"/>
  <c r="K1687" i="2"/>
  <c r="L1687" i="2" s="1"/>
  <c r="K1646" i="2"/>
  <c r="L1646" i="2" s="1"/>
  <c r="K1688" i="2"/>
  <c r="L1688" i="2" s="1"/>
  <c r="K674" i="2"/>
  <c r="L674" i="2" s="1"/>
  <c r="K348" i="2"/>
  <c r="L348" i="2" s="1"/>
  <c r="K240" i="2"/>
  <c r="L240" i="2" s="1"/>
  <c r="K703" i="2"/>
  <c r="L703" i="2" s="1"/>
  <c r="K323" i="2"/>
  <c r="L323" i="2" s="1"/>
  <c r="K437" i="2"/>
  <c r="L437" i="2" s="1"/>
  <c r="K248" i="2"/>
  <c r="L248" i="2" s="1"/>
  <c r="K33" i="2"/>
  <c r="L33" i="2" s="1"/>
  <c r="K341" i="2"/>
  <c r="L341" i="2" s="1"/>
  <c r="K88" i="2"/>
  <c r="L88" i="2" s="1"/>
  <c r="K159" i="2"/>
  <c r="L159" i="2" s="1"/>
  <c r="K31" i="2"/>
  <c r="L31" i="2" s="1"/>
  <c r="K375" i="2"/>
  <c r="L375" i="2" s="1"/>
  <c r="K206" i="2"/>
  <c r="L206" i="2" s="1"/>
  <c r="K52" i="2"/>
  <c r="L52" i="2" s="1"/>
  <c r="K469" i="2"/>
  <c r="L469" i="2" s="1"/>
  <c r="K256" i="2"/>
  <c r="L256" i="2" s="1"/>
  <c r="K185" i="2"/>
  <c r="L185" i="2" s="1"/>
  <c r="K658" i="2"/>
  <c r="L658" i="2" s="1"/>
  <c r="K480" i="2"/>
  <c r="L480" i="2" s="1"/>
  <c r="K409" i="2"/>
  <c r="L409" i="2" s="1"/>
  <c r="K537" i="2"/>
  <c r="L537" i="2" s="1"/>
  <c r="K701" i="2"/>
  <c r="L701" i="2" s="1"/>
  <c r="K402" i="2"/>
  <c r="L402" i="2" s="1"/>
  <c r="K530" i="2"/>
  <c r="L530" i="2" s="1"/>
  <c r="K656" i="2"/>
  <c r="L656" i="2" s="1"/>
  <c r="K379" i="2"/>
  <c r="L379" i="2" s="1"/>
  <c r="K647" i="2"/>
  <c r="L647" i="2" s="1"/>
  <c r="K287" i="2"/>
  <c r="L287" i="2" s="1"/>
  <c r="K763" i="2"/>
  <c r="L763" i="2" s="1"/>
  <c r="K611" i="2"/>
  <c r="L611" i="2" s="1"/>
  <c r="K570" i="2"/>
  <c r="L570" i="2" s="1"/>
  <c r="K781" i="2"/>
  <c r="L781" i="2" s="1"/>
  <c r="K831" i="2"/>
  <c r="L831" i="2" s="1"/>
  <c r="K696" i="2"/>
  <c r="L696" i="2" s="1"/>
  <c r="K824" i="2"/>
  <c r="L824" i="2" s="1"/>
  <c r="K842" i="2"/>
  <c r="L842" i="2" s="1"/>
  <c r="K998" i="2"/>
  <c r="L998" i="2" s="1"/>
  <c r="K803" i="2"/>
  <c r="L803" i="2" s="1"/>
  <c r="K929" i="2"/>
  <c r="L929" i="2" s="1"/>
  <c r="K800" i="2"/>
  <c r="L800" i="2" s="1"/>
  <c r="K922" i="2"/>
  <c r="L922" i="2" s="1"/>
  <c r="K729" i="2"/>
  <c r="L729" i="2" s="1"/>
  <c r="K857" i="2"/>
  <c r="L857" i="2" s="1"/>
  <c r="K1161" i="2"/>
  <c r="L1161" i="2" s="1"/>
  <c r="K1052" i="2"/>
  <c r="L1052" i="2" s="1"/>
  <c r="K1074" i="2"/>
  <c r="L1074" i="2" s="1"/>
  <c r="K1035" i="2"/>
  <c r="L1035" i="2" s="1"/>
  <c r="K1294" i="2"/>
  <c r="L1294" i="2" s="1"/>
  <c r="K1250" i="2"/>
  <c r="L1250" i="2" s="1"/>
  <c r="K1371" i="2"/>
  <c r="L1371" i="2" s="1"/>
  <c r="K1603" i="2"/>
  <c r="L1603" i="2" s="1"/>
  <c r="K1323" i="2"/>
  <c r="L1323" i="2" s="1"/>
  <c r="K1468" i="2"/>
  <c r="L1468" i="2" s="1"/>
  <c r="K1325" i="2"/>
  <c r="L1325" i="2" s="1"/>
  <c r="K1463" i="2"/>
  <c r="L1463" i="2" s="1"/>
  <c r="K1436" i="2"/>
  <c r="L1436" i="2" s="1"/>
  <c r="K1231" i="2"/>
  <c r="L1231" i="2" s="1"/>
  <c r="K1359" i="2"/>
  <c r="L1359" i="2" s="1"/>
  <c r="K1507" i="2"/>
  <c r="L1507" i="2" s="1"/>
  <c r="K1461" i="2"/>
  <c r="L1461" i="2" s="1"/>
  <c r="K1425" i="2"/>
  <c r="L1425" i="2" s="1"/>
  <c r="K1251" i="2"/>
  <c r="L1251" i="2" s="1"/>
  <c r="K1374" i="2"/>
  <c r="L1374" i="2" s="1"/>
  <c r="K1606" i="2"/>
  <c r="L1606" i="2" s="1"/>
  <c r="K1571" i="2"/>
  <c r="L1571" i="2" s="1"/>
  <c r="K1537" i="2"/>
  <c r="L1537" i="2" s="1"/>
  <c r="K1621" i="2"/>
  <c r="L1621" i="2" s="1"/>
  <c r="K1572" i="2"/>
  <c r="L1572" i="2" s="1"/>
  <c r="K1700" i="2"/>
  <c r="L1700" i="2" s="1"/>
  <c r="K494" i="3"/>
  <c r="L494" i="3" s="1"/>
  <c r="K55" i="3"/>
  <c r="L55" i="3" s="1"/>
  <c r="K343" i="3"/>
  <c r="L343" i="3" s="1"/>
  <c r="K909" i="3"/>
  <c r="L909" i="3" s="1"/>
  <c r="K943" i="3"/>
  <c r="L943" i="3" s="1"/>
  <c r="K1509" i="3"/>
  <c r="L1509" i="3" s="1"/>
  <c r="K954" i="3"/>
  <c r="L954" i="3" s="1"/>
  <c r="K1318" i="3"/>
  <c r="L1318" i="3" s="1"/>
  <c r="K1396" i="3"/>
  <c r="L1396" i="3" s="1"/>
  <c r="K1305" i="3"/>
  <c r="L1305" i="3" s="1"/>
  <c r="K531" i="2"/>
  <c r="L531" i="2" s="1"/>
  <c r="K310" i="3"/>
  <c r="L310" i="3" s="1"/>
  <c r="K551" i="3"/>
  <c r="L551" i="3" s="1"/>
  <c r="K751" i="3"/>
  <c r="L751" i="3" s="1"/>
  <c r="K1225" i="3"/>
  <c r="L1225" i="3" s="1"/>
  <c r="K1432" i="3"/>
  <c r="L1432" i="3" s="1"/>
  <c r="K1583" i="3"/>
  <c r="L1583" i="3" s="1"/>
  <c r="K1113" i="3"/>
  <c r="L1113" i="3" s="1"/>
  <c r="K1300" i="3"/>
  <c r="L1300" i="3" s="1"/>
  <c r="K1454" i="3"/>
  <c r="L1454" i="3" s="1"/>
  <c r="K1527" i="3"/>
  <c r="L1527" i="3" s="1"/>
  <c r="K275" i="2"/>
  <c r="L275" i="2" s="1"/>
  <c r="K101" i="2"/>
  <c r="L101" i="2" s="1"/>
  <c r="K477" i="2"/>
  <c r="L477" i="2" s="1"/>
  <c r="K605" i="2"/>
  <c r="L605" i="2" s="1"/>
  <c r="K78" i="2"/>
  <c r="L78" i="2" s="1"/>
  <c r="K186" i="2"/>
  <c r="L186" i="2" s="1"/>
  <c r="K997" i="2"/>
  <c r="L997" i="2" s="1"/>
  <c r="K689" i="2"/>
  <c r="L689" i="2" s="1"/>
  <c r="K817" i="2"/>
  <c r="L817" i="2" s="1"/>
  <c r="K1333" i="2"/>
  <c r="L1333" i="2" s="1"/>
  <c r="K1141" i="2"/>
  <c r="L1141" i="2" s="1"/>
  <c r="K1180" i="2"/>
  <c r="L1180" i="2" s="1"/>
  <c r="K1406" i="2"/>
  <c r="L1406" i="2" s="1"/>
  <c r="K766" i="3"/>
  <c r="L766" i="3" s="1"/>
  <c r="K562" i="3"/>
  <c r="L562" i="3" s="1"/>
  <c r="K875" i="3"/>
  <c r="L875" i="3" s="1"/>
  <c r="K712" i="3"/>
  <c r="L712" i="3" s="1"/>
  <c r="K637" i="3"/>
  <c r="L637" i="3" s="1"/>
  <c r="K821" i="3"/>
  <c r="L821" i="3" s="1"/>
  <c r="K990" i="3"/>
  <c r="L990" i="3" s="1"/>
  <c r="K992" i="3"/>
  <c r="L992" i="3" s="1"/>
  <c r="K1310" i="3"/>
  <c r="L1310" i="3" s="1"/>
  <c r="K1688" i="3"/>
  <c r="L1688" i="3" s="1"/>
  <c r="K703" i="3"/>
  <c r="L703" i="3" s="1"/>
  <c r="K630" i="3"/>
  <c r="L630" i="3" s="1"/>
  <c r="K1441" i="3"/>
  <c r="L1441" i="3" s="1"/>
  <c r="K1431" i="3"/>
  <c r="L1431" i="3" s="1"/>
  <c r="K1423" i="3"/>
  <c r="L1423" i="3" s="1"/>
  <c r="K1586" i="3"/>
  <c r="L1586" i="3" s="1"/>
  <c r="K579" i="3"/>
  <c r="L579" i="3" s="1"/>
  <c r="K1531" i="3"/>
  <c r="L1531" i="3" s="1"/>
  <c r="K1555" i="3"/>
  <c r="L1555" i="3" s="1"/>
  <c r="K334" i="3"/>
  <c r="L334" i="3" s="1"/>
  <c r="K419" i="3"/>
  <c r="L419" i="3" s="1"/>
  <c r="K231" i="3"/>
  <c r="L231" i="3" s="1"/>
  <c r="K245" i="3"/>
  <c r="L245" i="3" s="1"/>
  <c r="K652" i="3"/>
  <c r="L652" i="3" s="1"/>
  <c r="K886" i="3"/>
  <c r="L886" i="3" s="1"/>
  <c r="K1095" i="3"/>
  <c r="L1095" i="3" s="1"/>
  <c r="K1374" i="3"/>
  <c r="L1374" i="3" s="1"/>
  <c r="K964" i="3"/>
  <c r="L964" i="3" s="1"/>
  <c r="K705" i="3"/>
  <c r="L705" i="3" s="1"/>
  <c r="K1012" i="3"/>
  <c r="L1012" i="3" s="1"/>
  <c r="K1579" i="3"/>
  <c r="L1579" i="3" s="1"/>
  <c r="K1675" i="3"/>
  <c r="L1675" i="3" s="1"/>
  <c r="K1278" i="3"/>
  <c r="L1278" i="3" s="1"/>
  <c r="K1223" i="3"/>
  <c r="L1223" i="3" s="1"/>
  <c r="K228" i="3"/>
  <c r="L228" i="3" s="1"/>
  <c r="K345" i="3"/>
  <c r="L345" i="3" s="1"/>
  <c r="K218" i="3"/>
  <c r="L218" i="3" s="1"/>
  <c r="K155" i="3"/>
  <c r="L155" i="3" s="1"/>
  <c r="K275" i="3"/>
  <c r="L275" i="3" s="1"/>
  <c r="K654" i="3"/>
  <c r="L654" i="3" s="1"/>
  <c r="K474" i="3"/>
  <c r="L474" i="3" s="1"/>
  <c r="K816" i="3"/>
  <c r="L816" i="3" s="1"/>
  <c r="K656" i="3"/>
  <c r="L656" i="3" s="1"/>
  <c r="K907" i="3"/>
  <c r="L907" i="3" s="1"/>
  <c r="K866" i="3"/>
  <c r="L866" i="3" s="1"/>
  <c r="K601" i="3"/>
  <c r="L601" i="3" s="1"/>
  <c r="K1158" i="3"/>
  <c r="L1158" i="3" s="1"/>
  <c r="K100" i="3"/>
  <c r="L100" i="3" s="1"/>
  <c r="K413" i="3"/>
  <c r="L413" i="3" s="1"/>
  <c r="K372" i="3"/>
  <c r="L372" i="3" s="1"/>
  <c r="K115" i="3"/>
  <c r="L115" i="3" s="1"/>
  <c r="K106" i="3"/>
  <c r="L106" i="3" s="1"/>
  <c r="K588" i="3"/>
  <c r="L588" i="3" s="1"/>
  <c r="K378" i="3"/>
  <c r="L378" i="3" s="1"/>
  <c r="K548" i="3"/>
  <c r="L548" i="3" s="1"/>
  <c r="K397" i="3"/>
  <c r="L397" i="3" s="1"/>
  <c r="K323" i="3"/>
  <c r="L323" i="3" s="1"/>
  <c r="K367" i="3"/>
  <c r="L367" i="3" s="1"/>
  <c r="K262" i="3"/>
  <c r="L262" i="3" s="1"/>
  <c r="K775" i="3"/>
  <c r="L775" i="3" s="1"/>
  <c r="K524" i="3"/>
  <c r="L524" i="3" s="1"/>
  <c r="K591" i="3"/>
  <c r="L591" i="3" s="1"/>
  <c r="K336" i="3"/>
  <c r="L336" i="3" s="1"/>
  <c r="K335" i="3"/>
  <c r="L335" i="3" s="1"/>
  <c r="K455" i="3"/>
  <c r="L455" i="3" s="1"/>
  <c r="K681" i="3"/>
  <c r="L681" i="3" s="1"/>
  <c r="K47" i="3"/>
  <c r="L47" i="3" s="1"/>
  <c r="K331" i="3"/>
  <c r="L331" i="3" s="1"/>
  <c r="K382" i="3"/>
  <c r="L382" i="3" s="1"/>
  <c r="K342" i="3"/>
  <c r="L342" i="3" s="1"/>
  <c r="K364" i="3"/>
  <c r="L364" i="3" s="1"/>
  <c r="K585" i="3"/>
  <c r="L585" i="3" s="1"/>
  <c r="K603" i="3"/>
  <c r="L603" i="3" s="1"/>
  <c r="K744" i="3"/>
  <c r="L744" i="3" s="1"/>
  <c r="K361" i="3"/>
  <c r="L361" i="3" s="1"/>
  <c r="K8" i="3"/>
  <c r="K383" i="3"/>
  <c r="L383" i="3" s="1"/>
  <c r="K529" i="3"/>
  <c r="L529" i="3" s="1"/>
  <c r="K311" i="3"/>
  <c r="L311" i="3" s="1"/>
  <c r="K431" i="3"/>
  <c r="L431" i="3" s="1"/>
  <c r="K805" i="3"/>
  <c r="L805" i="3" s="1"/>
  <c r="K1103" i="3"/>
  <c r="L1103" i="3" s="1"/>
  <c r="K1046" i="3"/>
  <c r="L1046" i="3" s="1"/>
  <c r="K1137" i="3"/>
  <c r="L1137" i="3" s="1"/>
  <c r="K1164" i="3"/>
  <c r="L1164" i="3" s="1"/>
  <c r="K1231" i="3"/>
  <c r="L1231" i="3" s="1"/>
  <c r="K1290" i="3"/>
  <c r="L1290" i="3" s="1"/>
  <c r="K1557" i="3"/>
  <c r="L1557" i="3" s="1"/>
  <c r="K1206" i="3"/>
  <c r="L1206" i="3" s="1"/>
  <c r="K1673" i="3"/>
  <c r="L1673" i="3" s="1"/>
  <c r="K1327" i="3"/>
  <c r="L1327" i="3" s="1"/>
  <c r="K883" i="3"/>
  <c r="L883" i="3" s="1"/>
  <c r="K1264" i="3"/>
  <c r="L1264" i="3" s="1"/>
  <c r="K1530" i="3"/>
  <c r="L1530" i="3" s="1"/>
  <c r="K1475" i="3"/>
  <c r="L1475" i="3" s="1"/>
  <c r="K254" i="3"/>
  <c r="L254" i="3" s="1"/>
  <c r="K213" i="3"/>
  <c r="L213" i="3" s="1"/>
  <c r="K190" i="3"/>
  <c r="L190" i="3" s="1"/>
  <c r="K189" i="3"/>
  <c r="L189" i="3" s="1"/>
  <c r="K10" i="3"/>
  <c r="L10" i="3" s="1"/>
  <c r="K125" i="3"/>
  <c r="L125" i="3" s="1"/>
  <c r="K669" i="3"/>
  <c r="L669" i="3" s="1"/>
  <c r="K205" i="3"/>
  <c r="L205" i="3" s="1"/>
  <c r="K332" i="3"/>
  <c r="L332" i="3" s="1"/>
  <c r="K68" i="3"/>
  <c r="L68" i="3" s="1"/>
  <c r="K7" i="3"/>
  <c r="K88" i="3"/>
  <c r="L88" i="3" s="1"/>
  <c r="K99" i="3"/>
  <c r="L99" i="3" s="1"/>
  <c r="K198" i="3"/>
  <c r="L198" i="3" s="1"/>
  <c r="K131" i="3"/>
  <c r="L131" i="3" s="1"/>
  <c r="K72" i="3"/>
  <c r="L72" i="3" s="1"/>
  <c r="K180" i="3"/>
  <c r="L180" i="3" s="1"/>
  <c r="K159" i="3"/>
  <c r="L159" i="3" s="1"/>
  <c r="K95" i="3"/>
  <c r="L95" i="3" s="1"/>
  <c r="K42" i="3"/>
  <c r="L42" i="3" s="1"/>
  <c r="K417" i="3"/>
  <c r="L417" i="3" s="1"/>
  <c r="K358" i="3"/>
  <c r="L358" i="3" s="1"/>
  <c r="K1291" i="2"/>
  <c r="L1291" i="2" s="1"/>
  <c r="K1695" i="2"/>
  <c r="L1695" i="2" s="1"/>
  <c r="K1347" i="2"/>
  <c r="L1347" i="2" s="1"/>
  <c r="K1585" i="2"/>
  <c r="L1585" i="2" s="1"/>
  <c r="K363" i="2"/>
  <c r="L363" i="2" s="1"/>
  <c r="K426" i="2"/>
  <c r="L426" i="2" s="1"/>
  <c r="K974" i="2"/>
  <c r="L974" i="2" s="1"/>
  <c r="K673" i="2"/>
  <c r="L673" i="2" s="1"/>
  <c r="K801" i="2"/>
  <c r="L801" i="2" s="1"/>
  <c r="K899" i="2"/>
  <c r="L899" i="2" s="1"/>
  <c r="K999" i="2"/>
  <c r="L999" i="2" s="1"/>
  <c r="K1655" i="2"/>
  <c r="L1655" i="2" s="1"/>
  <c r="K936" i="2"/>
  <c r="L936" i="2" s="1"/>
  <c r="K1109" i="2"/>
  <c r="L1109" i="2" s="1"/>
  <c r="K1049" i="2"/>
  <c r="L1049" i="2" s="1"/>
  <c r="K1503" i="2"/>
  <c r="L1503" i="2" s="1"/>
  <c r="K823" i="3"/>
  <c r="L823" i="3" s="1"/>
  <c r="K1575" i="3"/>
  <c r="L1575" i="3" s="1"/>
  <c r="K769" i="3"/>
  <c r="L769" i="3" s="1"/>
  <c r="K1149" i="3"/>
  <c r="L1149" i="3" s="1"/>
  <c r="K1085" i="3"/>
  <c r="L1085" i="3" s="1"/>
  <c r="K1581" i="3"/>
  <c r="L1581" i="3" s="1"/>
  <c r="K989" i="3"/>
  <c r="L989" i="3" s="1"/>
  <c r="K1473" i="3"/>
  <c r="L1473" i="3" s="1"/>
  <c r="K1698" i="3"/>
  <c r="L1698" i="3" s="1"/>
  <c r="K1181" i="3"/>
  <c r="L1181" i="3" s="1"/>
  <c r="K1350" i="3"/>
  <c r="L1350" i="3" s="1"/>
  <c r="K1456" i="3"/>
  <c r="L1456" i="3" s="1"/>
  <c r="K610" i="3"/>
  <c r="L610" i="3" s="1"/>
  <c r="K976" i="3"/>
  <c r="L976" i="3" s="1"/>
  <c r="K649" i="3"/>
  <c r="L649" i="3" s="1"/>
  <c r="K1177" i="3"/>
  <c r="L1177" i="3" s="1"/>
  <c r="K1521" i="3"/>
  <c r="L1521" i="3" s="1"/>
  <c r="K1687" i="3"/>
  <c r="L1687" i="3" s="1"/>
  <c r="K1286" i="3"/>
  <c r="L1286" i="3" s="1"/>
  <c r="K1601" i="3"/>
  <c r="L1601" i="3" s="1"/>
  <c r="K595" i="3"/>
  <c r="L595" i="3" s="1"/>
  <c r="K979" i="3"/>
  <c r="L979" i="3" s="1"/>
  <c r="K1107" i="3"/>
  <c r="L1107" i="3" s="1"/>
  <c r="K1535" i="3"/>
  <c r="L1535" i="3" s="1"/>
  <c r="K1494" i="3"/>
  <c r="L1494" i="3" s="1"/>
  <c r="K1443" i="3"/>
  <c r="L1443" i="3" s="1"/>
  <c r="K1571" i="3"/>
  <c r="L1571" i="3" s="1"/>
  <c r="K124" i="2"/>
  <c r="L124" i="2" s="1"/>
  <c r="K174" i="2"/>
  <c r="L174" i="2" s="1"/>
  <c r="K650" i="2"/>
  <c r="L650" i="2" s="1"/>
  <c r="K740" i="2"/>
  <c r="L740" i="2" s="1"/>
  <c r="K868" i="2"/>
  <c r="L868" i="2" s="1"/>
  <c r="K977" i="2"/>
  <c r="L977" i="2" s="1"/>
  <c r="K759" i="2"/>
  <c r="L759" i="2" s="1"/>
  <c r="K1078" i="2"/>
  <c r="L1078" i="2" s="1"/>
  <c r="K1608" i="2"/>
  <c r="L1608" i="2" s="1"/>
  <c r="K1526" i="2"/>
  <c r="L1526" i="2" s="1"/>
  <c r="K1074" i="3"/>
  <c r="L1074" i="3" s="1"/>
  <c r="K1077" i="3"/>
  <c r="L1077" i="3" s="1"/>
  <c r="K692" i="3"/>
  <c r="L692" i="3" s="1"/>
  <c r="K1041" i="3"/>
  <c r="L1041" i="3" s="1"/>
  <c r="K1680" i="3"/>
  <c r="L1680" i="3" s="1"/>
  <c r="K1144" i="3"/>
  <c r="L1144" i="3" s="1"/>
  <c r="K1617" i="3"/>
  <c r="L1617" i="3" s="1"/>
  <c r="K1562" i="3"/>
  <c r="L1562" i="3" s="1"/>
  <c r="K1199" i="3"/>
  <c r="L1199" i="3" s="1"/>
  <c r="K612" i="3"/>
  <c r="L612" i="3" s="1"/>
  <c r="K981" i="3"/>
  <c r="L981" i="3" s="1"/>
  <c r="K1128" i="3"/>
  <c r="L1128" i="3" s="1"/>
  <c r="K1400" i="3"/>
  <c r="L1400" i="3" s="1"/>
  <c r="K274" i="3"/>
  <c r="L274" i="3" s="1"/>
  <c r="K402" i="3"/>
  <c r="L402" i="3" s="1"/>
  <c r="K530" i="3"/>
  <c r="L530" i="3" s="1"/>
  <c r="K795" i="3"/>
  <c r="L795" i="3" s="1"/>
  <c r="K1132" i="3"/>
  <c r="L1132" i="3" s="1"/>
  <c r="K1690" i="3"/>
  <c r="L1690" i="3" s="1"/>
  <c r="K1496" i="3"/>
  <c r="L1496" i="3" s="1"/>
  <c r="K1294" i="3"/>
  <c r="L1294" i="3" s="1"/>
  <c r="K1487" i="3"/>
  <c r="L1487" i="3" s="1"/>
  <c r="K1436" i="3"/>
  <c r="L1436" i="3" s="1"/>
  <c r="K1367" i="3"/>
  <c r="L1367" i="3" s="1"/>
  <c r="K151" i="2"/>
  <c r="L151" i="2" s="1"/>
  <c r="K23" i="2"/>
  <c r="L23" i="2" s="1"/>
  <c r="K62" i="2"/>
  <c r="L62" i="2" s="1"/>
  <c r="K423" i="2"/>
  <c r="L423" i="2" s="1"/>
  <c r="K242" i="2"/>
  <c r="L242" i="2" s="1"/>
  <c r="K72" i="2"/>
  <c r="L72" i="2" s="1"/>
  <c r="K36" i="2"/>
  <c r="L36" i="2" s="1"/>
  <c r="K496" i="2"/>
  <c r="L496" i="2" s="1"/>
  <c r="K395" i="2"/>
  <c r="L395" i="2" s="1"/>
  <c r="K586" i="2"/>
  <c r="L586" i="2" s="1"/>
  <c r="K962" i="2"/>
  <c r="L962" i="2" s="1"/>
  <c r="K346" i="3"/>
  <c r="L346" i="3" s="1"/>
  <c r="K282" i="3"/>
  <c r="L282" i="3" s="1"/>
  <c r="K408" i="3"/>
  <c r="L408" i="3" s="1"/>
  <c r="K485" i="3"/>
  <c r="L485" i="3" s="1"/>
  <c r="K177" i="3"/>
  <c r="L177" i="3" s="1"/>
  <c r="K127" i="3"/>
  <c r="L127" i="3" s="1"/>
  <c r="K270" i="3"/>
  <c r="L270" i="3" s="1"/>
  <c r="K63" i="3"/>
  <c r="L63" i="3" s="1"/>
  <c r="K146" i="3"/>
  <c r="L146" i="3" s="1"/>
  <c r="K295" i="3"/>
  <c r="L295" i="3" s="1"/>
  <c r="K76" i="3"/>
  <c r="L76" i="3" s="1"/>
  <c r="K237" i="3"/>
  <c r="L237" i="3" s="1"/>
  <c r="K26" i="3"/>
  <c r="L26" i="3" s="1"/>
  <c r="K171" i="3"/>
  <c r="L171" i="3" s="1"/>
  <c r="K339" i="3"/>
  <c r="L339" i="3" s="1"/>
  <c r="K388" i="3"/>
  <c r="L388" i="3" s="1"/>
  <c r="K165" i="3"/>
  <c r="L165" i="3" s="1"/>
  <c r="K294" i="3"/>
  <c r="L294" i="3" s="1"/>
  <c r="K484" i="3"/>
  <c r="L484" i="3" s="1"/>
  <c r="K266" i="3"/>
  <c r="L266" i="3" s="1"/>
  <c r="K738" i="3"/>
  <c r="L738" i="3" s="1"/>
  <c r="K526" i="3"/>
  <c r="L526" i="3" s="1"/>
  <c r="K412" i="3"/>
  <c r="L412" i="3" s="1"/>
  <c r="K545" i="3"/>
  <c r="L545" i="3" s="1"/>
  <c r="K765" i="3"/>
  <c r="L765" i="3" s="1"/>
  <c r="K688" i="3"/>
  <c r="L688" i="3" s="1"/>
  <c r="K791" i="3"/>
  <c r="L791" i="3" s="1"/>
  <c r="K826" i="3"/>
  <c r="L826" i="3" s="1"/>
  <c r="K651" i="3"/>
  <c r="L651" i="3" s="1"/>
  <c r="K578" i="3"/>
  <c r="L578" i="3" s="1"/>
  <c r="K753" i="3"/>
  <c r="L753" i="3" s="1"/>
  <c r="K797" i="3"/>
  <c r="L797" i="3" s="1"/>
  <c r="K1124" i="3"/>
  <c r="L1124" i="3" s="1"/>
  <c r="K845" i="3"/>
  <c r="L845" i="3" s="1"/>
  <c r="K925" i="3"/>
  <c r="L925" i="3" s="1"/>
  <c r="K856" i="3"/>
  <c r="L856" i="3" s="1"/>
  <c r="K1418" i="3"/>
  <c r="L1418" i="3" s="1"/>
  <c r="K1151" i="3"/>
  <c r="L1151" i="3" s="1"/>
  <c r="K1068" i="3"/>
  <c r="L1068" i="3" s="1"/>
  <c r="K1213" i="3"/>
  <c r="L1213" i="3" s="1"/>
  <c r="K1570" i="3"/>
  <c r="L1570" i="3" s="1"/>
  <c r="K1220" i="3"/>
  <c r="L1220" i="3" s="1"/>
  <c r="K1522" i="3"/>
  <c r="L1522" i="3" s="1"/>
  <c r="K614" i="3"/>
  <c r="L614" i="3" s="1"/>
  <c r="K1596" i="3"/>
  <c r="L1596" i="3" s="1"/>
  <c r="K666" i="3"/>
  <c r="L666" i="3" s="1"/>
  <c r="K1336" i="3"/>
  <c r="L1336" i="3" s="1"/>
  <c r="K904" i="3"/>
  <c r="L904" i="3" s="1"/>
  <c r="K1383" i="3"/>
  <c r="L1383" i="3" s="1"/>
  <c r="K1343" i="3"/>
  <c r="L1343" i="3" s="1"/>
  <c r="K1193" i="3"/>
  <c r="L1193" i="3" s="1"/>
  <c r="K1510" i="3"/>
  <c r="L1510" i="3" s="1"/>
  <c r="K1665" i="3"/>
  <c r="L1665" i="3" s="1"/>
  <c r="K1470" i="3"/>
  <c r="L1470" i="3" s="1"/>
  <c r="K1627" i="3"/>
  <c r="L1627" i="3" s="1"/>
  <c r="K1666" i="3"/>
  <c r="L1666" i="3" s="1"/>
  <c r="K611" i="3"/>
  <c r="L611" i="3" s="1"/>
  <c r="K867" i="3"/>
  <c r="L867" i="3" s="1"/>
  <c r="K995" i="3"/>
  <c r="L995" i="3" s="1"/>
  <c r="K1260" i="3"/>
  <c r="L1260" i="3" s="1"/>
  <c r="K1438" i="3"/>
  <c r="L1438" i="3" s="1"/>
  <c r="K1242" i="3"/>
  <c r="L1242" i="3" s="1"/>
  <c r="K1513" i="3"/>
  <c r="L1513" i="3" s="1"/>
  <c r="K1331" i="3"/>
  <c r="L1331" i="3" s="1"/>
  <c r="K1459" i="3"/>
  <c r="L1459" i="3" s="1"/>
  <c r="K1587" i="3"/>
  <c r="L1587" i="3" s="1"/>
  <c r="K235" i="3"/>
  <c r="L235" i="3" s="1"/>
  <c r="K290" i="2"/>
  <c r="L290" i="2" s="1"/>
  <c r="K230" i="2"/>
  <c r="L230" i="2" s="1"/>
  <c r="K157" i="2"/>
  <c r="L157" i="2" s="1"/>
  <c r="K107" i="2"/>
  <c r="L107" i="2" s="1"/>
  <c r="K617" i="2"/>
  <c r="L617" i="2" s="1"/>
  <c r="K304" i="2"/>
  <c r="L304" i="2" s="1"/>
  <c r="K509" i="2"/>
  <c r="L509" i="2" s="1"/>
  <c r="K257" i="2"/>
  <c r="L257" i="2" s="1"/>
  <c r="K385" i="2"/>
  <c r="L385" i="2" s="1"/>
  <c r="K513" i="2"/>
  <c r="L513" i="2" s="1"/>
  <c r="K764" i="2"/>
  <c r="L764" i="2" s="1"/>
  <c r="K895" i="2"/>
  <c r="L895" i="2" s="1"/>
  <c r="K941" i="2"/>
  <c r="L941" i="2" s="1"/>
  <c r="K1057" i="2"/>
  <c r="L1057" i="2" s="1"/>
  <c r="K1081" i="2"/>
  <c r="L1081" i="2" s="1"/>
  <c r="K996" i="2"/>
  <c r="L996" i="2" s="1"/>
  <c r="K1528" i="2"/>
  <c r="L1528" i="2" s="1"/>
  <c r="K71" i="3"/>
  <c r="L71" i="3" s="1"/>
  <c r="K238" i="3"/>
  <c r="L238" i="3" s="1"/>
  <c r="K186" i="3"/>
  <c r="L186" i="3" s="1"/>
  <c r="K236" i="3"/>
  <c r="L236" i="3" s="1"/>
  <c r="K503" i="3"/>
  <c r="L503" i="3" s="1"/>
  <c r="K182" i="3"/>
  <c r="L182" i="3" s="1"/>
  <c r="K400" i="3"/>
  <c r="L400" i="3" s="1"/>
  <c r="K129" i="3"/>
  <c r="L129" i="3" s="1"/>
  <c r="K240" i="3"/>
  <c r="L240" i="3" s="1"/>
  <c r="K491" i="3"/>
  <c r="L491" i="3" s="1"/>
  <c r="K511" i="3"/>
  <c r="L511" i="3" s="1"/>
  <c r="K222" i="3"/>
  <c r="L222" i="3" s="1"/>
  <c r="K351" i="3"/>
  <c r="L351" i="3" s="1"/>
  <c r="K555" i="3"/>
  <c r="L555" i="3" s="1"/>
  <c r="K553" i="3"/>
  <c r="L553" i="3" s="1"/>
  <c r="K442" i="3"/>
  <c r="L442" i="3" s="1"/>
  <c r="K528" i="3"/>
  <c r="L528" i="3" s="1"/>
  <c r="K658" i="3"/>
  <c r="L658" i="3" s="1"/>
  <c r="K469" i="3"/>
  <c r="L469" i="3" s="1"/>
  <c r="K439" i="3"/>
  <c r="L439" i="3" s="1"/>
  <c r="K761" i="3"/>
  <c r="L761" i="3" s="1"/>
  <c r="K933" i="3"/>
  <c r="L933" i="3" s="1"/>
  <c r="K1218" i="3"/>
  <c r="L1218" i="3" s="1"/>
  <c r="K1141" i="3"/>
  <c r="L1141" i="3" s="1"/>
  <c r="K1209" i="3"/>
  <c r="L1209" i="3" s="1"/>
  <c r="K1643" i="3"/>
  <c r="L1643" i="3" s="1"/>
  <c r="K1371" i="3"/>
  <c r="L1371" i="3" s="1"/>
  <c r="K1559" i="3"/>
  <c r="L1559" i="3" s="1"/>
  <c r="K1282" i="3"/>
  <c r="L1282" i="3" s="1"/>
  <c r="K1372" i="3"/>
  <c r="L1372" i="3" s="1"/>
  <c r="K1661" i="3"/>
  <c r="L1661" i="3" s="1"/>
  <c r="K1540" i="3"/>
  <c r="L1540" i="3" s="1"/>
  <c r="K616" i="3"/>
  <c r="L616" i="3" s="1"/>
  <c r="K1435" i="3"/>
  <c r="L1435" i="3" s="1"/>
  <c r="K1654" i="3"/>
  <c r="L1654" i="3" s="1"/>
  <c r="K539" i="3"/>
  <c r="L539" i="3" s="1"/>
  <c r="K1339" i="3"/>
  <c r="L1339" i="3" s="1"/>
  <c r="K1053" i="3"/>
  <c r="L1053" i="3" s="1"/>
  <c r="K1262" i="3"/>
  <c r="L1262" i="3" s="1"/>
  <c r="K1384" i="3"/>
  <c r="L1384" i="3" s="1"/>
  <c r="K1659" i="3"/>
  <c r="L1659" i="3" s="1"/>
  <c r="K381" i="2"/>
  <c r="L381" i="2" s="1"/>
  <c r="K581" i="2"/>
  <c r="L581" i="2" s="1"/>
  <c r="K135" i="2"/>
  <c r="L135" i="2" s="1"/>
  <c r="K7" i="2"/>
  <c r="L7" i="2" s="1"/>
  <c r="K387" i="2"/>
  <c r="L387" i="2" s="1"/>
  <c r="K127" i="2"/>
  <c r="L127" i="2" s="1"/>
  <c r="K86" i="2"/>
  <c r="L86" i="2" s="1"/>
  <c r="K70" i="2"/>
  <c r="L70" i="2" s="1"/>
  <c r="K324" i="2"/>
  <c r="L324" i="2" s="1"/>
  <c r="K411" i="2"/>
  <c r="L411" i="2" s="1"/>
  <c r="K838" i="2"/>
  <c r="L838" i="2" s="1"/>
  <c r="K447" i="2"/>
  <c r="L447" i="2" s="1"/>
  <c r="K575" i="2"/>
  <c r="L575" i="2" s="1"/>
  <c r="K774" i="2"/>
  <c r="L774" i="2" s="1"/>
  <c r="K746" i="2"/>
  <c r="L746" i="2" s="1"/>
  <c r="K874" i="2"/>
  <c r="L874" i="2" s="1"/>
  <c r="K1191" i="2"/>
  <c r="L1191" i="2" s="1"/>
  <c r="K1149" i="2"/>
  <c r="L1149" i="2" s="1"/>
  <c r="K1435" i="2"/>
  <c r="L1435" i="2" s="1"/>
  <c r="K1188" i="2"/>
  <c r="L1188" i="2" s="1"/>
  <c r="K1246" i="2"/>
  <c r="L1246" i="2" s="1"/>
  <c r="K978" i="2"/>
  <c r="L978" i="2" s="1"/>
  <c r="K1106" i="2"/>
  <c r="L1106" i="2" s="1"/>
  <c r="K1356" i="2"/>
  <c r="L1356" i="2" s="1"/>
  <c r="K1337" i="2"/>
  <c r="L1337" i="2" s="1"/>
  <c r="K1493" i="2"/>
  <c r="L1493" i="2" s="1"/>
  <c r="K1282" i="2"/>
  <c r="L1282" i="2" s="1"/>
  <c r="K1407" i="2"/>
  <c r="L1407" i="2" s="1"/>
  <c r="K1348" i="2"/>
  <c r="L1348" i="2" s="1"/>
  <c r="K284" i="2"/>
  <c r="L284" i="2" s="1"/>
  <c r="K53" i="2"/>
  <c r="L53" i="2" s="1"/>
  <c r="K211" i="2"/>
  <c r="L211" i="2" s="1"/>
  <c r="K318" i="2"/>
  <c r="L318" i="2" s="1"/>
  <c r="K217" i="2"/>
  <c r="L217" i="2" s="1"/>
  <c r="K91" i="2"/>
  <c r="L91" i="2" s="1"/>
  <c r="K551" i="2"/>
  <c r="L551" i="2" s="1"/>
  <c r="K636" i="2"/>
  <c r="L636" i="2" s="1"/>
  <c r="K525" i="2"/>
  <c r="L525" i="2" s="1"/>
  <c r="K273" i="2"/>
  <c r="L273" i="2" s="1"/>
  <c r="K401" i="2"/>
  <c r="L401" i="2" s="1"/>
  <c r="K529" i="2"/>
  <c r="L529" i="2" s="1"/>
  <c r="K970" i="2"/>
  <c r="L970" i="2" s="1"/>
  <c r="K1189" i="2"/>
  <c r="L1189" i="2" s="1"/>
  <c r="K702" i="2"/>
  <c r="L702" i="2" s="1"/>
  <c r="K830" i="2"/>
  <c r="L830" i="2" s="1"/>
  <c r="K1175" i="2"/>
  <c r="L1175" i="2" s="1"/>
  <c r="K1059" i="2"/>
  <c r="L1059" i="2" s="1"/>
  <c r="K1190" i="2"/>
  <c r="L1190" i="2" s="1"/>
  <c r="K969" i="2"/>
  <c r="L969" i="2" s="1"/>
  <c r="K1097" i="2"/>
  <c r="L1097" i="2" s="1"/>
  <c r="K884" i="2"/>
  <c r="L884" i="2" s="1"/>
  <c r="K1313" i="2"/>
  <c r="L1313" i="2" s="1"/>
  <c r="K82" i="3"/>
  <c r="L82" i="3" s="1"/>
  <c r="K293" i="3"/>
  <c r="L293" i="3" s="1"/>
  <c r="K84" i="3"/>
  <c r="L84" i="3" s="1"/>
  <c r="K46" i="3"/>
  <c r="L46" i="3" s="1"/>
  <c r="K291" i="3"/>
  <c r="L291" i="3" s="1"/>
  <c r="K27" i="3"/>
  <c r="L27" i="3" s="1"/>
  <c r="K206" i="3"/>
  <c r="L206" i="3" s="1"/>
  <c r="K152" i="3"/>
  <c r="L152" i="3" s="1"/>
  <c r="K133" i="3"/>
  <c r="L133" i="3" s="1"/>
  <c r="K212" i="3"/>
  <c r="L212" i="3" s="1"/>
  <c r="K341" i="3"/>
  <c r="L341" i="3" s="1"/>
  <c r="K276" i="3"/>
  <c r="L276" i="3" s="1"/>
  <c r="K445" i="3"/>
  <c r="L445" i="3" s="1"/>
  <c r="K453" i="3"/>
  <c r="L453" i="3" s="1"/>
  <c r="K368" i="3"/>
  <c r="L368" i="3" s="1"/>
  <c r="K822" i="3"/>
  <c r="L822" i="3" s="1"/>
  <c r="K836" i="3"/>
  <c r="L836" i="3" s="1"/>
  <c r="K461" i="3"/>
  <c r="L461" i="3" s="1"/>
  <c r="K518" i="3"/>
  <c r="L518" i="3" s="1"/>
  <c r="K809" i="3"/>
  <c r="L809" i="3" s="1"/>
  <c r="K471" i="3"/>
  <c r="L471" i="3" s="1"/>
  <c r="K458" i="3"/>
  <c r="L458" i="3" s="1"/>
  <c r="K895" i="3"/>
  <c r="L895" i="3" s="1"/>
  <c r="K686" i="3"/>
  <c r="L686" i="3" s="1"/>
  <c r="K873" i="3"/>
  <c r="L873" i="3" s="1"/>
  <c r="K829" i="3"/>
  <c r="L829" i="3" s="1"/>
  <c r="K869" i="3"/>
  <c r="L869" i="3" s="1"/>
  <c r="K1086" i="3"/>
  <c r="L1086" i="3" s="1"/>
  <c r="K1399" i="3"/>
  <c r="L1399" i="3" s="1"/>
  <c r="K1326" i="3"/>
  <c r="L1326" i="3" s="1"/>
  <c r="K1244" i="3"/>
  <c r="L1244" i="3" s="1"/>
  <c r="K1234" i="3"/>
  <c r="L1234" i="3" s="1"/>
  <c r="K1171" i="3"/>
  <c r="L1171" i="3" s="1"/>
  <c r="K1430" i="3"/>
  <c r="L1430" i="3" s="1"/>
  <c r="K1285" i="3"/>
  <c r="L1285" i="3" s="1"/>
  <c r="K1010" i="3"/>
  <c r="L1010" i="3" s="1"/>
  <c r="K1425" i="3"/>
  <c r="L1425" i="3" s="1"/>
  <c r="K1081" i="3"/>
  <c r="L1081" i="3" s="1"/>
  <c r="K1398" i="3"/>
  <c r="L1398" i="3" s="1"/>
  <c r="K1266" i="3"/>
  <c r="L1266" i="3" s="1"/>
  <c r="K1403" i="3"/>
  <c r="L1403" i="3" s="1"/>
  <c r="K1532" i="3"/>
  <c r="L1532" i="3" s="1"/>
  <c r="K345" i="2"/>
  <c r="L345" i="2" s="1"/>
  <c r="K517" i="2"/>
  <c r="L517" i="2" s="1"/>
  <c r="K359" i="2"/>
  <c r="L359" i="2" s="1"/>
  <c r="K138" i="2"/>
  <c r="L138" i="2" s="1"/>
  <c r="K113" i="2"/>
  <c r="L113" i="2" s="1"/>
  <c r="K274" i="2"/>
  <c r="L274" i="2" s="1"/>
  <c r="K450" i="2"/>
  <c r="L450" i="2" s="1"/>
  <c r="K578" i="2"/>
  <c r="L578" i="2" s="1"/>
  <c r="K427" i="2"/>
  <c r="L427" i="2" s="1"/>
  <c r="K649" i="2"/>
  <c r="L649" i="2" s="1"/>
  <c r="K422" i="2"/>
  <c r="L422" i="2" s="1"/>
  <c r="K550" i="2"/>
  <c r="L550" i="2" s="1"/>
  <c r="K234" i="2"/>
  <c r="L234" i="2" s="1"/>
  <c r="K613" i="2"/>
  <c r="L613" i="2" s="1"/>
  <c r="K737" i="2"/>
  <c r="L737" i="2" s="1"/>
  <c r="K1112" i="2"/>
  <c r="L1112" i="2" s="1"/>
  <c r="K762" i="2"/>
  <c r="L762" i="2" s="1"/>
  <c r="K889" i="2"/>
  <c r="L889" i="2" s="1"/>
  <c r="K956" i="2"/>
  <c r="L956" i="2" s="1"/>
  <c r="K1022" i="2"/>
  <c r="L1022" i="2" s="1"/>
  <c r="K905" i="2"/>
  <c r="L905" i="2" s="1"/>
  <c r="K1351" i="2"/>
  <c r="L1351" i="2" s="1"/>
  <c r="K1207" i="2"/>
  <c r="L1207" i="2" s="1"/>
  <c r="K1243" i="2"/>
  <c r="L1243" i="2" s="1"/>
  <c r="K1236" i="2"/>
  <c r="L1236" i="2" s="1"/>
  <c r="K1533" i="2"/>
  <c r="L1533" i="2" s="1"/>
  <c r="K1685" i="2"/>
  <c r="L1685" i="2" s="1"/>
  <c r="K134" i="3"/>
  <c r="L134" i="3" s="1"/>
  <c r="K67" i="3"/>
  <c r="L67" i="3" s="1"/>
  <c r="K20" i="3"/>
  <c r="L20" i="3" s="1"/>
  <c r="K304" i="3"/>
  <c r="L304" i="3" s="1"/>
  <c r="K50" i="3"/>
  <c r="L50" i="3" s="1"/>
  <c r="K225" i="3"/>
  <c r="L225" i="3" s="1"/>
  <c r="K45" i="3"/>
  <c r="L45" i="3" s="1"/>
  <c r="K427" i="3"/>
  <c r="L427" i="3" s="1"/>
  <c r="K215" i="3"/>
  <c r="L215" i="3" s="1"/>
  <c r="K24" i="3"/>
  <c r="L24" i="3" s="1"/>
  <c r="K363" i="3"/>
  <c r="L363" i="3" s="1"/>
  <c r="K284" i="3"/>
  <c r="L284" i="3" s="1"/>
  <c r="K428" i="3"/>
  <c r="L428" i="3" s="1"/>
  <c r="K396" i="3"/>
  <c r="L396" i="3" s="1"/>
  <c r="K375" i="3"/>
  <c r="L375" i="3" s="1"/>
  <c r="K479" i="3"/>
  <c r="L479" i="3" s="1"/>
  <c r="K167" i="3"/>
  <c r="L167" i="3" s="1"/>
  <c r="K493" i="3"/>
  <c r="L493" i="3" s="1"/>
  <c r="K517" i="3"/>
  <c r="L517" i="3" s="1"/>
  <c r="K779" i="3"/>
  <c r="L779" i="3" s="1"/>
  <c r="K1055" i="3"/>
  <c r="L1055" i="3" s="1"/>
  <c r="K870" i="3"/>
  <c r="L870" i="3" s="1"/>
  <c r="K632" i="3"/>
  <c r="L632" i="3" s="1"/>
  <c r="K817" i="3"/>
  <c r="L817" i="3" s="1"/>
  <c r="K952" i="3"/>
  <c r="L952" i="3" s="1"/>
  <c r="K903" i="3"/>
  <c r="L903" i="3" s="1"/>
  <c r="K1092" i="3"/>
  <c r="L1092" i="3" s="1"/>
  <c r="K1356" i="3"/>
  <c r="L1356" i="3" s="1"/>
  <c r="K1099" i="3"/>
  <c r="L1099" i="3" s="1"/>
  <c r="K1117" i="3"/>
  <c r="L1117" i="3" s="1"/>
  <c r="K1375" i="3"/>
  <c r="L1375" i="3" s="1"/>
  <c r="K1313" i="3"/>
  <c r="L1313" i="3" s="1"/>
  <c r="K1295" i="3"/>
  <c r="L1295" i="3" s="1"/>
  <c r="K1561" i="3"/>
  <c r="L1561" i="3" s="1"/>
  <c r="K1462" i="3"/>
  <c r="L1462" i="3" s="1"/>
  <c r="K1595" i="3"/>
  <c r="L1595" i="3" s="1"/>
  <c r="K780" i="3"/>
  <c r="L780" i="3" s="1"/>
  <c r="K1464" i="3"/>
  <c r="L1464" i="3" s="1"/>
  <c r="K1686" i="3"/>
  <c r="L1686" i="3" s="1"/>
  <c r="K1502" i="3"/>
  <c r="L1502" i="3" s="1"/>
  <c r="K1543" i="3"/>
  <c r="L1543" i="3" s="1"/>
  <c r="K771" i="3"/>
  <c r="L771" i="3" s="1"/>
  <c r="K1027" i="3"/>
  <c r="L1027" i="3" s="1"/>
  <c r="K1274" i="3"/>
  <c r="L1274" i="3" s="1"/>
  <c r="K1619" i="3"/>
  <c r="L1619" i="3" s="1"/>
  <c r="K251" i="2"/>
  <c r="L251" i="2" s="1"/>
  <c r="K222" i="2"/>
  <c r="L222" i="2" s="1"/>
  <c r="K909" i="2"/>
  <c r="L909" i="2" s="1"/>
  <c r="K590" i="2"/>
  <c r="L590" i="2" s="1"/>
  <c r="K567" i="2"/>
  <c r="L567" i="2" s="1"/>
  <c r="K987" i="2"/>
  <c r="L987" i="2" s="1"/>
  <c r="K1197" i="2"/>
  <c r="L1197" i="2" s="1"/>
  <c r="K741" i="2"/>
  <c r="L741" i="2" s="1"/>
  <c r="K869" i="2"/>
  <c r="L869" i="2" s="1"/>
  <c r="K958" i="2"/>
  <c r="L958" i="2" s="1"/>
  <c r="K1211" i="2"/>
  <c r="L1211" i="2" s="1"/>
  <c r="K1095" i="2"/>
  <c r="L1095" i="2" s="1"/>
  <c r="K1128" i="2"/>
  <c r="L1128" i="2" s="1"/>
  <c r="K1377" i="2"/>
  <c r="L1377" i="2" s="1"/>
  <c r="K1419" i="2"/>
  <c r="L1419" i="2" s="1"/>
  <c r="K1647" i="2"/>
  <c r="L1647" i="2" s="1"/>
  <c r="K1575" i="2"/>
  <c r="L1575" i="2" s="1"/>
  <c r="K37" i="3"/>
  <c r="L37" i="3" s="1"/>
  <c r="K191" i="3"/>
  <c r="L191" i="3" s="1"/>
  <c r="K138" i="3"/>
  <c r="L138" i="3" s="1"/>
  <c r="K92" i="3"/>
  <c r="L92" i="3" s="1"/>
  <c r="K280" i="3"/>
  <c r="L280" i="3" s="1"/>
  <c r="K233" i="3"/>
  <c r="L233" i="3" s="1"/>
  <c r="K170" i="3"/>
  <c r="L170" i="3" s="1"/>
  <c r="K173" i="3"/>
  <c r="L173" i="3" s="1"/>
  <c r="K114" i="3"/>
  <c r="L114" i="3" s="1"/>
  <c r="K483" i="3"/>
  <c r="L483" i="3" s="1"/>
  <c r="K126" i="3"/>
  <c r="L126" i="3" s="1"/>
  <c r="K629" i="3"/>
  <c r="L629" i="3" s="1"/>
  <c r="K683" i="3"/>
  <c r="L683" i="3" s="1"/>
  <c r="K492" i="3"/>
  <c r="L492" i="3" s="1"/>
  <c r="K456" i="3"/>
  <c r="L456" i="3" s="1"/>
  <c r="K477" i="3"/>
  <c r="L477" i="3" s="1"/>
  <c r="K741" i="3"/>
  <c r="L741" i="3" s="1"/>
  <c r="K939" i="3"/>
  <c r="L939" i="3" s="1"/>
  <c r="K757" i="3"/>
  <c r="L757" i="3" s="1"/>
  <c r="K636" i="3"/>
  <c r="L636" i="3" s="1"/>
  <c r="K982" i="3"/>
  <c r="L982" i="3" s="1"/>
  <c r="K958" i="3"/>
  <c r="L958" i="3" s="1"/>
  <c r="K1369" i="3"/>
  <c r="L1369" i="3" s="1"/>
  <c r="K1120" i="3"/>
  <c r="L1120" i="3" s="1"/>
  <c r="K1275" i="3"/>
  <c r="L1275" i="3" s="1"/>
  <c r="K1175" i="3"/>
  <c r="L1175" i="3" s="1"/>
  <c r="K1505" i="3"/>
  <c r="L1505" i="3" s="1"/>
  <c r="K1602" i="3"/>
  <c r="L1602" i="3" s="1"/>
  <c r="K782" i="3"/>
  <c r="L782" i="3" s="1"/>
  <c r="K322" i="3"/>
  <c r="L322" i="3" s="1"/>
  <c r="K1256" i="3"/>
  <c r="L1256" i="3" s="1"/>
  <c r="K965" i="3"/>
  <c r="L965" i="3" s="1"/>
  <c r="K1112" i="3"/>
  <c r="L1112" i="3" s="1"/>
  <c r="K1237" i="3"/>
  <c r="L1237" i="3" s="1"/>
  <c r="K1448" i="3"/>
  <c r="L1448" i="3" s="1"/>
  <c r="K1276" i="3"/>
  <c r="L1276" i="3" s="1"/>
  <c r="K1695" i="3"/>
  <c r="L1695" i="3" s="1"/>
  <c r="K22" i="3"/>
  <c r="L22" i="3" s="1"/>
  <c r="K453" i="2"/>
  <c r="L453" i="2" s="1"/>
  <c r="K700" i="2"/>
  <c r="L700" i="2" s="1"/>
  <c r="K329" i="2"/>
  <c r="L329" i="2" s="1"/>
  <c r="K196" i="2"/>
  <c r="L196" i="2" s="1"/>
  <c r="K97" i="2"/>
  <c r="L97" i="2" s="1"/>
  <c r="K285" i="2"/>
  <c r="L285" i="2" s="1"/>
  <c r="K261" i="2"/>
  <c r="L261" i="2" s="1"/>
  <c r="K368" i="2"/>
  <c r="L368" i="2" s="1"/>
  <c r="K473" i="2"/>
  <c r="L473" i="2" s="1"/>
  <c r="K601" i="2"/>
  <c r="L601" i="2" s="1"/>
  <c r="K466" i="2"/>
  <c r="L466" i="2" s="1"/>
  <c r="K594" i="2"/>
  <c r="L594" i="2" s="1"/>
  <c r="K945" i="2"/>
  <c r="L945" i="2" s="1"/>
  <c r="K790" i="2"/>
  <c r="L790" i="2" s="1"/>
  <c r="K845" i="2"/>
  <c r="L845" i="2" s="1"/>
  <c r="K767" i="2"/>
  <c r="L767" i="2" s="1"/>
  <c r="K760" i="2"/>
  <c r="L760" i="2" s="1"/>
  <c r="K1223" i="2"/>
  <c r="L1223" i="2" s="1"/>
  <c r="K1259" i="2"/>
  <c r="L1259" i="2" s="1"/>
  <c r="K1610" i="2"/>
  <c r="L1610" i="2" s="1"/>
  <c r="K1295" i="2"/>
  <c r="L1295" i="2" s="1"/>
  <c r="K968" i="3"/>
  <c r="L968" i="3" s="1"/>
  <c r="K912" i="3"/>
  <c r="L912" i="3" s="1"/>
  <c r="K861" i="3"/>
  <c r="L861" i="3" s="1"/>
  <c r="K1078" i="3"/>
  <c r="L1078" i="3" s="1"/>
  <c r="K1503" i="3"/>
  <c r="L1503" i="3" s="1"/>
  <c r="K1057" i="3"/>
  <c r="L1057" i="3" s="1"/>
  <c r="K1406" i="3"/>
  <c r="L1406" i="3" s="1"/>
  <c r="K1358" i="3"/>
  <c r="L1358" i="3" s="1"/>
  <c r="K1319" i="3"/>
  <c r="L1319" i="3" s="1"/>
  <c r="K1202" i="3"/>
  <c r="L1202" i="3" s="1"/>
  <c r="K924" i="3"/>
  <c r="L924" i="3" s="1"/>
  <c r="K1419" i="3"/>
  <c r="L1419" i="3" s="1"/>
  <c r="K1674" i="3"/>
  <c r="L1674" i="3" s="1"/>
  <c r="K1639" i="3"/>
  <c r="L1639" i="3" s="1"/>
  <c r="K659" i="3"/>
  <c r="L659" i="3" s="1"/>
  <c r="K1616" i="3"/>
  <c r="L1616" i="3" s="1"/>
  <c r="K1379" i="3"/>
  <c r="L1379" i="3" s="1"/>
  <c r="K404" i="2"/>
  <c r="L404" i="2" s="1"/>
  <c r="K878" i="2"/>
  <c r="L878" i="2" s="1"/>
  <c r="K877" i="3"/>
  <c r="L877" i="3" s="1"/>
  <c r="K1052" i="3"/>
  <c r="L1052" i="3" s="1"/>
  <c r="K938" i="3"/>
  <c r="L938" i="3" s="1"/>
  <c r="K1082" i="3"/>
  <c r="L1082" i="3" s="1"/>
  <c r="K1605" i="3"/>
  <c r="L1605" i="3" s="1"/>
  <c r="K192" i="2"/>
  <c r="L192" i="2" s="1"/>
  <c r="K648" i="2"/>
  <c r="L648" i="2" s="1"/>
  <c r="K361" i="2"/>
  <c r="L361" i="2" s="1"/>
  <c r="K489" i="2"/>
  <c r="L489" i="2" s="1"/>
  <c r="K783" i="2"/>
  <c r="L783" i="2" s="1"/>
  <c r="K776" i="2"/>
  <c r="L776" i="2" s="1"/>
  <c r="K403" i="2"/>
  <c r="L403" i="2" s="1"/>
  <c r="K1428" i="3"/>
  <c r="L1428" i="3" s="1"/>
  <c r="K1361" i="3"/>
  <c r="L1361" i="3" s="1"/>
  <c r="K1623" i="3"/>
  <c r="L1623" i="3" s="1"/>
  <c r="K182" i="2"/>
  <c r="L182" i="2" s="1"/>
  <c r="K352" i="2"/>
  <c r="L352" i="2" s="1"/>
  <c r="K414" i="2"/>
  <c r="L414" i="2" s="1"/>
  <c r="K232" i="2"/>
  <c r="L232" i="2" s="1"/>
  <c r="K608" i="2"/>
  <c r="L608" i="2" s="1"/>
  <c r="K661" i="2"/>
  <c r="L661" i="2" s="1"/>
  <c r="K789" i="2"/>
  <c r="L789" i="2" s="1"/>
  <c r="K914" i="2"/>
  <c r="L914" i="2" s="1"/>
  <c r="K638" i="2"/>
  <c r="L638" i="2" s="1"/>
  <c r="K986" i="2"/>
  <c r="L986" i="2" s="1"/>
  <c r="K1653" i="2"/>
  <c r="L1653" i="2" s="1"/>
  <c r="K1565" i="2"/>
  <c r="L1565" i="2" s="1"/>
  <c r="K1658" i="2"/>
  <c r="L1658" i="2" s="1"/>
  <c r="K1466" i="2"/>
  <c r="L1466" i="2" s="1"/>
  <c r="K84" i="2"/>
  <c r="L84" i="2" s="1"/>
  <c r="K1388" i="3"/>
  <c r="L1388" i="3" s="1"/>
  <c r="K1145" i="3"/>
  <c r="L1145" i="3" s="1"/>
  <c r="K962" i="3"/>
  <c r="L962" i="3" s="1"/>
  <c r="K689" i="3"/>
  <c r="L689" i="3" s="1"/>
  <c r="K9" i="3"/>
  <c r="K145" i="3"/>
  <c r="L145" i="3" s="1"/>
  <c r="K320" i="3"/>
  <c r="L320" i="3" s="1"/>
  <c r="K423" i="3"/>
  <c r="L423" i="3" s="1"/>
  <c r="K726" i="3"/>
  <c r="L726" i="3" s="1"/>
  <c r="K577" i="3"/>
  <c r="L577" i="3" s="1"/>
  <c r="K730" i="3"/>
  <c r="L730" i="3" s="1"/>
  <c r="K1098" i="3"/>
  <c r="L1098" i="3" s="1"/>
  <c r="K1134" i="3"/>
  <c r="L1134" i="3" s="1"/>
  <c r="K1217" i="3"/>
  <c r="L1217" i="3" s="1"/>
  <c r="K1484" i="3"/>
  <c r="L1484" i="3" s="1"/>
  <c r="K1653" i="3"/>
  <c r="L1653" i="3" s="1"/>
  <c r="K1330" i="3"/>
  <c r="L1330" i="3" s="1"/>
  <c r="K1636" i="3"/>
  <c r="L1636" i="3" s="1"/>
  <c r="K1463" i="3"/>
  <c r="L1463" i="3" s="1"/>
  <c r="K723" i="3"/>
  <c r="L723" i="3" s="1"/>
  <c r="K851" i="3"/>
  <c r="L851" i="3" s="1"/>
  <c r="K1226" i="3"/>
  <c r="L1226" i="3" s="1"/>
  <c r="K1315" i="3"/>
  <c r="L1315" i="3" s="1"/>
  <c r="K1699" i="3"/>
  <c r="L1699" i="3" s="1"/>
  <c r="K467" i="2"/>
  <c r="L467" i="2" s="1"/>
  <c r="K49" i="2"/>
  <c r="L49" i="2" s="1"/>
  <c r="K365" i="2"/>
  <c r="L365" i="2" s="1"/>
  <c r="K349" i="2"/>
  <c r="L349" i="2" s="1"/>
  <c r="K221" i="2"/>
  <c r="L221" i="2" s="1"/>
  <c r="K68" i="2"/>
  <c r="L68" i="2" s="1"/>
  <c r="K393" i="2"/>
  <c r="L393" i="2" s="1"/>
  <c r="K521" i="2"/>
  <c r="L521" i="2" s="1"/>
  <c r="K399" i="2"/>
  <c r="L399" i="2" s="1"/>
  <c r="K527" i="2"/>
  <c r="L527" i="2" s="1"/>
  <c r="K298" i="2"/>
  <c r="L298" i="2" s="1"/>
  <c r="K652" i="2"/>
  <c r="L652" i="2" s="1"/>
  <c r="K765" i="2"/>
  <c r="L765" i="2" s="1"/>
  <c r="K815" i="2"/>
  <c r="L815" i="2" s="1"/>
  <c r="K938" i="2"/>
  <c r="L938" i="2" s="1"/>
  <c r="K680" i="2"/>
  <c r="L680" i="2" s="1"/>
  <c r="K808" i="2"/>
  <c r="L808" i="2" s="1"/>
  <c r="K940" i="2"/>
  <c r="L940" i="2" s="1"/>
  <c r="K713" i="2"/>
  <c r="L713" i="2" s="1"/>
  <c r="K1307" i="2"/>
  <c r="L1307" i="2" s="1"/>
  <c r="K1428" i="2"/>
  <c r="L1428" i="2" s="1"/>
  <c r="K1300" i="2"/>
  <c r="L1300" i="2" s="1"/>
  <c r="K1430" i="2"/>
  <c r="L1430" i="2" s="1"/>
  <c r="K1309" i="2"/>
  <c r="L1309" i="2" s="1"/>
  <c r="K1215" i="2"/>
  <c r="L1215" i="2" s="1"/>
  <c r="K1343" i="2"/>
  <c r="L1343" i="2" s="1"/>
  <c r="K1235" i="2"/>
  <c r="L1235" i="2" s="1"/>
  <c r="K1660" i="2"/>
  <c r="L1660" i="2" s="1"/>
  <c r="K1556" i="2"/>
  <c r="L1556" i="2" s="1"/>
  <c r="K1602" i="2"/>
  <c r="L1602" i="2" s="1"/>
  <c r="K1684" i="2"/>
  <c r="L1684" i="2" s="1"/>
  <c r="K1328" i="3"/>
  <c r="L1328" i="3" s="1"/>
  <c r="K1038" i="3"/>
  <c r="L1038" i="3" s="1"/>
  <c r="K1184" i="3"/>
  <c r="L1184" i="3" s="1"/>
  <c r="K1335" i="3"/>
  <c r="L1335" i="3" s="1"/>
  <c r="K977" i="3"/>
  <c r="L977" i="3" s="1"/>
  <c r="K1460" i="3"/>
  <c r="L1460" i="3" s="1"/>
  <c r="K1537" i="3"/>
  <c r="L1537" i="3" s="1"/>
  <c r="K85" i="2"/>
  <c r="L85" i="2" s="1"/>
  <c r="K382" i="2"/>
  <c r="L382" i="2" s="1"/>
  <c r="K827" i="2"/>
  <c r="L827" i="2" s="1"/>
  <c r="K754" i="2"/>
  <c r="L754" i="2" s="1"/>
  <c r="K984" i="2"/>
  <c r="L984" i="2" s="1"/>
  <c r="K1015" i="2"/>
  <c r="L1015" i="2" s="1"/>
  <c r="K1139" i="2"/>
  <c r="L1139" i="2" s="1"/>
  <c r="K1412" i="2"/>
  <c r="L1412" i="2" s="1"/>
  <c r="K1376" i="2"/>
  <c r="L1376" i="2" s="1"/>
  <c r="K964" i="2"/>
  <c r="L964" i="2" s="1"/>
  <c r="K1092" i="2"/>
  <c r="L1092" i="2" s="1"/>
  <c r="K1265" i="2"/>
  <c r="L1265" i="2" s="1"/>
  <c r="K1582" i="2"/>
  <c r="L1582" i="2" s="1"/>
  <c r="K1510" i="2"/>
  <c r="L1510" i="2" s="1"/>
  <c r="K1634" i="2"/>
  <c r="L1634" i="2" s="1"/>
  <c r="K1632" i="2"/>
  <c r="L1632" i="2" s="1"/>
  <c r="K1482" i="2"/>
  <c r="L1482" i="2" s="1"/>
  <c r="K1657" i="2"/>
  <c r="L1657" i="2" s="1"/>
  <c r="K481" i="3"/>
  <c r="L481" i="3" s="1"/>
  <c r="K156" i="3"/>
  <c r="L156" i="3" s="1"/>
  <c r="K344" i="3"/>
  <c r="L344" i="3" s="1"/>
  <c r="K373" i="3"/>
  <c r="L373" i="3" s="1"/>
  <c r="K279" i="3"/>
  <c r="L279" i="3" s="1"/>
  <c r="K281" i="3"/>
  <c r="L281" i="3" s="1"/>
  <c r="K137" i="3"/>
  <c r="L137" i="3" s="1"/>
  <c r="K641" i="3"/>
  <c r="L641" i="3" s="1"/>
  <c r="K642" i="3"/>
  <c r="L642" i="3" s="1"/>
  <c r="K615" i="3"/>
  <c r="L615" i="3" s="1"/>
  <c r="K420" i="3"/>
  <c r="L420" i="3" s="1"/>
  <c r="K696" i="3"/>
  <c r="L696" i="3" s="1"/>
  <c r="K798" i="3"/>
  <c r="L798" i="3" s="1"/>
  <c r="K840" i="3"/>
  <c r="L840" i="3" s="1"/>
  <c r="K760" i="3"/>
  <c r="L760" i="3" s="1"/>
  <c r="K718" i="3"/>
  <c r="L718" i="3" s="1"/>
  <c r="K1136" i="3"/>
  <c r="L1136" i="3" s="1"/>
  <c r="K1006" i="3"/>
  <c r="L1006" i="3" s="1"/>
  <c r="K1590" i="3"/>
  <c r="L1590" i="3" s="1"/>
  <c r="K1621" i="3"/>
  <c r="L1621" i="3" s="1"/>
  <c r="K1322" i="3"/>
  <c r="L1322" i="3" s="1"/>
  <c r="K1216" i="3"/>
  <c r="L1216" i="3" s="1"/>
  <c r="K1650" i="3"/>
  <c r="L1650" i="3" s="1"/>
  <c r="K1320" i="3"/>
  <c r="L1320" i="3" s="1"/>
  <c r="K1445" i="3"/>
  <c r="L1445" i="3" s="1"/>
  <c r="K1489" i="3"/>
  <c r="L1489" i="3" s="1"/>
  <c r="K1311" i="3"/>
  <c r="L1311" i="3" s="1"/>
  <c r="K1160" i="3"/>
  <c r="L1160" i="3" s="1"/>
  <c r="K1689" i="3"/>
  <c r="L1689" i="3" s="1"/>
  <c r="K290" i="3"/>
  <c r="L290" i="3" s="1"/>
  <c r="K418" i="3"/>
  <c r="L418" i="3" s="1"/>
  <c r="K668" i="3"/>
  <c r="L668" i="3" s="1"/>
  <c r="K814" i="3"/>
  <c r="L814" i="3" s="1"/>
  <c r="K1553" i="3"/>
  <c r="L1553" i="3" s="1"/>
  <c r="K1360" i="3"/>
  <c r="L1360" i="3" s="1"/>
  <c r="K996" i="3"/>
  <c r="L996" i="3" s="1"/>
  <c r="K1481" i="3"/>
  <c r="L1481" i="3" s="1"/>
  <c r="K1682" i="3"/>
  <c r="L1682" i="3" s="1"/>
  <c r="K1500" i="3"/>
  <c r="L1500" i="3" s="1"/>
  <c r="K1440" i="3"/>
  <c r="L1440" i="3" s="1"/>
  <c r="K1701" i="3"/>
  <c r="L1701" i="3" s="1"/>
  <c r="K128" i="3"/>
  <c r="L128" i="3" s="1"/>
  <c r="K28" i="3"/>
  <c r="L28" i="3" s="1"/>
  <c r="K297" i="2"/>
  <c r="L297" i="2" s="1"/>
  <c r="K384" i="2"/>
  <c r="L384" i="2" s="1"/>
  <c r="K69" i="2"/>
  <c r="L69" i="2" s="1"/>
  <c r="K108" i="2"/>
  <c r="L108" i="2" s="1"/>
  <c r="K237" i="2"/>
  <c r="L237" i="2" s="1"/>
  <c r="K213" i="2"/>
  <c r="L213" i="2" s="1"/>
  <c r="K320" i="2"/>
  <c r="L320" i="2" s="1"/>
  <c r="K556" i="2"/>
  <c r="L556" i="2" s="1"/>
  <c r="K34" i="2"/>
  <c r="L34" i="2" s="1"/>
  <c r="K343" i="2"/>
  <c r="L343" i="2" s="1"/>
  <c r="K172" i="2"/>
  <c r="L172" i="2" s="1"/>
  <c r="K786" i="2"/>
  <c r="L786" i="2" s="1"/>
  <c r="K671" i="2"/>
  <c r="L671" i="2" s="1"/>
  <c r="K715" i="2"/>
  <c r="L715" i="2" s="1"/>
  <c r="K628" i="2"/>
  <c r="L628" i="2" s="1"/>
  <c r="K493" i="2"/>
  <c r="L493" i="2" s="1"/>
  <c r="K699" i="2"/>
  <c r="L699" i="2" s="1"/>
  <c r="K665" i="2"/>
  <c r="L665" i="2" s="1"/>
  <c r="K1023" i="2"/>
  <c r="L1023" i="2" s="1"/>
  <c r="K915" i="2"/>
  <c r="L915" i="2" s="1"/>
  <c r="K1101" i="2"/>
  <c r="L1101" i="2" s="1"/>
  <c r="K953" i="2"/>
  <c r="L953" i="2" s="1"/>
  <c r="K1517" i="2"/>
  <c r="L1517" i="2" s="1"/>
  <c r="K1114" i="2"/>
  <c r="L1114" i="2" s="1"/>
  <c r="K1278" i="2"/>
  <c r="L1278" i="2" s="1"/>
  <c r="K1027" i="2"/>
  <c r="L1027" i="2" s="1"/>
  <c r="K1143" i="2"/>
  <c r="L1143" i="2" s="1"/>
  <c r="K1118" i="2"/>
  <c r="L1118" i="2" s="1"/>
  <c r="K1182" i="2"/>
  <c r="L1182" i="2" s="1"/>
  <c r="K1024" i="2"/>
  <c r="L1024" i="2" s="1"/>
  <c r="K1168" i="2"/>
  <c r="L1168" i="2" s="1"/>
  <c r="K1065" i="2"/>
  <c r="L1065" i="2" s="1"/>
  <c r="K1205" i="2"/>
  <c r="L1205" i="2" s="1"/>
  <c r="K980" i="2"/>
  <c r="L980" i="2" s="1"/>
  <c r="K1108" i="2"/>
  <c r="L1108" i="2" s="1"/>
  <c r="K1414" i="2"/>
  <c r="L1414" i="2" s="1"/>
  <c r="K1281" i="2"/>
  <c r="L1281" i="2" s="1"/>
  <c r="K1178" i="2"/>
  <c r="L1178" i="2" s="1"/>
  <c r="K1511" i="2"/>
  <c r="L1511" i="2" s="1"/>
  <c r="K1601" i="2"/>
  <c r="L1601" i="2" s="1"/>
  <c r="K1547" i="2"/>
  <c r="L1547" i="2" s="1"/>
  <c r="K1519" i="2"/>
  <c r="L1519" i="2" s="1"/>
  <c r="K1678" i="2"/>
  <c r="L1678" i="2" s="1"/>
  <c r="K1498" i="2"/>
  <c r="L1498" i="2" s="1"/>
  <c r="K1661" i="2"/>
  <c r="L1661" i="2" s="1"/>
  <c r="K1415" i="2"/>
  <c r="L1415" i="2" s="1"/>
  <c r="K243" i="3"/>
  <c r="L243" i="3" s="1"/>
  <c r="K143" i="3"/>
  <c r="L143" i="3" s="1"/>
  <c r="K121" i="3"/>
  <c r="L121" i="3" s="1"/>
  <c r="K956" i="3"/>
  <c r="L956" i="3" s="1"/>
  <c r="K426" i="3"/>
  <c r="L426" i="3" s="1"/>
  <c r="K181" i="3"/>
  <c r="L181" i="3" s="1"/>
  <c r="K523" i="3"/>
  <c r="L523" i="3" s="1"/>
  <c r="K151" i="3"/>
  <c r="L151" i="3" s="1"/>
  <c r="K285" i="3"/>
  <c r="L285" i="3" s="1"/>
  <c r="K742" i="3"/>
  <c r="L742" i="3" s="1"/>
  <c r="K663" i="3"/>
  <c r="L663" i="3" s="1"/>
  <c r="K859" i="3"/>
  <c r="L859" i="3" s="1"/>
  <c r="K661" i="3"/>
  <c r="L661" i="3" s="1"/>
  <c r="K758" i="3"/>
  <c r="L758" i="3" s="1"/>
  <c r="K567" i="3"/>
  <c r="L567" i="3" s="1"/>
  <c r="K646" i="3"/>
  <c r="L646" i="3" s="1"/>
  <c r="K768" i="3"/>
  <c r="L768" i="3" s="1"/>
  <c r="K846" i="3"/>
  <c r="L846" i="3" s="1"/>
  <c r="K679" i="3"/>
  <c r="L679" i="3" s="1"/>
  <c r="K593" i="3"/>
  <c r="L593" i="3" s="1"/>
  <c r="K617" i="3"/>
  <c r="L617" i="3" s="1"/>
  <c r="K972" i="3"/>
  <c r="L972" i="3" s="1"/>
  <c r="K1380" i="3"/>
  <c r="L1380" i="3" s="1"/>
  <c r="K1287" i="3"/>
  <c r="L1287" i="3" s="1"/>
  <c r="K1188" i="3"/>
  <c r="L1188" i="3" s="1"/>
  <c r="K1014" i="3"/>
  <c r="L1014" i="3" s="1"/>
  <c r="K1646" i="3"/>
  <c r="L1646" i="3" s="1"/>
  <c r="K1461" i="3"/>
  <c r="L1461" i="3" s="1"/>
  <c r="K1685" i="3"/>
  <c r="L1685" i="3" s="1"/>
  <c r="K1005" i="3"/>
  <c r="L1005" i="3" s="1"/>
  <c r="K998" i="3"/>
  <c r="L998" i="3" s="1"/>
  <c r="K1172" i="3"/>
  <c r="L1172" i="3" s="1"/>
  <c r="K1345" i="3"/>
  <c r="L1345" i="3" s="1"/>
  <c r="K923" i="3"/>
  <c r="L923" i="3" s="1"/>
  <c r="K1207" i="3"/>
  <c r="L1207" i="3" s="1"/>
  <c r="K1609" i="3"/>
  <c r="L1609" i="3" s="1"/>
  <c r="K946" i="3"/>
  <c r="L946" i="3" s="1"/>
  <c r="K1365" i="3"/>
  <c r="L1365" i="3" s="1"/>
  <c r="K1142" i="3"/>
  <c r="L1142" i="3" s="1"/>
  <c r="K1324" i="3"/>
  <c r="L1324" i="3" s="1"/>
  <c r="K1492" i="3"/>
  <c r="L1492" i="3" s="1"/>
  <c r="K1679" i="3"/>
  <c r="L1679" i="3" s="1"/>
  <c r="K627" i="3"/>
  <c r="L627" i="3" s="1"/>
  <c r="K755" i="3"/>
  <c r="L755" i="3" s="1"/>
  <c r="K1011" i="3"/>
  <c r="L1011" i="3" s="1"/>
  <c r="K1139" i="3"/>
  <c r="L1139" i="3" s="1"/>
  <c r="K1442" i="3"/>
  <c r="L1442" i="3" s="1"/>
  <c r="K1703" i="3"/>
  <c r="L1703" i="3" s="1"/>
  <c r="K1257" i="3"/>
  <c r="L1257" i="3" s="1"/>
  <c r="K1347" i="3"/>
  <c r="L1347" i="3" s="1"/>
  <c r="K1603" i="3"/>
  <c r="L1603" i="3" s="1"/>
  <c r="K122" i="3"/>
  <c r="L122" i="3" s="1"/>
  <c r="K175" i="2"/>
  <c r="L175" i="2" s="1"/>
  <c r="K46" i="2"/>
  <c r="L46" i="2" s="1"/>
  <c r="K391" i="2"/>
  <c r="L391" i="2" s="1"/>
  <c r="K229" i="2"/>
  <c r="L229" i="2" s="1"/>
  <c r="K145" i="2"/>
  <c r="L145" i="2" s="1"/>
  <c r="K17" i="2"/>
  <c r="L17" i="2" s="1"/>
  <c r="K340" i="2"/>
  <c r="L340" i="2" s="1"/>
  <c r="K421" i="2"/>
  <c r="L421" i="2" s="1"/>
  <c r="K243" i="2"/>
  <c r="L243" i="2" s="1"/>
  <c r="K166" i="2"/>
  <c r="L166" i="2" s="1"/>
  <c r="K642" i="2"/>
  <c r="L642" i="2" s="1"/>
  <c r="K523" i="2"/>
  <c r="L523" i="2" s="1"/>
  <c r="K630" i="2"/>
  <c r="L630" i="2" s="1"/>
  <c r="K390" i="2"/>
  <c r="L390" i="2" s="1"/>
  <c r="K518" i="2"/>
  <c r="L518" i="2" s="1"/>
  <c r="K303" i="2"/>
  <c r="L303" i="2" s="1"/>
  <c r="K431" i="2"/>
  <c r="L431" i="2" s="1"/>
  <c r="K559" i="2"/>
  <c r="L559" i="2" s="1"/>
  <c r="K662" i="2"/>
  <c r="L662" i="2" s="1"/>
  <c r="K202" i="2"/>
  <c r="L202" i="2" s="1"/>
  <c r="K330" i="2"/>
  <c r="L330" i="2" s="1"/>
  <c r="K458" i="2"/>
  <c r="L458" i="2" s="1"/>
  <c r="K676" i="2"/>
  <c r="L676" i="2" s="1"/>
  <c r="K797" i="2"/>
  <c r="L797" i="2" s="1"/>
  <c r="K1110" i="2"/>
  <c r="L1110" i="2" s="1"/>
  <c r="K705" i="2"/>
  <c r="L705" i="2" s="1"/>
  <c r="K833" i="2"/>
  <c r="L833" i="2" s="1"/>
  <c r="K971" i="2"/>
  <c r="L971" i="2" s="1"/>
  <c r="K939" i="2"/>
  <c r="L939" i="2" s="1"/>
  <c r="K745" i="2"/>
  <c r="L745" i="2" s="1"/>
  <c r="K873" i="2"/>
  <c r="L873" i="2" s="1"/>
  <c r="K1064" i="2"/>
  <c r="L1064" i="2" s="1"/>
  <c r="K1123" i="2"/>
  <c r="L1123" i="2" s="1"/>
  <c r="K1439" i="2"/>
  <c r="L1439" i="2" s="1"/>
  <c r="K1310" i="2"/>
  <c r="L1310" i="2" s="1"/>
  <c r="K1145" i="2"/>
  <c r="L1145" i="2" s="1"/>
  <c r="K1403" i="2"/>
  <c r="L1403" i="2" s="1"/>
  <c r="K1184" i="2"/>
  <c r="L1184" i="2" s="1"/>
  <c r="K1443" i="2"/>
  <c r="L1443" i="2" s="1"/>
  <c r="K1170" i="2"/>
  <c r="L1170" i="2" s="1"/>
  <c r="K1458" i="2"/>
  <c r="L1458" i="2" s="1"/>
  <c r="K1423" i="2"/>
  <c r="L1423" i="2" s="1"/>
  <c r="K1456" i="2"/>
  <c r="L1456" i="2" s="1"/>
  <c r="K1267" i="2"/>
  <c r="L1267" i="2" s="1"/>
  <c r="K1391" i="2"/>
  <c r="L1391" i="2" s="1"/>
  <c r="K1649" i="2"/>
  <c r="L1649" i="2" s="1"/>
  <c r="K1694" i="2"/>
  <c r="L1694" i="2" s="1"/>
  <c r="K1663" i="2"/>
  <c r="L1663" i="2" s="1"/>
  <c r="K1588" i="2"/>
  <c r="L1588" i="2" s="1"/>
  <c r="K728" i="3"/>
  <c r="L728" i="3" s="1"/>
  <c r="K221" i="3"/>
  <c r="L221" i="3" s="1"/>
  <c r="K537" i="3"/>
  <c r="L537" i="3" s="1"/>
  <c r="K531" i="3"/>
  <c r="L531" i="3" s="1"/>
  <c r="K241" i="3"/>
  <c r="L241" i="3" s="1"/>
  <c r="K153" i="3"/>
  <c r="L153" i="3" s="1"/>
  <c r="K871" i="3"/>
  <c r="L871" i="3" s="1"/>
  <c r="K648" i="3"/>
  <c r="L648" i="3" s="1"/>
  <c r="K572" i="3"/>
  <c r="L572" i="3" s="1"/>
  <c r="K437" i="3"/>
  <c r="L437" i="3" s="1"/>
  <c r="K736" i="3"/>
  <c r="L736" i="3" s="1"/>
  <c r="K975" i="3"/>
  <c r="L975" i="3" s="1"/>
  <c r="K733" i="3"/>
  <c r="L733" i="3" s="1"/>
  <c r="K839" i="3"/>
  <c r="L839" i="3" s="1"/>
  <c r="K1150" i="3"/>
  <c r="L1150" i="3" s="1"/>
  <c r="K1526" i="3"/>
  <c r="L1526" i="3" s="1"/>
  <c r="K1352" i="3"/>
  <c r="L1352" i="3" s="1"/>
  <c r="K1337" i="3"/>
  <c r="L1337" i="3" s="1"/>
  <c r="K1302" i="3"/>
  <c r="L1302" i="3" s="1"/>
  <c r="K882" i="3"/>
  <c r="L882" i="3" s="1"/>
  <c r="K1511" i="3"/>
  <c r="L1511" i="3" s="1"/>
  <c r="K1346" i="3"/>
  <c r="L1346" i="3" s="1"/>
  <c r="K1008" i="3"/>
  <c r="L1008" i="3" s="1"/>
  <c r="K306" i="3"/>
  <c r="L306" i="3" s="1"/>
  <c r="K434" i="3"/>
  <c r="L434" i="3" s="1"/>
  <c r="K558" i="3"/>
  <c r="L558" i="3" s="1"/>
  <c r="K685" i="3"/>
  <c r="L685" i="3" s="1"/>
  <c r="K831" i="3"/>
  <c r="L831" i="3" s="1"/>
  <c r="K949" i="3"/>
  <c r="L949" i="3" s="1"/>
  <c r="K1214" i="3"/>
  <c r="L1214" i="3" s="1"/>
  <c r="K1588" i="3"/>
  <c r="L1588" i="3" s="1"/>
  <c r="K1108" i="3"/>
  <c r="L1108" i="3" s="1"/>
  <c r="K1373" i="3"/>
  <c r="L1373" i="3" s="1"/>
  <c r="K1015" i="3"/>
  <c r="L1015" i="3" s="1"/>
  <c r="K1497" i="3"/>
  <c r="L1497" i="3" s="1"/>
  <c r="K1340" i="3"/>
  <c r="L1340" i="3" s="1"/>
  <c r="K1504" i="3"/>
  <c r="L1504" i="3" s="1"/>
  <c r="K1655" i="3"/>
  <c r="L1655" i="3" s="1"/>
  <c r="K1444" i="3"/>
  <c r="L1444" i="3" s="1"/>
  <c r="K1705" i="3"/>
  <c r="L1705" i="3" s="1"/>
  <c r="K1678" i="3"/>
  <c r="L1678" i="3" s="1"/>
  <c r="K356" i="2"/>
  <c r="L356" i="2" s="1"/>
  <c r="K494" i="2"/>
  <c r="L494" i="2" s="1"/>
  <c r="K277" i="2"/>
  <c r="L277" i="2" s="1"/>
  <c r="K92" i="2"/>
  <c r="L92" i="2" s="1"/>
  <c r="K224" i="2"/>
  <c r="L224" i="2" s="1"/>
  <c r="K180" i="2"/>
  <c r="L180" i="2" s="1"/>
  <c r="K597" i="2"/>
  <c r="L597" i="2" s="1"/>
  <c r="K632" i="2"/>
  <c r="L632" i="2" s="1"/>
  <c r="K452" i="2"/>
  <c r="L452" i="2" s="1"/>
  <c r="K580" i="2"/>
  <c r="L580" i="2" s="1"/>
  <c r="K963" i="2"/>
  <c r="L963" i="2" s="1"/>
  <c r="K456" i="2"/>
  <c r="L456" i="2" s="1"/>
  <c r="K584" i="2"/>
  <c r="L584" i="2" s="1"/>
  <c r="K687" i="2"/>
  <c r="L687" i="2" s="1"/>
  <c r="K756" i="2"/>
  <c r="L756" i="2" s="1"/>
  <c r="K877" i="2"/>
  <c r="L877" i="2" s="1"/>
  <c r="K1195" i="2"/>
  <c r="L1195" i="2" s="1"/>
  <c r="K990" i="2"/>
  <c r="L990" i="2" s="1"/>
  <c r="K973" i="2"/>
  <c r="L973" i="2" s="1"/>
  <c r="K775" i="2"/>
  <c r="L775" i="2" s="1"/>
  <c r="K901" i="2"/>
  <c r="L901" i="2" s="1"/>
  <c r="K1171" i="2"/>
  <c r="L1171" i="2" s="1"/>
  <c r="K1002" i="2"/>
  <c r="L1002" i="2" s="1"/>
  <c r="K1129" i="2"/>
  <c r="L1129" i="2" s="1"/>
  <c r="K1043" i="2"/>
  <c r="L1043" i="2" s="1"/>
  <c r="K1147" i="2"/>
  <c r="L1147" i="2" s="1"/>
  <c r="K1013" i="2"/>
  <c r="L1013" i="2" s="1"/>
  <c r="K1186" i="2"/>
  <c r="L1186" i="2" s="1"/>
  <c r="K1040" i="2"/>
  <c r="L1040" i="2" s="1"/>
  <c r="K1172" i="2"/>
  <c r="L1172" i="2" s="1"/>
  <c r="K1349" i="2"/>
  <c r="L1349" i="2" s="1"/>
  <c r="K1433" i="2"/>
  <c r="L1433" i="2" s="1"/>
  <c r="K1485" i="2"/>
  <c r="L1485" i="2" s="1"/>
  <c r="K1502" i="2"/>
  <c r="L1502" i="2" s="1"/>
  <c r="K1334" i="2"/>
  <c r="L1334" i="2" s="1"/>
  <c r="K1240" i="2"/>
  <c r="L1240" i="2" s="1"/>
  <c r="K1368" i="2"/>
  <c r="L1368" i="2" s="1"/>
  <c r="K1297" i="2"/>
  <c r="L1297" i="2" s="1"/>
  <c r="K1194" i="2"/>
  <c r="L1194" i="2" s="1"/>
  <c r="K1683" i="2"/>
  <c r="L1683" i="2" s="1"/>
  <c r="K1527" i="2"/>
  <c r="L1527" i="2" s="1"/>
  <c r="K1497" i="2"/>
  <c r="L1497" i="2" s="1"/>
  <c r="K1535" i="2"/>
  <c r="L1535" i="2" s="1"/>
  <c r="K1690" i="2"/>
  <c r="L1690" i="2" s="1"/>
  <c r="K1386" i="2"/>
  <c r="L1386" i="2" s="1"/>
  <c r="K1514" i="2"/>
  <c r="L1514" i="2" s="1"/>
  <c r="K1665" i="2"/>
  <c r="L1665" i="2" s="1"/>
  <c r="K112" i="3"/>
  <c r="L112" i="3" s="1"/>
  <c r="K58" i="3"/>
  <c r="L58" i="3" s="1"/>
  <c r="K229" i="3"/>
  <c r="L229" i="3" s="1"/>
  <c r="K495" i="3"/>
  <c r="L495" i="3" s="1"/>
  <c r="K447" i="3"/>
  <c r="L447" i="3" s="1"/>
  <c r="K330" i="3"/>
  <c r="L330" i="3" s="1"/>
  <c r="K300" i="3"/>
  <c r="L300" i="3" s="1"/>
  <c r="K302" i="3"/>
  <c r="L302" i="3" s="1"/>
  <c r="K520" i="3"/>
  <c r="L520" i="3" s="1"/>
  <c r="K448" i="3"/>
  <c r="L448" i="3" s="1"/>
  <c r="K917" i="3"/>
  <c r="L917" i="3" s="1"/>
  <c r="K825" i="3"/>
  <c r="L825" i="3" s="1"/>
  <c r="K783" i="3"/>
  <c r="L783" i="3" s="1"/>
  <c r="K824" i="3"/>
  <c r="L824" i="3" s="1"/>
  <c r="K960" i="3"/>
  <c r="L960" i="3" s="1"/>
  <c r="K1031" i="3"/>
  <c r="L1031" i="3" s="1"/>
  <c r="K1341" i="3"/>
  <c r="L1341" i="3" s="1"/>
  <c r="K1334" i="3"/>
  <c r="L1334" i="3" s="1"/>
  <c r="K878" i="3"/>
  <c r="L878" i="3" s="1"/>
  <c r="K1591" i="3"/>
  <c r="L1591" i="3" s="1"/>
  <c r="K951" i="3"/>
  <c r="L951" i="3" s="1"/>
  <c r="K1238" i="3"/>
  <c r="L1238" i="3" s="1"/>
  <c r="K1652" i="3"/>
  <c r="L1652" i="3" s="1"/>
  <c r="K1412" i="3"/>
  <c r="L1412" i="3" s="1"/>
  <c r="K1615" i="3"/>
  <c r="L1615" i="3" s="1"/>
  <c r="K1110" i="3"/>
  <c r="L1110" i="3" s="1"/>
  <c r="K1228" i="3"/>
  <c r="L1228" i="3" s="1"/>
  <c r="K1538" i="3"/>
  <c r="L1538" i="3" s="1"/>
  <c r="K1536" i="3"/>
  <c r="L1536" i="3" s="1"/>
  <c r="K1235" i="3"/>
  <c r="L1235" i="3" s="1"/>
  <c r="K1670" i="3"/>
  <c r="L1670" i="3" s="1"/>
  <c r="K1692" i="3"/>
  <c r="L1692" i="3" s="1"/>
  <c r="K643" i="3"/>
  <c r="L643" i="3" s="1"/>
  <c r="K899" i="3"/>
  <c r="L899" i="3" s="1"/>
  <c r="K1155" i="3"/>
  <c r="L1155" i="3" s="1"/>
  <c r="K1268" i="3"/>
  <c r="L1268" i="3" s="1"/>
  <c r="K1446" i="3"/>
  <c r="L1446" i="3" s="1"/>
  <c r="K1612" i="3"/>
  <c r="L1612" i="3" s="1"/>
  <c r="K1707" i="3"/>
  <c r="L1707" i="3" s="1"/>
  <c r="K1363" i="3"/>
  <c r="L1363" i="3" s="1"/>
  <c r="K1491" i="3"/>
  <c r="L1491" i="3" s="1"/>
  <c r="K119" i="2"/>
  <c r="L119" i="2" s="1"/>
  <c r="K822" i="2"/>
  <c r="L822" i="2" s="1"/>
  <c r="K158" i="2"/>
  <c r="L158" i="2" s="1"/>
  <c r="K30" i="2"/>
  <c r="L30" i="2" s="1"/>
  <c r="K173" i="2"/>
  <c r="L173" i="2" s="1"/>
  <c r="K430" i="2"/>
  <c r="L430" i="2" s="1"/>
  <c r="K56" i="2"/>
  <c r="L56" i="2" s="1"/>
  <c r="K148" i="2"/>
  <c r="L148" i="2" s="1"/>
  <c r="K20" i="2"/>
  <c r="L20" i="2" s="1"/>
  <c r="K389" i="2"/>
  <c r="L389" i="2" s="1"/>
  <c r="K606" i="2"/>
  <c r="L606" i="2" s="1"/>
  <c r="K512" i="2"/>
  <c r="L512" i="2" s="1"/>
  <c r="K539" i="2"/>
  <c r="L539" i="2" s="1"/>
  <c r="K634" i="2"/>
  <c r="L634" i="2" s="1"/>
  <c r="K681" i="2"/>
  <c r="L681" i="2" s="1"/>
  <c r="K406" i="2"/>
  <c r="L406" i="2" s="1"/>
  <c r="K534" i="2"/>
  <c r="L534" i="2" s="1"/>
  <c r="K218" i="2"/>
  <c r="L218" i="2" s="1"/>
  <c r="K346" i="2"/>
  <c r="L346" i="2" s="1"/>
  <c r="K474" i="2"/>
  <c r="L474" i="2" s="1"/>
  <c r="K602" i="2"/>
  <c r="L602" i="2" s="1"/>
  <c r="K1119" i="2"/>
  <c r="L1119" i="2" s="1"/>
  <c r="K813" i="2"/>
  <c r="L813" i="2" s="1"/>
  <c r="K934" i="2"/>
  <c r="L934" i="2" s="1"/>
  <c r="K721" i="2"/>
  <c r="L721" i="2" s="1"/>
  <c r="K849" i="2"/>
  <c r="L849" i="2" s="1"/>
  <c r="K1016" i="2"/>
  <c r="L1016" i="2" s="1"/>
  <c r="K1085" i="2"/>
  <c r="L1085" i="2" s="1"/>
  <c r="K835" i="2"/>
  <c r="L835" i="2" s="1"/>
  <c r="K832" i="2"/>
  <c r="L832" i="2" s="1"/>
  <c r="K761" i="2"/>
  <c r="L761" i="2" s="1"/>
  <c r="K888" i="2"/>
  <c r="L888" i="2" s="1"/>
  <c r="K1173" i="2"/>
  <c r="L1173" i="2" s="1"/>
  <c r="K1084" i="2"/>
  <c r="L1084" i="2" s="1"/>
  <c r="K1174" i="2"/>
  <c r="L1174" i="2" s="1"/>
  <c r="K1222" i="2"/>
  <c r="L1222" i="2" s="1"/>
  <c r="K1308" i="2"/>
  <c r="L1308" i="2" s="1"/>
  <c r="K1067" i="2"/>
  <c r="L1067" i="2" s="1"/>
  <c r="K1134" i="2"/>
  <c r="L1134" i="2" s="1"/>
  <c r="K1227" i="2"/>
  <c r="L1227" i="2" s="1"/>
  <c r="K1475" i="2"/>
  <c r="L1475" i="2" s="1"/>
  <c r="K1283" i="2"/>
  <c r="L1283" i="2" s="1"/>
  <c r="K1410" i="2"/>
  <c r="L1410" i="2" s="1"/>
  <c r="K1631" i="2"/>
  <c r="L1631" i="2" s="1"/>
  <c r="K1569" i="2"/>
  <c r="L1569" i="2" s="1"/>
  <c r="K1476" i="2"/>
  <c r="L1476" i="2" s="1"/>
  <c r="K1667" i="2"/>
  <c r="L1667" i="2" s="1"/>
  <c r="K1604" i="2"/>
  <c r="L1604" i="2" s="1"/>
  <c r="K1483" i="3"/>
  <c r="L1483" i="3" s="1"/>
  <c r="K1271" i="3"/>
  <c r="L1271" i="3" s="1"/>
  <c r="K583" i="3"/>
  <c r="L583" i="3" s="1"/>
  <c r="K1333" i="3"/>
  <c r="L1333" i="3" s="1"/>
  <c r="K1123" i="3"/>
  <c r="L1123" i="3" s="1"/>
  <c r="K379" i="3"/>
  <c r="L379" i="3" s="1"/>
  <c r="K169" i="3"/>
  <c r="L169" i="3" s="1"/>
  <c r="K525" i="3"/>
  <c r="L525" i="3" s="1"/>
  <c r="K983" i="3"/>
  <c r="L983" i="3" s="1"/>
  <c r="K885" i="3"/>
  <c r="L885" i="3" s="1"/>
  <c r="K478" i="3"/>
  <c r="L478" i="3" s="1"/>
  <c r="K670" i="3"/>
  <c r="L670" i="3" s="1"/>
  <c r="K522" i="3"/>
  <c r="L522" i="3" s="1"/>
  <c r="K865" i="3"/>
  <c r="L865" i="3" s="1"/>
  <c r="K837" i="3"/>
  <c r="L837" i="3" s="1"/>
  <c r="K743" i="3"/>
  <c r="L743" i="3" s="1"/>
  <c r="K716" i="3"/>
  <c r="L716" i="3" s="1"/>
  <c r="K849" i="3"/>
  <c r="L849" i="3" s="1"/>
  <c r="K645" i="3"/>
  <c r="L645" i="3" s="1"/>
  <c r="K838" i="3"/>
  <c r="L838" i="3" s="1"/>
  <c r="K830" i="3"/>
  <c r="L830" i="3" s="1"/>
  <c r="K854" i="3"/>
  <c r="L854" i="3" s="1"/>
  <c r="K1153" i="3"/>
  <c r="L1153" i="3" s="1"/>
  <c r="K1065" i="3"/>
  <c r="L1065" i="3" s="1"/>
  <c r="K1542" i="3"/>
  <c r="L1542" i="3" s="1"/>
  <c r="K1261" i="3"/>
  <c r="L1261" i="3" s="1"/>
  <c r="K1221" i="3"/>
  <c r="L1221" i="3" s="1"/>
  <c r="K1572" i="3"/>
  <c r="L1572" i="3" s="1"/>
  <c r="K897" i="3"/>
  <c r="L897" i="3" s="1"/>
  <c r="K1366" i="3"/>
  <c r="L1366" i="3" s="1"/>
  <c r="K1189" i="3"/>
  <c r="L1189" i="3" s="1"/>
  <c r="K1447" i="3"/>
  <c r="L1447" i="3" s="1"/>
  <c r="K194" i="3"/>
  <c r="L194" i="3" s="1"/>
  <c r="K450" i="3"/>
  <c r="L450" i="3" s="1"/>
  <c r="K575" i="3"/>
  <c r="L575" i="3" s="1"/>
  <c r="K704" i="3"/>
  <c r="L704" i="3" s="1"/>
  <c r="K850" i="3"/>
  <c r="L850" i="3" s="1"/>
  <c r="K1033" i="3"/>
  <c r="L1033" i="3" s="1"/>
  <c r="K1598" i="3"/>
  <c r="L1598" i="3" s="1"/>
  <c r="K953" i="3"/>
  <c r="L953" i="3" s="1"/>
  <c r="K1094" i="3"/>
  <c r="L1094" i="3" s="1"/>
  <c r="K1569" i="3"/>
  <c r="L1569" i="3" s="1"/>
  <c r="K1032" i="3"/>
  <c r="L1032" i="3" s="1"/>
  <c r="K1544" i="3"/>
  <c r="L1544" i="3" s="1"/>
  <c r="K1517" i="3"/>
  <c r="L1517" i="3" s="1"/>
  <c r="K1556" i="3"/>
  <c r="L1556" i="3" s="1"/>
  <c r="K1270" i="3"/>
  <c r="L1270" i="3" s="1"/>
  <c r="K1614" i="3"/>
  <c r="L1614" i="3" s="1"/>
  <c r="K1709" i="3"/>
  <c r="L1709" i="3" s="1"/>
  <c r="K1422" i="3"/>
  <c r="L1422" i="3" s="1"/>
  <c r="K1549" i="3"/>
  <c r="L1549" i="3" s="1"/>
  <c r="K332" i="2"/>
  <c r="L332" i="2" s="1"/>
  <c r="K37" i="2"/>
  <c r="L37" i="2" s="1"/>
  <c r="K244" i="2"/>
  <c r="L244" i="2" s="1"/>
  <c r="K76" i="2"/>
  <c r="L76" i="2" s="1"/>
  <c r="K163" i="2"/>
  <c r="L163" i="2" s="1"/>
  <c r="K549" i="2"/>
  <c r="L549" i="2" s="1"/>
  <c r="K54" i="2"/>
  <c r="L54" i="2" s="1"/>
  <c r="K141" i="2"/>
  <c r="L141" i="2" s="1"/>
  <c r="K313" i="2"/>
  <c r="L313" i="2" s="1"/>
  <c r="K210" i="2"/>
  <c r="L210" i="2" s="1"/>
  <c r="K291" i="2"/>
  <c r="L291" i="2" s="1"/>
  <c r="K146" i="2"/>
  <c r="L146" i="2" s="1"/>
  <c r="K704" i="2"/>
  <c r="L704" i="2" s="1"/>
  <c r="K468" i="2"/>
  <c r="L468" i="2" s="1"/>
  <c r="K596" i="2"/>
  <c r="L596" i="2" s="1"/>
  <c r="K344" i="2"/>
  <c r="L344" i="2" s="1"/>
  <c r="K472" i="2"/>
  <c r="L472" i="2" s="1"/>
  <c r="K600" i="2"/>
  <c r="L600" i="2" s="1"/>
  <c r="K965" i="2"/>
  <c r="L965" i="2" s="1"/>
  <c r="K772" i="2"/>
  <c r="L772" i="2" s="1"/>
  <c r="K894" i="2"/>
  <c r="L894" i="2" s="1"/>
  <c r="K1094" i="2"/>
  <c r="L1094" i="2" s="1"/>
  <c r="K780" i="2"/>
  <c r="L780" i="2" s="1"/>
  <c r="K912" i="2"/>
  <c r="L912" i="2" s="1"/>
  <c r="K663" i="2"/>
  <c r="L663" i="2" s="1"/>
  <c r="K791" i="2"/>
  <c r="L791" i="2" s="1"/>
  <c r="K920" i="2"/>
  <c r="L920" i="2" s="1"/>
  <c r="K1014" i="2"/>
  <c r="L1014" i="2" s="1"/>
  <c r="K1073" i="2"/>
  <c r="L1073" i="2" s="1"/>
  <c r="K1213" i="2"/>
  <c r="L1213" i="2" s="1"/>
  <c r="K1018" i="2"/>
  <c r="L1018" i="2" s="1"/>
  <c r="K1340" i="2"/>
  <c r="L1340" i="2" s="1"/>
  <c r="K1029" i="2"/>
  <c r="L1029" i="2" s="1"/>
  <c r="K1056" i="2"/>
  <c r="L1056" i="2" s="1"/>
  <c r="K1232" i="2"/>
  <c r="L1232" i="2" s="1"/>
  <c r="K1312" i="2"/>
  <c r="L1312" i="2" s="1"/>
  <c r="K1012" i="2"/>
  <c r="L1012" i="2" s="1"/>
  <c r="K1136" i="2"/>
  <c r="L1136" i="2" s="1"/>
  <c r="K1454" i="2"/>
  <c r="L1454" i="2" s="1"/>
  <c r="K1506" i="2"/>
  <c r="L1506" i="2" s="1"/>
  <c r="K1538" i="2"/>
  <c r="L1538" i="2" s="1"/>
  <c r="K1350" i="2"/>
  <c r="L1350" i="2" s="1"/>
  <c r="K1486" i="2"/>
  <c r="L1486" i="2" s="1"/>
  <c r="K1256" i="2"/>
  <c r="L1256" i="2" s="1"/>
  <c r="K1385" i="2"/>
  <c r="L1385" i="2" s="1"/>
  <c r="K1523" i="2"/>
  <c r="L1523" i="2" s="1"/>
  <c r="K1633" i="2"/>
  <c r="L1633" i="2" s="1"/>
  <c r="K1543" i="2"/>
  <c r="L1543" i="2" s="1"/>
  <c r="K1580" i="2"/>
  <c r="L1580" i="2" s="1"/>
  <c r="K1513" i="2"/>
  <c r="L1513" i="2" s="1"/>
  <c r="K1551" i="2"/>
  <c r="L1551" i="2" s="1"/>
  <c r="K1702" i="2"/>
  <c r="L1702" i="2" s="1"/>
  <c r="K1402" i="2"/>
  <c r="L1402" i="2" s="1"/>
  <c r="K1530" i="2"/>
  <c r="L1530" i="2" s="1"/>
  <c r="K350" i="3"/>
  <c r="L350" i="3" s="1"/>
  <c r="K264" i="3"/>
  <c r="L264" i="3" s="1"/>
  <c r="K889" i="3"/>
  <c r="L889" i="3" s="1"/>
  <c r="K509" i="3"/>
  <c r="L509" i="3" s="1"/>
  <c r="K576" i="3"/>
  <c r="L576" i="3" s="1"/>
  <c r="K764" i="3"/>
  <c r="L764" i="3" s="1"/>
  <c r="K813" i="3"/>
  <c r="L813" i="3" s="1"/>
  <c r="K994" i="3"/>
  <c r="L994" i="3" s="1"/>
  <c r="K1016" i="3"/>
  <c r="L1016" i="3" s="1"/>
  <c r="K967" i="3"/>
  <c r="L967" i="3" s="1"/>
  <c r="K1062" i="3"/>
  <c r="L1062" i="3" s="1"/>
  <c r="K1382" i="3"/>
  <c r="L1382" i="3" s="1"/>
  <c r="K1468" i="3"/>
  <c r="L1468" i="3" s="1"/>
  <c r="K1600" i="3"/>
  <c r="L1600" i="3" s="1"/>
  <c r="K908" i="3"/>
  <c r="L908" i="3" s="1"/>
  <c r="K1279" i="3"/>
  <c r="L1279" i="3" s="1"/>
  <c r="K784" i="3"/>
  <c r="L784" i="3" s="1"/>
  <c r="K893" i="3"/>
  <c r="L893" i="3" s="1"/>
  <c r="K1476" i="3"/>
  <c r="L1476" i="3" s="1"/>
  <c r="K1040" i="3"/>
  <c r="L1040" i="3" s="1"/>
  <c r="K1649" i="3"/>
  <c r="L1649" i="3" s="1"/>
  <c r="K955" i="3"/>
  <c r="L955" i="3" s="1"/>
  <c r="K1017" i="3"/>
  <c r="L1017" i="3" s="1"/>
  <c r="K1114" i="3"/>
  <c r="L1114" i="3" s="1"/>
  <c r="K1254" i="3"/>
  <c r="L1254" i="3" s="1"/>
  <c r="K1239" i="3"/>
  <c r="L1239" i="3" s="1"/>
  <c r="K1368" i="3"/>
  <c r="L1368" i="3" s="1"/>
  <c r="K787" i="3"/>
  <c r="L787" i="3" s="1"/>
  <c r="K915" i="3"/>
  <c r="L915" i="3" s="1"/>
  <c r="K1043" i="3"/>
  <c r="L1043" i="3" s="1"/>
  <c r="K1168" i="3"/>
  <c r="L1168" i="3" s="1"/>
  <c r="K1450" i="3"/>
  <c r="L1450" i="3" s="1"/>
  <c r="K1162" i="3"/>
  <c r="L1162" i="3" s="1"/>
  <c r="K1251" i="3"/>
  <c r="L1251" i="3" s="1"/>
  <c r="K1507" i="3"/>
  <c r="L1507" i="3" s="1"/>
  <c r="K1635" i="3"/>
  <c r="L1635" i="3" s="1"/>
  <c r="K103" i="2"/>
  <c r="L103" i="2" s="1"/>
  <c r="K646" i="2"/>
  <c r="L646" i="2" s="1"/>
  <c r="K142" i="2"/>
  <c r="L142" i="2" s="1"/>
  <c r="K14" i="2"/>
  <c r="L14" i="2" s="1"/>
  <c r="K334" i="2"/>
  <c r="L334" i="2" s="1"/>
  <c r="K398" i="2"/>
  <c r="L398" i="2" s="1"/>
  <c r="K200" i="2"/>
  <c r="L200" i="2" s="1"/>
  <c r="K40" i="2"/>
  <c r="L40" i="2" s="1"/>
  <c r="K111" i="2"/>
  <c r="L111" i="2" s="1"/>
  <c r="K400" i="2"/>
  <c r="L400" i="2" s="1"/>
  <c r="K13" i="2"/>
  <c r="L13" i="2" s="1"/>
  <c r="K311" i="2"/>
  <c r="L311" i="2" s="1"/>
  <c r="K132" i="2"/>
  <c r="L132" i="2" s="1"/>
  <c r="K540" i="2"/>
  <c r="L540" i="2" s="1"/>
  <c r="K528" i="2"/>
  <c r="L528" i="2" s="1"/>
  <c r="K806" i="2"/>
  <c r="L806" i="2" s="1"/>
  <c r="K555" i="2"/>
  <c r="L555" i="2" s="1"/>
  <c r="K207" i="2"/>
  <c r="L207" i="2" s="1"/>
  <c r="K335" i="2"/>
  <c r="L335" i="2" s="1"/>
  <c r="K362" i="2"/>
  <c r="L362" i="2" s="1"/>
  <c r="K829" i="2"/>
  <c r="L829" i="2" s="1"/>
  <c r="K951" i="2"/>
  <c r="L951" i="2" s="1"/>
  <c r="K865" i="2"/>
  <c r="L865" i="2" s="1"/>
  <c r="K851" i="2"/>
  <c r="L851" i="2" s="1"/>
  <c r="K720" i="2"/>
  <c r="L720" i="2" s="1"/>
  <c r="K848" i="2"/>
  <c r="L848" i="2" s="1"/>
  <c r="K1177" i="2"/>
  <c r="L1177" i="2" s="1"/>
  <c r="K1100" i="2"/>
  <c r="L1100" i="2" s="1"/>
  <c r="K1054" i="2"/>
  <c r="L1054" i="2" s="1"/>
  <c r="K1271" i="2"/>
  <c r="L1271" i="2" s="1"/>
  <c r="K994" i="2"/>
  <c r="L994" i="2" s="1"/>
  <c r="K1083" i="2"/>
  <c r="L1083" i="2" s="1"/>
  <c r="K1229" i="2"/>
  <c r="L1229" i="2" s="1"/>
  <c r="K1138" i="2"/>
  <c r="L1138" i="2" s="1"/>
  <c r="K1353" i="2"/>
  <c r="L1353" i="2" s="1"/>
  <c r="K1298" i="2"/>
  <c r="L1298" i="2" s="1"/>
  <c r="K1426" i="2"/>
  <c r="L1426" i="2" s="1"/>
  <c r="K1299" i="2"/>
  <c r="L1299" i="2" s="1"/>
  <c r="K1429" i="2"/>
  <c r="L1429" i="2" s="1"/>
  <c r="K1635" i="2"/>
  <c r="L1635" i="2" s="1"/>
  <c r="K1586" i="2"/>
  <c r="L1586" i="2" s="1"/>
  <c r="K1492" i="2"/>
  <c r="L1492" i="2" s="1"/>
  <c r="K1457" i="2"/>
  <c r="L1457" i="2" s="1"/>
  <c r="K1620" i="2"/>
  <c r="L1620" i="2" s="1"/>
  <c r="K326" i="3"/>
  <c r="L326" i="3" s="1"/>
  <c r="K857" i="3"/>
  <c r="L857" i="3" s="1"/>
  <c r="K1478" i="3"/>
  <c r="L1478" i="3" s="1"/>
  <c r="K1166" i="2"/>
  <c r="L1166" i="2" s="1"/>
  <c r="K216" i="3"/>
  <c r="L216" i="3" s="1"/>
  <c r="K249" i="3"/>
  <c r="L249" i="3" s="1"/>
  <c r="K35" i="3"/>
  <c r="L35" i="3" s="1"/>
  <c r="K393" i="3"/>
  <c r="L393" i="3" s="1"/>
  <c r="K14" i="3"/>
  <c r="L14" i="3" s="1"/>
  <c r="K352" i="3"/>
  <c r="L352" i="3" s="1"/>
  <c r="K432" i="3"/>
  <c r="L432" i="3" s="1"/>
  <c r="K183" i="3"/>
  <c r="L183" i="3" s="1"/>
  <c r="K321" i="3"/>
  <c r="L321" i="3" s="1"/>
  <c r="K1156" i="3"/>
  <c r="L1156" i="3" s="1"/>
  <c r="K69" i="3"/>
  <c r="L69" i="3" s="1"/>
  <c r="K29" i="3"/>
  <c r="L29" i="3" s="1"/>
  <c r="K271" i="3"/>
  <c r="L271" i="3" s="1"/>
  <c r="K269" i="3"/>
  <c r="L269" i="3" s="1"/>
  <c r="K59" i="3"/>
  <c r="L59" i="3" s="1"/>
  <c r="K54" i="3"/>
  <c r="L54" i="3" s="1"/>
  <c r="K163" i="3"/>
  <c r="L163" i="3" s="1"/>
  <c r="K108" i="3"/>
  <c r="L108" i="3" s="1"/>
  <c r="K251" i="3"/>
  <c r="L251" i="3" s="1"/>
  <c r="K196" i="3"/>
  <c r="L196" i="3" s="1"/>
  <c r="K157" i="3"/>
  <c r="L157" i="3" s="1"/>
  <c r="K324" i="3"/>
  <c r="L324" i="3" s="1"/>
  <c r="K78" i="3"/>
  <c r="L78" i="3" s="1"/>
  <c r="K268" i="3"/>
  <c r="L268" i="3" s="1"/>
  <c r="K552" i="3"/>
  <c r="L552" i="3" s="1"/>
  <c r="K515" i="3"/>
  <c r="L515" i="3" s="1"/>
  <c r="K142" i="3"/>
  <c r="L142" i="3" s="1"/>
  <c r="K185" i="3"/>
  <c r="L185" i="3" s="1"/>
  <c r="K550" i="3"/>
  <c r="L550" i="3" s="1"/>
  <c r="K1130" i="3"/>
  <c r="L1130" i="3" s="1"/>
  <c r="K847" i="3"/>
  <c r="L847" i="3" s="1"/>
  <c r="K472" i="3"/>
  <c r="L472" i="3" s="1"/>
  <c r="K584" i="3"/>
  <c r="L584" i="3" s="1"/>
  <c r="K602" i="3"/>
  <c r="L602" i="3" s="1"/>
  <c r="K534" i="3"/>
  <c r="L534" i="3" s="1"/>
  <c r="K694" i="3"/>
  <c r="L694" i="3" s="1"/>
  <c r="K719" i="3"/>
  <c r="L719" i="3" s="1"/>
  <c r="K853" i="3"/>
  <c r="L853" i="3" s="1"/>
  <c r="K496" i="3"/>
  <c r="L496" i="3" s="1"/>
  <c r="K879" i="3"/>
  <c r="L879" i="3" s="1"/>
  <c r="K1007" i="3"/>
  <c r="L1007" i="3" s="1"/>
  <c r="K927" i="3"/>
  <c r="L927" i="3" s="1"/>
  <c r="K732" i="3"/>
  <c r="L732" i="3" s="1"/>
  <c r="K916" i="3"/>
  <c r="L916" i="3" s="1"/>
  <c r="K647" i="3"/>
  <c r="L647" i="3" s="1"/>
  <c r="K818" i="3"/>
  <c r="L818" i="3" s="1"/>
  <c r="K864" i="3"/>
  <c r="L864" i="3" s="1"/>
  <c r="K1035" i="3"/>
  <c r="L1035" i="3" s="1"/>
  <c r="K920" i="3"/>
  <c r="L920" i="3" s="1"/>
  <c r="K843" i="3"/>
  <c r="L843" i="3" s="1"/>
  <c r="K970" i="3"/>
  <c r="L970" i="3" s="1"/>
  <c r="K774" i="3"/>
  <c r="L774" i="3" s="1"/>
  <c r="K891" i="3"/>
  <c r="L891" i="3" s="1"/>
  <c r="K1166" i="3"/>
  <c r="L1166" i="3" s="1"/>
  <c r="K1173" i="3"/>
  <c r="L1173" i="3" s="1"/>
  <c r="K1662" i="3"/>
  <c r="L1662" i="3" s="1"/>
  <c r="K1404" i="3"/>
  <c r="L1404" i="3" s="1"/>
  <c r="K1198" i="3"/>
  <c r="L1198" i="3" s="1"/>
  <c r="K1073" i="3"/>
  <c r="L1073" i="3" s="1"/>
  <c r="K1316" i="3"/>
  <c r="L1316" i="3" s="1"/>
  <c r="K1630" i="3"/>
  <c r="L1630" i="3" s="1"/>
  <c r="K1449" i="3"/>
  <c r="L1449" i="3" s="1"/>
  <c r="K1284" i="3"/>
  <c r="L1284" i="3" s="1"/>
  <c r="K1414" i="3"/>
  <c r="L1414" i="3" s="1"/>
  <c r="K1344" i="3"/>
  <c r="L1344" i="3" s="1"/>
  <c r="K1232" i="3"/>
  <c r="L1232" i="3" s="1"/>
  <c r="K1693" i="3"/>
  <c r="L1693" i="3" s="1"/>
  <c r="K1252" i="3"/>
  <c r="L1252" i="3" s="1"/>
  <c r="K1417" i="3"/>
  <c r="L1417" i="3" s="1"/>
  <c r="K1064" i="3"/>
  <c r="L1064" i="3" s="1"/>
  <c r="K1580" i="3"/>
  <c r="L1580" i="3" s="1"/>
  <c r="K1390" i="3"/>
  <c r="L1390" i="3" s="1"/>
  <c r="K1631" i="3"/>
  <c r="L1631" i="3" s="1"/>
  <c r="K693" i="3"/>
  <c r="L693" i="3" s="1"/>
  <c r="K786" i="3"/>
  <c r="L786" i="3" s="1"/>
  <c r="K1215" i="3"/>
  <c r="L1215" i="3" s="1"/>
  <c r="K210" i="3"/>
  <c r="L210" i="3" s="1"/>
  <c r="K338" i="3"/>
  <c r="L338" i="3" s="1"/>
  <c r="K466" i="3"/>
  <c r="L466" i="3" s="1"/>
  <c r="K594" i="3"/>
  <c r="L594" i="3" s="1"/>
  <c r="K721" i="3"/>
  <c r="L721" i="3" s="1"/>
  <c r="K926" i="3"/>
  <c r="L926" i="3" s="1"/>
  <c r="K1405" i="3"/>
  <c r="L1405" i="3" s="1"/>
  <c r="K957" i="3"/>
  <c r="L957" i="3" s="1"/>
  <c r="K1019" i="3"/>
  <c r="L1019" i="3" s="1"/>
  <c r="K1051" i="3"/>
  <c r="L1051" i="3" s="1"/>
  <c r="K1376" i="3"/>
  <c r="L1376" i="3" s="1"/>
  <c r="K1552" i="3"/>
  <c r="L1552" i="3" s="1"/>
  <c r="K1534" i="3"/>
  <c r="L1534" i="3" s="1"/>
  <c r="K1241" i="3"/>
  <c r="L1241" i="3" s="1"/>
  <c r="K1381" i="3"/>
  <c r="L1381" i="3" s="1"/>
  <c r="K1696" i="3"/>
  <c r="L1696" i="3" s="1"/>
  <c r="K1349" i="3"/>
  <c r="L1349" i="3" s="1"/>
  <c r="K1618" i="3"/>
  <c r="L1618" i="3" s="1"/>
  <c r="K1293" i="3"/>
  <c r="L1293" i="3" s="1"/>
  <c r="K1439" i="3"/>
  <c r="L1439" i="3" s="1"/>
  <c r="K1568" i="3"/>
  <c r="L1568" i="3" s="1"/>
  <c r="K238" i="2"/>
  <c r="L238" i="2" s="1"/>
  <c r="K604" i="2"/>
  <c r="L604" i="2" s="1"/>
  <c r="K299" i="2"/>
  <c r="L299" i="2" s="1"/>
  <c r="K875" i="2"/>
  <c r="L875" i="2" s="1"/>
  <c r="K149" i="2"/>
  <c r="L149" i="2" s="1"/>
  <c r="K21" i="2"/>
  <c r="L21" i="2" s="1"/>
  <c r="K231" i="2"/>
  <c r="L231" i="2" s="1"/>
  <c r="K60" i="2"/>
  <c r="L60" i="2" s="1"/>
  <c r="K198" i="2"/>
  <c r="L198" i="2" s="1"/>
  <c r="K542" i="2"/>
  <c r="L542" i="2" s="1"/>
  <c r="K485" i="2"/>
  <c r="L485" i="2" s="1"/>
  <c r="K204" i="2"/>
  <c r="L204" i="2" s="1"/>
  <c r="K125" i="2"/>
  <c r="L125" i="2" s="1"/>
  <c r="K300" i="2"/>
  <c r="L300" i="2" s="1"/>
  <c r="K834" i="2"/>
  <c r="L834" i="2" s="1"/>
  <c r="K75" i="2"/>
  <c r="L75" i="2" s="1"/>
  <c r="K130" i="2"/>
  <c r="L130" i="2" s="1"/>
  <c r="K439" i="2"/>
  <c r="L439" i="2" s="1"/>
  <c r="K866" i="2"/>
  <c r="L866" i="2" s="1"/>
  <c r="K484" i="2"/>
  <c r="L484" i="2" s="1"/>
  <c r="K541" i="2"/>
  <c r="L541" i="2" s="1"/>
  <c r="K738" i="2"/>
  <c r="L738" i="2" s="1"/>
  <c r="K360" i="2"/>
  <c r="L360" i="2" s="1"/>
  <c r="K488" i="2"/>
  <c r="L488" i="2" s="1"/>
  <c r="K609" i="2"/>
  <c r="L609" i="2" s="1"/>
  <c r="K161" i="2"/>
  <c r="L161" i="2" s="1"/>
  <c r="K289" i="2"/>
  <c r="L289" i="2" s="1"/>
  <c r="K417" i="2"/>
  <c r="L417" i="2" s="1"/>
  <c r="K545" i="2"/>
  <c r="L545" i="2" s="1"/>
  <c r="K615" i="2"/>
  <c r="L615" i="2" s="1"/>
  <c r="K890" i="2"/>
  <c r="L890" i="2" s="1"/>
  <c r="K788" i="2"/>
  <c r="L788" i="2" s="1"/>
  <c r="K913" i="2"/>
  <c r="L913" i="2" s="1"/>
  <c r="K957" i="2"/>
  <c r="L957" i="2" s="1"/>
  <c r="K870" i="2"/>
  <c r="L870" i="2" s="1"/>
  <c r="K1021" i="2"/>
  <c r="L1021" i="2" s="1"/>
  <c r="K796" i="2"/>
  <c r="L796" i="2" s="1"/>
  <c r="K931" i="2"/>
  <c r="L931" i="2" s="1"/>
  <c r="K1025" i="2"/>
  <c r="L1025" i="2" s="1"/>
  <c r="K718" i="2"/>
  <c r="L718" i="2" s="1"/>
  <c r="K846" i="2"/>
  <c r="L846" i="2" s="1"/>
  <c r="K679" i="2"/>
  <c r="L679" i="2" s="1"/>
  <c r="K807" i="2"/>
  <c r="L807" i="2" s="1"/>
  <c r="K937" i="2"/>
  <c r="L937" i="2" s="1"/>
  <c r="K1237" i="2"/>
  <c r="L1237" i="2" s="1"/>
  <c r="K1179" i="2"/>
  <c r="L1179" i="2" s="1"/>
  <c r="K1089" i="2"/>
  <c r="L1089" i="2" s="1"/>
  <c r="K1248" i="2"/>
  <c r="L1248" i="2" s="1"/>
  <c r="K1034" i="2"/>
  <c r="L1034" i="2" s="1"/>
  <c r="K1075" i="2"/>
  <c r="L1075" i="2" s="1"/>
  <c r="K1045" i="2"/>
  <c r="L1045" i="2" s="1"/>
  <c r="K1072" i="2"/>
  <c r="L1072" i="2" s="1"/>
  <c r="K985" i="2"/>
  <c r="L985" i="2" s="1"/>
  <c r="K1113" i="2"/>
  <c r="L1113" i="2" s="1"/>
  <c r="K1264" i="2"/>
  <c r="L1264" i="2" s="1"/>
  <c r="K900" i="2"/>
  <c r="L900" i="2" s="1"/>
  <c r="K1028" i="2"/>
  <c r="L1028" i="2" s="1"/>
  <c r="K1140" i="2"/>
  <c r="L1140" i="2" s="1"/>
  <c r="K1431" i="2"/>
  <c r="L1431" i="2" s="1"/>
  <c r="K1484" i="2"/>
  <c r="L1484" i="2" s="1"/>
  <c r="K1366" i="2"/>
  <c r="L1366" i="2" s="1"/>
  <c r="K1548" i="2"/>
  <c r="L1548" i="2" s="1"/>
  <c r="K1144" i="2"/>
  <c r="L1144" i="2" s="1"/>
  <c r="K1272" i="2"/>
  <c r="L1272" i="2" s="1"/>
  <c r="K1329" i="2"/>
  <c r="L1329" i="2" s="1"/>
  <c r="K1544" i="2"/>
  <c r="L1544" i="2" s="1"/>
  <c r="K1226" i="2"/>
  <c r="L1226" i="2" s="1"/>
  <c r="K1354" i="2"/>
  <c r="L1354" i="2" s="1"/>
  <c r="K1570" i="2"/>
  <c r="L1570" i="2" s="1"/>
  <c r="K1451" i="2"/>
  <c r="L1451" i="2" s="1"/>
  <c r="K1539" i="2"/>
  <c r="L1539" i="2" s="1"/>
  <c r="K1637" i="2"/>
  <c r="L1637" i="2" s="1"/>
  <c r="K1559" i="2"/>
  <c r="L1559" i="2" s="1"/>
  <c r="K1472" i="2"/>
  <c r="L1472" i="2" s="1"/>
  <c r="K1599" i="2"/>
  <c r="L1599" i="2" s="1"/>
  <c r="K1529" i="2"/>
  <c r="L1529" i="2" s="1"/>
  <c r="K1666" i="2"/>
  <c r="L1666" i="2" s="1"/>
  <c r="K1626" i="2"/>
  <c r="L1626" i="2" s="1"/>
  <c r="K1446" i="2"/>
  <c r="L1446" i="2" s="1"/>
  <c r="K1560" i="2"/>
  <c r="L1560" i="2" s="1"/>
  <c r="K1418" i="2"/>
  <c r="L1418" i="2" s="1"/>
  <c r="K1546" i="2"/>
  <c r="L1546" i="2" s="1"/>
  <c r="K1681" i="2"/>
  <c r="L1681" i="2" s="1"/>
  <c r="K1682" i="2"/>
  <c r="L1682" i="2" s="1"/>
  <c r="K401" i="3"/>
  <c r="L401" i="3" s="1"/>
  <c r="K599" i="3"/>
  <c r="L599" i="3" s="1"/>
  <c r="K1301" i="3"/>
  <c r="L1301" i="3" s="1"/>
  <c r="K464" i="3"/>
  <c r="L464" i="3" s="1"/>
  <c r="K103" i="3"/>
  <c r="L103" i="3" s="1"/>
  <c r="K43" i="3"/>
  <c r="L43" i="3" s="1"/>
  <c r="K250" i="3"/>
  <c r="L250" i="3" s="1"/>
  <c r="K91" i="3"/>
  <c r="L91" i="3" s="1"/>
  <c r="K409" i="3"/>
  <c r="L409" i="3" s="1"/>
  <c r="K203" i="3"/>
  <c r="L203" i="3" s="1"/>
  <c r="K644" i="3"/>
  <c r="L644" i="3" s="1"/>
  <c r="K467" i="3"/>
  <c r="L467" i="3" s="1"/>
  <c r="K253" i="3"/>
  <c r="L253" i="3" s="1"/>
  <c r="K568" i="3"/>
  <c r="L568" i="3" s="1"/>
  <c r="K56" i="3"/>
  <c r="L56" i="3" s="1"/>
  <c r="K204" i="3"/>
  <c r="L204" i="3" s="1"/>
  <c r="K17" i="3"/>
  <c r="L17" i="3" s="1"/>
  <c r="K394" i="3"/>
  <c r="L394" i="3" s="1"/>
  <c r="K443" i="3"/>
  <c r="L443" i="3" s="1"/>
  <c r="K220" i="3"/>
  <c r="L220" i="3" s="1"/>
  <c r="K366" i="3"/>
  <c r="L366" i="3" s="1"/>
  <c r="K277" i="3"/>
  <c r="L277" i="3" s="1"/>
  <c r="K747" i="3"/>
  <c r="L747" i="3" s="1"/>
  <c r="K590" i="3"/>
  <c r="L590" i="3" s="1"/>
  <c r="K421" i="3"/>
  <c r="L421" i="3" s="1"/>
  <c r="K667" i="3"/>
  <c r="L667" i="3" s="1"/>
  <c r="K536" i="3"/>
  <c r="L536" i="3" s="1"/>
  <c r="K486" i="3"/>
  <c r="L486" i="3" s="1"/>
  <c r="K892" i="3"/>
  <c r="L892" i="3" s="1"/>
  <c r="K655" i="3"/>
  <c r="L655" i="3" s="1"/>
  <c r="K720" i="3"/>
  <c r="L720" i="3" s="1"/>
  <c r="K475" i="3"/>
  <c r="L475" i="3" s="1"/>
  <c r="K842" i="3"/>
  <c r="L842" i="3" s="1"/>
  <c r="K706" i="3"/>
  <c r="L706" i="3" s="1"/>
  <c r="K880" i="3"/>
  <c r="L880" i="3" s="1"/>
  <c r="K664" i="3"/>
  <c r="L664" i="3" s="1"/>
  <c r="K884" i="3"/>
  <c r="L884" i="3" s="1"/>
  <c r="K673" i="3"/>
  <c r="L673" i="3" s="1"/>
  <c r="K881" i="3"/>
  <c r="L881" i="3" s="1"/>
  <c r="K1060" i="3"/>
  <c r="L1060" i="3" s="1"/>
  <c r="K1013" i="3"/>
  <c r="L1013" i="3" s="1"/>
  <c r="K1307" i="3"/>
  <c r="L1307" i="3" s="1"/>
  <c r="K1101" i="3"/>
  <c r="L1101" i="3" s="1"/>
  <c r="K1385" i="3"/>
  <c r="L1385" i="3" s="1"/>
  <c r="K1205" i="3"/>
  <c r="L1205" i="3" s="1"/>
  <c r="K1664" i="3"/>
  <c r="L1664" i="3" s="1"/>
  <c r="K1212" i="3"/>
  <c r="L1212" i="3" s="1"/>
  <c r="K1176" i="3"/>
  <c r="L1176" i="3" s="1"/>
  <c r="K1647" i="3"/>
  <c r="L1647" i="3" s="1"/>
  <c r="K1457" i="3"/>
  <c r="L1457" i="3" s="1"/>
  <c r="K1288" i="3"/>
  <c r="L1288" i="3" s="1"/>
  <c r="K1323" i="3"/>
  <c r="L1323" i="3" s="1"/>
  <c r="K1263" i="3"/>
  <c r="L1263" i="3" s="1"/>
  <c r="K1480" i="3"/>
  <c r="L1480" i="3" s="1"/>
  <c r="K1391" i="3"/>
  <c r="L1391" i="3" s="1"/>
  <c r="K1259" i="3"/>
  <c r="L1259" i="3" s="1"/>
  <c r="K1550" i="3"/>
  <c r="L1550" i="3" s="1"/>
  <c r="K1628" i="3"/>
  <c r="L1628" i="3" s="1"/>
  <c r="K1638" i="3"/>
  <c r="L1638" i="3" s="1"/>
  <c r="K788" i="3"/>
  <c r="L788" i="3" s="1"/>
  <c r="K906" i="3"/>
  <c r="L906" i="3" s="1"/>
  <c r="K928" i="3"/>
  <c r="L928" i="3" s="1"/>
  <c r="K1063" i="3"/>
  <c r="L1063" i="3" s="1"/>
  <c r="K959" i="3"/>
  <c r="L959" i="3" s="1"/>
  <c r="K1697" i="3"/>
  <c r="L1697" i="3" s="1"/>
  <c r="K1648" i="3"/>
  <c r="L1648" i="3" s="1"/>
  <c r="K1021" i="3"/>
  <c r="L1021" i="3" s="1"/>
  <c r="K1611" i="3"/>
  <c r="L1611" i="3" s="1"/>
  <c r="K1224" i="3"/>
  <c r="L1224" i="3" s="1"/>
  <c r="K1243" i="3"/>
  <c r="L1243" i="3" s="1"/>
  <c r="K1547" i="3"/>
  <c r="L1547" i="3" s="1"/>
  <c r="K1582" i="3"/>
  <c r="L1582" i="3" s="1"/>
  <c r="K547" i="3"/>
  <c r="L547" i="3" s="1"/>
  <c r="K675" i="3"/>
  <c r="L675" i="3" s="1"/>
  <c r="K803" i="3"/>
  <c r="L803" i="3" s="1"/>
  <c r="K931" i="3"/>
  <c r="L931" i="3" s="1"/>
  <c r="K1059" i="3"/>
  <c r="L1059" i="3" s="1"/>
  <c r="K1351" i="3"/>
  <c r="L1351" i="3" s="1"/>
  <c r="K1620" i="3"/>
  <c r="L1620" i="3" s="1"/>
  <c r="K1178" i="3"/>
  <c r="L1178" i="3" s="1"/>
  <c r="K1267" i="3"/>
  <c r="L1267" i="3" s="1"/>
  <c r="K1523" i="3"/>
  <c r="L1523" i="3" s="1"/>
  <c r="K420" i="2"/>
  <c r="L420" i="2" s="1"/>
  <c r="K87" i="2"/>
  <c r="L87" i="2" s="1"/>
  <c r="K126" i="2"/>
  <c r="L126" i="2" s="1"/>
  <c r="K688" i="2"/>
  <c r="L688" i="2" s="1"/>
  <c r="K366" i="2"/>
  <c r="L366" i="2" s="1"/>
  <c r="K152" i="2"/>
  <c r="L152" i="2" s="1"/>
  <c r="K24" i="2"/>
  <c r="L24" i="2" s="1"/>
  <c r="K95" i="2"/>
  <c r="L95" i="2" s="1"/>
  <c r="K6" i="2"/>
  <c r="L6" i="2" s="1"/>
  <c r="K176" i="2"/>
  <c r="L176" i="2" s="1"/>
  <c r="K278" i="2"/>
  <c r="L278" i="2" s="1"/>
  <c r="K116" i="2"/>
  <c r="L116" i="2" s="1"/>
  <c r="K476" i="2"/>
  <c r="L476" i="2" s="1"/>
  <c r="K258" i="2"/>
  <c r="L258" i="2" s="1"/>
  <c r="K544" i="2"/>
  <c r="L544" i="2" s="1"/>
  <c r="K338" i="2"/>
  <c r="L338" i="2" s="1"/>
  <c r="K731" i="2"/>
  <c r="L731" i="2" s="1"/>
  <c r="K443" i="2"/>
  <c r="L443" i="2" s="1"/>
  <c r="K571" i="2"/>
  <c r="L571" i="2" s="1"/>
  <c r="K618" i="2"/>
  <c r="L618" i="2" s="1"/>
  <c r="K438" i="2"/>
  <c r="L438" i="2" s="1"/>
  <c r="K566" i="2"/>
  <c r="L566" i="2" s="1"/>
  <c r="K223" i="2"/>
  <c r="L223" i="2" s="1"/>
  <c r="K351" i="2"/>
  <c r="L351" i="2" s="1"/>
  <c r="K479" i="2"/>
  <c r="L479" i="2" s="1"/>
  <c r="K607" i="2"/>
  <c r="L607" i="2" s="1"/>
  <c r="K643" i="2"/>
  <c r="L643" i="2" s="1"/>
  <c r="K250" i="2"/>
  <c r="L250" i="2" s="1"/>
  <c r="K506" i="2"/>
  <c r="L506" i="2" s="1"/>
  <c r="K631" i="2"/>
  <c r="L631" i="2" s="1"/>
  <c r="K717" i="2"/>
  <c r="L717" i="2" s="1"/>
  <c r="K959" i="2"/>
  <c r="L959" i="2" s="1"/>
  <c r="K753" i="2"/>
  <c r="L753" i="2" s="1"/>
  <c r="K1187" i="2"/>
  <c r="L1187" i="2" s="1"/>
  <c r="K778" i="2"/>
  <c r="L778" i="2" s="1"/>
  <c r="K908" i="2"/>
  <c r="L908" i="2" s="1"/>
  <c r="K1285" i="2"/>
  <c r="L1285" i="2" s="1"/>
  <c r="K867" i="2"/>
  <c r="L867" i="2" s="1"/>
  <c r="K960" i="2"/>
  <c r="L960" i="2" s="1"/>
  <c r="K736" i="2"/>
  <c r="L736" i="2" s="1"/>
  <c r="K864" i="2"/>
  <c r="L864" i="2" s="1"/>
  <c r="K793" i="2"/>
  <c r="L793" i="2" s="1"/>
  <c r="K924" i="2"/>
  <c r="L924" i="2" s="1"/>
  <c r="K1055" i="2"/>
  <c r="L1055" i="2" s="1"/>
  <c r="K1181" i="2"/>
  <c r="L1181" i="2" s="1"/>
  <c r="K988" i="2"/>
  <c r="L988" i="2" s="1"/>
  <c r="K1116" i="2"/>
  <c r="L1116" i="2" s="1"/>
  <c r="K1070" i="2"/>
  <c r="L1070" i="2" s="1"/>
  <c r="K1212" i="2"/>
  <c r="L1212" i="2" s="1"/>
  <c r="K1276" i="2"/>
  <c r="L1276" i="2" s="1"/>
  <c r="K1010" i="2"/>
  <c r="L1010" i="2" s="1"/>
  <c r="K1148" i="2"/>
  <c r="L1148" i="2" s="1"/>
  <c r="K1099" i="2"/>
  <c r="L1099" i="2" s="1"/>
  <c r="K1261" i="2"/>
  <c r="L1261" i="2" s="1"/>
  <c r="K1142" i="2"/>
  <c r="L1142" i="2" s="1"/>
  <c r="K1369" i="2"/>
  <c r="L1369" i="2" s="1"/>
  <c r="K1314" i="2"/>
  <c r="L1314" i="2" s="1"/>
  <c r="K1474" i="2"/>
  <c r="L1474" i="2" s="1"/>
  <c r="K1252" i="2"/>
  <c r="L1252" i="2" s="1"/>
  <c r="K1375" i="2"/>
  <c r="L1375" i="2" s="1"/>
  <c r="K1404" i="2"/>
  <c r="L1404" i="2" s="1"/>
  <c r="K1612" i="2"/>
  <c r="L1612" i="2" s="1"/>
  <c r="K1315" i="2"/>
  <c r="L1315" i="2" s="1"/>
  <c r="K1459" i="2"/>
  <c r="L1459" i="2" s="1"/>
  <c r="K1674" i="2"/>
  <c r="L1674" i="2" s="1"/>
  <c r="K1639" i="2"/>
  <c r="L1639" i="2" s="1"/>
  <c r="K1701" i="2"/>
  <c r="L1701" i="2" s="1"/>
  <c r="K1605" i="2"/>
  <c r="L1605" i="2" s="1"/>
  <c r="K1508" i="2"/>
  <c r="L1508" i="2" s="1"/>
  <c r="K1650" i="2"/>
  <c r="L1650" i="2" s="1"/>
  <c r="K1697" i="2"/>
  <c r="L1697" i="2" s="1"/>
  <c r="K1473" i="2"/>
  <c r="L1473" i="2" s="1"/>
  <c r="K1600" i="2"/>
  <c r="L1600" i="2" s="1"/>
  <c r="K1636" i="2"/>
  <c r="L1636" i="2" s="1"/>
  <c r="L9" i="5"/>
  <c r="L10" i="4"/>
  <c r="K422" i="3"/>
  <c r="L422" i="3" s="1"/>
  <c r="K377" i="3"/>
  <c r="L377" i="3" s="1"/>
  <c r="K18" i="3"/>
  <c r="L18" i="3" s="1"/>
  <c r="K1656" i="3"/>
  <c r="L1656" i="3" s="1"/>
  <c r="K1125" i="3"/>
  <c r="L1125" i="3" s="1"/>
  <c r="K48" i="3"/>
  <c r="L48" i="3" s="1"/>
  <c r="K136" i="3"/>
  <c r="L136" i="3" s="1"/>
  <c r="K260" i="3"/>
  <c r="L260" i="3" s="1"/>
  <c r="K319" i="3"/>
  <c r="L319" i="3" s="1"/>
  <c r="K754" i="3"/>
  <c r="L754" i="3" s="1"/>
  <c r="K132" i="3"/>
  <c r="L132" i="3" s="1"/>
  <c r="K289" i="3"/>
  <c r="L289" i="3" s="1"/>
  <c r="K259" i="3"/>
  <c r="L259" i="3" s="1"/>
  <c r="K273" i="3"/>
  <c r="L273" i="3" s="1"/>
  <c r="K164" i="3"/>
  <c r="L164" i="3" s="1"/>
  <c r="K107" i="3"/>
  <c r="L107" i="3" s="1"/>
  <c r="K75" i="3"/>
  <c r="L75" i="3" s="1"/>
  <c r="K23" i="3"/>
  <c r="L23" i="3" s="1"/>
  <c r="K62" i="3"/>
  <c r="L62" i="3" s="1"/>
  <c r="K176" i="3"/>
  <c r="L176" i="3" s="1"/>
  <c r="K389" i="3"/>
  <c r="L389" i="3" s="1"/>
  <c r="K299" i="3"/>
  <c r="L299" i="3" s="1"/>
  <c r="K261" i="3"/>
  <c r="L261" i="3" s="1"/>
  <c r="K297" i="3"/>
  <c r="L297" i="3" s="1"/>
  <c r="K85" i="3"/>
  <c r="L85" i="3" s="1"/>
  <c r="K70" i="3"/>
  <c r="L70" i="3" s="1"/>
  <c r="K175" i="3"/>
  <c r="L175" i="3" s="1"/>
  <c r="K166" i="3"/>
  <c r="L166" i="3" s="1"/>
  <c r="K97" i="3"/>
  <c r="L97" i="3" s="1"/>
  <c r="K592" i="3"/>
  <c r="L592" i="3" s="1"/>
  <c r="K501" i="3"/>
  <c r="L501" i="3" s="1"/>
  <c r="K158" i="3"/>
  <c r="L158" i="3" s="1"/>
  <c r="K451" i="3"/>
  <c r="L451" i="3" s="1"/>
  <c r="K207" i="3"/>
  <c r="L207" i="3" s="1"/>
  <c r="K73" i="3"/>
  <c r="L73" i="3" s="1"/>
  <c r="K340" i="3"/>
  <c r="L340" i="3" s="1"/>
  <c r="K640" i="3"/>
  <c r="L640" i="3" s="1"/>
  <c r="K650" i="3"/>
  <c r="L650" i="3" s="1"/>
  <c r="K546" i="3"/>
  <c r="L546" i="3" s="1"/>
  <c r="K929" i="3"/>
  <c r="L929" i="3" s="1"/>
  <c r="K596" i="3"/>
  <c r="L596" i="3" s="1"/>
  <c r="K800" i="3"/>
  <c r="L800" i="3" s="1"/>
  <c r="K600" i="3"/>
  <c r="L600" i="3" s="1"/>
  <c r="K380" i="3"/>
  <c r="L380" i="3" s="1"/>
  <c r="K543" i="3"/>
  <c r="L543" i="3" s="1"/>
  <c r="K724" i="3"/>
  <c r="L724" i="3" s="1"/>
  <c r="K541" i="3"/>
  <c r="L541" i="3" s="1"/>
  <c r="K940" i="3"/>
  <c r="L940" i="3" s="1"/>
  <c r="K833" i="3"/>
  <c r="L833" i="3" s="1"/>
  <c r="K1071" i="3"/>
  <c r="L1071" i="3" s="1"/>
  <c r="K848" i="3"/>
  <c r="L848" i="3" s="1"/>
  <c r="K715" i="3"/>
  <c r="L715" i="3" s="1"/>
  <c r="K900" i="3"/>
  <c r="L900" i="3" s="1"/>
  <c r="K789" i="3"/>
  <c r="L789" i="3" s="1"/>
  <c r="K987" i="3"/>
  <c r="L987" i="3" s="1"/>
  <c r="K737" i="3"/>
  <c r="L737" i="3" s="1"/>
  <c r="K944" i="3"/>
  <c r="L944" i="3" s="1"/>
  <c r="K1097" i="3"/>
  <c r="L1097" i="3" s="1"/>
  <c r="K858" i="3"/>
  <c r="L858" i="3" s="1"/>
  <c r="K1002" i="3"/>
  <c r="L1002" i="3" s="1"/>
  <c r="K802" i="3"/>
  <c r="L802" i="3" s="1"/>
  <c r="K913" i="3"/>
  <c r="L913" i="3" s="1"/>
  <c r="K1321" i="3"/>
  <c r="L1321" i="3" s="1"/>
  <c r="K1104" i="3"/>
  <c r="L1104" i="3" s="1"/>
  <c r="K1608" i="3"/>
  <c r="L1608" i="3" s="1"/>
  <c r="K1236" i="3"/>
  <c r="L1236" i="3" s="1"/>
  <c r="K1090" i="3"/>
  <c r="L1090" i="3" s="1"/>
  <c r="K1219" i="3"/>
  <c r="L1219" i="3" s="1"/>
  <c r="K1096" i="3"/>
  <c r="L1096" i="3" s="1"/>
  <c r="K1180" i="3"/>
  <c r="L1180" i="3" s="1"/>
  <c r="K1578" i="3"/>
  <c r="L1578" i="3" s="1"/>
  <c r="K1281" i="3"/>
  <c r="L1281" i="3" s="1"/>
  <c r="K1508" i="3"/>
  <c r="L1508" i="3" s="1"/>
  <c r="K1317" i="3"/>
  <c r="L1317" i="3" s="1"/>
  <c r="K1577" i="3"/>
  <c r="L1577" i="3" s="1"/>
  <c r="K1574" i="3"/>
  <c r="L1574" i="3" s="1"/>
  <c r="K934" i="3"/>
  <c r="L934" i="3" s="1"/>
  <c r="K1410" i="3"/>
  <c r="L1410" i="3" s="1"/>
  <c r="K1671" i="3"/>
  <c r="L1671" i="3" s="1"/>
  <c r="K697" i="3"/>
  <c r="L697" i="3" s="1"/>
  <c r="K790" i="3"/>
  <c r="L790" i="3" s="1"/>
  <c r="K921" i="3"/>
  <c r="L921" i="3" s="1"/>
  <c r="K1273" i="3"/>
  <c r="L1273" i="3" s="1"/>
  <c r="K226" i="3"/>
  <c r="L226" i="3" s="1"/>
  <c r="K354" i="3"/>
  <c r="L354" i="3" s="1"/>
  <c r="K482" i="3"/>
  <c r="L482" i="3" s="1"/>
  <c r="K740" i="3"/>
  <c r="L740" i="3" s="1"/>
  <c r="K1253" i="3"/>
  <c r="L1253" i="3" s="1"/>
  <c r="K961" i="3"/>
  <c r="L961" i="3" s="1"/>
  <c r="K1135" i="3"/>
  <c r="L1135" i="3" s="1"/>
  <c r="K1451" i="3"/>
  <c r="L1451" i="3" s="1"/>
  <c r="K1706" i="3"/>
  <c r="L1706" i="3" s="1"/>
  <c r="K1023" i="3"/>
  <c r="L1023" i="3" s="1"/>
  <c r="K1298" i="3"/>
  <c r="L1298" i="3" s="1"/>
  <c r="K1426" i="3"/>
  <c r="L1426" i="3" s="1"/>
  <c r="K1070" i="3"/>
  <c r="L1070" i="3" s="1"/>
  <c r="K1565" i="3"/>
  <c r="L1565" i="3" s="1"/>
  <c r="K1245" i="3"/>
  <c r="L1245" i="3" s="1"/>
  <c r="K1394" i="3"/>
  <c r="L1394" i="3" s="1"/>
  <c r="K1560" i="3"/>
  <c r="L1560" i="3" s="1"/>
  <c r="K1433" i="3"/>
  <c r="L1433" i="3" s="1"/>
  <c r="K1187" i="3"/>
  <c r="L1187" i="3" s="1"/>
  <c r="K1353" i="3"/>
  <c r="L1353" i="3" s="1"/>
  <c r="K1525" i="3"/>
  <c r="L1525" i="3" s="1"/>
  <c r="K1622" i="3"/>
  <c r="L1622" i="3" s="1"/>
  <c r="K1312" i="3"/>
  <c r="L1312" i="3" s="1"/>
  <c r="K1458" i="3"/>
  <c r="L1458" i="3" s="1"/>
  <c r="K1585" i="3"/>
  <c r="L1585" i="3" s="1"/>
  <c r="K262" i="2"/>
  <c r="L262" i="2" s="1"/>
  <c r="K216" i="2"/>
  <c r="L216" i="2" s="1"/>
  <c r="K588" i="2"/>
  <c r="L588" i="2" s="1"/>
  <c r="K286" i="2"/>
  <c r="L286" i="2" s="1"/>
  <c r="K301" i="2"/>
  <c r="L301" i="2" s="1"/>
  <c r="K133" i="2"/>
  <c r="L133" i="2" s="1"/>
  <c r="K28" i="2"/>
  <c r="L28" i="2" s="1"/>
  <c r="K171" i="2"/>
  <c r="L171" i="2" s="1"/>
  <c r="K44" i="2"/>
  <c r="L44" i="2" s="1"/>
  <c r="K621" i="2"/>
  <c r="L621" i="2" s="1"/>
  <c r="K194" i="2"/>
  <c r="L194" i="2" s="1"/>
  <c r="K478" i="2"/>
  <c r="L478" i="2" s="1"/>
  <c r="K77" i="2"/>
  <c r="L77" i="2" s="1"/>
  <c r="K355" i="2"/>
  <c r="L355" i="2" s="1"/>
  <c r="K563" i="2"/>
  <c r="L563" i="2" s="1"/>
  <c r="K109" i="2"/>
  <c r="L109" i="2" s="1"/>
  <c r="K526" i="2"/>
  <c r="L526" i="2" s="1"/>
  <c r="K267" i="2"/>
  <c r="L267" i="2" s="1"/>
  <c r="K315" i="2"/>
  <c r="L315" i="2" s="1"/>
  <c r="K59" i="2"/>
  <c r="L59" i="2" s="1"/>
  <c r="K114" i="2"/>
  <c r="L114" i="2" s="1"/>
  <c r="K455" i="2"/>
  <c r="L455" i="2" s="1"/>
  <c r="K583" i="2"/>
  <c r="L583" i="2" s="1"/>
  <c r="K770" i="2"/>
  <c r="L770" i="2" s="1"/>
  <c r="K669" i="2"/>
  <c r="L669" i="2" s="1"/>
  <c r="K500" i="2"/>
  <c r="L500" i="2" s="1"/>
  <c r="K557" i="2"/>
  <c r="L557" i="2" s="1"/>
  <c r="K376" i="2"/>
  <c r="L376" i="2" s="1"/>
  <c r="K504" i="2"/>
  <c r="L504" i="2" s="1"/>
  <c r="K177" i="2"/>
  <c r="L177" i="2" s="1"/>
  <c r="K305" i="2"/>
  <c r="L305" i="2" s="1"/>
  <c r="K433" i="2"/>
  <c r="L433" i="2" s="1"/>
  <c r="K561" i="2"/>
  <c r="L561" i="2" s="1"/>
  <c r="K633" i="2"/>
  <c r="L633" i="2" s="1"/>
  <c r="K804" i="2"/>
  <c r="L804" i="2" s="1"/>
  <c r="K930" i="2"/>
  <c r="L930" i="2" s="1"/>
  <c r="K881" i="2"/>
  <c r="L881" i="2" s="1"/>
  <c r="K887" i="2"/>
  <c r="L887" i="2" s="1"/>
  <c r="K812" i="2"/>
  <c r="L812" i="2" s="1"/>
  <c r="K629" i="2"/>
  <c r="L629" i="2" s="1"/>
  <c r="K757" i="2"/>
  <c r="L757" i="2" s="1"/>
  <c r="K734" i="2"/>
  <c r="L734" i="2" s="1"/>
  <c r="K862" i="2"/>
  <c r="L862" i="2" s="1"/>
  <c r="K983" i="2"/>
  <c r="L983" i="2" s="1"/>
  <c r="K695" i="2"/>
  <c r="L695" i="2" s="1"/>
  <c r="K823" i="2"/>
  <c r="L823" i="2" s="1"/>
  <c r="K1117" i="2"/>
  <c r="L1117" i="2" s="1"/>
  <c r="K1183" i="2"/>
  <c r="L1183" i="2" s="1"/>
  <c r="K1105" i="2"/>
  <c r="L1105" i="2" s="1"/>
  <c r="K1319" i="2"/>
  <c r="L1319" i="2" s="1"/>
  <c r="K1050" i="2"/>
  <c r="L1050" i="2" s="1"/>
  <c r="K1091" i="2"/>
  <c r="L1091" i="2" s="1"/>
  <c r="K1245" i="2"/>
  <c r="L1245" i="2" s="1"/>
  <c r="K1238" i="2"/>
  <c r="L1238" i="2" s="1"/>
  <c r="K1061" i="2"/>
  <c r="L1061" i="2" s="1"/>
  <c r="K1253" i="2"/>
  <c r="L1253" i="2" s="1"/>
  <c r="K1111" i="2"/>
  <c r="L1111" i="2" s="1"/>
  <c r="K1088" i="2"/>
  <c r="L1088" i="2" s="1"/>
  <c r="K1225" i="2"/>
  <c r="L1225" i="2" s="1"/>
  <c r="K1001" i="2"/>
  <c r="L1001" i="2" s="1"/>
  <c r="K1126" i="2"/>
  <c r="L1126" i="2" s="1"/>
  <c r="K1317" i="2"/>
  <c r="L1317" i="2" s="1"/>
  <c r="K1150" i="2"/>
  <c r="L1150" i="2" s="1"/>
  <c r="K1437" i="2"/>
  <c r="L1437" i="2" s="1"/>
  <c r="K916" i="2"/>
  <c r="L916" i="2" s="1"/>
  <c r="K1044" i="2"/>
  <c r="L1044" i="2" s="1"/>
  <c r="K1381" i="2"/>
  <c r="L1381" i="2" s="1"/>
  <c r="K1160" i="2"/>
  <c r="L1160" i="2" s="1"/>
  <c r="K1288" i="2"/>
  <c r="L1288" i="2" s="1"/>
  <c r="K1217" i="2"/>
  <c r="L1217" i="2" s="1"/>
  <c r="K1345" i="2"/>
  <c r="L1345" i="2" s="1"/>
  <c r="K1242" i="2"/>
  <c r="L1242" i="2" s="1"/>
  <c r="K1555" i="2"/>
  <c r="L1555" i="2" s="1"/>
  <c r="K1578" i="2"/>
  <c r="L1578" i="2" s="1"/>
  <c r="K1488" i="2"/>
  <c r="L1488" i="2" s="1"/>
  <c r="K1616" i="2"/>
  <c r="L1616" i="2" s="1"/>
  <c r="K1545" i="2"/>
  <c r="L1545" i="2" s="1"/>
  <c r="K1483" i="2"/>
  <c r="L1483" i="2" s="1"/>
  <c r="K1455" i="2"/>
  <c r="L1455" i="2" s="1"/>
  <c r="K1577" i="2"/>
  <c r="L1577" i="2" s="1"/>
  <c r="K1434" i="2"/>
  <c r="L1434" i="2" s="1"/>
  <c r="K1693" i="2"/>
  <c r="L1693" i="2" s="1"/>
  <c r="K1698" i="2"/>
  <c r="L1698" i="2" s="1"/>
  <c r="K365" i="3"/>
  <c r="L365" i="3" s="1"/>
  <c r="K911" i="3"/>
  <c r="L911" i="3" s="1"/>
  <c r="K387" i="3"/>
  <c r="L387" i="3" s="1"/>
  <c r="K1548" i="3"/>
  <c r="L1548" i="3" s="1"/>
  <c r="K1467" i="3"/>
  <c r="L1467" i="3" s="1"/>
  <c r="K739" i="3"/>
  <c r="L739" i="3" s="1"/>
  <c r="K442" i="2"/>
  <c r="L442" i="2" s="1"/>
  <c r="K44" i="3"/>
  <c r="L44" i="3" s="1"/>
  <c r="K468" i="3"/>
  <c r="L468" i="3" s="1"/>
  <c r="K381" i="3"/>
  <c r="L381" i="3" s="1"/>
  <c r="K349" i="3"/>
  <c r="L349" i="3" s="1"/>
  <c r="K533" i="3"/>
  <c r="L533" i="3" s="1"/>
  <c r="K660" i="3"/>
  <c r="L660" i="3" s="1"/>
  <c r="K329" i="3"/>
  <c r="L329" i="3" s="1"/>
  <c r="K96" i="3"/>
  <c r="L96" i="3" s="1"/>
  <c r="K81" i="3"/>
  <c r="L81" i="3" s="1"/>
  <c r="K119" i="3"/>
  <c r="L119" i="3" s="1"/>
  <c r="K15" i="3"/>
  <c r="L15" i="3" s="1"/>
  <c r="K33" i="3"/>
  <c r="L33" i="3" s="1"/>
  <c r="K527" i="3"/>
  <c r="L527" i="3" s="1"/>
  <c r="K581" i="3"/>
  <c r="L581" i="3" s="1"/>
  <c r="K318" i="3"/>
  <c r="L318" i="3" s="1"/>
  <c r="K406" i="3"/>
  <c r="L406" i="3" s="1"/>
  <c r="K521" i="3"/>
  <c r="L521" i="3" s="1"/>
  <c r="K725" i="3"/>
  <c r="L725" i="3" s="1"/>
  <c r="K239" i="3"/>
  <c r="L239" i="3" s="1"/>
  <c r="K296" i="3"/>
  <c r="L296" i="3" s="1"/>
  <c r="K497" i="3"/>
  <c r="L497" i="3" s="1"/>
  <c r="K211" i="3"/>
  <c r="L211" i="3" s="1"/>
  <c r="K653" i="3"/>
  <c r="L653" i="3" s="1"/>
  <c r="K950" i="3"/>
  <c r="L950" i="3" s="1"/>
  <c r="K440" i="3"/>
  <c r="L440" i="3" s="1"/>
  <c r="K690" i="3"/>
  <c r="L690" i="3" s="1"/>
  <c r="K574" i="3"/>
  <c r="L574" i="3" s="1"/>
  <c r="K560" i="3"/>
  <c r="L560" i="3" s="1"/>
  <c r="K414" i="3"/>
  <c r="L414" i="3" s="1"/>
  <c r="K674" i="3"/>
  <c r="L674" i="3" s="1"/>
  <c r="K896" i="3"/>
  <c r="L896" i="3" s="1"/>
  <c r="K1702" i="3"/>
  <c r="L1702" i="3" s="1"/>
  <c r="K722" i="3"/>
  <c r="L722" i="3" s="1"/>
  <c r="K796" i="3"/>
  <c r="L796" i="3" s="1"/>
  <c r="K820" i="3"/>
  <c r="L820" i="3" s="1"/>
  <c r="K937" i="3"/>
  <c r="L937" i="3" s="1"/>
  <c r="K902" i="3"/>
  <c r="L902" i="3" s="1"/>
  <c r="K971" i="3"/>
  <c r="L971" i="3" s="1"/>
  <c r="K978" i="3"/>
  <c r="L978" i="3" s="1"/>
  <c r="K1029" i="3"/>
  <c r="L1029" i="3" s="1"/>
  <c r="K1152" i="3"/>
  <c r="L1152" i="3" s="1"/>
  <c r="K815" i="3"/>
  <c r="L815" i="3" s="1"/>
  <c r="K973" i="3"/>
  <c r="L973" i="3" s="1"/>
  <c r="K918" i="3"/>
  <c r="L918" i="3" s="1"/>
  <c r="K1362" i="3"/>
  <c r="L1362" i="3" s="1"/>
  <c r="K1067" i="3"/>
  <c r="L1067" i="3" s="1"/>
  <c r="K1277" i="3"/>
  <c r="L1277" i="3" s="1"/>
  <c r="K1138" i="3"/>
  <c r="L1138" i="3" s="1"/>
  <c r="K1413" i="3"/>
  <c r="L1413" i="3" s="1"/>
  <c r="K1332" i="3"/>
  <c r="L1332" i="3" s="1"/>
  <c r="K1389" i="3"/>
  <c r="L1389" i="3" s="1"/>
  <c r="K1126" i="3"/>
  <c r="L1126" i="3" s="1"/>
  <c r="K1644" i="3"/>
  <c r="L1644" i="3" s="1"/>
  <c r="K1593" i="3"/>
  <c r="L1593" i="3" s="1"/>
  <c r="K1420" i="3"/>
  <c r="L1420" i="3" s="1"/>
  <c r="K699" i="3"/>
  <c r="L699" i="3" s="1"/>
  <c r="K792" i="3"/>
  <c r="L792" i="3" s="1"/>
  <c r="K932" i="3"/>
  <c r="L932" i="3" s="1"/>
  <c r="K1516" i="3"/>
  <c r="L1516" i="3" s="1"/>
  <c r="K613" i="3"/>
  <c r="L613" i="3" s="1"/>
  <c r="K941" i="3"/>
  <c r="L941" i="3" s="1"/>
  <c r="K1421" i="3"/>
  <c r="L1421" i="3" s="1"/>
  <c r="K1700" i="3"/>
  <c r="L1700" i="3" s="1"/>
  <c r="K986" i="3"/>
  <c r="L986" i="3" s="1"/>
  <c r="K1292" i="3"/>
  <c r="L1292" i="3" s="1"/>
  <c r="K1025" i="3"/>
  <c r="L1025" i="3" s="1"/>
  <c r="K1303" i="3"/>
  <c r="L1303" i="3" s="1"/>
  <c r="K1625" i="3"/>
  <c r="L1625" i="3" s="1"/>
  <c r="K1566" i="3"/>
  <c r="L1566" i="3" s="1"/>
  <c r="K1573" i="3"/>
  <c r="L1573" i="3" s="1"/>
  <c r="K1597" i="3"/>
  <c r="L1597" i="3" s="1"/>
  <c r="K563" i="3"/>
  <c r="L563" i="3" s="1"/>
  <c r="K691" i="3"/>
  <c r="L691" i="3" s="1"/>
  <c r="K819" i="3"/>
  <c r="L819" i="3" s="1"/>
  <c r="K947" i="3"/>
  <c r="L947" i="3" s="1"/>
  <c r="K1075" i="3"/>
  <c r="L1075" i="3" s="1"/>
  <c r="K1355" i="3"/>
  <c r="L1355" i="3" s="1"/>
  <c r="K1624" i="3"/>
  <c r="L1624" i="3" s="1"/>
  <c r="K1194" i="3"/>
  <c r="L1194" i="3" s="1"/>
  <c r="K1283" i="3"/>
  <c r="L1283" i="3" s="1"/>
  <c r="K1411" i="3"/>
  <c r="L1411" i="3" s="1"/>
  <c r="K1539" i="3"/>
  <c r="L1539" i="3" s="1"/>
  <c r="K1667" i="3"/>
  <c r="L1667" i="3" s="1"/>
  <c r="K510" i="2"/>
  <c r="L510" i="2" s="1"/>
  <c r="K388" i="2"/>
  <c r="L388" i="2" s="1"/>
  <c r="K205" i="2"/>
  <c r="L205" i="2" s="1"/>
  <c r="K71" i="2"/>
  <c r="L71" i="2" s="1"/>
  <c r="K110" i="2"/>
  <c r="L110" i="2" s="1"/>
  <c r="K595" i="2"/>
  <c r="L595" i="2" s="1"/>
  <c r="K316" i="2"/>
  <c r="L316" i="2" s="1"/>
  <c r="K81" i="2"/>
  <c r="L81" i="2" s="1"/>
  <c r="K272" i="2"/>
  <c r="L272" i="2" s="1"/>
  <c r="K136" i="2"/>
  <c r="L136" i="2" s="1"/>
  <c r="K8" i="2"/>
  <c r="L8" i="2" s="1"/>
  <c r="K228" i="2"/>
  <c r="L228" i="2" s="1"/>
  <c r="K79" i="2"/>
  <c r="L79" i="2" s="1"/>
  <c r="K265" i="2"/>
  <c r="L265" i="2" s="1"/>
  <c r="K100" i="2"/>
  <c r="L100" i="2" s="1"/>
  <c r="K170" i="2"/>
  <c r="L170" i="2" s="1"/>
  <c r="K428" i="2"/>
  <c r="L428" i="2" s="1"/>
  <c r="K245" i="2"/>
  <c r="L245" i="2" s="1"/>
  <c r="K560" i="2"/>
  <c r="L560" i="2" s="1"/>
  <c r="K354" i="2"/>
  <c r="L354" i="2" s="1"/>
  <c r="K482" i="2"/>
  <c r="L482" i="2" s="1"/>
  <c r="K779" i="2"/>
  <c r="L779" i="2" s="1"/>
  <c r="K459" i="2"/>
  <c r="L459" i="2" s="1"/>
  <c r="K587" i="2"/>
  <c r="L587" i="2" s="1"/>
  <c r="K454" i="2"/>
  <c r="L454" i="2" s="1"/>
  <c r="K582" i="2"/>
  <c r="L582" i="2" s="1"/>
  <c r="K239" i="2"/>
  <c r="L239" i="2" s="1"/>
  <c r="K495" i="2"/>
  <c r="L495" i="2" s="1"/>
  <c r="K690" i="2"/>
  <c r="L690" i="2" s="1"/>
  <c r="K266" i="2"/>
  <c r="L266" i="2" s="1"/>
  <c r="K394" i="2"/>
  <c r="L394" i="2" s="1"/>
  <c r="K522" i="2"/>
  <c r="L522" i="2" s="1"/>
  <c r="K635" i="2"/>
  <c r="L635" i="2" s="1"/>
  <c r="K733" i="2"/>
  <c r="L733" i="2" s="1"/>
  <c r="K861" i="2"/>
  <c r="L861" i="2" s="1"/>
  <c r="K972" i="2"/>
  <c r="L972" i="2" s="1"/>
  <c r="K641" i="2"/>
  <c r="L641" i="2" s="1"/>
  <c r="K769" i="2"/>
  <c r="L769" i="2" s="1"/>
  <c r="K794" i="2"/>
  <c r="L794" i="2" s="1"/>
  <c r="K927" i="2"/>
  <c r="L927" i="2" s="1"/>
  <c r="K755" i="2"/>
  <c r="L755" i="2" s="1"/>
  <c r="K1069" i="2"/>
  <c r="L1069" i="2" s="1"/>
  <c r="K950" i="2"/>
  <c r="L950" i="2" s="1"/>
  <c r="K752" i="2"/>
  <c r="L752" i="2" s="1"/>
  <c r="K1169" i="2"/>
  <c r="L1169" i="2" s="1"/>
  <c r="K809" i="2"/>
  <c r="L809" i="2" s="1"/>
  <c r="K943" i="2"/>
  <c r="L943" i="2" s="1"/>
  <c r="K1071" i="2"/>
  <c r="L1071" i="2" s="1"/>
  <c r="K1218" i="2"/>
  <c r="L1218" i="2" s="1"/>
  <c r="K1273" i="2"/>
  <c r="L1273" i="2" s="1"/>
  <c r="K1470" i="2"/>
  <c r="L1470" i="2" s="1"/>
  <c r="K1004" i="2"/>
  <c r="L1004" i="2" s="1"/>
  <c r="K1133" i="2"/>
  <c r="L1133" i="2" s="1"/>
  <c r="K1086" i="2"/>
  <c r="L1086" i="2" s="1"/>
  <c r="K1239" i="2"/>
  <c r="L1239" i="2" s="1"/>
  <c r="K1026" i="2"/>
  <c r="L1026" i="2" s="1"/>
  <c r="K1152" i="2"/>
  <c r="L1152" i="2" s="1"/>
  <c r="K1445" i="2"/>
  <c r="L1445" i="2" s="1"/>
  <c r="K1115" i="2"/>
  <c r="L1115" i="2" s="1"/>
  <c r="K1280" i="2"/>
  <c r="L1280" i="2" s="1"/>
  <c r="K1201" i="2"/>
  <c r="L1201" i="2" s="1"/>
  <c r="K1330" i="2"/>
  <c r="L1330" i="2" s="1"/>
  <c r="K1268" i="2"/>
  <c r="L1268" i="2" s="1"/>
  <c r="K1277" i="2"/>
  <c r="L1277" i="2" s="1"/>
  <c r="K1311" i="2"/>
  <c r="L1311" i="2" s="1"/>
  <c r="K1442" i="2"/>
  <c r="L1442" i="2" s="1"/>
  <c r="K1421" i="2"/>
  <c r="L1421" i="2" s="1"/>
  <c r="K1372" i="2"/>
  <c r="L1372" i="2" s="1"/>
  <c r="K1203" i="2"/>
  <c r="L1203" i="2" s="1"/>
  <c r="K1331" i="2"/>
  <c r="L1331" i="2" s="1"/>
  <c r="K1512" i="2"/>
  <c r="L1512" i="2" s="1"/>
  <c r="K1686" i="2"/>
  <c r="L1686" i="2" s="1"/>
  <c r="K1624" i="2"/>
  <c r="L1624" i="2" s="1"/>
  <c r="K1524" i="2"/>
  <c r="L1524" i="2" s="1"/>
  <c r="K1628" i="2"/>
  <c r="L1628" i="2" s="1"/>
  <c r="K1489" i="2"/>
  <c r="L1489" i="2" s="1"/>
  <c r="K1619" i="2"/>
  <c r="L1619" i="2" s="1"/>
  <c r="K1566" i="2"/>
  <c r="L1566" i="2" s="1"/>
  <c r="K1652" i="2"/>
  <c r="L1652" i="2" s="1"/>
  <c r="K369" i="3"/>
  <c r="L369" i="3" s="1"/>
  <c r="K1469" i="3"/>
  <c r="L1469" i="3" s="1"/>
  <c r="K785" i="3"/>
  <c r="L785" i="3" s="1"/>
  <c r="K1119" i="3"/>
  <c r="L1119" i="3" s="1"/>
  <c r="K1364" i="3"/>
  <c r="L1364" i="3" s="1"/>
  <c r="K1191" i="3"/>
  <c r="L1191" i="3" s="1"/>
  <c r="K328" i="2"/>
  <c r="L328" i="2" s="1"/>
  <c r="K714" i="2"/>
  <c r="L714" i="2" s="1"/>
  <c r="K314" i="3"/>
  <c r="L314" i="3" s="1"/>
  <c r="K124" i="3"/>
  <c r="L124" i="3" s="1"/>
  <c r="K255" i="3"/>
  <c r="L255" i="3" s="1"/>
  <c r="K214" i="3"/>
  <c r="L214" i="3" s="1"/>
  <c r="K150" i="3"/>
  <c r="L150" i="3" s="1"/>
  <c r="K32" i="3"/>
  <c r="L32" i="3" s="1"/>
  <c r="K263" i="3"/>
  <c r="L263" i="3" s="1"/>
  <c r="K532" i="3"/>
  <c r="L532" i="3" s="1"/>
  <c r="K793" i="3"/>
  <c r="L793" i="3" s="1"/>
  <c r="K844" i="3"/>
  <c r="L844" i="3" s="1"/>
  <c r="K16" i="3"/>
  <c r="L16" i="3" s="1"/>
  <c r="K39" i="3"/>
  <c r="L39" i="3" s="1"/>
  <c r="K307" i="3"/>
  <c r="L307" i="3" s="1"/>
  <c r="K360" i="3"/>
  <c r="L360" i="3" s="1"/>
  <c r="K404" i="3"/>
  <c r="L404" i="3" s="1"/>
  <c r="K162" i="3"/>
  <c r="L162" i="3" s="1"/>
  <c r="K36" i="3"/>
  <c r="L36" i="3" s="1"/>
  <c r="K51" i="3"/>
  <c r="L51" i="3" s="1"/>
  <c r="K38" i="3"/>
  <c r="L38" i="3" s="1"/>
  <c r="K11" i="3"/>
  <c r="L11" i="3" s="1"/>
  <c r="K200" i="3"/>
  <c r="L200" i="3" s="1"/>
  <c r="K449" i="3"/>
  <c r="L449" i="3" s="1"/>
  <c r="K113" i="3"/>
  <c r="L113" i="3" s="1"/>
  <c r="K392" i="3"/>
  <c r="L392" i="3" s="1"/>
  <c r="K308" i="3"/>
  <c r="L308" i="3" s="1"/>
  <c r="K139" i="3"/>
  <c r="L139" i="3" s="1"/>
  <c r="K104" i="3"/>
  <c r="L104" i="3" s="1"/>
  <c r="K234" i="3"/>
  <c r="L234" i="3" s="1"/>
  <c r="K87" i="3"/>
  <c r="L87" i="3" s="1"/>
  <c r="K303" i="3"/>
  <c r="L303" i="3" s="1"/>
  <c r="K74" i="3"/>
  <c r="L74" i="3" s="1"/>
  <c r="K248" i="3"/>
  <c r="L248" i="3" s="1"/>
  <c r="K178" i="3"/>
  <c r="L178" i="3" s="1"/>
  <c r="K405" i="3"/>
  <c r="L405" i="3" s="1"/>
  <c r="K312" i="3"/>
  <c r="L312" i="3" s="1"/>
  <c r="K535" i="3"/>
  <c r="L535" i="3" s="1"/>
  <c r="K607" i="3"/>
  <c r="L607" i="3" s="1"/>
  <c r="K407" i="3"/>
  <c r="L407" i="3" s="1"/>
  <c r="K174" i="3"/>
  <c r="L174" i="3" s="1"/>
  <c r="K224" i="3"/>
  <c r="L224" i="3" s="1"/>
  <c r="K89" i="3"/>
  <c r="L89" i="3" s="1"/>
  <c r="K357" i="3"/>
  <c r="L357" i="3" s="1"/>
  <c r="K561" i="3"/>
  <c r="L561" i="3" s="1"/>
  <c r="K657" i="3"/>
  <c r="L657" i="3" s="1"/>
  <c r="K735" i="3"/>
  <c r="L735" i="3" s="1"/>
  <c r="K770" i="3"/>
  <c r="L770" i="3" s="1"/>
  <c r="K763" i="3"/>
  <c r="L763" i="3" s="1"/>
  <c r="K569" i="3"/>
  <c r="L569" i="3" s="1"/>
  <c r="K862" i="3"/>
  <c r="L862" i="3" s="1"/>
  <c r="K633" i="3"/>
  <c r="L633" i="3" s="1"/>
  <c r="K399" i="3"/>
  <c r="L399" i="3" s="1"/>
  <c r="K556" i="3"/>
  <c r="L556" i="3" s="1"/>
  <c r="K565" i="3"/>
  <c r="L565" i="3" s="1"/>
  <c r="K384" i="3"/>
  <c r="L384" i="3" s="1"/>
  <c r="K609" i="3"/>
  <c r="L609" i="3" s="1"/>
  <c r="K811" i="3"/>
  <c r="L811" i="3" s="1"/>
  <c r="K993" i="3"/>
  <c r="L993" i="3" s="1"/>
  <c r="K729" i="3"/>
  <c r="L729" i="3" s="1"/>
  <c r="K812" i="3"/>
  <c r="L812" i="3" s="1"/>
  <c r="K834" i="3"/>
  <c r="L834" i="3" s="1"/>
  <c r="K1296" i="3"/>
  <c r="L1296" i="3" s="1"/>
  <c r="K1080" i="3"/>
  <c r="L1080" i="3" s="1"/>
  <c r="K778" i="3"/>
  <c r="L778" i="3" s="1"/>
  <c r="K942" i="3"/>
  <c r="L942" i="3" s="1"/>
  <c r="K709" i="3"/>
  <c r="L709" i="3" s="1"/>
  <c r="K700" i="3"/>
  <c r="L700" i="3" s="1"/>
  <c r="K980" i="3"/>
  <c r="L980" i="3" s="1"/>
  <c r="K1127" i="3"/>
  <c r="L1127" i="3" s="1"/>
  <c r="K1182" i="3"/>
  <c r="L1182" i="3" s="1"/>
  <c r="K999" i="3"/>
  <c r="L999" i="3" s="1"/>
  <c r="K1233" i="3"/>
  <c r="L1233" i="3" s="1"/>
  <c r="K1131" i="3"/>
  <c r="L1131" i="3" s="1"/>
  <c r="K1028" i="3"/>
  <c r="L1028" i="3" s="1"/>
  <c r="K1255" i="3"/>
  <c r="L1255" i="3" s="1"/>
  <c r="K1102" i="3"/>
  <c r="L1102" i="3" s="1"/>
  <c r="K1009" i="3"/>
  <c r="L1009" i="3" s="1"/>
  <c r="K1246" i="3"/>
  <c r="L1246" i="3" s="1"/>
  <c r="K1520" i="3"/>
  <c r="L1520" i="3" s="1"/>
  <c r="K1634" i="3"/>
  <c r="L1634" i="3" s="1"/>
  <c r="K1401" i="3"/>
  <c r="L1401" i="3" s="1"/>
  <c r="K1452" i="3"/>
  <c r="L1452" i="3" s="1"/>
  <c r="K1563" i="3"/>
  <c r="L1563" i="3" s="1"/>
  <c r="K1129" i="3"/>
  <c r="L1129" i="3" s="1"/>
  <c r="K1677" i="3"/>
  <c r="L1677" i="3" s="1"/>
  <c r="K1589" i="3"/>
  <c r="L1589" i="3" s="1"/>
  <c r="K948" i="3"/>
  <c r="L948" i="3" s="1"/>
  <c r="K1118" i="3"/>
  <c r="L1118" i="3" s="1"/>
  <c r="K1424" i="3"/>
  <c r="L1424" i="3" s="1"/>
  <c r="K604" i="3"/>
  <c r="L604" i="3" s="1"/>
  <c r="K701" i="3"/>
  <c r="L701" i="3" s="1"/>
  <c r="K794" i="3"/>
  <c r="L794" i="3" s="1"/>
  <c r="K1079" i="3"/>
  <c r="L1079" i="3" s="1"/>
  <c r="K1606" i="3"/>
  <c r="L1606" i="3" s="1"/>
  <c r="K242" i="3"/>
  <c r="L242" i="3" s="1"/>
  <c r="K370" i="3"/>
  <c r="L370" i="3" s="1"/>
  <c r="K498" i="3"/>
  <c r="L498" i="3" s="1"/>
  <c r="K759" i="3"/>
  <c r="L759" i="3" s="1"/>
  <c r="K1093" i="3"/>
  <c r="L1093" i="3" s="1"/>
  <c r="K997" i="3"/>
  <c r="L997" i="3" s="1"/>
  <c r="K1148" i="3"/>
  <c r="L1148" i="3" s="1"/>
  <c r="K1280" i="3"/>
  <c r="L1280" i="3" s="1"/>
  <c r="K1663" i="3"/>
  <c r="L1663" i="3" s="1"/>
  <c r="K1308" i="3"/>
  <c r="L1308" i="3" s="1"/>
  <c r="K1087" i="3"/>
  <c r="L1087" i="3" s="1"/>
  <c r="K1408" i="3"/>
  <c r="L1408" i="3" s="1"/>
  <c r="K1607" i="3"/>
  <c r="L1607" i="3" s="1"/>
  <c r="K1402" i="3"/>
  <c r="L1402" i="3" s="1"/>
  <c r="K1576" i="3"/>
  <c r="L1576" i="3" s="1"/>
  <c r="K1258" i="3"/>
  <c r="L1258" i="3" s="1"/>
  <c r="K1409" i="3"/>
  <c r="L1409" i="3" s="1"/>
  <c r="K1204" i="3"/>
  <c r="L1204" i="3" s="1"/>
  <c r="K1357" i="3"/>
  <c r="L1357" i="3" s="1"/>
  <c r="K1529" i="3"/>
  <c r="L1529" i="3" s="1"/>
  <c r="K1626" i="3"/>
  <c r="L1626" i="3" s="1"/>
  <c r="K1329" i="3"/>
  <c r="L1329" i="3" s="1"/>
  <c r="K1604" i="3"/>
  <c r="L1604" i="3" s="1"/>
  <c r="K109" i="3"/>
  <c r="L109" i="3" s="1"/>
  <c r="K179" i="2"/>
  <c r="L179" i="2" s="1"/>
  <c r="K524" i="2"/>
  <c r="L524" i="2" s="1"/>
  <c r="K264" i="2"/>
  <c r="L264" i="2" s="1"/>
  <c r="K288" i="2"/>
  <c r="L288" i="2" s="1"/>
  <c r="K117" i="2"/>
  <c r="L117" i="2" s="1"/>
  <c r="K12" i="2"/>
  <c r="L12" i="2" s="1"/>
  <c r="K339" i="2"/>
  <c r="L339" i="2" s="1"/>
  <c r="K156" i="2"/>
  <c r="L156" i="2" s="1"/>
  <c r="K579" i="2"/>
  <c r="L579" i="2" s="1"/>
  <c r="K190" i="2"/>
  <c r="L190" i="2" s="1"/>
  <c r="K38" i="2"/>
  <c r="L38" i="2" s="1"/>
  <c r="K372" i="2"/>
  <c r="L372" i="2" s="1"/>
  <c r="K322" i="2"/>
  <c r="L322" i="2" s="1"/>
  <c r="K150" i="2"/>
  <c r="L150" i="2" s="1"/>
  <c r="K499" i="2"/>
  <c r="L499" i="2" s="1"/>
  <c r="K93" i="2"/>
  <c r="L93" i="2" s="1"/>
  <c r="K462" i="2"/>
  <c r="L462" i="2" s="1"/>
  <c r="K254" i="2"/>
  <c r="L254" i="2" s="1"/>
  <c r="K302" i="2"/>
  <c r="L302" i="2" s="1"/>
  <c r="K168" i="2"/>
  <c r="L168" i="2" s="1"/>
  <c r="K43" i="2"/>
  <c r="L43" i="2" s="1"/>
  <c r="K471" i="2"/>
  <c r="L471" i="2" s="1"/>
  <c r="K599" i="2"/>
  <c r="L599" i="2" s="1"/>
  <c r="K640" i="2"/>
  <c r="L640" i="2" s="1"/>
  <c r="K614" i="2"/>
  <c r="L614" i="2" s="1"/>
  <c r="K692" i="2"/>
  <c r="L692" i="2" s="1"/>
  <c r="K516" i="2"/>
  <c r="L516" i="2" s="1"/>
  <c r="K445" i="2"/>
  <c r="L445" i="2" s="1"/>
  <c r="K573" i="2"/>
  <c r="L573" i="2" s="1"/>
  <c r="K1269" i="2"/>
  <c r="L1269" i="2" s="1"/>
  <c r="K392" i="2"/>
  <c r="L392" i="2" s="1"/>
  <c r="K520" i="2"/>
  <c r="L520" i="2" s="1"/>
  <c r="K706" i="2"/>
  <c r="L706" i="2" s="1"/>
  <c r="K193" i="2"/>
  <c r="L193" i="2" s="1"/>
  <c r="K321" i="2"/>
  <c r="L321" i="2" s="1"/>
  <c r="K449" i="2"/>
  <c r="L449" i="2" s="1"/>
  <c r="K577" i="2"/>
  <c r="L577" i="2" s="1"/>
  <c r="K850" i="2"/>
  <c r="L850" i="2" s="1"/>
  <c r="K637" i="2"/>
  <c r="L637" i="2" s="1"/>
  <c r="K1401" i="2"/>
  <c r="L1401" i="2" s="1"/>
  <c r="K820" i="2"/>
  <c r="L820" i="2" s="1"/>
  <c r="K949" i="2"/>
  <c r="L949" i="2" s="1"/>
  <c r="K898" i="2"/>
  <c r="L898" i="2" s="1"/>
  <c r="K1053" i="2"/>
  <c r="L1053" i="2" s="1"/>
  <c r="K906" i="2"/>
  <c r="L906" i="2" s="1"/>
  <c r="K891" i="2"/>
  <c r="L891" i="2" s="1"/>
  <c r="K828" i="2"/>
  <c r="L828" i="2" s="1"/>
  <c r="K645" i="2"/>
  <c r="L645" i="2" s="1"/>
  <c r="K773" i="2"/>
  <c r="L773" i="2" s="1"/>
  <c r="K897" i="2"/>
  <c r="L897" i="2" s="1"/>
  <c r="K622" i="2"/>
  <c r="L622" i="2" s="1"/>
  <c r="K750" i="2"/>
  <c r="L750" i="2" s="1"/>
  <c r="K1009" i="2"/>
  <c r="L1009" i="2" s="1"/>
  <c r="K711" i="2"/>
  <c r="L711" i="2" s="1"/>
  <c r="K839" i="2"/>
  <c r="L839" i="2" s="1"/>
  <c r="K967" i="2"/>
  <c r="L967" i="2" s="1"/>
  <c r="K1230" i="2"/>
  <c r="L1230" i="2" s="1"/>
  <c r="K1324" i="2"/>
  <c r="L1324" i="2" s="1"/>
  <c r="K1066" i="2"/>
  <c r="L1066" i="2" s="1"/>
  <c r="K1206" i="2"/>
  <c r="L1206" i="2" s="1"/>
  <c r="K979" i="2"/>
  <c r="L979" i="2" s="1"/>
  <c r="K1107" i="2"/>
  <c r="L1107" i="2" s="1"/>
  <c r="K1270" i="2"/>
  <c r="L1270" i="2" s="1"/>
  <c r="K1137" i="2"/>
  <c r="L1137" i="2" s="1"/>
  <c r="K1292" i="2"/>
  <c r="L1292" i="2" s="1"/>
  <c r="K1077" i="2"/>
  <c r="L1077" i="2" s="1"/>
  <c r="K1228" i="2"/>
  <c r="L1228" i="2" s="1"/>
  <c r="K1122" i="2"/>
  <c r="L1122" i="2" s="1"/>
  <c r="K1104" i="2"/>
  <c r="L1104" i="2" s="1"/>
  <c r="K1017" i="2"/>
  <c r="L1017" i="2" s="1"/>
  <c r="K1154" i="2"/>
  <c r="L1154" i="2" s="1"/>
  <c r="K1589" i="2"/>
  <c r="L1589" i="2" s="1"/>
  <c r="K1303" i="2"/>
  <c r="L1303" i="2" s="1"/>
  <c r="K932" i="2"/>
  <c r="L932" i="2" s="1"/>
  <c r="K1060" i="2"/>
  <c r="L1060" i="2" s="1"/>
  <c r="K1220" i="2"/>
  <c r="L1220" i="2" s="1"/>
  <c r="K1365" i="2"/>
  <c r="L1365" i="2" s="1"/>
  <c r="K1388" i="2"/>
  <c r="L1388" i="2" s="1"/>
  <c r="K1671" i="2"/>
  <c r="L1671" i="2" s="1"/>
  <c r="K1518" i="2"/>
  <c r="L1518" i="2" s="1"/>
  <c r="K1645" i="2"/>
  <c r="L1645" i="2" s="1"/>
  <c r="K1398" i="2"/>
  <c r="L1398" i="2" s="1"/>
  <c r="K1444" i="2"/>
  <c r="L1444" i="2" s="1"/>
  <c r="K1176" i="2"/>
  <c r="L1176" i="2" s="1"/>
  <c r="K1304" i="2"/>
  <c r="L1304" i="2" s="1"/>
  <c r="K1233" i="2"/>
  <c r="L1233" i="2" s="1"/>
  <c r="K1361" i="2"/>
  <c r="L1361" i="2" s="1"/>
  <c r="K1130" i="2"/>
  <c r="L1130" i="2" s="1"/>
  <c r="K1258" i="2"/>
  <c r="L1258" i="2" s="1"/>
  <c r="K1568" i="2"/>
  <c r="L1568" i="2" s="1"/>
  <c r="K1677" i="2"/>
  <c r="L1677" i="2" s="1"/>
  <c r="K1595" i="2"/>
  <c r="L1595" i="2" s="1"/>
  <c r="K1504" i="2"/>
  <c r="L1504" i="2" s="1"/>
  <c r="K1499" i="2"/>
  <c r="L1499" i="2" s="1"/>
  <c r="K1654" i="2"/>
  <c r="L1654" i="2" s="1"/>
  <c r="K1638" i="2"/>
  <c r="L1638" i="2" s="1"/>
  <c r="K1478" i="2"/>
  <c r="L1478" i="2" s="1"/>
  <c r="K1611" i="2"/>
  <c r="L1611" i="2" s="1"/>
  <c r="K1471" i="2"/>
  <c r="L1471" i="2" s="1"/>
  <c r="K1596" i="2"/>
  <c r="L1596" i="2" s="1"/>
  <c r="K1669" i="2"/>
  <c r="L1669" i="2" s="1"/>
  <c r="K1450" i="2"/>
  <c r="L1450" i="2" s="1"/>
  <c r="K1675" i="2"/>
  <c r="L1675" i="2" s="1"/>
  <c r="K20" i="10" l="1"/>
  <c r="O16" i="21"/>
  <c r="O18" i="21" s="1"/>
  <c r="O19" i="21" s="1"/>
  <c r="N16" i="21"/>
  <c r="N18" i="21" s="1"/>
  <c r="N19" i="21" s="1"/>
  <c r="M16" i="21"/>
  <c r="M18" i="21" s="1"/>
  <c r="M19" i="21" s="1"/>
  <c r="P16" i="21"/>
  <c r="P18" i="21" s="1"/>
  <c r="P19" i="21" s="1"/>
  <c r="P21" i="12"/>
  <c r="O21" i="12"/>
  <c r="N21" i="12"/>
  <c r="M21" i="12"/>
  <c r="L29" i="10"/>
  <c r="L30" i="10" s="1"/>
  <c r="N27" i="10"/>
  <c r="M28" i="10"/>
  <c r="K30" i="10"/>
  <c r="W5" i="2"/>
  <c r="L10" i="5"/>
  <c r="L11" i="4"/>
  <c r="V5" i="2"/>
  <c r="X5" i="3"/>
  <c r="W5" i="3"/>
  <c r="M19" i="10" l="1"/>
  <c r="L20" i="10"/>
  <c r="S16" i="21"/>
  <c r="S18" i="21" s="1"/>
  <c r="S19" i="21" s="1"/>
  <c r="T16" i="21"/>
  <c r="T18" i="21" s="1"/>
  <c r="T19" i="21" s="1"/>
  <c r="R16" i="21"/>
  <c r="R18" i="21" s="1"/>
  <c r="R19" i="21" s="1"/>
  <c r="Q16" i="21"/>
  <c r="Q18" i="21" s="1"/>
  <c r="Q19" i="21" s="1"/>
  <c r="K5" i="13"/>
  <c r="F22" i="12"/>
  <c r="F23" i="12" s="1"/>
  <c r="F24" i="12" s="1"/>
  <c r="Q21" i="12"/>
  <c r="S21" i="12"/>
  <c r="T21" i="12"/>
  <c r="R21" i="12"/>
  <c r="N28" i="10"/>
  <c r="N19" i="10" s="1"/>
  <c r="O27" i="10"/>
  <c r="N1703" i="2"/>
  <c r="M1696" i="2"/>
  <c r="N1687" i="2"/>
  <c r="M1680" i="2"/>
  <c r="N1671" i="2"/>
  <c r="M1664" i="2"/>
  <c r="N1655" i="2"/>
  <c r="M1648" i="2"/>
  <c r="N1639" i="2"/>
  <c r="M1632" i="2"/>
  <c r="N1623" i="2"/>
  <c r="M1616" i="2"/>
  <c r="N1607" i="2"/>
  <c r="M1600" i="2"/>
  <c r="N1591" i="2"/>
  <c r="M1584" i="2"/>
  <c r="N1575" i="2"/>
  <c r="M1568" i="2"/>
  <c r="N1559" i="2"/>
  <c r="M1703" i="2"/>
  <c r="O1703" i="2" s="1"/>
  <c r="P1703" i="2" s="1"/>
  <c r="Q1703" i="2" s="1"/>
  <c r="H1704" i="4" s="1"/>
  <c r="N1694" i="2"/>
  <c r="M1687" i="2"/>
  <c r="O1687" i="2" s="1"/>
  <c r="P1687" i="2" s="1"/>
  <c r="Q1687" i="2" s="1"/>
  <c r="H1688" i="4" s="1"/>
  <c r="N1678" i="2"/>
  <c r="M1671" i="2"/>
  <c r="N1701" i="2"/>
  <c r="M1694" i="2"/>
  <c r="O1694" i="2" s="1"/>
  <c r="P1694" i="2" s="1"/>
  <c r="Q1694" i="2" s="1"/>
  <c r="H1695" i="4" s="1"/>
  <c r="N1685" i="2"/>
  <c r="M1678" i="2"/>
  <c r="O1678" i="2" s="1"/>
  <c r="P1678" i="2" s="1"/>
  <c r="Q1678" i="2" s="1"/>
  <c r="H1679" i="4" s="1"/>
  <c r="M1701" i="2"/>
  <c r="O1701" i="2" s="1"/>
  <c r="P1701" i="2" s="1"/>
  <c r="Q1701" i="2" s="1"/>
  <c r="H1702" i="4" s="1"/>
  <c r="N1692" i="2"/>
  <c r="M1685" i="2"/>
  <c r="O1685" i="2" s="1"/>
  <c r="P1685" i="2" s="1"/>
  <c r="Q1685" i="2" s="1"/>
  <c r="H1686" i="4" s="1"/>
  <c r="N1676" i="2"/>
  <c r="M1669" i="2"/>
  <c r="N1660" i="2"/>
  <c r="M1653" i="2"/>
  <c r="N1644" i="2"/>
  <c r="M1637" i="2"/>
  <c r="N1702" i="2"/>
  <c r="M1697" i="2"/>
  <c r="N1642" i="2"/>
  <c r="N1640" i="2"/>
  <c r="N1638" i="2"/>
  <c r="N1636" i="2"/>
  <c r="N1634" i="2"/>
  <c r="N1632" i="2"/>
  <c r="M1630" i="2"/>
  <c r="N1628" i="2"/>
  <c r="M1613" i="2"/>
  <c r="N1611" i="2"/>
  <c r="M1594" i="2"/>
  <c r="N1592" i="2"/>
  <c r="M1577" i="2"/>
  <c r="M1575" i="2"/>
  <c r="O1575" i="2" s="1"/>
  <c r="P1575" i="2" s="1"/>
  <c r="Q1575" i="2" s="1"/>
  <c r="H1576" i="4" s="1"/>
  <c r="N1573" i="2"/>
  <c r="M1558" i="2"/>
  <c r="N1549" i="2"/>
  <c r="M1542" i="2"/>
  <c r="N1533" i="2"/>
  <c r="M1526" i="2"/>
  <c r="N1517" i="2"/>
  <c r="M1510" i="2"/>
  <c r="N1501" i="2"/>
  <c r="M1494" i="2"/>
  <c r="N1485" i="2"/>
  <c r="M1478" i="2"/>
  <c r="N1469" i="2"/>
  <c r="M1462" i="2"/>
  <c r="N1453" i="2"/>
  <c r="M1446" i="2"/>
  <c r="N1437" i="2"/>
  <c r="M1430" i="2"/>
  <c r="N1421" i="2"/>
  <c r="M1414" i="2"/>
  <c r="N1405" i="2"/>
  <c r="M1398" i="2"/>
  <c r="N1389" i="2"/>
  <c r="M1382" i="2"/>
  <c r="N1373" i="2"/>
  <c r="N1699" i="2"/>
  <c r="M1692" i="2"/>
  <c r="N1646" i="2"/>
  <c r="M1644" i="2"/>
  <c r="M1642" i="2"/>
  <c r="M1640" i="2"/>
  <c r="M1638" i="2"/>
  <c r="M1636" i="2"/>
  <c r="M1634" i="2"/>
  <c r="M1628" i="2"/>
  <c r="N1626" i="2"/>
  <c r="M1611" i="2"/>
  <c r="O1611" i="2" s="1"/>
  <c r="P1611" i="2" s="1"/>
  <c r="Q1611" i="2" s="1"/>
  <c r="H1612" i="4" s="1"/>
  <c r="N1609" i="2"/>
  <c r="M1592" i="2"/>
  <c r="O1592" i="2" s="1"/>
  <c r="P1592" i="2" s="1"/>
  <c r="Q1592" i="2" s="1"/>
  <c r="H1593" i="4" s="1"/>
  <c r="N1590" i="2"/>
  <c r="M1573" i="2"/>
  <c r="N1571" i="2"/>
  <c r="N1556" i="2"/>
  <c r="M1549" i="2"/>
  <c r="N1540" i="2"/>
  <c r="M1533" i="2"/>
  <c r="N1524" i="2"/>
  <c r="M1517" i="2"/>
  <c r="N1508" i="2"/>
  <c r="M1501" i="2"/>
  <c r="N1492" i="2"/>
  <c r="M1485" i="2"/>
  <c r="N1476" i="2"/>
  <c r="M1469" i="2"/>
  <c r="O1469" i="2" s="1"/>
  <c r="P1469" i="2" s="1"/>
  <c r="Q1469" i="2" s="1"/>
  <c r="H1470" i="4" s="1"/>
  <c r="N1460" i="2"/>
  <c r="M1453" i="2"/>
  <c r="O1453" i="2" s="1"/>
  <c r="P1453" i="2" s="1"/>
  <c r="Q1453" i="2" s="1"/>
  <c r="H1454" i="4" s="1"/>
  <c r="N1704" i="2"/>
  <c r="M1704" i="2"/>
  <c r="O1704" i="2" s="1"/>
  <c r="P1704" i="2" s="1"/>
  <c r="Q1704" i="2" s="1"/>
  <c r="H1705" i="4" s="1"/>
  <c r="N1673" i="2"/>
  <c r="N1662" i="2"/>
  <c r="M1660" i="2"/>
  <c r="O1660" i="2" s="1"/>
  <c r="P1660" i="2" s="1"/>
  <c r="Q1660" i="2" s="1"/>
  <c r="H1661" i="4" s="1"/>
  <c r="M1658" i="2"/>
  <c r="M1656" i="2"/>
  <c r="M1654" i="2"/>
  <c r="M1652" i="2"/>
  <c r="M1650" i="2"/>
  <c r="M1624" i="2"/>
  <c r="N1622" i="2"/>
  <c r="M1605" i="2"/>
  <c r="N1603" i="2"/>
  <c r="M1588" i="2"/>
  <c r="O1588" i="2" s="1"/>
  <c r="P1588" i="2" s="1"/>
  <c r="Q1588" i="2" s="1"/>
  <c r="H1589" i="4" s="1"/>
  <c r="N1586" i="2"/>
  <c r="M1569" i="2"/>
  <c r="N1567" i="2"/>
  <c r="N1554" i="2"/>
  <c r="M1547" i="2"/>
  <c r="N1538" i="2"/>
  <c r="M1531" i="2"/>
  <c r="N1522" i="2"/>
  <c r="M1515" i="2"/>
  <c r="N1506" i="2"/>
  <c r="M1499" i="2"/>
  <c r="N1490" i="2"/>
  <c r="M1483" i="2"/>
  <c r="N1474" i="2"/>
  <c r="M1467" i="2"/>
  <c r="N1458" i="2"/>
  <c r="M1451" i="2"/>
  <c r="N1680" i="2"/>
  <c r="M1673" i="2"/>
  <c r="N1666" i="2"/>
  <c r="N1664" i="2"/>
  <c r="M1662" i="2"/>
  <c r="O1662" i="2" s="1"/>
  <c r="P1662" i="2" s="1"/>
  <c r="Q1662" i="2" s="1"/>
  <c r="H1663" i="4" s="1"/>
  <c r="M1622" i="2"/>
  <c r="N1620" i="2"/>
  <c r="M1603" i="2"/>
  <c r="N1601" i="2"/>
  <c r="M1586" i="2"/>
  <c r="N1584" i="2"/>
  <c r="N1582" i="2"/>
  <c r="M1567" i="2"/>
  <c r="N1565" i="2"/>
  <c r="M1554" i="2"/>
  <c r="O1554" i="2" s="1"/>
  <c r="P1554" i="2" s="1"/>
  <c r="Q1554" i="2" s="1"/>
  <c r="H1555" i="4" s="1"/>
  <c r="N1545" i="2"/>
  <c r="M1538" i="2"/>
  <c r="O1538" i="2" s="1"/>
  <c r="P1538" i="2" s="1"/>
  <c r="Q1538" i="2" s="1"/>
  <c r="H1539" i="4" s="1"/>
  <c r="N1529" i="2"/>
  <c r="M1522" i="2"/>
  <c r="O1522" i="2" s="1"/>
  <c r="P1522" i="2" s="1"/>
  <c r="Q1522" i="2" s="1"/>
  <c r="H1523" i="4" s="1"/>
  <c r="N1513" i="2"/>
  <c r="M1506" i="2"/>
  <c r="N1497" i="2"/>
  <c r="M1490" i="2"/>
  <c r="N1481" i="2"/>
  <c r="M1474" i="2"/>
  <c r="N1465" i="2"/>
  <c r="M1458" i="2"/>
  <c r="N1449" i="2"/>
  <c r="N1706" i="2"/>
  <c r="N1675" i="2"/>
  <c r="N1668" i="2"/>
  <c r="M1666" i="2"/>
  <c r="M1620" i="2"/>
  <c r="O1620" i="2" s="1"/>
  <c r="P1620" i="2" s="1"/>
  <c r="Q1620" i="2" s="1"/>
  <c r="H1621" i="4" s="1"/>
  <c r="N1618" i="2"/>
  <c r="M1601" i="2"/>
  <c r="O1601" i="2" s="1"/>
  <c r="P1601" i="2" s="1"/>
  <c r="Q1601" i="2" s="1"/>
  <c r="H1602" i="4" s="1"/>
  <c r="N1599" i="2"/>
  <c r="M1582" i="2"/>
  <c r="N1580" i="2"/>
  <c r="M1565" i="2"/>
  <c r="N1563" i="2"/>
  <c r="M1706" i="2"/>
  <c r="N1682" i="2"/>
  <c r="M1675" i="2"/>
  <c r="N1670" i="2"/>
  <c r="M1668" i="2"/>
  <c r="M1618" i="2"/>
  <c r="N1616" i="2"/>
  <c r="N1614" i="2"/>
  <c r="M1599" i="2"/>
  <c r="O1599" i="2" s="1"/>
  <c r="P1599" i="2" s="1"/>
  <c r="Q1599" i="2" s="1"/>
  <c r="H1600" i="4" s="1"/>
  <c r="N1597" i="2"/>
  <c r="M1580" i="2"/>
  <c r="O1580" i="2" s="1"/>
  <c r="P1580" i="2" s="1"/>
  <c r="Q1580" i="2" s="1"/>
  <c r="H1581" i="4" s="1"/>
  <c r="N1578" i="2"/>
  <c r="M1563" i="2"/>
  <c r="N1561" i="2"/>
  <c r="M1552" i="2"/>
  <c r="N1543" i="2"/>
  <c r="M1536" i="2"/>
  <c r="N1527" i="2"/>
  <c r="M1520" i="2"/>
  <c r="N1511" i="2"/>
  <c r="M1504" i="2"/>
  <c r="N1495" i="2"/>
  <c r="M1488" i="2"/>
  <c r="N1479" i="2"/>
  <c r="M1472" i="2"/>
  <c r="N1689" i="2"/>
  <c r="M1682" i="2"/>
  <c r="O1682" i="2" s="1"/>
  <c r="P1682" i="2" s="1"/>
  <c r="Q1682" i="2" s="1"/>
  <c r="H1683" i="4" s="1"/>
  <c r="N1677" i="2"/>
  <c r="M1670" i="2"/>
  <c r="N1635" i="2"/>
  <c r="N1633" i="2"/>
  <c r="N1631" i="2"/>
  <c r="M1614" i="2"/>
  <c r="N1612" i="2"/>
  <c r="M1597" i="2"/>
  <c r="N1595" i="2"/>
  <c r="M1578" i="2"/>
  <c r="O1578" i="2" s="1"/>
  <c r="P1578" i="2" s="1"/>
  <c r="Q1578" i="2" s="1"/>
  <c r="H1579" i="4" s="1"/>
  <c r="N1576" i="2"/>
  <c r="M1561" i="2"/>
  <c r="O1561" i="2" s="1"/>
  <c r="P1561" i="2" s="1"/>
  <c r="Q1561" i="2" s="1"/>
  <c r="H1562" i="4" s="1"/>
  <c r="M1559" i="2"/>
  <c r="O1559" i="2" s="1"/>
  <c r="P1559" i="2" s="1"/>
  <c r="Q1559" i="2" s="1"/>
  <c r="H1560" i="4" s="1"/>
  <c r="N1550" i="2"/>
  <c r="M1543" i="2"/>
  <c r="O1543" i="2" s="1"/>
  <c r="P1543" i="2" s="1"/>
  <c r="Q1543" i="2" s="1"/>
  <c r="H1544" i="4" s="1"/>
  <c r="N1534" i="2"/>
  <c r="M1527" i="2"/>
  <c r="N1518" i="2"/>
  <c r="M1511" i="2"/>
  <c r="N1502" i="2"/>
  <c r="M1495" i="2"/>
  <c r="N1486" i="2"/>
  <c r="N1696" i="2"/>
  <c r="M1689" i="2"/>
  <c r="N1684" i="2"/>
  <c r="M1677" i="2"/>
  <c r="O1677" i="2" s="1"/>
  <c r="P1677" i="2" s="1"/>
  <c r="Q1677" i="2" s="1"/>
  <c r="H1678" i="4" s="1"/>
  <c r="N1672" i="2"/>
  <c r="N1691" i="2"/>
  <c r="M1684" i="2"/>
  <c r="O1684" i="2" s="1"/>
  <c r="P1684" i="2" s="1"/>
  <c r="Q1684" i="2" s="1"/>
  <c r="H1685" i="4" s="1"/>
  <c r="N1679" i="2"/>
  <c r="M1672" i="2"/>
  <c r="O1672" i="2" s="1"/>
  <c r="P1672" i="2" s="1"/>
  <c r="Q1672" i="2" s="1"/>
  <c r="H1673" i="4" s="1"/>
  <c r="N1651" i="2"/>
  <c r="N1649" i="2"/>
  <c r="N1647" i="2"/>
  <c r="N1645" i="2"/>
  <c r="N1643" i="2"/>
  <c r="N1641" i="2"/>
  <c r="M1639" i="2"/>
  <c r="O1639" i="2" s="1"/>
  <c r="P1639" i="2" s="1"/>
  <c r="Q1639" i="2" s="1"/>
  <c r="H1640" i="4" s="1"/>
  <c r="M1629" i="2"/>
  <c r="N1627" i="2"/>
  <c r="M1610" i="2"/>
  <c r="N1608" i="2"/>
  <c r="M1593" i="2"/>
  <c r="M1591" i="2"/>
  <c r="O1591" i="2" s="1"/>
  <c r="P1591" i="2" s="1"/>
  <c r="Q1591" i="2" s="1"/>
  <c r="H1592" i="4" s="1"/>
  <c r="N1589" i="2"/>
  <c r="M1574" i="2"/>
  <c r="N1572" i="2"/>
  <c r="M1557" i="2"/>
  <c r="N1548" i="2"/>
  <c r="M1541" i="2"/>
  <c r="N1532" i="2"/>
  <c r="M1525" i="2"/>
  <c r="N1516" i="2"/>
  <c r="M1509" i="2"/>
  <c r="N1500" i="2"/>
  <c r="M1493" i="2"/>
  <c r="N1484" i="2"/>
  <c r="M1477" i="2"/>
  <c r="N1468" i="2"/>
  <c r="M1461" i="2"/>
  <c r="O1461" i="2" s="1"/>
  <c r="P1461" i="2" s="1"/>
  <c r="Q1461" i="2" s="1"/>
  <c r="H1462" i="4" s="1"/>
  <c r="N1452" i="2"/>
  <c r="M1445" i="2"/>
  <c r="N1698" i="2"/>
  <c r="M1691" i="2"/>
  <c r="N1686" i="2"/>
  <c r="M1679" i="2"/>
  <c r="N1674" i="2"/>
  <c r="N1653" i="2"/>
  <c r="M1651" i="2"/>
  <c r="M1649" i="2"/>
  <c r="O1649" i="2" s="1"/>
  <c r="P1649" i="2" s="1"/>
  <c r="Q1649" i="2" s="1"/>
  <c r="H1650" i="4" s="1"/>
  <c r="M1647" i="2"/>
  <c r="M1645" i="2"/>
  <c r="O1645" i="2" s="1"/>
  <c r="P1645" i="2" s="1"/>
  <c r="Q1645" i="2" s="1"/>
  <c r="H1646" i="4" s="1"/>
  <c r="M1643" i="2"/>
  <c r="O1643" i="2" s="1"/>
  <c r="P1643" i="2" s="1"/>
  <c r="Q1643" i="2" s="1"/>
  <c r="H1644" i="4" s="1"/>
  <c r="M1641" i="2"/>
  <c r="O1641" i="2" s="1"/>
  <c r="P1641" i="2" s="1"/>
  <c r="Q1641" i="2" s="1"/>
  <c r="H1642" i="4" s="1"/>
  <c r="M1627" i="2"/>
  <c r="N1625" i="2"/>
  <c r="M1608" i="2"/>
  <c r="N1606" i="2"/>
  <c r="M1589" i="2"/>
  <c r="N1587" i="2"/>
  <c r="M1572" i="2"/>
  <c r="N1570" i="2"/>
  <c r="N1555" i="2"/>
  <c r="M1548" i="2"/>
  <c r="O1548" i="2" s="1"/>
  <c r="P1548" i="2" s="1"/>
  <c r="Q1548" i="2" s="1"/>
  <c r="H1549" i="4" s="1"/>
  <c r="N1539" i="2"/>
  <c r="M1532" i="2"/>
  <c r="O1532" i="2" s="1"/>
  <c r="P1532" i="2" s="1"/>
  <c r="Q1532" i="2" s="1"/>
  <c r="H1533" i="4" s="1"/>
  <c r="N1523" i="2"/>
  <c r="M1516" i="2"/>
  <c r="O1516" i="2" s="1"/>
  <c r="P1516" i="2" s="1"/>
  <c r="Q1516" i="2" s="1"/>
  <c r="H1517" i="4" s="1"/>
  <c r="N1507" i="2"/>
  <c r="M1500" i="2"/>
  <c r="O1500" i="2" s="1"/>
  <c r="P1500" i="2" s="1"/>
  <c r="Q1500" i="2" s="1"/>
  <c r="H1501" i="4" s="1"/>
  <c r="N1491" i="2"/>
  <c r="M1484" i="2"/>
  <c r="O1484" i="2" s="1"/>
  <c r="P1484" i="2" s="1"/>
  <c r="Q1484" i="2" s="1"/>
  <c r="H1485" i="4" s="1"/>
  <c r="N1475" i="2"/>
  <c r="M1698" i="2"/>
  <c r="N1693" i="2"/>
  <c r="M1686" i="2"/>
  <c r="O1686" i="2" s="1"/>
  <c r="P1686" i="2" s="1"/>
  <c r="Q1686" i="2" s="1"/>
  <c r="H1687" i="4" s="1"/>
  <c r="N1681" i="2"/>
  <c r="M1674" i="2"/>
  <c r="O1674" i="2" s="1"/>
  <c r="P1674" i="2" s="1"/>
  <c r="Q1674" i="2" s="1"/>
  <c r="H1675" i="4" s="1"/>
  <c r="N1667" i="2"/>
  <c r="N1665" i="2"/>
  <c r="N1663" i="2"/>
  <c r="N1661" i="2"/>
  <c r="N1659" i="2"/>
  <c r="N1657" i="2"/>
  <c r="M1655" i="2"/>
  <c r="M1625" i="2"/>
  <c r="M1623" i="2"/>
  <c r="O1623" i="2" s="1"/>
  <c r="P1623" i="2" s="1"/>
  <c r="Q1623" i="2" s="1"/>
  <c r="H1624" i="4" s="1"/>
  <c r="N1621" i="2"/>
  <c r="M1606" i="2"/>
  <c r="N1604" i="2"/>
  <c r="M1587" i="2"/>
  <c r="O1587" i="2" s="1"/>
  <c r="P1587" i="2" s="1"/>
  <c r="Q1587" i="2" s="1"/>
  <c r="H1588" i="4" s="1"/>
  <c r="N1585" i="2"/>
  <c r="M1570" i="2"/>
  <c r="N1568" i="2"/>
  <c r="N1566" i="2"/>
  <c r="M1555" i="2"/>
  <c r="O1555" i="2" s="1"/>
  <c r="P1555" i="2" s="1"/>
  <c r="Q1555" i="2" s="1"/>
  <c r="H1556" i="4" s="1"/>
  <c r="N1546" i="2"/>
  <c r="M1539" i="2"/>
  <c r="O1539" i="2" s="1"/>
  <c r="P1539" i="2" s="1"/>
  <c r="Q1539" i="2" s="1"/>
  <c r="H1540" i="4" s="1"/>
  <c r="N1530" i="2"/>
  <c r="M1523" i="2"/>
  <c r="O1523" i="2" s="1"/>
  <c r="P1523" i="2" s="1"/>
  <c r="Q1523" i="2" s="1"/>
  <c r="H1524" i="4" s="1"/>
  <c r="N1514" i="2"/>
  <c r="M1507" i="2"/>
  <c r="N1498" i="2"/>
  <c r="M1491" i="2"/>
  <c r="O1491" i="2" s="1"/>
  <c r="P1491" i="2" s="1"/>
  <c r="Q1491" i="2" s="1"/>
  <c r="H1492" i="4" s="1"/>
  <c r="N1482" i="2"/>
  <c r="M1475" i="2"/>
  <c r="N1700" i="2"/>
  <c r="M1693" i="2"/>
  <c r="N1688" i="2"/>
  <c r="M1681" i="2"/>
  <c r="O1681" i="2" s="1"/>
  <c r="P1681" i="2" s="1"/>
  <c r="Q1681" i="2" s="1"/>
  <c r="H1682" i="4" s="1"/>
  <c r="M1667" i="2"/>
  <c r="O1667" i="2" s="1"/>
  <c r="P1667" i="2" s="1"/>
  <c r="Q1667" i="2" s="1"/>
  <c r="H1668" i="4" s="1"/>
  <c r="M1665" i="2"/>
  <c r="O1665" i="2" s="1"/>
  <c r="P1665" i="2" s="1"/>
  <c r="Q1665" i="2" s="1"/>
  <c r="H1666" i="4" s="1"/>
  <c r="M1663" i="2"/>
  <c r="O1663" i="2" s="1"/>
  <c r="P1663" i="2" s="1"/>
  <c r="Q1663" i="2" s="1"/>
  <c r="H1664" i="4" s="1"/>
  <c r="M1661" i="2"/>
  <c r="O1661" i="2" s="1"/>
  <c r="P1661" i="2" s="1"/>
  <c r="Q1661" i="2" s="1"/>
  <c r="H1662" i="4" s="1"/>
  <c r="M1659" i="2"/>
  <c r="O1659" i="2" s="1"/>
  <c r="P1659" i="2" s="1"/>
  <c r="Q1659" i="2" s="1"/>
  <c r="H1660" i="4" s="1"/>
  <c r="M1657" i="2"/>
  <c r="O1657" i="2" s="1"/>
  <c r="P1657" i="2" s="1"/>
  <c r="Q1657" i="2" s="1"/>
  <c r="H1658" i="4" s="1"/>
  <c r="M1705" i="2"/>
  <c r="M1695" i="2"/>
  <c r="N1690" i="2"/>
  <c r="M1683" i="2"/>
  <c r="O1683" i="2" s="1"/>
  <c r="P1683" i="2" s="1"/>
  <c r="Q1683" i="2" s="1"/>
  <c r="H1684" i="4" s="1"/>
  <c r="M1702" i="2"/>
  <c r="O1702" i="2" s="1"/>
  <c r="P1702" i="2" s="1"/>
  <c r="Q1702" i="2" s="1"/>
  <c r="H1703" i="4" s="1"/>
  <c r="N1697" i="2"/>
  <c r="M1690" i="2"/>
  <c r="O1690" i="2" s="1"/>
  <c r="P1690" i="2" s="1"/>
  <c r="Q1690" i="2" s="1"/>
  <c r="H1691" i="4" s="1"/>
  <c r="N1630" i="2"/>
  <c r="M1615" i="2"/>
  <c r="N1613" i="2"/>
  <c r="M1596" i="2"/>
  <c r="N1594" i="2"/>
  <c r="M1579" i="2"/>
  <c r="N1577" i="2"/>
  <c r="M1560" i="2"/>
  <c r="N1558" i="2"/>
  <c r="M1551" i="2"/>
  <c r="N1542" i="2"/>
  <c r="M1535" i="2"/>
  <c r="N1526" i="2"/>
  <c r="M1519" i="2"/>
  <c r="M1631" i="2"/>
  <c r="O1631" i="2" s="1"/>
  <c r="P1631" i="2" s="1"/>
  <c r="Q1631" i="2" s="1"/>
  <c r="H1632" i="4" s="1"/>
  <c r="M1612" i="2"/>
  <c r="O1612" i="2" s="1"/>
  <c r="P1612" i="2" s="1"/>
  <c r="Q1612" i="2" s="1"/>
  <c r="H1613" i="4" s="1"/>
  <c r="N1600" i="2"/>
  <c r="N1588" i="2"/>
  <c r="N1544" i="2"/>
  <c r="N1525" i="2"/>
  <c r="N1487" i="2"/>
  <c r="N1483" i="2"/>
  <c r="M1479" i="2"/>
  <c r="N1466" i="2"/>
  <c r="M1444" i="2"/>
  <c r="M1442" i="2"/>
  <c r="M1440" i="2"/>
  <c r="M1438" i="2"/>
  <c r="N1436" i="2"/>
  <c r="M1419" i="2"/>
  <c r="N1417" i="2"/>
  <c r="M1402" i="2"/>
  <c r="N1400" i="2"/>
  <c r="M1383" i="2"/>
  <c r="N1381" i="2"/>
  <c r="N1366" i="2"/>
  <c r="M1359" i="2"/>
  <c r="N1350" i="2"/>
  <c r="M1343" i="2"/>
  <c r="N1334" i="2"/>
  <c r="M1327" i="2"/>
  <c r="N1318" i="2"/>
  <c r="M1311" i="2"/>
  <c r="N1302" i="2"/>
  <c r="M1295" i="2"/>
  <c r="O1295" i="2" s="1"/>
  <c r="P1295" i="2" s="1"/>
  <c r="Q1295" i="2" s="1"/>
  <c r="H1296" i="4" s="1"/>
  <c r="N1286" i="2"/>
  <c r="M1279" i="2"/>
  <c r="N1270" i="2"/>
  <c r="M1263" i="2"/>
  <c r="N1254" i="2"/>
  <c r="M1247" i="2"/>
  <c r="N1238" i="2"/>
  <c r="M1231" i="2"/>
  <c r="N1222" i="2"/>
  <c r="M1215" i="2"/>
  <c r="N1206" i="2"/>
  <c r="M1700" i="2"/>
  <c r="N1648" i="2"/>
  <c r="N1624" i="2"/>
  <c r="N1553" i="2"/>
  <c r="M1544" i="2"/>
  <c r="O1544" i="2" s="1"/>
  <c r="P1544" i="2" s="1"/>
  <c r="Q1544" i="2" s="1"/>
  <c r="H1545" i="4" s="1"/>
  <c r="N1520" i="2"/>
  <c r="N1503" i="2"/>
  <c r="N1499" i="2"/>
  <c r="M1487" i="2"/>
  <c r="O1487" i="2" s="1"/>
  <c r="P1487" i="2" s="1"/>
  <c r="Q1487" i="2" s="1"/>
  <c r="H1488" i="4" s="1"/>
  <c r="M1466" i="2"/>
  <c r="N1446" i="2"/>
  <c r="M1436" i="2"/>
  <c r="N1434" i="2"/>
  <c r="M1417" i="2"/>
  <c r="N1415" i="2"/>
  <c r="M1400" i="2"/>
  <c r="N1398" i="2"/>
  <c r="N1396" i="2"/>
  <c r="M1381" i="2"/>
  <c r="N1379" i="2"/>
  <c r="M1366" i="2"/>
  <c r="O1366" i="2" s="1"/>
  <c r="P1366" i="2" s="1"/>
  <c r="Q1366" i="2" s="1"/>
  <c r="H1367" i="4" s="1"/>
  <c r="N1357" i="2"/>
  <c r="M1350" i="2"/>
  <c r="O1350" i="2" s="1"/>
  <c r="P1350" i="2" s="1"/>
  <c r="Q1350" i="2" s="1"/>
  <c r="H1351" i="4" s="1"/>
  <c r="N1341" i="2"/>
  <c r="M1334" i="2"/>
  <c r="O1334" i="2" s="1"/>
  <c r="P1334" i="2" s="1"/>
  <c r="Q1334" i="2" s="1"/>
  <c r="H1335" i="4" s="1"/>
  <c r="N1325" i="2"/>
  <c r="M1318" i="2"/>
  <c r="N1309" i="2"/>
  <c r="M1302" i="2"/>
  <c r="N1293" i="2"/>
  <c r="M1286" i="2"/>
  <c r="N1277" i="2"/>
  <c r="M1270" i="2"/>
  <c r="N1261" i="2"/>
  <c r="M1254" i="2"/>
  <c r="O1254" i="2" s="1"/>
  <c r="P1254" i="2" s="1"/>
  <c r="Q1254" i="2" s="1"/>
  <c r="H1255" i="4" s="1"/>
  <c r="N1245" i="2"/>
  <c r="M1238" i="2"/>
  <c r="O1238" i="2" s="1"/>
  <c r="P1238" i="2" s="1"/>
  <c r="Q1238" i="2" s="1"/>
  <c r="H1239" i="4" s="1"/>
  <c r="N1229" i="2"/>
  <c r="M1222" i="2"/>
  <c r="O1222" i="2" s="1"/>
  <c r="P1222" i="2" s="1"/>
  <c r="Q1222" i="2" s="1"/>
  <c r="H1223" i="4" s="1"/>
  <c r="N1213" i="2"/>
  <c r="M1206" i="2"/>
  <c r="O1206" i="2" s="1"/>
  <c r="P1206" i="2" s="1"/>
  <c r="Q1206" i="2" s="1"/>
  <c r="H1207" i="4" s="1"/>
  <c r="N1197" i="2"/>
  <c r="M1190" i="2"/>
  <c r="N1181" i="2"/>
  <c r="M1174" i="2"/>
  <c r="N1165" i="2"/>
  <c r="M1158" i="2"/>
  <c r="N1149" i="2"/>
  <c r="M1142" i="2"/>
  <c r="N1133" i="2"/>
  <c r="M1126" i="2"/>
  <c r="N1117" i="2"/>
  <c r="M1699" i="2"/>
  <c r="O1699" i="2" s="1"/>
  <c r="P1699" i="2" s="1"/>
  <c r="Q1699" i="2" s="1"/>
  <c r="H1700" i="4" s="1"/>
  <c r="N1593" i="2"/>
  <c r="N1581" i="2"/>
  <c r="N1569" i="2"/>
  <c r="M1553" i="2"/>
  <c r="O1553" i="2" s="1"/>
  <c r="P1553" i="2" s="1"/>
  <c r="Q1553" i="2" s="1"/>
  <c r="H1554" i="4" s="1"/>
  <c r="M1534" i="2"/>
  <c r="N1515" i="2"/>
  <c r="M1503" i="2"/>
  <c r="N1463" i="2"/>
  <c r="N1448" i="2"/>
  <c r="M1434" i="2"/>
  <c r="O1434" i="2" s="1"/>
  <c r="P1434" i="2" s="1"/>
  <c r="Q1434" i="2" s="1"/>
  <c r="H1435" i="4" s="1"/>
  <c r="N1432" i="2"/>
  <c r="M1415" i="2"/>
  <c r="N1413" i="2"/>
  <c r="M1396" i="2"/>
  <c r="N1394" i="2"/>
  <c r="M1379" i="2"/>
  <c r="O1379" i="2" s="1"/>
  <c r="P1379" i="2" s="1"/>
  <c r="Q1379" i="2" s="1"/>
  <c r="H1380" i="4" s="1"/>
  <c r="N1377" i="2"/>
  <c r="N1364" i="2"/>
  <c r="M1357" i="2"/>
  <c r="N1348" i="2"/>
  <c r="M1341" i="2"/>
  <c r="N1332" i="2"/>
  <c r="M1325" i="2"/>
  <c r="O1325" i="2" s="1"/>
  <c r="P1325" i="2" s="1"/>
  <c r="Q1325" i="2" s="1"/>
  <c r="H1326" i="4" s="1"/>
  <c r="N1316" i="2"/>
  <c r="M1309" i="2"/>
  <c r="N1300" i="2"/>
  <c r="M1293" i="2"/>
  <c r="N1284" i="2"/>
  <c r="M1277" i="2"/>
  <c r="N1268" i="2"/>
  <c r="M1261" i="2"/>
  <c r="N1252" i="2"/>
  <c r="M1245" i="2"/>
  <c r="O1245" i="2" s="1"/>
  <c r="P1245" i="2" s="1"/>
  <c r="Q1245" i="2" s="1"/>
  <c r="H1246" i="4" s="1"/>
  <c r="N1236" i="2"/>
  <c r="M1229" i="2"/>
  <c r="N1220" i="2"/>
  <c r="M1213" i="2"/>
  <c r="N1617" i="2"/>
  <c r="N1605" i="2"/>
  <c r="M1581" i="2"/>
  <c r="M1529" i="2"/>
  <c r="M1482" i="2"/>
  <c r="M1463" i="2"/>
  <c r="N1450" i="2"/>
  <c r="M1448" i="2"/>
  <c r="M1432" i="2"/>
  <c r="O1432" i="2" s="1"/>
  <c r="P1432" i="2" s="1"/>
  <c r="Q1432" i="2" s="1"/>
  <c r="H1433" i="4" s="1"/>
  <c r="N1430" i="2"/>
  <c r="N1428" i="2"/>
  <c r="M1413" i="2"/>
  <c r="O1413" i="2" s="1"/>
  <c r="P1413" i="2" s="1"/>
  <c r="Q1413" i="2" s="1"/>
  <c r="H1414" i="4" s="1"/>
  <c r="N1411" i="2"/>
  <c r="M1394" i="2"/>
  <c r="O1394" i="2" s="1"/>
  <c r="P1394" i="2" s="1"/>
  <c r="Q1394" i="2" s="1"/>
  <c r="H1395" i="4" s="1"/>
  <c r="N1392" i="2"/>
  <c r="M1377" i="2"/>
  <c r="N1375" i="2"/>
  <c r="M1364" i="2"/>
  <c r="N1355" i="2"/>
  <c r="M1348" i="2"/>
  <c r="N1339" i="2"/>
  <c r="M1332" i="2"/>
  <c r="O1332" i="2" s="1"/>
  <c r="P1332" i="2" s="1"/>
  <c r="Q1332" i="2" s="1"/>
  <c r="H1333" i="4" s="1"/>
  <c r="N1323" i="2"/>
  <c r="M1316" i="2"/>
  <c r="N1307" i="2"/>
  <c r="M1300" i="2"/>
  <c r="N1291" i="2"/>
  <c r="M1284" i="2"/>
  <c r="N1275" i="2"/>
  <c r="M1268" i="2"/>
  <c r="N1259" i="2"/>
  <c r="M1252" i="2"/>
  <c r="N1243" i="2"/>
  <c r="M1236" i="2"/>
  <c r="N1227" i="2"/>
  <c r="M1220" i="2"/>
  <c r="N1211" i="2"/>
  <c r="M1204" i="2"/>
  <c r="O1204" i="2" s="1"/>
  <c r="P1204" i="2" s="1"/>
  <c r="Q1204" i="2" s="1"/>
  <c r="H1205" i="4" s="1"/>
  <c r="N1195" i="2"/>
  <c r="M1188" i="2"/>
  <c r="O1188" i="2" s="1"/>
  <c r="P1188" i="2" s="1"/>
  <c r="Q1188" i="2" s="1"/>
  <c r="H1189" i="4" s="1"/>
  <c r="N1179" i="2"/>
  <c r="M1172" i="2"/>
  <c r="N1163" i="2"/>
  <c r="M1156" i="2"/>
  <c r="N1147" i="2"/>
  <c r="M1140" i="2"/>
  <c r="O1140" i="2" s="1"/>
  <c r="P1140" i="2" s="1"/>
  <c r="Q1140" i="2" s="1"/>
  <c r="H1141" i="4" s="1"/>
  <c r="M1646" i="2"/>
  <c r="O1646" i="2" s="1"/>
  <c r="P1646" i="2" s="1"/>
  <c r="Q1646" i="2" s="1"/>
  <c r="H1647" i="4" s="1"/>
  <c r="N1637" i="2"/>
  <c r="N1629" i="2"/>
  <c r="M1617" i="2"/>
  <c r="N1574" i="2"/>
  <c r="N1562" i="2"/>
  <c r="N1557" i="2"/>
  <c r="M1524" i="2"/>
  <c r="O1524" i="2" s="1"/>
  <c r="P1524" i="2" s="1"/>
  <c r="Q1524" i="2" s="1"/>
  <c r="H1525" i="4" s="1"/>
  <c r="M1498" i="2"/>
  <c r="M1486" i="2"/>
  <c r="O1486" i="2" s="1"/>
  <c r="P1486" i="2" s="1"/>
  <c r="Q1486" i="2" s="1"/>
  <c r="H1487" i="4" s="1"/>
  <c r="M1468" i="2"/>
  <c r="M1450" i="2"/>
  <c r="M1428" i="2"/>
  <c r="O1428" i="2" s="1"/>
  <c r="P1428" i="2" s="1"/>
  <c r="Q1428" i="2" s="1"/>
  <c r="H1429" i="4" s="1"/>
  <c r="N1426" i="2"/>
  <c r="M1411" i="2"/>
  <c r="O1411" i="2" s="1"/>
  <c r="P1411" i="2" s="1"/>
  <c r="Q1411" i="2" s="1"/>
  <c r="H1412" i="4" s="1"/>
  <c r="N1409" i="2"/>
  <c r="M1392" i="2"/>
  <c r="O1392" i="2" s="1"/>
  <c r="P1392" i="2" s="1"/>
  <c r="Q1392" i="2" s="1"/>
  <c r="H1393" i="4" s="1"/>
  <c r="N1390" i="2"/>
  <c r="M1375" i="2"/>
  <c r="O1375" i="2" s="1"/>
  <c r="P1375" i="2" s="1"/>
  <c r="Q1375" i="2" s="1"/>
  <c r="H1376" i="4" s="1"/>
  <c r="M1373" i="2"/>
  <c r="N1371" i="2"/>
  <c r="N1362" i="2"/>
  <c r="M1355" i="2"/>
  <c r="O1355" i="2" s="1"/>
  <c r="P1355" i="2" s="1"/>
  <c r="Q1355" i="2" s="1"/>
  <c r="H1356" i="4" s="1"/>
  <c r="N1346" i="2"/>
  <c r="M1339" i="2"/>
  <c r="N1330" i="2"/>
  <c r="M1323" i="2"/>
  <c r="O1323" i="2" s="1"/>
  <c r="P1323" i="2" s="1"/>
  <c r="Q1323" i="2" s="1"/>
  <c r="H1324" i="4" s="1"/>
  <c r="N1314" i="2"/>
  <c r="M1307" i="2"/>
  <c r="O1307" i="2" s="1"/>
  <c r="P1307" i="2" s="1"/>
  <c r="Q1307" i="2" s="1"/>
  <c r="H1308" i="4" s="1"/>
  <c r="N1298" i="2"/>
  <c r="M1291" i="2"/>
  <c r="N1282" i="2"/>
  <c r="M1275" i="2"/>
  <c r="O1275" i="2" s="1"/>
  <c r="P1275" i="2" s="1"/>
  <c r="Q1275" i="2" s="1"/>
  <c r="H1276" i="4" s="1"/>
  <c r="N1266" i="2"/>
  <c r="M1259" i="2"/>
  <c r="N1250" i="2"/>
  <c r="M1243" i="2"/>
  <c r="N1234" i="2"/>
  <c r="M1227" i="2"/>
  <c r="O1227" i="2" s="1"/>
  <c r="P1227" i="2" s="1"/>
  <c r="Q1227" i="2" s="1"/>
  <c r="H1228" i="4" s="1"/>
  <c r="N1218" i="2"/>
  <c r="M1211" i="2"/>
  <c r="N1695" i="2"/>
  <c r="M1676" i="2"/>
  <c r="O1676" i="2" s="1"/>
  <c r="P1676" i="2" s="1"/>
  <c r="Q1676" i="2" s="1"/>
  <c r="H1677" i="4" s="1"/>
  <c r="N1610" i="2"/>
  <c r="M1604" i="2"/>
  <c r="O1604" i="2" s="1"/>
  <c r="P1604" i="2" s="1"/>
  <c r="Q1604" i="2" s="1"/>
  <c r="H1605" i="4" s="1"/>
  <c r="N1598" i="2"/>
  <c r="M1562" i="2"/>
  <c r="O1562" i="2" s="1"/>
  <c r="P1562" i="2" s="1"/>
  <c r="Q1562" i="2" s="1"/>
  <c r="H1563" i="4" s="1"/>
  <c r="N1552" i="2"/>
  <c r="N1519" i="2"/>
  <c r="M1514" i="2"/>
  <c r="M1502" i="2"/>
  <c r="O1502" i="2" s="1"/>
  <c r="P1502" i="2" s="1"/>
  <c r="Q1502" i="2" s="1"/>
  <c r="H1503" i="4" s="1"/>
  <c r="N1494" i="2"/>
  <c r="N1478" i="2"/>
  <c r="N1471" i="2"/>
  <c r="N1455" i="2"/>
  <c r="M1426" i="2"/>
  <c r="N1424" i="2"/>
  <c r="M1409" i="2"/>
  <c r="N1407" i="2"/>
  <c r="M1390" i="2"/>
  <c r="O1390" i="2" s="1"/>
  <c r="P1390" i="2" s="1"/>
  <c r="Q1390" i="2" s="1"/>
  <c r="H1391" i="4" s="1"/>
  <c r="N1388" i="2"/>
  <c r="M1371" i="2"/>
  <c r="N1369" i="2"/>
  <c r="M1362" i="2"/>
  <c r="O1362" i="2" s="1"/>
  <c r="P1362" i="2" s="1"/>
  <c r="Q1362" i="2" s="1"/>
  <c r="H1363" i="4" s="1"/>
  <c r="N1353" i="2"/>
  <c r="M1346" i="2"/>
  <c r="N1337" i="2"/>
  <c r="M1330" i="2"/>
  <c r="N1321" i="2"/>
  <c r="M1314" i="2"/>
  <c r="N1305" i="2"/>
  <c r="M1298" i="2"/>
  <c r="N1289" i="2"/>
  <c r="N1658" i="2"/>
  <c r="M1598" i="2"/>
  <c r="N1547" i="2"/>
  <c r="N1528" i="2"/>
  <c r="N1510" i="2"/>
  <c r="M1471" i="2"/>
  <c r="O1471" i="2" s="1"/>
  <c r="P1471" i="2" s="1"/>
  <c r="Q1471" i="2" s="1"/>
  <c r="H1472" i="4" s="1"/>
  <c r="M1465" i="2"/>
  <c r="O1465" i="2" s="1"/>
  <c r="P1465" i="2" s="1"/>
  <c r="Q1465" i="2" s="1"/>
  <c r="H1466" i="4" s="1"/>
  <c r="M1460" i="2"/>
  <c r="O1460" i="2" s="1"/>
  <c r="P1460" i="2" s="1"/>
  <c r="Q1460" i="2" s="1"/>
  <c r="H1461" i="4" s="1"/>
  <c r="M1455" i="2"/>
  <c r="M1424" i="2"/>
  <c r="N1422" i="2"/>
  <c r="M1407" i="2"/>
  <c r="M1405" i="2"/>
  <c r="N1403" i="2"/>
  <c r="M1388" i="2"/>
  <c r="N1386" i="2"/>
  <c r="M1369" i="2"/>
  <c r="N1360" i="2"/>
  <c r="M1353" i="2"/>
  <c r="N1344" i="2"/>
  <c r="M1337" i="2"/>
  <c r="N1328" i="2"/>
  <c r="M1321" i="2"/>
  <c r="O1321" i="2" s="1"/>
  <c r="P1321" i="2" s="1"/>
  <c r="Q1321" i="2" s="1"/>
  <c r="H1322" i="4" s="1"/>
  <c r="N1312" i="2"/>
  <c r="M1305" i="2"/>
  <c r="N1296" i="2"/>
  <c r="M1289" i="2"/>
  <c r="N1280" i="2"/>
  <c r="M1273" i="2"/>
  <c r="M1585" i="2"/>
  <c r="N1537" i="2"/>
  <c r="M1528" i="2"/>
  <c r="N1489" i="2"/>
  <c r="M1452" i="2"/>
  <c r="N1443" i="2"/>
  <c r="N1441" i="2"/>
  <c r="N1439" i="2"/>
  <c r="M1422" i="2"/>
  <c r="O1422" i="2" s="1"/>
  <c r="P1422" i="2" s="1"/>
  <c r="Q1422" i="2" s="1"/>
  <c r="H1423" i="4" s="1"/>
  <c r="N1420" i="2"/>
  <c r="M1403" i="2"/>
  <c r="N1401" i="2"/>
  <c r="M1386" i="2"/>
  <c r="N1384" i="2"/>
  <c r="N1367" i="2"/>
  <c r="M1360" i="2"/>
  <c r="N1351" i="2"/>
  <c r="M1344" i="2"/>
  <c r="N1335" i="2"/>
  <c r="M1328" i="2"/>
  <c r="N1319" i="2"/>
  <c r="M1312" i="2"/>
  <c r="N1303" i="2"/>
  <c r="M1296" i="2"/>
  <c r="N1287" i="2"/>
  <c r="M1280" i="2"/>
  <c r="O1280" i="2" s="1"/>
  <c r="P1280" i="2" s="1"/>
  <c r="Q1280" i="2" s="1"/>
  <c r="H1281" i="4" s="1"/>
  <c r="N1271" i="2"/>
  <c r="M1264" i="2"/>
  <c r="N1255" i="2"/>
  <c r="M1248" i="2"/>
  <c r="N1239" i="2"/>
  <c r="M1232" i="2"/>
  <c r="N1656" i="2"/>
  <c r="M1635" i="2"/>
  <c r="O1635" i="2" s="1"/>
  <c r="P1635" i="2" s="1"/>
  <c r="Q1635" i="2" s="1"/>
  <c r="H1636" i="4" s="1"/>
  <c r="M1621" i="2"/>
  <c r="N1579" i="2"/>
  <c r="M1556" i="2"/>
  <c r="O1556" i="2" s="1"/>
  <c r="P1556" i="2" s="1"/>
  <c r="Q1556" i="2" s="1"/>
  <c r="H1557" i="4" s="1"/>
  <c r="M1537" i="2"/>
  <c r="M1518" i="2"/>
  <c r="O1518" i="2" s="1"/>
  <c r="P1518" i="2" s="1"/>
  <c r="Q1518" i="2" s="1"/>
  <c r="H1519" i="4" s="1"/>
  <c r="N1505" i="2"/>
  <c r="N1493" i="2"/>
  <c r="M1489" i="2"/>
  <c r="O1489" i="2" s="1"/>
  <c r="P1489" i="2" s="1"/>
  <c r="Q1489" i="2" s="1"/>
  <c r="H1490" i="4" s="1"/>
  <c r="M1481" i="2"/>
  <c r="O1481" i="2" s="1"/>
  <c r="P1481" i="2" s="1"/>
  <c r="Q1481" i="2" s="1"/>
  <c r="H1482" i="4" s="1"/>
  <c r="N1457" i="2"/>
  <c r="N1445" i="2"/>
  <c r="M1443" i="2"/>
  <c r="M1441" i="2"/>
  <c r="M1439" i="2"/>
  <c r="M1437" i="2"/>
  <c r="O1437" i="2" s="1"/>
  <c r="P1437" i="2" s="1"/>
  <c r="Q1437" i="2" s="1"/>
  <c r="H1438" i="4" s="1"/>
  <c r="N1435" i="2"/>
  <c r="M1420" i="2"/>
  <c r="N1418" i="2"/>
  <c r="M1401" i="2"/>
  <c r="O1401" i="2" s="1"/>
  <c r="P1401" i="2" s="1"/>
  <c r="Q1401" i="2" s="1"/>
  <c r="H1402" i="4" s="1"/>
  <c r="N1399" i="2"/>
  <c r="M1384" i="2"/>
  <c r="O1384" i="2" s="1"/>
  <c r="P1384" i="2" s="1"/>
  <c r="Q1384" i="2" s="1"/>
  <c r="H1385" i="4" s="1"/>
  <c r="N1382" i="2"/>
  <c r="N1380" i="2"/>
  <c r="M1367" i="2"/>
  <c r="O1367" i="2" s="1"/>
  <c r="P1367" i="2" s="1"/>
  <c r="Q1367" i="2" s="1"/>
  <c r="H1368" i="4" s="1"/>
  <c r="N1358" i="2"/>
  <c r="M1351" i="2"/>
  <c r="N1342" i="2"/>
  <c r="M1335" i="2"/>
  <c r="N1326" i="2"/>
  <c r="M1319" i="2"/>
  <c r="N1310" i="2"/>
  <c r="M1303" i="2"/>
  <c r="N1294" i="2"/>
  <c r="M1287" i="2"/>
  <c r="N1278" i="2"/>
  <c r="M1271" i="2"/>
  <c r="N1262" i="2"/>
  <c r="M1255" i="2"/>
  <c r="N1246" i="2"/>
  <c r="M1239" i="2"/>
  <c r="O1239" i="2" s="1"/>
  <c r="P1239" i="2" s="1"/>
  <c r="Q1239" i="2" s="1"/>
  <c r="H1240" i="4" s="1"/>
  <c r="N1230" i="2"/>
  <c r="M1223" i="2"/>
  <c r="N1615" i="2"/>
  <c r="M1609" i="2"/>
  <c r="M1566" i="2"/>
  <c r="O1566" i="2" s="1"/>
  <c r="P1566" i="2" s="1"/>
  <c r="Q1566" i="2" s="1"/>
  <c r="H1567" i="4" s="1"/>
  <c r="N1551" i="2"/>
  <c r="M1546" i="2"/>
  <c r="O1546" i="2" s="1"/>
  <c r="P1546" i="2" s="1"/>
  <c r="Q1546" i="2" s="1"/>
  <c r="H1547" i="4" s="1"/>
  <c r="N1509" i="2"/>
  <c r="M1505" i="2"/>
  <c r="M1497" i="2"/>
  <c r="O1497" i="2" s="1"/>
  <c r="P1497" i="2" s="1"/>
  <c r="Q1497" i="2" s="1"/>
  <c r="H1498" i="4" s="1"/>
  <c r="N1477" i="2"/>
  <c r="N1470" i="2"/>
  <c r="M1457" i="2"/>
  <c r="O1457" i="2" s="1"/>
  <c r="P1457" i="2" s="1"/>
  <c r="Q1457" i="2" s="1"/>
  <c r="H1458" i="4" s="1"/>
  <c r="N1447" i="2"/>
  <c r="M1435" i="2"/>
  <c r="N1433" i="2"/>
  <c r="M1418" i="2"/>
  <c r="O1418" i="2" s="1"/>
  <c r="P1418" i="2" s="1"/>
  <c r="Q1418" i="2" s="1"/>
  <c r="H1419" i="4" s="1"/>
  <c r="N1416" i="2"/>
  <c r="M1399" i="2"/>
  <c r="N1397" i="2"/>
  <c r="M1380" i="2"/>
  <c r="N1378" i="2"/>
  <c r="N1365" i="2"/>
  <c r="M1358" i="2"/>
  <c r="N1349" i="2"/>
  <c r="M1342" i="2"/>
  <c r="N1333" i="2"/>
  <c r="M1326" i="2"/>
  <c r="N1317" i="2"/>
  <c r="M1310" i="2"/>
  <c r="N1301" i="2"/>
  <c r="M1294" i="2"/>
  <c r="O1294" i="2" s="1"/>
  <c r="P1294" i="2" s="1"/>
  <c r="Q1294" i="2" s="1"/>
  <c r="H1295" i="4" s="1"/>
  <c r="N1285" i="2"/>
  <c r="M1278" i="2"/>
  <c r="N1269" i="2"/>
  <c r="M1262" i="2"/>
  <c r="N1253" i="2"/>
  <c r="M1246" i="2"/>
  <c r="N1237" i="2"/>
  <c r="M1230" i="2"/>
  <c r="N1654" i="2"/>
  <c r="N1602" i="2"/>
  <c r="N1541" i="2"/>
  <c r="M1513" i="2"/>
  <c r="O1513" i="2" s="1"/>
  <c r="P1513" i="2" s="1"/>
  <c r="Q1513" i="2" s="1"/>
  <c r="H1514" i="4" s="1"/>
  <c r="N1473" i="2"/>
  <c r="M1470" i="2"/>
  <c r="O1470" i="2" s="1"/>
  <c r="P1470" i="2" s="1"/>
  <c r="Q1470" i="2" s="1"/>
  <c r="H1471" i="4" s="1"/>
  <c r="N1467" i="2"/>
  <c r="N1462" i="2"/>
  <c r="N1454" i="2"/>
  <c r="M1447" i="2"/>
  <c r="M1433" i="2"/>
  <c r="N1431" i="2"/>
  <c r="M1416" i="2"/>
  <c r="O1416" i="2" s="1"/>
  <c r="P1416" i="2" s="1"/>
  <c r="Q1416" i="2" s="1"/>
  <c r="H1417" i="4" s="1"/>
  <c r="N1414" i="2"/>
  <c r="N1412" i="2"/>
  <c r="M1397" i="2"/>
  <c r="O1397" i="2" s="1"/>
  <c r="P1397" i="2" s="1"/>
  <c r="Q1397" i="2" s="1"/>
  <c r="H1398" i="4" s="1"/>
  <c r="N1395" i="2"/>
  <c r="M1378" i="2"/>
  <c r="O1378" i="2" s="1"/>
  <c r="P1378" i="2" s="1"/>
  <c r="Q1378" i="2" s="1"/>
  <c r="H1379" i="4" s="1"/>
  <c r="N1376" i="2"/>
  <c r="M1365" i="2"/>
  <c r="N1356" i="2"/>
  <c r="M1349" i="2"/>
  <c r="O1349" i="2" s="1"/>
  <c r="P1349" i="2" s="1"/>
  <c r="Q1349" i="2" s="1"/>
  <c r="H1350" i="4" s="1"/>
  <c r="N1340" i="2"/>
  <c r="M1333" i="2"/>
  <c r="N1652" i="2"/>
  <c r="M1633" i="2"/>
  <c r="O1633" i="2" s="1"/>
  <c r="P1633" i="2" s="1"/>
  <c r="Q1633" i="2" s="1"/>
  <c r="H1634" i="4" s="1"/>
  <c r="M1626" i="2"/>
  <c r="O1626" i="2" s="1"/>
  <c r="P1626" i="2" s="1"/>
  <c r="Q1626" i="2" s="1"/>
  <c r="H1627" i="4" s="1"/>
  <c r="N1583" i="2"/>
  <c r="M1550" i="2"/>
  <c r="N1531" i="2"/>
  <c r="N1705" i="2"/>
  <c r="N1650" i="2"/>
  <c r="M1619" i="2"/>
  <c r="M1607" i="2"/>
  <c r="O1607" i="2" s="1"/>
  <c r="P1607" i="2" s="1"/>
  <c r="Q1607" i="2" s="1"/>
  <c r="H1608" i="4" s="1"/>
  <c r="N1564" i="2"/>
  <c r="M1540" i="2"/>
  <c r="O1540" i="2" s="1"/>
  <c r="P1540" i="2" s="1"/>
  <c r="Q1540" i="2" s="1"/>
  <c r="H1541" i="4" s="1"/>
  <c r="M1521" i="2"/>
  <c r="O1521" i="2" s="1"/>
  <c r="P1521" i="2" s="1"/>
  <c r="Q1521" i="2" s="1"/>
  <c r="H1522" i="4" s="1"/>
  <c r="M1512" i="2"/>
  <c r="M1508" i="2"/>
  <c r="O1508" i="2" s="1"/>
  <c r="P1508" i="2" s="1"/>
  <c r="Q1508" i="2" s="1"/>
  <c r="H1509" i="4" s="1"/>
  <c r="M1476" i="2"/>
  <c r="O1476" i="2" s="1"/>
  <c r="P1476" i="2" s="1"/>
  <c r="Q1476" i="2" s="1"/>
  <c r="H1477" i="4" s="1"/>
  <c r="M1464" i="2"/>
  <c r="M1456" i="2"/>
  <c r="M1425" i="2"/>
  <c r="N1423" i="2"/>
  <c r="M1406" i="2"/>
  <c r="N1404" i="2"/>
  <c r="M1387" i="2"/>
  <c r="N1385" i="2"/>
  <c r="M1370" i="2"/>
  <c r="N1368" i="2"/>
  <c r="M1361" i="2"/>
  <c r="N1352" i="2"/>
  <c r="M1590" i="2"/>
  <c r="O1590" i="2" s="1"/>
  <c r="P1590" i="2" s="1"/>
  <c r="Q1590" i="2" s="1"/>
  <c r="H1591" i="4" s="1"/>
  <c r="N1535" i="2"/>
  <c r="N1438" i="2"/>
  <c r="M1423" i="2"/>
  <c r="O1423" i="2" s="1"/>
  <c r="P1423" i="2" s="1"/>
  <c r="Q1423" i="2" s="1"/>
  <c r="H1424" i="4" s="1"/>
  <c r="M1385" i="2"/>
  <c r="N1343" i="2"/>
  <c r="N1331" i="2"/>
  <c r="N1327" i="2"/>
  <c r="M1322" i="2"/>
  <c r="N1272" i="2"/>
  <c r="N1257" i="2"/>
  <c r="M1250" i="2"/>
  <c r="O1250" i="2" s="1"/>
  <c r="P1250" i="2" s="1"/>
  <c r="Q1250" i="2" s="1"/>
  <c r="H1251" i="4" s="1"/>
  <c r="M1212" i="2"/>
  <c r="N1209" i="2"/>
  <c r="M1207" i="2"/>
  <c r="N1172" i="2"/>
  <c r="M1170" i="2"/>
  <c r="O1170" i="2" s="1"/>
  <c r="P1170" i="2" s="1"/>
  <c r="Q1170" i="2" s="1"/>
  <c r="H1171" i="4" s="1"/>
  <c r="M1168" i="2"/>
  <c r="M1166" i="2"/>
  <c r="M1164" i="2"/>
  <c r="M1162" i="2"/>
  <c r="M1160" i="2"/>
  <c r="M1124" i="2"/>
  <c r="N1122" i="2"/>
  <c r="N1111" i="2"/>
  <c r="M1104" i="2"/>
  <c r="N1095" i="2"/>
  <c r="M1088" i="2"/>
  <c r="N1079" i="2"/>
  <c r="M1072" i="2"/>
  <c r="N1063" i="2"/>
  <c r="M1056" i="2"/>
  <c r="N1047" i="2"/>
  <c r="M1040" i="2"/>
  <c r="N1031" i="2"/>
  <c r="M1024" i="2"/>
  <c r="N1015" i="2"/>
  <c r="M1008" i="2"/>
  <c r="N999" i="2"/>
  <c r="M992" i="2"/>
  <c r="N983" i="2"/>
  <c r="M976" i="2"/>
  <c r="N967" i="2"/>
  <c r="M960" i="2"/>
  <c r="O960" i="2" s="1"/>
  <c r="P960" i="2" s="1"/>
  <c r="Q960" i="2" s="1"/>
  <c r="H961" i="4" s="1"/>
  <c r="N951" i="2"/>
  <c r="M944" i="2"/>
  <c r="N935" i="2"/>
  <c r="M928" i="2"/>
  <c r="N919" i="2"/>
  <c r="M912" i="2"/>
  <c r="N903" i="2"/>
  <c r="M896" i="2"/>
  <c r="N887" i="2"/>
  <c r="M880" i="2"/>
  <c r="N1683" i="2"/>
  <c r="M1454" i="2"/>
  <c r="N1429" i="2"/>
  <c r="M1376" i="2"/>
  <c r="M1331" i="2"/>
  <c r="O1331" i="2" s="1"/>
  <c r="P1331" i="2" s="1"/>
  <c r="Q1331" i="2" s="1"/>
  <c r="H1332" i="4" s="1"/>
  <c r="M1272" i="2"/>
  <c r="O1272" i="2" s="1"/>
  <c r="P1272" i="2" s="1"/>
  <c r="Q1272" i="2" s="1"/>
  <c r="H1273" i="4" s="1"/>
  <c r="N1264" i="2"/>
  <c r="M1257" i="2"/>
  <c r="N1232" i="2"/>
  <c r="N1225" i="2"/>
  <c r="N1217" i="2"/>
  <c r="M1209" i="2"/>
  <c r="N1186" i="2"/>
  <c r="N1184" i="2"/>
  <c r="N1182" i="2"/>
  <c r="N1180" i="2"/>
  <c r="N1178" i="2"/>
  <c r="N1176" i="2"/>
  <c r="N1174" i="2"/>
  <c r="M1122" i="2"/>
  <c r="N1120" i="2"/>
  <c r="M1111" i="2"/>
  <c r="O1111" i="2" s="1"/>
  <c r="P1111" i="2" s="1"/>
  <c r="Q1111" i="2" s="1"/>
  <c r="H1112" i="4" s="1"/>
  <c r="N1102" i="2"/>
  <c r="M1095" i="2"/>
  <c r="N1086" i="2"/>
  <c r="M1079" i="2"/>
  <c r="N1070" i="2"/>
  <c r="M1063" i="2"/>
  <c r="N1054" i="2"/>
  <c r="M1047" i="2"/>
  <c r="N1038" i="2"/>
  <c r="M1031" i="2"/>
  <c r="N1022" i="2"/>
  <c r="M1015" i="2"/>
  <c r="N1006" i="2"/>
  <c r="N1669" i="2"/>
  <c r="N1619" i="2"/>
  <c r="M1429" i="2"/>
  <c r="O1429" i="2" s="1"/>
  <c r="P1429" i="2" s="1"/>
  <c r="Q1429" i="2" s="1"/>
  <c r="H1430" i="4" s="1"/>
  <c r="N1391" i="2"/>
  <c r="N1354" i="2"/>
  <c r="N1347" i="2"/>
  <c r="N1260" i="2"/>
  <c r="M1253" i="2"/>
  <c r="O1253" i="2" s="1"/>
  <c r="P1253" i="2" s="1"/>
  <c r="Q1253" i="2" s="1"/>
  <c r="H1254" i="4" s="1"/>
  <c r="N1228" i="2"/>
  <c r="M1225" i="2"/>
  <c r="M1217" i="2"/>
  <c r="N1214" i="2"/>
  <c r="N1188" i="2"/>
  <c r="M1186" i="2"/>
  <c r="M1184" i="2"/>
  <c r="M1182" i="2"/>
  <c r="M1180" i="2"/>
  <c r="M1178" i="2"/>
  <c r="O1178" i="2" s="1"/>
  <c r="P1178" i="2" s="1"/>
  <c r="Q1178" i="2" s="1"/>
  <c r="H1179" i="4" s="1"/>
  <c r="M1176" i="2"/>
  <c r="O1176" i="2" s="1"/>
  <c r="P1176" i="2" s="1"/>
  <c r="Q1176" i="2" s="1"/>
  <c r="H1177" i="4" s="1"/>
  <c r="M1120" i="2"/>
  <c r="N1118" i="2"/>
  <c r="N1109" i="2"/>
  <c r="M1102" i="2"/>
  <c r="N1093" i="2"/>
  <c r="M1086" i="2"/>
  <c r="N1077" i="2"/>
  <c r="M1070" i="2"/>
  <c r="N1061" i="2"/>
  <c r="M1054" i="2"/>
  <c r="N1045" i="2"/>
  <c r="M1038" i="2"/>
  <c r="N1029" i="2"/>
  <c r="M1022" i="2"/>
  <c r="N1013" i="2"/>
  <c r="M1006" i="2"/>
  <c r="O1006" i="2" s="1"/>
  <c r="P1006" i="2" s="1"/>
  <c r="Q1006" i="2" s="1"/>
  <c r="H1007" i="4" s="1"/>
  <c r="N997" i="2"/>
  <c r="M990" i="2"/>
  <c r="N981" i="2"/>
  <c r="M974" i="2"/>
  <c r="N965" i="2"/>
  <c r="M1530" i="2"/>
  <c r="O1530" i="2" s="1"/>
  <c r="P1530" i="2" s="1"/>
  <c r="Q1530" i="2" s="1"/>
  <c r="H1531" i="4" s="1"/>
  <c r="M1492" i="2"/>
  <c r="O1492" i="2" s="1"/>
  <c r="P1492" i="2" s="1"/>
  <c r="Q1492" i="2" s="1"/>
  <c r="H1493" i="4" s="1"/>
  <c r="N1464" i="2"/>
  <c r="N1406" i="2"/>
  <c r="M1391" i="2"/>
  <c r="N1361" i="2"/>
  <c r="M1354" i="2"/>
  <c r="M1347" i="2"/>
  <c r="N1336" i="2"/>
  <c r="N1292" i="2"/>
  <c r="N1288" i="2"/>
  <c r="N1283" i="2"/>
  <c r="N1267" i="2"/>
  <c r="M1260" i="2"/>
  <c r="N1235" i="2"/>
  <c r="M1228" i="2"/>
  <c r="O1228" i="2" s="1"/>
  <c r="P1228" i="2" s="1"/>
  <c r="Q1228" i="2" s="1"/>
  <c r="H1229" i="4" s="1"/>
  <c r="M1214" i="2"/>
  <c r="N1202" i="2"/>
  <c r="N1200" i="2"/>
  <c r="N1198" i="2"/>
  <c r="N1196" i="2"/>
  <c r="N1194" i="2"/>
  <c r="N1192" i="2"/>
  <c r="N1190" i="2"/>
  <c r="M1118" i="2"/>
  <c r="N1116" i="2"/>
  <c r="M1109" i="2"/>
  <c r="N1100" i="2"/>
  <c r="M1093" i="2"/>
  <c r="N1084" i="2"/>
  <c r="M1077" i="2"/>
  <c r="N1068" i="2"/>
  <c r="M1061" i="2"/>
  <c r="N1052" i="2"/>
  <c r="M1045" i="2"/>
  <c r="O1045" i="2" s="1"/>
  <c r="P1045" i="2" s="1"/>
  <c r="Q1045" i="2" s="1"/>
  <c r="H1046" i="4" s="1"/>
  <c r="N1036" i="2"/>
  <c r="M1029" i="2"/>
  <c r="N1020" i="2"/>
  <c r="M1013" i="2"/>
  <c r="N1004" i="2"/>
  <c r="M997" i="2"/>
  <c r="N988" i="2"/>
  <c r="M981" i="2"/>
  <c r="N972" i="2"/>
  <c r="M965" i="2"/>
  <c r="N956" i="2"/>
  <c r="M1583" i="2"/>
  <c r="O1583" i="2" s="1"/>
  <c r="P1583" i="2" s="1"/>
  <c r="Q1583" i="2" s="1"/>
  <c r="H1584" i="4" s="1"/>
  <c r="N1444" i="2"/>
  <c r="M1421" i="2"/>
  <c r="O1421" i="2" s="1"/>
  <c r="P1421" i="2" s="1"/>
  <c r="Q1421" i="2" s="1"/>
  <c r="H1422" i="4" s="1"/>
  <c r="N1383" i="2"/>
  <c r="M1368" i="2"/>
  <c r="O1368" i="2" s="1"/>
  <c r="P1368" i="2" s="1"/>
  <c r="Q1368" i="2" s="1"/>
  <c r="H1369" i="4" s="1"/>
  <c r="M1336" i="2"/>
  <c r="O1336" i="2" s="1"/>
  <c r="P1336" i="2" s="1"/>
  <c r="Q1336" i="2" s="1"/>
  <c r="H1337" i="4" s="1"/>
  <c r="N1297" i="2"/>
  <c r="M1292" i="2"/>
  <c r="M1288" i="2"/>
  <c r="M1283" i="2"/>
  <c r="M1267" i="2"/>
  <c r="N1242" i="2"/>
  <c r="M1235" i="2"/>
  <c r="O1235" i="2" s="1"/>
  <c r="P1235" i="2" s="1"/>
  <c r="Q1235" i="2" s="1"/>
  <c r="H1236" i="4" s="1"/>
  <c r="N1219" i="2"/>
  <c r="M1202" i="2"/>
  <c r="M1200" i="2"/>
  <c r="M1198" i="2"/>
  <c r="M1196" i="2"/>
  <c r="O1196" i="2" s="1"/>
  <c r="P1196" i="2" s="1"/>
  <c r="Q1196" i="2" s="1"/>
  <c r="H1197" i="4" s="1"/>
  <c r="M1194" i="2"/>
  <c r="M1192" i="2"/>
  <c r="O1192" i="2" s="1"/>
  <c r="P1192" i="2" s="1"/>
  <c r="Q1192" i="2" s="1"/>
  <c r="H1193" i="4" s="1"/>
  <c r="N1145" i="2"/>
  <c r="N1143" i="2"/>
  <c r="N1141" i="2"/>
  <c r="N1139" i="2"/>
  <c r="N1137" i="2"/>
  <c r="N1135" i="2"/>
  <c r="M1133" i="2"/>
  <c r="N1131" i="2"/>
  <c r="M1116" i="2"/>
  <c r="N1107" i="2"/>
  <c r="M1100" i="2"/>
  <c r="N1091" i="2"/>
  <c r="M1084" i="2"/>
  <c r="N1075" i="2"/>
  <c r="M1068" i="2"/>
  <c r="N1059" i="2"/>
  <c r="M1052" i="2"/>
  <c r="N1043" i="2"/>
  <c r="M1036" i="2"/>
  <c r="N1027" i="2"/>
  <c r="M1020" i="2"/>
  <c r="N1011" i="2"/>
  <c r="M1004" i="2"/>
  <c r="M1473" i="2"/>
  <c r="M1412" i="2"/>
  <c r="N1374" i="2"/>
  <c r="N1306" i="2"/>
  <c r="M1301" i="2"/>
  <c r="M1297" i="2"/>
  <c r="O1297" i="2" s="1"/>
  <c r="P1297" i="2" s="1"/>
  <c r="Q1297" i="2" s="1"/>
  <c r="H1298" i="4" s="1"/>
  <c r="N1279" i="2"/>
  <c r="N1249" i="2"/>
  <c r="M1242" i="2"/>
  <c r="M1219" i="2"/>
  <c r="O1219" i="2" s="1"/>
  <c r="P1219" i="2" s="1"/>
  <c r="Q1219" i="2" s="1"/>
  <c r="H1220" i="4" s="1"/>
  <c r="N1216" i="2"/>
  <c r="N1204" i="2"/>
  <c r="M1147" i="2"/>
  <c r="M1145" i="2"/>
  <c r="M1143" i="2"/>
  <c r="M1141" i="2"/>
  <c r="O1141" i="2" s="1"/>
  <c r="P1141" i="2" s="1"/>
  <c r="Q1141" i="2" s="1"/>
  <c r="H1142" i="4" s="1"/>
  <c r="M1139" i="2"/>
  <c r="O1139" i="2" s="1"/>
  <c r="P1139" i="2" s="1"/>
  <c r="Q1139" i="2" s="1"/>
  <c r="H1140" i="4" s="1"/>
  <c r="M1137" i="2"/>
  <c r="O1137" i="2" s="1"/>
  <c r="P1137" i="2" s="1"/>
  <c r="Q1137" i="2" s="1"/>
  <c r="H1138" i="4" s="1"/>
  <c r="M1135" i="2"/>
  <c r="M1131" i="2"/>
  <c r="N1129" i="2"/>
  <c r="N1114" i="2"/>
  <c r="M1107" i="2"/>
  <c r="O1107" i="2" s="1"/>
  <c r="P1107" i="2" s="1"/>
  <c r="Q1107" i="2" s="1"/>
  <c r="H1108" i="4" s="1"/>
  <c r="N1098" i="2"/>
  <c r="M1091" i="2"/>
  <c r="O1091" i="2" s="1"/>
  <c r="P1091" i="2" s="1"/>
  <c r="Q1091" i="2" s="1"/>
  <c r="H1092" i="4" s="1"/>
  <c r="N1082" i="2"/>
  <c r="N1488" i="2"/>
  <c r="N1427" i="2"/>
  <c r="M1374" i="2"/>
  <c r="M1340" i="2"/>
  <c r="N1315" i="2"/>
  <c r="N1311" i="2"/>
  <c r="M1306" i="2"/>
  <c r="N1256" i="2"/>
  <c r="M1249" i="2"/>
  <c r="M1216" i="2"/>
  <c r="N1161" i="2"/>
  <c r="N1159" i="2"/>
  <c r="N1157" i="2"/>
  <c r="N1155" i="2"/>
  <c r="N1153" i="2"/>
  <c r="N1151" i="2"/>
  <c r="M1149" i="2"/>
  <c r="O1149" i="2" s="1"/>
  <c r="P1149" i="2" s="1"/>
  <c r="Q1149" i="2" s="1"/>
  <c r="H1150" i="4" s="1"/>
  <c r="M1129" i="2"/>
  <c r="N1127" i="2"/>
  <c r="M1114" i="2"/>
  <c r="N1105" i="2"/>
  <c r="M1098" i="2"/>
  <c r="N1089" i="2"/>
  <c r="M1082" i="2"/>
  <c r="N1073" i="2"/>
  <c r="M1066" i="2"/>
  <c r="N1057" i="2"/>
  <c r="N1504" i="2"/>
  <c r="N1451" i="2"/>
  <c r="M1427" i="2"/>
  <c r="O1427" i="2" s="1"/>
  <c r="P1427" i="2" s="1"/>
  <c r="Q1427" i="2" s="1"/>
  <c r="H1428" i="4" s="1"/>
  <c r="M1389" i="2"/>
  <c r="O1389" i="2" s="1"/>
  <c r="P1389" i="2" s="1"/>
  <c r="Q1389" i="2" s="1"/>
  <c r="H1390" i="4" s="1"/>
  <c r="N1324" i="2"/>
  <c r="N1320" i="2"/>
  <c r="M1315" i="2"/>
  <c r="N1274" i="2"/>
  <c r="N1263" i="2"/>
  <c r="M1256" i="2"/>
  <c r="N1231" i="2"/>
  <c r="N1221" i="2"/>
  <c r="M1163" i="2"/>
  <c r="M1161" i="2"/>
  <c r="M1159" i="2"/>
  <c r="M1157" i="2"/>
  <c r="M1155" i="2"/>
  <c r="M1153" i="2"/>
  <c r="O1153" i="2" s="1"/>
  <c r="P1153" i="2" s="1"/>
  <c r="Q1153" i="2" s="1"/>
  <c r="H1154" i="4" s="1"/>
  <c r="M1151" i="2"/>
  <c r="M1127" i="2"/>
  <c r="O1127" i="2" s="1"/>
  <c r="P1127" i="2" s="1"/>
  <c r="Q1127" i="2" s="1"/>
  <c r="H1128" i="4" s="1"/>
  <c r="N1125" i="2"/>
  <c r="N1112" i="2"/>
  <c r="M1105" i="2"/>
  <c r="N1096" i="2"/>
  <c r="M1089" i="2"/>
  <c r="N1080" i="2"/>
  <c r="M1073" i="2"/>
  <c r="N1064" i="2"/>
  <c r="M1057" i="2"/>
  <c r="N1048" i="2"/>
  <c r="M1041" i="2"/>
  <c r="N1032" i="2"/>
  <c r="M1025" i="2"/>
  <c r="N1016" i="2"/>
  <c r="M1009" i="2"/>
  <c r="N1000" i="2"/>
  <c r="M1576" i="2"/>
  <c r="O1576" i="2" s="1"/>
  <c r="P1576" i="2" s="1"/>
  <c r="Q1576" i="2" s="1"/>
  <c r="H1577" i="4" s="1"/>
  <c r="N1521" i="2"/>
  <c r="N1472" i="2"/>
  <c r="N1461" i="2"/>
  <c r="N1442" i="2"/>
  <c r="N1419" i="2"/>
  <c r="M1404" i="2"/>
  <c r="O1404" i="2" s="1"/>
  <c r="P1404" i="2" s="1"/>
  <c r="Q1404" i="2" s="1"/>
  <c r="H1405" i="4" s="1"/>
  <c r="N1359" i="2"/>
  <c r="M1352" i="2"/>
  <c r="O1352" i="2" s="1"/>
  <c r="P1352" i="2" s="1"/>
  <c r="Q1352" i="2" s="1"/>
  <c r="H1353" i="4" s="1"/>
  <c r="N1329" i="2"/>
  <c r="M1324" i="2"/>
  <c r="M1320" i="2"/>
  <c r="M1282" i="2"/>
  <c r="M1274" i="2"/>
  <c r="O1274" i="2" s="1"/>
  <c r="P1274" i="2" s="1"/>
  <c r="Q1274" i="2" s="1"/>
  <c r="H1275" i="4" s="1"/>
  <c r="M1266" i="2"/>
  <c r="O1266" i="2" s="1"/>
  <c r="P1266" i="2" s="1"/>
  <c r="Q1266" i="2" s="1"/>
  <c r="H1267" i="4" s="1"/>
  <c r="N1241" i="2"/>
  <c r="M1234" i="2"/>
  <c r="O1234" i="2" s="1"/>
  <c r="P1234" i="2" s="1"/>
  <c r="Q1234" i="2" s="1"/>
  <c r="H1235" i="4" s="1"/>
  <c r="N1224" i="2"/>
  <c r="M1221" i="2"/>
  <c r="N1177" i="2"/>
  <c r="N1175" i="2"/>
  <c r="N1173" i="2"/>
  <c r="N1171" i="2"/>
  <c r="N1169" i="2"/>
  <c r="N1167" i="2"/>
  <c r="M1165" i="2"/>
  <c r="O1165" i="2" s="1"/>
  <c r="P1165" i="2" s="1"/>
  <c r="Q1165" i="2" s="1"/>
  <c r="H1166" i="4" s="1"/>
  <c r="M1125" i="2"/>
  <c r="N1123" i="2"/>
  <c r="M1112" i="2"/>
  <c r="N1103" i="2"/>
  <c r="M1096" i="2"/>
  <c r="O1096" i="2" s="1"/>
  <c r="P1096" i="2" s="1"/>
  <c r="Q1096" i="2" s="1"/>
  <c r="H1097" i="4" s="1"/>
  <c r="N1087" i="2"/>
  <c r="M1080" i="2"/>
  <c r="O1080" i="2" s="1"/>
  <c r="P1080" i="2" s="1"/>
  <c r="Q1080" i="2" s="1"/>
  <c r="H1081" i="4" s="1"/>
  <c r="N1071" i="2"/>
  <c r="M1064" i="2"/>
  <c r="N1055" i="2"/>
  <c r="M1048" i="2"/>
  <c r="N1039" i="2"/>
  <c r="M1032" i="2"/>
  <c r="N1023" i="2"/>
  <c r="M1016" i="2"/>
  <c r="N1007" i="2"/>
  <c r="M1000" i="2"/>
  <c r="N991" i="2"/>
  <c r="M984" i="2"/>
  <c r="M1545" i="2"/>
  <c r="O1545" i="2" s="1"/>
  <c r="P1545" i="2" s="1"/>
  <c r="Q1545" i="2" s="1"/>
  <c r="H1546" i="4" s="1"/>
  <c r="N1459" i="2"/>
  <c r="M1449" i="2"/>
  <c r="O1449" i="2" s="1"/>
  <c r="P1449" i="2" s="1"/>
  <c r="Q1449" i="2" s="1"/>
  <c r="H1450" i="4" s="1"/>
  <c r="N1410" i="2"/>
  <c r="M1395" i="2"/>
  <c r="O1395" i="2" s="1"/>
  <c r="P1395" i="2" s="1"/>
  <c r="Q1395" i="2" s="1"/>
  <c r="H1396" i="4" s="1"/>
  <c r="N1345" i="2"/>
  <c r="M1329" i="2"/>
  <c r="N1248" i="2"/>
  <c r="M1241" i="2"/>
  <c r="M1224" i="2"/>
  <c r="M1218" i="2"/>
  <c r="N1208" i="2"/>
  <c r="M1179" i="2"/>
  <c r="M1177" i="2"/>
  <c r="M1175" i="2"/>
  <c r="M1173" i="2"/>
  <c r="M1171" i="2"/>
  <c r="O1171" i="2" s="1"/>
  <c r="P1171" i="2" s="1"/>
  <c r="Q1171" i="2" s="1"/>
  <c r="H1172" i="4" s="1"/>
  <c r="M1169" i="2"/>
  <c r="M1167" i="2"/>
  <c r="M1123" i="2"/>
  <c r="O1123" i="2" s="1"/>
  <c r="P1123" i="2" s="1"/>
  <c r="Q1123" i="2" s="1"/>
  <c r="H1124" i="4" s="1"/>
  <c r="N1121" i="2"/>
  <c r="N1110" i="2"/>
  <c r="M1103" i="2"/>
  <c r="N1094" i="2"/>
  <c r="M1087" i="2"/>
  <c r="N1078" i="2"/>
  <c r="M1071" i="2"/>
  <c r="N1062" i="2"/>
  <c r="M1055" i="2"/>
  <c r="N1046" i="2"/>
  <c r="M1039" i="2"/>
  <c r="N1030" i="2"/>
  <c r="M1023" i="2"/>
  <c r="O1023" i="2" s="1"/>
  <c r="P1023" i="2" s="1"/>
  <c r="Q1023" i="2" s="1"/>
  <c r="H1024" i="4" s="1"/>
  <c r="N1014" i="2"/>
  <c r="M1007" i="2"/>
  <c r="O1007" i="2" s="1"/>
  <c r="P1007" i="2" s="1"/>
  <c r="Q1007" i="2" s="1"/>
  <c r="H1008" i="4" s="1"/>
  <c r="N998" i="2"/>
  <c r="M991" i="2"/>
  <c r="O991" i="2" s="1"/>
  <c r="P991" i="2" s="1"/>
  <c r="Q991" i="2" s="1"/>
  <c r="H992" i="4" s="1"/>
  <c r="N982" i="2"/>
  <c r="M975" i="2"/>
  <c r="M1602" i="2"/>
  <c r="M1571" i="2"/>
  <c r="O1571" i="2" s="1"/>
  <c r="P1571" i="2" s="1"/>
  <c r="Q1571" i="2" s="1"/>
  <c r="H1572" i="4" s="1"/>
  <c r="M1459" i="2"/>
  <c r="M1410" i="2"/>
  <c r="N1372" i="2"/>
  <c r="M1345" i="2"/>
  <c r="M1269" i="2"/>
  <c r="N1244" i="2"/>
  <c r="M1237" i="2"/>
  <c r="M1208" i="2"/>
  <c r="O1208" i="2" s="1"/>
  <c r="P1208" i="2" s="1"/>
  <c r="Q1208" i="2" s="1"/>
  <c r="H1209" i="4" s="1"/>
  <c r="N1193" i="2"/>
  <c r="N1191" i="2"/>
  <c r="N1189" i="2"/>
  <c r="N1187" i="2"/>
  <c r="N1185" i="2"/>
  <c r="N1183" i="2"/>
  <c r="M1181" i="2"/>
  <c r="O1181" i="2" s="1"/>
  <c r="P1181" i="2" s="1"/>
  <c r="Q1181" i="2" s="1"/>
  <c r="H1182" i="4" s="1"/>
  <c r="M1121" i="2"/>
  <c r="N1119" i="2"/>
  <c r="M1110" i="2"/>
  <c r="O1110" i="2" s="1"/>
  <c r="P1110" i="2" s="1"/>
  <c r="Q1110" i="2" s="1"/>
  <c r="H1111" i="4" s="1"/>
  <c r="N1101" i="2"/>
  <c r="M1094" i="2"/>
  <c r="N1085" i="2"/>
  <c r="M1078" i="2"/>
  <c r="N1069" i="2"/>
  <c r="M1062" i="2"/>
  <c r="O1062" i="2" s="1"/>
  <c r="P1062" i="2" s="1"/>
  <c r="Q1062" i="2" s="1"/>
  <c r="H1063" i="4" s="1"/>
  <c r="N1053" i="2"/>
  <c r="M1046" i="2"/>
  <c r="N1037" i="2"/>
  <c r="M1030" i="2"/>
  <c r="N1021" i="2"/>
  <c r="M1014" i="2"/>
  <c r="N1005" i="2"/>
  <c r="N1425" i="2"/>
  <c r="N1387" i="2"/>
  <c r="M1372" i="2"/>
  <c r="N1290" i="2"/>
  <c r="M1285" i="2"/>
  <c r="N1273" i="2"/>
  <c r="N1251" i="2"/>
  <c r="M1244" i="2"/>
  <c r="M1195" i="2"/>
  <c r="O1195" i="2" s="1"/>
  <c r="P1195" i="2" s="1"/>
  <c r="Q1195" i="2" s="1"/>
  <c r="H1196" i="4" s="1"/>
  <c r="M1193" i="2"/>
  <c r="O1193" i="2" s="1"/>
  <c r="P1193" i="2" s="1"/>
  <c r="Q1193" i="2" s="1"/>
  <c r="H1194" i="4" s="1"/>
  <c r="M1191" i="2"/>
  <c r="O1191" i="2" s="1"/>
  <c r="P1191" i="2" s="1"/>
  <c r="Q1191" i="2" s="1"/>
  <c r="H1192" i="4" s="1"/>
  <c r="M1189" i="2"/>
  <c r="O1189" i="2" s="1"/>
  <c r="P1189" i="2" s="1"/>
  <c r="Q1189" i="2" s="1"/>
  <c r="H1190" i="4" s="1"/>
  <c r="M1187" i="2"/>
  <c r="O1187" i="2" s="1"/>
  <c r="P1187" i="2" s="1"/>
  <c r="Q1187" i="2" s="1"/>
  <c r="H1188" i="4" s="1"/>
  <c r="M1185" i="2"/>
  <c r="O1185" i="2" s="1"/>
  <c r="P1185" i="2" s="1"/>
  <c r="Q1185" i="2" s="1"/>
  <c r="H1186" i="4" s="1"/>
  <c r="M1183" i="2"/>
  <c r="O1183" i="2" s="1"/>
  <c r="P1183" i="2" s="1"/>
  <c r="Q1183" i="2" s="1"/>
  <c r="H1184" i="4" s="1"/>
  <c r="N1138" i="2"/>
  <c r="N1136" i="2"/>
  <c r="N1134" i="2"/>
  <c r="M1119" i="2"/>
  <c r="O1119" i="2" s="1"/>
  <c r="P1119" i="2" s="1"/>
  <c r="Q1119" i="2" s="1"/>
  <c r="H1120" i="4" s="1"/>
  <c r="M1117" i="2"/>
  <c r="O1117" i="2" s="1"/>
  <c r="P1117" i="2" s="1"/>
  <c r="Q1117" i="2" s="1"/>
  <c r="H1118" i="4" s="1"/>
  <c r="N1108" i="2"/>
  <c r="M1101" i="2"/>
  <c r="N1092" i="2"/>
  <c r="M1085" i="2"/>
  <c r="N1076" i="2"/>
  <c r="M1069" i="2"/>
  <c r="O1069" i="2" s="1"/>
  <c r="P1069" i="2" s="1"/>
  <c r="Q1069" i="2" s="1"/>
  <c r="H1070" i="4" s="1"/>
  <c r="N1060" i="2"/>
  <c r="N1440" i="2"/>
  <c r="N1402" i="2"/>
  <c r="N1338" i="2"/>
  <c r="N1299" i="2"/>
  <c r="N1295" i="2"/>
  <c r="M1290" i="2"/>
  <c r="N1281" i="2"/>
  <c r="N1258" i="2"/>
  <c r="M1251" i="2"/>
  <c r="N1223" i="2"/>
  <c r="N1596" i="2"/>
  <c r="N1480" i="2"/>
  <c r="M1431" i="2"/>
  <c r="O1431" i="2" s="1"/>
  <c r="P1431" i="2" s="1"/>
  <c r="Q1431" i="2" s="1"/>
  <c r="H1432" i="4" s="1"/>
  <c r="N1393" i="2"/>
  <c r="N1363" i="2"/>
  <c r="M1356" i="2"/>
  <c r="M1338" i="2"/>
  <c r="O1338" i="2" s="1"/>
  <c r="P1338" i="2" s="1"/>
  <c r="Q1338" i="2" s="1"/>
  <c r="H1339" i="4" s="1"/>
  <c r="N1308" i="2"/>
  <c r="N1304" i="2"/>
  <c r="M1299" i="2"/>
  <c r="O1299" i="2" s="1"/>
  <c r="P1299" i="2" s="1"/>
  <c r="Q1299" i="2" s="1"/>
  <c r="H1300" i="4" s="1"/>
  <c r="M1281" i="2"/>
  <c r="N1265" i="2"/>
  <c r="M1258" i="2"/>
  <c r="N1233" i="2"/>
  <c r="N1226" i="2"/>
  <c r="M1210" i="2"/>
  <c r="N1203" i="2"/>
  <c r="M1201" i="2"/>
  <c r="M1199" i="2"/>
  <c r="N1154" i="2"/>
  <c r="N1152" i="2"/>
  <c r="N1150" i="2"/>
  <c r="N1148" i="2"/>
  <c r="N1146" i="2"/>
  <c r="N1144" i="2"/>
  <c r="N1142" i="2"/>
  <c r="M1132" i="2"/>
  <c r="N1130" i="2"/>
  <c r="M1115" i="2"/>
  <c r="N1106" i="2"/>
  <c r="M1099" i="2"/>
  <c r="O1099" i="2" s="1"/>
  <c r="P1099" i="2" s="1"/>
  <c r="Q1099" i="2" s="1"/>
  <c r="H1100" i="4" s="1"/>
  <c r="N1090" i="2"/>
  <c r="M1083" i="2"/>
  <c r="O1083" i="2" s="1"/>
  <c r="P1083" i="2" s="1"/>
  <c r="Q1083" i="2" s="1"/>
  <c r="H1084" i="4" s="1"/>
  <c r="N1074" i="2"/>
  <c r="M1067" i="2"/>
  <c r="N1058" i="2"/>
  <c r="M1051" i="2"/>
  <c r="M1393" i="2"/>
  <c r="M1265" i="2"/>
  <c r="O1265" i="2" s="1"/>
  <c r="P1265" i="2" s="1"/>
  <c r="Q1265" i="2" s="1"/>
  <c r="H1266" i="4" s="1"/>
  <c r="N1215" i="2"/>
  <c r="N1170" i="2"/>
  <c r="M1148" i="2"/>
  <c r="N1042" i="2"/>
  <c r="M1034" i="2"/>
  <c r="M1026" i="2"/>
  <c r="M996" i="2"/>
  <c r="M978" i="2"/>
  <c r="N971" i="2"/>
  <c r="M969" i="2"/>
  <c r="M958" i="2"/>
  <c r="M952" i="2"/>
  <c r="N950" i="2"/>
  <c r="M933" i="2"/>
  <c r="N931" i="2"/>
  <c r="M916" i="2"/>
  <c r="O916" i="2" s="1"/>
  <c r="P916" i="2" s="1"/>
  <c r="Q916" i="2" s="1"/>
  <c r="H917" i="4" s="1"/>
  <c r="N914" i="2"/>
  <c r="M897" i="2"/>
  <c r="N895" i="2"/>
  <c r="M878" i="2"/>
  <c r="N876" i="2"/>
  <c r="M869" i="2"/>
  <c r="N860" i="2"/>
  <c r="M853" i="2"/>
  <c r="N844" i="2"/>
  <c r="M837" i="2"/>
  <c r="N828" i="2"/>
  <c r="M821" i="2"/>
  <c r="N812" i="2"/>
  <c r="M805" i="2"/>
  <c r="N796" i="2"/>
  <c r="M789" i="2"/>
  <c r="O789" i="2" s="1"/>
  <c r="P789" i="2" s="1"/>
  <c r="Q789" i="2" s="1"/>
  <c r="H790" i="4" s="1"/>
  <c r="N780" i="2"/>
  <c r="M773" i="2"/>
  <c r="N764" i="2"/>
  <c r="M757" i="2"/>
  <c r="N748" i="2"/>
  <c r="M741" i="2"/>
  <c r="N732" i="2"/>
  <c r="M725" i="2"/>
  <c r="N716" i="2"/>
  <c r="M709" i="2"/>
  <c r="N700" i="2"/>
  <c r="M693" i="2"/>
  <c r="O693" i="2" s="1"/>
  <c r="P693" i="2" s="1"/>
  <c r="Q693" i="2" s="1"/>
  <c r="H694" i="4" s="1"/>
  <c r="N1456" i="2"/>
  <c r="N1201" i="2"/>
  <c r="M1136" i="2"/>
  <c r="N1097" i="2"/>
  <c r="N1088" i="2"/>
  <c r="N1050" i="2"/>
  <c r="M1042" i="2"/>
  <c r="M1005" i="2"/>
  <c r="O1005" i="2" s="1"/>
  <c r="P1005" i="2" s="1"/>
  <c r="Q1005" i="2" s="1"/>
  <c r="H1006" i="4" s="1"/>
  <c r="M988" i="2"/>
  <c r="M983" i="2"/>
  <c r="N973" i="2"/>
  <c r="M971" i="2"/>
  <c r="O971" i="2" s="1"/>
  <c r="P971" i="2" s="1"/>
  <c r="Q971" i="2" s="1"/>
  <c r="H972" i="4" s="1"/>
  <c r="N960" i="2"/>
  <c r="M950" i="2"/>
  <c r="N948" i="2"/>
  <c r="M931" i="2"/>
  <c r="N929" i="2"/>
  <c r="M914" i="2"/>
  <c r="N912" i="2"/>
  <c r="N910" i="2"/>
  <c r="M895" i="2"/>
  <c r="O895" i="2" s="1"/>
  <c r="P895" i="2" s="1"/>
  <c r="Q895" i="2" s="1"/>
  <c r="H896" i="4" s="1"/>
  <c r="N893" i="2"/>
  <c r="M876" i="2"/>
  <c r="N867" i="2"/>
  <c r="M860" i="2"/>
  <c r="N851" i="2"/>
  <c r="M844" i="2"/>
  <c r="O844" i="2" s="1"/>
  <c r="P844" i="2" s="1"/>
  <c r="Q844" i="2" s="1"/>
  <c r="H845" i="4" s="1"/>
  <c r="N835" i="2"/>
  <c r="M828" i="2"/>
  <c r="N819" i="2"/>
  <c r="M812" i="2"/>
  <c r="N803" i="2"/>
  <c r="M796" i="2"/>
  <c r="O796" i="2" s="1"/>
  <c r="P796" i="2" s="1"/>
  <c r="Q796" i="2" s="1"/>
  <c r="H797" i="4" s="1"/>
  <c r="N787" i="2"/>
  <c r="M780" i="2"/>
  <c r="N771" i="2"/>
  <c r="M764" i="2"/>
  <c r="O764" i="2" s="1"/>
  <c r="P764" i="2" s="1"/>
  <c r="Q764" i="2" s="1"/>
  <c r="H765" i="4" s="1"/>
  <c r="N755" i="2"/>
  <c r="M748" i="2"/>
  <c r="N739" i="2"/>
  <c r="M732" i="2"/>
  <c r="N723" i="2"/>
  <c r="M1595" i="2"/>
  <c r="O1595" i="2" s="1"/>
  <c r="P1595" i="2" s="1"/>
  <c r="Q1595" i="2" s="1"/>
  <c r="H1596" i="4" s="1"/>
  <c r="M1233" i="2"/>
  <c r="N1158" i="2"/>
  <c r="N1126" i="2"/>
  <c r="N1115" i="2"/>
  <c r="M1106" i="2"/>
  <c r="M1097" i="2"/>
  <c r="O1097" i="2" s="1"/>
  <c r="P1097" i="2" s="1"/>
  <c r="Q1097" i="2" s="1"/>
  <c r="H1098" i="4" s="1"/>
  <c r="N1056" i="2"/>
  <c r="M1050" i="2"/>
  <c r="O1050" i="2" s="1"/>
  <c r="P1050" i="2" s="1"/>
  <c r="Q1050" i="2" s="1"/>
  <c r="H1051" i="4" s="1"/>
  <c r="M1021" i="2"/>
  <c r="O1021" i="2" s="1"/>
  <c r="P1021" i="2" s="1"/>
  <c r="Q1021" i="2" s="1"/>
  <c r="H1022" i="4" s="1"/>
  <c r="N1009" i="2"/>
  <c r="N1001" i="2"/>
  <c r="N993" i="2"/>
  <c r="N980" i="2"/>
  <c r="M973" i="2"/>
  <c r="N962" i="2"/>
  <c r="M948" i="2"/>
  <c r="O948" i="2" s="1"/>
  <c r="P948" i="2" s="1"/>
  <c r="Q948" i="2" s="1"/>
  <c r="H949" i="4" s="1"/>
  <c r="N946" i="2"/>
  <c r="M929" i="2"/>
  <c r="N927" i="2"/>
  <c r="M910" i="2"/>
  <c r="N908" i="2"/>
  <c r="M893" i="2"/>
  <c r="O893" i="2" s="1"/>
  <c r="P893" i="2" s="1"/>
  <c r="Q893" i="2" s="1"/>
  <c r="H894" i="4" s="1"/>
  <c r="N891" i="2"/>
  <c r="N874" i="2"/>
  <c r="M867" i="2"/>
  <c r="O867" i="2" s="1"/>
  <c r="P867" i="2" s="1"/>
  <c r="Q867" i="2" s="1"/>
  <c r="H868" i="4" s="1"/>
  <c r="N858" i="2"/>
  <c r="M851" i="2"/>
  <c r="N842" i="2"/>
  <c r="M835" i="2"/>
  <c r="N826" i="2"/>
  <c r="M819" i="2"/>
  <c r="N810" i="2"/>
  <c r="M803" i="2"/>
  <c r="O803" i="2" s="1"/>
  <c r="P803" i="2" s="1"/>
  <c r="Q803" i="2" s="1"/>
  <c r="H804" i="4" s="1"/>
  <c r="N794" i="2"/>
  <c r="M787" i="2"/>
  <c r="N778" i="2"/>
  <c r="M771" i="2"/>
  <c r="N762" i="2"/>
  <c r="M755" i="2"/>
  <c r="O755" i="2" s="1"/>
  <c r="P755" i="2" s="1"/>
  <c r="Q755" i="2" s="1"/>
  <c r="H756" i="4" s="1"/>
  <c r="N746" i="2"/>
  <c r="M739" i="2"/>
  <c r="O739" i="2" s="1"/>
  <c r="P739" i="2" s="1"/>
  <c r="Q739" i="2" s="1"/>
  <c r="H740" i="4" s="1"/>
  <c r="N730" i="2"/>
  <c r="M723" i="2"/>
  <c r="N714" i="2"/>
  <c r="M707" i="2"/>
  <c r="N698" i="2"/>
  <c r="M691" i="2"/>
  <c r="N682" i="2"/>
  <c r="M675" i="2"/>
  <c r="O675" i="2" s="1"/>
  <c r="P675" i="2" s="1"/>
  <c r="Q675" i="2" s="1"/>
  <c r="H676" i="4" s="1"/>
  <c r="N666" i="2"/>
  <c r="M659" i="2"/>
  <c r="N1168" i="2"/>
  <c r="M1146" i="2"/>
  <c r="M1037" i="2"/>
  <c r="O1037" i="2" s="1"/>
  <c r="P1037" i="2" s="1"/>
  <c r="Q1037" i="2" s="1"/>
  <c r="H1038" i="4" s="1"/>
  <c r="N1025" i="2"/>
  <c r="N1017" i="2"/>
  <c r="M1001" i="2"/>
  <c r="O1001" i="2" s="1"/>
  <c r="P1001" i="2" s="1"/>
  <c r="Q1001" i="2" s="1"/>
  <c r="H1002" i="4" s="1"/>
  <c r="M998" i="2"/>
  <c r="M993" i="2"/>
  <c r="M980" i="2"/>
  <c r="N975" i="2"/>
  <c r="N964" i="2"/>
  <c r="M962" i="2"/>
  <c r="O962" i="2" s="1"/>
  <c r="P962" i="2" s="1"/>
  <c r="Q962" i="2" s="1"/>
  <c r="H963" i="4" s="1"/>
  <c r="M946" i="2"/>
  <c r="N944" i="2"/>
  <c r="N942" i="2"/>
  <c r="M927" i="2"/>
  <c r="O927" i="2" s="1"/>
  <c r="P927" i="2" s="1"/>
  <c r="Q927" i="2" s="1"/>
  <c r="H928" i="4" s="1"/>
  <c r="N925" i="2"/>
  <c r="M908" i="2"/>
  <c r="O908" i="2" s="1"/>
  <c r="P908" i="2" s="1"/>
  <c r="Q908" i="2" s="1"/>
  <c r="H909" i="4" s="1"/>
  <c r="N906" i="2"/>
  <c r="M891" i="2"/>
  <c r="O891" i="2" s="1"/>
  <c r="P891" i="2" s="1"/>
  <c r="Q891" i="2" s="1"/>
  <c r="H892" i="4" s="1"/>
  <c r="N889" i="2"/>
  <c r="M874" i="2"/>
  <c r="N865" i="2"/>
  <c r="M858" i="2"/>
  <c r="N849" i="2"/>
  <c r="M842" i="2"/>
  <c r="N833" i="2"/>
  <c r="M826" i="2"/>
  <c r="N817" i="2"/>
  <c r="M810" i="2"/>
  <c r="N801" i="2"/>
  <c r="M794" i="2"/>
  <c r="O794" i="2" s="1"/>
  <c r="P794" i="2" s="1"/>
  <c r="Q794" i="2" s="1"/>
  <c r="H795" i="4" s="1"/>
  <c r="N785" i="2"/>
  <c r="M778" i="2"/>
  <c r="N769" i="2"/>
  <c r="M762" i="2"/>
  <c r="N753" i="2"/>
  <c r="M746" i="2"/>
  <c r="N737" i="2"/>
  <c r="M730" i="2"/>
  <c r="N721" i="2"/>
  <c r="M714" i="2"/>
  <c r="N705" i="2"/>
  <c r="M698" i="2"/>
  <c r="N689" i="2"/>
  <c r="M682" i="2"/>
  <c r="N673" i="2"/>
  <c r="M666" i="2"/>
  <c r="O666" i="2" s="1"/>
  <c r="P666" i="2" s="1"/>
  <c r="Q666" i="2" s="1"/>
  <c r="H667" i="4" s="1"/>
  <c r="N657" i="2"/>
  <c r="M650" i="2"/>
  <c r="N641" i="2"/>
  <c r="M634" i="2"/>
  <c r="N625" i="2"/>
  <c r="M618" i="2"/>
  <c r="O618" i="2" s="1"/>
  <c r="P618" i="2" s="1"/>
  <c r="Q618" i="2" s="1"/>
  <c r="H619" i="4" s="1"/>
  <c r="N609" i="2"/>
  <c r="M1564" i="2"/>
  <c r="N1212" i="2"/>
  <c r="N1199" i="2"/>
  <c r="N1156" i="2"/>
  <c r="M1134" i="2"/>
  <c r="O1134" i="2" s="1"/>
  <c r="P1134" i="2" s="1"/>
  <c r="Q1134" i="2" s="1"/>
  <c r="H1135" i="4" s="1"/>
  <c r="M1076" i="2"/>
  <c r="N1041" i="2"/>
  <c r="N1033" i="2"/>
  <c r="M1017" i="2"/>
  <c r="N985" i="2"/>
  <c r="N966" i="2"/>
  <c r="M964" i="2"/>
  <c r="O964" i="2" s="1"/>
  <c r="P964" i="2" s="1"/>
  <c r="Q964" i="2" s="1"/>
  <c r="H965" i="4" s="1"/>
  <c r="M942" i="2"/>
  <c r="O942" i="2" s="1"/>
  <c r="P942" i="2" s="1"/>
  <c r="Q942" i="2" s="1"/>
  <c r="H943" i="4" s="1"/>
  <c r="N940" i="2"/>
  <c r="M925" i="2"/>
  <c r="O925" i="2" s="1"/>
  <c r="P925" i="2" s="1"/>
  <c r="Q925" i="2" s="1"/>
  <c r="H926" i="4" s="1"/>
  <c r="N923" i="2"/>
  <c r="M906" i="2"/>
  <c r="N904" i="2"/>
  <c r="M889" i="2"/>
  <c r="M887" i="2"/>
  <c r="N885" i="2"/>
  <c r="N872" i="2"/>
  <c r="M865" i="2"/>
  <c r="N856" i="2"/>
  <c r="M849" i="2"/>
  <c r="O849" i="2" s="1"/>
  <c r="P849" i="2" s="1"/>
  <c r="Q849" i="2" s="1"/>
  <c r="H850" i="4" s="1"/>
  <c r="N840" i="2"/>
  <c r="M833" i="2"/>
  <c r="N824" i="2"/>
  <c r="M817" i="2"/>
  <c r="N808" i="2"/>
  <c r="M801" i="2"/>
  <c r="O801" i="2" s="1"/>
  <c r="P801" i="2" s="1"/>
  <c r="Q801" i="2" s="1"/>
  <c r="H802" i="4" s="1"/>
  <c r="N792" i="2"/>
  <c r="M785" i="2"/>
  <c r="N776" i="2"/>
  <c r="M769" i="2"/>
  <c r="N760" i="2"/>
  <c r="M753" i="2"/>
  <c r="N744" i="2"/>
  <c r="M737" i="2"/>
  <c r="N728" i="2"/>
  <c r="M721" i="2"/>
  <c r="O721" i="2" s="1"/>
  <c r="P721" i="2" s="1"/>
  <c r="Q721" i="2" s="1"/>
  <c r="H722" i="4" s="1"/>
  <c r="N712" i="2"/>
  <c r="M705" i="2"/>
  <c r="N696" i="2"/>
  <c r="M689" i="2"/>
  <c r="N680" i="2"/>
  <c r="M673" i="2"/>
  <c r="O673" i="2" s="1"/>
  <c r="P673" i="2" s="1"/>
  <c r="Q673" i="2" s="1"/>
  <c r="H674" i="4" s="1"/>
  <c r="N664" i="2"/>
  <c r="M657" i="2"/>
  <c r="N648" i="2"/>
  <c r="M641" i="2"/>
  <c r="N632" i="2"/>
  <c r="M625" i="2"/>
  <c r="N1560" i="2"/>
  <c r="N1210" i="2"/>
  <c r="N1124" i="2"/>
  <c r="N1049" i="2"/>
  <c r="M1033" i="2"/>
  <c r="O1033" i="2" s="1"/>
  <c r="P1033" i="2" s="1"/>
  <c r="Q1033" i="2" s="1"/>
  <c r="H1034" i="4" s="1"/>
  <c r="N1012" i="2"/>
  <c r="N995" i="2"/>
  <c r="N990" i="2"/>
  <c r="M985" i="2"/>
  <c r="O985" i="2" s="1"/>
  <c r="P985" i="2" s="1"/>
  <c r="Q985" i="2" s="1"/>
  <c r="H986" i="4" s="1"/>
  <c r="N977" i="2"/>
  <c r="N968" i="2"/>
  <c r="M966" i="2"/>
  <c r="M940" i="2"/>
  <c r="N938" i="2"/>
  <c r="M923" i="2"/>
  <c r="N921" i="2"/>
  <c r="M904" i="2"/>
  <c r="O904" i="2" s="1"/>
  <c r="P904" i="2" s="1"/>
  <c r="Q904" i="2" s="1"/>
  <c r="H905" i="4" s="1"/>
  <c r="N902" i="2"/>
  <c r="M885" i="2"/>
  <c r="N883" i="2"/>
  <c r="M872" i="2"/>
  <c r="N863" i="2"/>
  <c r="M856" i="2"/>
  <c r="O856" i="2" s="1"/>
  <c r="P856" i="2" s="1"/>
  <c r="Q856" i="2" s="1"/>
  <c r="H857" i="4" s="1"/>
  <c r="N847" i="2"/>
  <c r="M840" i="2"/>
  <c r="O840" i="2" s="1"/>
  <c r="P840" i="2" s="1"/>
  <c r="Q840" i="2" s="1"/>
  <c r="H841" i="4" s="1"/>
  <c r="N831" i="2"/>
  <c r="M824" i="2"/>
  <c r="N815" i="2"/>
  <c r="M808" i="2"/>
  <c r="N799" i="2"/>
  <c r="M792" i="2"/>
  <c r="N783" i="2"/>
  <c r="M776" i="2"/>
  <c r="O776" i="2" s="1"/>
  <c r="P776" i="2" s="1"/>
  <c r="Q776" i="2" s="1"/>
  <c r="H777" i="4" s="1"/>
  <c r="N767" i="2"/>
  <c r="M760" i="2"/>
  <c r="N751" i="2"/>
  <c r="N1536" i="2"/>
  <c r="M1226" i="2"/>
  <c r="N1166" i="2"/>
  <c r="M1144" i="2"/>
  <c r="O1144" i="2" s="1"/>
  <c r="P1144" i="2" s="1"/>
  <c r="Q1144" i="2" s="1"/>
  <c r="H1145" i="4" s="1"/>
  <c r="N1113" i="2"/>
  <c r="N1104" i="2"/>
  <c r="M1049" i="2"/>
  <c r="N1028" i="2"/>
  <c r="M1012" i="2"/>
  <c r="M995" i="2"/>
  <c r="M982" i="2"/>
  <c r="O982" i="2" s="1"/>
  <c r="P982" i="2" s="1"/>
  <c r="Q982" i="2" s="1"/>
  <c r="H983" i="4" s="1"/>
  <c r="M977" i="2"/>
  <c r="N970" i="2"/>
  <c r="M968" i="2"/>
  <c r="M938" i="2"/>
  <c r="N936" i="2"/>
  <c r="M921" i="2"/>
  <c r="M919" i="2"/>
  <c r="N917" i="2"/>
  <c r="M902" i="2"/>
  <c r="N900" i="2"/>
  <c r="M883" i="2"/>
  <c r="O883" i="2" s="1"/>
  <c r="P883" i="2" s="1"/>
  <c r="Q883" i="2" s="1"/>
  <c r="H884" i="4" s="1"/>
  <c r="N881" i="2"/>
  <c r="N870" i="2"/>
  <c r="M863" i="2"/>
  <c r="N854" i="2"/>
  <c r="M847" i="2"/>
  <c r="N838" i="2"/>
  <c r="M831" i="2"/>
  <c r="N822" i="2"/>
  <c r="M815" i="2"/>
  <c r="N806" i="2"/>
  <c r="M799" i="2"/>
  <c r="N790" i="2"/>
  <c r="M783" i="2"/>
  <c r="O783" i="2" s="1"/>
  <c r="P783" i="2" s="1"/>
  <c r="Q783" i="2" s="1"/>
  <c r="H784" i="4" s="1"/>
  <c r="N774" i="2"/>
  <c r="M767" i="2"/>
  <c r="N758" i="2"/>
  <c r="M751" i="2"/>
  <c r="N742" i="2"/>
  <c r="N1370" i="2"/>
  <c r="N1322" i="2"/>
  <c r="M1197" i="2"/>
  <c r="O1197" i="2" s="1"/>
  <c r="P1197" i="2" s="1"/>
  <c r="Q1197" i="2" s="1"/>
  <c r="H1198" i="4" s="1"/>
  <c r="M1154" i="2"/>
  <c r="N1132" i="2"/>
  <c r="M1113" i="2"/>
  <c r="M1075" i="2"/>
  <c r="N1044" i="2"/>
  <c r="M1028" i="2"/>
  <c r="O1028" i="2" s="1"/>
  <c r="P1028" i="2" s="1"/>
  <c r="Q1028" i="2" s="1"/>
  <c r="H1029" i="4" s="1"/>
  <c r="N1008" i="2"/>
  <c r="N987" i="2"/>
  <c r="M970" i="2"/>
  <c r="N959" i="2"/>
  <c r="N957" i="2"/>
  <c r="N955" i="2"/>
  <c r="N953" i="2"/>
  <c r="M936" i="2"/>
  <c r="N934" i="2"/>
  <c r="M917" i="2"/>
  <c r="N915" i="2"/>
  <c r="M900" i="2"/>
  <c r="N898" i="2"/>
  <c r="M881" i="2"/>
  <c r="N879" i="2"/>
  <c r="M870" i="2"/>
  <c r="O870" i="2" s="1"/>
  <c r="P870" i="2" s="1"/>
  <c r="Q870" i="2" s="1"/>
  <c r="H871" i="4" s="1"/>
  <c r="N861" i="2"/>
  <c r="M854" i="2"/>
  <c r="O854" i="2" s="1"/>
  <c r="P854" i="2" s="1"/>
  <c r="Q854" i="2" s="1"/>
  <c r="H855" i="4" s="1"/>
  <c r="N845" i="2"/>
  <c r="M838" i="2"/>
  <c r="O838" i="2" s="1"/>
  <c r="P838" i="2" s="1"/>
  <c r="Q838" i="2" s="1"/>
  <c r="H839" i="4" s="1"/>
  <c r="N829" i="2"/>
  <c r="M822" i="2"/>
  <c r="N813" i="2"/>
  <c r="M806" i="2"/>
  <c r="N797" i="2"/>
  <c r="M790" i="2"/>
  <c r="N781" i="2"/>
  <c r="M774" i="2"/>
  <c r="N765" i="2"/>
  <c r="M758" i="2"/>
  <c r="N749" i="2"/>
  <c r="M742" i="2"/>
  <c r="O742" i="2" s="1"/>
  <c r="P742" i="2" s="1"/>
  <c r="Q742" i="2" s="1"/>
  <c r="H743" i="4" s="1"/>
  <c r="N733" i="2"/>
  <c r="M726" i="2"/>
  <c r="O726" i="2" s="1"/>
  <c r="P726" i="2" s="1"/>
  <c r="Q726" i="2" s="1"/>
  <c r="H727" i="4" s="1"/>
  <c r="N717" i="2"/>
  <c r="M710" i="2"/>
  <c r="N701" i="2"/>
  <c r="M694" i="2"/>
  <c r="N685" i="2"/>
  <c r="M678" i="2"/>
  <c r="N669" i="2"/>
  <c r="M1363" i="2"/>
  <c r="N1083" i="2"/>
  <c r="N1067" i="2"/>
  <c r="M1060" i="2"/>
  <c r="M1053" i="2"/>
  <c r="M1044" i="2"/>
  <c r="O1044" i="2" s="1"/>
  <c r="P1044" i="2" s="1"/>
  <c r="Q1044" i="2" s="1"/>
  <c r="H1045" i="4" s="1"/>
  <c r="N1024" i="2"/>
  <c r="M987" i="2"/>
  <c r="N979" i="2"/>
  <c r="M972" i="2"/>
  <c r="O972" i="2" s="1"/>
  <c r="P972" i="2" s="1"/>
  <c r="Q972" i="2" s="1"/>
  <c r="H973" i="4" s="1"/>
  <c r="N961" i="2"/>
  <c r="M959" i="2"/>
  <c r="O959" i="2" s="1"/>
  <c r="P959" i="2" s="1"/>
  <c r="Q959" i="2" s="1"/>
  <c r="H960" i="4" s="1"/>
  <c r="M957" i="2"/>
  <c r="M955" i="2"/>
  <c r="M953" i="2"/>
  <c r="O953" i="2" s="1"/>
  <c r="P953" i="2" s="1"/>
  <c r="Q953" i="2" s="1"/>
  <c r="H954" i="4" s="1"/>
  <c r="M951" i="2"/>
  <c r="N949" i="2"/>
  <c r="M934" i="2"/>
  <c r="N932" i="2"/>
  <c r="M915" i="2"/>
  <c r="O915" i="2" s="1"/>
  <c r="P915" i="2" s="1"/>
  <c r="Q915" i="2" s="1"/>
  <c r="H916" i="4" s="1"/>
  <c r="N913" i="2"/>
  <c r="M898" i="2"/>
  <c r="N896" i="2"/>
  <c r="N894" i="2"/>
  <c r="M879" i="2"/>
  <c r="O879" i="2" s="1"/>
  <c r="P879" i="2" s="1"/>
  <c r="Q879" i="2" s="1"/>
  <c r="H880" i="4" s="1"/>
  <c r="N877" i="2"/>
  <c r="N868" i="2"/>
  <c r="M861" i="2"/>
  <c r="O861" i="2" s="1"/>
  <c r="P861" i="2" s="1"/>
  <c r="Q861" i="2" s="1"/>
  <c r="H862" i="4" s="1"/>
  <c r="N852" i="2"/>
  <c r="M845" i="2"/>
  <c r="N836" i="2"/>
  <c r="M829" i="2"/>
  <c r="N820" i="2"/>
  <c r="M813" i="2"/>
  <c r="O813" i="2" s="1"/>
  <c r="P813" i="2" s="1"/>
  <c r="Q813" i="2" s="1"/>
  <c r="H814" i="4" s="1"/>
  <c r="N804" i="2"/>
  <c r="M797" i="2"/>
  <c r="O797" i="2" s="1"/>
  <c r="P797" i="2" s="1"/>
  <c r="Q797" i="2" s="1"/>
  <c r="H798" i="4" s="1"/>
  <c r="N788" i="2"/>
  <c r="M781" i="2"/>
  <c r="O781" i="2" s="1"/>
  <c r="P781" i="2" s="1"/>
  <c r="Q781" i="2" s="1"/>
  <c r="H782" i="4" s="1"/>
  <c r="N772" i="2"/>
  <c r="M765" i="2"/>
  <c r="N756" i="2"/>
  <c r="M749" i="2"/>
  <c r="O749" i="2" s="1"/>
  <c r="P749" i="2" s="1"/>
  <c r="Q749" i="2" s="1"/>
  <c r="H750" i="4" s="1"/>
  <c r="N740" i="2"/>
  <c r="M733" i="2"/>
  <c r="O733" i="2" s="1"/>
  <c r="P733" i="2" s="1"/>
  <c r="Q733" i="2" s="1"/>
  <c r="H734" i="4" s="1"/>
  <c r="N724" i="2"/>
  <c r="M717" i="2"/>
  <c r="N708" i="2"/>
  <c r="M701" i="2"/>
  <c r="N692" i="2"/>
  <c r="M685" i="2"/>
  <c r="O685" i="2" s="1"/>
  <c r="P685" i="2" s="1"/>
  <c r="Q685" i="2" s="1"/>
  <c r="H686" i="4" s="1"/>
  <c r="N676" i="2"/>
  <c r="M669" i="2"/>
  <c r="O669" i="2" s="1"/>
  <c r="P669" i="2" s="1"/>
  <c r="Q669" i="2" s="1"/>
  <c r="H670" i="4" s="1"/>
  <c r="N660" i="2"/>
  <c r="M653" i="2"/>
  <c r="N644" i="2"/>
  <c r="N1512" i="2"/>
  <c r="M1317" i="2"/>
  <c r="O1317" i="2" s="1"/>
  <c r="P1317" i="2" s="1"/>
  <c r="Q1317" i="2" s="1"/>
  <c r="H1318" i="4" s="1"/>
  <c r="N1164" i="2"/>
  <c r="M1092" i="2"/>
  <c r="O1092" i="2" s="1"/>
  <c r="P1092" i="2" s="1"/>
  <c r="Q1092" i="2" s="1"/>
  <c r="H1093" i="4" s="1"/>
  <c r="M1074" i="2"/>
  <c r="O1074" i="2" s="1"/>
  <c r="P1074" i="2" s="1"/>
  <c r="Q1074" i="2" s="1"/>
  <c r="H1075" i="4" s="1"/>
  <c r="N1040" i="2"/>
  <c r="N1003" i="2"/>
  <c r="N992" i="2"/>
  <c r="M979" i="2"/>
  <c r="N963" i="2"/>
  <c r="M961" i="2"/>
  <c r="M949" i="2"/>
  <c r="N947" i="2"/>
  <c r="M932" i="2"/>
  <c r="N930" i="2"/>
  <c r="M913" i="2"/>
  <c r="O913" i="2" s="1"/>
  <c r="P913" i="2" s="1"/>
  <c r="Q913" i="2" s="1"/>
  <c r="H914" i="4" s="1"/>
  <c r="N911" i="2"/>
  <c r="M894" i="2"/>
  <c r="O894" i="2" s="1"/>
  <c r="P894" i="2" s="1"/>
  <c r="Q894" i="2" s="1"/>
  <c r="H895" i="4" s="1"/>
  <c r="N892" i="2"/>
  <c r="M877" i="2"/>
  <c r="N875" i="2"/>
  <c r="M868" i="2"/>
  <c r="N859" i="2"/>
  <c r="M852" i="2"/>
  <c r="N843" i="2"/>
  <c r="M836" i="2"/>
  <c r="O836" i="2" s="1"/>
  <c r="P836" i="2" s="1"/>
  <c r="Q836" i="2" s="1"/>
  <c r="H837" i="4" s="1"/>
  <c r="N827" i="2"/>
  <c r="M820" i="2"/>
  <c r="N811" i="2"/>
  <c r="M804" i="2"/>
  <c r="N795" i="2"/>
  <c r="M788" i="2"/>
  <c r="O788" i="2" s="1"/>
  <c r="P788" i="2" s="1"/>
  <c r="Q788" i="2" s="1"/>
  <c r="H789" i="4" s="1"/>
  <c r="N779" i="2"/>
  <c r="M772" i="2"/>
  <c r="O772" i="2" s="1"/>
  <c r="P772" i="2" s="1"/>
  <c r="Q772" i="2" s="1"/>
  <c r="H773" i="4" s="1"/>
  <c r="N763" i="2"/>
  <c r="M756" i="2"/>
  <c r="N747" i="2"/>
  <c r="M740" i="2"/>
  <c r="N731" i="2"/>
  <c r="M724" i="2"/>
  <c r="N715" i="2"/>
  <c r="M708" i="2"/>
  <c r="O708" i="2" s="1"/>
  <c r="P708" i="2" s="1"/>
  <c r="Q708" i="2" s="1"/>
  <c r="H709" i="4" s="1"/>
  <c r="N699" i="2"/>
  <c r="M692" i="2"/>
  <c r="N683" i="2"/>
  <c r="M676" i="2"/>
  <c r="N667" i="2"/>
  <c r="M660" i="2"/>
  <c r="O660" i="2" s="1"/>
  <c r="P660" i="2" s="1"/>
  <c r="Q660" i="2" s="1"/>
  <c r="H661" i="4" s="1"/>
  <c r="N1496" i="2"/>
  <c r="N1313" i="2"/>
  <c r="N1276" i="2"/>
  <c r="N1207" i="2"/>
  <c r="M1152" i="2"/>
  <c r="O1152" i="2" s="1"/>
  <c r="P1152" i="2" s="1"/>
  <c r="Q1152" i="2" s="1"/>
  <c r="H1153" i="4" s="1"/>
  <c r="N1019" i="2"/>
  <c r="M1011" i="2"/>
  <c r="M1003" i="2"/>
  <c r="O1003" i="2" s="1"/>
  <c r="P1003" i="2" s="1"/>
  <c r="Q1003" i="2" s="1"/>
  <c r="H1004" i="4" s="1"/>
  <c r="N989" i="2"/>
  <c r="N984" i="2"/>
  <c r="N974" i="2"/>
  <c r="M963" i="2"/>
  <c r="M947" i="2"/>
  <c r="O947" i="2" s="1"/>
  <c r="P947" i="2" s="1"/>
  <c r="Q947" i="2" s="1"/>
  <c r="H948" i="4" s="1"/>
  <c r="N945" i="2"/>
  <c r="M930" i="2"/>
  <c r="O930" i="2" s="1"/>
  <c r="P930" i="2" s="1"/>
  <c r="Q930" i="2" s="1"/>
  <c r="H931" i="4" s="1"/>
  <c r="N928" i="2"/>
  <c r="N926" i="2"/>
  <c r="M911" i="2"/>
  <c r="O911" i="2" s="1"/>
  <c r="P911" i="2" s="1"/>
  <c r="Q911" i="2" s="1"/>
  <c r="H912" i="4" s="1"/>
  <c r="N909" i="2"/>
  <c r="M892" i="2"/>
  <c r="N890" i="2"/>
  <c r="M875" i="2"/>
  <c r="N866" i="2"/>
  <c r="M859" i="2"/>
  <c r="O859" i="2" s="1"/>
  <c r="P859" i="2" s="1"/>
  <c r="Q859" i="2" s="1"/>
  <c r="H860" i="4" s="1"/>
  <c r="N850" i="2"/>
  <c r="M843" i="2"/>
  <c r="N834" i="2"/>
  <c r="M827" i="2"/>
  <c r="N818" i="2"/>
  <c r="M811" i="2"/>
  <c r="N802" i="2"/>
  <c r="M795" i="2"/>
  <c r="N786" i="2"/>
  <c r="M779" i="2"/>
  <c r="O779" i="2" s="1"/>
  <c r="P779" i="2" s="1"/>
  <c r="Q779" i="2" s="1"/>
  <c r="H780" i="4" s="1"/>
  <c r="N770" i="2"/>
  <c r="M763" i="2"/>
  <c r="N754" i="2"/>
  <c r="M747" i="2"/>
  <c r="N738" i="2"/>
  <c r="M731" i="2"/>
  <c r="O731" i="2" s="1"/>
  <c r="P731" i="2" s="1"/>
  <c r="Q731" i="2" s="1"/>
  <c r="H732" i="4" s="1"/>
  <c r="N722" i="2"/>
  <c r="M1496" i="2"/>
  <c r="M1313" i="2"/>
  <c r="M1276" i="2"/>
  <c r="N1247" i="2"/>
  <c r="N1140" i="2"/>
  <c r="M1130" i="2"/>
  <c r="O1130" i="2" s="1"/>
  <c r="P1130" i="2" s="1"/>
  <c r="Q1130" i="2" s="1"/>
  <c r="H1131" i="4" s="1"/>
  <c r="N1066" i="2"/>
  <c r="M1059" i="2"/>
  <c r="N1035" i="2"/>
  <c r="M1027" i="2"/>
  <c r="O1027" i="2" s="1"/>
  <c r="P1027" i="2" s="1"/>
  <c r="Q1027" i="2" s="1"/>
  <c r="H1028" i="4" s="1"/>
  <c r="M1019" i="2"/>
  <c r="M989" i="2"/>
  <c r="O989" i="2" s="1"/>
  <c r="P989" i="2" s="1"/>
  <c r="Q989" i="2" s="1"/>
  <c r="H990" i="4" s="1"/>
  <c r="M945" i="2"/>
  <c r="O945" i="2" s="1"/>
  <c r="P945" i="2" s="1"/>
  <c r="Q945" i="2" s="1"/>
  <c r="H946" i="4" s="1"/>
  <c r="N943" i="2"/>
  <c r="M926" i="2"/>
  <c r="N924" i="2"/>
  <c r="M909" i="2"/>
  <c r="N907" i="2"/>
  <c r="M890" i="2"/>
  <c r="N888" i="2"/>
  <c r="N873" i="2"/>
  <c r="M866" i="2"/>
  <c r="O866" i="2" s="1"/>
  <c r="P866" i="2" s="1"/>
  <c r="Q866" i="2" s="1"/>
  <c r="H867" i="4" s="1"/>
  <c r="M1480" i="2"/>
  <c r="O1480" i="2" s="1"/>
  <c r="P1480" i="2" s="1"/>
  <c r="Q1480" i="2" s="1"/>
  <c r="H1481" i="4" s="1"/>
  <c r="N1408" i="2"/>
  <c r="M1308" i="2"/>
  <c r="O1308" i="2" s="1"/>
  <c r="P1308" i="2" s="1"/>
  <c r="Q1308" i="2" s="1"/>
  <c r="H1309" i="4" s="1"/>
  <c r="N1205" i="2"/>
  <c r="N1162" i="2"/>
  <c r="N1081" i="2"/>
  <c r="M1043" i="2"/>
  <c r="O1043" i="2" s="1"/>
  <c r="P1043" i="2" s="1"/>
  <c r="Q1043" i="2" s="1"/>
  <c r="H1044" i="4" s="1"/>
  <c r="M1035" i="2"/>
  <c r="N994" i="2"/>
  <c r="M943" i="2"/>
  <c r="O943" i="2" s="1"/>
  <c r="P943" i="2" s="1"/>
  <c r="Q943" i="2" s="1"/>
  <c r="H944" i="4" s="1"/>
  <c r="N941" i="2"/>
  <c r="M924" i="2"/>
  <c r="N922" i="2"/>
  <c r="M907" i="2"/>
  <c r="O907" i="2" s="1"/>
  <c r="P907" i="2" s="1"/>
  <c r="Q907" i="2" s="1"/>
  <c r="H908" i="4" s="1"/>
  <c r="N905" i="2"/>
  <c r="M888" i="2"/>
  <c r="N886" i="2"/>
  <c r="M873" i="2"/>
  <c r="N864" i="2"/>
  <c r="M857" i="2"/>
  <c r="N848" i="2"/>
  <c r="M841" i="2"/>
  <c r="N832" i="2"/>
  <c r="M825" i="2"/>
  <c r="N816" i="2"/>
  <c r="M809" i="2"/>
  <c r="N800" i="2"/>
  <c r="M793" i="2"/>
  <c r="N784" i="2"/>
  <c r="M777" i="2"/>
  <c r="O777" i="2" s="1"/>
  <c r="P777" i="2" s="1"/>
  <c r="Q777" i="2" s="1"/>
  <c r="H778" i="4" s="1"/>
  <c r="N768" i="2"/>
  <c r="M761" i="2"/>
  <c r="N752" i="2"/>
  <c r="M745" i="2"/>
  <c r="O745" i="2" s="1"/>
  <c r="P745" i="2" s="1"/>
  <c r="Q745" i="2" s="1"/>
  <c r="H746" i="4" s="1"/>
  <c r="N736" i="2"/>
  <c r="M729" i="2"/>
  <c r="N720" i="2"/>
  <c r="M1408" i="2"/>
  <c r="O1408" i="2" s="1"/>
  <c r="P1408" i="2" s="1"/>
  <c r="Q1408" i="2" s="1"/>
  <c r="H1409" i="4" s="1"/>
  <c r="M1205" i="2"/>
  <c r="M1150" i="2"/>
  <c r="N1099" i="2"/>
  <c r="M1090" i="2"/>
  <c r="M1081" i="2"/>
  <c r="N1065" i="2"/>
  <c r="M1058" i="2"/>
  <c r="N1002" i="2"/>
  <c r="M994" i="2"/>
  <c r="N986" i="2"/>
  <c r="N976" i="2"/>
  <c r="M941" i="2"/>
  <c r="N939" i="2"/>
  <c r="M922" i="2"/>
  <c r="N920" i="2"/>
  <c r="M905" i="2"/>
  <c r="O905" i="2" s="1"/>
  <c r="P905" i="2" s="1"/>
  <c r="Q905" i="2" s="1"/>
  <c r="H906" i="4" s="1"/>
  <c r="M903" i="2"/>
  <c r="O903" i="2" s="1"/>
  <c r="P903" i="2" s="1"/>
  <c r="Q903" i="2" s="1"/>
  <c r="H904" i="4" s="1"/>
  <c r="N901" i="2"/>
  <c r="M886" i="2"/>
  <c r="N884" i="2"/>
  <c r="N871" i="2"/>
  <c r="M864" i="2"/>
  <c r="N855" i="2"/>
  <c r="M848" i="2"/>
  <c r="N839" i="2"/>
  <c r="M832" i="2"/>
  <c r="N823" i="2"/>
  <c r="M816" i="2"/>
  <c r="N807" i="2"/>
  <c r="M800" i="2"/>
  <c r="O800" i="2" s="1"/>
  <c r="P800" i="2" s="1"/>
  <c r="Q800" i="2" s="1"/>
  <c r="H801" i="4" s="1"/>
  <c r="N791" i="2"/>
  <c r="M784" i="2"/>
  <c r="O784" i="2" s="1"/>
  <c r="P784" i="2" s="1"/>
  <c r="Q784" i="2" s="1"/>
  <c r="H785" i="4" s="1"/>
  <c r="N775" i="2"/>
  <c r="M768" i="2"/>
  <c r="N759" i="2"/>
  <c r="M752" i="2"/>
  <c r="N743" i="2"/>
  <c r="M736" i="2"/>
  <c r="N727" i="2"/>
  <c r="M720" i="2"/>
  <c r="N711" i="2"/>
  <c r="M704" i="2"/>
  <c r="M1010" i="2"/>
  <c r="M935" i="2"/>
  <c r="M802" i="2"/>
  <c r="O802" i="2" s="1"/>
  <c r="P802" i="2" s="1"/>
  <c r="Q802" i="2" s="1"/>
  <c r="H803" i="4" s="1"/>
  <c r="M722" i="2"/>
  <c r="O722" i="2" s="1"/>
  <c r="P722" i="2" s="1"/>
  <c r="Q722" i="2" s="1"/>
  <c r="H723" i="4" s="1"/>
  <c r="M713" i="2"/>
  <c r="M699" i="2"/>
  <c r="O699" i="2" s="1"/>
  <c r="P699" i="2" s="1"/>
  <c r="Q699" i="2" s="1"/>
  <c r="H700" i="4" s="1"/>
  <c r="M696" i="2"/>
  <c r="N693" i="2"/>
  <c r="M687" i="2"/>
  <c r="N681" i="2"/>
  <c r="M670" i="2"/>
  <c r="N654" i="2"/>
  <c r="N645" i="2"/>
  <c r="M643" i="2"/>
  <c r="N605" i="2"/>
  <c r="M598" i="2"/>
  <c r="N589" i="2"/>
  <c r="M582" i="2"/>
  <c r="N573" i="2"/>
  <c r="M566" i="2"/>
  <c r="O566" i="2" s="1"/>
  <c r="P566" i="2" s="1"/>
  <c r="Q566" i="2" s="1"/>
  <c r="H567" i="4" s="1"/>
  <c r="N557" i="2"/>
  <c r="M550" i="2"/>
  <c r="N541" i="2"/>
  <c r="M534" i="2"/>
  <c r="N525" i="2"/>
  <c r="M518" i="2"/>
  <c r="N509" i="2"/>
  <c r="M502" i="2"/>
  <c r="N493" i="2"/>
  <c r="M486" i="2"/>
  <c r="O486" i="2" s="1"/>
  <c r="P486" i="2" s="1"/>
  <c r="Q486" i="2" s="1"/>
  <c r="H487" i="4" s="1"/>
  <c r="N477" i="2"/>
  <c r="M470" i="2"/>
  <c r="N461" i="2"/>
  <c r="M454" i="2"/>
  <c r="N445" i="2"/>
  <c r="M438" i="2"/>
  <c r="N429" i="2"/>
  <c r="M422" i="2"/>
  <c r="N413" i="2"/>
  <c r="M406" i="2"/>
  <c r="N397" i="2"/>
  <c r="M390" i="2"/>
  <c r="N381" i="2"/>
  <c r="M374" i="2"/>
  <c r="N365" i="2"/>
  <c r="M358" i="2"/>
  <c r="O358" i="2" s="1"/>
  <c r="P358" i="2" s="1"/>
  <c r="Q358" i="2" s="1"/>
  <c r="H359" i="4" s="1"/>
  <c r="N349" i="2"/>
  <c r="M342" i="2"/>
  <c r="N333" i="2"/>
  <c r="M326" i="2"/>
  <c r="N317" i="2"/>
  <c r="M310" i="2"/>
  <c r="N301" i="2"/>
  <c r="M294" i="2"/>
  <c r="O294" i="2" s="1"/>
  <c r="P294" i="2" s="1"/>
  <c r="Q294" i="2" s="1"/>
  <c r="H295" i="4" s="1"/>
  <c r="N285" i="2"/>
  <c r="M278" i="2"/>
  <c r="N269" i="2"/>
  <c r="M262" i="2"/>
  <c r="N253" i="2"/>
  <c r="M246" i="2"/>
  <c r="N237" i="2"/>
  <c r="M230" i="2"/>
  <c r="N221" i="2"/>
  <c r="M214" i="2"/>
  <c r="N205" i="2"/>
  <c r="M198" i="2"/>
  <c r="N189" i="2"/>
  <c r="N918" i="2"/>
  <c r="N830" i="2"/>
  <c r="N821" i="2"/>
  <c r="M754" i="2"/>
  <c r="N745" i="2"/>
  <c r="N684" i="2"/>
  <c r="M681" i="2"/>
  <c r="M654" i="2"/>
  <c r="N647" i="2"/>
  <c r="M645" i="2"/>
  <c r="O645" i="2" s="1"/>
  <c r="P645" i="2" s="1"/>
  <c r="Q645" i="2" s="1"/>
  <c r="H646" i="4" s="1"/>
  <c r="M605" i="2"/>
  <c r="O605" i="2" s="1"/>
  <c r="P605" i="2" s="1"/>
  <c r="Q605" i="2" s="1"/>
  <c r="H606" i="4" s="1"/>
  <c r="N596" i="2"/>
  <c r="M589" i="2"/>
  <c r="N580" i="2"/>
  <c r="M573" i="2"/>
  <c r="N564" i="2"/>
  <c r="M557" i="2"/>
  <c r="N548" i="2"/>
  <c r="M541" i="2"/>
  <c r="N532" i="2"/>
  <c r="M525" i="2"/>
  <c r="N516" i="2"/>
  <c r="M509" i="2"/>
  <c r="N500" i="2"/>
  <c r="M493" i="2"/>
  <c r="N484" i="2"/>
  <c r="M477" i="2"/>
  <c r="O477" i="2" s="1"/>
  <c r="P477" i="2" s="1"/>
  <c r="Q477" i="2" s="1"/>
  <c r="H478" i="4" s="1"/>
  <c r="N468" i="2"/>
  <c r="M461" i="2"/>
  <c r="N452" i="2"/>
  <c r="M445" i="2"/>
  <c r="N436" i="2"/>
  <c r="M429" i="2"/>
  <c r="N420" i="2"/>
  <c r="M413" i="2"/>
  <c r="N404" i="2"/>
  <c r="M397" i="2"/>
  <c r="N388" i="2"/>
  <c r="M381" i="2"/>
  <c r="N372" i="2"/>
  <c r="M365" i="2"/>
  <c r="N356" i="2"/>
  <c r="M349" i="2"/>
  <c r="O349" i="2" s="1"/>
  <c r="P349" i="2" s="1"/>
  <c r="Q349" i="2" s="1"/>
  <c r="H350" i="4" s="1"/>
  <c r="N340" i="2"/>
  <c r="M333" i="2"/>
  <c r="N324" i="2"/>
  <c r="M317" i="2"/>
  <c r="N308" i="2"/>
  <c r="M301" i="2"/>
  <c r="N292" i="2"/>
  <c r="M285" i="2"/>
  <c r="N276" i="2"/>
  <c r="M269" i="2"/>
  <c r="N260" i="2"/>
  <c r="M253" i="2"/>
  <c r="N244" i="2"/>
  <c r="M237" i="2"/>
  <c r="N228" i="2"/>
  <c r="M221" i="2"/>
  <c r="O221" i="2" s="1"/>
  <c r="P221" i="2" s="1"/>
  <c r="Q221" i="2" s="1"/>
  <c r="H222" i="4" s="1"/>
  <c r="N212" i="2"/>
  <c r="M205" i="2"/>
  <c r="N196" i="2"/>
  <c r="M189" i="2"/>
  <c r="N180" i="2"/>
  <c r="M173" i="2"/>
  <c r="N164" i="2"/>
  <c r="N933" i="2"/>
  <c r="M918" i="2"/>
  <c r="M839" i="2"/>
  <c r="M830" i="2"/>
  <c r="N782" i="2"/>
  <c r="N773" i="2"/>
  <c r="M727" i="2"/>
  <c r="N709" i="2"/>
  <c r="N702" i="2"/>
  <c r="M684" i="2"/>
  <c r="N678" i="2"/>
  <c r="M664" i="2"/>
  <c r="N659" i="2"/>
  <c r="N649" i="2"/>
  <c r="M647" i="2"/>
  <c r="O647" i="2" s="1"/>
  <c r="P647" i="2" s="1"/>
  <c r="Q647" i="2" s="1"/>
  <c r="H648" i="4" s="1"/>
  <c r="N630" i="2"/>
  <c r="N628" i="2"/>
  <c r="N626" i="2"/>
  <c r="N624" i="2"/>
  <c r="N622" i="2"/>
  <c r="N620" i="2"/>
  <c r="N618" i="2"/>
  <c r="N616" i="2"/>
  <c r="N603" i="2"/>
  <c r="M596" i="2"/>
  <c r="O596" i="2" s="1"/>
  <c r="P596" i="2" s="1"/>
  <c r="Q596" i="2" s="1"/>
  <c r="H597" i="4" s="1"/>
  <c r="N587" i="2"/>
  <c r="M580" i="2"/>
  <c r="N571" i="2"/>
  <c r="M564" i="2"/>
  <c r="N555" i="2"/>
  <c r="M548" i="2"/>
  <c r="N539" i="2"/>
  <c r="M532" i="2"/>
  <c r="N523" i="2"/>
  <c r="M516" i="2"/>
  <c r="N507" i="2"/>
  <c r="M500" i="2"/>
  <c r="N491" i="2"/>
  <c r="M484" i="2"/>
  <c r="N475" i="2"/>
  <c r="M468" i="2"/>
  <c r="O468" i="2" s="1"/>
  <c r="P468" i="2" s="1"/>
  <c r="Q468" i="2" s="1"/>
  <c r="H469" i="4" s="1"/>
  <c r="N459" i="2"/>
  <c r="M452" i="2"/>
  <c r="N443" i="2"/>
  <c r="M436" i="2"/>
  <c r="N427" i="2"/>
  <c r="M420" i="2"/>
  <c r="N411" i="2"/>
  <c r="M404" i="2"/>
  <c r="N395" i="2"/>
  <c r="M388" i="2"/>
  <c r="N379" i="2"/>
  <c r="M372" i="2"/>
  <c r="N363" i="2"/>
  <c r="M356" i="2"/>
  <c r="N347" i="2"/>
  <c r="M340" i="2"/>
  <c r="O340" i="2" s="1"/>
  <c r="P340" i="2" s="1"/>
  <c r="Q340" i="2" s="1"/>
  <c r="H341" i="4" s="1"/>
  <c r="M1304" i="2"/>
  <c r="O1304" i="2" s="1"/>
  <c r="P1304" i="2" s="1"/>
  <c r="Q1304" i="2" s="1"/>
  <c r="H1305" i="4" s="1"/>
  <c r="M1002" i="2"/>
  <c r="M901" i="2"/>
  <c r="O901" i="2" s="1"/>
  <c r="P901" i="2" s="1"/>
  <c r="Q901" i="2" s="1"/>
  <c r="H902" i="4" s="1"/>
  <c r="M871" i="2"/>
  <c r="N857" i="2"/>
  <c r="M791" i="2"/>
  <c r="M782" i="2"/>
  <c r="M738" i="2"/>
  <c r="O738" i="2" s="1"/>
  <c r="P738" i="2" s="1"/>
  <c r="Q738" i="2" s="1"/>
  <c r="H739" i="4" s="1"/>
  <c r="M702" i="2"/>
  <c r="N672" i="2"/>
  <c r="N656" i="2"/>
  <c r="N651" i="2"/>
  <c r="M649" i="2"/>
  <c r="M632" i="2"/>
  <c r="M630" i="2"/>
  <c r="M628" i="2"/>
  <c r="M626" i="2"/>
  <c r="M624" i="2"/>
  <c r="O624" i="2" s="1"/>
  <c r="P624" i="2" s="1"/>
  <c r="Q624" i="2" s="1"/>
  <c r="H625" i="4" s="1"/>
  <c r="M622" i="2"/>
  <c r="O622" i="2" s="1"/>
  <c r="P622" i="2" s="1"/>
  <c r="Q622" i="2" s="1"/>
  <c r="H623" i="4" s="1"/>
  <c r="M620" i="2"/>
  <c r="M616" i="2"/>
  <c r="O616" i="2" s="1"/>
  <c r="P616" i="2" s="1"/>
  <c r="Q616" i="2" s="1"/>
  <c r="H617" i="4" s="1"/>
  <c r="N614" i="2"/>
  <c r="M603" i="2"/>
  <c r="N594" i="2"/>
  <c r="M587" i="2"/>
  <c r="O587" i="2" s="1"/>
  <c r="P587" i="2" s="1"/>
  <c r="Q587" i="2" s="1"/>
  <c r="H588" i="4" s="1"/>
  <c r="N578" i="2"/>
  <c r="M571" i="2"/>
  <c r="N562" i="2"/>
  <c r="M555" i="2"/>
  <c r="N546" i="2"/>
  <c r="M539" i="2"/>
  <c r="N530" i="2"/>
  <c r="M523" i="2"/>
  <c r="N514" i="2"/>
  <c r="M507" i="2"/>
  <c r="O507" i="2" s="1"/>
  <c r="P507" i="2" s="1"/>
  <c r="Q507" i="2" s="1"/>
  <c r="H508" i="4" s="1"/>
  <c r="N498" i="2"/>
  <c r="M491" i="2"/>
  <c r="O491" i="2" s="1"/>
  <c r="P491" i="2" s="1"/>
  <c r="Q491" i="2" s="1"/>
  <c r="H492" i="4" s="1"/>
  <c r="N482" i="2"/>
  <c r="M475" i="2"/>
  <c r="N466" i="2"/>
  <c r="M459" i="2"/>
  <c r="O459" i="2" s="1"/>
  <c r="P459" i="2" s="1"/>
  <c r="Q459" i="2" s="1"/>
  <c r="H460" i="4" s="1"/>
  <c r="N450" i="2"/>
  <c r="M443" i="2"/>
  <c r="N434" i="2"/>
  <c r="M427" i="2"/>
  <c r="N418" i="2"/>
  <c r="M411" i="2"/>
  <c r="N402" i="2"/>
  <c r="M395" i="2"/>
  <c r="N386" i="2"/>
  <c r="M379" i="2"/>
  <c r="O379" i="2" s="1"/>
  <c r="P379" i="2" s="1"/>
  <c r="Q379" i="2" s="1"/>
  <c r="H380" i="4" s="1"/>
  <c r="N370" i="2"/>
  <c r="M363" i="2"/>
  <c r="O363" i="2" s="1"/>
  <c r="P363" i="2" s="1"/>
  <c r="Q363" i="2" s="1"/>
  <c r="H364" i="4" s="1"/>
  <c r="N354" i="2"/>
  <c r="M347" i="2"/>
  <c r="N338" i="2"/>
  <c r="M331" i="2"/>
  <c r="N322" i="2"/>
  <c r="M315" i="2"/>
  <c r="N306" i="2"/>
  <c r="M299" i="2"/>
  <c r="N290" i="2"/>
  <c r="M283" i="2"/>
  <c r="N274" i="2"/>
  <c r="M267" i="2"/>
  <c r="N258" i="2"/>
  <c r="M251" i="2"/>
  <c r="N242" i="2"/>
  <c r="M235" i="2"/>
  <c r="O235" i="2" s="1"/>
  <c r="P235" i="2" s="1"/>
  <c r="Q235" i="2" s="1"/>
  <c r="H236" i="4" s="1"/>
  <c r="N226" i="2"/>
  <c r="M219" i="2"/>
  <c r="N210" i="2"/>
  <c r="M203" i="2"/>
  <c r="O203" i="2" s="1"/>
  <c r="P203" i="2" s="1"/>
  <c r="Q203" i="2" s="1"/>
  <c r="H204" i="4" s="1"/>
  <c r="N1160" i="2"/>
  <c r="N1034" i="2"/>
  <c r="N916" i="2"/>
  <c r="N809" i="2"/>
  <c r="M744" i="2"/>
  <c r="M716" i="2"/>
  <c r="O716" i="2" s="1"/>
  <c r="P716" i="2" s="1"/>
  <c r="Q716" i="2" s="1"/>
  <c r="H717" i="4" s="1"/>
  <c r="M712" i="2"/>
  <c r="O712" i="2" s="1"/>
  <c r="P712" i="2" s="1"/>
  <c r="Q712" i="2" s="1"/>
  <c r="H713" i="4" s="1"/>
  <c r="N675" i="2"/>
  <c r="M672" i="2"/>
  <c r="O672" i="2" s="1"/>
  <c r="P672" i="2" s="1"/>
  <c r="Q672" i="2" s="1"/>
  <c r="H673" i="4" s="1"/>
  <c r="M656" i="2"/>
  <c r="O656" i="2" s="1"/>
  <c r="P656" i="2" s="1"/>
  <c r="Q656" i="2" s="1"/>
  <c r="H657" i="4" s="1"/>
  <c r="M651" i="2"/>
  <c r="N640" i="2"/>
  <c r="N638" i="2"/>
  <c r="N636" i="2"/>
  <c r="N634" i="2"/>
  <c r="M614" i="2"/>
  <c r="N612" i="2"/>
  <c r="N601" i="2"/>
  <c r="M594" i="2"/>
  <c r="N585" i="2"/>
  <c r="M578" i="2"/>
  <c r="O578" i="2" s="1"/>
  <c r="P578" i="2" s="1"/>
  <c r="Q578" i="2" s="1"/>
  <c r="H579" i="4" s="1"/>
  <c r="N569" i="2"/>
  <c r="M562" i="2"/>
  <c r="O562" i="2" s="1"/>
  <c r="P562" i="2" s="1"/>
  <c r="Q562" i="2" s="1"/>
  <c r="H563" i="4" s="1"/>
  <c r="N553" i="2"/>
  <c r="M546" i="2"/>
  <c r="O546" i="2" s="1"/>
  <c r="P546" i="2" s="1"/>
  <c r="Q546" i="2" s="1"/>
  <c r="H547" i="4" s="1"/>
  <c r="N537" i="2"/>
  <c r="M530" i="2"/>
  <c r="N521" i="2"/>
  <c r="M514" i="2"/>
  <c r="O514" i="2" s="1"/>
  <c r="P514" i="2" s="1"/>
  <c r="Q514" i="2" s="1"/>
  <c r="H515" i="4" s="1"/>
  <c r="N505" i="2"/>
  <c r="M498" i="2"/>
  <c r="O498" i="2" s="1"/>
  <c r="P498" i="2" s="1"/>
  <c r="Q498" i="2" s="1"/>
  <c r="H499" i="4" s="1"/>
  <c r="N489" i="2"/>
  <c r="M482" i="2"/>
  <c r="N473" i="2"/>
  <c r="M466" i="2"/>
  <c r="N457" i="2"/>
  <c r="M450" i="2"/>
  <c r="O450" i="2" s="1"/>
  <c r="P450" i="2" s="1"/>
  <c r="Q450" i="2" s="1"/>
  <c r="H451" i="4" s="1"/>
  <c r="N441" i="2"/>
  <c r="M434" i="2"/>
  <c r="O434" i="2" s="1"/>
  <c r="P434" i="2" s="1"/>
  <c r="Q434" i="2" s="1"/>
  <c r="H435" i="4" s="1"/>
  <c r="N425" i="2"/>
  <c r="M418" i="2"/>
  <c r="O418" i="2" s="1"/>
  <c r="P418" i="2" s="1"/>
  <c r="Q418" i="2" s="1"/>
  <c r="H419" i="4" s="1"/>
  <c r="N409" i="2"/>
  <c r="M402" i="2"/>
  <c r="N393" i="2"/>
  <c r="M386" i="2"/>
  <c r="O386" i="2" s="1"/>
  <c r="P386" i="2" s="1"/>
  <c r="Q386" i="2" s="1"/>
  <c r="H387" i="4" s="1"/>
  <c r="N377" i="2"/>
  <c r="M370" i="2"/>
  <c r="O370" i="2" s="1"/>
  <c r="P370" i="2" s="1"/>
  <c r="Q370" i="2" s="1"/>
  <c r="H371" i="4" s="1"/>
  <c r="N361" i="2"/>
  <c r="M354" i="2"/>
  <c r="N345" i="2"/>
  <c r="M338" i="2"/>
  <c r="N1072" i="2"/>
  <c r="M999" i="2"/>
  <c r="O999" i="2" s="1"/>
  <c r="P999" i="2" s="1"/>
  <c r="Q999" i="2" s="1"/>
  <c r="H1000" i="4" s="1"/>
  <c r="N899" i="2"/>
  <c r="M884" i="2"/>
  <c r="O884" i="2" s="1"/>
  <c r="P884" i="2" s="1"/>
  <c r="Q884" i="2" s="1"/>
  <c r="H885" i="4" s="1"/>
  <c r="M818" i="2"/>
  <c r="N761" i="2"/>
  <c r="N726" i="2"/>
  <c r="N695" i="2"/>
  <c r="N686" i="2"/>
  <c r="M683" i="2"/>
  <c r="N661" i="2"/>
  <c r="N642" i="2"/>
  <c r="M640" i="2"/>
  <c r="M638" i="2"/>
  <c r="M636" i="2"/>
  <c r="M612" i="2"/>
  <c r="O612" i="2" s="1"/>
  <c r="P612" i="2" s="1"/>
  <c r="Q612" i="2" s="1"/>
  <c r="H613" i="4" s="1"/>
  <c r="N610" i="2"/>
  <c r="M601" i="2"/>
  <c r="O601" i="2" s="1"/>
  <c r="P601" i="2" s="1"/>
  <c r="Q601" i="2" s="1"/>
  <c r="H602" i="4" s="1"/>
  <c r="N592" i="2"/>
  <c r="M585" i="2"/>
  <c r="O585" i="2" s="1"/>
  <c r="P585" i="2" s="1"/>
  <c r="Q585" i="2" s="1"/>
  <c r="H586" i="4" s="1"/>
  <c r="N576" i="2"/>
  <c r="M569" i="2"/>
  <c r="N560" i="2"/>
  <c r="M553" i="2"/>
  <c r="N544" i="2"/>
  <c r="M537" i="2"/>
  <c r="N528" i="2"/>
  <c r="M521" i="2"/>
  <c r="N512" i="2"/>
  <c r="M505" i="2"/>
  <c r="N496" i="2"/>
  <c r="M489" i="2"/>
  <c r="N480" i="2"/>
  <c r="M473" i="2"/>
  <c r="O473" i="2" s="1"/>
  <c r="P473" i="2" s="1"/>
  <c r="Q473" i="2" s="1"/>
  <c r="H474" i="4" s="1"/>
  <c r="N464" i="2"/>
  <c r="M457" i="2"/>
  <c r="O457" i="2" s="1"/>
  <c r="P457" i="2" s="1"/>
  <c r="Q457" i="2" s="1"/>
  <c r="H458" i="4" s="1"/>
  <c r="N448" i="2"/>
  <c r="M441" i="2"/>
  <c r="N978" i="2"/>
  <c r="M899" i="2"/>
  <c r="N869" i="2"/>
  <c r="N846" i="2"/>
  <c r="N837" i="2"/>
  <c r="M770" i="2"/>
  <c r="O770" i="2" s="1"/>
  <c r="P770" i="2" s="1"/>
  <c r="Q770" i="2" s="1"/>
  <c r="H771" i="4" s="1"/>
  <c r="M743" i="2"/>
  <c r="M695" i="2"/>
  <c r="M686" i="2"/>
  <c r="M661" i="2"/>
  <c r="N658" i="2"/>
  <c r="N653" i="2"/>
  <c r="M642" i="2"/>
  <c r="M610" i="2"/>
  <c r="O610" i="2" s="1"/>
  <c r="P610" i="2" s="1"/>
  <c r="Q610" i="2" s="1"/>
  <c r="H611" i="4" s="1"/>
  <c r="N608" i="2"/>
  <c r="N599" i="2"/>
  <c r="M592" i="2"/>
  <c r="N583" i="2"/>
  <c r="M576" i="2"/>
  <c r="O576" i="2" s="1"/>
  <c r="P576" i="2" s="1"/>
  <c r="Q576" i="2" s="1"/>
  <c r="H577" i="4" s="1"/>
  <c r="N567" i="2"/>
  <c r="M560" i="2"/>
  <c r="N551" i="2"/>
  <c r="M544" i="2"/>
  <c r="N535" i="2"/>
  <c r="M528" i="2"/>
  <c r="N519" i="2"/>
  <c r="M512" i="2"/>
  <c r="N503" i="2"/>
  <c r="M496" i="2"/>
  <c r="O496" i="2" s="1"/>
  <c r="P496" i="2" s="1"/>
  <c r="Q496" i="2" s="1"/>
  <c r="H497" i="4" s="1"/>
  <c r="N487" i="2"/>
  <c r="M480" i="2"/>
  <c r="N471" i="2"/>
  <c r="M464" i="2"/>
  <c r="N455" i="2"/>
  <c r="M448" i="2"/>
  <c r="O448" i="2" s="1"/>
  <c r="P448" i="2" s="1"/>
  <c r="Q448" i="2" s="1"/>
  <c r="H449" i="4" s="1"/>
  <c r="N439" i="2"/>
  <c r="N1240" i="2"/>
  <c r="M1138" i="2"/>
  <c r="O1138" i="2" s="1"/>
  <c r="P1138" i="2" s="1"/>
  <c r="Q1138" i="2" s="1"/>
  <c r="H1139" i="4" s="1"/>
  <c r="M1065" i="2"/>
  <c r="O1065" i="2" s="1"/>
  <c r="P1065" i="2" s="1"/>
  <c r="Q1065" i="2" s="1"/>
  <c r="H1066" i="4" s="1"/>
  <c r="N882" i="2"/>
  <c r="M855" i="2"/>
  <c r="M846" i="2"/>
  <c r="N798" i="2"/>
  <c r="N789" i="2"/>
  <c r="M715" i="2"/>
  <c r="M680" i="2"/>
  <c r="O680" i="2" s="1"/>
  <c r="P680" i="2" s="1"/>
  <c r="Q680" i="2" s="1"/>
  <c r="H681" i="4" s="1"/>
  <c r="N674" i="2"/>
  <c r="M658" i="2"/>
  <c r="O658" i="2" s="1"/>
  <c r="P658" i="2" s="1"/>
  <c r="Q658" i="2" s="1"/>
  <c r="H659" i="4" s="1"/>
  <c r="M644" i="2"/>
  <c r="O644" i="2" s="1"/>
  <c r="P644" i="2" s="1"/>
  <c r="Q644" i="2" s="1"/>
  <c r="H645" i="4" s="1"/>
  <c r="M608" i="2"/>
  <c r="N606" i="2"/>
  <c r="M599" i="2"/>
  <c r="O599" i="2" s="1"/>
  <c r="P599" i="2" s="1"/>
  <c r="Q599" i="2" s="1"/>
  <c r="H600" i="4" s="1"/>
  <c r="N590" i="2"/>
  <c r="M583" i="2"/>
  <c r="O583" i="2" s="1"/>
  <c r="P583" i="2" s="1"/>
  <c r="Q583" i="2" s="1"/>
  <c r="H584" i="4" s="1"/>
  <c r="N574" i="2"/>
  <c r="M567" i="2"/>
  <c r="N558" i="2"/>
  <c r="M551" i="2"/>
  <c r="N542" i="2"/>
  <c r="M535" i="2"/>
  <c r="O535" i="2" s="1"/>
  <c r="P535" i="2" s="1"/>
  <c r="Q535" i="2" s="1"/>
  <c r="H536" i="4" s="1"/>
  <c r="N526" i="2"/>
  <c r="M519" i="2"/>
  <c r="O519" i="2" s="1"/>
  <c r="P519" i="2" s="1"/>
  <c r="Q519" i="2" s="1"/>
  <c r="H520" i="4" s="1"/>
  <c r="N510" i="2"/>
  <c r="M503" i="2"/>
  <c r="N494" i="2"/>
  <c r="M487" i="2"/>
  <c r="N478" i="2"/>
  <c r="M471" i="2"/>
  <c r="O471" i="2" s="1"/>
  <c r="P471" i="2" s="1"/>
  <c r="Q471" i="2" s="1"/>
  <c r="H472" i="4" s="1"/>
  <c r="N462" i="2"/>
  <c r="M455" i="2"/>
  <c r="O455" i="2" s="1"/>
  <c r="P455" i="2" s="1"/>
  <c r="Q455" i="2" s="1"/>
  <c r="H456" i="4" s="1"/>
  <c r="N446" i="2"/>
  <c r="M439" i="2"/>
  <c r="N430" i="2"/>
  <c r="M423" i="2"/>
  <c r="O423" i="2" s="1"/>
  <c r="P423" i="2" s="1"/>
  <c r="Q423" i="2" s="1"/>
  <c r="H424" i="4" s="1"/>
  <c r="N414" i="2"/>
  <c r="M407" i="2"/>
  <c r="N398" i="2"/>
  <c r="M391" i="2"/>
  <c r="O391" i="2" s="1"/>
  <c r="P391" i="2" s="1"/>
  <c r="Q391" i="2" s="1"/>
  <c r="H392" i="4" s="1"/>
  <c r="N382" i="2"/>
  <c r="M375" i="2"/>
  <c r="N366" i="2"/>
  <c r="M359" i="2"/>
  <c r="M1240" i="2"/>
  <c r="O1240" i="2" s="1"/>
  <c r="P1240" i="2" s="1"/>
  <c r="Q1240" i="2" s="1"/>
  <c r="H1241" i="4" s="1"/>
  <c r="N1026" i="2"/>
  <c r="N996" i="2"/>
  <c r="N958" i="2"/>
  <c r="N897" i="2"/>
  <c r="M882" i="2"/>
  <c r="O882" i="2" s="1"/>
  <c r="P882" i="2" s="1"/>
  <c r="Q882" i="2" s="1"/>
  <c r="H883" i="4" s="1"/>
  <c r="M807" i="2"/>
  <c r="M798" i="2"/>
  <c r="N750" i="2"/>
  <c r="N725" i="2"/>
  <c r="N719" i="2"/>
  <c r="N704" i="2"/>
  <c r="N677" i="2"/>
  <c r="M674" i="2"/>
  <c r="O674" i="2" s="1"/>
  <c r="P674" i="2" s="1"/>
  <c r="Q674" i="2" s="1"/>
  <c r="H675" i="4" s="1"/>
  <c r="N663" i="2"/>
  <c r="N646" i="2"/>
  <c r="M606" i="2"/>
  <c r="O606" i="2" s="1"/>
  <c r="P606" i="2" s="1"/>
  <c r="Q606" i="2" s="1"/>
  <c r="H607" i="4" s="1"/>
  <c r="N597" i="2"/>
  <c r="M590" i="2"/>
  <c r="O590" i="2" s="1"/>
  <c r="P590" i="2" s="1"/>
  <c r="Q590" i="2" s="1"/>
  <c r="H591" i="4" s="1"/>
  <c r="N581" i="2"/>
  <c r="M574" i="2"/>
  <c r="O574" i="2" s="1"/>
  <c r="P574" i="2" s="1"/>
  <c r="Q574" i="2" s="1"/>
  <c r="H575" i="4" s="1"/>
  <c r="N565" i="2"/>
  <c r="M558" i="2"/>
  <c r="O558" i="2" s="1"/>
  <c r="P558" i="2" s="1"/>
  <c r="Q558" i="2" s="1"/>
  <c r="H559" i="4" s="1"/>
  <c r="N549" i="2"/>
  <c r="M542" i="2"/>
  <c r="O542" i="2" s="1"/>
  <c r="P542" i="2" s="1"/>
  <c r="Q542" i="2" s="1"/>
  <c r="H543" i="4" s="1"/>
  <c r="N533" i="2"/>
  <c r="M526" i="2"/>
  <c r="O526" i="2" s="1"/>
  <c r="P526" i="2" s="1"/>
  <c r="Q526" i="2" s="1"/>
  <c r="H527" i="4" s="1"/>
  <c r="N517" i="2"/>
  <c r="M510" i="2"/>
  <c r="O510" i="2" s="1"/>
  <c r="P510" i="2" s="1"/>
  <c r="Q510" i="2" s="1"/>
  <c r="H511" i="4" s="1"/>
  <c r="N501" i="2"/>
  <c r="M494" i="2"/>
  <c r="O494" i="2" s="1"/>
  <c r="P494" i="2" s="1"/>
  <c r="Q494" i="2" s="1"/>
  <c r="H495" i="4" s="1"/>
  <c r="N485" i="2"/>
  <c r="M478" i="2"/>
  <c r="O478" i="2" s="1"/>
  <c r="P478" i="2" s="1"/>
  <c r="Q478" i="2" s="1"/>
  <c r="H479" i="4" s="1"/>
  <c r="N469" i="2"/>
  <c r="M462" i="2"/>
  <c r="O462" i="2" s="1"/>
  <c r="P462" i="2" s="1"/>
  <c r="Q462" i="2" s="1"/>
  <c r="H463" i="4" s="1"/>
  <c r="N453" i="2"/>
  <c r="M446" i="2"/>
  <c r="O446" i="2" s="1"/>
  <c r="P446" i="2" s="1"/>
  <c r="Q446" i="2" s="1"/>
  <c r="H447" i="4" s="1"/>
  <c r="N437" i="2"/>
  <c r="M430" i="2"/>
  <c r="O430" i="2" s="1"/>
  <c r="P430" i="2" s="1"/>
  <c r="Q430" i="2" s="1"/>
  <c r="H431" i="4" s="1"/>
  <c r="N421" i="2"/>
  <c r="M414" i="2"/>
  <c r="O414" i="2" s="1"/>
  <c r="P414" i="2" s="1"/>
  <c r="Q414" i="2" s="1"/>
  <c r="H415" i="4" s="1"/>
  <c r="N405" i="2"/>
  <c r="M398" i="2"/>
  <c r="O398" i="2" s="1"/>
  <c r="P398" i="2" s="1"/>
  <c r="Q398" i="2" s="1"/>
  <c r="H399" i="4" s="1"/>
  <c r="N389" i="2"/>
  <c r="M382" i="2"/>
  <c r="O382" i="2" s="1"/>
  <c r="P382" i="2" s="1"/>
  <c r="Q382" i="2" s="1"/>
  <c r="H383" i="4" s="1"/>
  <c r="N373" i="2"/>
  <c r="M366" i="2"/>
  <c r="O366" i="2" s="1"/>
  <c r="P366" i="2" s="1"/>
  <c r="Q366" i="2" s="1"/>
  <c r="H367" i="4" s="1"/>
  <c r="N357" i="2"/>
  <c r="M350" i="2"/>
  <c r="N341" i="2"/>
  <c r="N1128" i="2"/>
  <c r="N825" i="2"/>
  <c r="M759" i="2"/>
  <c r="O759" i="2" s="1"/>
  <c r="P759" i="2" s="1"/>
  <c r="Q759" i="2" s="1"/>
  <c r="H760" i="4" s="1"/>
  <c r="M750" i="2"/>
  <c r="M719" i="2"/>
  <c r="M711" i="2"/>
  <c r="O711" i="2" s="1"/>
  <c r="P711" i="2" s="1"/>
  <c r="Q711" i="2" s="1"/>
  <c r="H712" i="4" s="1"/>
  <c r="N688" i="2"/>
  <c r="M677" i="2"/>
  <c r="O677" i="2" s="1"/>
  <c r="P677" i="2" s="1"/>
  <c r="Q677" i="2" s="1"/>
  <c r="H678" i="4" s="1"/>
  <c r="N671" i="2"/>
  <c r="M663" i="2"/>
  <c r="O663" i="2" s="1"/>
  <c r="P663" i="2" s="1"/>
  <c r="Q663" i="2" s="1"/>
  <c r="H664" i="4" s="1"/>
  <c r="N655" i="2"/>
  <c r="M646" i="2"/>
  <c r="O646" i="2" s="1"/>
  <c r="P646" i="2" s="1"/>
  <c r="Q646" i="2" s="1"/>
  <c r="H647" i="4" s="1"/>
  <c r="N623" i="2"/>
  <c r="N621" i="2"/>
  <c r="N619" i="2"/>
  <c r="N604" i="2"/>
  <c r="M597" i="2"/>
  <c r="N588" i="2"/>
  <c r="M581" i="2"/>
  <c r="N572" i="2"/>
  <c r="M565" i="2"/>
  <c r="N556" i="2"/>
  <c r="M549" i="2"/>
  <c r="N540" i="2"/>
  <c r="M533" i="2"/>
  <c r="N524" i="2"/>
  <c r="M517" i="2"/>
  <c r="N508" i="2"/>
  <c r="M501" i="2"/>
  <c r="N492" i="2"/>
  <c r="M485" i="2"/>
  <c r="O485" i="2" s="1"/>
  <c r="P485" i="2" s="1"/>
  <c r="Q485" i="2" s="1"/>
  <c r="H486" i="4" s="1"/>
  <c r="N476" i="2"/>
  <c r="M469" i="2"/>
  <c r="N460" i="2"/>
  <c r="M453" i="2"/>
  <c r="N444" i="2"/>
  <c r="M437" i="2"/>
  <c r="N428" i="2"/>
  <c r="M421" i="2"/>
  <c r="N412" i="2"/>
  <c r="M405" i="2"/>
  <c r="N396" i="2"/>
  <c r="M389" i="2"/>
  <c r="N380" i="2"/>
  <c r="M373" i="2"/>
  <c r="N364" i="2"/>
  <c r="M357" i="2"/>
  <c r="O357" i="2" s="1"/>
  <c r="P357" i="2" s="1"/>
  <c r="Q357" i="2" s="1"/>
  <c r="H358" i="4" s="1"/>
  <c r="M1128" i="2"/>
  <c r="M956" i="2"/>
  <c r="O956" i="2" s="1"/>
  <c r="P956" i="2" s="1"/>
  <c r="Q956" i="2" s="1"/>
  <c r="H957" i="4" s="1"/>
  <c r="N880" i="2"/>
  <c r="M834" i="2"/>
  <c r="O834" i="2" s="1"/>
  <c r="P834" i="2" s="1"/>
  <c r="Q834" i="2" s="1"/>
  <c r="H835" i="4" s="1"/>
  <c r="N777" i="2"/>
  <c r="N697" i="2"/>
  <c r="N694" i="2"/>
  <c r="N691" i="2"/>
  <c r="M688" i="2"/>
  <c r="O688" i="2" s="1"/>
  <c r="P688" i="2" s="1"/>
  <c r="Q688" i="2" s="1"/>
  <c r="H689" i="4" s="1"/>
  <c r="M671" i="2"/>
  <c r="O671" i="2" s="1"/>
  <c r="P671" i="2" s="1"/>
  <c r="Q671" i="2" s="1"/>
  <c r="H672" i="4" s="1"/>
  <c r="M655" i="2"/>
  <c r="O655" i="2" s="1"/>
  <c r="P655" i="2" s="1"/>
  <c r="Q655" i="2" s="1"/>
  <c r="H656" i="4" s="1"/>
  <c r="M648" i="2"/>
  <c r="O648" i="2" s="1"/>
  <c r="P648" i="2" s="1"/>
  <c r="Q648" i="2" s="1"/>
  <c r="H649" i="4" s="1"/>
  <c r="M623" i="2"/>
  <c r="M621" i="2"/>
  <c r="M619" i="2"/>
  <c r="N617" i="2"/>
  <c r="M604" i="2"/>
  <c r="O604" i="2" s="1"/>
  <c r="P604" i="2" s="1"/>
  <c r="Q604" i="2" s="1"/>
  <c r="H605" i="4" s="1"/>
  <c r="N595" i="2"/>
  <c r="M588" i="2"/>
  <c r="O588" i="2" s="1"/>
  <c r="P588" i="2" s="1"/>
  <c r="Q588" i="2" s="1"/>
  <c r="H589" i="4" s="1"/>
  <c r="N579" i="2"/>
  <c r="M572" i="2"/>
  <c r="O572" i="2" s="1"/>
  <c r="P572" i="2" s="1"/>
  <c r="Q572" i="2" s="1"/>
  <c r="H573" i="4" s="1"/>
  <c r="N563" i="2"/>
  <c r="M556" i="2"/>
  <c r="O556" i="2" s="1"/>
  <c r="P556" i="2" s="1"/>
  <c r="Q556" i="2" s="1"/>
  <c r="H557" i="4" s="1"/>
  <c r="N547" i="2"/>
  <c r="M540" i="2"/>
  <c r="O540" i="2" s="1"/>
  <c r="P540" i="2" s="1"/>
  <c r="Q540" i="2" s="1"/>
  <c r="H541" i="4" s="1"/>
  <c r="N531" i="2"/>
  <c r="M524" i="2"/>
  <c r="N515" i="2"/>
  <c r="M508" i="2"/>
  <c r="O508" i="2" s="1"/>
  <c r="P508" i="2" s="1"/>
  <c r="Q508" i="2" s="1"/>
  <c r="H509" i="4" s="1"/>
  <c r="N499" i="2"/>
  <c r="M492" i="2"/>
  <c r="O492" i="2" s="1"/>
  <c r="P492" i="2" s="1"/>
  <c r="Q492" i="2" s="1"/>
  <c r="H493" i="4" s="1"/>
  <c r="N483" i="2"/>
  <c r="M476" i="2"/>
  <c r="O476" i="2" s="1"/>
  <c r="P476" i="2" s="1"/>
  <c r="Q476" i="2" s="1"/>
  <c r="H477" i="4" s="1"/>
  <c r="N467" i="2"/>
  <c r="M460" i="2"/>
  <c r="O460" i="2" s="1"/>
  <c r="P460" i="2" s="1"/>
  <c r="Q460" i="2" s="1"/>
  <c r="H461" i="4" s="1"/>
  <c r="N451" i="2"/>
  <c r="M444" i="2"/>
  <c r="O444" i="2" s="1"/>
  <c r="P444" i="2" s="1"/>
  <c r="Q444" i="2" s="1"/>
  <c r="H445" i="4" s="1"/>
  <c r="N1051" i="2"/>
  <c r="N1018" i="2"/>
  <c r="N954" i="2"/>
  <c r="M939" i="2"/>
  <c r="N853" i="2"/>
  <c r="M786" i="2"/>
  <c r="O786" i="2" s="1"/>
  <c r="P786" i="2" s="1"/>
  <c r="Q786" i="2" s="1"/>
  <c r="H787" i="4" s="1"/>
  <c r="N741" i="2"/>
  <c r="N735" i="2"/>
  <c r="N718" i="2"/>
  <c r="N707" i="2"/>
  <c r="M697" i="2"/>
  <c r="O697" i="2" s="1"/>
  <c r="P697" i="2" s="1"/>
  <c r="Q697" i="2" s="1"/>
  <c r="H698" i="4" s="1"/>
  <c r="N668" i="2"/>
  <c r="N665" i="2"/>
  <c r="N639" i="2"/>
  <c r="N637" i="2"/>
  <c r="N635" i="2"/>
  <c r="N633" i="2"/>
  <c r="N631" i="2"/>
  <c r="N629" i="2"/>
  <c r="N627" i="2"/>
  <c r="M617" i="2"/>
  <c r="N615" i="2"/>
  <c r="N602" i="2"/>
  <c r="M595" i="2"/>
  <c r="N586" i="2"/>
  <c r="M579" i="2"/>
  <c r="N570" i="2"/>
  <c r="M563" i="2"/>
  <c r="O563" i="2" s="1"/>
  <c r="P563" i="2" s="1"/>
  <c r="Q563" i="2" s="1"/>
  <c r="H564" i="4" s="1"/>
  <c r="N554" i="2"/>
  <c r="M547" i="2"/>
  <c r="O547" i="2" s="1"/>
  <c r="P547" i="2" s="1"/>
  <c r="Q547" i="2" s="1"/>
  <c r="H548" i="4" s="1"/>
  <c r="N538" i="2"/>
  <c r="M531" i="2"/>
  <c r="N522" i="2"/>
  <c r="M515" i="2"/>
  <c r="N506" i="2"/>
  <c r="M499" i="2"/>
  <c r="N490" i="2"/>
  <c r="M483" i="2"/>
  <c r="N474" i="2"/>
  <c r="M467" i="2"/>
  <c r="N458" i="2"/>
  <c r="M451" i="2"/>
  <c r="N442" i="2"/>
  <c r="M1108" i="2"/>
  <c r="O1108" i="2" s="1"/>
  <c r="P1108" i="2" s="1"/>
  <c r="Q1108" i="2" s="1"/>
  <c r="H1109" i="4" s="1"/>
  <c r="N937" i="2"/>
  <c r="N862" i="2"/>
  <c r="M823" i="2"/>
  <c r="O823" i="2" s="1"/>
  <c r="P823" i="2" s="1"/>
  <c r="Q823" i="2" s="1"/>
  <c r="H824" i="4" s="1"/>
  <c r="M814" i="2"/>
  <c r="N766" i="2"/>
  <c r="N757" i="2"/>
  <c r="N710" i="2"/>
  <c r="M703" i="2"/>
  <c r="O703" i="2" s="1"/>
  <c r="P703" i="2" s="1"/>
  <c r="Q703" i="2" s="1"/>
  <c r="H704" i="4" s="1"/>
  <c r="M700" i="2"/>
  <c r="O700" i="2" s="1"/>
  <c r="P700" i="2" s="1"/>
  <c r="Q700" i="2" s="1"/>
  <c r="H701" i="4" s="1"/>
  <c r="N690" i="2"/>
  <c r="M679" i="2"/>
  <c r="N652" i="2"/>
  <c r="M613" i="2"/>
  <c r="N611" i="2"/>
  <c r="N600" i="2"/>
  <c r="M1203" i="2"/>
  <c r="O1203" i="2" s="1"/>
  <c r="P1203" i="2" s="1"/>
  <c r="Q1203" i="2" s="1"/>
  <c r="H1204" i="4" s="1"/>
  <c r="N969" i="2"/>
  <c r="M775" i="2"/>
  <c r="O775" i="2" s="1"/>
  <c r="P775" i="2" s="1"/>
  <c r="Q775" i="2" s="1"/>
  <c r="H776" i="4" s="1"/>
  <c r="M734" i="2"/>
  <c r="M690" i="2"/>
  <c r="N545" i="2"/>
  <c r="M538" i="2"/>
  <c r="N481" i="2"/>
  <c r="M474" i="2"/>
  <c r="O474" i="2" s="1"/>
  <c r="P474" i="2" s="1"/>
  <c r="Q474" i="2" s="1"/>
  <c r="H475" i="4" s="1"/>
  <c r="N416" i="2"/>
  <c r="M409" i="2"/>
  <c r="O409" i="2" s="1"/>
  <c r="P409" i="2" s="1"/>
  <c r="Q409" i="2" s="1"/>
  <c r="H410" i="4" s="1"/>
  <c r="N384" i="2"/>
  <c r="M377" i="2"/>
  <c r="N342" i="2"/>
  <c r="M339" i="2"/>
  <c r="N325" i="2"/>
  <c r="M323" i="2"/>
  <c r="N312" i="2"/>
  <c r="M290" i="2"/>
  <c r="O290" i="2" s="1"/>
  <c r="P290" i="2" s="1"/>
  <c r="Q290" i="2" s="1"/>
  <c r="H291" i="4" s="1"/>
  <c r="N279" i="2"/>
  <c r="M277" i="2"/>
  <c r="N266" i="2"/>
  <c r="M264" i="2"/>
  <c r="N233" i="2"/>
  <c r="M231" i="2"/>
  <c r="N220" i="2"/>
  <c r="M218" i="2"/>
  <c r="N207" i="2"/>
  <c r="M171" i="2"/>
  <c r="N169" i="2"/>
  <c r="M156" i="2"/>
  <c r="N147" i="2"/>
  <c r="M140" i="2"/>
  <c r="O140" i="2" s="1"/>
  <c r="P140" i="2" s="1"/>
  <c r="Q140" i="2" s="1"/>
  <c r="H141" i="4" s="1"/>
  <c r="N131" i="2"/>
  <c r="M124" i="2"/>
  <c r="O124" i="2" s="1"/>
  <c r="P124" i="2" s="1"/>
  <c r="Q124" i="2" s="1"/>
  <c r="H125" i="4" s="1"/>
  <c r="N115" i="2"/>
  <c r="M108" i="2"/>
  <c r="N99" i="2"/>
  <c r="M92" i="2"/>
  <c r="N83" i="2"/>
  <c r="M76" i="2"/>
  <c r="N67" i="2"/>
  <c r="M60" i="2"/>
  <c r="O60" i="2" s="1"/>
  <c r="P60" i="2" s="1"/>
  <c r="Q60" i="2" s="1"/>
  <c r="H61" i="4" s="1"/>
  <c r="N51" i="2"/>
  <c r="M44" i="2"/>
  <c r="N35" i="2"/>
  <c r="M28" i="2"/>
  <c r="N19" i="2"/>
  <c r="M12" i="2"/>
  <c r="M593" i="2"/>
  <c r="M307" i="2"/>
  <c r="N296" i="2"/>
  <c r="M274" i="2"/>
  <c r="N263" i="2"/>
  <c r="N217" i="2"/>
  <c r="M202" i="2"/>
  <c r="N86" i="2"/>
  <c r="N264" i="2"/>
  <c r="N171" i="2"/>
  <c r="M967" i="2"/>
  <c r="N878" i="2"/>
  <c r="N729" i="2"/>
  <c r="N706" i="2"/>
  <c r="M635" i="2"/>
  <c r="O635" i="2" s="1"/>
  <c r="P635" i="2" s="1"/>
  <c r="Q635" i="2" s="1"/>
  <c r="H636" i="4" s="1"/>
  <c r="N552" i="2"/>
  <c r="M545" i="2"/>
  <c r="O545" i="2" s="1"/>
  <c r="P545" i="2" s="1"/>
  <c r="Q545" i="2" s="1"/>
  <c r="H546" i="4" s="1"/>
  <c r="N488" i="2"/>
  <c r="M481" i="2"/>
  <c r="O481" i="2" s="1"/>
  <c r="P481" i="2" s="1"/>
  <c r="Q481" i="2" s="1"/>
  <c r="H482" i="4" s="1"/>
  <c r="N423" i="2"/>
  <c r="M416" i="2"/>
  <c r="N391" i="2"/>
  <c r="M384" i="2"/>
  <c r="N359" i="2"/>
  <c r="N353" i="2"/>
  <c r="N350" i="2"/>
  <c r="N336" i="2"/>
  <c r="N327" i="2"/>
  <c r="M325" i="2"/>
  <c r="N314" i="2"/>
  <c r="M312" i="2"/>
  <c r="O312" i="2" s="1"/>
  <c r="P312" i="2" s="1"/>
  <c r="Q312" i="2" s="1"/>
  <c r="H313" i="4" s="1"/>
  <c r="N281" i="2"/>
  <c r="M279" i="2"/>
  <c r="N268" i="2"/>
  <c r="M266" i="2"/>
  <c r="O266" i="2" s="1"/>
  <c r="P266" i="2" s="1"/>
  <c r="Q266" i="2" s="1"/>
  <c r="H267" i="4" s="1"/>
  <c r="N255" i="2"/>
  <c r="M244" i="2"/>
  <c r="M233" i="2"/>
  <c r="N222" i="2"/>
  <c r="M220" i="2"/>
  <c r="N209" i="2"/>
  <c r="M207" i="2"/>
  <c r="O207" i="2" s="1"/>
  <c r="P207" i="2" s="1"/>
  <c r="Q207" i="2" s="1"/>
  <c r="H208" i="4" s="1"/>
  <c r="M169" i="2"/>
  <c r="N167" i="2"/>
  <c r="N154" i="2"/>
  <c r="M147" i="2"/>
  <c r="N138" i="2"/>
  <c r="M131" i="2"/>
  <c r="N122" i="2"/>
  <c r="M115" i="2"/>
  <c r="O115" i="2" s="1"/>
  <c r="P115" i="2" s="1"/>
  <c r="Q115" i="2" s="1"/>
  <c r="H116" i="4" s="1"/>
  <c r="N106" i="2"/>
  <c r="M99" i="2"/>
  <c r="N90" i="2"/>
  <c r="M83" i="2"/>
  <c r="N74" i="2"/>
  <c r="M67" i="2"/>
  <c r="N58" i="2"/>
  <c r="M51" i="2"/>
  <c r="O51" i="2" s="1"/>
  <c r="P51" i="2" s="1"/>
  <c r="Q51" i="2" s="1"/>
  <c r="H52" i="4" s="1"/>
  <c r="N42" i="2"/>
  <c r="M35" i="2"/>
  <c r="N26" i="2"/>
  <c r="M19" i="2"/>
  <c r="N10" i="2"/>
  <c r="M433" i="2"/>
  <c r="O433" i="2" s="1"/>
  <c r="P433" i="2" s="1"/>
  <c r="Q433" i="2" s="1"/>
  <c r="H434" i="4" s="1"/>
  <c r="N408" i="2"/>
  <c r="M344" i="2"/>
  <c r="M320" i="2"/>
  <c r="O320" i="2" s="1"/>
  <c r="P320" i="2" s="1"/>
  <c r="Q320" i="2" s="1"/>
  <c r="H321" i="4" s="1"/>
  <c r="N309" i="2"/>
  <c r="N250" i="2"/>
  <c r="N204" i="2"/>
  <c r="N150" i="2"/>
  <c r="N134" i="2"/>
  <c r="N118" i="2"/>
  <c r="M111" i="2"/>
  <c r="O111" i="2" s="1"/>
  <c r="P111" i="2" s="1"/>
  <c r="Q111" i="2" s="1"/>
  <c r="H112" i="4" s="1"/>
  <c r="M95" i="2"/>
  <c r="M47" i="2"/>
  <c r="O47" i="2" s="1"/>
  <c r="P47" i="2" s="1"/>
  <c r="Q47" i="2" s="1"/>
  <c r="H48" i="4" s="1"/>
  <c r="N12" i="2"/>
  <c r="M954" i="2"/>
  <c r="M706" i="2"/>
  <c r="O706" i="2" s="1"/>
  <c r="P706" i="2" s="1"/>
  <c r="Q706" i="2" s="1"/>
  <c r="H707" i="4" s="1"/>
  <c r="N613" i="2"/>
  <c r="N559" i="2"/>
  <c r="M552" i="2"/>
  <c r="N495" i="2"/>
  <c r="M488" i="2"/>
  <c r="N419" i="2"/>
  <c r="M412" i="2"/>
  <c r="N387" i="2"/>
  <c r="M380" i="2"/>
  <c r="M353" i="2"/>
  <c r="O353" i="2" s="1"/>
  <c r="P353" i="2" s="1"/>
  <c r="Q353" i="2" s="1"/>
  <c r="H354" i="4" s="1"/>
  <c r="M336" i="2"/>
  <c r="O336" i="2" s="1"/>
  <c r="P336" i="2" s="1"/>
  <c r="Q336" i="2" s="1"/>
  <c r="H337" i="4" s="1"/>
  <c r="N329" i="2"/>
  <c r="M327" i="2"/>
  <c r="O327" i="2" s="1"/>
  <c r="P327" i="2" s="1"/>
  <c r="Q327" i="2" s="1"/>
  <c r="H328" i="4" s="1"/>
  <c r="N316" i="2"/>
  <c r="M314" i="2"/>
  <c r="O314" i="2" s="1"/>
  <c r="P314" i="2" s="1"/>
  <c r="Q314" i="2" s="1"/>
  <c r="H315" i="4" s="1"/>
  <c r="N303" i="2"/>
  <c r="M292" i="2"/>
  <c r="M281" i="2"/>
  <c r="N270" i="2"/>
  <c r="M268" i="2"/>
  <c r="N257" i="2"/>
  <c r="M255" i="2"/>
  <c r="N235" i="2"/>
  <c r="N224" i="2"/>
  <c r="M222" i="2"/>
  <c r="O222" i="2" s="1"/>
  <c r="P222" i="2" s="1"/>
  <c r="Q222" i="2" s="1"/>
  <c r="H223" i="4" s="1"/>
  <c r="N211" i="2"/>
  <c r="M209" i="2"/>
  <c r="O209" i="2" s="1"/>
  <c r="P209" i="2" s="1"/>
  <c r="Q209" i="2" s="1"/>
  <c r="H210" i="4" s="1"/>
  <c r="N194" i="2"/>
  <c r="N192" i="2"/>
  <c r="N190" i="2"/>
  <c r="N188" i="2"/>
  <c r="N186" i="2"/>
  <c r="N184" i="2"/>
  <c r="M167" i="2"/>
  <c r="N165" i="2"/>
  <c r="M154" i="2"/>
  <c r="O154" i="2" s="1"/>
  <c r="P154" i="2" s="1"/>
  <c r="Q154" i="2" s="1"/>
  <c r="H155" i="4" s="1"/>
  <c r="N145" i="2"/>
  <c r="M138" i="2"/>
  <c r="N129" i="2"/>
  <c r="M122" i="2"/>
  <c r="N113" i="2"/>
  <c r="M106" i="2"/>
  <c r="N97" i="2"/>
  <c r="M90" i="2"/>
  <c r="O90" i="2" s="1"/>
  <c r="P90" i="2" s="1"/>
  <c r="Q90" i="2" s="1"/>
  <c r="H91" i="4" s="1"/>
  <c r="N81" i="2"/>
  <c r="M74" i="2"/>
  <c r="N65" i="2"/>
  <c r="M58" i="2"/>
  <c r="O58" i="2" s="1"/>
  <c r="P58" i="2" s="1"/>
  <c r="Q58" i="2" s="1"/>
  <c r="H59" i="4" s="1"/>
  <c r="N49" i="2"/>
  <c r="M42" i="2"/>
  <c r="O42" i="2" s="1"/>
  <c r="P42" i="2" s="1"/>
  <c r="Q42" i="2" s="1"/>
  <c r="H43" i="4" s="1"/>
  <c r="N33" i="2"/>
  <c r="M26" i="2"/>
  <c r="O26" i="2" s="1"/>
  <c r="P26" i="2" s="1"/>
  <c r="Q26" i="2" s="1"/>
  <c r="H27" i="4" s="1"/>
  <c r="N17" i="2"/>
  <c r="M10" i="2"/>
  <c r="N5" i="2"/>
  <c r="M862" i="2"/>
  <c r="M465" i="2"/>
  <c r="M369" i="2"/>
  <c r="M248" i="2"/>
  <c r="O248" i="2" s="1"/>
  <c r="P248" i="2" s="1"/>
  <c r="Q248" i="2" s="1"/>
  <c r="H249" i="4" s="1"/>
  <c r="M215" i="2"/>
  <c r="M200" i="2"/>
  <c r="M178" i="2"/>
  <c r="M161" i="2"/>
  <c r="N102" i="2"/>
  <c r="N92" i="2"/>
  <c r="N952" i="2"/>
  <c r="N814" i="2"/>
  <c r="M766" i="2"/>
  <c r="O766" i="2" s="1"/>
  <c r="P766" i="2" s="1"/>
  <c r="Q766" i="2" s="1"/>
  <c r="H767" i="4" s="1"/>
  <c r="M728" i="2"/>
  <c r="N703" i="2"/>
  <c r="N566" i="2"/>
  <c r="M559" i="2"/>
  <c r="N502" i="2"/>
  <c r="M495" i="2"/>
  <c r="N426" i="2"/>
  <c r="M419" i="2"/>
  <c r="O419" i="2" s="1"/>
  <c r="P419" i="2" s="1"/>
  <c r="Q419" i="2" s="1"/>
  <c r="H420" i="4" s="1"/>
  <c r="N394" i="2"/>
  <c r="M387" i="2"/>
  <c r="N362" i="2"/>
  <c r="M329" i="2"/>
  <c r="O329" i="2" s="1"/>
  <c r="P329" i="2" s="1"/>
  <c r="Q329" i="2" s="1"/>
  <c r="H330" i="4" s="1"/>
  <c r="N318" i="2"/>
  <c r="M316" i="2"/>
  <c r="N305" i="2"/>
  <c r="M303" i="2"/>
  <c r="N283" i="2"/>
  <c r="N272" i="2"/>
  <c r="M270" i="2"/>
  <c r="N259" i="2"/>
  <c r="M257" i="2"/>
  <c r="O257" i="2" s="1"/>
  <c r="P257" i="2" s="1"/>
  <c r="Q257" i="2" s="1"/>
  <c r="H258" i="4" s="1"/>
  <c r="N246" i="2"/>
  <c r="M224" i="2"/>
  <c r="O224" i="2" s="1"/>
  <c r="P224" i="2" s="1"/>
  <c r="Q224" i="2" s="1"/>
  <c r="H225" i="4" s="1"/>
  <c r="N213" i="2"/>
  <c r="M211" i="2"/>
  <c r="M196" i="2"/>
  <c r="O196" i="2" s="1"/>
  <c r="P196" i="2" s="1"/>
  <c r="Q196" i="2" s="1"/>
  <c r="H197" i="4" s="1"/>
  <c r="M194" i="2"/>
  <c r="M192" i="2"/>
  <c r="O192" i="2" s="1"/>
  <c r="P192" i="2" s="1"/>
  <c r="Q192" i="2" s="1"/>
  <c r="H193" i="4" s="1"/>
  <c r="M190" i="2"/>
  <c r="M188" i="2"/>
  <c r="M186" i="2"/>
  <c r="M184" i="2"/>
  <c r="N182" i="2"/>
  <c r="M165" i="2"/>
  <c r="N163" i="2"/>
  <c r="N152" i="2"/>
  <c r="M145" i="2"/>
  <c r="O145" i="2" s="1"/>
  <c r="P145" i="2" s="1"/>
  <c r="Q145" i="2" s="1"/>
  <c r="H146" i="4" s="1"/>
  <c r="N136" i="2"/>
  <c r="M129" i="2"/>
  <c r="O129" i="2" s="1"/>
  <c r="P129" i="2" s="1"/>
  <c r="Q129" i="2" s="1"/>
  <c r="H130" i="4" s="1"/>
  <c r="N120" i="2"/>
  <c r="M113" i="2"/>
  <c r="N104" i="2"/>
  <c r="M97" i="2"/>
  <c r="N88" i="2"/>
  <c r="M81" i="2"/>
  <c r="O81" i="2" s="1"/>
  <c r="P81" i="2" s="1"/>
  <c r="Q81" i="2" s="1"/>
  <c r="H82" i="4" s="1"/>
  <c r="N72" i="2"/>
  <c r="M65" i="2"/>
  <c r="O65" i="2" s="1"/>
  <c r="P65" i="2" s="1"/>
  <c r="Q65" i="2" s="1"/>
  <c r="H66" i="4" s="1"/>
  <c r="N56" i="2"/>
  <c r="M49" i="2"/>
  <c r="N40" i="2"/>
  <c r="M33" i="2"/>
  <c r="N24" i="2"/>
  <c r="M17" i="2"/>
  <c r="O17" i="2" s="1"/>
  <c r="P17" i="2" s="1"/>
  <c r="Q17" i="2" s="1"/>
  <c r="H18" i="4" s="1"/>
  <c r="N8" i="2"/>
  <c r="M5" i="2"/>
  <c r="O5" i="2" s="1"/>
  <c r="P5" i="2" s="1"/>
  <c r="Q5" i="2" s="1"/>
  <c r="H6" i="4" s="1"/>
  <c r="N15" i="2"/>
  <c r="M8" i="2"/>
  <c r="N536" i="2"/>
  <c r="N472" i="2"/>
  <c r="M401" i="2"/>
  <c r="O401" i="2" s="1"/>
  <c r="P401" i="2" s="1"/>
  <c r="Q401" i="2" s="1"/>
  <c r="H402" i="4" s="1"/>
  <c r="N355" i="2"/>
  <c r="M261" i="2"/>
  <c r="N159" i="2"/>
  <c r="M143" i="2"/>
  <c r="M127" i="2"/>
  <c r="M63" i="2"/>
  <c r="N54" i="2"/>
  <c r="M31" i="2"/>
  <c r="N173" i="2"/>
  <c r="M21" i="2"/>
  <c r="N687" i="2"/>
  <c r="M633" i="2"/>
  <c r="O633" i="2" s="1"/>
  <c r="P633" i="2" s="1"/>
  <c r="Q633" i="2" s="1"/>
  <c r="H634" i="4" s="1"/>
  <c r="M602" i="2"/>
  <c r="O602" i="2" s="1"/>
  <c r="P602" i="2" s="1"/>
  <c r="Q602" i="2" s="1"/>
  <c r="H603" i="4" s="1"/>
  <c r="N593" i="2"/>
  <c r="M586" i="2"/>
  <c r="N529" i="2"/>
  <c r="M522" i="2"/>
  <c r="O522" i="2" s="1"/>
  <c r="P522" i="2" s="1"/>
  <c r="Q522" i="2" s="1"/>
  <c r="H523" i="4" s="1"/>
  <c r="N465" i="2"/>
  <c r="M458" i="2"/>
  <c r="O458" i="2" s="1"/>
  <c r="P458" i="2" s="1"/>
  <c r="Q458" i="2" s="1"/>
  <c r="H459" i="4" s="1"/>
  <c r="N438" i="2"/>
  <c r="N433" i="2"/>
  <c r="M426" i="2"/>
  <c r="N401" i="2"/>
  <c r="M394" i="2"/>
  <c r="N369" i="2"/>
  <c r="M362" i="2"/>
  <c r="N344" i="2"/>
  <c r="M341" i="2"/>
  <c r="N331" i="2"/>
  <c r="N320" i="2"/>
  <c r="M318" i="2"/>
  <c r="N307" i="2"/>
  <c r="M305" i="2"/>
  <c r="N294" i="2"/>
  <c r="M272" i="2"/>
  <c r="O272" i="2" s="1"/>
  <c r="P272" i="2" s="1"/>
  <c r="Q272" i="2" s="1"/>
  <c r="H273" i="4" s="1"/>
  <c r="N261" i="2"/>
  <c r="M259" i="2"/>
  <c r="N248" i="2"/>
  <c r="M226" i="2"/>
  <c r="N215" i="2"/>
  <c r="M213" i="2"/>
  <c r="O213" i="2" s="1"/>
  <c r="P213" i="2" s="1"/>
  <c r="Q213" i="2" s="1"/>
  <c r="H214" i="4" s="1"/>
  <c r="N202" i="2"/>
  <c r="N200" i="2"/>
  <c r="N198" i="2"/>
  <c r="M182" i="2"/>
  <c r="O182" i="2" s="1"/>
  <c r="P182" i="2" s="1"/>
  <c r="Q182" i="2" s="1"/>
  <c r="H183" i="4" s="1"/>
  <c r="M180" i="2"/>
  <c r="N178" i="2"/>
  <c r="M163" i="2"/>
  <c r="O163" i="2" s="1"/>
  <c r="P163" i="2" s="1"/>
  <c r="Q163" i="2" s="1"/>
  <c r="H164" i="4" s="1"/>
  <c r="N161" i="2"/>
  <c r="M152" i="2"/>
  <c r="N143" i="2"/>
  <c r="M136" i="2"/>
  <c r="N127" i="2"/>
  <c r="M120" i="2"/>
  <c r="N111" i="2"/>
  <c r="M104" i="2"/>
  <c r="N95" i="2"/>
  <c r="M88" i="2"/>
  <c r="N79" i="2"/>
  <c r="M72" i="2"/>
  <c r="N63" i="2"/>
  <c r="M56" i="2"/>
  <c r="N47" i="2"/>
  <c r="M40" i="2"/>
  <c r="O40" i="2" s="1"/>
  <c r="P40" i="2" s="1"/>
  <c r="Q40" i="2" s="1"/>
  <c r="H41" i="4" s="1"/>
  <c r="N31" i="2"/>
  <c r="M24" i="2"/>
  <c r="M529" i="2"/>
  <c r="N376" i="2"/>
  <c r="N352" i="2"/>
  <c r="N176" i="2"/>
  <c r="M79" i="2"/>
  <c r="N70" i="2"/>
  <c r="N38" i="2"/>
  <c r="N22" i="2"/>
  <c r="M15" i="2"/>
  <c r="O15" i="2" s="1"/>
  <c r="P15" i="2" s="1"/>
  <c r="Q15" i="2" s="1"/>
  <c r="H16" i="4" s="1"/>
  <c r="N6" i="2"/>
  <c r="N44" i="2"/>
  <c r="M937" i="2"/>
  <c r="N805" i="2"/>
  <c r="N670" i="2"/>
  <c r="M611" i="2"/>
  <c r="O611" i="2" s="1"/>
  <c r="P611" i="2" s="1"/>
  <c r="Q611" i="2" s="1"/>
  <c r="H612" i="4" s="1"/>
  <c r="N543" i="2"/>
  <c r="M536" i="2"/>
  <c r="O536" i="2" s="1"/>
  <c r="P536" i="2" s="1"/>
  <c r="Q536" i="2" s="1"/>
  <c r="H537" i="4" s="1"/>
  <c r="N479" i="2"/>
  <c r="M472" i="2"/>
  <c r="N415" i="2"/>
  <c r="M408" i="2"/>
  <c r="N383" i="2"/>
  <c r="M376" i="2"/>
  <c r="M355" i="2"/>
  <c r="M352" i="2"/>
  <c r="O352" i="2" s="1"/>
  <c r="P352" i="2" s="1"/>
  <c r="Q352" i="2" s="1"/>
  <c r="H353" i="4" s="1"/>
  <c r="M322" i="2"/>
  <c r="O322" i="2" s="1"/>
  <c r="P322" i="2" s="1"/>
  <c r="Q322" i="2" s="1"/>
  <c r="H323" i="4" s="1"/>
  <c r="N311" i="2"/>
  <c r="M309" i="2"/>
  <c r="O309" i="2" s="1"/>
  <c r="P309" i="2" s="1"/>
  <c r="Q309" i="2" s="1"/>
  <c r="H310" i="4" s="1"/>
  <c r="N298" i="2"/>
  <c r="M296" i="2"/>
  <c r="O296" i="2" s="1"/>
  <c r="P296" i="2" s="1"/>
  <c r="Q296" i="2" s="1"/>
  <c r="H297" i="4" s="1"/>
  <c r="N265" i="2"/>
  <c r="M263" i="2"/>
  <c r="O263" i="2" s="1"/>
  <c r="P263" i="2" s="1"/>
  <c r="Q263" i="2" s="1"/>
  <c r="H264" i="4" s="1"/>
  <c r="N252" i="2"/>
  <c r="M250" i="2"/>
  <c r="O250" i="2" s="1"/>
  <c r="P250" i="2" s="1"/>
  <c r="Q250" i="2" s="1"/>
  <c r="H251" i="4" s="1"/>
  <c r="N239" i="2"/>
  <c r="M228" i="2"/>
  <c r="M217" i="2"/>
  <c r="O217" i="2" s="1"/>
  <c r="P217" i="2" s="1"/>
  <c r="Q217" i="2" s="1"/>
  <c r="H218" i="4" s="1"/>
  <c r="N206" i="2"/>
  <c r="M204" i="2"/>
  <c r="O204" i="2" s="1"/>
  <c r="P204" i="2" s="1"/>
  <c r="Q204" i="2" s="1"/>
  <c r="H205" i="4" s="1"/>
  <c r="M176" i="2"/>
  <c r="O176" i="2" s="1"/>
  <c r="P176" i="2" s="1"/>
  <c r="Q176" i="2" s="1"/>
  <c r="H177" i="4" s="1"/>
  <c r="N174" i="2"/>
  <c r="M159" i="2"/>
  <c r="N157" i="2"/>
  <c r="M150" i="2"/>
  <c r="N141" i="2"/>
  <c r="M134" i="2"/>
  <c r="O134" i="2" s="1"/>
  <c r="P134" i="2" s="1"/>
  <c r="Q134" i="2" s="1"/>
  <c r="H135" i="4" s="1"/>
  <c r="N125" i="2"/>
  <c r="M118" i="2"/>
  <c r="N109" i="2"/>
  <c r="M102" i="2"/>
  <c r="N93" i="2"/>
  <c r="M86" i="2"/>
  <c r="N77" i="2"/>
  <c r="M70" i="2"/>
  <c r="O70" i="2" s="1"/>
  <c r="P70" i="2" s="1"/>
  <c r="Q70" i="2" s="1"/>
  <c r="H71" i="4" s="1"/>
  <c r="N61" i="2"/>
  <c r="M54" i="2"/>
  <c r="N45" i="2"/>
  <c r="M38" i="2"/>
  <c r="N29" i="2"/>
  <c r="M22" i="2"/>
  <c r="N13" i="2"/>
  <c r="M6" i="2"/>
  <c r="O6" i="2" s="1"/>
  <c r="P6" i="2" s="1"/>
  <c r="Q6" i="2" s="1"/>
  <c r="H7" i="4" s="1"/>
  <c r="M367" i="2"/>
  <c r="N323" i="2"/>
  <c r="N231" i="2"/>
  <c r="N124" i="2"/>
  <c r="M117" i="2"/>
  <c r="N108" i="2"/>
  <c r="M101" i="2"/>
  <c r="M37" i="2"/>
  <c r="M718" i="2"/>
  <c r="M668" i="2"/>
  <c r="N643" i="2"/>
  <c r="M631" i="2"/>
  <c r="N550" i="2"/>
  <c r="M543" i="2"/>
  <c r="N486" i="2"/>
  <c r="M479" i="2"/>
  <c r="O479" i="2" s="1"/>
  <c r="P479" i="2" s="1"/>
  <c r="Q479" i="2" s="1"/>
  <c r="H480" i="4" s="1"/>
  <c r="N422" i="2"/>
  <c r="M415" i="2"/>
  <c r="O415" i="2" s="1"/>
  <c r="P415" i="2" s="1"/>
  <c r="Q415" i="2" s="1"/>
  <c r="H416" i="4" s="1"/>
  <c r="N390" i="2"/>
  <c r="M383" i="2"/>
  <c r="O383" i="2" s="1"/>
  <c r="P383" i="2" s="1"/>
  <c r="Q383" i="2" s="1"/>
  <c r="H384" i="4" s="1"/>
  <c r="N358" i="2"/>
  <c r="N313" i="2"/>
  <c r="M311" i="2"/>
  <c r="N300" i="2"/>
  <c r="M298" i="2"/>
  <c r="N287" i="2"/>
  <c r="M276" i="2"/>
  <c r="O276" i="2" s="1"/>
  <c r="P276" i="2" s="1"/>
  <c r="Q276" i="2" s="1"/>
  <c r="H277" i="4" s="1"/>
  <c r="M265" i="2"/>
  <c r="N254" i="2"/>
  <c r="M252" i="2"/>
  <c r="N241" i="2"/>
  <c r="M239" i="2"/>
  <c r="O239" i="2" s="1"/>
  <c r="P239" i="2" s="1"/>
  <c r="Q239" i="2" s="1"/>
  <c r="H240" i="4" s="1"/>
  <c r="N219" i="2"/>
  <c r="N208" i="2"/>
  <c r="M206" i="2"/>
  <c r="O206" i="2" s="1"/>
  <c r="P206" i="2" s="1"/>
  <c r="Q206" i="2" s="1"/>
  <c r="H207" i="4" s="1"/>
  <c r="M174" i="2"/>
  <c r="N172" i="2"/>
  <c r="M157" i="2"/>
  <c r="N148" i="2"/>
  <c r="M141" i="2"/>
  <c r="N132" i="2"/>
  <c r="M125" i="2"/>
  <c r="N116" i="2"/>
  <c r="M109" i="2"/>
  <c r="N100" i="2"/>
  <c r="M93" i="2"/>
  <c r="O93" i="2" s="1"/>
  <c r="P93" i="2" s="1"/>
  <c r="Q93" i="2" s="1"/>
  <c r="H94" i="4" s="1"/>
  <c r="N84" i="2"/>
  <c r="M77" i="2"/>
  <c r="O77" i="2" s="1"/>
  <c r="P77" i="2" s="1"/>
  <c r="Q77" i="2" s="1"/>
  <c r="H78" i="4" s="1"/>
  <c r="N68" i="2"/>
  <c r="M61" i="2"/>
  <c r="N52" i="2"/>
  <c r="M45" i="2"/>
  <c r="N36" i="2"/>
  <c r="M29" i="2"/>
  <c r="N20" i="2"/>
  <c r="M13" i="2"/>
  <c r="M615" i="2"/>
  <c r="N518" i="2"/>
  <c r="M431" i="2"/>
  <c r="O431" i="2" s="1"/>
  <c r="P431" i="2" s="1"/>
  <c r="Q431" i="2" s="1"/>
  <c r="H432" i="4" s="1"/>
  <c r="M149" i="2"/>
  <c r="M85" i="2"/>
  <c r="O85" i="2" s="1"/>
  <c r="P85" i="2" s="1"/>
  <c r="Q85" i="2" s="1"/>
  <c r="H86" i="4" s="1"/>
  <c r="M53" i="2"/>
  <c r="M600" i="2"/>
  <c r="N577" i="2"/>
  <c r="M570" i="2"/>
  <c r="N513" i="2"/>
  <c r="M506" i="2"/>
  <c r="O506" i="2" s="1"/>
  <c r="P506" i="2" s="1"/>
  <c r="Q506" i="2" s="1"/>
  <c r="H507" i="4" s="1"/>
  <c r="N449" i="2"/>
  <c r="M442" i="2"/>
  <c r="N432" i="2"/>
  <c r="M425" i="2"/>
  <c r="N400" i="2"/>
  <c r="M393" i="2"/>
  <c r="N368" i="2"/>
  <c r="M361" i="2"/>
  <c r="O361" i="2" s="1"/>
  <c r="P361" i="2" s="1"/>
  <c r="Q361" i="2" s="1"/>
  <c r="H362" i="4" s="1"/>
  <c r="N346" i="2"/>
  <c r="N343" i="2"/>
  <c r="M324" i="2"/>
  <c r="O324" i="2" s="1"/>
  <c r="P324" i="2" s="1"/>
  <c r="Q324" i="2" s="1"/>
  <c r="H325" i="4" s="1"/>
  <c r="M313" i="2"/>
  <c r="N302" i="2"/>
  <c r="M300" i="2"/>
  <c r="O300" i="2" s="1"/>
  <c r="P300" i="2" s="1"/>
  <c r="Q300" i="2" s="1"/>
  <c r="H301" i="4" s="1"/>
  <c r="N289" i="2"/>
  <c r="M287" i="2"/>
  <c r="O287" i="2" s="1"/>
  <c r="P287" i="2" s="1"/>
  <c r="Q287" i="2" s="1"/>
  <c r="H288" i="4" s="1"/>
  <c r="N267" i="2"/>
  <c r="N256" i="2"/>
  <c r="M254" i="2"/>
  <c r="N243" i="2"/>
  <c r="M241" i="2"/>
  <c r="N230" i="2"/>
  <c r="M208" i="2"/>
  <c r="M172" i="2"/>
  <c r="O172" i="2" s="1"/>
  <c r="P172" i="2" s="1"/>
  <c r="Q172" i="2" s="1"/>
  <c r="H173" i="4" s="1"/>
  <c r="N170" i="2"/>
  <c r="N155" i="2"/>
  <c r="M148" i="2"/>
  <c r="N139" i="2"/>
  <c r="M132" i="2"/>
  <c r="O132" i="2" s="1"/>
  <c r="P132" i="2" s="1"/>
  <c r="Q132" i="2" s="1"/>
  <c r="H133" i="4" s="1"/>
  <c r="N123" i="2"/>
  <c r="M116" i="2"/>
  <c r="N107" i="2"/>
  <c r="M100" i="2"/>
  <c r="N91" i="2"/>
  <c r="M84" i="2"/>
  <c r="N75" i="2"/>
  <c r="M68" i="2"/>
  <c r="N59" i="2"/>
  <c r="M52" i="2"/>
  <c r="N43" i="2"/>
  <c r="M36" i="2"/>
  <c r="N27" i="2"/>
  <c r="M20" i="2"/>
  <c r="N11" i="2"/>
  <c r="N89" i="2"/>
  <c r="N57" i="2"/>
  <c r="M34" i="2"/>
  <c r="M18" i="2"/>
  <c r="O18" i="2" s="1"/>
  <c r="P18" i="2" s="1"/>
  <c r="Q18" i="2" s="1"/>
  <c r="H19" i="4" s="1"/>
  <c r="M41" i="2"/>
  <c r="N16" i="2"/>
  <c r="M9" i="2"/>
  <c r="N37" i="2"/>
  <c r="N734" i="2"/>
  <c r="N582" i="2"/>
  <c r="N406" i="2"/>
  <c r="N218" i="2"/>
  <c r="M175" i="2"/>
  <c r="N156" i="2"/>
  <c r="M133" i="2"/>
  <c r="N28" i="2"/>
  <c r="M1018" i="2"/>
  <c r="O1018" i="2" s="1"/>
  <c r="P1018" i="2" s="1"/>
  <c r="Q1018" i="2" s="1"/>
  <c r="H1019" i="4" s="1"/>
  <c r="M850" i="2"/>
  <c r="O850" i="2" s="1"/>
  <c r="P850" i="2" s="1"/>
  <c r="Q850" i="2" s="1"/>
  <c r="H851" i="4" s="1"/>
  <c r="M667" i="2"/>
  <c r="M609" i="2"/>
  <c r="O609" i="2" s="1"/>
  <c r="P609" i="2" s="1"/>
  <c r="Q609" i="2" s="1"/>
  <c r="H610" i="4" s="1"/>
  <c r="N584" i="2"/>
  <c r="M577" i="2"/>
  <c r="N520" i="2"/>
  <c r="M513" i="2"/>
  <c r="N456" i="2"/>
  <c r="M449" i="2"/>
  <c r="M432" i="2"/>
  <c r="O432" i="2" s="1"/>
  <c r="P432" i="2" s="1"/>
  <c r="Q432" i="2" s="1"/>
  <c r="H433" i="4" s="1"/>
  <c r="N407" i="2"/>
  <c r="M400" i="2"/>
  <c r="N375" i="2"/>
  <c r="M368" i="2"/>
  <c r="M346" i="2"/>
  <c r="M343" i="2"/>
  <c r="O343" i="2" s="1"/>
  <c r="P343" i="2" s="1"/>
  <c r="Q343" i="2" s="1"/>
  <c r="H344" i="4" s="1"/>
  <c r="N335" i="2"/>
  <c r="N315" i="2"/>
  <c r="N304" i="2"/>
  <c r="M302" i="2"/>
  <c r="N291" i="2"/>
  <c r="M289" i="2"/>
  <c r="N278" i="2"/>
  <c r="M256" i="2"/>
  <c r="O256" i="2" s="1"/>
  <c r="P256" i="2" s="1"/>
  <c r="Q256" i="2" s="1"/>
  <c r="H257" i="4" s="1"/>
  <c r="N245" i="2"/>
  <c r="M243" i="2"/>
  <c r="O243" i="2" s="1"/>
  <c r="P243" i="2" s="1"/>
  <c r="Q243" i="2" s="1"/>
  <c r="H244" i="4" s="1"/>
  <c r="N232" i="2"/>
  <c r="M210" i="2"/>
  <c r="N187" i="2"/>
  <c r="N185" i="2"/>
  <c r="M170" i="2"/>
  <c r="N168" i="2"/>
  <c r="M155" i="2"/>
  <c r="O155" i="2" s="1"/>
  <c r="P155" i="2" s="1"/>
  <c r="Q155" i="2" s="1"/>
  <c r="H156" i="4" s="1"/>
  <c r="N146" i="2"/>
  <c r="M139" i="2"/>
  <c r="O139" i="2" s="1"/>
  <c r="P139" i="2" s="1"/>
  <c r="Q139" i="2" s="1"/>
  <c r="H140" i="4" s="1"/>
  <c r="N130" i="2"/>
  <c r="M123" i="2"/>
  <c r="N114" i="2"/>
  <c r="M107" i="2"/>
  <c r="N98" i="2"/>
  <c r="M91" i="2"/>
  <c r="O91" i="2" s="1"/>
  <c r="P91" i="2" s="1"/>
  <c r="Q91" i="2" s="1"/>
  <c r="H92" i="4" s="1"/>
  <c r="N82" i="2"/>
  <c r="M75" i="2"/>
  <c r="O75" i="2" s="1"/>
  <c r="P75" i="2" s="1"/>
  <c r="Q75" i="2" s="1"/>
  <c r="H76" i="4" s="1"/>
  <c r="N66" i="2"/>
  <c r="M59" i="2"/>
  <c r="N50" i="2"/>
  <c r="M43" i="2"/>
  <c r="N34" i="2"/>
  <c r="M27" i="2"/>
  <c r="O27" i="2" s="1"/>
  <c r="P27" i="2" s="1"/>
  <c r="Q27" i="2" s="1"/>
  <c r="H28" i="4" s="1"/>
  <c r="N18" i="2"/>
  <c r="M11" i="2"/>
  <c r="O11" i="2" s="1"/>
  <c r="P11" i="2" s="1"/>
  <c r="Q11" i="2" s="1"/>
  <c r="H12" i="4" s="1"/>
  <c r="M82" i="2"/>
  <c r="N73" i="2"/>
  <c r="M66" i="2"/>
  <c r="M50" i="2"/>
  <c r="N41" i="2"/>
  <c r="N25" i="2"/>
  <c r="N9" i="2"/>
  <c r="M62" i="2"/>
  <c r="O62" i="2" s="1"/>
  <c r="P62" i="2" s="1"/>
  <c r="Q62" i="2" s="1"/>
  <c r="H63" i="4" s="1"/>
  <c r="M14" i="2"/>
  <c r="N339" i="2"/>
  <c r="N310" i="2"/>
  <c r="M275" i="2"/>
  <c r="M242" i="2"/>
  <c r="O242" i="2" s="1"/>
  <c r="P242" i="2" s="1"/>
  <c r="Q242" i="2" s="1"/>
  <c r="H243" i="4" s="1"/>
  <c r="M920" i="2"/>
  <c r="M665" i="2"/>
  <c r="O665" i="2" s="1"/>
  <c r="P665" i="2" s="1"/>
  <c r="Q665" i="2" s="1"/>
  <c r="H666" i="4" s="1"/>
  <c r="M652" i="2"/>
  <c r="O652" i="2" s="1"/>
  <c r="P652" i="2" s="1"/>
  <c r="Q652" i="2" s="1"/>
  <c r="H653" i="4" s="1"/>
  <c r="M629" i="2"/>
  <c r="O629" i="2" s="1"/>
  <c r="P629" i="2" s="1"/>
  <c r="Q629" i="2" s="1"/>
  <c r="H630" i="4" s="1"/>
  <c r="N591" i="2"/>
  <c r="M584" i="2"/>
  <c r="N527" i="2"/>
  <c r="M520" i="2"/>
  <c r="O520" i="2" s="1"/>
  <c r="P520" i="2" s="1"/>
  <c r="Q520" i="2" s="1"/>
  <c r="H521" i="4" s="1"/>
  <c r="N463" i="2"/>
  <c r="M456" i="2"/>
  <c r="N435" i="2"/>
  <c r="M428" i="2"/>
  <c r="N403" i="2"/>
  <c r="M396" i="2"/>
  <c r="N371" i="2"/>
  <c r="M364" i="2"/>
  <c r="O364" i="2" s="1"/>
  <c r="P364" i="2" s="1"/>
  <c r="Q364" i="2" s="1"/>
  <c r="H365" i="4" s="1"/>
  <c r="M335" i="2"/>
  <c r="O335" i="2" s="1"/>
  <c r="P335" i="2" s="1"/>
  <c r="Q335" i="2" s="1"/>
  <c r="H336" i="4" s="1"/>
  <c r="N326" i="2"/>
  <c r="M304" i="2"/>
  <c r="O304" i="2" s="1"/>
  <c r="P304" i="2" s="1"/>
  <c r="Q304" i="2" s="1"/>
  <c r="H305" i="4" s="1"/>
  <c r="N293" i="2"/>
  <c r="M291" i="2"/>
  <c r="O291" i="2" s="1"/>
  <c r="P291" i="2" s="1"/>
  <c r="Q291" i="2" s="1"/>
  <c r="H292" i="4" s="1"/>
  <c r="N280" i="2"/>
  <c r="M258" i="2"/>
  <c r="N247" i="2"/>
  <c r="M245" i="2"/>
  <c r="O245" i="2" s="1"/>
  <c r="P245" i="2" s="1"/>
  <c r="Q245" i="2" s="1"/>
  <c r="H246" i="4" s="1"/>
  <c r="N234" i="2"/>
  <c r="M232" i="2"/>
  <c r="O232" i="2" s="1"/>
  <c r="P232" i="2" s="1"/>
  <c r="Q232" i="2" s="1"/>
  <c r="H233" i="4" s="1"/>
  <c r="M187" i="2"/>
  <c r="M185" i="2"/>
  <c r="N183" i="2"/>
  <c r="M168" i="2"/>
  <c r="N166" i="2"/>
  <c r="N153" i="2"/>
  <c r="M146" i="2"/>
  <c r="O146" i="2" s="1"/>
  <c r="P146" i="2" s="1"/>
  <c r="Q146" i="2" s="1"/>
  <c r="H147" i="4" s="1"/>
  <c r="N137" i="2"/>
  <c r="M130" i="2"/>
  <c r="O130" i="2" s="1"/>
  <c r="P130" i="2" s="1"/>
  <c r="Q130" i="2" s="1"/>
  <c r="H131" i="4" s="1"/>
  <c r="N121" i="2"/>
  <c r="M114" i="2"/>
  <c r="O114" i="2" s="1"/>
  <c r="P114" i="2" s="1"/>
  <c r="Q114" i="2" s="1"/>
  <c r="H115" i="4" s="1"/>
  <c r="N105" i="2"/>
  <c r="M98" i="2"/>
  <c r="O98" i="2" s="1"/>
  <c r="P98" i="2" s="1"/>
  <c r="Q98" i="2" s="1"/>
  <c r="H99" i="4" s="1"/>
  <c r="N80" i="2"/>
  <c r="N48" i="2"/>
  <c r="M662" i="2"/>
  <c r="O662" i="2" s="1"/>
  <c r="P662" i="2" s="1"/>
  <c r="Q662" i="2" s="1"/>
  <c r="H663" i="4" s="1"/>
  <c r="M447" i="2"/>
  <c r="N374" i="2"/>
  <c r="M321" i="2"/>
  <c r="N140" i="2"/>
  <c r="M69" i="2"/>
  <c r="O69" i="2" s="1"/>
  <c r="P69" i="2" s="1"/>
  <c r="Q69" i="2" s="1"/>
  <c r="H70" i="4" s="1"/>
  <c r="N1010" i="2"/>
  <c r="N841" i="2"/>
  <c r="N793" i="2"/>
  <c r="N679" i="2"/>
  <c r="M639" i="2"/>
  <c r="M591" i="2"/>
  <c r="N534" i="2"/>
  <c r="M527" i="2"/>
  <c r="N470" i="2"/>
  <c r="M463" i="2"/>
  <c r="M435" i="2"/>
  <c r="O435" i="2" s="1"/>
  <c r="P435" i="2" s="1"/>
  <c r="Q435" i="2" s="1"/>
  <c r="H436" i="4" s="1"/>
  <c r="N410" i="2"/>
  <c r="M403" i="2"/>
  <c r="O403" i="2" s="1"/>
  <c r="P403" i="2" s="1"/>
  <c r="Q403" i="2" s="1"/>
  <c r="H404" i="4" s="1"/>
  <c r="N378" i="2"/>
  <c r="M371" i="2"/>
  <c r="O371" i="2" s="1"/>
  <c r="P371" i="2" s="1"/>
  <c r="Q371" i="2" s="1"/>
  <c r="H372" i="4" s="1"/>
  <c r="N328" i="2"/>
  <c r="M306" i="2"/>
  <c r="O306" i="2" s="1"/>
  <c r="P306" i="2" s="1"/>
  <c r="Q306" i="2" s="1"/>
  <c r="H307" i="4" s="1"/>
  <c r="N295" i="2"/>
  <c r="M293" i="2"/>
  <c r="O293" i="2" s="1"/>
  <c r="P293" i="2" s="1"/>
  <c r="Q293" i="2" s="1"/>
  <c r="H294" i="4" s="1"/>
  <c r="N282" i="2"/>
  <c r="M280" i="2"/>
  <c r="N249" i="2"/>
  <c r="M247" i="2"/>
  <c r="N236" i="2"/>
  <c r="M234" i="2"/>
  <c r="N223" i="2"/>
  <c r="M212" i="2"/>
  <c r="O212" i="2" s="1"/>
  <c r="P212" i="2" s="1"/>
  <c r="Q212" i="2" s="1"/>
  <c r="H213" i="4" s="1"/>
  <c r="N201" i="2"/>
  <c r="N199" i="2"/>
  <c r="N197" i="2"/>
  <c r="N195" i="2"/>
  <c r="N193" i="2"/>
  <c r="N191" i="2"/>
  <c r="M183" i="2"/>
  <c r="N181" i="2"/>
  <c r="M166" i="2"/>
  <c r="M164" i="2"/>
  <c r="N162" i="2"/>
  <c r="M153" i="2"/>
  <c r="N144" i="2"/>
  <c r="M137" i="2"/>
  <c r="N128" i="2"/>
  <c r="M121" i="2"/>
  <c r="O121" i="2" s="1"/>
  <c r="P121" i="2" s="1"/>
  <c r="Q121" i="2" s="1"/>
  <c r="H122" i="4" s="1"/>
  <c r="N112" i="2"/>
  <c r="M105" i="2"/>
  <c r="O105" i="2" s="1"/>
  <c r="P105" i="2" s="1"/>
  <c r="Q105" i="2" s="1"/>
  <c r="H106" i="4" s="1"/>
  <c r="N96" i="2"/>
  <c r="M89" i="2"/>
  <c r="M73" i="2"/>
  <c r="O73" i="2" s="1"/>
  <c r="P73" i="2" s="1"/>
  <c r="Q73" i="2" s="1"/>
  <c r="H74" i="4" s="1"/>
  <c r="N64" i="2"/>
  <c r="M57" i="2"/>
  <c r="N32" i="2"/>
  <c r="M25" i="2"/>
  <c r="M511" i="2"/>
  <c r="M288" i="2"/>
  <c r="N277" i="2"/>
  <c r="M229" i="2"/>
  <c r="M216" i="2"/>
  <c r="N60" i="2"/>
  <c r="N713" i="2"/>
  <c r="N650" i="2"/>
  <c r="N607" i="2"/>
  <c r="N598" i="2"/>
  <c r="N561" i="2"/>
  <c r="M554" i="2"/>
  <c r="O554" i="2" s="1"/>
  <c r="P554" i="2" s="1"/>
  <c r="Q554" i="2" s="1"/>
  <c r="H555" i="4" s="1"/>
  <c r="N497" i="2"/>
  <c r="M490" i="2"/>
  <c r="N417" i="2"/>
  <c r="M410" i="2"/>
  <c r="O410" i="2" s="1"/>
  <c r="P410" i="2" s="1"/>
  <c r="Q410" i="2" s="1"/>
  <c r="H411" i="4" s="1"/>
  <c r="N385" i="2"/>
  <c r="M378" i="2"/>
  <c r="N348" i="2"/>
  <c r="N337" i="2"/>
  <c r="N330" i="2"/>
  <c r="M328" i="2"/>
  <c r="N297" i="2"/>
  <c r="M295" i="2"/>
  <c r="N284" i="2"/>
  <c r="M282" i="2"/>
  <c r="N271" i="2"/>
  <c r="M260" i="2"/>
  <c r="O260" i="2" s="1"/>
  <c r="P260" i="2" s="1"/>
  <c r="Q260" i="2" s="1"/>
  <c r="H261" i="4" s="1"/>
  <c r="M249" i="2"/>
  <c r="O249" i="2" s="1"/>
  <c r="P249" i="2" s="1"/>
  <c r="Q249" i="2" s="1"/>
  <c r="H250" i="4" s="1"/>
  <c r="N238" i="2"/>
  <c r="M236" i="2"/>
  <c r="O236" i="2" s="1"/>
  <c r="P236" i="2" s="1"/>
  <c r="Q236" i="2" s="1"/>
  <c r="H237" i="4" s="1"/>
  <c r="N225" i="2"/>
  <c r="M223" i="2"/>
  <c r="N203" i="2"/>
  <c r="M201" i="2"/>
  <c r="M199" i="2"/>
  <c r="M197" i="2"/>
  <c r="M195" i="2"/>
  <c r="M193" i="2"/>
  <c r="M191" i="2"/>
  <c r="M181" i="2"/>
  <c r="N179" i="2"/>
  <c r="M162" i="2"/>
  <c r="N160" i="2"/>
  <c r="N151" i="2"/>
  <c r="M144" i="2"/>
  <c r="N135" i="2"/>
  <c r="M128" i="2"/>
  <c r="N119" i="2"/>
  <c r="M112" i="2"/>
  <c r="N103" i="2"/>
  <c r="M96" i="2"/>
  <c r="N87" i="2"/>
  <c r="M80" i="2"/>
  <c r="N71" i="2"/>
  <c r="M64" i="2"/>
  <c r="N55" i="2"/>
  <c r="M48" i="2"/>
  <c r="N39" i="2"/>
  <c r="M32" i="2"/>
  <c r="N23" i="2"/>
  <c r="M16" i="2"/>
  <c r="O16" i="2" s="1"/>
  <c r="P16" i="2" s="1"/>
  <c r="Q16" i="2" s="1"/>
  <c r="H17" i="4" s="1"/>
  <c r="N7" i="2"/>
  <c r="M627" i="2"/>
  <c r="O627" i="2" s="1"/>
  <c r="P627" i="2" s="1"/>
  <c r="Q627" i="2" s="1"/>
  <c r="H628" i="4" s="1"/>
  <c r="M607" i="2"/>
  <c r="N568" i="2"/>
  <c r="M561" i="2"/>
  <c r="N504" i="2"/>
  <c r="M497" i="2"/>
  <c r="N440" i="2"/>
  <c r="N424" i="2"/>
  <c r="M417" i="2"/>
  <c r="N392" i="2"/>
  <c r="M385" i="2"/>
  <c r="O385" i="2" s="1"/>
  <c r="P385" i="2" s="1"/>
  <c r="Q385" i="2" s="1"/>
  <c r="H386" i="4" s="1"/>
  <c r="N360" i="2"/>
  <c r="N351" i="2"/>
  <c r="M348" i="2"/>
  <c r="O348" i="2" s="1"/>
  <c r="P348" i="2" s="1"/>
  <c r="Q348" i="2" s="1"/>
  <c r="H349" i="4" s="1"/>
  <c r="M345" i="2"/>
  <c r="O345" i="2" s="1"/>
  <c r="P345" i="2" s="1"/>
  <c r="Q345" i="2" s="1"/>
  <c r="H346" i="4" s="1"/>
  <c r="M337" i="2"/>
  <c r="O337" i="2" s="1"/>
  <c r="P337" i="2" s="1"/>
  <c r="Q337" i="2" s="1"/>
  <c r="H338" i="4" s="1"/>
  <c r="N332" i="2"/>
  <c r="M330" i="2"/>
  <c r="N319" i="2"/>
  <c r="M308" i="2"/>
  <c r="M297" i="2"/>
  <c r="N286" i="2"/>
  <c r="M284" i="2"/>
  <c r="N273" i="2"/>
  <c r="M271" i="2"/>
  <c r="N251" i="2"/>
  <c r="N240" i="2"/>
  <c r="M238" i="2"/>
  <c r="N227" i="2"/>
  <c r="M225" i="2"/>
  <c r="N214" i="2"/>
  <c r="M179" i="2"/>
  <c r="O179" i="2" s="1"/>
  <c r="P179" i="2" s="1"/>
  <c r="Q179" i="2" s="1"/>
  <c r="H180" i="4" s="1"/>
  <c r="N177" i="2"/>
  <c r="M160" i="2"/>
  <c r="N158" i="2"/>
  <c r="M151" i="2"/>
  <c r="N142" i="2"/>
  <c r="M135" i="2"/>
  <c r="N126" i="2"/>
  <c r="M119" i="2"/>
  <c r="O119" i="2" s="1"/>
  <c r="P119" i="2" s="1"/>
  <c r="Q119" i="2" s="1"/>
  <c r="H120" i="4" s="1"/>
  <c r="N110" i="2"/>
  <c r="M103" i="2"/>
  <c r="O103" i="2" s="1"/>
  <c r="P103" i="2" s="1"/>
  <c r="Q103" i="2" s="1"/>
  <c r="H104" i="4" s="1"/>
  <c r="N94" i="2"/>
  <c r="M87" i="2"/>
  <c r="N78" i="2"/>
  <c r="M71" i="2"/>
  <c r="N62" i="2"/>
  <c r="M55" i="2"/>
  <c r="O55" i="2" s="1"/>
  <c r="P55" i="2" s="1"/>
  <c r="Q55" i="2" s="1"/>
  <c r="H56" i="4" s="1"/>
  <c r="N46" i="2"/>
  <c r="M39" i="2"/>
  <c r="N30" i="2"/>
  <c r="M23" i="2"/>
  <c r="N14" i="2"/>
  <c r="M7" i="2"/>
  <c r="M1688" i="2"/>
  <c r="O1688" i="2" s="1"/>
  <c r="P1688" i="2" s="1"/>
  <c r="Q1688" i="2" s="1"/>
  <c r="H1689" i="4" s="1"/>
  <c r="M986" i="2"/>
  <c r="O986" i="2" s="1"/>
  <c r="P986" i="2" s="1"/>
  <c r="Q986" i="2" s="1"/>
  <c r="H987" i="4" s="1"/>
  <c r="M735" i="2"/>
  <c r="N662" i="2"/>
  <c r="M637" i="2"/>
  <c r="O637" i="2" s="1"/>
  <c r="P637" i="2" s="1"/>
  <c r="Q637" i="2" s="1"/>
  <c r="H638" i="4" s="1"/>
  <c r="N575" i="2"/>
  <c r="M568" i="2"/>
  <c r="O568" i="2" s="1"/>
  <c r="P568" i="2" s="1"/>
  <c r="Q568" i="2" s="1"/>
  <c r="H569" i="4" s="1"/>
  <c r="N511" i="2"/>
  <c r="M504" i="2"/>
  <c r="N447" i="2"/>
  <c r="M440" i="2"/>
  <c r="N431" i="2"/>
  <c r="M424" i="2"/>
  <c r="N399" i="2"/>
  <c r="M392" i="2"/>
  <c r="N367" i="2"/>
  <c r="M360" i="2"/>
  <c r="M351" i="2"/>
  <c r="N334" i="2"/>
  <c r="M332" i="2"/>
  <c r="N321" i="2"/>
  <c r="M319" i="2"/>
  <c r="N299" i="2"/>
  <c r="N288" i="2"/>
  <c r="M286" i="2"/>
  <c r="N275" i="2"/>
  <c r="M273" i="2"/>
  <c r="N262" i="2"/>
  <c r="M240" i="2"/>
  <c r="N229" i="2"/>
  <c r="M227" i="2"/>
  <c r="N216" i="2"/>
  <c r="M177" i="2"/>
  <c r="N175" i="2"/>
  <c r="M158" i="2"/>
  <c r="O158" i="2" s="1"/>
  <c r="P158" i="2" s="1"/>
  <c r="Q158" i="2" s="1"/>
  <c r="H159" i="4" s="1"/>
  <c r="N149" i="2"/>
  <c r="M142" i="2"/>
  <c r="N133" i="2"/>
  <c r="M126" i="2"/>
  <c r="O126" i="2" s="1"/>
  <c r="P126" i="2" s="1"/>
  <c r="Q126" i="2" s="1"/>
  <c r="H127" i="4" s="1"/>
  <c r="N117" i="2"/>
  <c r="M110" i="2"/>
  <c r="O110" i="2" s="1"/>
  <c r="P110" i="2" s="1"/>
  <c r="Q110" i="2" s="1"/>
  <c r="H111" i="4" s="1"/>
  <c r="N101" i="2"/>
  <c r="M94" i="2"/>
  <c r="N85" i="2"/>
  <c r="M78" i="2"/>
  <c r="N69" i="2"/>
  <c r="N53" i="2"/>
  <c r="M46" i="2"/>
  <c r="M30" i="2"/>
  <c r="O30" i="2" s="1"/>
  <c r="P30" i="2" s="1"/>
  <c r="Q30" i="2" s="1"/>
  <c r="H31" i="4" s="1"/>
  <c r="N21" i="2"/>
  <c r="M575" i="2"/>
  <c r="N454" i="2"/>
  <c r="M399" i="2"/>
  <c r="M334" i="2"/>
  <c r="N76" i="2"/>
  <c r="L11" i="5"/>
  <c r="L12" i="4"/>
  <c r="N1702" i="3"/>
  <c r="M1695" i="3"/>
  <c r="N1686" i="3"/>
  <c r="M1679" i="3"/>
  <c r="N1670" i="3"/>
  <c r="M1663" i="3"/>
  <c r="N1654" i="3"/>
  <c r="M1647" i="3"/>
  <c r="N1638" i="3"/>
  <c r="M1631" i="3"/>
  <c r="N1622" i="3"/>
  <c r="M1615" i="3"/>
  <c r="N1606" i="3"/>
  <c r="M1599" i="3"/>
  <c r="N1590" i="3"/>
  <c r="M1583" i="3"/>
  <c r="N1574" i="3"/>
  <c r="M1567" i="3"/>
  <c r="N1558" i="3"/>
  <c r="M1551" i="3"/>
  <c r="N1542" i="3"/>
  <c r="M1535" i="3"/>
  <c r="N1526" i="3"/>
  <c r="M1519" i="3"/>
  <c r="N1510" i="3"/>
  <c r="M1503" i="3"/>
  <c r="N1494" i="3"/>
  <c r="M1487" i="3"/>
  <c r="N1478" i="3"/>
  <c r="M1471" i="3"/>
  <c r="N1462" i="3"/>
  <c r="M1455" i="3"/>
  <c r="N1446" i="3"/>
  <c r="M1439" i="3"/>
  <c r="N1430" i="3"/>
  <c r="M1423" i="3"/>
  <c r="N1414" i="3"/>
  <c r="M1407" i="3"/>
  <c r="N1398" i="3"/>
  <c r="M1391" i="3"/>
  <c r="N1382" i="3"/>
  <c r="M1375" i="3"/>
  <c r="N1366" i="3"/>
  <c r="M1359" i="3"/>
  <c r="N1350" i="3"/>
  <c r="M1343" i="3"/>
  <c r="N1334" i="3"/>
  <c r="M1327" i="3"/>
  <c r="N1318" i="3"/>
  <c r="M1311" i="3"/>
  <c r="N1302" i="3"/>
  <c r="M1295" i="3"/>
  <c r="N1286" i="3"/>
  <c r="M1279" i="3"/>
  <c r="N1270" i="3"/>
  <c r="M1263" i="3"/>
  <c r="N1254" i="3"/>
  <c r="M1247" i="3"/>
  <c r="M1706" i="3"/>
  <c r="N1704" i="3"/>
  <c r="M1687" i="3"/>
  <c r="N1685" i="3"/>
  <c r="M1668" i="3"/>
  <c r="N1666" i="3"/>
  <c r="M1651" i="3"/>
  <c r="N1649" i="3"/>
  <c r="M1632" i="3"/>
  <c r="N1630" i="3"/>
  <c r="M1613" i="3"/>
  <c r="N1611" i="3"/>
  <c r="M1596" i="3"/>
  <c r="N1594" i="3"/>
  <c r="M1577" i="3"/>
  <c r="N1575" i="3"/>
  <c r="M1560" i="3"/>
  <c r="M1558" i="3"/>
  <c r="N1556" i="3"/>
  <c r="M1541" i="3"/>
  <c r="N1539" i="3"/>
  <c r="M1522" i="3"/>
  <c r="N1520" i="3"/>
  <c r="M1505" i="3"/>
  <c r="N1503" i="3"/>
  <c r="N1501" i="3"/>
  <c r="M1486" i="3"/>
  <c r="N1484" i="3"/>
  <c r="M1467" i="3"/>
  <c r="N1465" i="3"/>
  <c r="M1450" i="3"/>
  <c r="N1448" i="3"/>
  <c r="M1431" i="3"/>
  <c r="N1429" i="3"/>
  <c r="M1412" i="3"/>
  <c r="N1410" i="3"/>
  <c r="M1395" i="3"/>
  <c r="N1393" i="3"/>
  <c r="M1376" i="3"/>
  <c r="N1374" i="3"/>
  <c r="M1357" i="3"/>
  <c r="N1355" i="3"/>
  <c r="M1340" i="3"/>
  <c r="N1338" i="3"/>
  <c r="M1321" i="3"/>
  <c r="N1319" i="3"/>
  <c r="M1304" i="3"/>
  <c r="M1302" i="3"/>
  <c r="N1300" i="3"/>
  <c r="M1285" i="3"/>
  <c r="N1283" i="3"/>
  <c r="M1266" i="3"/>
  <c r="N1264" i="3"/>
  <c r="M1249" i="3"/>
  <c r="N1247" i="3"/>
  <c r="N1245" i="3"/>
  <c r="M1238" i="3"/>
  <c r="N1229" i="3"/>
  <c r="M1222" i="3"/>
  <c r="N1213" i="3"/>
  <c r="M1206" i="3"/>
  <c r="N1197" i="3"/>
  <c r="M1190" i="3"/>
  <c r="N1181" i="3"/>
  <c r="M1174" i="3"/>
  <c r="N1165" i="3"/>
  <c r="N1668" i="3"/>
  <c r="M1666" i="3"/>
  <c r="M1664" i="3"/>
  <c r="M1662" i="3"/>
  <c r="M1660" i="3"/>
  <c r="M1658" i="3"/>
  <c r="M1656" i="3"/>
  <c r="N1581" i="3"/>
  <c r="N1579" i="3"/>
  <c r="N1577" i="3"/>
  <c r="M1575" i="3"/>
  <c r="M1573" i="3"/>
  <c r="M1571" i="3"/>
  <c r="M1569" i="3"/>
  <c r="N1492" i="3"/>
  <c r="N1490" i="3"/>
  <c r="N1488" i="3"/>
  <c r="N1486" i="3"/>
  <c r="M1484" i="3"/>
  <c r="M1482" i="3"/>
  <c r="M1480" i="3"/>
  <c r="N1405" i="3"/>
  <c r="N1403" i="3"/>
  <c r="N1401" i="3"/>
  <c r="N1399" i="3"/>
  <c r="N1397" i="3"/>
  <c r="N1395" i="3"/>
  <c r="M1393" i="3"/>
  <c r="N1316" i="3"/>
  <c r="N1314" i="3"/>
  <c r="N1312" i="3"/>
  <c r="N1310" i="3"/>
  <c r="N1308" i="3"/>
  <c r="N1306" i="3"/>
  <c r="N1304" i="3"/>
  <c r="M1232" i="3"/>
  <c r="N1230" i="3"/>
  <c r="M1215" i="3"/>
  <c r="M1213" i="3"/>
  <c r="N1211" i="3"/>
  <c r="M1196" i="3"/>
  <c r="N1194" i="3"/>
  <c r="M1177" i="3"/>
  <c r="N1175" i="3"/>
  <c r="M1160" i="3"/>
  <c r="N1158" i="3"/>
  <c r="M1151" i="3"/>
  <c r="N1142" i="3"/>
  <c r="M1135" i="3"/>
  <c r="N1126" i="3"/>
  <c r="M1119" i="3"/>
  <c r="N1110" i="3"/>
  <c r="M1103" i="3"/>
  <c r="N1094" i="3"/>
  <c r="M1087" i="3"/>
  <c r="N1078" i="3"/>
  <c r="M1071" i="3"/>
  <c r="N1062" i="3"/>
  <c r="M1055" i="3"/>
  <c r="N1046" i="3"/>
  <c r="M1039" i="3"/>
  <c r="N1030" i="3"/>
  <c r="M1023" i="3"/>
  <c r="N1014" i="3"/>
  <c r="M1007" i="3"/>
  <c r="N998" i="3"/>
  <c r="M991" i="3"/>
  <c r="N982" i="3"/>
  <c r="M975" i="3"/>
  <c r="N966" i="3"/>
  <c r="M959" i="3"/>
  <c r="N950" i="3"/>
  <c r="M943" i="3"/>
  <c r="N934" i="3"/>
  <c r="M927" i="3"/>
  <c r="N918" i="3"/>
  <c r="M911" i="3"/>
  <c r="N902" i="3"/>
  <c r="M895" i="3"/>
  <c r="N886" i="3"/>
  <c r="M879" i="3"/>
  <c r="N870" i="3"/>
  <c r="M863" i="3"/>
  <c r="N854" i="3"/>
  <c r="M847" i="3"/>
  <c r="N838" i="3"/>
  <c r="M831" i="3"/>
  <c r="N822" i="3"/>
  <c r="M815" i="3"/>
  <c r="N806" i="3"/>
  <c r="M799" i="3"/>
  <c r="N790" i="3"/>
  <c r="M783" i="3"/>
  <c r="N774" i="3"/>
  <c r="M767" i="3"/>
  <c r="N758" i="3"/>
  <c r="M751" i="3"/>
  <c r="N742" i="3"/>
  <c r="M735" i="3"/>
  <c r="N726" i="3"/>
  <c r="M719" i="3"/>
  <c r="N710" i="3"/>
  <c r="M703" i="3"/>
  <c r="N694" i="3"/>
  <c r="M687" i="3"/>
  <c r="N678" i="3"/>
  <c r="M671" i="3"/>
  <c r="N662" i="3"/>
  <c r="M655" i="3"/>
  <c r="N646" i="3"/>
  <c r="M639" i="3"/>
  <c r="N630" i="3"/>
  <c r="M623" i="3"/>
  <c r="N614" i="3"/>
  <c r="M607" i="3"/>
  <c r="N598" i="3"/>
  <c r="M591" i="3"/>
  <c r="N582" i="3"/>
  <c r="M575" i="3"/>
  <c r="N566" i="3"/>
  <c r="M559" i="3"/>
  <c r="N550" i="3"/>
  <c r="M543" i="3"/>
  <c r="M1700" i="3"/>
  <c r="M1685" i="3"/>
  <c r="N1672" i="3"/>
  <c r="N1659" i="3"/>
  <c r="M1657" i="3"/>
  <c r="N1644" i="3"/>
  <c r="M1642" i="3"/>
  <c r="N1631" i="3"/>
  <c r="N1618" i="3"/>
  <c r="M1616" i="3"/>
  <c r="N1605" i="3"/>
  <c r="M1603" i="3"/>
  <c r="M1590" i="3"/>
  <c r="N1562" i="3"/>
  <c r="N1549" i="3"/>
  <c r="M1547" i="3"/>
  <c r="N1536" i="3"/>
  <c r="M1534" i="3"/>
  <c r="N1521" i="3"/>
  <c r="M1508" i="3"/>
  <c r="N1495" i="3"/>
  <c r="M1493" i="3"/>
  <c r="N1480" i="3"/>
  <c r="N1467" i="3"/>
  <c r="N1452" i="3"/>
  <c r="N1439" i="3"/>
  <c r="N1426" i="3"/>
  <c r="M1424" i="3"/>
  <c r="N1689" i="3"/>
  <c r="N1676" i="3"/>
  <c r="M1674" i="3"/>
  <c r="M1661" i="3"/>
  <c r="N1648" i="3"/>
  <c r="M1646" i="3"/>
  <c r="N1635" i="3"/>
  <c r="M1633" i="3"/>
  <c r="M1620" i="3"/>
  <c r="N1609" i="3"/>
  <c r="M1607" i="3"/>
  <c r="M1592" i="3"/>
  <c r="M1579" i="3"/>
  <c r="O1579" i="3" s="1"/>
  <c r="P1579" i="3" s="1"/>
  <c r="Q1579" i="3" s="1"/>
  <c r="H1580" i="5" s="1"/>
  <c r="N1566" i="3"/>
  <c r="M1564" i="3"/>
  <c r="N1551" i="3"/>
  <c r="N1540" i="3"/>
  <c r="M1538" i="3"/>
  <c r="N1525" i="3"/>
  <c r="M1523" i="3"/>
  <c r="N1512" i="3"/>
  <c r="N1499" i="3"/>
  <c r="M1497" i="3"/>
  <c r="M1469" i="3"/>
  <c r="N1456" i="3"/>
  <c r="M1454" i="3"/>
  <c r="N1443" i="3"/>
  <c r="M1441" i="3"/>
  <c r="M1428" i="3"/>
  <c r="N1417" i="3"/>
  <c r="M1415" i="3"/>
  <c r="N1402" i="3"/>
  <c r="M1400" i="3"/>
  <c r="N1389" i="3"/>
  <c r="M1387" i="3"/>
  <c r="M1374" i="3"/>
  <c r="N1359" i="3"/>
  <c r="N1348" i="3"/>
  <c r="M1346" i="3"/>
  <c r="N1333" i="3"/>
  <c r="M1331" i="3"/>
  <c r="N1320" i="3"/>
  <c r="N1307" i="3"/>
  <c r="M1305" i="3"/>
  <c r="N1292" i="3"/>
  <c r="M1290" i="3"/>
  <c r="N1279" i="3"/>
  <c r="M1264" i="3"/>
  <c r="N1251" i="3"/>
  <c r="N1706" i="3"/>
  <c r="N1679" i="3"/>
  <c r="N1674" i="3"/>
  <c r="N1669" i="3"/>
  <c r="M1637" i="3"/>
  <c r="N1610" i="3"/>
  <c r="M1605" i="3"/>
  <c r="N1600" i="3"/>
  <c r="N1595" i="3"/>
  <c r="M1578" i="3"/>
  <c r="N1573" i="3"/>
  <c r="M1568" i="3"/>
  <c r="N1563" i="3"/>
  <c r="N1541" i="3"/>
  <c r="M1536" i="3"/>
  <c r="M1531" i="3"/>
  <c r="N1516" i="3"/>
  <c r="M1509" i="3"/>
  <c r="M1504" i="3"/>
  <c r="M1494" i="3"/>
  <c r="M1472" i="3"/>
  <c r="M1462" i="3"/>
  <c r="N1457" i="3"/>
  <c r="N1447" i="3"/>
  <c r="M1435" i="3"/>
  <c r="M1425" i="3"/>
  <c r="N1413" i="3"/>
  <c r="N1406" i="3"/>
  <c r="M1397" i="3"/>
  <c r="N1390" i="3"/>
  <c r="M1381" i="3"/>
  <c r="N1367" i="3"/>
  <c r="N1360" i="3"/>
  <c r="M1696" i="3"/>
  <c r="N1688" i="3"/>
  <c r="M1683" i="3"/>
  <c r="N1680" i="3"/>
  <c r="M1675" i="3"/>
  <c r="N1667" i="3"/>
  <c r="N1646" i="3"/>
  <c r="N1625" i="3"/>
  <c r="N1617" i="3"/>
  <c r="M1612" i="3"/>
  <c r="M1609" i="3"/>
  <c r="M1604" i="3"/>
  <c r="N1596" i="3"/>
  <c r="M1562" i="3"/>
  <c r="M1554" i="3"/>
  <c r="N1546" i="3"/>
  <c r="N1538" i="3"/>
  <c r="M1525" i="3"/>
  <c r="N1504" i="3"/>
  <c r="N1496" i="3"/>
  <c r="M1491" i="3"/>
  <c r="M1483" i="3"/>
  <c r="N1475" i="3"/>
  <c r="M1470" i="3"/>
  <c r="N1454" i="3"/>
  <c r="N1433" i="3"/>
  <c r="N1425" i="3"/>
  <c r="M1420" i="3"/>
  <c r="M1405" i="3"/>
  <c r="O1405" i="3" s="1"/>
  <c r="P1405" i="3" s="1"/>
  <c r="Q1405" i="3" s="1"/>
  <c r="H1406" i="5" s="1"/>
  <c r="M1388" i="3"/>
  <c r="M1383" i="3"/>
  <c r="M1378" i="3"/>
  <c r="N1373" i="3"/>
  <c r="M1361" i="3"/>
  <c r="M1356" i="3"/>
  <c r="N1351" i="3"/>
  <c r="M1342" i="3"/>
  <c r="M1335" i="3"/>
  <c r="M1328" i="3"/>
  <c r="M1312" i="3"/>
  <c r="N1305" i="3"/>
  <c r="N1298" i="3"/>
  <c r="M1289" i="3"/>
  <c r="N1282" i="3"/>
  <c r="N1275" i="3"/>
  <c r="M1259" i="3"/>
  <c r="N1252" i="3"/>
  <c r="M1243" i="3"/>
  <c r="M1230" i="3"/>
  <c r="N1209" i="3"/>
  <c r="N1207" i="3"/>
  <c r="N1205" i="3"/>
  <c r="N1203" i="3"/>
  <c r="N1201" i="3"/>
  <c r="N1199" i="3"/>
  <c r="M1197" i="3"/>
  <c r="M1195" i="3"/>
  <c r="M1193" i="3"/>
  <c r="M1191" i="3"/>
  <c r="M1189" i="3"/>
  <c r="M1187" i="3"/>
  <c r="M1185" i="3"/>
  <c r="M1183" i="3"/>
  <c r="M1153" i="3"/>
  <c r="N1151" i="3"/>
  <c r="N1149" i="3"/>
  <c r="M1134" i="3"/>
  <c r="N1132" i="3"/>
  <c r="M1115" i="3"/>
  <c r="N1113" i="3"/>
  <c r="M1098" i="3"/>
  <c r="N1096" i="3"/>
  <c r="M1079" i="3"/>
  <c r="N1077" i="3"/>
  <c r="M1060" i="3"/>
  <c r="N1058" i="3"/>
  <c r="M1043" i="3"/>
  <c r="N1041" i="3"/>
  <c r="M1024" i="3"/>
  <c r="N1022" i="3"/>
  <c r="M1005" i="3"/>
  <c r="N1003" i="3"/>
  <c r="M988" i="3"/>
  <c r="N986" i="3"/>
  <c r="N1703" i="3"/>
  <c r="M1692" i="3"/>
  <c r="N1675" i="3"/>
  <c r="N1647" i="3"/>
  <c r="M1636" i="3"/>
  <c r="N1633" i="3"/>
  <c r="M1619" i="3"/>
  <c r="M1608" i="3"/>
  <c r="N1602" i="3"/>
  <c r="M1591" i="3"/>
  <c r="N1588" i="3"/>
  <c r="N1585" i="3"/>
  <c r="M1574" i="3"/>
  <c r="M1549" i="3"/>
  <c r="M1546" i="3"/>
  <c r="O1546" i="3" s="1"/>
  <c r="P1546" i="3" s="1"/>
  <c r="Q1546" i="3" s="1"/>
  <c r="H1547" i="5" s="1"/>
  <c r="N1532" i="3"/>
  <c r="N1529" i="3"/>
  <c r="M1507" i="3"/>
  <c r="M1476" i="3"/>
  <c r="N1473" i="3"/>
  <c r="M1459" i="3"/>
  <c r="M1448" i="3"/>
  <c r="M1445" i="3"/>
  <c r="N1442" i="3"/>
  <c r="N1431" i="3"/>
  <c r="M1404" i="3"/>
  <c r="N1396" i="3"/>
  <c r="N1383" i="3"/>
  <c r="M1370" i="3"/>
  <c r="M1362" i="3"/>
  <c r="N1322" i="3"/>
  <c r="M1310" i="3"/>
  <c r="M1300" i="3"/>
  <c r="M1288" i="3"/>
  <c r="N1278" i="3"/>
  <c r="N1273" i="3"/>
  <c r="N1268" i="3"/>
  <c r="M1256" i="3"/>
  <c r="M1251" i="3"/>
  <c r="N1246" i="3"/>
  <c r="N1239" i="3"/>
  <c r="N1232" i="3"/>
  <c r="M1223" i="3"/>
  <c r="N1214" i="3"/>
  <c r="M1212" i="3"/>
  <c r="M1199" i="3"/>
  <c r="N1188" i="3"/>
  <c r="M1186" i="3"/>
  <c r="N1173" i="3"/>
  <c r="M1171" i="3"/>
  <c r="M1158" i="3"/>
  <c r="M1156" i="3"/>
  <c r="M1154" i="3"/>
  <c r="M1152" i="3"/>
  <c r="M1150" i="3"/>
  <c r="M1148" i="3"/>
  <c r="M1146" i="3"/>
  <c r="M1144" i="3"/>
  <c r="N1075" i="3"/>
  <c r="N1073" i="3"/>
  <c r="N1071" i="3"/>
  <c r="M1069" i="3"/>
  <c r="M1067" i="3"/>
  <c r="M1065" i="3"/>
  <c r="M1063" i="3"/>
  <c r="M1061" i="3"/>
  <c r="M1059" i="3"/>
  <c r="M1057" i="3"/>
  <c r="N984" i="3"/>
  <c r="M982" i="3"/>
  <c r="M980" i="3"/>
  <c r="M978" i="3"/>
  <c r="M976" i="3"/>
  <c r="M974" i="3"/>
  <c r="N972" i="3"/>
  <c r="M955" i="3"/>
  <c r="N953" i="3"/>
  <c r="M938" i="3"/>
  <c r="N936" i="3"/>
  <c r="M1528" i="3"/>
  <c r="N1519" i="3"/>
  <c r="M1513" i="3"/>
  <c r="N1507" i="3"/>
  <c r="M1489" i="3"/>
  <c r="O1489" i="3" s="1"/>
  <c r="P1489" i="3" s="1"/>
  <c r="Q1489" i="3" s="1"/>
  <c r="H1490" i="5" s="1"/>
  <c r="M1477" i="3"/>
  <c r="M1474" i="3"/>
  <c r="N1468" i="3"/>
  <c r="M1444" i="3"/>
  <c r="N1441" i="3"/>
  <c r="M1438" i="3"/>
  <c r="N1435" i="3"/>
  <c r="M1432" i="3"/>
  <c r="M1429" i="3"/>
  <c r="N1423" i="3"/>
  <c r="M1417" i="3"/>
  <c r="M1392" i="3"/>
  <c r="N1381" i="3"/>
  <c r="N1378" i="3"/>
  <c r="M1364" i="3"/>
  <c r="N1345" i="3"/>
  <c r="N1337" i="3"/>
  <c r="M1324" i="3"/>
  <c r="N1290" i="3"/>
  <c r="N1269" i="3"/>
  <c r="N1261" i="3"/>
  <c r="N1709" i="3"/>
  <c r="M1693" i="3"/>
  <c r="M1690" i="3"/>
  <c r="M1680" i="3"/>
  <c r="M1677" i="3"/>
  <c r="N1661" i="3"/>
  <c r="M1655" i="3"/>
  <c r="N1645" i="3"/>
  <c r="N1629" i="3"/>
  <c r="M1626" i="3"/>
  <c r="M1623" i="3"/>
  <c r="N1613" i="3"/>
  <c r="N1591" i="3"/>
  <c r="M1559" i="3"/>
  <c r="N1543" i="3"/>
  <c r="M1527" i="3"/>
  <c r="M1524" i="3"/>
  <c r="N1514" i="3"/>
  <c r="N1511" i="3"/>
  <c r="M1492" i="3"/>
  <c r="N1479" i="3"/>
  <c r="N1476" i="3"/>
  <c r="N1460" i="3"/>
  <c r="M1457" i="3"/>
  <c r="N1444" i="3"/>
  <c r="N1428" i="3"/>
  <c r="M1386" i="3"/>
  <c r="M1377" i="3"/>
  <c r="M1371" i="3"/>
  <c r="M1368" i="3"/>
  <c r="N1365" i="3"/>
  <c r="N1356" i="3"/>
  <c r="M1353" i="3"/>
  <c r="M1350" i="3"/>
  <c r="N1336" i="3"/>
  <c r="N1325" i="3"/>
  <c r="N1311" i="3"/>
  <c r="N1297" i="3"/>
  <c r="M1286" i="3"/>
  <c r="N1272" i="3"/>
  <c r="N1258" i="3"/>
  <c r="N1240" i="3"/>
  <c r="M1218" i="3"/>
  <c r="M1211" i="3"/>
  <c r="M1202" i="3"/>
  <c r="N1195" i="3"/>
  <c r="M1188" i="3"/>
  <c r="M1179" i="3"/>
  <c r="M1172" i="3"/>
  <c r="N1156" i="3"/>
  <c r="N1143" i="3"/>
  <c r="M1141" i="3"/>
  <c r="N1128" i="3"/>
  <c r="N1115" i="3"/>
  <c r="N1100" i="3"/>
  <c r="N1087" i="3"/>
  <c r="N1074" i="3"/>
  <c r="M1072" i="3"/>
  <c r="N1059" i="3"/>
  <c r="M1046" i="3"/>
  <c r="N1033" i="3"/>
  <c r="M1031" i="3"/>
  <c r="N1020" i="3"/>
  <c r="M1018" i="3"/>
  <c r="N1005" i="3"/>
  <c r="N992" i="3"/>
  <c r="M990" i="3"/>
  <c r="N977" i="3"/>
  <c r="M915" i="3"/>
  <c r="N913" i="3"/>
  <c r="M896" i="3"/>
  <c r="N894" i="3"/>
  <c r="M877" i="3"/>
  <c r="N875" i="3"/>
  <c r="M1703" i="3"/>
  <c r="N1696" i="3"/>
  <c r="M1652" i="3"/>
  <c r="M1645" i="3"/>
  <c r="N1628" i="3"/>
  <c r="M1618" i="3"/>
  <c r="M1601" i="3"/>
  <c r="M1594" i="3"/>
  <c r="M1587" i="3"/>
  <c r="N1570" i="3"/>
  <c r="N1560" i="3"/>
  <c r="N1553" i="3"/>
  <c r="M1543" i="3"/>
  <c r="M1485" i="3"/>
  <c r="N1461" i="3"/>
  <c r="M1451" i="3"/>
  <c r="M1434" i="3"/>
  <c r="M1427" i="3"/>
  <c r="N1385" i="3"/>
  <c r="M1382" i="3"/>
  <c r="N1379" i="3"/>
  <c r="N1363" i="3"/>
  <c r="M1306" i="3"/>
  <c r="M1303" i="3"/>
  <c r="N1288" i="3"/>
  <c r="N1276" i="3"/>
  <c r="M1273" i="3"/>
  <c r="M1270" i="3"/>
  <c r="N1267" i="3"/>
  <c r="M1261" i="3"/>
  <c r="M1239" i="3"/>
  <c r="M1226" i="3"/>
  <c r="N1218" i="3"/>
  <c r="N1196" i="3"/>
  <c r="N1169" i="3"/>
  <c r="N1164" i="3"/>
  <c r="M1157" i="3"/>
  <c r="N1150" i="3"/>
  <c r="M1143" i="3"/>
  <c r="M1127" i="3"/>
  <c r="N1120" i="3"/>
  <c r="M1104" i="3"/>
  <c r="M1097" i="3"/>
  <c r="N1090" i="3"/>
  <c r="M1081" i="3"/>
  <c r="M1074" i="3"/>
  <c r="N1067" i="3"/>
  <c r="N1051" i="3"/>
  <c r="N1044" i="3"/>
  <c r="N1037" i="3"/>
  <c r="M1028" i="3"/>
  <c r="N1021" i="3"/>
  <c r="M998" i="3"/>
  <c r="N964" i="3"/>
  <c r="M962" i="3"/>
  <c r="N949" i="3"/>
  <c r="M947" i="3"/>
  <c r="N893" i="3"/>
  <c r="N891" i="3"/>
  <c r="N889" i="3"/>
  <c r="N887" i="3"/>
  <c r="N885" i="3"/>
  <c r="N883" i="3"/>
  <c r="N881" i="3"/>
  <c r="N879" i="3"/>
  <c r="M859" i="3"/>
  <c r="N857" i="3"/>
  <c r="M842" i="3"/>
  <c r="N840" i="3"/>
  <c r="M823" i="3"/>
  <c r="N821" i="3"/>
  <c r="M804" i="3"/>
  <c r="N802" i="3"/>
  <c r="M787" i="3"/>
  <c r="N785" i="3"/>
  <c r="M768" i="3"/>
  <c r="N766" i="3"/>
  <c r="M749" i="3"/>
  <c r="N747" i="3"/>
  <c r="M732" i="3"/>
  <c r="N730" i="3"/>
  <c r="M713" i="3"/>
  <c r="N711" i="3"/>
  <c r="M696" i="3"/>
  <c r="M694" i="3"/>
  <c r="N692" i="3"/>
  <c r="M677" i="3"/>
  <c r="N675" i="3"/>
  <c r="M658" i="3"/>
  <c r="N656" i="3"/>
  <c r="M641" i="3"/>
  <c r="N639" i="3"/>
  <c r="N637" i="3"/>
  <c r="M622" i="3"/>
  <c r="N620" i="3"/>
  <c r="M603" i="3"/>
  <c r="N601" i="3"/>
  <c r="M586" i="3"/>
  <c r="N584" i="3"/>
  <c r="M567" i="3"/>
  <c r="N565" i="3"/>
  <c r="M548" i="3"/>
  <c r="N546" i="3"/>
  <c r="N533" i="3"/>
  <c r="M526" i="3"/>
  <c r="N517" i="3"/>
  <c r="M510" i="3"/>
  <c r="N501" i="3"/>
  <c r="M494" i="3"/>
  <c r="N485" i="3"/>
  <c r="M478" i="3"/>
  <c r="N469" i="3"/>
  <c r="M462" i="3"/>
  <c r="N453" i="3"/>
  <c r="M446" i="3"/>
  <c r="N437" i="3"/>
  <c r="M430" i="3"/>
  <c r="N421" i="3"/>
  <c r="M414" i="3"/>
  <c r="N405" i="3"/>
  <c r="M398" i="3"/>
  <c r="N389" i="3"/>
  <c r="M382" i="3"/>
  <c r="N373" i="3"/>
  <c r="M366" i="3"/>
  <c r="N357" i="3"/>
  <c r="M350" i="3"/>
  <c r="N341" i="3"/>
  <c r="M334" i="3"/>
  <c r="N325" i="3"/>
  <c r="M318" i="3"/>
  <c r="N309" i="3"/>
  <c r="M302" i="3"/>
  <c r="N293" i="3"/>
  <c r="M286" i="3"/>
  <c r="N277" i="3"/>
  <c r="M270" i="3"/>
  <c r="N261" i="3"/>
  <c r="M254" i="3"/>
  <c r="N245" i="3"/>
  <c r="M238" i="3"/>
  <c r="N229" i="3"/>
  <c r="M222" i="3"/>
  <c r="N213" i="3"/>
  <c r="M206" i="3"/>
  <c r="N197" i="3"/>
  <c r="M1708" i="3"/>
  <c r="N1690" i="3"/>
  <c r="M1686" i="3"/>
  <c r="M1650" i="3"/>
  <c r="N1639" i="3"/>
  <c r="M1621" i="3"/>
  <c r="M1610" i="3"/>
  <c r="N1599" i="3"/>
  <c r="M1570" i="3"/>
  <c r="N1559" i="3"/>
  <c r="M1552" i="3"/>
  <c r="M1548" i="3"/>
  <c r="N1534" i="3"/>
  <c r="N1530" i="3"/>
  <c r="N1483" i="3"/>
  <c r="N1472" i="3"/>
  <c r="M1465" i="3"/>
  <c r="M1461" i="3"/>
  <c r="N1432" i="3"/>
  <c r="M1421" i="3"/>
  <c r="M1418" i="3"/>
  <c r="M1411" i="3"/>
  <c r="N1707" i="3"/>
  <c r="M1678" i="3"/>
  <c r="M1667" i="3"/>
  <c r="N1656" i="3"/>
  <c r="M1649" i="3"/>
  <c r="N1641" i="3"/>
  <c r="M1627" i="3"/>
  <c r="N1616" i="3"/>
  <c r="N1598" i="3"/>
  <c r="N1569" i="3"/>
  <c r="N1565" i="3"/>
  <c r="M1518" i="3"/>
  <c r="M1500" i="3"/>
  <c r="M1460" i="3"/>
  <c r="M1449" i="3"/>
  <c r="N1427" i="3"/>
  <c r="N1420" i="3"/>
  <c r="M1369" i="3"/>
  <c r="N1352" i="3"/>
  <c r="M1349" i="3"/>
  <c r="N1317" i="3"/>
  <c r="M1314" i="3"/>
  <c r="O1314" i="3" s="1"/>
  <c r="P1314" i="3" s="1"/>
  <c r="Q1314" i="3" s="1"/>
  <c r="H1315" i="5" s="1"/>
  <c r="M1276" i="3"/>
  <c r="M1260" i="3"/>
  <c r="M1257" i="3"/>
  <c r="M1254" i="3"/>
  <c r="N1248" i="3"/>
  <c r="M1245" i="3"/>
  <c r="N1231" i="3"/>
  <c r="N1212" i="3"/>
  <c r="N1204" i="3"/>
  <c r="N1191" i="3"/>
  <c r="M1178" i="3"/>
  <c r="N1170" i="3"/>
  <c r="N1147" i="3"/>
  <c r="M1140" i="3"/>
  <c r="N1135" i="3"/>
  <c r="N1130" i="3"/>
  <c r="M1118" i="3"/>
  <c r="M1108" i="3"/>
  <c r="N1103" i="3"/>
  <c r="M1086" i="3"/>
  <c r="N1081" i="3"/>
  <c r="M1076" i="3"/>
  <c r="M1064" i="3"/>
  <c r="M1054" i="3"/>
  <c r="M1032" i="3"/>
  <c r="N1027" i="3"/>
  <c r="M1022" i="3"/>
  <c r="O1022" i="3" s="1"/>
  <c r="P1022" i="3" s="1"/>
  <c r="Q1022" i="3" s="1"/>
  <c r="H1023" i="5" s="1"/>
  <c r="M1000" i="3"/>
  <c r="N995" i="3"/>
  <c r="N973" i="3"/>
  <c r="M966" i="3"/>
  <c r="M957" i="3"/>
  <c r="M950" i="3"/>
  <c r="N927" i="3"/>
  <c r="N914" i="3"/>
  <c r="M912" i="3"/>
  <c r="N901" i="3"/>
  <c r="M899" i="3"/>
  <c r="M886" i="3"/>
  <c r="N873" i="3"/>
  <c r="M871" i="3"/>
  <c r="M838" i="3"/>
  <c r="M836" i="3"/>
  <c r="M834" i="3"/>
  <c r="M832" i="3"/>
  <c r="M830" i="3"/>
  <c r="M828" i="3"/>
  <c r="M826" i="3"/>
  <c r="M824" i="3"/>
  <c r="N749" i="3"/>
  <c r="M747" i="3"/>
  <c r="M745" i="3"/>
  <c r="M743" i="3"/>
  <c r="M741" i="3"/>
  <c r="M739" i="3"/>
  <c r="M737" i="3"/>
  <c r="N660" i="3"/>
  <c r="N658" i="3"/>
  <c r="M656" i="3"/>
  <c r="M654" i="3"/>
  <c r="M652" i="3"/>
  <c r="M650" i="3"/>
  <c r="M648" i="3"/>
  <c r="M1707" i="3"/>
  <c r="N1692" i="3"/>
  <c r="N1663" i="3"/>
  <c r="M1641" i="3"/>
  <c r="N1634" i="3"/>
  <c r="M1598" i="3"/>
  <c r="N1576" i="3"/>
  <c r="N1572" i="3"/>
  <c r="M1565" i="3"/>
  <c r="N1554" i="3"/>
  <c r="M1514" i="3"/>
  <c r="O1514" i="3" s="1"/>
  <c r="P1514" i="3" s="1"/>
  <c r="Q1514" i="3" s="1"/>
  <c r="H1515" i="5" s="1"/>
  <c r="N1489" i="3"/>
  <c r="N1485" i="3"/>
  <c r="M1478" i="3"/>
  <c r="M1456" i="3"/>
  <c r="N1438" i="3"/>
  <c r="M1413" i="3"/>
  <c r="M1406" i="3"/>
  <c r="M1396" i="3"/>
  <c r="N1386" i="3"/>
  <c r="N1372" i="3"/>
  <c r="N1362" i="3"/>
  <c r="M1352" i="3"/>
  <c r="N1339" i="3"/>
  <c r="M1336" i="3"/>
  <c r="M1333" i="3"/>
  <c r="M1317" i="3"/>
  <c r="M1298" i="3"/>
  <c r="M1282" i="3"/>
  <c r="N1266" i="3"/>
  <c r="N1652" i="3"/>
  <c r="M1634" i="3"/>
  <c r="N1623" i="3"/>
  <c r="N1583" i="3"/>
  <c r="M1576" i="3"/>
  <c r="M1572" i="3"/>
  <c r="N1547" i="3"/>
  <c r="M1496" i="3"/>
  <c r="N1481" i="3"/>
  <c r="N1474" i="3"/>
  <c r="N1463" i="3"/>
  <c r="N1445" i="3"/>
  <c r="N1434" i="3"/>
  <c r="N1419" i="3"/>
  <c r="M1389" i="3"/>
  <c r="O1389" i="3" s="1"/>
  <c r="P1389" i="3" s="1"/>
  <c r="Q1389" i="3" s="1"/>
  <c r="H1390" i="5" s="1"/>
  <c r="M1379" i="3"/>
  <c r="M1372" i="3"/>
  <c r="M1355" i="3"/>
  <c r="M1339" i="3"/>
  <c r="N1326" i="3"/>
  <c r="N1323" i="3"/>
  <c r="M1320" i="3"/>
  <c r="O1320" i="3" s="1"/>
  <c r="P1320" i="3" s="1"/>
  <c r="Q1320" i="3" s="1"/>
  <c r="H1321" i="5" s="1"/>
  <c r="M1307" i="3"/>
  <c r="O1307" i="3" s="1"/>
  <c r="P1307" i="3" s="1"/>
  <c r="Q1307" i="3" s="1"/>
  <c r="H1308" i="5" s="1"/>
  <c r="N1301" i="3"/>
  <c r="N1285" i="3"/>
  <c r="M1269" i="3"/>
  <c r="O1269" i="3" s="1"/>
  <c r="P1269" i="3" s="1"/>
  <c r="Q1269" i="3" s="1"/>
  <c r="H1270" i="5" s="1"/>
  <c r="M1242" i="3"/>
  <c r="N1236" i="3"/>
  <c r="M1228" i="3"/>
  <c r="M1225" i="3"/>
  <c r="M1217" i="3"/>
  <c r="M1209" i="3"/>
  <c r="O1209" i="3" s="1"/>
  <c r="P1209" i="3" s="1"/>
  <c r="Q1209" i="3" s="1"/>
  <c r="H1210" i="5" s="1"/>
  <c r="M1175" i="3"/>
  <c r="O1175" i="3" s="1"/>
  <c r="P1175" i="3" s="1"/>
  <c r="Q1175" i="3" s="1"/>
  <c r="H1176" i="5" s="1"/>
  <c r="M1162" i="3"/>
  <c r="M1125" i="3"/>
  <c r="M1120" i="3"/>
  <c r="N1098" i="3"/>
  <c r="M1093" i="3"/>
  <c r="N1088" i="3"/>
  <c r="N1083" i="3"/>
  <c r="N1066" i="3"/>
  <c r="N1061" i="3"/>
  <c r="N1056" i="3"/>
  <c r="M1049" i="3"/>
  <c r="N1034" i="3"/>
  <c r="M1017" i="3"/>
  <c r="M1012" i="3"/>
  <c r="N1007" i="3"/>
  <c r="N1002" i="3"/>
  <c r="M985" i="3"/>
  <c r="N980" i="3"/>
  <c r="N968" i="3"/>
  <c r="N959" i="3"/>
  <c r="N952" i="3"/>
  <c r="N929" i="3"/>
  <c r="M916" i="3"/>
  <c r="N905" i="3"/>
  <c r="M903" i="3"/>
  <c r="N890" i="3"/>
  <c r="M888" i="3"/>
  <c r="M1709" i="3"/>
  <c r="N1699" i="3"/>
  <c r="M1617" i="3"/>
  <c r="N1612" i="3"/>
  <c r="N1607" i="3"/>
  <c r="N1597" i="3"/>
  <c r="N1568" i="3"/>
  <c r="M1530" i="3"/>
  <c r="M1520" i="3"/>
  <c r="N1491" i="3"/>
  <c r="M1481" i="3"/>
  <c r="M1433" i="3"/>
  <c r="O1433" i="3" s="1"/>
  <c r="P1433" i="3" s="1"/>
  <c r="Q1433" i="3" s="1"/>
  <c r="H1434" i="5" s="1"/>
  <c r="M1414" i="3"/>
  <c r="O1414" i="3" s="1"/>
  <c r="P1414" i="3" s="1"/>
  <c r="Q1414" i="3" s="1"/>
  <c r="H1415" i="5" s="1"/>
  <c r="N1409" i="3"/>
  <c r="M1401" i="3"/>
  <c r="N1380" i="3"/>
  <c r="M1704" i="3"/>
  <c r="M1699" i="3"/>
  <c r="M1670" i="3"/>
  <c r="O1670" i="3" s="1"/>
  <c r="P1670" i="3" s="1"/>
  <c r="Q1670" i="3" s="1"/>
  <c r="H1671" i="5" s="1"/>
  <c r="N1665" i="3"/>
  <c r="N1626" i="3"/>
  <c r="M1597" i="3"/>
  <c r="M1588" i="3"/>
  <c r="N1578" i="3"/>
  <c r="M1539" i="3"/>
  <c r="N1515" i="3"/>
  <c r="M1510" i="3"/>
  <c r="O1510" i="3" s="1"/>
  <c r="P1510" i="3" s="1"/>
  <c r="Q1510" i="3" s="1"/>
  <c r="H1511" i="5" s="1"/>
  <c r="M1452" i="3"/>
  <c r="M1447" i="3"/>
  <c r="N1437" i="3"/>
  <c r="M1409" i="3"/>
  <c r="N1388" i="3"/>
  <c r="M1380" i="3"/>
  <c r="N1376" i="3"/>
  <c r="M1347" i="3"/>
  <c r="N1335" i="3"/>
  <c r="M1705" i="3"/>
  <c r="N1682" i="3"/>
  <c r="N1544" i="3"/>
  <c r="M1533" i="3"/>
  <c r="N1522" i="3"/>
  <c r="M1488" i="3"/>
  <c r="N1466" i="3"/>
  <c r="N1450" i="3"/>
  <c r="N1422" i="3"/>
  <c r="N1407" i="3"/>
  <c r="M1402" i="3"/>
  <c r="N1392" i="3"/>
  <c r="N1698" i="3"/>
  <c r="N1693" i="3"/>
  <c r="M1682" i="3"/>
  <c r="N1671" i="3"/>
  <c r="N1660" i="3"/>
  <c r="N1643" i="3"/>
  <c r="M1638" i="3"/>
  <c r="N1627" i="3"/>
  <c r="N1621" i="3"/>
  <c r="N1593" i="3"/>
  <c r="N1582" i="3"/>
  <c r="M1566" i="3"/>
  <c r="N1555" i="3"/>
  <c r="M1544" i="3"/>
  <c r="N1527" i="3"/>
  <c r="M1511" i="3"/>
  <c r="N1505" i="3"/>
  <c r="M1466" i="3"/>
  <c r="N1455" i="3"/>
  <c r="M1422" i="3"/>
  <c r="N1358" i="3"/>
  <c r="N1354" i="3"/>
  <c r="N1341" i="3"/>
  <c r="M1329" i="3"/>
  <c r="M1325" i="3"/>
  <c r="N1321" i="3"/>
  <c r="M1313" i="3"/>
  <c r="N1309" i="3"/>
  <c r="M1278" i="3"/>
  <c r="N1274" i="3"/>
  <c r="N1235" i="3"/>
  <c r="N1222" i="3"/>
  <c r="N1219" i="3"/>
  <c r="N1216" i="3"/>
  <c r="M1201" i="3"/>
  <c r="N1198" i="3"/>
  <c r="N1192" i="3"/>
  <c r="N1180" i="3"/>
  <c r="N1159" i="3"/>
  <c r="N1145" i="3"/>
  <c r="N1134" i="3"/>
  <c r="N1131" i="3"/>
  <c r="M1123" i="3"/>
  <c r="M1117" i="3"/>
  <c r="M1106" i="3"/>
  <c r="M1698" i="3"/>
  <c r="M1671" i="3"/>
  <c r="M1665" i="3"/>
  <c r="M1659" i="3"/>
  <c r="M1654" i="3"/>
  <c r="M1648" i="3"/>
  <c r="M1643" i="3"/>
  <c r="N1637" i="3"/>
  <c r="N1632" i="3"/>
  <c r="N1604" i="3"/>
  <c r="M1593" i="3"/>
  <c r="M1582" i="3"/>
  <c r="N1571" i="3"/>
  <c r="M1555" i="3"/>
  <c r="O1555" i="3" s="1"/>
  <c r="P1555" i="3" s="1"/>
  <c r="Q1555" i="3" s="1"/>
  <c r="H1556" i="5" s="1"/>
  <c r="M1532" i="3"/>
  <c r="M1516" i="3"/>
  <c r="O1516" i="3" s="1"/>
  <c r="P1516" i="3" s="1"/>
  <c r="Q1516" i="3" s="1"/>
  <c r="H1517" i="5" s="1"/>
  <c r="M1499" i="3"/>
  <c r="O1499" i="3" s="1"/>
  <c r="P1499" i="3" s="1"/>
  <c r="Q1499" i="3" s="1"/>
  <c r="H1500" i="5" s="1"/>
  <c r="N1477" i="3"/>
  <c r="N1416" i="3"/>
  <c r="N1387" i="3"/>
  <c r="N1368" i="3"/>
  <c r="M1358" i="3"/>
  <c r="M1354" i="3"/>
  <c r="M1341" i="3"/>
  <c r="M1309" i="3"/>
  <c r="M1274" i="3"/>
  <c r="N1262" i="3"/>
  <c r="M1248" i="3"/>
  <c r="N1241" i="3"/>
  <c r="N1238" i="3"/>
  <c r="M1235" i="3"/>
  <c r="N1225" i="3"/>
  <c r="M1219" i="3"/>
  <c r="M1216" i="3"/>
  <c r="N1210" i="3"/>
  <c r="M1207" i="3"/>
  <c r="M1204" i="3"/>
  <c r="N1708" i="3"/>
  <c r="M1702" i="3"/>
  <c r="N1697" i="3"/>
  <c r="N1691" i="3"/>
  <c r="M1669" i="3"/>
  <c r="N1658" i="3"/>
  <c r="N1653" i="3"/>
  <c r="M1630" i="3"/>
  <c r="N1619" i="3"/>
  <c r="N1614" i="3"/>
  <c r="N1586" i="3"/>
  <c r="M1537" i="3"/>
  <c r="O1537" i="3" s="1"/>
  <c r="P1537" i="3" s="1"/>
  <c r="Q1537" i="3" s="1"/>
  <c r="H1538" i="5" s="1"/>
  <c r="N1531" i="3"/>
  <c r="N1487" i="3"/>
  <c r="N1415" i="3"/>
  <c r="N1400" i="3"/>
  <c r="N1344" i="3"/>
  <c r="N1701" i="3"/>
  <c r="N1684" i="3"/>
  <c r="N1673" i="3"/>
  <c r="M1629" i="3"/>
  <c r="N1601" i="3"/>
  <c r="M1585" i="3"/>
  <c r="M1557" i="3"/>
  <c r="N1535" i="3"/>
  <c r="N1513" i="3"/>
  <c r="N1502" i="3"/>
  <c r="M1701" i="3"/>
  <c r="M1653" i="3"/>
  <c r="M1589" i="3"/>
  <c r="N1580" i="3"/>
  <c r="N1564" i="3"/>
  <c r="N1500" i="3"/>
  <c r="M1453" i="3"/>
  <c r="M1430" i="3"/>
  <c r="M1416" i="3"/>
  <c r="N1384" i="3"/>
  <c r="M1344" i="3"/>
  <c r="M1334" i="3"/>
  <c r="N1329" i="3"/>
  <c r="N1324" i="3"/>
  <c r="M1319" i="3"/>
  <c r="M1258" i="3"/>
  <c r="N1250" i="3"/>
  <c r="M1221" i="3"/>
  <c r="N1200" i="3"/>
  <c r="M1181" i="3"/>
  <c r="M1684" i="3"/>
  <c r="M1676" i="3"/>
  <c r="O1676" i="3" s="1"/>
  <c r="P1676" i="3" s="1"/>
  <c r="Q1676" i="3" s="1"/>
  <c r="H1677" i="5" s="1"/>
  <c r="M1644" i="3"/>
  <c r="N1636" i="3"/>
  <c r="N1620" i="3"/>
  <c r="N1587" i="3"/>
  <c r="M1580" i="3"/>
  <c r="M1556" i="3"/>
  <c r="M1540" i="3"/>
  <c r="M1515" i="3"/>
  <c r="M1475" i="3"/>
  <c r="M1468" i="3"/>
  <c r="O1468" i="3" s="1"/>
  <c r="P1468" i="3" s="1"/>
  <c r="Q1468" i="3" s="1"/>
  <c r="H1469" i="5" s="1"/>
  <c r="M1437" i="3"/>
  <c r="O1437" i="3" s="1"/>
  <c r="P1437" i="3" s="1"/>
  <c r="Q1437" i="3" s="1"/>
  <c r="H1438" i="5" s="1"/>
  <c r="N1424" i="3"/>
  <c r="M1403" i="3"/>
  <c r="O1403" i="3" s="1"/>
  <c r="P1403" i="3" s="1"/>
  <c r="Q1403" i="3" s="1"/>
  <c r="H1404" i="5" s="1"/>
  <c r="M1390" i="3"/>
  <c r="M1384" i="3"/>
  <c r="M1366" i="3"/>
  <c r="N1295" i="3"/>
  <c r="M1250" i="3"/>
  <c r="N1224" i="3"/>
  <c r="N1217" i="3"/>
  <c r="M1203" i="3"/>
  <c r="M1200" i="3"/>
  <c r="N1190" i="3"/>
  <c r="N1184" i="3"/>
  <c r="M1635" i="3"/>
  <c r="M1628" i="3"/>
  <c r="M1611" i="3"/>
  <c r="M1563" i="3"/>
  <c r="N1523" i="3"/>
  <c r="N1498" i="3"/>
  <c r="N1459" i="3"/>
  <c r="N1408" i="3"/>
  <c r="N1371" i="3"/>
  <c r="N1349" i="3"/>
  <c r="M1323" i="3"/>
  <c r="N1280" i="3"/>
  <c r="N1271" i="3"/>
  <c r="M1267" i="3"/>
  <c r="M1262" i="3"/>
  <c r="M1246" i="3"/>
  <c r="M1224" i="3"/>
  <c r="N1220" i="3"/>
  <c r="M1210" i="3"/>
  <c r="O1210" i="3" s="1"/>
  <c r="P1210" i="3" s="1"/>
  <c r="Q1210" i="3" s="1"/>
  <c r="H1211" i="5" s="1"/>
  <c r="N1187" i="3"/>
  <c r="M1184" i="3"/>
  <c r="N1174" i="3"/>
  <c r="N1700" i="3"/>
  <c r="M1691" i="3"/>
  <c r="N1651" i="3"/>
  <c r="N1603" i="3"/>
  <c r="M1595" i="3"/>
  <c r="N1506" i="3"/>
  <c r="M1498" i="3"/>
  <c r="M1490" i="3"/>
  <c r="O1490" i="3" s="1"/>
  <c r="P1490" i="3" s="1"/>
  <c r="Q1490" i="3" s="1"/>
  <c r="H1491" i="5" s="1"/>
  <c r="M1408" i="3"/>
  <c r="M1360" i="3"/>
  <c r="O1360" i="3" s="1"/>
  <c r="P1360" i="3" s="1"/>
  <c r="Q1360" i="3" s="1"/>
  <c r="H1361" i="5" s="1"/>
  <c r="N1328" i="3"/>
  <c r="N1299" i="3"/>
  <c r="N1294" i="3"/>
  <c r="N1284" i="3"/>
  <c r="M1280" i="3"/>
  <c r="M1275" i="3"/>
  <c r="M1271" i="3"/>
  <c r="N1242" i="3"/>
  <c r="M1231" i="3"/>
  <c r="N1227" i="3"/>
  <c r="M1220" i="3"/>
  <c r="N1193" i="3"/>
  <c r="N1177" i="3"/>
  <c r="N1161" i="3"/>
  <c r="N1152" i="3"/>
  <c r="N1137" i="3"/>
  <c r="N1683" i="3"/>
  <c r="M1602" i="3"/>
  <c r="M1586" i="3"/>
  <c r="M1506" i="3"/>
  <c r="N1482" i="3"/>
  <c r="N1451" i="3"/>
  <c r="N1436" i="3"/>
  <c r="N1421" i="3"/>
  <c r="N1377" i="3"/>
  <c r="M1365" i="3"/>
  <c r="M1348" i="3"/>
  <c r="O1348" i="3" s="1"/>
  <c r="P1348" i="3" s="1"/>
  <c r="Q1348" i="3" s="1"/>
  <c r="H1349" i="5" s="1"/>
  <c r="M1338" i="3"/>
  <c r="N1313" i="3"/>
  <c r="M1299" i="3"/>
  <c r="M1294" i="3"/>
  <c r="M1284" i="3"/>
  <c r="N1253" i="3"/>
  <c r="M1227" i="3"/>
  <c r="N1206" i="3"/>
  <c r="M1180" i="3"/>
  <c r="N1650" i="3"/>
  <c r="M1553" i="3"/>
  <c r="M1529" i="3"/>
  <c r="M1521" i="3"/>
  <c r="N1497" i="3"/>
  <c r="N1458" i="3"/>
  <c r="M1436" i="3"/>
  <c r="N1353" i="3"/>
  <c r="N1343" i="3"/>
  <c r="N1332" i="3"/>
  <c r="M1318" i="3"/>
  <c r="M1308" i="3"/>
  <c r="N1289" i="3"/>
  <c r="N1257" i="3"/>
  <c r="M1253" i="3"/>
  <c r="O1253" i="3" s="1"/>
  <c r="P1253" i="3" s="1"/>
  <c r="Q1253" i="3" s="1"/>
  <c r="H1254" i="5" s="1"/>
  <c r="N1234" i="3"/>
  <c r="N1642" i="3"/>
  <c r="N1561" i="3"/>
  <c r="N1537" i="3"/>
  <c r="M1473" i="3"/>
  <c r="M1458" i="3"/>
  <c r="M1443" i="3"/>
  <c r="N1394" i="3"/>
  <c r="N1375" i="3"/>
  <c r="M1332" i="3"/>
  <c r="M1322" i="3"/>
  <c r="N1303" i="3"/>
  <c r="N1293" i="3"/>
  <c r="N1265" i="3"/>
  <c r="N1249" i="3"/>
  <c r="M1689" i="3"/>
  <c r="O1689" i="3" s="1"/>
  <c r="P1689" i="3" s="1"/>
  <c r="Q1689" i="3" s="1"/>
  <c r="H1690" i="5" s="1"/>
  <c r="N1681" i="3"/>
  <c r="M1673" i="3"/>
  <c r="M1625" i="3"/>
  <c r="M1561" i="3"/>
  <c r="N1545" i="3"/>
  <c r="N1464" i="3"/>
  <c r="M1442" i="3"/>
  <c r="M1394" i="3"/>
  <c r="O1394" i="3" s="1"/>
  <c r="P1394" i="3" s="1"/>
  <c r="Q1394" i="3" s="1"/>
  <c r="H1395" i="5" s="1"/>
  <c r="N1370" i="3"/>
  <c r="N1364" i="3"/>
  <c r="M1337" i="3"/>
  <c r="N1327" i="3"/>
  <c r="M1293" i="3"/>
  <c r="M1265" i="3"/>
  <c r="O1265" i="3" s="1"/>
  <c r="P1265" i="3" s="1"/>
  <c r="Q1265" i="3" s="1"/>
  <c r="H1266" i="5" s="1"/>
  <c r="N1223" i="3"/>
  <c r="M1697" i="3"/>
  <c r="M1681" i="3"/>
  <c r="O1681" i="3" s="1"/>
  <c r="P1681" i="3" s="1"/>
  <c r="Q1681" i="3" s="1"/>
  <c r="H1682" i="5" s="1"/>
  <c r="N1664" i="3"/>
  <c r="N1657" i="3"/>
  <c r="N1624" i="3"/>
  <c r="N1592" i="3"/>
  <c r="N1552" i="3"/>
  <c r="M1545" i="3"/>
  <c r="N1528" i="3"/>
  <c r="M1512" i="3"/>
  <c r="M1495" i="3"/>
  <c r="N1471" i="3"/>
  <c r="M1464" i="3"/>
  <c r="N1449" i="3"/>
  <c r="M1419" i="3"/>
  <c r="N1347" i="3"/>
  <c r="N1342" i="3"/>
  <c r="M1326" i="3"/>
  <c r="N1244" i="3"/>
  <c r="N1202" i="3"/>
  <c r="N1705" i="3"/>
  <c r="M1688" i="3"/>
  <c r="N1640" i="3"/>
  <c r="M1624" i="3"/>
  <c r="O1624" i="3" s="1"/>
  <c r="P1624" i="3" s="1"/>
  <c r="Q1624" i="3" s="1"/>
  <c r="H1625" i="5" s="1"/>
  <c r="N1608" i="3"/>
  <c r="M1600" i="3"/>
  <c r="N1584" i="3"/>
  <c r="M1479" i="3"/>
  <c r="M1399" i="3"/>
  <c r="O1399" i="3" s="1"/>
  <c r="P1399" i="3" s="1"/>
  <c r="Q1399" i="3" s="1"/>
  <c r="H1400" i="5" s="1"/>
  <c r="M1363" i="3"/>
  <c r="M1316" i="3"/>
  <c r="M1297" i="3"/>
  <c r="M1283" i="3"/>
  <c r="N1256" i="3"/>
  <c r="M1252" i="3"/>
  <c r="M1244" i="3"/>
  <c r="N1237" i="3"/>
  <c r="M1205" i="3"/>
  <c r="N1662" i="3"/>
  <c r="M1622" i="3"/>
  <c r="M1614" i="3"/>
  <c r="M1606" i="3"/>
  <c r="N1557" i="3"/>
  <c r="M1550" i="3"/>
  <c r="N1517" i="3"/>
  <c r="N1509" i="3"/>
  <c r="M1672" i="3"/>
  <c r="N1493" i="3"/>
  <c r="M1410" i="3"/>
  <c r="N1391" i="3"/>
  <c r="M1292" i="3"/>
  <c r="M1237" i="3"/>
  <c r="N1189" i="3"/>
  <c r="N1171" i="3"/>
  <c r="N1154" i="3"/>
  <c r="M1126" i="3"/>
  <c r="N1123" i="3"/>
  <c r="M1114" i="3"/>
  <c r="M1111" i="3"/>
  <c r="M1102" i="3"/>
  <c r="M1090" i="3"/>
  <c r="N1079" i="3"/>
  <c r="N1076" i="3"/>
  <c r="M1048" i="3"/>
  <c r="M1034" i="3"/>
  <c r="O1034" i="3" s="1"/>
  <c r="P1034" i="3" s="1"/>
  <c r="Q1034" i="3" s="1"/>
  <c r="H1035" i="5" s="1"/>
  <c r="M1020" i="3"/>
  <c r="N1695" i="3"/>
  <c r="N1567" i="3"/>
  <c r="M1517" i="3"/>
  <c r="M1463" i="3"/>
  <c r="N1357" i="3"/>
  <c r="M1345" i="3"/>
  <c r="N1291" i="3"/>
  <c r="N1255" i="3"/>
  <c r="M1229" i="3"/>
  <c r="N1221" i="3"/>
  <c r="M1194" i="3"/>
  <c r="N1167" i="3"/>
  <c r="N1138" i="3"/>
  <c r="M1096" i="3"/>
  <c r="M1073" i="3"/>
  <c r="O1073" i="3" s="1"/>
  <c r="P1073" i="3" s="1"/>
  <c r="Q1073" i="3" s="1"/>
  <c r="H1074" i="5" s="1"/>
  <c r="M1062" i="3"/>
  <c r="N1031" i="3"/>
  <c r="N1017" i="3"/>
  <c r="M1014" i="3"/>
  <c r="N1615" i="3"/>
  <c r="M1446" i="3"/>
  <c r="N1330" i="3"/>
  <c r="M1291" i="3"/>
  <c r="O1291" i="3" s="1"/>
  <c r="P1291" i="3" s="1"/>
  <c r="Q1291" i="3" s="1"/>
  <c r="H1292" i="5" s="1"/>
  <c r="N1277" i="3"/>
  <c r="M1255" i="3"/>
  <c r="M1236" i="3"/>
  <c r="M1198" i="3"/>
  <c r="M1167" i="3"/>
  <c r="O1167" i="3" s="1"/>
  <c r="P1167" i="3" s="1"/>
  <c r="Q1167" i="3" s="1"/>
  <c r="H1168" i="5" s="1"/>
  <c r="N1157" i="3"/>
  <c r="N1141" i="3"/>
  <c r="M1138" i="3"/>
  <c r="O1138" i="3" s="1"/>
  <c r="P1138" i="3" s="1"/>
  <c r="Q1138" i="3" s="1"/>
  <c r="H1139" i="5" s="1"/>
  <c r="M1056" i="3"/>
  <c r="O1056" i="3" s="1"/>
  <c r="P1056" i="3" s="1"/>
  <c r="Q1056" i="3" s="1"/>
  <c r="H1057" i="5" s="1"/>
  <c r="N1045" i="3"/>
  <c r="N1028" i="3"/>
  <c r="M1003" i="3"/>
  <c r="N1000" i="3"/>
  <c r="N997" i="3"/>
  <c r="N1694" i="3"/>
  <c r="M1640" i="3"/>
  <c r="M1330" i="3"/>
  <c r="M1277" i="3"/>
  <c r="N1228" i="3"/>
  <c r="N1183" i="3"/>
  <c r="N1179" i="3"/>
  <c r="N1160" i="3"/>
  <c r="M1147" i="3"/>
  <c r="O1147" i="3" s="1"/>
  <c r="P1147" i="3" s="1"/>
  <c r="Q1147" i="3" s="1"/>
  <c r="H1148" i="5" s="1"/>
  <c r="N1144" i="3"/>
  <c r="N1122" i="3"/>
  <c r="N1084" i="3"/>
  <c r="N1070" i="3"/>
  <c r="N1053" i="3"/>
  <c r="M1045" i="3"/>
  <c r="N1042" i="3"/>
  <c r="N1039" i="3"/>
  <c r="N1011" i="3"/>
  <c r="M997" i="3"/>
  <c r="N994" i="3"/>
  <c r="N983" i="3"/>
  <c r="M964" i="3"/>
  <c r="N956" i="3"/>
  <c r="M1694" i="3"/>
  <c r="N1404" i="3"/>
  <c r="M1373" i="3"/>
  <c r="M1170" i="3"/>
  <c r="M1131" i="3"/>
  <c r="N1125" i="3"/>
  <c r="M1122" i="3"/>
  <c r="N1119" i="3"/>
  <c r="M1110" i="3"/>
  <c r="N1107" i="3"/>
  <c r="N1101" i="3"/>
  <c r="N1095" i="3"/>
  <c r="N1092" i="3"/>
  <c r="M1084" i="3"/>
  <c r="M1078" i="3"/>
  <c r="M1070" i="3"/>
  <c r="M1053" i="3"/>
  <c r="N1050" i="3"/>
  <c r="M1042" i="3"/>
  <c r="N1036" i="3"/>
  <c r="N1025" i="3"/>
  <c r="M1011" i="3"/>
  <c r="N1008" i="3"/>
  <c r="M994" i="3"/>
  <c r="M983" i="3"/>
  <c r="M956" i="3"/>
  <c r="N948" i="3"/>
  <c r="M1639" i="3"/>
  <c r="N1589" i="3"/>
  <c r="N1440" i="3"/>
  <c r="M1385" i="3"/>
  <c r="N1369" i="3"/>
  <c r="N1315" i="3"/>
  <c r="M1301" i="3"/>
  <c r="N1287" i="3"/>
  <c r="N1226" i="3"/>
  <c r="M1192" i="3"/>
  <c r="N1163" i="3"/>
  <c r="M1128" i="3"/>
  <c r="N1116" i="3"/>
  <c r="M1113" i="3"/>
  <c r="M1107" i="3"/>
  <c r="O1107" i="3" s="1"/>
  <c r="P1107" i="3" s="1"/>
  <c r="Q1107" i="3" s="1"/>
  <c r="H1108" i="5" s="1"/>
  <c r="N1104" i="3"/>
  <c r="M1101" i="3"/>
  <c r="M1095" i="3"/>
  <c r="M1092" i="3"/>
  <c r="M1050" i="3"/>
  <c r="M1036" i="3"/>
  <c r="M1584" i="3"/>
  <c r="M1440" i="3"/>
  <c r="M1315" i="3"/>
  <c r="O1315" i="3" s="1"/>
  <c r="P1315" i="3" s="1"/>
  <c r="Q1315" i="3" s="1"/>
  <c r="H1316" i="5" s="1"/>
  <c r="M1287" i="3"/>
  <c r="N1243" i="3"/>
  <c r="M1234" i="3"/>
  <c r="N1166" i="3"/>
  <c r="M1163" i="3"/>
  <c r="N1153" i="3"/>
  <c r="M1137" i="3"/>
  <c r="M1116" i="3"/>
  <c r="N1687" i="3"/>
  <c r="N1533" i="3"/>
  <c r="N1508" i="3"/>
  <c r="N1233" i="3"/>
  <c r="M1173" i="3"/>
  <c r="O1173" i="3" s="1"/>
  <c r="P1173" i="3" s="1"/>
  <c r="Q1173" i="3" s="1"/>
  <c r="H1174" i="5" s="1"/>
  <c r="M1166" i="3"/>
  <c r="M1159" i="3"/>
  <c r="N1140" i="3"/>
  <c r="M1089" i="3"/>
  <c r="M1058" i="3"/>
  <c r="N1047" i="3"/>
  <c r="M1044" i="3"/>
  <c r="N1418" i="3"/>
  <c r="N1340" i="3"/>
  <c r="N1263" i="3"/>
  <c r="M1241" i="3"/>
  <c r="M1233" i="3"/>
  <c r="N1182" i="3"/>
  <c r="N1178" i="3"/>
  <c r="N1086" i="3"/>
  <c r="M1083" i="3"/>
  <c r="O1083" i="3" s="1"/>
  <c r="P1083" i="3" s="1"/>
  <c r="Q1083" i="3" s="1"/>
  <c r="H1084" i="5" s="1"/>
  <c r="N1072" i="3"/>
  <c r="N1069" i="3"/>
  <c r="M1047" i="3"/>
  <c r="O1047" i="3" s="1"/>
  <c r="P1047" i="3" s="1"/>
  <c r="Q1047" i="3" s="1"/>
  <c r="H1048" i="5" s="1"/>
  <c r="M1041" i="3"/>
  <c r="O1041" i="3" s="1"/>
  <c r="P1041" i="3" s="1"/>
  <c r="Q1041" i="3" s="1"/>
  <c r="H1042" i="5" s="1"/>
  <c r="M1581" i="3"/>
  <c r="M1367" i="3"/>
  <c r="O1367" i="3" s="1"/>
  <c r="P1367" i="3" s="1"/>
  <c r="Q1367" i="3" s="1"/>
  <c r="H1368" i="5" s="1"/>
  <c r="M1351" i="3"/>
  <c r="N1260" i="3"/>
  <c r="N1186" i="3"/>
  <c r="M1182" i="3"/>
  <c r="M1169" i="3"/>
  <c r="N1162" i="3"/>
  <c r="M1149" i="3"/>
  <c r="N1146" i="3"/>
  <c r="N1133" i="3"/>
  <c r="N1127" i="3"/>
  <c r="N1124" i="3"/>
  <c r="N1097" i="3"/>
  <c r="N1080" i="3"/>
  <c r="N1055" i="3"/>
  <c r="N1052" i="3"/>
  <c r="N1655" i="3"/>
  <c r="M1502" i="3"/>
  <c r="N1215" i="3"/>
  <c r="N1136" i="3"/>
  <c r="M1133" i="3"/>
  <c r="M1130" i="3"/>
  <c r="M1124" i="3"/>
  <c r="N1121" i="3"/>
  <c r="N1112" i="3"/>
  <c r="N1109" i="3"/>
  <c r="N1106" i="3"/>
  <c r="M1100" i="3"/>
  <c r="M1094" i="3"/>
  <c r="M1080" i="3"/>
  <c r="M1066" i="3"/>
  <c r="N1063" i="3"/>
  <c r="M1052" i="3"/>
  <c r="N1678" i="3"/>
  <c r="N1548" i="3"/>
  <c r="N1524" i="3"/>
  <c r="N1411" i="3"/>
  <c r="M1176" i="3"/>
  <c r="N1168" i="3"/>
  <c r="M1155" i="3"/>
  <c r="M1145" i="3"/>
  <c r="N1470" i="3"/>
  <c r="M1208" i="3"/>
  <c r="N1155" i="3"/>
  <c r="M1142" i="3"/>
  <c r="O1142" i="3" s="1"/>
  <c r="P1142" i="3" s="1"/>
  <c r="Q1142" i="3" s="1"/>
  <c r="H1143" i="5" s="1"/>
  <c r="N1111" i="3"/>
  <c r="N1048" i="3"/>
  <c r="M1026" i="3"/>
  <c r="M992" i="3"/>
  <c r="O992" i="3" s="1"/>
  <c r="P992" i="3" s="1"/>
  <c r="Q992" i="3" s="1"/>
  <c r="H993" i="5" s="1"/>
  <c r="M989" i="3"/>
  <c r="N979" i="3"/>
  <c r="N976" i="3"/>
  <c r="M973" i="3"/>
  <c r="O973" i="3" s="1"/>
  <c r="P973" i="3" s="1"/>
  <c r="Q973" i="3" s="1"/>
  <c r="H974" i="5" s="1"/>
  <c r="N967" i="3"/>
  <c r="M946" i="3"/>
  <c r="M930" i="3"/>
  <c r="M925" i="3"/>
  <c r="M920" i="3"/>
  <c r="N915" i="3"/>
  <c r="M905" i="3"/>
  <c r="M883" i="3"/>
  <c r="M876" i="3"/>
  <c r="N869" i="3"/>
  <c r="N862" i="3"/>
  <c r="M860" i="3"/>
  <c r="N847" i="3"/>
  <c r="N834" i="3"/>
  <c r="M819" i="3"/>
  <c r="N1677" i="3"/>
  <c r="N1469" i="3"/>
  <c r="N1281" i="3"/>
  <c r="N1185" i="3"/>
  <c r="M1168" i="3"/>
  <c r="N1129" i="3"/>
  <c r="M1109" i="3"/>
  <c r="N1091" i="3"/>
  <c r="N1035" i="3"/>
  <c r="M1030" i="3"/>
  <c r="O1030" i="3" s="1"/>
  <c r="P1030" i="3" s="1"/>
  <c r="Q1030" i="3" s="1"/>
  <c r="H1031" i="5" s="1"/>
  <c r="N1013" i="3"/>
  <c r="M979" i="3"/>
  <c r="M967" i="3"/>
  <c r="N943" i="3"/>
  <c r="N935" i="3"/>
  <c r="N910" i="3"/>
  <c r="N900" i="3"/>
  <c r="N878" i="3"/>
  <c r="M869" i="3"/>
  <c r="M862" i="3"/>
  <c r="N849" i="3"/>
  <c r="N836" i="3"/>
  <c r="M821" i="3"/>
  <c r="O821" i="3" s="1"/>
  <c r="P821" i="3" s="1"/>
  <c r="Q821" i="3" s="1"/>
  <c r="H822" i="5" s="1"/>
  <c r="M806" i="3"/>
  <c r="N795" i="3"/>
  <c r="M793" i="3"/>
  <c r="N780" i="3"/>
  <c r="M778" i="3"/>
  <c r="N767" i="3"/>
  <c r="N754" i="3"/>
  <c r="M752" i="3"/>
  <c r="N739" i="3"/>
  <c r="M726" i="3"/>
  <c r="M711" i="3"/>
  <c r="N698" i="3"/>
  <c r="N685" i="3"/>
  <c r="M683" i="3"/>
  <c r="N1331" i="3"/>
  <c r="M1281" i="3"/>
  <c r="O1281" i="3" s="1"/>
  <c r="P1281" i="3" s="1"/>
  <c r="Q1281" i="3" s="1"/>
  <c r="H1282" i="5" s="1"/>
  <c r="M1129" i="3"/>
  <c r="N1118" i="3"/>
  <c r="M1091" i="3"/>
  <c r="O1091" i="3" s="1"/>
  <c r="P1091" i="3" s="1"/>
  <c r="Q1091" i="3" s="1"/>
  <c r="H1092" i="5" s="1"/>
  <c r="N1054" i="3"/>
  <c r="M1035" i="3"/>
  <c r="M1025" i="3"/>
  <c r="M1021" i="3"/>
  <c r="M1013" i="3"/>
  <c r="N1009" i="3"/>
  <c r="M995" i="3"/>
  <c r="N985" i="3"/>
  <c r="N940" i="3"/>
  <c r="M935" i="3"/>
  <c r="N922" i="3"/>
  <c r="M910" i="3"/>
  <c r="N907" i="3"/>
  <c r="M900" i="3"/>
  <c r="N895" i="3"/>
  <c r="M890" i="3"/>
  <c r="O890" i="3" s="1"/>
  <c r="P890" i="3" s="1"/>
  <c r="Q890" i="3" s="1"/>
  <c r="H891" i="5" s="1"/>
  <c r="M878" i="3"/>
  <c r="N871" i="3"/>
  <c r="N864" i="3"/>
  <c r="N851" i="3"/>
  <c r="M849" i="3"/>
  <c r="N823" i="3"/>
  <c r="M1272" i="3"/>
  <c r="N1139" i="3"/>
  <c r="N1099" i="3"/>
  <c r="N1060" i="3"/>
  <c r="M1009" i="3"/>
  <c r="M940" i="3"/>
  <c r="N932" i="3"/>
  <c r="M922" i="3"/>
  <c r="N917" i="3"/>
  <c r="M907" i="3"/>
  <c r="M885" i="3"/>
  <c r="N880" i="3"/>
  <c r="M864" i="3"/>
  <c r="O864" i="3" s="1"/>
  <c r="P864" i="3" s="1"/>
  <c r="Q864" i="3" s="1"/>
  <c r="H865" i="5" s="1"/>
  <c r="N853" i="3"/>
  <c r="M851" i="3"/>
  <c r="O851" i="3" s="1"/>
  <c r="P851" i="3" s="1"/>
  <c r="Q851" i="3" s="1"/>
  <c r="H852" i="5" s="1"/>
  <c r="N825" i="3"/>
  <c r="N1550" i="3"/>
  <c r="N1453" i="3"/>
  <c r="M1165" i="3"/>
  <c r="M1139" i="3"/>
  <c r="M1099" i="3"/>
  <c r="M1075" i="3"/>
  <c r="N1068" i="3"/>
  <c r="N1040" i="3"/>
  <c r="N1016" i="3"/>
  <c r="M1008" i="3"/>
  <c r="O1008" i="3" s="1"/>
  <c r="P1008" i="3" s="1"/>
  <c r="Q1008" i="3" s="1"/>
  <c r="H1009" i="5" s="1"/>
  <c r="N991" i="3"/>
  <c r="N988" i="3"/>
  <c r="N969" i="3"/>
  <c r="N963" i="3"/>
  <c r="N960" i="3"/>
  <c r="N954" i="3"/>
  <c r="N951" i="3"/>
  <c r="M948" i="3"/>
  <c r="O948" i="3" s="1"/>
  <c r="P948" i="3" s="1"/>
  <c r="Q948" i="3" s="1"/>
  <c r="H949" i="5" s="1"/>
  <c r="N945" i="3"/>
  <c r="M932" i="3"/>
  <c r="M917" i="3"/>
  <c r="N912" i="3"/>
  <c r="N892" i="3"/>
  <c r="M880" i="3"/>
  <c r="M873" i="3"/>
  <c r="N866" i="3"/>
  <c r="N1117" i="3"/>
  <c r="N1108" i="3"/>
  <c r="M1068" i="3"/>
  <c r="M1040" i="3"/>
  <c r="N1029" i="3"/>
  <c r="N1024" i="3"/>
  <c r="M1016" i="3"/>
  <c r="N1001" i="3"/>
  <c r="N975" i="3"/>
  <c r="M972" i="3"/>
  <c r="M969" i="3"/>
  <c r="M963" i="3"/>
  <c r="O963" i="3" s="1"/>
  <c r="P963" i="3" s="1"/>
  <c r="Q963" i="3" s="1"/>
  <c r="H964" i="5" s="1"/>
  <c r="M960" i="3"/>
  <c r="O960" i="3" s="1"/>
  <c r="P960" i="3" s="1"/>
  <c r="Q960" i="3" s="1"/>
  <c r="H961" i="5" s="1"/>
  <c r="N957" i="3"/>
  <c r="M1542" i="3"/>
  <c r="O1542" i="3" s="1"/>
  <c r="P1542" i="3" s="1"/>
  <c r="Q1542" i="3" s="1"/>
  <c r="H1543" i="5" s="1"/>
  <c r="M1268" i="3"/>
  <c r="M1164" i="3"/>
  <c r="N1089" i="3"/>
  <c r="N1082" i="3"/>
  <c r="M1029" i="3"/>
  <c r="N1012" i="3"/>
  <c r="N1004" i="3"/>
  <c r="M1001" i="3"/>
  <c r="M1526" i="3"/>
  <c r="M1136" i="3"/>
  <c r="M1082" i="3"/>
  <c r="N1038" i="3"/>
  <c r="M1033" i="3"/>
  <c r="M1004" i="3"/>
  <c r="O1004" i="3" s="1"/>
  <c r="P1004" i="3" s="1"/>
  <c r="Q1004" i="3" s="1"/>
  <c r="H1005" i="5" s="1"/>
  <c r="N981" i="3"/>
  <c r="N978" i="3"/>
  <c r="M942" i="3"/>
  <c r="O942" i="3" s="1"/>
  <c r="P942" i="3" s="1"/>
  <c r="Q942" i="3" s="1"/>
  <c r="H943" i="5" s="1"/>
  <c r="N1259" i="3"/>
  <c r="N1176" i="3"/>
  <c r="M1088" i="3"/>
  <c r="M1038" i="3"/>
  <c r="N1019" i="3"/>
  <c r="N987" i="3"/>
  <c r="M984" i="3"/>
  <c r="M981" i="3"/>
  <c r="M934" i="3"/>
  <c r="N926" i="3"/>
  <c r="M1161" i="3"/>
  <c r="O1161" i="3" s="1"/>
  <c r="P1161" i="3" s="1"/>
  <c r="Q1161" i="3" s="1"/>
  <c r="H1162" i="5" s="1"/>
  <c r="N1105" i="3"/>
  <c r="M1051" i="3"/>
  <c r="O1051" i="3" s="1"/>
  <c r="P1051" i="3" s="1"/>
  <c r="Q1051" i="3" s="1"/>
  <c r="H1052" i="5" s="1"/>
  <c r="M1019" i="3"/>
  <c r="M987" i="3"/>
  <c r="N974" i="3"/>
  <c r="M968" i="3"/>
  <c r="M953" i="3"/>
  <c r="N947" i="3"/>
  <c r="N939" i="3"/>
  <c r="N1518" i="3"/>
  <c r="M1426" i="3"/>
  <c r="N1361" i="3"/>
  <c r="N1148" i="3"/>
  <c r="M1105" i="3"/>
  <c r="N990" i="3"/>
  <c r="M977" i="3"/>
  <c r="O977" i="3" s="1"/>
  <c r="P977" i="3" s="1"/>
  <c r="Q977" i="3" s="1"/>
  <c r="H978" i="5" s="1"/>
  <c r="N1064" i="3"/>
  <c r="N962" i="3"/>
  <c r="N938" i="3"/>
  <c r="N933" i="3"/>
  <c r="N928" i="3"/>
  <c r="M924" i="3"/>
  <c r="N916" i="3"/>
  <c r="M884" i="3"/>
  <c r="M874" i="3"/>
  <c r="N858" i="3"/>
  <c r="N852" i="3"/>
  <c r="M835" i="3"/>
  <c r="M829" i="3"/>
  <c r="N808" i="3"/>
  <c r="N801" i="3"/>
  <c r="M792" i="3"/>
  <c r="M785" i="3"/>
  <c r="M776" i="3"/>
  <c r="N771" i="3"/>
  <c r="M762" i="3"/>
  <c r="O762" i="3" s="1"/>
  <c r="P762" i="3" s="1"/>
  <c r="Q762" i="3" s="1"/>
  <c r="H763" i="5" s="1"/>
  <c r="N755" i="3"/>
  <c r="M746" i="3"/>
  <c r="N732" i="3"/>
  <c r="M723" i="3"/>
  <c r="M716" i="3"/>
  <c r="N709" i="3"/>
  <c r="N702" i="3"/>
  <c r="M693" i="3"/>
  <c r="M686" i="3"/>
  <c r="N666" i="3"/>
  <c r="M664" i="3"/>
  <c r="N653" i="3"/>
  <c r="M651" i="3"/>
  <c r="N638" i="3"/>
  <c r="M636" i="3"/>
  <c r="N625" i="3"/>
  <c r="N612" i="3"/>
  <c r="M610" i="3"/>
  <c r="N599" i="3"/>
  <c r="M597" i="3"/>
  <c r="M1214" i="3"/>
  <c r="O1214" i="3" s="1"/>
  <c r="P1214" i="3" s="1"/>
  <c r="Q1214" i="3" s="1"/>
  <c r="H1215" i="5" s="1"/>
  <c r="N1114" i="3"/>
  <c r="N1026" i="3"/>
  <c r="N955" i="3"/>
  <c r="M949" i="3"/>
  <c r="M933" i="3"/>
  <c r="M928" i="3"/>
  <c r="M891" i="3"/>
  <c r="M887" i="3"/>
  <c r="M870" i="3"/>
  <c r="O870" i="3" s="1"/>
  <c r="P870" i="3" s="1"/>
  <c r="Q870" i="3" s="1"/>
  <c r="H871" i="5" s="1"/>
  <c r="N867" i="3"/>
  <c r="M858" i="3"/>
  <c r="M852" i="3"/>
  <c r="N846" i="3"/>
  <c r="N832" i="3"/>
  <c r="M808" i="3"/>
  <c r="M801" i="3"/>
  <c r="N794" i="3"/>
  <c r="N778" i="3"/>
  <c r="M771" i="3"/>
  <c r="N764" i="3"/>
  <c r="M755" i="3"/>
  <c r="N748" i="3"/>
  <c r="N741" i="3"/>
  <c r="N725" i="3"/>
  <c r="N718" i="3"/>
  <c r="M709" i="3"/>
  <c r="M702" i="3"/>
  <c r="O702" i="3" s="1"/>
  <c r="P702" i="3" s="1"/>
  <c r="Q702" i="3" s="1"/>
  <c r="H703" i="5" s="1"/>
  <c r="N695" i="3"/>
  <c r="N688" i="3"/>
  <c r="N679" i="3"/>
  <c r="N668" i="3"/>
  <c r="M666" i="3"/>
  <c r="M653" i="3"/>
  <c r="N640" i="3"/>
  <c r="M638" i="3"/>
  <c r="N627" i="3"/>
  <c r="M625" i="3"/>
  <c r="M612" i="3"/>
  <c r="M599" i="3"/>
  <c r="M584" i="3"/>
  <c r="N563" i="3"/>
  <c r="N561" i="3"/>
  <c r="N559" i="3"/>
  <c r="M557" i="3"/>
  <c r="M555" i="3"/>
  <c r="M553" i="3"/>
  <c r="M551" i="3"/>
  <c r="M549" i="3"/>
  <c r="M547" i="3"/>
  <c r="M545" i="3"/>
  <c r="M535" i="3"/>
  <c r="M533" i="3"/>
  <c r="N531" i="3"/>
  <c r="M516" i="3"/>
  <c r="N514" i="3"/>
  <c r="M497" i="3"/>
  <c r="N495" i="3"/>
  <c r="N1346" i="3"/>
  <c r="N1208" i="3"/>
  <c r="M1112" i="3"/>
  <c r="N999" i="3"/>
  <c r="N970" i="3"/>
  <c r="M954" i="3"/>
  <c r="N937" i="3"/>
  <c r="N920" i="3"/>
  <c r="N898" i="3"/>
  <c r="M894" i="3"/>
  <c r="M867" i="3"/>
  <c r="M846" i="3"/>
  <c r="M840" i="3"/>
  <c r="N826" i="3"/>
  <c r="N820" i="3"/>
  <c r="N810" i="3"/>
  <c r="N803" i="3"/>
  <c r="M794" i="3"/>
  <c r="N787" i="3"/>
  <c r="N773" i="3"/>
  <c r="M764" i="3"/>
  <c r="N757" i="3"/>
  <c r="M748" i="3"/>
  <c r="N734" i="3"/>
  <c r="M725" i="3"/>
  <c r="M718" i="3"/>
  <c r="N704" i="3"/>
  <c r="M695" i="3"/>
  <c r="M688" i="3"/>
  <c r="M679" i="3"/>
  <c r="N670" i="3"/>
  <c r="M668" i="3"/>
  <c r="O668" i="3" s="1"/>
  <c r="P668" i="3" s="1"/>
  <c r="Q668" i="3" s="1"/>
  <c r="H669" i="5" s="1"/>
  <c r="N655" i="3"/>
  <c r="N642" i="3"/>
  <c r="M640" i="3"/>
  <c r="N629" i="3"/>
  <c r="M627" i="3"/>
  <c r="M614" i="3"/>
  <c r="M601" i="3"/>
  <c r="N586" i="3"/>
  <c r="N573" i="3"/>
  <c r="N571" i="3"/>
  <c r="N569" i="3"/>
  <c r="N567" i="3"/>
  <c r="M565" i="3"/>
  <c r="M563" i="3"/>
  <c r="M561" i="3"/>
  <c r="N1085" i="3"/>
  <c r="N1023" i="3"/>
  <c r="N1010" i="3"/>
  <c r="M999" i="3"/>
  <c r="N989" i="3"/>
  <c r="M970" i="3"/>
  <c r="O970" i="3" s="1"/>
  <c r="P970" i="3" s="1"/>
  <c r="Q970" i="3" s="1"/>
  <c r="H971" i="5" s="1"/>
  <c r="N942" i="3"/>
  <c r="M937" i="3"/>
  <c r="O937" i="3" s="1"/>
  <c r="P937" i="3" s="1"/>
  <c r="Q937" i="3" s="1"/>
  <c r="H938" i="5" s="1"/>
  <c r="M898" i="3"/>
  <c r="M866" i="3"/>
  <c r="N843" i="3"/>
  <c r="M820" i="3"/>
  <c r="M810" i="3"/>
  <c r="M803" i="3"/>
  <c r="N796" i="3"/>
  <c r="M780" i="3"/>
  <c r="M773" i="3"/>
  <c r="M757" i="3"/>
  <c r="N750" i="3"/>
  <c r="N743" i="3"/>
  <c r="M734" i="3"/>
  <c r="N727" i="3"/>
  <c r="N720" i="3"/>
  <c r="M704" i="3"/>
  <c r="N697" i="3"/>
  <c r="N690" i="3"/>
  <c r="N681" i="3"/>
  <c r="N672" i="3"/>
  <c r="M670" i="3"/>
  <c r="N657" i="3"/>
  <c r="N644" i="3"/>
  <c r="M642" i="3"/>
  <c r="N631" i="3"/>
  <c r="M629" i="3"/>
  <c r="N616" i="3"/>
  <c r="N603" i="3"/>
  <c r="N588" i="3"/>
  <c r="N575" i="3"/>
  <c r="M573" i="3"/>
  <c r="M571" i="3"/>
  <c r="N1296" i="3"/>
  <c r="M1085" i="3"/>
  <c r="M1010" i="3"/>
  <c r="N961" i="3"/>
  <c r="N919" i="3"/>
  <c r="M901" i="3"/>
  <c r="N897" i="3"/>
  <c r="N863" i="3"/>
  <c r="M857" i="3"/>
  <c r="O857" i="3" s="1"/>
  <c r="P857" i="3" s="1"/>
  <c r="Q857" i="3" s="1"/>
  <c r="H858" i="5" s="1"/>
  <c r="M843" i="3"/>
  <c r="N837" i="3"/>
  <c r="N817" i="3"/>
  <c r="N812" i="3"/>
  <c r="N805" i="3"/>
  <c r="M796" i="3"/>
  <c r="N789" i="3"/>
  <c r="N782" i="3"/>
  <c r="N775" i="3"/>
  <c r="M766" i="3"/>
  <c r="N759" i="3"/>
  <c r="M750" i="3"/>
  <c r="N736" i="3"/>
  <c r="M727" i="3"/>
  <c r="M720" i="3"/>
  <c r="N713" i="3"/>
  <c r="N706" i="3"/>
  <c r="M697" i="3"/>
  <c r="M690" i="3"/>
  <c r="M681" i="3"/>
  <c r="N674" i="3"/>
  <c r="M672" i="3"/>
  <c r="N659" i="3"/>
  <c r="M657" i="3"/>
  <c r="M644" i="3"/>
  <c r="N633" i="3"/>
  <c r="M631" i="3"/>
  <c r="N618" i="3"/>
  <c r="M616" i="3"/>
  <c r="M1501" i="3"/>
  <c r="M1296" i="3"/>
  <c r="O1296" i="3" s="1"/>
  <c r="P1296" i="3" s="1"/>
  <c r="Q1296" i="3" s="1"/>
  <c r="H1297" i="5" s="1"/>
  <c r="N1057" i="3"/>
  <c r="M1037" i="3"/>
  <c r="N996" i="3"/>
  <c r="M961" i="3"/>
  <c r="O961" i="3" s="1"/>
  <c r="P961" i="3" s="1"/>
  <c r="Q961" i="3" s="1"/>
  <c r="H962" i="5" s="1"/>
  <c r="M936" i="3"/>
  <c r="N931" i="3"/>
  <c r="N923" i="3"/>
  <c r="M919" i="3"/>
  <c r="M897" i="3"/>
  <c r="N860" i="3"/>
  <c r="M837" i="3"/>
  <c r="N831" i="3"/>
  <c r="M817" i="3"/>
  <c r="M812" i="3"/>
  <c r="M805" i="3"/>
  <c r="N798" i="3"/>
  <c r="M789" i="3"/>
  <c r="O789" i="3" s="1"/>
  <c r="P789" i="3" s="1"/>
  <c r="Q789" i="3" s="1"/>
  <c r="H790" i="5" s="1"/>
  <c r="M782" i="3"/>
  <c r="M775" i="3"/>
  <c r="O775" i="3" s="1"/>
  <c r="P775" i="3" s="1"/>
  <c r="Q775" i="3" s="1"/>
  <c r="H776" i="5" s="1"/>
  <c r="M759" i="3"/>
  <c r="O759" i="3" s="1"/>
  <c r="P759" i="3" s="1"/>
  <c r="Q759" i="3" s="1"/>
  <c r="H760" i="5" s="1"/>
  <c r="N752" i="3"/>
  <c r="N745" i="3"/>
  <c r="M996" i="3"/>
  <c r="M931" i="3"/>
  <c r="M923" i="3"/>
  <c r="N911" i="3"/>
  <c r="N908" i="3"/>
  <c r="N904" i="3"/>
  <c r="N876" i="3"/>
  <c r="M854" i="3"/>
  <c r="N848" i="3"/>
  <c r="M825" i="3"/>
  <c r="N814" i="3"/>
  <c r="N807" i="3"/>
  <c r="M798" i="3"/>
  <c r="N791" i="3"/>
  <c r="N784" i="3"/>
  <c r="N777" i="3"/>
  <c r="N768" i="3"/>
  <c r="N761" i="3"/>
  <c r="N941" i="3"/>
  <c r="M908" i="3"/>
  <c r="M904" i="3"/>
  <c r="N882" i="3"/>
  <c r="M848" i="3"/>
  <c r="N842" i="3"/>
  <c r="N828" i="3"/>
  <c r="M814" i="3"/>
  <c r="M807" i="3"/>
  <c r="N800" i="3"/>
  <c r="M791" i="3"/>
  <c r="M784" i="3"/>
  <c r="M777" i="3"/>
  <c r="M761" i="3"/>
  <c r="M754" i="3"/>
  <c r="N1172" i="3"/>
  <c r="M986" i="3"/>
  <c r="M941" i="3"/>
  <c r="M926" i="3"/>
  <c r="M882" i="3"/>
  <c r="O882" i="3" s="1"/>
  <c r="P882" i="3" s="1"/>
  <c r="Q882" i="3" s="1"/>
  <c r="H883" i="5" s="1"/>
  <c r="M875" i="3"/>
  <c r="N872" i="3"/>
  <c r="N845" i="3"/>
  <c r="M822" i="3"/>
  <c r="O822" i="3" s="1"/>
  <c r="P822" i="3" s="1"/>
  <c r="Q822" i="3" s="1"/>
  <c r="H823" i="5" s="1"/>
  <c r="N816" i="3"/>
  <c r="N809" i="3"/>
  <c r="M800" i="3"/>
  <c r="N793" i="3"/>
  <c r="N786" i="3"/>
  <c r="N779" i="3"/>
  <c r="N770" i="3"/>
  <c r="N763" i="3"/>
  <c r="N756" i="3"/>
  <c r="N740" i="3"/>
  <c r="M731" i="3"/>
  <c r="M724" i="3"/>
  <c r="N717" i="3"/>
  <c r="M701" i="3"/>
  <c r="M1077" i="3"/>
  <c r="N1032" i="3"/>
  <c r="N1006" i="3"/>
  <c r="M952" i="3"/>
  <c r="N946" i="3"/>
  <c r="M918" i="3"/>
  <c r="M914" i="3"/>
  <c r="M893" i="3"/>
  <c r="M889" i="3"/>
  <c r="M872" i="3"/>
  <c r="N868" i="3"/>
  <c r="N859" i="3"/>
  <c r="M845" i="3"/>
  <c r="N839" i="3"/>
  <c r="N819" i="3"/>
  <c r="M816" i="3"/>
  <c r="M809" i="3"/>
  <c r="M786" i="3"/>
  <c r="M779" i="3"/>
  <c r="O779" i="3" s="1"/>
  <c r="P779" i="3" s="1"/>
  <c r="Q779" i="3" s="1"/>
  <c r="H780" i="5" s="1"/>
  <c r="M770" i="3"/>
  <c r="M763" i="3"/>
  <c r="O763" i="3" s="1"/>
  <c r="P763" i="3" s="1"/>
  <c r="Q763" i="3" s="1"/>
  <c r="H764" i="5" s="1"/>
  <c r="M756" i="3"/>
  <c r="M740" i="3"/>
  <c r="N733" i="3"/>
  <c r="M717" i="3"/>
  <c r="M710" i="3"/>
  <c r="N687" i="3"/>
  <c r="N1412" i="3"/>
  <c r="M1132" i="3"/>
  <c r="N1102" i="3"/>
  <c r="N1049" i="3"/>
  <c r="N1018" i="3"/>
  <c r="M1006" i="3"/>
  <c r="N993" i="3"/>
  <c r="N965" i="3"/>
  <c r="N958" i="3"/>
  <c r="M951" i="3"/>
  <c r="M945" i="3"/>
  <c r="N896" i="3"/>
  <c r="M892" i="3"/>
  <c r="M868" i="3"/>
  <c r="N865" i="3"/>
  <c r="M853" i="3"/>
  <c r="O853" i="3" s="1"/>
  <c r="P853" i="3" s="1"/>
  <c r="Q853" i="3" s="1"/>
  <c r="H854" i="5" s="1"/>
  <c r="M839" i="3"/>
  <c r="N833" i="3"/>
  <c r="N827" i="3"/>
  <c r="N811" i="3"/>
  <c r="M802" i="3"/>
  <c r="O802" i="3" s="1"/>
  <c r="P802" i="3" s="1"/>
  <c r="Q802" i="3" s="1"/>
  <c r="H803" i="5" s="1"/>
  <c r="M795" i="3"/>
  <c r="N788" i="3"/>
  <c r="N781" i="3"/>
  <c r="N772" i="3"/>
  <c r="N765" i="3"/>
  <c r="N1015" i="3"/>
  <c r="M1240" i="3"/>
  <c r="M1027" i="3"/>
  <c r="M1015" i="3"/>
  <c r="M1398" i="3"/>
  <c r="M1121" i="3"/>
  <c r="N1093" i="3"/>
  <c r="N1065" i="3"/>
  <c r="N1043" i="3"/>
  <c r="M1002" i="3"/>
  <c r="M971" i="3"/>
  <c r="N924" i="3"/>
  <c r="M913" i="3"/>
  <c r="O913" i="3" s="1"/>
  <c r="P913" i="3" s="1"/>
  <c r="Q913" i="3" s="1"/>
  <c r="H914" i="5" s="1"/>
  <c r="M906" i="3"/>
  <c r="O906" i="3" s="1"/>
  <c r="P906" i="3" s="1"/>
  <c r="Q906" i="3" s="1"/>
  <c r="H907" i="5" s="1"/>
  <c r="N888" i="3"/>
  <c r="N884" i="3"/>
  <c r="N877" i="3"/>
  <c r="N874" i="3"/>
  <c r="M861" i="3"/>
  <c r="M855" i="3"/>
  <c r="M841" i="3"/>
  <c r="N835" i="3"/>
  <c r="N829" i="3"/>
  <c r="N815" i="3"/>
  <c r="N971" i="3"/>
  <c r="N925" i="3"/>
  <c r="M909" i="3"/>
  <c r="M881" i="3"/>
  <c r="O881" i="3" s="1"/>
  <c r="P881" i="3" s="1"/>
  <c r="Q881" i="3" s="1"/>
  <c r="H882" i="5" s="1"/>
  <c r="N855" i="3"/>
  <c r="M765" i="3"/>
  <c r="M758" i="3"/>
  <c r="M753" i="3"/>
  <c r="N728" i="3"/>
  <c r="N724" i="3"/>
  <c r="M712" i="3"/>
  <c r="M700" i="3"/>
  <c r="N684" i="3"/>
  <c r="N671" i="3"/>
  <c r="N652" i="3"/>
  <c r="M643" i="3"/>
  <c r="M633" i="3"/>
  <c r="M624" i="3"/>
  <c r="M621" i="3"/>
  <c r="M606" i="3"/>
  <c r="N600" i="3"/>
  <c r="N594" i="3"/>
  <c r="M580" i="3"/>
  <c r="N560" i="3"/>
  <c r="M558" i="3"/>
  <c r="N545" i="3"/>
  <c r="N512" i="3"/>
  <c r="N510" i="3"/>
  <c r="M508" i="3"/>
  <c r="M506" i="3"/>
  <c r="M504" i="3"/>
  <c r="M502" i="3"/>
  <c r="M500" i="3"/>
  <c r="M498" i="3"/>
  <c r="M496" i="3"/>
  <c r="M486" i="3"/>
  <c r="N484" i="3"/>
  <c r="M467" i="3"/>
  <c r="N465" i="3"/>
  <c r="M450" i="3"/>
  <c r="N448" i="3"/>
  <c r="M431" i="3"/>
  <c r="N429" i="3"/>
  <c r="M412" i="3"/>
  <c r="N410" i="3"/>
  <c r="M395" i="3"/>
  <c r="N393" i="3"/>
  <c r="M965" i="3"/>
  <c r="M865" i="3"/>
  <c r="M772" i="3"/>
  <c r="M736" i="3"/>
  <c r="O736" i="3" s="1"/>
  <c r="P736" i="3" s="1"/>
  <c r="Q736" i="3" s="1"/>
  <c r="H737" i="5" s="1"/>
  <c r="M728" i="3"/>
  <c r="N716" i="3"/>
  <c r="N699" i="3"/>
  <c r="M684" i="3"/>
  <c r="N661" i="3"/>
  <c r="N649" i="3"/>
  <c r="M600" i="3"/>
  <c r="N597" i="3"/>
  <c r="M594" i="3"/>
  <c r="N574" i="3"/>
  <c r="M560" i="3"/>
  <c r="N547" i="3"/>
  <c r="N524" i="3"/>
  <c r="N522" i="3"/>
  <c r="N520" i="3"/>
  <c r="N518" i="3"/>
  <c r="N516" i="3"/>
  <c r="M514" i="3"/>
  <c r="M512" i="3"/>
  <c r="O512" i="3" s="1"/>
  <c r="P512" i="3" s="1"/>
  <c r="Q512" i="3" s="1"/>
  <c r="H513" i="5" s="1"/>
  <c r="M484" i="3"/>
  <c r="N482" i="3"/>
  <c r="M465" i="3"/>
  <c r="O465" i="3" s="1"/>
  <c r="P465" i="3" s="1"/>
  <c r="Q465" i="3" s="1"/>
  <c r="H466" i="5" s="1"/>
  <c r="N463" i="3"/>
  <c r="M448" i="3"/>
  <c r="N446" i="3"/>
  <c r="N444" i="3"/>
  <c r="M429" i="3"/>
  <c r="N427" i="3"/>
  <c r="M410" i="3"/>
  <c r="N408" i="3"/>
  <c r="M939" i="3"/>
  <c r="N921" i="3"/>
  <c r="N830" i="3"/>
  <c r="N746" i="3"/>
  <c r="N703" i="3"/>
  <c r="M699" i="3"/>
  <c r="N691" i="3"/>
  <c r="N680" i="3"/>
  <c r="M661" i="3"/>
  <c r="M649" i="3"/>
  <c r="M630" i="3"/>
  <c r="N611" i="3"/>
  <c r="N605" i="3"/>
  <c r="N591" i="3"/>
  <c r="M588" i="3"/>
  <c r="N585" i="3"/>
  <c r="M574" i="3"/>
  <c r="M569" i="3"/>
  <c r="N562" i="3"/>
  <c r="N549" i="3"/>
  <c r="N536" i="3"/>
  <c r="N534" i="3"/>
  <c r="N532" i="3"/>
  <c r="N530" i="3"/>
  <c r="N528" i="3"/>
  <c r="N526" i="3"/>
  <c r="M524" i="3"/>
  <c r="M522" i="3"/>
  <c r="M520" i="3"/>
  <c r="M518" i="3"/>
  <c r="M482" i="3"/>
  <c r="N480" i="3"/>
  <c r="M463" i="3"/>
  <c r="N461" i="3"/>
  <c r="M444" i="3"/>
  <c r="N442" i="3"/>
  <c r="M427" i="3"/>
  <c r="O427" i="3" s="1"/>
  <c r="P427" i="3" s="1"/>
  <c r="Q427" i="3" s="1"/>
  <c r="H428" i="5" s="1"/>
  <c r="N425" i="3"/>
  <c r="M408" i="3"/>
  <c r="N406" i="3"/>
  <c r="M391" i="3"/>
  <c r="M389" i="3"/>
  <c r="N387" i="3"/>
  <c r="M921" i="3"/>
  <c r="N818" i="3"/>
  <c r="N751" i="3"/>
  <c r="N715" i="3"/>
  <c r="M691" i="3"/>
  <c r="N683" i="3"/>
  <c r="M680" i="3"/>
  <c r="N677" i="3"/>
  <c r="N667" i="3"/>
  <c r="M620" i="3"/>
  <c r="O620" i="3" s="1"/>
  <c r="P620" i="3" s="1"/>
  <c r="Q620" i="3" s="1"/>
  <c r="H621" i="5" s="1"/>
  <c r="N617" i="3"/>
  <c r="M611" i="3"/>
  <c r="O611" i="3" s="1"/>
  <c r="P611" i="3" s="1"/>
  <c r="Q611" i="3" s="1"/>
  <c r="H612" i="5" s="1"/>
  <c r="M605" i="3"/>
  <c r="M585" i="3"/>
  <c r="N579" i="3"/>
  <c r="M562" i="3"/>
  <c r="N551" i="3"/>
  <c r="N538" i="3"/>
  <c r="M536" i="3"/>
  <c r="M534" i="3"/>
  <c r="M532" i="3"/>
  <c r="M530" i="3"/>
  <c r="M528" i="3"/>
  <c r="M480" i="3"/>
  <c r="N478" i="3"/>
  <c r="N476" i="3"/>
  <c r="M461" i="3"/>
  <c r="N459" i="3"/>
  <c r="M442" i="3"/>
  <c r="N440" i="3"/>
  <c r="M425" i="3"/>
  <c r="N423" i="3"/>
  <c r="M406" i="3"/>
  <c r="N404" i="3"/>
  <c r="N906" i="3"/>
  <c r="N841" i="3"/>
  <c r="M818" i="3"/>
  <c r="N719" i="3"/>
  <c r="M715" i="3"/>
  <c r="N707" i="3"/>
  <c r="N676" i="3"/>
  <c r="M667" i="3"/>
  <c r="N648" i="3"/>
  <c r="N636" i="3"/>
  <c r="M617" i="3"/>
  <c r="O617" i="3" s="1"/>
  <c r="P617" i="3" s="1"/>
  <c r="Q617" i="3" s="1"/>
  <c r="H618" i="5" s="1"/>
  <c r="N608" i="3"/>
  <c r="M579" i="3"/>
  <c r="O579" i="3" s="1"/>
  <c r="P579" i="3" s="1"/>
  <c r="Q579" i="3" s="1"/>
  <c r="H580" i="5" s="1"/>
  <c r="N564" i="3"/>
  <c r="N553" i="3"/>
  <c r="N540" i="3"/>
  <c r="M538" i="3"/>
  <c r="M476" i="3"/>
  <c r="N474" i="3"/>
  <c r="M459" i="3"/>
  <c r="N457" i="3"/>
  <c r="M440" i="3"/>
  <c r="N438" i="3"/>
  <c r="M423" i="3"/>
  <c r="O423" i="3" s="1"/>
  <c r="P423" i="3" s="1"/>
  <c r="Q423" i="3" s="1"/>
  <c r="H424" i="5" s="1"/>
  <c r="M421" i="3"/>
  <c r="N419" i="3"/>
  <c r="M404" i="3"/>
  <c r="N402" i="3"/>
  <c r="M958" i="3"/>
  <c r="N903" i="3"/>
  <c r="N850" i="3"/>
  <c r="M827" i="3"/>
  <c r="N731" i="3"/>
  <c r="M707" i="3"/>
  <c r="M676" i="3"/>
  <c r="N664" i="3"/>
  <c r="N645" i="3"/>
  <c r="N635" i="3"/>
  <c r="N626" i="3"/>
  <c r="M608" i="3"/>
  <c r="N602" i="3"/>
  <c r="N596" i="3"/>
  <c r="M582" i="3"/>
  <c r="O582" i="3" s="1"/>
  <c r="P582" i="3" s="1"/>
  <c r="Q582" i="3" s="1"/>
  <c r="H583" i="5" s="1"/>
  <c r="N576" i="3"/>
  <c r="M564" i="3"/>
  <c r="N555" i="3"/>
  <c r="N542" i="3"/>
  <c r="M540" i="3"/>
  <c r="O540" i="3" s="1"/>
  <c r="P540" i="3" s="1"/>
  <c r="Q540" i="3" s="1"/>
  <c r="H541" i="5" s="1"/>
  <c r="M850" i="3"/>
  <c r="N744" i="3"/>
  <c r="N735" i="3"/>
  <c r="N723" i="3"/>
  <c r="M706" i="3"/>
  <c r="N673" i="3"/>
  <c r="N654" i="3"/>
  <c r="M645" i="3"/>
  <c r="O645" i="3" s="1"/>
  <c r="P645" i="3" s="1"/>
  <c r="Q645" i="3" s="1"/>
  <c r="H646" i="5" s="1"/>
  <c r="M635" i="3"/>
  <c r="M626" i="3"/>
  <c r="N623" i="3"/>
  <c r="M602" i="3"/>
  <c r="M596" i="3"/>
  <c r="N590" i="3"/>
  <c r="M576" i="3"/>
  <c r="N557" i="3"/>
  <c r="N544" i="3"/>
  <c r="M542" i="3"/>
  <c r="M993" i="3"/>
  <c r="M744" i="3"/>
  <c r="N722" i="3"/>
  <c r="M698" i="3"/>
  <c r="O698" i="3" s="1"/>
  <c r="P698" i="3" s="1"/>
  <c r="Q698" i="3" s="1"/>
  <c r="H699" i="5" s="1"/>
  <c r="M673" i="3"/>
  <c r="N663" i="3"/>
  <c r="N651" i="3"/>
  <c r="N613" i="3"/>
  <c r="N593" i="3"/>
  <c r="M590" i="3"/>
  <c r="N587" i="3"/>
  <c r="M566" i="3"/>
  <c r="O566" i="3" s="1"/>
  <c r="P566" i="3" s="1"/>
  <c r="Q566" i="3" s="1"/>
  <c r="H567" i="5" s="1"/>
  <c r="M544" i="3"/>
  <c r="N499" i="3"/>
  <c r="N497" i="3"/>
  <c r="M495" i="3"/>
  <c r="M493" i="3"/>
  <c r="M491" i="3"/>
  <c r="M489" i="3"/>
  <c r="N487" i="3"/>
  <c r="M470" i="3"/>
  <c r="N468" i="3"/>
  <c r="M451" i="3"/>
  <c r="N449" i="3"/>
  <c r="M902" i="3"/>
  <c r="O902" i="3" s="1"/>
  <c r="P902" i="3" s="1"/>
  <c r="Q902" i="3" s="1"/>
  <c r="H903" i="5" s="1"/>
  <c r="N861" i="3"/>
  <c r="N799" i="3"/>
  <c r="N792" i="3"/>
  <c r="M722" i="3"/>
  <c r="N714" i="3"/>
  <c r="N686" i="3"/>
  <c r="M663" i="3"/>
  <c r="N632" i="3"/>
  <c r="M613" i="3"/>
  <c r="N607" i="3"/>
  <c r="M593" i="3"/>
  <c r="M587" i="3"/>
  <c r="N581" i="3"/>
  <c r="M546" i="3"/>
  <c r="N515" i="3"/>
  <c r="N513" i="3"/>
  <c r="N511" i="3"/>
  <c r="N509" i="3"/>
  <c r="N507" i="3"/>
  <c r="N505" i="3"/>
  <c r="N503" i="3"/>
  <c r="M501" i="3"/>
  <c r="M499" i="3"/>
  <c r="M487" i="3"/>
  <c r="M485" i="3"/>
  <c r="O485" i="3" s="1"/>
  <c r="P485" i="3" s="1"/>
  <c r="Q485" i="3" s="1"/>
  <c r="H486" i="5" s="1"/>
  <c r="N483" i="3"/>
  <c r="M468" i="3"/>
  <c r="N466" i="3"/>
  <c r="M449" i="3"/>
  <c r="N447" i="3"/>
  <c r="M432" i="3"/>
  <c r="N430" i="3"/>
  <c r="N428" i="3"/>
  <c r="N930" i="3"/>
  <c r="N769" i="3"/>
  <c r="N762" i="3"/>
  <c r="N738" i="3"/>
  <c r="M714" i="3"/>
  <c r="N682" i="3"/>
  <c r="N669" i="3"/>
  <c r="M660" i="3"/>
  <c r="N641" i="3"/>
  <c r="M632" i="3"/>
  <c r="N622" i="3"/>
  <c r="N619" i="3"/>
  <c r="N610" i="3"/>
  <c r="M581" i="3"/>
  <c r="N568" i="3"/>
  <c r="N548" i="3"/>
  <c r="N529" i="3"/>
  <c r="N527" i="3"/>
  <c r="N525" i="3"/>
  <c r="N523" i="3"/>
  <c r="N521" i="3"/>
  <c r="N519" i="3"/>
  <c r="M517" i="3"/>
  <c r="M515" i="3"/>
  <c r="M513" i="3"/>
  <c r="M511" i="3"/>
  <c r="M509" i="3"/>
  <c r="M507" i="3"/>
  <c r="O507" i="3" s="1"/>
  <c r="P507" i="3" s="1"/>
  <c r="Q507" i="3" s="1"/>
  <c r="H508" i="5" s="1"/>
  <c r="M505" i="3"/>
  <c r="M503" i="3"/>
  <c r="M483" i="3"/>
  <c r="N481" i="3"/>
  <c r="M466" i="3"/>
  <c r="N464" i="3"/>
  <c r="M447" i="3"/>
  <c r="N445" i="3"/>
  <c r="M428" i="3"/>
  <c r="N426" i="3"/>
  <c r="M411" i="3"/>
  <c r="N409" i="3"/>
  <c r="N899" i="3"/>
  <c r="N813" i="3"/>
  <c r="N797" i="3"/>
  <c r="N783" i="3"/>
  <c r="M769" i="3"/>
  <c r="M738" i="3"/>
  <c r="M730" i="3"/>
  <c r="N701" i="3"/>
  <c r="N689" i="3"/>
  <c r="M682" i="3"/>
  <c r="M669" i="3"/>
  <c r="N650" i="3"/>
  <c r="M619" i="3"/>
  <c r="N604" i="3"/>
  <c r="N578" i="3"/>
  <c r="M568" i="3"/>
  <c r="M531" i="3"/>
  <c r="M529" i="3"/>
  <c r="M527" i="3"/>
  <c r="M525" i="3"/>
  <c r="O525" i="3" s="1"/>
  <c r="P525" i="3" s="1"/>
  <c r="Q525" i="3" s="1"/>
  <c r="H526" i="5" s="1"/>
  <c r="M523" i="3"/>
  <c r="M521" i="3"/>
  <c r="O521" i="3" s="1"/>
  <c r="P521" i="3" s="1"/>
  <c r="Q521" i="3" s="1"/>
  <c r="H522" i="5" s="1"/>
  <c r="M519" i="3"/>
  <c r="M481" i="3"/>
  <c r="O481" i="3" s="1"/>
  <c r="P481" i="3" s="1"/>
  <c r="Q481" i="3" s="1"/>
  <c r="H482" i="5" s="1"/>
  <c r="N479" i="3"/>
  <c r="M929" i="3"/>
  <c r="N824" i="3"/>
  <c r="M813" i="3"/>
  <c r="M797" i="3"/>
  <c r="M790" i="3"/>
  <c r="O790" i="3" s="1"/>
  <c r="P790" i="3" s="1"/>
  <c r="Q790" i="3" s="1"/>
  <c r="H791" i="5" s="1"/>
  <c r="N776" i="3"/>
  <c r="M742" i="3"/>
  <c r="N705" i="3"/>
  <c r="N693" i="3"/>
  <c r="M689" i="3"/>
  <c r="M685" i="3"/>
  <c r="O685" i="3" s="1"/>
  <c r="P685" i="3" s="1"/>
  <c r="Q685" i="3" s="1"/>
  <c r="H686" i="5" s="1"/>
  <c r="M678" i="3"/>
  <c r="N804" i="3"/>
  <c r="N760" i="3"/>
  <c r="N729" i="3"/>
  <c r="M705" i="3"/>
  <c r="M659" i="3"/>
  <c r="M647" i="3"/>
  <c r="M637" i="3"/>
  <c r="M628" i="3"/>
  <c r="N595" i="3"/>
  <c r="M592" i="3"/>
  <c r="N589" i="3"/>
  <c r="M570" i="3"/>
  <c r="N552" i="3"/>
  <c r="N539" i="3"/>
  <c r="M537" i="3"/>
  <c r="N856" i="3"/>
  <c r="M833" i="3"/>
  <c r="M811" i="3"/>
  <c r="M781" i="3"/>
  <c r="M760" i="3"/>
  <c r="M733" i="3"/>
  <c r="M729" i="3"/>
  <c r="N721" i="3"/>
  <c r="M692" i="3"/>
  <c r="M675" i="3"/>
  <c r="N665" i="3"/>
  <c r="M618" i="3"/>
  <c r="O618" i="3" s="1"/>
  <c r="P618" i="3" s="1"/>
  <c r="Q618" i="3" s="1"/>
  <c r="H619" i="5" s="1"/>
  <c r="N615" i="3"/>
  <c r="N609" i="3"/>
  <c r="M944" i="3"/>
  <c r="N909" i="3"/>
  <c r="M844" i="3"/>
  <c r="N753" i="3"/>
  <c r="N737" i="3"/>
  <c r="N712" i="3"/>
  <c r="M708" i="3"/>
  <c r="N700" i="3"/>
  <c r="M674" i="3"/>
  <c r="M662" i="3"/>
  <c r="N643" i="3"/>
  <c r="M634" i="3"/>
  <c r="N624" i="3"/>
  <c r="N621" i="3"/>
  <c r="N606" i="3"/>
  <c r="M646" i="3"/>
  <c r="O646" i="3" s="1"/>
  <c r="P646" i="3" s="1"/>
  <c r="Q646" i="3" s="1"/>
  <c r="H647" i="5" s="1"/>
  <c r="N577" i="3"/>
  <c r="M541" i="3"/>
  <c r="N498" i="3"/>
  <c r="N493" i="3"/>
  <c r="N467" i="3"/>
  <c r="N455" i="3"/>
  <c r="N413" i="3"/>
  <c r="N407" i="3"/>
  <c r="N399" i="3"/>
  <c r="N388" i="3"/>
  <c r="M386" i="3"/>
  <c r="M368" i="3"/>
  <c r="N366" i="3"/>
  <c r="N364" i="3"/>
  <c r="M349" i="3"/>
  <c r="N347" i="3"/>
  <c r="M330" i="3"/>
  <c r="N328" i="3"/>
  <c r="M313" i="3"/>
  <c r="N311" i="3"/>
  <c r="M294" i="3"/>
  <c r="N292" i="3"/>
  <c r="M275" i="3"/>
  <c r="N273" i="3"/>
  <c r="M258" i="3"/>
  <c r="N256" i="3"/>
  <c r="M239" i="3"/>
  <c r="N237" i="3"/>
  <c r="M220" i="3"/>
  <c r="N218" i="3"/>
  <c r="M203" i="3"/>
  <c r="N201" i="3"/>
  <c r="N188" i="3"/>
  <c r="M181" i="3"/>
  <c r="N172" i="3"/>
  <c r="M165" i="3"/>
  <c r="N156" i="3"/>
  <c r="M149" i="3"/>
  <c r="N140" i="3"/>
  <c r="M133" i="3"/>
  <c r="N124" i="3"/>
  <c r="M117" i="3"/>
  <c r="N108" i="3"/>
  <c r="M101" i="3"/>
  <c r="N92" i="3"/>
  <c r="M85" i="3"/>
  <c r="N76" i="3"/>
  <c r="M577" i="3"/>
  <c r="N558" i="3"/>
  <c r="N475" i="3"/>
  <c r="N471" i="3"/>
  <c r="M455" i="3"/>
  <c r="N451" i="3"/>
  <c r="N436" i="3"/>
  <c r="N433" i="3"/>
  <c r="M426" i="3"/>
  <c r="M413" i="3"/>
  <c r="M407" i="3"/>
  <c r="M399" i="3"/>
  <c r="N390" i="3"/>
  <c r="M388" i="3"/>
  <c r="M364" i="3"/>
  <c r="N362" i="3"/>
  <c r="M347" i="3"/>
  <c r="N345" i="3"/>
  <c r="M328" i="3"/>
  <c r="N326" i="3"/>
  <c r="M311" i="3"/>
  <c r="O311" i="3" s="1"/>
  <c r="P311" i="3" s="1"/>
  <c r="Q311" i="3" s="1"/>
  <c r="H312" i="5" s="1"/>
  <c r="M309" i="3"/>
  <c r="N307" i="3"/>
  <c r="M292" i="3"/>
  <c r="N290" i="3"/>
  <c r="M273" i="3"/>
  <c r="N271" i="3"/>
  <c r="M256" i="3"/>
  <c r="N254" i="3"/>
  <c r="N252" i="3"/>
  <c r="M237" i="3"/>
  <c r="N235" i="3"/>
  <c r="M218" i="3"/>
  <c r="O218" i="3" s="1"/>
  <c r="P218" i="3" s="1"/>
  <c r="Q218" i="3" s="1"/>
  <c r="H219" i="5" s="1"/>
  <c r="N216" i="3"/>
  <c r="M201" i="3"/>
  <c r="O201" i="3" s="1"/>
  <c r="P201" i="3" s="1"/>
  <c r="Q201" i="3" s="1"/>
  <c r="H202" i="5" s="1"/>
  <c r="N199" i="3"/>
  <c r="M188" i="3"/>
  <c r="M598" i="3"/>
  <c r="N502" i="3"/>
  <c r="N488" i="3"/>
  <c r="M479" i="3"/>
  <c r="M475" i="3"/>
  <c r="M471" i="3"/>
  <c r="N462" i="3"/>
  <c r="N443" i="3"/>
  <c r="M436" i="3"/>
  <c r="M433" i="3"/>
  <c r="M419" i="3"/>
  <c r="N416" i="3"/>
  <c r="N401" i="3"/>
  <c r="N392" i="3"/>
  <c r="M390" i="3"/>
  <c r="M362" i="3"/>
  <c r="N360" i="3"/>
  <c r="M345" i="3"/>
  <c r="N343" i="3"/>
  <c r="M326" i="3"/>
  <c r="N324" i="3"/>
  <c r="M307" i="3"/>
  <c r="N305" i="3"/>
  <c r="M290" i="3"/>
  <c r="N288" i="3"/>
  <c r="M271" i="3"/>
  <c r="N269" i="3"/>
  <c r="M252" i="3"/>
  <c r="N250" i="3"/>
  <c r="M235" i="3"/>
  <c r="O235" i="3" s="1"/>
  <c r="P235" i="3" s="1"/>
  <c r="Q235" i="3" s="1"/>
  <c r="H236" i="5" s="1"/>
  <c r="N233" i="3"/>
  <c r="M216" i="3"/>
  <c r="N214" i="3"/>
  <c r="M199" i="3"/>
  <c r="M197" i="3"/>
  <c r="N195" i="3"/>
  <c r="N186" i="3"/>
  <c r="M179" i="3"/>
  <c r="N170" i="3"/>
  <c r="M163" i="3"/>
  <c r="N154" i="3"/>
  <c r="M147" i="3"/>
  <c r="M539" i="3"/>
  <c r="M488" i="3"/>
  <c r="N458" i="3"/>
  <c r="M443" i="3"/>
  <c r="O443" i="3" s="1"/>
  <c r="P443" i="3" s="1"/>
  <c r="Q443" i="3" s="1"/>
  <c r="H444" i="5" s="1"/>
  <c r="M416" i="3"/>
  <c r="M401" i="3"/>
  <c r="N394" i="3"/>
  <c r="M392" i="3"/>
  <c r="N381" i="3"/>
  <c r="N379" i="3"/>
  <c r="N377" i="3"/>
  <c r="M360" i="3"/>
  <c r="N358" i="3"/>
  <c r="M343" i="3"/>
  <c r="M341" i="3"/>
  <c r="N339" i="3"/>
  <c r="M324" i="3"/>
  <c r="N322" i="3"/>
  <c r="M305" i="3"/>
  <c r="O305" i="3" s="1"/>
  <c r="P305" i="3" s="1"/>
  <c r="Q305" i="3" s="1"/>
  <c r="H306" i="5" s="1"/>
  <c r="N303" i="3"/>
  <c r="M288" i="3"/>
  <c r="N286" i="3"/>
  <c r="N284" i="3"/>
  <c r="M269" i="3"/>
  <c r="N267" i="3"/>
  <c r="M250" i="3"/>
  <c r="N248" i="3"/>
  <c r="M233" i="3"/>
  <c r="N231" i="3"/>
  <c r="M214" i="3"/>
  <c r="N212" i="3"/>
  <c r="M195" i="3"/>
  <c r="N193" i="3"/>
  <c r="M186" i="3"/>
  <c r="N177" i="3"/>
  <c r="M170" i="3"/>
  <c r="O170" i="3" s="1"/>
  <c r="P170" i="3" s="1"/>
  <c r="Q170" i="3" s="1"/>
  <c r="H171" i="5" s="1"/>
  <c r="N161" i="3"/>
  <c r="M154" i="3"/>
  <c r="N145" i="3"/>
  <c r="M138" i="3"/>
  <c r="N129" i="3"/>
  <c r="M856" i="3"/>
  <c r="M615" i="3"/>
  <c r="N556" i="3"/>
  <c r="N506" i="3"/>
  <c r="N492" i="3"/>
  <c r="N470" i="3"/>
  <c r="M458" i="3"/>
  <c r="N439" i="3"/>
  <c r="N422" i="3"/>
  <c r="N396" i="3"/>
  <c r="M394" i="3"/>
  <c r="N383" i="3"/>
  <c r="M381" i="3"/>
  <c r="M379" i="3"/>
  <c r="M377" i="3"/>
  <c r="N375" i="3"/>
  <c r="M358" i="3"/>
  <c r="N356" i="3"/>
  <c r="M339" i="3"/>
  <c r="N337" i="3"/>
  <c r="M322" i="3"/>
  <c r="N320" i="3"/>
  <c r="M303" i="3"/>
  <c r="N301" i="3"/>
  <c r="M284" i="3"/>
  <c r="N282" i="3"/>
  <c r="M267" i="3"/>
  <c r="O267" i="3" s="1"/>
  <c r="P267" i="3" s="1"/>
  <c r="Q267" i="3" s="1"/>
  <c r="H268" i="5" s="1"/>
  <c r="N265" i="3"/>
  <c r="M248" i="3"/>
  <c r="O248" i="3" s="1"/>
  <c r="P248" i="3" s="1"/>
  <c r="Q248" i="3" s="1"/>
  <c r="H249" i="5" s="1"/>
  <c r="N246" i="3"/>
  <c r="M231" i="3"/>
  <c r="M229" i="3"/>
  <c r="N227" i="3"/>
  <c r="M212" i="3"/>
  <c r="N210" i="3"/>
  <c r="M193" i="3"/>
  <c r="N184" i="3"/>
  <c r="M177" i="3"/>
  <c r="N168" i="3"/>
  <c r="N844" i="3"/>
  <c r="M556" i="3"/>
  <c r="M492" i="3"/>
  <c r="O492" i="3" s="1"/>
  <c r="P492" i="3" s="1"/>
  <c r="Q492" i="3" s="1"/>
  <c r="H493" i="5" s="1"/>
  <c r="M474" i="3"/>
  <c r="O474" i="3" s="1"/>
  <c r="P474" i="3" s="1"/>
  <c r="Q474" i="3" s="1"/>
  <c r="H475" i="5" s="1"/>
  <c r="N454" i="3"/>
  <c r="M439" i="3"/>
  <c r="N432" i="3"/>
  <c r="M422" i="3"/>
  <c r="N415" i="3"/>
  <c r="M396" i="3"/>
  <c r="N385" i="3"/>
  <c r="M383" i="3"/>
  <c r="M375" i="3"/>
  <c r="M373" i="3"/>
  <c r="O373" i="3" s="1"/>
  <c r="P373" i="3" s="1"/>
  <c r="Q373" i="3" s="1"/>
  <c r="H374" i="5" s="1"/>
  <c r="N371" i="3"/>
  <c r="M356" i="3"/>
  <c r="O356" i="3" s="1"/>
  <c r="P356" i="3" s="1"/>
  <c r="Q356" i="3" s="1"/>
  <c r="H357" i="5" s="1"/>
  <c r="N354" i="3"/>
  <c r="M337" i="3"/>
  <c r="O337" i="3" s="1"/>
  <c r="P337" i="3" s="1"/>
  <c r="Q337" i="3" s="1"/>
  <c r="H338" i="5" s="1"/>
  <c r="M665" i="3"/>
  <c r="N537" i="3"/>
  <c r="M454" i="3"/>
  <c r="O454" i="3" s="1"/>
  <c r="P454" i="3" s="1"/>
  <c r="Q454" i="3" s="1"/>
  <c r="H455" i="5" s="1"/>
  <c r="M415" i="3"/>
  <c r="O415" i="3" s="1"/>
  <c r="P415" i="3" s="1"/>
  <c r="Q415" i="3" s="1"/>
  <c r="H416" i="5" s="1"/>
  <c r="M409" i="3"/>
  <c r="N403" i="3"/>
  <c r="N398" i="3"/>
  <c r="M385" i="3"/>
  <c r="M371" i="3"/>
  <c r="N369" i="3"/>
  <c r="M721" i="3"/>
  <c r="M595" i="3"/>
  <c r="N583" i="3"/>
  <c r="N554" i="3"/>
  <c r="N496" i="3"/>
  <c r="N491" i="3"/>
  <c r="N450" i="3"/>
  <c r="N435" i="3"/>
  <c r="N412" i="3"/>
  <c r="M403" i="3"/>
  <c r="N634" i="3"/>
  <c r="M609" i="3"/>
  <c r="M583" i="3"/>
  <c r="N572" i="3"/>
  <c r="M554" i="3"/>
  <c r="M457" i="3"/>
  <c r="M438" i="3"/>
  <c r="M435" i="3"/>
  <c r="N418" i="3"/>
  <c r="N400" i="3"/>
  <c r="M367" i="3"/>
  <c r="N365" i="3"/>
  <c r="M348" i="3"/>
  <c r="O348" i="3" s="1"/>
  <c r="P348" i="3" s="1"/>
  <c r="Q348" i="3" s="1"/>
  <c r="H349" i="5" s="1"/>
  <c r="N346" i="3"/>
  <c r="M331" i="3"/>
  <c r="N329" i="3"/>
  <c r="M572" i="3"/>
  <c r="N500" i="3"/>
  <c r="N477" i="3"/>
  <c r="N473" i="3"/>
  <c r="M469" i="3"/>
  <c r="M453" i="3"/>
  <c r="M418" i="3"/>
  <c r="M400" i="3"/>
  <c r="M365" i="3"/>
  <c r="N363" i="3"/>
  <c r="M346" i="3"/>
  <c r="N344" i="3"/>
  <c r="M329" i="3"/>
  <c r="N327" i="3"/>
  <c r="N708" i="3"/>
  <c r="N592" i="3"/>
  <c r="N570" i="3"/>
  <c r="N535" i="3"/>
  <c r="N486" i="3"/>
  <c r="M477" i="3"/>
  <c r="M473" i="3"/>
  <c r="M464" i="3"/>
  <c r="N460" i="3"/>
  <c r="M445" i="3"/>
  <c r="N424" i="3"/>
  <c r="N391" i="3"/>
  <c r="M363" i="3"/>
  <c r="N361" i="3"/>
  <c r="M788" i="3"/>
  <c r="O788" i="3" s="1"/>
  <c r="P788" i="3" s="1"/>
  <c r="Q788" i="3" s="1"/>
  <c r="H789" i="5" s="1"/>
  <c r="N628" i="3"/>
  <c r="M604" i="3"/>
  <c r="M552" i="3"/>
  <c r="N504" i="3"/>
  <c r="N490" i="3"/>
  <c r="M460" i="3"/>
  <c r="N441" i="3"/>
  <c r="N434" i="3"/>
  <c r="N431" i="3"/>
  <c r="M424" i="3"/>
  <c r="N417" i="3"/>
  <c r="N411" i="3"/>
  <c r="M405" i="3"/>
  <c r="N380" i="3"/>
  <c r="N378" i="3"/>
  <c r="N376" i="3"/>
  <c r="M361" i="3"/>
  <c r="O361" i="3" s="1"/>
  <c r="P361" i="3" s="1"/>
  <c r="Q361" i="3" s="1"/>
  <c r="H362" i="5" s="1"/>
  <c r="N359" i="3"/>
  <c r="M774" i="3"/>
  <c r="O774" i="3" s="1"/>
  <c r="P774" i="3" s="1"/>
  <c r="Q774" i="3" s="1"/>
  <c r="H775" i="5" s="1"/>
  <c r="N696" i="3"/>
  <c r="N580" i="3"/>
  <c r="N543" i="3"/>
  <c r="N944" i="3"/>
  <c r="M578" i="3"/>
  <c r="M550" i="3"/>
  <c r="O550" i="3" s="1"/>
  <c r="P550" i="3" s="1"/>
  <c r="Q550" i="3" s="1"/>
  <c r="H551" i="5" s="1"/>
  <c r="N494" i="3"/>
  <c r="M369" i="3"/>
  <c r="M357" i="3"/>
  <c r="M353" i="3"/>
  <c r="O353" i="3" s="1"/>
  <c r="P353" i="3" s="1"/>
  <c r="Q353" i="3" s="1"/>
  <c r="H354" i="5" s="1"/>
  <c r="N349" i="3"/>
  <c r="N334" i="3"/>
  <c r="M327" i="3"/>
  <c r="N317" i="3"/>
  <c r="M314" i="3"/>
  <c r="M306" i="3"/>
  <c r="N278" i="3"/>
  <c r="N270" i="3"/>
  <c r="M262" i="3"/>
  <c r="N234" i="3"/>
  <c r="N226" i="3"/>
  <c r="M223" i="3"/>
  <c r="M215" i="3"/>
  <c r="N185" i="3"/>
  <c r="M175" i="3"/>
  <c r="N152" i="3"/>
  <c r="M150" i="3"/>
  <c r="N131" i="3"/>
  <c r="M129" i="3"/>
  <c r="M127" i="3"/>
  <c r="M125" i="3"/>
  <c r="N123" i="3"/>
  <c r="M106" i="3"/>
  <c r="N104" i="3"/>
  <c r="M89" i="3"/>
  <c r="N87" i="3"/>
  <c r="M70" i="3"/>
  <c r="N61" i="3"/>
  <c r="M54" i="3"/>
  <c r="N45" i="3"/>
  <c r="M38" i="3"/>
  <c r="N29" i="3"/>
  <c r="M22" i="3"/>
  <c r="N13" i="3"/>
  <c r="M6" i="3"/>
  <c r="N395" i="3"/>
  <c r="M320" i="3"/>
  <c r="M317" i="3"/>
  <c r="N289" i="3"/>
  <c r="N281" i="3"/>
  <c r="M278" i="3"/>
  <c r="N242" i="3"/>
  <c r="M234" i="3"/>
  <c r="M226" i="3"/>
  <c r="N198" i="3"/>
  <c r="M185" i="3"/>
  <c r="N182" i="3"/>
  <c r="M152" i="3"/>
  <c r="N141" i="3"/>
  <c r="N139" i="3"/>
  <c r="N137" i="3"/>
  <c r="N135" i="3"/>
  <c r="N133" i="3"/>
  <c r="M131" i="3"/>
  <c r="M123" i="3"/>
  <c r="N121" i="3"/>
  <c r="M104" i="3"/>
  <c r="N102" i="3"/>
  <c r="M87" i="3"/>
  <c r="N85" i="3"/>
  <c r="N83" i="3"/>
  <c r="N68" i="3"/>
  <c r="M61" i="3"/>
  <c r="N52" i="3"/>
  <c r="M45" i="3"/>
  <c r="N36" i="3"/>
  <c r="M29" i="3"/>
  <c r="O29" i="3" s="1"/>
  <c r="P29" i="3" s="1"/>
  <c r="Q29" i="3" s="1"/>
  <c r="H30" i="5" s="1"/>
  <c r="N20" i="3"/>
  <c r="M13" i="3"/>
  <c r="M589" i="3"/>
  <c r="M490" i="3"/>
  <c r="N472" i="3"/>
  <c r="N456" i="3"/>
  <c r="M441" i="3"/>
  <c r="M402" i="3"/>
  <c r="N374" i="3"/>
  <c r="N352" i="3"/>
  <c r="N348" i="3"/>
  <c r="N323" i="3"/>
  <c r="N300" i="3"/>
  <c r="N297" i="3"/>
  <c r="M289" i="3"/>
  <c r="M281" i="3"/>
  <c r="N253" i="3"/>
  <c r="M245" i="3"/>
  <c r="M242" i="3"/>
  <c r="N209" i="3"/>
  <c r="N206" i="3"/>
  <c r="M198" i="3"/>
  <c r="N190" i="3"/>
  <c r="M182" i="3"/>
  <c r="N163" i="3"/>
  <c r="N143" i="3"/>
  <c r="M141" i="3"/>
  <c r="M139" i="3"/>
  <c r="M137" i="3"/>
  <c r="M135" i="3"/>
  <c r="M121" i="3"/>
  <c r="N119" i="3"/>
  <c r="M102" i="3"/>
  <c r="O102" i="3" s="1"/>
  <c r="P102" i="3" s="1"/>
  <c r="Q102" i="3" s="1"/>
  <c r="H103" i="5" s="1"/>
  <c r="N100" i="3"/>
  <c r="M83" i="3"/>
  <c r="N81" i="3"/>
  <c r="M68" i="3"/>
  <c r="N59" i="3"/>
  <c r="M52" i="3"/>
  <c r="N43" i="3"/>
  <c r="M36" i="3"/>
  <c r="N27" i="3"/>
  <c r="M20" i="3"/>
  <c r="N11" i="3"/>
  <c r="N508" i="3"/>
  <c r="M472" i="3"/>
  <c r="M456" i="3"/>
  <c r="N414" i="3"/>
  <c r="M387" i="3"/>
  <c r="O387" i="3" s="1"/>
  <c r="P387" i="3" s="1"/>
  <c r="Q387" i="3" s="1"/>
  <c r="H388" i="5" s="1"/>
  <c r="M380" i="3"/>
  <c r="M374" i="3"/>
  <c r="O374" i="3" s="1"/>
  <c r="P374" i="3" s="1"/>
  <c r="Q374" i="3" s="1"/>
  <c r="H375" i="5" s="1"/>
  <c r="M352" i="3"/>
  <c r="O352" i="3" s="1"/>
  <c r="P352" i="3" s="1"/>
  <c r="Q352" i="3" s="1"/>
  <c r="H353" i="5" s="1"/>
  <c r="M344" i="3"/>
  <c r="N333" i="3"/>
  <c r="N330" i="3"/>
  <c r="M323" i="3"/>
  <c r="N316" i="3"/>
  <c r="N308" i="3"/>
  <c r="M300" i="3"/>
  <c r="M297" i="3"/>
  <c r="N264" i="3"/>
  <c r="M261" i="3"/>
  <c r="O261" i="3" s="1"/>
  <c r="P261" i="3" s="1"/>
  <c r="Q261" i="3" s="1"/>
  <c r="H262" i="5" s="1"/>
  <c r="M253" i="3"/>
  <c r="N225" i="3"/>
  <c r="N220" i="3"/>
  <c r="N217" i="3"/>
  <c r="M209" i="3"/>
  <c r="M190" i="3"/>
  <c r="N187" i="3"/>
  <c r="M143" i="3"/>
  <c r="M119" i="3"/>
  <c r="N117" i="3"/>
  <c r="N115" i="3"/>
  <c r="M100" i="3"/>
  <c r="N98" i="3"/>
  <c r="M81" i="3"/>
  <c r="N79" i="3"/>
  <c r="N66" i="3"/>
  <c r="M59" i="3"/>
  <c r="N50" i="3"/>
  <c r="M43" i="3"/>
  <c r="O43" i="3" s="1"/>
  <c r="P43" i="3" s="1"/>
  <c r="Q43" i="3" s="1"/>
  <c r="H44" i="5" s="1"/>
  <c r="N34" i="3"/>
  <c r="M27" i="3"/>
  <c r="O27" i="3" s="1"/>
  <c r="P27" i="3" s="1"/>
  <c r="Q27" i="3" s="1"/>
  <c r="H28" i="5" s="1"/>
  <c r="N18" i="3"/>
  <c r="M11" i="3"/>
  <c r="N489" i="3"/>
  <c r="N368" i="3"/>
  <c r="N340" i="3"/>
  <c r="M333" i="3"/>
  <c r="M316" i="3"/>
  <c r="M308" i="3"/>
  <c r="O308" i="3" s="1"/>
  <c r="P308" i="3" s="1"/>
  <c r="Q308" i="3" s="1"/>
  <c r="H309" i="5" s="1"/>
  <c r="N280" i="3"/>
  <c r="N275" i="3"/>
  <c r="N272" i="3"/>
  <c r="M264" i="3"/>
  <c r="N236" i="3"/>
  <c r="N228" i="3"/>
  <c r="M225" i="3"/>
  <c r="M217" i="3"/>
  <c r="M187" i="3"/>
  <c r="M145" i="3"/>
  <c r="M115" i="3"/>
  <c r="N113" i="3"/>
  <c r="M98" i="3"/>
  <c r="N96" i="3"/>
  <c r="M79" i="3"/>
  <c r="N77" i="3"/>
  <c r="M66" i="3"/>
  <c r="N57" i="3"/>
  <c r="M50" i="3"/>
  <c r="N41" i="3"/>
  <c r="M393" i="3"/>
  <c r="O393" i="3" s="1"/>
  <c r="P393" i="3" s="1"/>
  <c r="Q393" i="3" s="1"/>
  <c r="H394" i="5" s="1"/>
  <c r="N367" i="3"/>
  <c r="M340" i="3"/>
  <c r="N291" i="3"/>
  <c r="N283" i="3"/>
  <c r="M280" i="3"/>
  <c r="M272" i="3"/>
  <c r="N244" i="3"/>
  <c r="N239" i="3"/>
  <c r="M236" i="3"/>
  <c r="M228" i="3"/>
  <c r="N200" i="3"/>
  <c r="N192" i="3"/>
  <c r="M184" i="3"/>
  <c r="N165" i="3"/>
  <c r="M156" i="3"/>
  <c r="M113" i="3"/>
  <c r="N111" i="3"/>
  <c r="M96" i="3"/>
  <c r="N94" i="3"/>
  <c r="M77" i="3"/>
  <c r="N75" i="3"/>
  <c r="N64" i="3"/>
  <c r="M57" i="3"/>
  <c r="N48" i="3"/>
  <c r="M41" i="3"/>
  <c r="N336" i="3"/>
  <c r="N319" i="3"/>
  <c r="N299" i="3"/>
  <c r="N294" i="3"/>
  <c r="M291" i="3"/>
  <c r="M283" i="3"/>
  <c r="N255" i="3"/>
  <c r="N247" i="3"/>
  <c r="M244" i="3"/>
  <c r="N211" i="3"/>
  <c r="N208" i="3"/>
  <c r="N203" i="3"/>
  <c r="M200" i="3"/>
  <c r="M192" i="3"/>
  <c r="N189" i="3"/>
  <c r="N179" i="3"/>
  <c r="M172" i="3"/>
  <c r="N158" i="3"/>
  <c r="N147" i="3"/>
  <c r="M111" i="3"/>
  <c r="N109" i="3"/>
  <c r="M94" i="3"/>
  <c r="M92" i="3"/>
  <c r="O92" i="3" s="1"/>
  <c r="P92" i="3" s="1"/>
  <c r="Q92" i="3" s="1"/>
  <c r="H93" i="5" s="1"/>
  <c r="N90" i="3"/>
  <c r="N541" i="3"/>
  <c r="N386" i="3"/>
  <c r="N355" i="3"/>
  <c r="N351" i="3"/>
  <c r="M336" i="3"/>
  <c r="M319" i="3"/>
  <c r="N310" i="3"/>
  <c r="N302" i="3"/>
  <c r="M299" i="3"/>
  <c r="N266" i="3"/>
  <c r="N263" i="3"/>
  <c r="N258" i="3"/>
  <c r="M255" i="3"/>
  <c r="M247" i="3"/>
  <c r="N219" i="3"/>
  <c r="M211" i="3"/>
  <c r="M208" i="3"/>
  <c r="M189" i="3"/>
  <c r="O189" i="3" s="1"/>
  <c r="P189" i="3" s="1"/>
  <c r="Q189" i="3" s="1"/>
  <c r="H190" i="5" s="1"/>
  <c r="N167" i="3"/>
  <c r="N160" i="3"/>
  <c r="M158" i="3"/>
  <c r="M109" i="3"/>
  <c r="N107" i="3"/>
  <c r="M90" i="3"/>
  <c r="N88" i="3"/>
  <c r="M73" i="3"/>
  <c r="N71" i="3"/>
  <c r="N62" i="3"/>
  <c r="M55" i="3"/>
  <c r="N46" i="3"/>
  <c r="M39" i="3"/>
  <c r="N30" i="3"/>
  <c r="N452" i="3"/>
  <c r="M437" i="3"/>
  <c r="O437" i="3" s="1"/>
  <c r="P437" i="3" s="1"/>
  <c r="Q437" i="3" s="1"/>
  <c r="H438" i="5" s="1"/>
  <c r="M378" i="3"/>
  <c r="N372" i="3"/>
  <c r="M355" i="3"/>
  <c r="M351" i="3"/>
  <c r="N313" i="3"/>
  <c r="M310" i="3"/>
  <c r="N274" i="3"/>
  <c r="M266" i="3"/>
  <c r="M263" i="3"/>
  <c r="O263" i="3" s="1"/>
  <c r="P263" i="3" s="1"/>
  <c r="Q263" i="3" s="1"/>
  <c r="H264" i="5" s="1"/>
  <c r="N230" i="3"/>
  <c r="M227" i="3"/>
  <c r="N222" i="3"/>
  <c r="M219" i="3"/>
  <c r="N174" i="3"/>
  <c r="M167" i="3"/>
  <c r="N162" i="3"/>
  <c r="M160" i="3"/>
  <c r="N149" i="3"/>
  <c r="N136" i="3"/>
  <c r="N134" i="3"/>
  <c r="N132" i="3"/>
  <c r="N130" i="3"/>
  <c r="N128" i="3"/>
  <c r="N126" i="3"/>
  <c r="M124" i="3"/>
  <c r="N122" i="3"/>
  <c r="M107" i="3"/>
  <c r="N105" i="3"/>
  <c r="M88" i="3"/>
  <c r="O88" i="3" s="1"/>
  <c r="P88" i="3" s="1"/>
  <c r="Q88" i="3" s="1"/>
  <c r="H89" i="5" s="1"/>
  <c r="N86" i="3"/>
  <c r="M71" i="3"/>
  <c r="N69" i="3"/>
  <c r="M62" i="3"/>
  <c r="N53" i="3"/>
  <c r="M46" i="3"/>
  <c r="N37" i="3"/>
  <c r="M30" i="3"/>
  <c r="N21" i="3"/>
  <c r="M14" i="3"/>
  <c r="M452" i="3"/>
  <c r="M372" i="3"/>
  <c r="N335" i="3"/>
  <c r="N332" i="3"/>
  <c r="M325" i="3"/>
  <c r="N285" i="3"/>
  <c r="M282" i="3"/>
  <c r="O282" i="3" s="1"/>
  <c r="P282" i="3" s="1"/>
  <c r="Q282" i="3" s="1"/>
  <c r="H283" i="5" s="1"/>
  <c r="M277" i="3"/>
  <c r="M274" i="3"/>
  <c r="O274" i="3" s="1"/>
  <c r="P274" i="3" s="1"/>
  <c r="Q274" i="3" s="1"/>
  <c r="H275" i="5" s="1"/>
  <c r="N241" i="3"/>
  <c r="N238" i="3"/>
  <c r="M230" i="3"/>
  <c r="N202" i="3"/>
  <c r="N194" i="3"/>
  <c r="N191" i="3"/>
  <c r="M174" i="3"/>
  <c r="N169" i="3"/>
  <c r="M162" i="3"/>
  <c r="N151" i="3"/>
  <c r="N138" i="3"/>
  <c r="M136" i="3"/>
  <c r="M134" i="3"/>
  <c r="M132" i="3"/>
  <c r="O132" i="3" s="1"/>
  <c r="P132" i="3" s="1"/>
  <c r="Q132" i="3" s="1"/>
  <c r="H133" i="5" s="1"/>
  <c r="M130" i="3"/>
  <c r="M128" i="3"/>
  <c r="O128" i="3" s="1"/>
  <c r="P128" i="3" s="1"/>
  <c r="Q128" i="3" s="1"/>
  <c r="H129" i="5" s="1"/>
  <c r="M126" i="3"/>
  <c r="M122" i="3"/>
  <c r="N120" i="3"/>
  <c r="M105" i="3"/>
  <c r="N103" i="3"/>
  <c r="M86" i="3"/>
  <c r="N84" i="3"/>
  <c r="M69" i="3"/>
  <c r="N60" i="3"/>
  <c r="M53" i="3"/>
  <c r="N44" i="3"/>
  <c r="M37" i="3"/>
  <c r="N28" i="3"/>
  <c r="M21" i="3"/>
  <c r="O21" i="3" s="1"/>
  <c r="P21" i="3" s="1"/>
  <c r="Q21" i="3" s="1"/>
  <c r="H22" i="5" s="1"/>
  <c r="N12" i="3"/>
  <c r="M434" i="3"/>
  <c r="O434" i="3" s="1"/>
  <c r="P434" i="3" s="1"/>
  <c r="Q434" i="3" s="1"/>
  <c r="H435" i="5" s="1"/>
  <c r="M359" i="3"/>
  <c r="O359" i="3" s="1"/>
  <c r="P359" i="3" s="1"/>
  <c r="Q359" i="3" s="1"/>
  <c r="H360" i="5" s="1"/>
  <c r="N350" i="3"/>
  <c r="M335" i="3"/>
  <c r="M332" i="3"/>
  <c r="N318" i="3"/>
  <c r="N296" i="3"/>
  <c r="M293" i="3"/>
  <c r="M285" i="3"/>
  <c r="N257" i="3"/>
  <c r="N249" i="3"/>
  <c r="M246" i="3"/>
  <c r="M241" i="3"/>
  <c r="N205" i="3"/>
  <c r="M202" i="3"/>
  <c r="O202" i="3" s="1"/>
  <c r="P202" i="3" s="1"/>
  <c r="Q202" i="3" s="1"/>
  <c r="H203" i="5" s="1"/>
  <c r="M194" i="3"/>
  <c r="M191" i="3"/>
  <c r="O191" i="3" s="1"/>
  <c r="P191" i="3" s="1"/>
  <c r="Q191" i="3" s="1"/>
  <c r="H192" i="5" s="1"/>
  <c r="N181" i="3"/>
  <c r="N176" i="3"/>
  <c r="M169" i="3"/>
  <c r="N164" i="3"/>
  <c r="N153" i="3"/>
  <c r="M151" i="3"/>
  <c r="M140" i="3"/>
  <c r="M120" i="3"/>
  <c r="N118" i="3"/>
  <c r="M103" i="3"/>
  <c r="O103" i="3" s="1"/>
  <c r="P103" i="3" s="1"/>
  <c r="Q103" i="3" s="1"/>
  <c r="H104" i="5" s="1"/>
  <c r="N101" i="3"/>
  <c r="N99" i="3"/>
  <c r="N384" i="3"/>
  <c r="M354" i="3"/>
  <c r="O354" i="3" s="1"/>
  <c r="P354" i="3" s="1"/>
  <c r="Q354" i="3" s="1"/>
  <c r="H355" i="5" s="1"/>
  <c r="N342" i="3"/>
  <c r="N312" i="3"/>
  <c r="N304" i="3"/>
  <c r="M301" i="3"/>
  <c r="M296" i="3"/>
  <c r="N268" i="3"/>
  <c r="N260" i="3"/>
  <c r="M257" i="3"/>
  <c r="M249" i="3"/>
  <c r="N221" i="3"/>
  <c r="M213" i="3"/>
  <c r="M210" i="3"/>
  <c r="M205" i="3"/>
  <c r="N420" i="3"/>
  <c r="M384" i="3"/>
  <c r="M342" i="3"/>
  <c r="N321" i="3"/>
  <c r="N315" i="3"/>
  <c r="M312" i="3"/>
  <c r="M304" i="3"/>
  <c r="N276" i="3"/>
  <c r="M268" i="3"/>
  <c r="O268" i="3" s="1"/>
  <c r="P268" i="3" s="1"/>
  <c r="Q268" i="3" s="1"/>
  <c r="H269" i="5" s="1"/>
  <c r="M265" i="3"/>
  <c r="M260" i="3"/>
  <c r="N232" i="3"/>
  <c r="N224" i="3"/>
  <c r="M221" i="3"/>
  <c r="N178" i="3"/>
  <c r="M171" i="3"/>
  <c r="N166" i="3"/>
  <c r="N157" i="3"/>
  <c r="M155" i="3"/>
  <c r="M417" i="3"/>
  <c r="M397" i="3"/>
  <c r="O397" i="3" s="1"/>
  <c r="P397" i="3" s="1"/>
  <c r="Q397" i="3" s="1"/>
  <c r="H398" i="5" s="1"/>
  <c r="N370" i="3"/>
  <c r="N647" i="3"/>
  <c r="N382" i="3"/>
  <c r="M370" i="3"/>
  <c r="N353" i="3"/>
  <c r="N314" i="3"/>
  <c r="N306" i="3"/>
  <c r="M298" i="3"/>
  <c r="M295" i="3"/>
  <c r="N262" i="3"/>
  <c r="M259" i="3"/>
  <c r="M251" i="3"/>
  <c r="N223" i="3"/>
  <c r="N215" i="3"/>
  <c r="M207" i="3"/>
  <c r="M321" i="3"/>
  <c r="M276" i="3"/>
  <c r="O276" i="3" s="1"/>
  <c r="P276" i="3" s="1"/>
  <c r="Q276" i="3" s="1"/>
  <c r="H277" i="5" s="1"/>
  <c r="M232" i="3"/>
  <c r="N183" i="3"/>
  <c r="N173" i="3"/>
  <c r="M91" i="3"/>
  <c r="M60" i="3"/>
  <c r="M48" i="3"/>
  <c r="N40" i="3"/>
  <c r="M10" i="3"/>
  <c r="N7" i="3"/>
  <c r="N5" i="3"/>
  <c r="N298" i="3"/>
  <c r="M183" i="3"/>
  <c r="O183" i="3" s="1"/>
  <c r="P183" i="3" s="1"/>
  <c r="Q183" i="3" s="1"/>
  <c r="H184" i="5" s="1"/>
  <c r="M173" i="3"/>
  <c r="O173" i="3" s="1"/>
  <c r="P173" i="3" s="1"/>
  <c r="Q173" i="3" s="1"/>
  <c r="H174" i="5" s="1"/>
  <c r="N127" i="3"/>
  <c r="N114" i="3"/>
  <c r="M64" i="3"/>
  <c r="O64" i="3" s="1"/>
  <c r="P64" i="3" s="1"/>
  <c r="Q64" i="3" s="1"/>
  <c r="H65" i="5" s="1"/>
  <c r="N56" i="3"/>
  <c r="M40" i="3"/>
  <c r="N24" i="3"/>
  <c r="M7" i="3"/>
  <c r="M5" i="3"/>
  <c r="N146" i="3"/>
  <c r="M114" i="3"/>
  <c r="M56" i="3"/>
  <c r="N33" i="3"/>
  <c r="M24" i="3"/>
  <c r="M18" i="3"/>
  <c r="M420" i="3"/>
  <c r="O420" i="3" s="1"/>
  <c r="P420" i="3" s="1"/>
  <c r="Q420" i="3" s="1"/>
  <c r="H421" i="5" s="1"/>
  <c r="N295" i="3"/>
  <c r="N251" i="3"/>
  <c r="N207" i="3"/>
  <c r="N171" i="3"/>
  <c r="M153" i="3"/>
  <c r="M146" i="3"/>
  <c r="M108" i="3"/>
  <c r="N95" i="3"/>
  <c r="N72" i="3"/>
  <c r="N51" i="3"/>
  <c r="M33" i="3"/>
  <c r="M315" i="3"/>
  <c r="N204" i="3"/>
  <c r="M95" i="3"/>
  <c r="O95" i="3" s="1"/>
  <c r="P95" i="3" s="1"/>
  <c r="Q95" i="3" s="1"/>
  <c r="H96" i="5" s="1"/>
  <c r="N80" i="3"/>
  <c r="M76" i="3"/>
  <c r="O76" i="3" s="1"/>
  <c r="P76" i="3" s="1"/>
  <c r="Q76" i="3" s="1"/>
  <c r="H77" i="5" s="1"/>
  <c r="M72" i="3"/>
  <c r="O72" i="3" s="1"/>
  <c r="P72" i="3" s="1"/>
  <c r="Q72" i="3" s="1"/>
  <c r="H73" i="5" s="1"/>
  <c r="N67" i="3"/>
  <c r="N55" i="3"/>
  <c r="M51" i="3"/>
  <c r="N39" i="3"/>
  <c r="N15" i="3"/>
  <c r="M12" i="3"/>
  <c r="N9" i="3"/>
  <c r="N397" i="3"/>
  <c r="M204" i="3"/>
  <c r="N180" i="3"/>
  <c r="N89" i="3"/>
  <c r="M84" i="3"/>
  <c r="M80" i="3"/>
  <c r="M67" i="3"/>
  <c r="N47" i="3"/>
  <c r="N26" i="3"/>
  <c r="M15" i="3"/>
  <c r="M9" i="3"/>
  <c r="O9" i="3" s="1"/>
  <c r="P9" i="3" s="1"/>
  <c r="Q9" i="3" s="1"/>
  <c r="H10" i="5" s="1"/>
  <c r="N338" i="3"/>
  <c r="M224" i="3"/>
  <c r="M180" i="3"/>
  <c r="M161" i="3"/>
  <c r="N144" i="3"/>
  <c r="N125" i="3"/>
  <c r="M118" i="3"/>
  <c r="N63" i="3"/>
  <c r="M47" i="3"/>
  <c r="M26" i="3"/>
  <c r="N23" i="3"/>
  <c r="M338" i="3"/>
  <c r="M144" i="3"/>
  <c r="O144" i="3" s="1"/>
  <c r="P144" i="3" s="1"/>
  <c r="Q144" i="3" s="1"/>
  <c r="H145" i="5" s="1"/>
  <c r="N112" i="3"/>
  <c r="M75" i="3"/>
  <c r="M63" i="3"/>
  <c r="N42" i="3"/>
  <c r="N35" i="3"/>
  <c r="N32" i="3"/>
  <c r="M23" i="3"/>
  <c r="M376" i="3"/>
  <c r="N287" i="3"/>
  <c r="N243" i="3"/>
  <c r="M178" i="3"/>
  <c r="N159" i="3"/>
  <c r="M112" i="3"/>
  <c r="N106" i="3"/>
  <c r="M99" i="3"/>
  <c r="N58" i="3"/>
  <c r="M42" i="3"/>
  <c r="M35" i="3"/>
  <c r="M32" i="3"/>
  <c r="O32" i="3" s="1"/>
  <c r="P32" i="3" s="1"/>
  <c r="Q32" i="3" s="1"/>
  <c r="H33" i="5" s="1"/>
  <c r="N17" i="3"/>
  <c r="N6" i="3"/>
  <c r="M287" i="3"/>
  <c r="M243" i="3"/>
  <c r="M159" i="3"/>
  <c r="N93" i="3"/>
  <c r="M58" i="3"/>
  <c r="M17" i="3"/>
  <c r="N14" i="3"/>
  <c r="N331" i="3"/>
  <c r="N240" i="3"/>
  <c r="M168" i="3"/>
  <c r="O168" i="3" s="1"/>
  <c r="P168" i="3" s="1"/>
  <c r="Q168" i="3" s="1"/>
  <c r="H169" i="5" s="1"/>
  <c r="N150" i="3"/>
  <c r="N142" i="3"/>
  <c r="M93" i="3"/>
  <c r="N54" i="3"/>
  <c r="N38" i="3"/>
  <c r="N25" i="3"/>
  <c r="M240" i="3"/>
  <c r="M176" i="3"/>
  <c r="M142" i="3"/>
  <c r="N116" i="3"/>
  <c r="N74" i="3"/>
  <c r="N70" i="3"/>
  <c r="M28" i="3"/>
  <c r="M25" i="3"/>
  <c r="N8" i="3"/>
  <c r="N196" i="3"/>
  <c r="M166" i="3"/>
  <c r="O166" i="3" s="1"/>
  <c r="P166" i="3" s="1"/>
  <c r="Q166" i="3" s="1"/>
  <c r="H167" i="5" s="1"/>
  <c r="M157" i="3"/>
  <c r="O157" i="3" s="1"/>
  <c r="P157" i="3" s="1"/>
  <c r="Q157" i="3" s="1"/>
  <c r="H158" i="5" s="1"/>
  <c r="M116" i="3"/>
  <c r="N82" i="3"/>
  <c r="N78" i="3"/>
  <c r="M74" i="3"/>
  <c r="N49" i="3"/>
  <c r="N19" i="3"/>
  <c r="M8" i="3"/>
  <c r="N259" i="3"/>
  <c r="M196" i="3"/>
  <c r="N110" i="3"/>
  <c r="N97" i="3"/>
  <c r="M82" i="3"/>
  <c r="M78" i="3"/>
  <c r="N65" i="3"/>
  <c r="M49" i="3"/>
  <c r="O49" i="3" s="1"/>
  <c r="P49" i="3" s="1"/>
  <c r="Q49" i="3" s="1"/>
  <c r="H50" i="5" s="1"/>
  <c r="M34" i="3"/>
  <c r="N31" i="3"/>
  <c r="N22" i="3"/>
  <c r="M19" i="3"/>
  <c r="N16" i="3"/>
  <c r="N279" i="3"/>
  <c r="N175" i="3"/>
  <c r="N148" i="3"/>
  <c r="M110" i="3"/>
  <c r="M97" i="3"/>
  <c r="N73" i="3"/>
  <c r="M65" i="3"/>
  <c r="M31" i="3"/>
  <c r="M16" i="3"/>
  <c r="M279" i="3"/>
  <c r="M164" i="3"/>
  <c r="O164" i="3" s="1"/>
  <c r="P164" i="3" s="1"/>
  <c r="Q164" i="3" s="1"/>
  <c r="H165" i="5" s="1"/>
  <c r="N155" i="3"/>
  <c r="M148" i="3"/>
  <c r="N91" i="3"/>
  <c r="M44" i="3"/>
  <c r="N10" i="3"/>
  <c r="O595" i="3" l="1"/>
  <c r="P595" i="3" s="1"/>
  <c r="Q595" i="3" s="1"/>
  <c r="H596" i="5" s="1"/>
  <c r="O405" i="3"/>
  <c r="P405" i="3" s="1"/>
  <c r="Q405" i="3" s="1"/>
  <c r="H406" i="5" s="1"/>
  <c r="O608" i="3"/>
  <c r="P608" i="3" s="1"/>
  <c r="Q608" i="3" s="1"/>
  <c r="H609" i="5" s="1"/>
  <c r="O384" i="3"/>
  <c r="P384" i="3" s="1"/>
  <c r="Q384" i="3" s="1"/>
  <c r="H385" i="5" s="1"/>
  <c r="O556" i="3"/>
  <c r="P556" i="3" s="1"/>
  <c r="Q556" i="3" s="1"/>
  <c r="H557" i="5" s="1"/>
  <c r="O987" i="3"/>
  <c r="P987" i="3" s="1"/>
  <c r="Q987" i="3" s="1"/>
  <c r="H988" i="5" s="1"/>
  <c r="O381" i="3"/>
  <c r="P381" i="3" s="1"/>
  <c r="Q381" i="3" s="1"/>
  <c r="H382" i="5" s="1"/>
  <c r="O259" i="3"/>
  <c r="P259" i="3" s="1"/>
  <c r="Q259" i="3" s="1"/>
  <c r="H260" i="5" s="1"/>
  <c r="O99" i="3"/>
  <c r="P99" i="3" s="1"/>
  <c r="Q99" i="3" s="1"/>
  <c r="H100" i="5" s="1"/>
  <c r="O777" i="3"/>
  <c r="P777" i="3" s="1"/>
  <c r="Q777" i="3" s="1"/>
  <c r="H778" i="5" s="1"/>
  <c r="O1089" i="3"/>
  <c r="P1089" i="3" s="1"/>
  <c r="Q1089" i="3" s="1"/>
  <c r="H1090" i="5" s="1"/>
  <c r="O277" i="3"/>
  <c r="P277" i="3" s="1"/>
  <c r="Q277" i="3" s="1"/>
  <c r="H278" i="5" s="1"/>
  <c r="O531" i="3"/>
  <c r="P531" i="3" s="1"/>
  <c r="Q531" i="3" s="1"/>
  <c r="H532" i="5" s="1"/>
  <c r="O364" i="3"/>
  <c r="P364" i="3" s="1"/>
  <c r="Q364" i="3" s="1"/>
  <c r="H365" i="5" s="1"/>
  <c r="O113" i="3"/>
  <c r="P113" i="3" s="1"/>
  <c r="Q113" i="3" s="1"/>
  <c r="H114" i="5" s="1"/>
  <c r="O369" i="3"/>
  <c r="P369" i="3" s="1"/>
  <c r="Q369" i="3" s="1"/>
  <c r="H370" i="5" s="1"/>
  <c r="O445" i="3"/>
  <c r="P445" i="3" s="1"/>
  <c r="Q445" i="3" s="1"/>
  <c r="H446" i="5" s="1"/>
  <c r="O163" i="3"/>
  <c r="P163" i="3" s="1"/>
  <c r="Q163" i="3" s="1"/>
  <c r="H164" i="5" s="1"/>
  <c r="O675" i="3"/>
  <c r="P675" i="3" s="1"/>
  <c r="Q675" i="3" s="1"/>
  <c r="H676" i="5" s="1"/>
  <c r="O499" i="3"/>
  <c r="P499" i="3" s="1"/>
  <c r="Q499" i="3" s="1"/>
  <c r="H500" i="5" s="1"/>
  <c r="O542" i="3"/>
  <c r="P542" i="3" s="1"/>
  <c r="Q542" i="3" s="1"/>
  <c r="H543" i="5" s="1"/>
  <c r="O410" i="3"/>
  <c r="P410" i="3" s="1"/>
  <c r="Q410" i="3" s="1"/>
  <c r="H411" i="5" s="1"/>
  <c r="O835" i="3"/>
  <c r="P835" i="3" s="1"/>
  <c r="Q835" i="3" s="1"/>
  <c r="H836" i="5" s="1"/>
  <c r="O449" i="3"/>
  <c r="P449" i="3" s="1"/>
  <c r="Q449" i="3" s="1"/>
  <c r="H450" i="5" s="1"/>
  <c r="O1402" i="3"/>
  <c r="P1402" i="3" s="1"/>
  <c r="Q1402" i="3" s="1"/>
  <c r="H1403" i="5" s="1"/>
  <c r="O1401" i="3"/>
  <c r="P1401" i="3" s="1"/>
  <c r="Q1401" i="3" s="1"/>
  <c r="H1402" i="5" s="1"/>
  <c r="O1219" i="3"/>
  <c r="P1219" i="3" s="1"/>
  <c r="Q1219" i="3" s="1"/>
  <c r="H1220" i="5" s="1"/>
  <c r="O1698" i="3"/>
  <c r="P1698" i="3" s="1"/>
  <c r="Q1698" i="3" s="1"/>
  <c r="H1699" i="5" s="1"/>
  <c r="O1686" i="3"/>
  <c r="P1686" i="3" s="1"/>
  <c r="Q1686" i="3" s="1"/>
  <c r="H1687" i="5" s="1"/>
  <c r="O694" i="3"/>
  <c r="P694" i="3" s="1"/>
  <c r="Q694" i="3" s="1"/>
  <c r="H695" i="5" s="1"/>
  <c r="O330" i="3"/>
  <c r="P330" i="3" s="1"/>
  <c r="Q330" i="3" s="1"/>
  <c r="H331" i="5" s="1"/>
  <c r="O944" i="3"/>
  <c r="P944" i="3" s="1"/>
  <c r="Q944" i="3" s="1"/>
  <c r="H945" i="5" s="1"/>
  <c r="O689" i="3"/>
  <c r="P689" i="3" s="1"/>
  <c r="Q689" i="3" s="1"/>
  <c r="H690" i="5" s="1"/>
  <c r="O527" i="3"/>
  <c r="P527" i="3" s="1"/>
  <c r="Q527" i="3" s="1"/>
  <c r="H528" i="5" s="1"/>
  <c r="O509" i="3"/>
  <c r="P509" i="3" s="1"/>
  <c r="Q509" i="3" s="1"/>
  <c r="H510" i="5" s="1"/>
  <c r="O587" i="3"/>
  <c r="P587" i="3" s="1"/>
  <c r="Q587" i="3" s="1"/>
  <c r="H588" i="5" s="1"/>
  <c r="O720" i="3"/>
  <c r="P720" i="3" s="1"/>
  <c r="Q720" i="3" s="1"/>
  <c r="H721" i="5" s="1"/>
  <c r="O1075" i="3"/>
  <c r="P1075" i="3" s="1"/>
  <c r="Q1075" i="3" s="1"/>
  <c r="H1076" i="5" s="1"/>
  <c r="O1078" i="3"/>
  <c r="P1078" i="3" s="1"/>
  <c r="Q1078" i="3" s="1"/>
  <c r="H1079" i="5" s="1"/>
  <c r="O1540" i="3"/>
  <c r="P1540" i="3" s="1"/>
  <c r="Q1540" i="3" s="1"/>
  <c r="H1541" i="5" s="1"/>
  <c r="O1630" i="3"/>
  <c r="P1630" i="3" s="1"/>
  <c r="Q1630" i="3" s="1"/>
  <c r="H1631" i="5" s="1"/>
  <c r="O186" i="3"/>
  <c r="P186" i="3" s="1"/>
  <c r="Q186" i="3" s="1"/>
  <c r="H187" i="5" s="1"/>
  <c r="O488" i="3"/>
  <c r="P488" i="3" s="1"/>
  <c r="Q488" i="3" s="1"/>
  <c r="H489" i="5" s="1"/>
  <c r="O252" i="3"/>
  <c r="P252" i="3" s="1"/>
  <c r="Q252" i="3" s="1"/>
  <c r="H253" i="5" s="1"/>
  <c r="O529" i="3"/>
  <c r="P529" i="3" s="1"/>
  <c r="Q529" i="3" s="1"/>
  <c r="H530" i="5" s="1"/>
  <c r="O632" i="3"/>
  <c r="P632" i="3" s="1"/>
  <c r="Q632" i="3" s="1"/>
  <c r="H633" i="5" s="1"/>
  <c r="O480" i="3"/>
  <c r="P480" i="3" s="1"/>
  <c r="Q480" i="3" s="1"/>
  <c r="H481" i="5" s="1"/>
  <c r="O444" i="3"/>
  <c r="P444" i="3" s="1"/>
  <c r="Q444" i="3" s="1"/>
  <c r="H445" i="5" s="1"/>
  <c r="O486" i="3"/>
  <c r="P486" i="3" s="1"/>
  <c r="Q486" i="3" s="1"/>
  <c r="H487" i="5" s="1"/>
  <c r="O805" i="3"/>
  <c r="P805" i="3" s="1"/>
  <c r="Q805" i="3" s="1"/>
  <c r="H806" i="5" s="1"/>
  <c r="O1501" i="3"/>
  <c r="P1501" i="3" s="1"/>
  <c r="Q1501" i="3" s="1"/>
  <c r="H1502" i="5" s="1"/>
  <c r="O211" i="3"/>
  <c r="P211" i="3" s="1"/>
  <c r="Q211" i="3" s="1"/>
  <c r="H212" i="5" s="1"/>
  <c r="O134" i="3"/>
  <c r="P134" i="3" s="1"/>
  <c r="Q134" i="3" s="1"/>
  <c r="H135" i="5" s="1"/>
  <c r="O37" i="3"/>
  <c r="P37" i="3" s="1"/>
  <c r="Q37" i="3" s="1"/>
  <c r="H38" i="5" s="1"/>
  <c r="O136" i="3"/>
  <c r="P136" i="3" s="1"/>
  <c r="Q136" i="3" s="1"/>
  <c r="H137" i="5" s="1"/>
  <c r="O264" i="3"/>
  <c r="P264" i="3" s="1"/>
  <c r="Q264" i="3" s="1"/>
  <c r="H265" i="5" s="1"/>
  <c r="O59" i="3"/>
  <c r="P59" i="3" s="1"/>
  <c r="Q59" i="3" s="1"/>
  <c r="H60" i="5" s="1"/>
  <c r="O456" i="3"/>
  <c r="P456" i="3" s="1"/>
  <c r="Q456" i="3" s="1"/>
  <c r="H457" i="5" s="1"/>
  <c r="O107" i="3"/>
  <c r="P107" i="3" s="1"/>
  <c r="Q107" i="3" s="1"/>
  <c r="H108" i="5" s="1"/>
  <c r="O324" i="3"/>
  <c r="P324" i="3" s="1"/>
  <c r="Q324" i="3" s="1"/>
  <c r="H325" i="5" s="1"/>
  <c r="O972" i="3"/>
  <c r="P972" i="3" s="1"/>
  <c r="Q972" i="3" s="1"/>
  <c r="H973" i="5" s="1"/>
  <c r="O1229" i="3"/>
  <c r="P1229" i="3" s="1"/>
  <c r="Q1229" i="3" s="1"/>
  <c r="H1230" i="5" s="1"/>
  <c r="O660" i="3"/>
  <c r="P660" i="3" s="1"/>
  <c r="Q660" i="3" s="1"/>
  <c r="H661" i="5" s="1"/>
  <c r="O279" i="3"/>
  <c r="P279" i="3" s="1"/>
  <c r="Q279" i="3" s="1"/>
  <c r="H280" i="5" s="1"/>
  <c r="O120" i="3"/>
  <c r="P120" i="3" s="1"/>
  <c r="Q120" i="3" s="1"/>
  <c r="H121" i="5" s="1"/>
  <c r="O129" i="3"/>
  <c r="P129" i="3" s="1"/>
  <c r="Q129" i="3" s="1"/>
  <c r="H130" i="5" s="1"/>
  <c r="O48" i="3"/>
  <c r="P48" i="3" s="1"/>
  <c r="Q48" i="3" s="1"/>
  <c r="H49" i="5" s="1"/>
  <c r="O185" i="3"/>
  <c r="P185" i="3" s="1"/>
  <c r="Q185" i="3" s="1"/>
  <c r="H186" i="5" s="1"/>
  <c r="O260" i="3"/>
  <c r="P260" i="3" s="1"/>
  <c r="Q260" i="3" s="1"/>
  <c r="H261" i="5" s="1"/>
  <c r="O310" i="3"/>
  <c r="P310" i="3" s="1"/>
  <c r="Q310" i="3" s="1"/>
  <c r="H311" i="5" s="1"/>
  <c r="O226" i="3"/>
  <c r="P226" i="3" s="1"/>
  <c r="Q226" i="3" s="1"/>
  <c r="H227" i="5" s="1"/>
  <c r="O117" i="3"/>
  <c r="P117" i="3" s="1"/>
  <c r="Q117" i="3" s="1"/>
  <c r="H118" i="5" s="1"/>
  <c r="O765" i="3"/>
  <c r="P765" i="3" s="1"/>
  <c r="Q765" i="3" s="1"/>
  <c r="H766" i="5" s="1"/>
  <c r="O343" i="3"/>
  <c r="P343" i="3" s="1"/>
  <c r="Q343" i="3" s="1"/>
  <c r="H344" i="5" s="1"/>
  <c r="O477" i="3"/>
  <c r="P477" i="3" s="1"/>
  <c r="Q477" i="3" s="1"/>
  <c r="H478" i="5" s="1"/>
  <c r="O479" i="3"/>
  <c r="P479" i="3" s="1"/>
  <c r="Q479" i="3" s="1"/>
  <c r="H480" i="5" s="1"/>
  <c r="O733" i="3"/>
  <c r="P733" i="3" s="1"/>
  <c r="Q733" i="3" s="1"/>
  <c r="H734" i="5" s="1"/>
  <c r="O597" i="3"/>
  <c r="P597" i="3" s="1"/>
  <c r="Q597" i="3" s="1"/>
  <c r="H598" i="5" s="1"/>
  <c r="O1025" i="3"/>
  <c r="P1025" i="3" s="1"/>
  <c r="Q1025" i="3" s="1"/>
  <c r="H1026" i="5" s="1"/>
  <c r="O1052" i="3"/>
  <c r="P1052" i="3" s="1"/>
  <c r="Q1052" i="3" s="1"/>
  <c r="H1053" i="5" s="1"/>
  <c r="O1244" i="3"/>
  <c r="P1244" i="3" s="1"/>
  <c r="Q1244" i="3" s="1"/>
  <c r="H1245" i="5" s="1"/>
  <c r="O1380" i="3"/>
  <c r="P1380" i="3" s="1"/>
  <c r="Q1380" i="3" s="1"/>
  <c r="H1381" i="5" s="1"/>
  <c r="O1709" i="3"/>
  <c r="P1709" i="3" s="1"/>
  <c r="Q1709" i="3" s="1"/>
  <c r="H1710" i="5" s="1"/>
  <c r="O1608" i="3"/>
  <c r="P1608" i="3" s="1"/>
  <c r="Q1608" i="3" s="1"/>
  <c r="H1609" i="5" s="1"/>
  <c r="O1159" i="3"/>
  <c r="P1159" i="3" s="1"/>
  <c r="Q1159" i="3" s="1"/>
  <c r="H1160" i="5" s="1"/>
  <c r="O667" i="3"/>
  <c r="P667" i="3" s="1"/>
  <c r="Q667" i="3" s="1"/>
  <c r="H668" i="5" s="1"/>
  <c r="O773" i="3"/>
  <c r="P773" i="3" s="1"/>
  <c r="Q773" i="3" s="1"/>
  <c r="H774" i="5" s="1"/>
  <c r="O776" i="3"/>
  <c r="P776" i="3" s="1"/>
  <c r="Q776" i="3" s="1"/>
  <c r="H777" i="5" s="1"/>
  <c r="O1208" i="3"/>
  <c r="P1208" i="3" s="1"/>
  <c r="Q1208" i="3" s="1"/>
  <c r="H1209" i="5" s="1"/>
  <c r="O347" i="3"/>
  <c r="P347" i="3" s="1"/>
  <c r="Q347" i="3" s="1"/>
  <c r="H348" i="5" s="1"/>
  <c r="O1158" i="3"/>
  <c r="P1158" i="3" s="1"/>
  <c r="Q1158" i="3" s="1"/>
  <c r="H1159" i="5" s="1"/>
  <c r="O433" i="3"/>
  <c r="P433" i="3" s="1"/>
  <c r="Q433" i="3" s="1"/>
  <c r="H434" i="5" s="1"/>
  <c r="O140" i="3"/>
  <c r="P140" i="3" s="1"/>
  <c r="Q140" i="3" s="1"/>
  <c r="H141" i="5" s="1"/>
  <c r="O375" i="3"/>
  <c r="P375" i="3" s="1"/>
  <c r="Q375" i="3" s="1"/>
  <c r="H376" i="5" s="1"/>
  <c r="O399" i="3"/>
  <c r="P399" i="3" s="1"/>
  <c r="Q399" i="3" s="1"/>
  <c r="H400" i="5" s="1"/>
  <c r="O239" i="3"/>
  <c r="P239" i="3" s="1"/>
  <c r="Q239" i="3" s="1"/>
  <c r="H240" i="5" s="1"/>
  <c r="O850" i="3"/>
  <c r="P850" i="3" s="1"/>
  <c r="Q850" i="3" s="1"/>
  <c r="H851" i="5" s="1"/>
  <c r="O19" i="3"/>
  <c r="P19" i="3" s="1"/>
  <c r="Q19" i="3" s="1"/>
  <c r="H20" i="5" s="1"/>
  <c r="O903" i="3"/>
  <c r="P903" i="3" s="1"/>
  <c r="Q903" i="3" s="1"/>
  <c r="H904" i="5" s="1"/>
  <c r="O1148" i="3"/>
  <c r="P1148" i="3" s="1"/>
  <c r="Q1148" i="3" s="1"/>
  <c r="H1149" i="5" s="1"/>
  <c r="O160" i="3"/>
  <c r="P160" i="3" s="1"/>
  <c r="Q160" i="3" s="1"/>
  <c r="H161" i="5" s="1"/>
  <c r="O784" i="3"/>
  <c r="P784" i="3" s="1"/>
  <c r="Q784" i="3" s="1"/>
  <c r="H785" i="5" s="1"/>
  <c r="O999" i="3"/>
  <c r="P999" i="3" s="1"/>
  <c r="Q999" i="3" s="1"/>
  <c r="H1000" i="5" s="1"/>
  <c r="O63" i="3"/>
  <c r="P63" i="3" s="1"/>
  <c r="Q63" i="3" s="1"/>
  <c r="H64" i="5" s="1"/>
  <c r="O1094" i="3"/>
  <c r="P1094" i="3" s="1"/>
  <c r="Q1094" i="3" s="1"/>
  <c r="H1095" i="5" s="1"/>
  <c r="O1602" i="3"/>
  <c r="P1602" i="3" s="1"/>
  <c r="Q1602" i="3" s="1"/>
  <c r="H1603" i="5" s="1"/>
  <c r="O1645" i="3"/>
  <c r="P1645" i="3" s="1"/>
  <c r="Q1645" i="3" s="1"/>
  <c r="H1646" i="5" s="1"/>
  <c r="O1251" i="3"/>
  <c r="P1251" i="3" s="1"/>
  <c r="Q1251" i="3" s="1"/>
  <c r="H1252" i="5" s="1"/>
  <c r="O187" i="3"/>
  <c r="P187" i="3" s="1"/>
  <c r="Q187" i="3" s="1"/>
  <c r="H188" i="5" s="1"/>
  <c r="O190" i="3"/>
  <c r="P190" i="3" s="1"/>
  <c r="Q190" i="3" s="1"/>
  <c r="H191" i="5" s="1"/>
  <c r="O490" i="3"/>
  <c r="P490" i="3" s="1"/>
  <c r="Q490" i="3" s="1"/>
  <c r="H491" i="5" s="1"/>
  <c r="O572" i="3"/>
  <c r="P572" i="3" s="1"/>
  <c r="Q572" i="3" s="1"/>
  <c r="H573" i="5" s="1"/>
  <c r="O379" i="3"/>
  <c r="P379" i="3" s="1"/>
  <c r="Q379" i="3" s="1"/>
  <c r="H380" i="5" s="1"/>
  <c r="O83" i="3"/>
  <c r="P83" i="3" s="1"/>
  <c r="Q83" i="3" s="1"/>
  <c r="H84" i="5" s="1"/>
  <c r="O242" i="3"/>
  <c r="P242" i="3" s="1"/>
  <c r="Q242" i="3" s="1"/>
  <c r="H243" i="5" s="1"/>
  <c r="O589" i="3"/>
  <c r="P589" i="3" s="1"/>
  <c r="Q589" i="3" s="1"/>
  <c r="H590" i="5" s="1"/>
  <c r="O306" i="3"/>
  <c r="P306" i="3" s="1"/>
  <c r="Q306" i="3" s="1"/>
  <c r="H307" i="5" s="1"/>
  <c r="O873" i="3"/>
  <c r="P873" i="3" s="1"/>
  <c r="Q873" i="3" s="1"/>
  <c r="H874" i="5" s="1"/>
  <c r="O15" i="3"/>
  <c r="P15" i="3" s="1"/>
  <c r="Q15" i="3" s="1"/>
  <c r="H16" i="5" s="1"/>
  <c r="O546" i="3"/>
  <c r="P546" i="3" s="1"/>
  <c r="Q546" i="3" s="1"/>
  <c r="H547" i="5" s="1"/>
  <c r="O880" i="3"/>
  <c r="P880" i="3" s="1"/>
  <c r="Q880" i="3" s="1"/>
  <c r="H881" i="5" s="1"/>
  <c r="O1109" i="3"/>
  <c r="P1109" i="3" s="1"/>
  <c r="Q1109" i="3" s="1"/>
  <c r="H1110" i="5" s="1"/>
  <c r="O1070" i="3"/>
  <c r="P1070" i="3" s="1"/>
  <c r="Q1070" i="3" s="1"/>
  <c r="H1071" i="5" s="1"/>
  <c r="O1363" i="3"/>
  <c r="P1363" i="3" s="1"/>
  <c r="Q1363" i="3" s="1"/>
  <c r="H1364" i="5" s="1"/>
  <c r="O1313" i="3"/>
  <c r="P1313" i="3" s="1"/>
  <c r="Q1313" i="3" s="1"/>
  <c r="H1314" i="5" s="1"/>
  <c r="O227" i="3"/>
  <c r="P227" i="3" s="1"/>
  <c r="Q227" i="3" s="1"/>
  <c r="H228" i="5" s="1"/>
  <c r="O489" i="3"/>
  <c r="P489" i="3" s="1"/>
  <c r="Q489" i="3" s="1"/>
  <c r="H490" i="5" s="1"/>
  <c r="O569" i="3"/>
  <c r="P569" i="3" s="1"/>
  <c r="Q569" i="3" s="1"/>
  <c r="H570" i="5" s="1"/>
  <c r="O24" i="3"/>
  <c r="P24" i="3" s="1"/>
  <c r="Q24" i="3" s="1"/>
  <c r="H25" i="5" s="1"/>
  <c r="O152" i="3"/>
  <c r="P152" i="3" s="1"/>
  <c r="Q152" i="3" s="1"/>
  <c r="H153" i="5" s="1"/>
  <c r="O1639" i="3"/>
  <c r="P1639" i="3" s="1"/>
  <c r="Q1639" i="3" s="1"/>
  <c r="H1640" i="5" s="1"/>
  <c r="O1588" i="3"/>
  <c r="P1588" i="3" s="1"/>
  <c r="Q1588" i="3" s="1"/>
  <c r="H1589" i="5" s="1"/>
  <c r="O1176" i="3"/>
  <c r="P1176" i="3" s="1"/>
  <c r="Q1176" i="3" s="1"/>
  <c r="H1177" i="5" s="1"/>
  <c r="O1416" i="3"/>
  <c r="P1416" i="3" s="1"/>
  <c r="Q1416" i="3" s="1"/>
  <c r="H1417" i="5" s="1"/>
  <c r="O1545" i="3"/>
  <c r="P1545" i="3" s="1"/>
  <c r="Q1545" i="3" s="1"/>
  <c r="H1546" i="5" s="1"/>
  <c r="O1430" i="3"/>
  <c r="P1430" i="3" s="1"/>
  <c r="Q1430" i="3" s="1"/>
  <c r="H1431" i="5" s="1"/>
  <c r="O1705" i="3"/>
  <c r="P1705" i="3" s="1"/>
  <c r="Q1705" i="3" s="1"/>
  <c r="H1706" i="5" s="1"/>
  <c r="O988" i="3"/>
  <c r="P988" i="3" s="1"/>
  <c r="Q988" i="3" s="1"/>
  <c r="H989" i="5" s="1"/>
  <c r="O1700" i="3"/>
  <c r="P1700" i="3" s="1"/>
  <c r="Q1700" i="3" s="1"/>
  <c r="H1701" i="5" s="1"/>
  <c r="O832" i="3"/>
  <c r="P832" i="3" s="1"/>
  <c r="Q832" i="3" s="1"/>
  <c r="H833" i="5" s="1"/>
  <c r="O1523" i="3"/>
  <c r="P1523" i="3" s="1"/>
  <c r="Q1523" i="3" s="1"/>
  <c r="H1524" i="5" s="1"/>
  <c r="O333" i="3"/>
  <c r="P333" i="3" s="1"/>
  <c r="Q333" i="3" s="1"/>
  <c r="H334" i="5" s="1"/>
  <c r="O429" i="3"/>
  <c r="P429" i="3" s="1"/>
  <c r="Q429" i="3" s="1"/>
  <c r="H430" i="5" s="1"/>
  <c r="O1163" i="3"/>
  <c r="P1163" i="3" s="1"/>
  <c r="Q1163" i="3" s="1"/>
  <c r="H1164" i="5" s="1"/>
  <c r="O1045" i="3"/>
  <c r="P1045" i="3" s="1"/>
  <c r="Q1045" i="3" s="1"/>
  <c r="H1046" i="5" s="1"/>
  <c r="O413" i="3"/>
  <c r="P413" i="3" s="1"/>
  <c r="Q413" i="3" s="1"/>
  <c r="H414" i="5" s="1"/>
  <c r="O674" i="3"/>
  <c r="P674" i="3" s="1"/>
  <c r="Q674" i="3" s="1"/>
  <c r="H675" i="5" s="1"/>
  <c r="O931" i="3"/>
  <c r="P931" i="3" s="1"/>
  <c r="Q931" i="3" s="1"/>
  <c r="H932" i="5" s="1"/>
  <c r="O1204" i="3"/>
  <c r="P1204" i="3" s="1"/>
  <c r="Q1204" i="3" s="1"/>
  <c r="H1205" i="5" s="1"/>
  <c r="O1392" i="3"/>
  <c r="P1392" i="3" s="1"/>
  <c r="Q1392" i="3" s="1"/>
  <c r="H1393" i="5" s="1"/>
  <c r="O768" i="3"/>
  <c r="P768" i="3" s="1"/>
  <c r="Q768" i="3" s="1"/>
  <c r="H769" i="5" s="1"/>
  <c r="O382" i="3"/>
  <c r="P382" i="3" s="1"/>
  <c r="Q382" i="3" s="1"/>
  <c r="H383" i="5" s="1"/>
  <c r="O510" i="3"/>
  <c r="P510" i="3" s="1"/>
  <c r="Q510" i="3" s="1"/>
  <c r="H511" i="5" s="1"/>
  <c r="O543" i="3"/>
  <c r="P543" i="3" s="1"/>
  <c r="Q543" i="3" s="1"/>
  <c r="H544" i="5" s="1"/>
  <c r="O799" i="3"/>
  <c r="P799" i="3" s="1"/>
  <c r="Q799" i="3" s="1"/>
  <c r="H800" i="5" s="1"/>
  <c r="O290" i="3"/>
  <c r="P290" i="3" s="1"/>
  <c r="Q290" i="3" s="1"/>
  <c r="H291" i="5" s="1"/>
  <c r="O368" i="3"/>
  <c r="P368" i="3" s="1"/>
  <c r="Q368" i="3" s="1"/>
  <c r="H369" i="5" s="1"/>
  <c r="O923" i="3"/>
  <c r="P923" i="3" s="1"/>
  <c r="Q923" i="3" s="1"/>
  <c r="H924" i="5" s="1"/>
  <c r="O1678" i="3"/>
  <c r="P1678" i="3" s="1"/>
  <c r="Q1678" i="3" s="1"/>
  <c r="H1679" i="5" s="1"/>
  <c r="O1005" i="3"/>
  <c r="P1005" i="3" s="1"/>
  <c r="Q1005" i="3" s="1"/>
  <c r="H1006" i="5" s="1"/>
  <c r="O1387" i="3"/>
  <c r="P1387" i="3" s="1"/>
  <c r="Q1387" i="3" s="1"/>
  <c r="H1388" i="5" s="1"/>
  <c r="O464" i="3"/>
  <c r="P464" i="3" s="1"/>
  <c r="Q464" i="3" s="1"/>
  <c r="H465" i="5" s="1"/>
  <c r="O407" i="3"/>
  <c r="P407" i="3" s="1"/>
  <c r="Q407" i="3" s="1"/>
  <c r="H408" i="5" s="1"/>
  <c r="O398" i="3"/>
  <c r="P398" i="3" s="1"/>
  <c r="Q398" i="3" s="1"/>
  <c r="H399" i="5" s="1"/>
  <c r="O526" i="3"/>
  <c r="P526" i="3" s="1"/>
  <c r="Q526" i="3" s="1"/>
  <c r="H527" i="5" s="1"/>
  <c r="O1243" i="3"/>
  <c r="P1243" i="3" s="1"/>
  <c r="Q1243" i="3" s="1"/>
  <c r="H1244" i="5" s="1"/>
  <c r="O1222" i="3"/>
  <c r="P1222" i="3" s="1"/>
  <c r="Q1222" i="3" s="1"/>
  <c r="H1223" i="5" s="1"/>
  <c r="O1554" i="3"/>
  <c r="P1554" i="3" s="1"/>
  <c r="Q1554" i="3" s="1"/>
  <c r="H1555" i="5" s="1"/>
  <c r="O1551" i="3"/>
  <c r="P1551" i="3" s="1"/>
  <c r="Q1551" i="3" s="1"/>
  <c r="H1552" i="5" s="1"/>
  <c r="O590" i="3"/>
  <c r="P590" i="3" s="1"/>
  <c r="Q590" i="3" s="1"/>
  <c r="H591" i="5" s="1"/>
  <c r="O555" i="3"/>
  <c r="P555" i="3" s="1"/>
  <c r="Q555" i="3" s="1"/>
  <c r="H556" i="5" s="1"/>
  <c r="O1650" i="3"/>
  <c r="P1650" i="3" s="1"/>
  <c r="Q1650" i="3" s="1"/>
  <c r="H1651" i="5" s="1"/>
  <c r="O1695" i="3"/>
  <c r="P1695" i="3" s="1"/>
  <c r="Q1695" i="3" s="1"/>
  <c r="H1696" i="5" s="1"/>
  <c r="O567" i="3"/>
  <c r="P567" i="3" s="1"/>
  <c r="Q567" i="3" s="1"/>
  <c r="H568" i="5" s="1"/>
  <c r="O1031" i="3"/>
  <c r="P1031" i="3" s="1"/>
  <c r="Q1031" i="3" s="1"/>
  <c r="H1032" i="5" s="1"/>
  <c r="O980" i="3"/>
  <c r="P980" i="3" s="1"/>
  <c r="Q980" i="3" s="1"/>
  <c r="H981" i="5" s="1"/>
  <c r="O1445" i="3"/>
  <c r="P1445" i="3" s="1"/>
  <c r="Q1445" i="3" s="1"/>
  <c r="H1446" i="5" s="1"/>
  <c r="O1191" i="3"/>
  <c r="P1191" i="3" s="1"/>
  <c r="Q1191" i="3" s="1"/>
  <c r="H1192" i="5" s="1"/>
  <c r="O1568" i="3"/>
  <c r="P1568" i="3" s="1"/>
  <c r="Q1568" i="3" s="1"/>
  <c r="H1569" i="5" s="1"/>
  <c r="O1232" i="3"/>
  <c r="P1232" i="3" s="1"/>
  <c r="Q1232" i="3" s="1"/>
  <c r="H1233" i="5" s="1"/>
  <c r="O1482" i="3"/>
  <c r="P1482" i="3" s="1"/>
  <c r="Q1482" i="3" s="1"/>
  <c r="H1483" i="5" s="1"/>
  <c r="O244" i="3"/>
  <c r="P244" i="3" s="1"/>
  <c r="Q244" i="3" s="1"/>
  <c r="H245" i="5" s="1"/>
  <c r="O769" i="3"/>
  <c r="P769" i="3" s="1"/>
  <c r="Q769" i="3" s="1"/>
  <c r="H770" i="5" s="1"/>
  <c r="O770" i="3"/>
  <c r="P770" i="3" s="1"/>
  <c r="Q770" i="3" s="1"/>
  <c r="H771" i="5" s="1"/>
  <c r="O757" i="3"/>
  <c r="P757" i="3" s="1"/>
  <c r="Q757" i="3" s="1"/>
  <c r="H758" i="5" s="1"/>
  <c r="O916" i="3"/>
  <c r="P916" i="3" s="1"/>
  <c r="Q916" i="3" s="1"/>
  <c r="H917" i="5" s="1"/>
  <c r="O1664" i="3"/>
  <c r="P1664" i="3" s="1"/>
  <c r="Q1664" i="3" s="1"/>
  <c r="H1665" i="5" s="1"/>
  <c r="O1036" i="3"/>
  <c r="P1036" i="3" s="1"/>
  <c r="Q1036" i="3" s="1"/>
  <c r="H1037" i="5" s="1"/>
  <c r="O1308" i="3"/>
  <c r="P1308" i="3" s="1"/>
  <c r="Q1308" i="3" s="1"/>
  <c r="H1309" i="5" s="1"/>
  <c r="O1284" i="3"/>
  <c r="P1284" i="3" s="1"/>
  <c r="Q1284" i="3" s="1"/>
  <c r="H1285" i="5" s="1"/>
  <c r="O1515" i="3"/>
  <c r="P1515" i="3" s="1"/>
  <c r="Q1515" i="3" s="1"/>
  <c r="H1516" i="5" s="1"/>
  <c r="O1123" i="3"/>
  <c r="P1123" i="3" s="1"/>
  <c r="Q1123" i="3" s="1"/>
  <c r="H1124" i="5" s="1"/>
  <c r="O1481" i="3"/>
  <c r="P1481" i="3" s="1"/>
  <c r="Q1481" i="3" s="1"/>
  <c r="H1482" i="5" s="1"/>
  <c r="O745" i="3"/>
  <c r="P745" i="3" s="1"/>
  <c r="Q745" i="3" s="1"/>
  <c r="H746" i="5" s="1"/>
  <c r="O912" i="3"/>
  <c r="P912" i="3" s="1"/>
  <c r="Q912" i="3" s="1"/>
  <c r="H913" i="5" s="1"/>
  <c r="O1086" i="3"/>
  <c r="P1086" i="3" s="1"/>
  <c r="Q1086" i="3" s="1"/>
  <c r="H1087" i="5" s="1"/>
  <c r="O1254" i="3"/>
  <c r="P1254" i="3" s="1"/>
  <c r="Q1254" i="3" s="1"/>
  <c r="H1255" i="5" s="1"/>
  <c r="O586" i="3"/>
  <c r="P586" i="3" s="1"/>
  <c r="Q586" i="3" s="1"/>
  <c r="H587" i="5" s="1"/>
  <c r="O859" i="3"/>
  <c r="P859" i="3" s="1"/>
  <c r="Q859" i="3" s="1"/>
  <c r="H860" i="5" s="1"/>
  <c r="O1427" i="3"/>
  <c r="P1427" i="3" s="1"/>
  <c r="Q1427" i="3" s="1"/>
  <c r="H1428" i="5" s="1"/>
  <c r="O1046" i="3"/>
  <c r="P1046" i="3" s="1"/>
  <c r="Q1046" i="3" s="1"/>
  <c r="H1047" i="5" s="1"/>
  <c r="O1211" i="3"/>
  <c r="P1211" i="3" s="1"/>
  <c r="Q1211" i="3" s="1"/>
  <c r="H1212" i="5" s="1"/>
  <c r="O1377" i="3"/>
  <c r="P1377" i="3" s="1"/>
  <c r="Q1377" i="3" s="1"/>
  <c r="H1378" i="5" s="1"/>
  <c r="O1477" i="3"/>
  <c r="P1477" i="3" s="1"/>
  <c r="Q1477" i="3" s="1"/>
  <c r="H1478" i="5" s="1"/>
  <c r="O1154" i="3"/>
  <c r="P1154" i="3" s="1"/>
  <c r="Q1154" i="3" s="1"/>
  <c r="H1155" i="5" s="1"/>
  <c r="O1459" i="3"/>
  <c r="P1459" i="3" s="1"/>
  <c r="Q1459" i="3" s="1"/>
  <c r="H1460" i="5" s="1"/>
  <c r="O1636" i="3"/>
  <c r="P1636" i="3" s="1"/>
  <c r="Q1636" i="3" s="1"/>
  <c r="H1637" i="5" s="1"/>
  <c r="O1195" i="3"/>
  <c r="P1195" i="3" s="1"/>
  <c r="Q1195" i="3" s="1"/>
  <c r="H1196" i="5" s="1"/>
  <c r="O1425" i="3"/>
  <c r="P1425" i="3" s="1"/>
  <c r="Q1425" i="3" s="1"/>
  <c r="H1426" i="5" s="1"/>
  <c r="O1578" i="3"/>
  <c r="P1578" i="3" s="1"/>
  <c r="Q1578" i="3" s="1"/>
  <c r="H1579" i="5" s="1"/>
  <c r="O1607" i="3"/>
  <c r="P1607" i="3" s="1"/>
  <c r="Q1607" i="3" s="1"/>
  <c r="H1608" i="5" s="1"/>
  <c r="O1642" i="3"/>
  <c r="P1642" i="3" s="1"/>
  <c r="Q1642" i="3" s="1"/>
  <c r="H1643" i="5" s="1"/>
  <c r="O1666" i="3"/>
  <c r="P1666" i="3" s="1"/>
  <c r="Q1666" i="3" s="1"/>
  <c r="H1667" i="5" s="1"/>
  <c r="O1266" i="3"/>
  <c r="P1266" i="3" s="1"/>
  <c r="Q1266" i="3" s="1"/>
  <c r="H1267" i="5" s="1"/>
  <c r="O1541" i="3"/>
  <c r="P1541" i="3" s="1"/>
  <c r="Q1541" i="3" s="1"/>
  <c r="H1542" i="5" s="1"/>
  <c r="O1343" i="3"/>
  <c r="P1343" i="3" s="1"/>
  <c r="Q1343" i="3" s="1"/>
  <c r="H1344" i="5" s="1"/>
  <c r="O1471" i="3"/>
  <c r="P1471" i="3" s="1"/>
  <c r="Q1471" i="3" s="1"/>
  <c r="H1472" i="5" s="1"/>
  <c r="O1599" i="3"/>
  <c r="P1599" i="3" s="1"/>
  <c r="Q1599" i="3" s="1"/>
  <c r="H1600" i="5" s="1"/>
  <c r="O606" i="3"/>
  <c r="P606" i="3" s="1"/>
  <c r="Q606" i="3" s="1"/>
  <c r="H607" i="5" s="1"/>
  <c r="O795" i="3"/>
  <c r="P795" i="3" s="1"/>
  <c r="Q795" i="3" s="1"/>
  <c r="H796" i="5" s="1"/>
  <c r="O727" i="3"/>
  <c r="P727" i="3" s="1"/>
  <c r="Q727" i="3" s="1"/>
  <c r="H728" i="5" s="1"/>
  <c r="O679" i="3"/>
  <c r="P679" i="3" s="1"/>
  <c r="Q679" i="3" s="1"/>
  <c r="H680" i="5" s="1"/>
  <c r="O599" i="3"/>
  <c r="P599" i="3" s="1"/>
  <c r="Q599" i="3" s="1"/>
  <c r="H600" i="5" s="1"/>
  <c r="O891" i="3"/>
  <c r="P891" i="3" s="1"/>
  <c r="Q891" i="3" s="1"/>
  <c r="H892" i="5" s="1"/>
  <c r="O792" i="3"/>
  <c r="P792" i="3" s="1"/>
  <c r="Q792" i="3" s="1"/>
  <c r="H793" i="5" s="1"/>
  <c r="O969" i="3"/>
  <c r="P969" i="3" s="1"/>
  <c r="Q969" i="3" s="1"/>
  <c r="H970" i="5" s="1"/>
  <c r="O1099" i="3"/>
  <c r="P1099" i="3" s="1"/>
  <c r="Q1099" i="3" s="1"/>
  <c r="H1100" i="5" s="1"/>
  <c r="O1009" i="3"/>
  <c r="P1009" i="3" s="1"/>
  <c r="Q1009" i="3" s="1"/>
  <c r="H1010" i="5" s="1"/>
  <c r="O683" i="3"/>
  <c r="P683" i="3" s="1"/>
  <c r="Q683" i="3" s="1"/>
  <c r="H684" i="5" s="1"/>
  <c r="O1168" i="3"/>
  <c r="P1168" i="3" s="1"/>
  <c r="Q1168" i="3" s="1"/>
  <c r="H1169" i="5" s="1"/>
  <c r="O925" i="3"/>
  <c r="P925" i="3" s="1"/>
  <c r="Q925" i="3" s="1"/>
  <c r="H926" i="5" s="1"/>
  <c r="O1084" i="3"/>
  <c r="P1084" i="3" s="1"/>
  <c r="Q1084" i="3" s="1"/>
  <c r="H1085" i="5" s="1"/>
  <c r="O1236" i="3"/>
  <c r="P1236" i="3" s="1"/>
  <c r="Q1236" i="3" s="1"/>
  <c r="H1237" i="5" s="1"/>
  <c r="O1550" i="3"/>
  <c r="P1550" i="3" s="1"/>
  <c r="Q1550" i="3" s="1"/>
  <c r="H1551" i="5" s="1"/>
  <c r="O1479" i="3"/>
  <c r="P1479" i="3" s="1"/>
  <c r="Q1479" i="3" s="1"/>
  <c r="H1480" i="5" s="1"/>
  <c r="O1322" i="3"/>
  <c r="P1322" i="3" s="1"/>
  <c r="Q1322" i="3" s="1"/>
  <c r="H1323" i="5" s="1"/>
  <c r="O1299" i="3"/>
  <c r="P1299" i="3" s="1"/>
  <c r="Q1299" i="3" s="1"/>
  <c r="H1300" i="5" s="1"/>
  <c r="O1200" i="3"/>
  <c r="P1200" i="3" s="1"/>
  <c r="Q1200" i="3" s="1"/>
  <c r="H1201" i="5" s="1"/>
  <c r="O1585" i="3"/>
  <c r="P1585" i="3" s="1"/>
  <c r="Q1585" i="3" s="1"/>
  <c r="H1586" i="5" s="1"/>
  <c r="O1325" i="3"/>
  <c r="P1325" i="3" s="1"/>
  <c r="Q1325" i="3" s="1"/>
  <c r="H1326" i="5" s="1"/>
  <c r="O1576" i="3"/>
  <c r="P1576" i="3" s="1"/>
  <c r="Q1576" i="3" s="1"/>
  <c r="H1577" i="5" s="1"/>
  <c r="O1396" i="3"/>
  <c r="P1396" i="3" s="1"/>
  <c r="Q1396" i="3" s="1"/>
  <c r="H1397" i="5" s="1"/>
  <c r="O1108" i="3"/>
  <c r="P1108" i="3" s="1"/>
  <c r="Q1108" i="3" s="1"/>
  <c r="H1109" i="5" s="1"/>
  <c r="O1260" i="3"/>
  <c r="P1260" i="3" s="1"/>
  <c r="Q1260" i="3" s="1"/>
  <c r="H1261" i="5" s="1"/>
  <c r="O732" i="3"/>
  <c r="P732" i="3" s="1"/>
  <c r="Q732" i="3" s="1"/>
  <c r="H733" i="5" s="1"/>
  <c r="O1451" i="3"/>
  <c r="P1451" i="3" s="1"/>
  <c r="Q1451" i="3" s="1"/>
  <c r="H1452" i="5" s="1"/>
  <c r="O1657" i="3"/>
  <c r="P1657" i="3" s="1"/>
  <c r="Q1657" i="3" s="1"/>
  <c r="H1658" i="5" s="1"/>
  <c r="O1558" i="3"/>
  <c r="P1558" i="3" s="1"/>
  <c r="Q1558" i="3" s="1"/>
  <c r="H1559" i="5" s="1"/>
  <c r="O1487" i="3"/>
  <c r="P1487" i="3" s="1"/>
  <c r="Q1487" i="3" s="1"/>
  <c r="H1488" i="5" s="1"/>
  <c r="O219" i="3"/>
  <c r="P219" i="3" s="1"/>
  <c r="Q219" i="3" s="1"/>
  <c r="H220" i="5" s="1"/>
  <c r="O971" i="3"/>
  <c r="P971" i="3" s="1"/>
  <c r="Q971" i="3" s="1"/>
  <c r="H972" i="5" s="1"/>
  <c r="O1082" i="3"/>
  <c r="P1082" i="3" s="1"/>
  <c r="Q1082" i="3" s="1"/>
  <c r="H1083" i="5" s="1"/>
  <c r="O1139" i="3"/>
  <c r="P1139" i="3" s="1"/>
  <c r="Q1139" i="3" s="1"/>
  <c r="H1140" i="5" s="1"/>
  <c r="O862" i="3"/>
  <c r="P862" i="3" s="1"/>
  <c r="Q862" i="3" s="1"/>
  <c r="H863" i="5" s="1"/>
  <c r="O930" i="3"/>
  <c r="P930" i="3" s="1"/>
  <c r="Q930" i="3" s="1"/>
  <c r="H931" i="5" s="1"/>
  <c r="O1149" i="3"/>
  <c r="P1149" i="3" s="1"/>
  <c r="Q1149" i="3" s="1"/>
  <c r="H1150" i="5" s="1"/>
  <c r="O1498" i="3"/>
  <c r="P1498" i="3" s="1"/>
  <c r="Q1498" i="3" s="1"/>
  <c r="H1499" i="5" s="1"/>
  <c r="O1580" i="3"/>
  <c r="P1580" i="3" s="1"/>
  <c r="Q1580" i="3" s="1"/>
  <c r="H1581" i="5" s="1"/>
  <c r="O1120" i="3"/>
  <c r="P1120" i="3" s="1"/>
  <c r="Q1120" i="3" s="1"/>
  <c r="H1121" i="5" s="1"/>
  <c r="O950" i="3"/>
  <c r="P950" i="3" s="1"/>
  <c r="Q950" i="3" s="1"/>
  <c r="H951" i="5" s="1"/>
  <c r="O1288" i="3"/>
  <c r="P1288" i="3" s="1"/>
  <c r="Q1288" i="3" s="1"/>
  <c r="H1289" i="5" s="1"/>
  <c r="O767" i="3"/>
  <c r="P767" i="3" s="1"/>
  <c r="Q767" i="3" s="1"/>
  <c r="H768" i="5" s="1"/>
  <c r="O1174" i="3"/>
  <c r="P1174" i="3" s="1"/>
  <c r="Q1174" i="3" s="1"/>
  <c r="H1175" i="5" s="1"/>
  <c r="O1706" i="3"/>
  <c r="P1706" i="3" s="1"/>
  <c r="Q1706" i="3" s="1"/>
  <c r="H1707" i="5" s="1"/>
  <c r="O84" i="3"/>
  <c r="P84" i="3" s="1"/>
  <c r="Q84" i="3" s="1"/>
  <c r="H85" i="5" s="1"/>
  <c r="O195" i="3"/>
  <c r="P195" i="3" s="1"/>
  <c r="Q195" i="3" s="1"/>
  <c r="H196" i="5" s="1"/>
  <c r="O1125" i="3"/>
  <c r="P1125" i="3" s="1"/>
  <c r="Q1125" i="3" s="1"/>
  <c r="H1126" i="5" s="1"/>
  <c r="O1063" i="3"/>
  <c r="P1063" i="3" s="1"/>
  <c r="Q1063" i="3" s="1"/>
  <c r="H1064" i="5" s="1"/>
  <c r="O1302" i="3"/>
  <c r="P1302" i="3" s="1"/>
  <c r="Q1302" i="3" s="1"/>
  <c r="H1303" i="5" s="1"/>
  <c r="O1503" i="3"/>
  <c r="P1503" i="3" s="1"/>
  <c r="Q1503" i="3" s="1"/>
  <c r="H1504" i="5" s="1"/>
  <c r="J6" i="13"/>
  <c r="M20" i="10"/>
  <c r="M29" i="10"/>
  <c r="M30" i="10" s="1"/>
  <c r="W16" i="21"/>
  <c r="W18" i="21" s="1"/>
  <c r="W19" i="21" s="1"/>
  <c r="V16" i="21"/>
  <c r="V18" i="21" s="1"/>
  <c r="V19" i="21" s="1"/>
  <c r="U16" i="21"/>
  <c r="U18" i="21" s="1"/>
  <c r="U19" i="21" s="1"/>
  <c r="X16" i="21"/>
  <c r="X18" i="21" s="1"/>
  <c r="X19" i="21" s="1"/>
  <c r="L5" i="13"/>
  <c r="K6" i="13" s="1"/>
  <c r="K13" i="13" s="1"/>
  <c r="G22" i="12"/>
  <c r="G23" i="12" s="1"/>
  <c r="G24" i="12" s="1"/>
  <c r="V21" i="12"/>
  <c r="X21" i="12"/>
  <c r="U21" i="12"/>
  <c r="W21" i="12"/>
  <c r="P27" i="10"/>
  <c r="O28" i="10"/>
  <c r="O19" i="10" s="1"/>
  <c r="O29" i="10" s="1"/>
  <c r="N29" i="10"/>
  <c r="O404" i="2"/>
  <c r="P404" i="2" s="1"/>
  <c r="Q404" i="2" s="1"/>
  <c r="H405" i="4" s="1"/>
  <c r="O532" i="2"/>
  <c r="P532" i="2" s="1"/>
  <c r="Q532" i="2" s="1"/>
  <c r="H533" i="4" s="1"/>
  <c r="O285" i="2"/>
  <c r="P285" i="2" s="1"/>
  <c r="Q285" i="2" s="1"/>
  <c r="H286" i="4" s="1"/>
  <c r="O413" i="2"/>
  <c r="P413" i="2" s="1"/>
  <c r="Q413" i="2" s="1"/>
  <c r="H414" i="4" s="1"/>
  <c r="O541" i="2"/>
  <c r="P541" i="2" s="1"/>
  <c r="Q541" i="2" s="1"/>
  <c r="H542" i="4" s="1"/>
  <c r="O841" i="2"/>
  <c r="P841" i="2" s="1"/>
  <c r="Q841" i="2" s="1"/>
  <c r="H842" i="4" s="1"/>
  <c r="O746" i="2"/>
  <c r="P746" i="2" s="1"/>
  <c r="Q746" i="2" s="1"/>
  <c r="H747" i="4" s="1"/>
  <c r="O874" i="2"/>
  <c r="P874" i="2" s="1"/>
  <c r="Q874" i="2" s="1"/>
  <c r="H875" i="4" s="1"/>
  <c r="O1052" i="2"/>
  <c r="P1052" i="2" s="1"/>
  <c r="Q1052" i="2" s="1"/>
  <c r="H1053" i="4" s="1"/>
  <c r="O896" i="2"/>
  <c r="P896" i="2" s="1"/>
  <c r="Q896" i="2" s="1"/>
  <c r="H897" i="4" s="1"/>
  <c r="O1024" i="2"/>
  <c r="P1024" i="2" s="1"/>
  <c r="Q1024" i="2" s="1"/>
  <c r="H1025" i="4" s="1"/>
  <c r="O1333" i="2"/>
  <c r="P1333" i="2" s="1"/>
  <c r="Q1333" i="2" s="1"/>
  <c r="H1334" i="4" s="1"/>
  <c r="O1268" i="2"/>
  <c r="P1268" i="2" s="1"/>
  <c r="Q1268" i="2" s="1"/>
  <c r="H1269" i="4" s="1"/>
  <c r="O403" i="3"/>
  <c r="P403" i="3" s="1"/>
  <c r="Q403" i="3" s="1"/>
  <c r="H404" i="5" s="1"/>
  <c r="O1048" i="3"/>
  <c r="P1048" i="3" s="1"/>
  <c r="Q1048" i="3" s="1"/>
  <c r="H1049" i="5" s="1"/>
  <c r="O1245" i="3"/>
  <c r="P1245" i="3" s="1"/>
  <c r="Q1245" i="3" s="1"/>
  <c r="H1246" i="5" s="1"/>
  <c r="O316" i="2"/>
  <c r="P316" i="2" s="1"/>
  <c r="Q316" i="2" s="1"/>
  <c r="H317" i="4" s="1"/>
  <c r="O455" i="3"/>
  <c r="P455" i="3" s="1"/>
  <c r="Q455" i="3" s="1"/>
  <c r="H456" i="5" s="1"/>
  <c r="O35" i="3"/>
  <c r="P35" i="3" s="1"/>
  <c r="Q35" i="3" s="1"/>
  <c r="H36" i="5" s="1"/>
  <c r="O75" i="3"/>
  <c r="P75" i="3" s="1"/>
  <c r="Q75" i="3" s="1"/>
  <c r="H76" i="5" s="1"/>
  <c r="O71" i="3"/>
  <c r="P71" i="3" s="1"/>
  <c r="Q71" i="3" s="1"/>
  <c r="H72" i="5" s="1"/>
  <c r="O320" i="3"/>
  <c r="P320" i="3" s="1"/>
  <c r="Q320" i="3" s="1"/>
  <c r="H321" i="5" s="1"/>
  <c r="O288" i="3"/>
  <c r="P288" i="3" s="1"/>
  <c r="Q288" i="3" s="1"/>
  <c r="H289" i="5" s="1"/>
  <c r="O421" i="3"/>
  <c r="P421" i="3" s="1"/>
  <c r="Q421" i="3" s="1"/>
  <c r="H422" i="5" s="1"/>
  <c r="O580" i="3"/>
  <c r="P580" i="3" s="1"/>
  <c r="Q580" i="3" s="1"/>
  <c r="H581" i="5" s="1"/>
  <c r="O629" i="3"/>
  <c r="P629" i="3" s="1"/>
  <c r="Q629" i="3" s="1"/>
  <c r="H630" i="5" s="1"/>
  <c r="O1100" i="3"/>
  <c r="P1100" i="3" s="1"/>
  <c r="Q1100" i="3" s="1"/>
  <c r="H1101" i="5" s="1"/>
  <c r="O1316" i="3"/>
  <c r="P1316" i="3" s="1"/>
  <c r="Q1316" i="3" s="1"/>
  <c r="H1317" i="5" s="1"/>
  <c r="O1224" i="3"/>
  <c r="P1224" i="3" s="1"/>
  <c r="Q1224" i="3" s="1"/>
  <c r="H1225" i="5" s="1"/>
  <c r="O1532" i="3"/>
  <c r="P1532" i="3" s="1"/>
  <c r="Q1532" i="3" s="1"/>
  <c r="H1533" i="5" s="1"/>
  <c r="O1496" i="3"/>
  <c r="P1496" i="3" s="1"/>
  <c r="Q1496" i="3" s="1"/>
  <c r="H1497" i="5" s="1"/>
  <c r="O735" i="3"/>
  <c r="P735" i="3" s="1"/>
  <c r="Q735" i="3" s="1"/>
  <c r="H736" i="5" s="1"/>
  <c r="O71" i="2"/>
  <c r="P71" i="2" s="1"/>
  <c r="Q71" i="2" s="1"/>
  <c r="H72" i="4" s="1"/>
  <c r="O225" i="2"/>
  <c r="P225" i="2" s="1"/>
  <c r="Q225" i="2" s="1"/>
  <c r="H226" i="4" s="1"/>
  <c r="O920" i="2"/>
  <c r="P920" i="2" s="1"/>
  <c r="Q920" i="2" s="1"/>
  <c r="H921" i="4" s="1"/>
  <c r="O367" i="2"/>
  <c r="P367" i="2" s="1"/>
  <c r="Q367" i="2" s="1"/>
  <c r="H368" i="4" s="1"/>
  <c r="O305" i="2"/>
  <c r="P305" i="2" s="1"/>
  <c r="Q305" i="2" s="1"/>
  <c r="H306" i="4" s="1"/>
  <c r="O190" i="2"/>
  <c r="P190" i="2" s="1"/>
  <c r="Q190" i="2" s="1"/>
  <c r="H191" i="4" s="1"/>
  <c r="O292" i="2"/>
  <c r="P292" i="2" s="1"/>
  <c r="Q292" i="2" s="1"/>
  <c r="H293" i="4" s="1"/>
  <c r="O131" i="2"/>
  <c r="P131" i="2" s="1"/>
  <c r="Q131" i="2" s="1"/>
  <c r="H132" i="4" s="1"/>
  <c r="O12" i="2"/>
  <c r="P12" i="2" s="1"/>
  <c r="Q12" i="2" s="1"/>
  <c r="H13" i="4" s="1"/>
  <c r="O323" i="2"/>
  <c r="P323" i="2" s="1"/>
  <c r="Q323" i="2" s="1"/>
  <c r="H324" i="4" s="1"/>
  <c r="O1128" i="2"/>
  <c r="P1128" i="2" s="1"/>
  <c r="Q1128" i="2" s="1"/>
  <c r="H1129" i="4" s="1"/>
  <c r="O537" i="2"/>
  <c r="P537" i="2" s="1"/>
  <c r="Q537" i="2" s="1"/>
  <c r="H538" i="4" s="1"/>
  <c r="O683" i="2"/>
  <c r="P683" i="2" s="1"/>
  <c r="Q683" i="2" s="1"/>
  <c r="H684" i="4" s="1"/>
  <c r="O791" i="2"/>
  <c r="P791" i="2" s="1"/>
  <c r="Q791" i="2" s="1"/>
  <c r="H792" i="4" s="1"/>
  <c r="O420" i="2"/>
  <c r="P420" i="2" s="1"/>
  <c r="Q420" i="2" s="1"/>
  <c r="H421" i="4" s="1"/>
  <c r="O548" i="2"/>
  <c r="P548" i="2" s="1"/>
  <c r="Q548" i="2" s="1"/>
  <c r="H549" i="4" s="1"/>
  <c r="O173" i="2"/>
  <c r="P173" i="2" s="1"/>
  <c r="Q173" i="2" s="1"/>
  <c r="H174" i="4" s="1"/>
  <c r="O301" i="2"/>
  <c r="P301" i="2" s="1"/>
  <c r="Q301" i="2" s="1"/>
  <c r="H302" i="4" s="1"/>
  <c r="O429" i="2"/>
  <c r="P429" i="2" s="1"/>
  <c r="Q429" i="2" s="1"/>
  <c r="H430" i="4" s="1"/>
  <c r="O557" i="2"/>
  <c r="P557" i="2" s="1"/>
  <c r="Q557" i="2" s="1"/>
  <c r="H558" i="4" s="1"/>
  <c r="O310" i="2"/>
  <c r="P310" i="2" s="1"/>
  <c r="Q310" i="2" s="1"/>
  <c r="H311" i="4" s="1"/>
  <c r="O438" i="2"/>
  <c r="P438" i="2" s="1"/>
  <c r="Q438" i="2" s="1"/>
  <c r="H439" i="4" s="1"/>
  <c r="O922" i="2"/>
  <c r="P922" i="2" s="1"/>
  <c r="Q922" i="2" s="1"/>
  <c r="H923" i="4" s="1"/>
  <c r="O729" i="2"/>
  <c r="P729" i="2" s="1"/>
  <c r="Q729" i="2" s="1"/>
  <c r="H730" i="4" s="1"/>
  <c r="O970" i="2"/>
  <c r="P970" i="2" s="1"/>
  <c r="Q970" i="2" s="1"/>
  <c r="H971" i="4" s="1"/>
  <c r="O689" i="2"/>
  <c r="P689" i="2" s="1"/>
  <c r="Q689" i="2" s="1"/>
  <c r="H690" i="4" s="1"/>
  <c r="O817" i="2"/>
  <c r="P817" i="2" s="1"/>
  <c r="Q817" i="2" s="1"/>
  <c r="H818" i="4" s="1"/>
  <c r="O914" i="2"/>
  <c r="P914" i="2" s="1"/>
  <c r="Q914" i="2" s="1"/>
  <c r="H915" i="4" s="1"/>
  <c r="O1051" i="2"/>
  <c r="P1051" i="2" s="1"/>
  <c r="Q1051" i="2" s="1"/>
  <c r="H1052" i="4" s="1"/>
  <c r="O1169" i="2"/>
  <c r="P1169" i="2" s="1"/>
  <c r="Q1169" i="2" s="1"/>
  <c r="H1170" i="4" s="1"/>
  <c r="O1009" i="2"/>
  <c r="P1009" i="2" s="1"/>
  <c r="Q1009" i="2" s="1"/>
  <c r="H1010" i="4" s="1"/>
  <c r="O1194" i="2"/>
  <c r="P1194" i="2" s="1"/>
  <c r="Q1194" i="2" s="1"/>
  <c r="H1195" i="4" s="1"/>
  <c r="O1061" i="2"/>
  <c r="P1061" i="2" s="1"/>
  <c r="Q1061" i="2" s="1"/>
  <c r="H1062" i="4" s="1"/>
  <c r="O1214" i="2"/>
  <c r="P1214" i="2" s="1"/>
  <c r="Q1214" i="2" s="1"/>
  <c r="H1215" i="4" s="1"/>
  <c r="O1086" i="2"/>
  <c r="P1086" i="2" s="1"/>
  <c r="Q1086" i="2" s="1"/>
  <c r="H1087" i="4" s="1"/>
  <c r="O1063" i="2"/>
  <c r="P1063" i="2" s="1"/>
  <c r="Q1063" i="2" s="1"/>
  <c r="H1064" i="4" s="1"/>
  <c r="O1168" i="2"/>
  <c r="P1168" i="2" s="1"/>
  <c r="Q1168" i="2" s="1"/>
  <c r="H1169" i="4" s="1"/>
  <c r="O1310" i="2"/>
  <c r="P1310" i="2" s="1"/>
  <c r="Q1310" i="2" s="1"/>
  <c r="H1311" i="4" s="1"/>
  <c r="O1255" i="2"/>
  <c r="P1255" i="2" s="1"/>
  <c r="Q1255" i="2" s="1"/>
  <c r="H1256" i="4" s="1"/>
  <c r="O1296" i="2"/>
  <c r="P1296" i="2" s="1"/>
  <c r="Q1296" i="2" s="1"/>
  <c r="H1297" i="4" s="1"/>
  <c r="O1337" i="2"/>
  <c r="P1337" i="2" s="1"/>
  <c r="Q1337" i="2" s="1"/>
  <c r="H1338" i="4" s="1"/>
  <c r="O1371" i="2"/>
  <c r="P1371" i="2" s="1"/>
  <c r="Q1371" i="2" s="1"/>
  <c r="H1372" i="4" s="1"/>
  <c r="O1284" i="2"/>
  <c r="P1284" i="2" s="1"/>
  <c r="Q1284" i="2" s="1"/>
  <c r="H1285" i="4" s="1"/>
  <c r="O1606" i="2"/>
  <c r="P1606" i="2" s="1"/>
  <c r="Q1606" i="2" s="1"/>
  <c r="H1607" i="4" s="1"/>
  <c r="O1608" i="2"/>
  <c r="P1608" i="2" s="1"/>
  <c r="Q1608" i="2" s="1"/>
  <c r="H1609" i="4" s="1"/>
  <c r="O1666" i="2"/>
  <c r="P1666" i="2" s="1"/>
  <c r="Q1666" i="2" s="1"/>
  <c r="H1667" i="4" s="1"/>
  <c r="O328" i="3"/>
  <c r="P328" i="3" s="1"/>
  <c r="Q328" i="3" s="1"/>
  <c r="H329" i="5" s="1"/>
  <c r="O39" i="3"/>
  <c r="P39" i="3" s="1"/>
  <c r="Q39" i="3" s="1"/>
  <c r="H40" i="5" s="1"/>
  <c r="O281" i="3"/>
  <c r="P281" i="3" s="1"/>
  <c r="Q281" i="3" s="1"/>
  <c r="H282" i="5" s="1"/>
  <c r="O6" i="3"/>
  <c r="P6" i="3" s="1"/>
  <c r="Q6" i="3" s="1"/>
  <c r="H7" i="5" s="1"/>
  <c r="O329" i="3"/>
  <c r="P329" i="3" s="1"/>
  <c r="Q329" i="3" s="1"/>
  <c r="H330" i="5" s="1"/>
  <c r="O665" i="3"/>
  <c r="P665" i="3" s="1"/>
  <c r="Q665" i="3" s="1"/>
  <c r="H666" i="5" s="1"/>
  <c r="O470" i="3"/>
  <c r="P470" i="3" s="1"/>
  <c r="Q470" i="3" s="1"/>
  <c r="H471" i="5" s="1"/>
  <c r="O673" i="3"/>
  <c r="P673" i="3" s="1"/>
  <c r="Q673" i="3" s="1"/>
  <c r="H674" i="5" s="1"/>
  <c r="O514" i="3"/>
  <c r="P514" i="3" s="1"/>
  <c r="Q514" i="3" s="1"/>
  <c r="H515" i="5" s="1"/>
  <c r="O786" i="3"/>
  <c r="P786" i="3" s="1"/>
  <c r="Q786" i="3" s="1"/>
  <c r="H787" i="5" s="1"/>
  <c r="O825" i="3"/>
  <c r="P825" i="3" s="1"/>
  <c r="Q825" i="3" s="1"/>
  <c r="H826" i="5" s="1"/>
  <c r="O642" i="3"/>
  <c r="P642" i="3" s="1"/>
  <c r="Q642" i="3" s="1"/>
  <c r="H643" i="5" s="1"/>
  <c r="O780" i="3"/>
  <c r="P780" i="3" s="1"/>
  <c r="Q780" i="3" s="1"/>
  <c r="H781" i="5" s="1"/>
  <c r="O497" i="3"/>
  <c r="P497" i="3" s="1"/>
  <c r="Q497" i="3" s="1"/>
  <c r="H498" i="5" s="1"/>
  <c r="O887" i="3"/>
  <c r="P887" i="3" s="1"/>
  <c r="Q887" i="3" s="1"/>
  <c r="H888" i="5" s="1"/>
  <c r="O785" i="3"/>
  <c r="P785" i="3" s="1"/>
  <c r="Q785" i="3" s="1"/>
  <c r="H786" i="5" s="1"/>
  <c r="O940" i="3"/>
  <c r="P940" i="3" s="1"/>
  <c r="Q940" i="3" s="1"/>
  <c r="H941" i="5" s="1"/>
  <c r="O910" i="3"/>
  <c r="P910" i="3" s="1"/>
  <c r="Q910" i="3" s="1"/>
  <c r="H911" i="5" s="1"/>
  <c r="O920" i="3"/>
  <c r="P920" i="3" s="1"/>
  <c r="Q920" i="3" s="1"/>
  <c r="H921" i="5" s="1"/>
  <c r="O1050" i="3"/>
  <c r="P1050" i="3" s="1"/>
  <c r="Q1050" i="3" s="1"/>
  <c r="H1051" i="5" s="1"/>
  <c r="O964" i="3"/>
  <c r="P964" i="3" s="1"/>
  <c r="Q964" i="3" s="1"/>
  <c r="H965" i="5" s="1"/>
  <c r="O1198" i="3"/>
  <c r="P1198" i="3" s="1"/>
  <c r="Q1198" i="3" s="1"/>
  <c r="H1199" i="5" s="1"/>
  <c r="O1194" i="3"/>
  <c r="P1194" i="3" s="1"/>
  <c r="Q1194" i="3" s="1"/>
  <c r="H1195" i="5" s="1"/>
  <c r="O1090" i="3"/>
  <c r="P1090" i="3" s="1"/>
  <c r="Q1090" i="3" s="1"/>
  <c r="H1091" i="5" s="1"/>
  <c r="O1464" i="3"/>
  <c r="P1464" i="3" s="1"/>
  <c r="Q1464" i="3" s="1"/>
  <c r="H1465" i="5" s="1"/>
  <c r="O1408" i="3"/>
  <c r="P1408" i="3" s="1"/>
  <c r="Q1408" i="3" s="1"/>
  <c r="H1409" i="5" s="1"/>
  <c r="O1093" i="3"/>
  <c r="P1093" i="3" s="1"/>
  <c r="Q1093" i="3" s="1"/>
  <c r="H1094" i="5" s="1"/>
  <c r="O1641" i="3"/>
  <c r="P1641" i="3" s="1"/>
  <c r="Q1641" i="3" s="1"/>
  <c r="H1642" i="5" s="1"/>
  <c r="O1257" i="3"/>
  <c r="P1257" i="3" s="1"/>
  <c r="Q1257" i="3" s="1"/>
  <c r="H1258" i="5" s="1"/>
  <c r="O206" i="3"/>
  <c r="P206" i="3" s="1"/>
  <c r="Q206" i="3" s="1"/>
  <c r="H207" i="5" s="1"/>
  <c r="O462" i="3"/>
  <c r="P462" i="3" s="1"/>
  <c r="Q462" i="3" s="1"/>
  <c r="H463" i="5" s="1"/>
  <c r="O1434" i="3"/>
  <c r="P1434" i="3" s="1"/>
  <c r="Q1434" i="3" s="1"/>
  <c r="H1435" i="5" s="1"/>
  <c r="O1703" i="3"/>
  <c r="P1703" i="3" s="1"/>
  <c r="Q1703" i="3" s="1"/>
  <c r="H1704" i="5" s="1"/>
  <c r="O1623" i="3"/>
  <c r="P1623" i="3" s="1"/>
  <c r="Q1623" i="3" s="1"/>
  <c r="H1624" i="5" s="1"/>
  <c r="O1156" i="3"/>
  <c r="P1156" i="3" s="1"/>
  <c r="Q1156" i="3" s="1"/>
  <c r="H1157" i="5" s="1"/>
  <c r="O1197" i="3"/>
  <c r="P1197" i="3" s="1"/>
  <c r="Q1197" i="3" s="1"/>
  <c r="H1198" i="5" s="1"/>
  <c r="O1435" i="3"/>
  <c r="P1435" i="3" s="1"/>
  <c r="Q1435" i="3" s="1"/>
  <c r="H1436" i="5" s="1"/>
  <c r="O1493" i="3"/>
  <c r="P1493" i="3" s="1"/>
  <c r="Q1493" i="3" s="1"/>
  <c r="H1494" i="5" s="1"/>
  <c r="O751" i="3"/>
  <c r="P751" i="3" s="1"/>
  <c r="Q751" i="3" s="1"/>
  <c r="H752" i="5" s="1"/>
  <c r="O1007" i="3"/>
  <c r="P1007" i="3" s="1"/>
  <c r="Q1007" i="3" s="1"/>
  <c r="H1008" i="5" s="1"/>
  <c r="O1412" i="3"/>
  <c r="P1412" i="3" s="1"/>
  <c r="Q1412" i="3" s="1"/>
  <c r="H1413" i="5" s="1"/>
  <c r="O1687" i="3"/>
  <c r="P1687" i="3" s="1"/>
  <c r="Q1687" i="3" s="1"/>
  <c r="H1688" i="5" s="1"/>
  <c r="O334" i="2"/>
  <c r="P334" i="2" s="1"/>
  <c r="Q334" i="2" s="1"/>
  <c r="H335" i="4" s="1"/>
  <c r="O319" i="2"/>
  <c r="P319" i="2" s="1"/>
  <c r="Q319" i="2" s="1"/>
  <c r="H320" i="4" s="1"/>
  <c r="O87" i="2"/>
  <c r="P87" i="2" s="1"/>
  <c r="Q87" i="2" s="1"/>
  <c r="H88" i="4" s="1"/>
  <c r="O238" i="2"/>
  <c r="P238" i="2" s="1"/>
  <c r="Q238" i="2" s="1"/>
  <c r="H239" i="4" s="1"/>
  <c r="O162" i="2"/>
  <c r="P162" i="2" s="1"/>
  <c r="Q162" i="2" s="1"/>
  <c r="H163" i="4" s="1"/>
  <c r="O170" i="2"/>
  <c r="P170" i="2" s="1"/>
  <c r="Q170" i="2" s="1"/>
  <c r="H171" i="4" s="1"/>
  <c r="O346" i="2"/>
  <c r="P346" i="2" s="1"/>
  <c r="Q346" i="2" s="1"/>
  <c r="H347" i="4" s="1"/>
  <c r="O313" i="2"/>
  <c r="P313" i="2" s="1"/>
  <c r="Q313" i="2" s="1"/>
  <c r="H314" i="4" s="1"/>
  <c r="O586" i="2"/>
  <c r="P586" i="2" s="1"/>
  <c r="Q586" i="2" s="1"/>
  <c r="H587" i="4" s="1"/>
  <c r="O194" i="2"/>
  <c r="P194" i="2" s="1"/>
  <c r="Q194" i="2" s="1"/>
  <c r="H195" i="4" s="1"/>
  <c r="O954" i="2"/>
  <c r="P954" i="2" s="1"/>
  <c r="Q954" i="2" s="1"/>
  <c r="H955" i="4" s="1"/>
  <c r="O608" i="2"/>
  <c r="P608" i="2" s="1"/>
  <c r="Q608" i="2" s="1"/>
  <c r="H609" i="4" s="1"/>
  <c r="O553" i="2"/>
  <c r="P553" i="2" s="1"/>
  <c r="Q553" i="2" s="1"/>
  <c r="H554" i="4" s="1"/>
  <c r="O935" i="2"/>
  <c r="P935" i="2" s="1"/>
  <c r="Q935" i="2" s="1"/>
  <c r="H936" i="4" s="1"/>
  <c r="O816" i="2"/>
  <c r="P816" i="2" s="1"/>
  <c r="Q816" i="2" s="1"/>
  <c r="H817" i="4" s="1"/>
  <c r="O873" i="2"/>
  <c r="P873" i="2" s="1"/>
  <c r="Q873" i="2" s="1"/>
  <c r="H874" i="4" s="1"/>
  <c r="O1059" i="2"/>
  <c r="P1059" i="2" s="1"/>
  <c r="Q1059" i="2" s="1"/>
  <c r="H1060" i="4" s="1"/>
  <c r="O778" i="2"/>
  <c r="P778" i="2" s="1"/>
  <c r="Q778" i="2" s="1"/>
  <c r="H779" i="4" s="1"/>
  <c r="O1146" i="2"/>
  <c r="P1146" i="2" s="1"/>
  <c r="Q1146" i="2" s="1"/>
  <c r="H1147" i="4" s="1"/>
  <c r="O931" i="2"/>
  <c r="P931" i="2" s="1"/>
  <c r="Q931" i="2" s="1"/>
  <c r="H932" i="4" s="1"/>
  <c r="O1244" i="2"/>
  <c r="P1244" i="2" s="1"/>
  <c r="Q1244" i="2" s="1"/>
  <c r="H1245" i="4" s="1"/>
  <c r="O1173" i="2"/>
  <c r="P1173" i="2" s="1"/>
  <c r="Q1173" i="2" s="1"/>
  <c r="H1174" i="4" s="1"/>
  <c r="O1084" i="2"/>
  <c r="P1084" i="2" s="1"/>
  <c r="Q1084" i="2" s="1"/>
  <c r="H1085" i="4" s="1"/>
  <c r="O1102" i="2"/>
  <c r="P1102" i="2" s="1"/>
  <c r="Q1102" i="2" s="1"/>
  <c r="H1103" i="4" s="1"/>
  <c r="O1079" i="2"/>
  <c r="P1079" i="2" s="1"/>
  <c r="Q1079" i="2" s="1"/>
  <c r="H1080" i="4" s="1"/>
  <c r="O1326" i="2"/>
  <c r="P1326" i="2" s="1"/>
  <c r="Q1326" i="2" s="1"/>
  <c r="H1327" i="4" s="1"/>
  <c r="O1450" i="2"/>
  <c r="P1450" i="2" s="1"/>
  <c r="Q1450" i="2" s="1"/>
  <c r="H1451" i="4" s="1"/>
  <c r="O1226" i="3"/>
  <c r="P1226" i="3" s="1"/>
  <c r="Q1226" i="3" s="1"/>
  <c r="H1227" i="5" s="1"/>
  <c r="O1246" i="3"/>
  <c r="P1246" i="3" s="1"/>
  <c r="Q1246" i="3" s="1"/>
  <c r="H1247" i="5" s="1"/>
  <c r="O121" i="3"/>
  <c r="P121" i="3" s="1"/>
  <c r="Q121" i="3" s="1"/>
  <c r="H122" i="5" s="1"/>
  <c r="O350" i="3"/>
  <c r="P350" i="3" s="1"/>
  <c r="Q350" i="3" s="1"/>
  <c r="H351" i="5" s="1"/>
  <c r="O1239" i="3"/>
  <c r="P1239" i="3" s="1"/>
  <c r="Q1239" i="3" s="1"/>
  <c r="H1240" i="5" s="1"/>
  <c r="O1605" i="3"/>
  <c r="P1605" i="3" s="1"/>
  <c r="Q1605" i="3" s="1"/>
  <c r="H1606" i="5" s="1"/>
  <c r="O1431" i="3"/>
  <c r="P1431" i="3" s="1"/>
  <c r="Q1431" i="3" s="1"/>
  <c r="H1432" i="5" s="1"/>
  <c r="O332" i="2"/>
  <c r="P332" i="2" s="1"/>
  <c r="Q332" i="2" s="1"/>
  <c r="H333" i="4" s="1"/>
  <c r="O185" i="2"/>
  <c r="P185" i="2" s="1"/>
  <c r="Q185" i="2" s="1"/>
  <c r="H186" i="4" s="1"/>
  <c r="O8" i="2"/>
  <c r="P8" i="2" s="1"/>
  <c r="Q8" i="2" s="1"/>
  <c r="H9" i="4" s="1"/>
  <c r="O113" i="2"/>
  <c r="P113" i="2" s="1"/>
  <c r="Q113" i="2" s="1"/>
  <c r="H114" i="4" s="1"/>
  <c r="O211" i="2"/>
  <c r="P211" i="2" s="1"/>
  <c r="Q211" i="2" s="1"/>
  <c r="H212" i="4" s="1"/>
  <c r="O35" i="2"/>
  <c r="P35" i="2" s="1"/>
  <c r="Q35" i="2" s="1"/>
  <c r="H36" i="4" s="1"/>
  <c r="O377" i="2"/>
  <c r="P377" i="2" s="1"/>
  <c r="Q377" i="2" s="1"/>
  <c r="H378" i="4" s="1"/>
  <c r="O467" i="2"/>
  <c r="P467" i="2" s="1"/>
  <c r="Q467" i="2" s="1"/>
  <c r="H468" i="4" s="1"/>
  <c r="O595" i="2"/>
  <c r="P595" i="2" s="1"/>
  <c r="Q595" i="2" s="1"/>
  <c r="H596" i="4" s="1"/>
  <c r="O623" i="2"/>
  <c r="P623" i="2" s="1"/>
  <c r="Q623" i="2" s="1"/>
  <c r="H624" i="4" s="1"/>
  <c r="O503" i="2"/>
  <c r="P503" i="2" s="1"/>
  <c r="Q503" i="2" s="1"/>
  <c r="H504" i="4" s="1"/>
  <c r="O441" i="2"/>
  <c r="P441" i="2" s="1"/>
  <c r="Q441" i="2" s="1"/>
  <c r="H442" i="4" s="1"/>
  <c r="O569" i="2"/>
  <c r="P569" i="2" s="1"/>
  <c r="Q569" i="2" s="1"/>
  <c r="H570" i="4" s="1"/>
  <c r="O452" i="2"/>
  <c r="P452" i="2" s="1"/>
  <c r="Q452" i="2" s="1"/>
  <c r="H453" i="4" s="1"/>
  <c r="O580" i="2"/>
  <c r="P580" i="2" s="1"/>
  <c r="Q580" i="2" s="1"/>
  <c r="H581" i="4" s="1"/>
  <c r="O205" i="2"/>
  <c r="P205" i="2" s="1"/>
  <c r="Q205" i="2" s="1"/>
  <c r="H206" i="4" s="1"/>
  <c r="O333" i="2"/>
  <c r="P333" i="2" s="1"/>
  <c r="Q333" i="2" s="1"/>
  <c r="H334" i="4" s="1"/>
  <c r="O461" i="2"/>
  <c r="P461" i="2" s="1"/>
  <c r="Q461" i="2" s="1"/>
  <c r="H462" i="4" s="1"/>
  <c r="O589" i="2"/>
  <c r="P589" i="2" s="1"/>
  <c r="Q589" i="2" s="1"/>
  <c r="H590" i="4" s="1"/>
  <c r="O214" i="2"/>
  <c r="P214" i="2" s="1"/>
  <c r="Q214" i="2" s="1"/>
  <c r="H215" i="4" s="1"/>
  <c r="O342" i="2"/>
  <c r="P342" i="2" s="1"/>
  <c r="Q342" i="2" s="1"/>
  <c r="H343" i="4" s="1"/>
  <c r="O832" i="2"/>
  <c r="P832" i="2" s="1"/>
  <c r="Q832" i="2" s="1"/>
  <c r="H833" i="4" s="1"/>
  <c r="O653" i="2"/>
  <c r="P653" i="2" s="1"/>
  <c r="Q653" i="2" s="1"/>
  <c r="H654" i="4" s="1"/>
  <c r="O1017" i="2"/>
  <c r="P1017" i="2" s="1"/>
  <c r="Q1017" i="2" s="1"/>
  <c r="H1018" i="4" s="1"/>
  <c r="O1269" i="2"/>
  <c r="P1269" i="2" s="1"/>
  <c r="Q1269" i="2" s="1"/>
  <c r="H1270" i="4" s="1"/>
  <c r="O1177" i="2"/>
  <c r="P1177" i="2" s="1"/>
  <c r="Q1177" i="2" s="1"/>
  <c r="H1178" i="4" s="1"/>
  <c r="O1100" i="2"/>
  <c r="P1100" i="2" s="1"/>
  <c r="Q1100" i="2" s="1"/>
  <c r="H1101" i="4" s="1"/>
  <c r="O1342" i="2"/>
  <c r="P1342" i="2" s="1"/>
  <c r="Q1342" i="2" s="1"/>
  <c r="H1343" i="4" s="1"/>
  <c r="O1316" i="2"/>
  <c r="P1316" i="2" s="1"/>
  <c r="Q1316" i="2" s="1"/>
  <c r="H1317" i="4" s="1"/>
  <c r="O701" i="3"/>
  <c r="P701" i="3" s="1"/>
  <c r="Q701" i="3" s="1"/>
  <c r="H702" i="5" s="1"/>
  <c r="O812" i="3"/>
  <c r="P812" i="3" s="1"/>
  <c r="Q812" i="3" s="1"/>
  <c r="H813" i="5" s="1"/>
  <c r="O688" i="3"/>
  <c r="P688" i="3" s="1"/>
  <c r="Q688" i="3" s="1"/>
  <c r="H689" i="5" s="1"/>
  <c r="O25" i="3"/>
  <c r="P25" i="3" s="1"/>
  <c r="Q25" i="3" s="1"/>
  <c r="H26" i="5" s="1"/>
  <c r="O53" i="3"/>
  <c r="P53" i="3" s="1"/>
  <c r="Q53" i="3" s="1"/>
  <c r="H54" i="5" s="1"/>
  <c r="O1671" i="2"/>
  <c r="P1671" i="2" s="1"/>
  <c r="Q1671" i="2" s="1"/>
  <c r="H1672" i="4" s="1"/>
  <c r="O472" i="3"/>
  <c r="P472" i="3" s="1"/>
  <c r="Q472" i="3" s="1"/>
  <c r="H473" i="5" s="1"/>
  <c r="O203" i="3"/>
  <c r="P203" i="3" s="1"/>
  <c r="Q203" i="3" s="1"/>
  <c r="H204" i="5" s="1"/>
  <c r="O628" i="2"/>
  <c r="P628" i="2" s="1"/>
  <c r="Q628" i="2" s="1"/>
  <c r="H629" i="4" s="1"/>
  <c r="O230" i="2"/>
  <c r="P230" i="2" s="1"/>
  <c r="Q230" i="2" s="1"/>
  <c r="H231" i="4" s="1"/>
  <c r="O720" i="2"/>
  <c r="P720" i="2" s="1"/>
  <c r="Q720" i="2" s="1"/>
  <c r="H721" i="4" s="1"/>
  <c r="O848" i="2"/>
  <c r="P848" i="2" s="1"/>
  <c r="Q848" i="2" s="1"/>
  <c r="H849" i="4" s="1"/>
  <c r="O1060" i="2"/>
  <c r="P1060" i="2" s="1"/>
  <c r="Q1060" i="2" s="1"/>
  <c r="H1061" i="4" s="1"/>
  <c r="O1113" i="2"/>
  <c r="P1113" i="2" s="1"/>
  <c r="Q1113" i="2" s="1"/>
  <c r="H1114" i="4" s="1"/>
  <c r="O968" i="2"/>
  <c r="P968" i="2" s="1"/>
  <c r="Q968" i="2" s="1"/>
  <c r="H969" i="4" s="1"/>
  <c r="O737" i="2"/>
  <c r="P737" i="2" s="1"/>
  <c r="Q737" i="2" s="1"/>
  <c r="H738" i="4" s="1"/>
  <c r="O865" i="2"/>
  <c r="P865" i="2" s="1"/>
  <c r="Q865" i="2" s="1"/>
  <c r="H866" i="4" s="1"/>
  <c r="O682" i="2"/>
  <c r="P682" i="2" s="1"/>
  <c r="Q682" i="2" s="1"/>
  <c r="H683" i="4" s="1"/>
  <c r="O810" i="2"/>
  <c r="P810" i="2" s="1"/>
  <c r="Q810" i="2" s="1"/>
  <c r="H811" i="4" s="1"/>
  <c r="O1233" i="2"/>
  <c r="P1233" i="2" s="1"/>
  <c r="Q1233" i="2" s="1"/>
  <c r="H1234" i="4" s="1"/>
  <c r="O725" i="2"/>
  <c r="P725" i="2" s="1"/>
  <c r="Q725" i="2" s="1"/>
  <c r="H726" i="4" s="1"/>
  <c r="O978" i="2"/>
  <c r="P978" i="2" s="1"/>
  <c r="Q978" i="2" s="1"/>
  <c r="H979" i="4" s="1"/>
  <c r="O1251" i="2"/>
  <c r="P1251" i="2" s="1"/>
  <c r="Q1251" i="2" s="1"/>
  <c r="H1252" i="4" s="1"/>
  <c r="O1057" i="2"/>
  <c r="P1057" i="2" s="1"/>
  <c r="Q1057" i="2" s="1"/>
  <c r="H1058" i="4" s="1"/>
  <c r="O1163" i="2"/>
  <c r="P1163" i="2" s="1"/>
  <c r="Q1163" i="2" s="1"/>
  <c r="H1164" i="4" s="1"/>
  <c r="O981" i="2"/>
  <c r="P981" i="2" s="1"/>
  <c r="Q981" i="2" s="1"/>
  <c r="H982" i="4" s="1"/>
  <c r="O1109" i="2"/>
  <c r="P1109" i="2" s="1"/>
  <c r="Q1109" i="2" s="1"/>
  <c r="H1110" i="4" s="1"/>
  <c r="O1463" i="2"/>
  <c r="P1463" i="2" s="1"/>
  <c r="Q1463" i="2" s="1"/>
  <c r="H1464" i="4" s="1"/>
  <c r="O528" i="3"/>
  <c r="P528" i="3" s="1"/>
  <c r="Q528" i="3" s="1"/>
  <c r="H529" i="5" s="1"/>
  <c r="O400" i="3"/>
  <c r="P400" i="3" s="1"/>
  <c r="Q400" i="3" s="1"/>
  <c r="H401" i="5" s="1"/>
  <c r="O588" i="3"/>
  <c r="P588" i="3" s="1"/>
  <c r="Q588" i="3" s="1"/>
  <c r="H589" i="5" s="1"/>
  <c r="O502" i="3"/>
  <c r="P502" i="3" s="1"/>
  <c r="Q502" i="3" s="1"/>
  <c r="H503" i="5" s="1"/>
  <c r="O643" i="3"/>
  <c r="P643" i="3" s="1"/>
  <c r="Q643" i="3" s="1"/>
  <c r="H644" i="5" s="1"/>
  <c r="O731" i="3"/>
  <c r="P731" i="3" s="1"/>
  <c r="Q731" i="3" s="1"/>
  <c r="H732" i="5" s="1"/>
  <c r="O894" i="3"/>
  <c r="P894" i="3" s="1"/>
  <c r="Q894" i="3" s="1"/>
  <c r="H895" i="5" s="1"/>
  <c r="O535" i="3"/>
  <c r="P535" i="3" s="1"/>
  <c r="Q535" i="3" s="1"/>
  <c r="H536" i="5" s="1"/>
  <c r="O1016" i="3"/>
  <c r="P1016" i="3" s="1"/>
  <c r="Q1016" i="3" s="1"/>
  <c r="H1017" i="5" s="1"/>
  <c r="O1272" i="3"/>
  <c r="P1272" i="3" s="1"/>
  <c r="Q1272" i="3" s="1"/>
  <c r="H1273" i="5" s="1"/>
  <c r="O995" i="3"/>
  <c r="P995" i="3" s="1"/>
  <c r="Q995" i="3" s="1"/>
  <c r="H996" i="5" s="1"/>
  <c r="O726" i="3"/>
  <c r="P726" i="3" s="1"/>
  <c r="Q726" i="3" s="1"/>
  <c r="H727" i="5" s="1"/>
  <c r="O1341" i="3"/>
  <c r="P1341" i="3" s="1"/>
  <c r="Q1341" i="3" s="1"/>
  <c r="H1342" i="5" s="1"/>
  <c r="O1456" i="3"/>
  <c r="P1456" i="3" s="1"/>
  <c r="Q1456" i="3" s="1"/>
  <c r="H1457" i="5" s="1"/>
  <c r="O1270" i="3"/>
  <c r="P1270" i="3" s="1"/>
  <c r="Q1270" i="3" s="1"/>
  <c r="H1271" i="5" s="1"/>
  <c r="O1356" i="3"/>
  <c r="P1356" i="3" s="1"/>
  <c r="Q1356" i="3" s="1"/>
  <c r="H1357" i="5" s="1"/>
  <c r="O1393" i="3"/>
  <c r="P1393" i="3" s="1"/>
  <c r="Q1393" i="3" s="1"/>
  <c r="H1394" i="5" s="1"/>
  <c r="O1391" i="3"/>
  <c r="P1391" i="3" s="1"/>
  <c r="Q1391" i="3" s="1"/>
  <c r="H1392" i="5" s="1"/>
  <c r="O1519" i="3"/>
  <c r="P1519" i="3" s="1"/>
  <c r="Q1519" i="3" s="1"/>
  <c r="H1520" i="5" s="1"/>
  <c r="O32" i="2"/>
  <c r="P32" i="2" s="1"/>
  <c r="Q32" i="2" s="1"/>
  <c r="H33" i="4" s="1"/>
  <c r="O1374" i="3"/>
  <c r="P1374" i="3" s="1"/>
  <c r="Q1374" i="3" s="1"/>
  <c r="H1375" i="5" s="1"/>
  <c r="O449" i="2"/>
  <c r="P449" i="2" s="1"/>
  <c r="Q449" i="2" s="1"/>
  <c r="H450" i="4" s="1"/>
  <c r="O465" i="2"/>
  <c r="P465" i="2" s="1"/>
  <c r="Q465" i="2" s="1"/>
  <c r="H466" i="4" s="1"/>
  <c r="O499" i="2"/>
  <c r="P499" i="2" s="1"/>
  <c r="Q499" i="2" s="1"/>
  <c r="H500" i="4" s="1"/>
  <c r="O632" i="2"/>
  <c r="P632" i="2" s="1"/>
  <c r="Q632" i="2" s="1"/>
  <c r="H633" i="4" s="1"/>
  <c r="O983" i="2"/>
  <c r="P983" i="2" s="1"/>
  <c r="Q983" i="2" s="1"/>
  <c r="H984" i="4" s="1"/>
  <c r="O917" i="3"/>
  <c r="P917" i="3" s="1"/>
  <c r="Q917" i="3" s="1"/>
  <c r="H918" i="5" s="1"/>
  <c r="O178" i="3"/>
  <c r="P178" i="3" s="1"/>
  <c r="Q178" i="3" s="1"/>
  <c r="H179" i="5" s="1"/>
  <c r="O33" i="3"/>
  <c r="P33" i="3" s="1"/>
  <c r="Q33" i="3" s="1"/>
  <c r="H34" i="5" s="1"/>
  <c r="O692" i="3"/>
  <c r="P692" i="3" s="1"/>
  <c r="Q692" i="3" s="1"/>
  <c r="H693" i="5" s="1"/>
  <c r="O307" i="3"/>
  <c r="P307" i="3" s="1"/>
  <c r="Q307" i="3" s="1"/>
  <c r="H308" i="5" s="1"/>
  <c r="O898" i="3"/>
  <c r="P898" i="3" s="1"/>
  <c r="Q898" i="3" s="1"/>
  <c r="H899" i="5" s="1"/>
  <c r="O547" i="3"/>
  <c r="P547" i="3" s="1"/>
  <c r="Q547" i="3" s="1"/>
  <c r="H548" i="5" s="1"/>
  <c r="O1013" i="3"/>
  <c r="P1013" i="3" s="1"/>
  <c r="Q1013" i="3" s="1"/>
  <c r="H1014" i="5" s="1"/>
  <c r="O752" i="3"/>
  <c r="P752" i="3" s="1"/>
  <c r="Q752" i="3" s="1"/>
  <c r="H753" i="5" s="1"/>
  <c r="O1463" i="3"/>
  <c r="P1463" i="3" s="1"/>
  <c r="Q1463" i="3" s="1"/>
  <c r="H1464" i="5" s="1"/>
  <c r="O1688" i="3"/>
  <c r="P1688" i="3" s="1"/>
  <c r="Q1688" i="3" s="1"/>
  <c r="H1689" i="5" s="1"/>
  <c r="O1521" i="3"/>
  <c r="P1521" i="3" s="1"/>
  <c r="Q1521" i="3" s="1"/>
  <c r="H1522" i="5" s="1"/>
  <c r="O1217" i="3"/>
  <c r="P1217" i="3" s="1"/>
  <c r="Q1217" i="3" s="1"/>
  <c r="H1218" i="5" s="1"/>
  <c r="O1212" i="3"/>
  <c r="P1212" i="3" s="1"/>
  <c r="Q1212" i="3" s="1"/>
  <c r="H1213" i="5" s="1"/>
  <c r="O1674" i="3"/>
  <c r="P1674" i="3" s="1"/>
  <c r="Q1674" i="3" s="1"/>
  <c r="H1675" i="5" s="1"/>
  <c r="O1279" i="3"/>
  <c r="P1279" i="3" s="1"/>
  <c r="Q1279" i="3" s="1"/>
  <c r="H1280" i="5" s="1"/>
  <c r="O96" i="2"/>
  <c r="P96" i="2" s="1"/>
  <c r="Q96" i="2" s="1"/>
  <c r="H97" i="4" s="1"/>
  <c r="O300" i="3"/>
  <c r="P300" i="3" s="1"/>
  <c r="Q300" i="3" s="1"/>
  <c r="H301" i="5" s="1"/>
  <c r="O293" i="3"/>
  <c r="P293" i="3" s="1"/>
  <c r="Q293" i="3" s="1"/>
  <c r="H294" i="5" s="1"/>
  <c r="O428" i="3"/>
  <c r="P428" i="3" s="1"/>
  <c r="Q428" i="3" s="1"/>
  <c r="H429" i="5" s="1"/>
  <c r="O46" i="2"/>
  <c r="P46" i="2" s="1"/>
  <c r="Q46" i="2" s="1"/>
  <c r="H47" i="4" s="1"/>
  <c r="O506" i="3"/>
  <c r="P506" i="3" s="1"/>
  <c r="Q506" i="3" s="1"/>
  <c r="H507" i="5" s="1"/>
  <c r="O402" i="3"/>
  <c r="P402" i="3" s="1"/>
  <c r="Q402" i="3" s="1"/>
  <c r="H403" i="5" s="1"/>
  <c r="O87" i="3"/>
  <c r="P87" i="3" s="1"/>
  <c r="Q87" i="3" s="1"/>
  <c r="H88" i="5" s="1"/>
  <c r="O234" i="3"/>
  <c r="P234" i="3" s="1"/>
  <c r="Q234" i="3" s="1"/>
  <c r="H235" i="5" s="1"/>
  <c r="O473" i="3"/>
  <c r="P473" i="3" s="1"/>
  <c r="Q473" i="3" s="1"/>
  <c r="H474" i="5" s="1"/>
  <c r="O273" i="3"/>
  <c r="P273" i="3" s="1"/>
  <c r="Q273" i="3" s="1"/>
  <c r="H274" i="5" s="1"/>
  <c r="O1398" i="3"/>
  <c r="P1398" i="3" s="1"/>
  <c r="Q1398" i="3" s="1"/>
  <c r="H1399" i="5" s="1"/>
  <c r="O710" i="3"/>
  <c r="P710" i="3" s="1"/>
  <c r="Q710" i="3" s="1"/>
  <c r="H711" i="5" s="1"/>
  <c r="O1561" i="3"/>
  <c r="P1561" i="3" s="1"/>
  <c r="Q1561" i="3" s="1"/>
  <c r="H1562" i="5" s="1"/>
  <c r="O1654" i="3"/>
  <c r="P1654" i="3" s="1"/>
  <c r="Q1654" i="3" s="1"/>
  <c r="H1655" i="5" s="1"/>
  <c r="O1017" i="3"/>
  <c r="P1017" i="3" s="1"/>
  <c r="Q1017" i="3" s="1"/>
  <c r="H1018" i="5" s="1"/>
  <c r="O658" i="3"/>
  <c r="P658" i="3" s="1"/>
  <c r="Q658" i="3" s="1"/>
  <c r="H659" i="5" s="1"/>
  <c r="O947" i="3"/>
  <c r="P947" i="3" s="1"/>
  <c r="Q947" i="3" s="1"/>
  <c r="H948" i="5" s="1"/>
  <c r="O201" i="2"/>
  <c r="P201" i="2" s="1"/>
  <c r="Q201" i="2" s="1"/>
  <c r="H202" i="4" s="1"/>
  <c r="O425" i="2"/>
  <c r="P425" i="2" s="1"/>
  <c r="Q425" i="2" s="1"/>
  <c r="H426" i="4" s="1"/>
  <c r="O408" i="2"/>
  <c r="P408" i="2" s="1"/>
  <c r="Q408" i="2" s="1"/>
  <c r="H409" i="4" s="1"/>
  <c r="O515" i="2"/>
  <c r="P515" i="2" s="1"/>
  <c r="Q515" i="2" s="1"/>
  <c r="H516" i="4" s="1"/>
  <c r="O661" i="2"/>
  <c r="P661" i="2" s="1"/>
  <c r="Q661" i="2" s="1"/>
  <c r="H662" i="4" s="1"/>
  <c r="O752" i="2"/>
  <c r="P752" i="2" s="1"/>
  <c r="Q752" i="2" s="1"/>
  <c r="H753" i="4" s="1"/>
  <c r="O1090" i="2"/>
  <c r="P1090" i="2" s="1"/>
  <c r="Q1090" i="2" s="1"/>
  <c r="H1091" i="4" s="1"/>
  <c r="O951" i="2"/>
  <c r="P951" i="2" s="1"/>
  <c r="Q951" i="2" s="1"/>
  <c r="H952" i="4" s="1"/>
  <c r="O889" i="2"/>
  <c r="P889" i="2" s="1"/>
  <c r="Q889" i="2" s="1"/>
  <c r="H890" i="4" s="1"/>
  <c r="O714" i="2"/>
  <c r="P714" i="2" s="1"/>
  <c r="Q714" i="2" s="1"/>
  <c r="H715" i="4" s="1"/>
  <c r="O842" i="2"/>
  <c r="P842" i="2" s="1"/>
  <c r="Q842" i="2" s="1"/>
  <c r="H843" i="4" s="1"/>
  <c r="O1281" i="2"/>
  <c r="P1281" i="2" s="1"/>
  <c r="Q1281" i="2" s="1"/>
  <c r="H1282" i="4" s="1"/>
  <c r="O1048" i="2"/>
  <c r="P1048" i="2" s="1"/>
  <c r="Q1048" i="2" s="1"/>
  <c r="H1049" i="4" s="1"/>
  <c r="O1020" i="2"/>
  <c r="P1020" i="2" s="1"/>
  <c r="Q1020" i="2" s="1"/>
  <c r="H1021" i="4" s="1"/>
  <c r="O1609" i="2"/>
  <c r="P1609" i="2" s="1"/>
  <c r="Q1609" i="2" s="1"/>
  <c r="H1610" i="4" s="1"/>
  <c r="O511" i="3"/>
  <c r="P511" i="3" s="1"/>
  <c r="Q511" i="3" s="1"/>
  <c r="H512" i="5" s="1"/>
  <c r="O440" i="3"/>
  <c r="P440" i="3" s="1"/>
  <c r="Q440" i="3" s="1"/>
  <c r="H441" i="5" s="1"/>
  <c r="O16" i="3"/>
  <c r="P16" i="3" s="1"/>
  <c r="Q16" i="3" s="1"/>
  <c r="H17" i="5" s="1"/>
  <c r="O1426" i="3"/>
  <c r="P1426" i="3" s="1"/>
  <c r="Q1426" i="3" s="1"/>
  <c r="H1427" i="5" s="1"/>
  <c r="O1596" i="3"/>
  <c r="P1596" i="3" s="1"/>
  <c r="Q1596" i="3" s="1"/>
  <c r="H1597" i="5" s="1"/>
  <c r="O718" i="2"/>
  <c r="P718" i="2" s="1"/>
  <c r="Q718" i="2" s="1"/>
  <c r="H719" i="4" s="1"/>
  <c r="O1644" i="2"/>
  <c r="P1644" i="2" s="1"/>
  <c r="Q1644" i="2" s="1"/>
  <c r="H1645" i="4" s="1"/>
  <c r="O197" i="2"/>
  <c r="P197" i="2" s="1"/>
  <c r="Q197" i="2" s="1"/>
  <c r="H198" i="4" s="1"/>
  <c r="O807" i="3"/>
  <c r="P807" i="3" s="1"/>
  <c r="Q807" i="3" s="1"/>
  <c r="H808" i="5" s="1"/>
  <c r="O1155" i="3"/>
  <c r="P1155" i="3" s="1"/>
  <c r="Q1155" i="3" s="1"/>
  <c r="H1156" i="5" s="1"/>
  <c r="O483" i="2"/>
  <c r="P483" i="2" s="1"/>
  <c r="Q483" i="2" s="1"/>
  <c r="H484" i="4" s="1"/>
  <c r="O452" i="3"/>
  <c r="P452" i="3" s="1"/>
  <c r="Q452" i="3" s="1"/>
  <c r="H453" i="5" s="1"/>
  <c r="O1622" i="3"/>
  <c r="P1622" i="3" s="1"/>
  <c r="Q1622" i="3" s="1"/>
  <c r="H1623" i="5" s="1"/>
  <c r="O60" i="3"/>
  <c r="P60" i="3" s="1"/>
  <c r="Q60" i="3" s="1"/>
  <c r="H61" i="5" s="1"/>
  <c r="O257" i="3"/>
  <c r="P257" i="3" s="1"/>
  <c r="Q257" i="3" s="1"/>
  <c r="H258" i="5" s="1"/>
  <c r="O457" i="3"/>
  <c r="P457" i="3" s="1"/>
  <c r="Q457" i="3" s="1"/>
  <c r="H458" i="5" s="1"/>
  <c r="O383" i="3"/>
  <c r="P383" i="3" s="1"/>
  <c r="Q383" i="3" s="1"/>
  <c r="H384" i="5" s="1"/>
  <c r="O233" i="3"/>
  <c r="P233" i="3" s="1"/>
  <c r="Q233" i="3" s="1"/>
  <c r="H234" i="5" s="1"/>
  <c r="O360" i="3"/>
  <c r="P360" i="3" s="1"/>
  <c r="Q360" i="3" s="1"/>
  <c r="H361" i="5" s="1"/>
  <c r="O471" i="3"/>
  <c r="P471" i="3" s="1"/>
  <c r="Q471" i="3" s="1"/>
  <c r="H472" i="5" s="1"/>
  <c r="O986" i="3"/>
  <c r="P986" i="3" s="1"/>
  <c r="Q986" i="3" s="1"/>
  <c r="H987" i="5" s="1"/>
  <c r="O657" i="3"/>
  <c r="P657" i="3" s="1"/>
  <c r="Q657" i="3" s="1"/>
  <c r="H658" i="5" s="1"/>
  <c r="O1682" i="3"/>
  <c r="P1682" i="3" s="1"/>
  <c r="Q1682" i="3" s="1"/>
  <c r="H1683" i="5" s="1"/>
  <c r="O1282" i="3"/>
  <c r="P1282" i="3" s="1"/>
  <c r="Q1282" i="3" s="1"/>
  <c r="H1283" i="5" s="1"/>
  <c r="O280" i="3"/>
  <c r="P280" i="3" s="1"/>
  <c r="Q280" i="3" s="1"/>
  <c r="H281" i="5" s="1"/>
  <c r="O11" i="3"/>
  <c r="P11" i="3" s="1"/>
  <c r="Q11" i="3" s="1"/>
  <c r="H12" i="5" s="1"/>
  <c r="O585" i="3"/>
  <c r="P585" i="3" s="1"/>
  <c r="Q585" i="3" s="1"/>
  <c r="H586" i="5" s="1"/>
  <c r="O878" i="3"/>
  <c r="P878" i="3" s="1"/>
  <c r="Q878" i="3" s="1"/>
  <c r="H879" i="5" s="1"/>
  <c r="O1180" i="3"/>
  <c r="P1180" i="3" s="1"/>
  <c r="Q1180" i="3" s="1"/>
  <c r="H1181" i="5" s="1"/>
  <c r="O1565" i="3"/>
  <c r="P1565" i="3" s="1"/>
  <c r="Q1565" i="3" s="1"/>
  <c r="H1566" i="5" s="1"/>
  <c r="O1460" i="3"/>
  <c r="P1460" i="3" s="1"/>
  <c r="Q1460" i="3" s="1"/>
  <c r="H1461" i="5" s="1"/>
  <c r="O1043" i="3"/>
  <c r="P1043" i="3" s="1"/>
  <c r="Q1043" i="3" s="1"/>
  <c r="H1044" i="5" s="1"/>
  <c r="O440" i="2"/>
  <c r="P440" i="2" s="1"/>
  <c r="Q440" i="2" s="1"/>
  <c r="H441" i="4" s="1"/>
  <c r="O128" i="2"/>
  <c r="P128" i="2" s="1"/>
  <c r="Q128" i="2" s="1"/>
  <c r="H129" i="4" s="1"/>
  <c r="O82" i="2"/>
  <c r="P82" i="2" s="1"/>
  <c r="Q82" i="2" s="1"/>
  <c r="H83" i="4" s="1"/>
  <c r="O136" i="2"/>
  <c r="P136" i="2" s="1"/>
  <c r="Q136" i="2" s="1"/>
  <c r="H137" i="4" s="1"/>
  <c r="O740" i="2"/>
  <c r="P740" i="2" s="1"/>
  <c r="Q740" i="2" s="1"/>
  <c r="H741" i="4" s="1"/>
  <c r="O868" i="2"/>
  <c r="P868" i="2" s="1"/>
  <c r="Q868" i="2" s="1"/>
  <c r="H869" i="4" s="1"/>
  <c r="O1403" i="2"/>
  <c r="P1403" i="2" s="1"/>
  <c r="Q1403" i="2" s="1"/>
  <c r="H1404" i="4" s="1"/>
  <c r="O1263" i="2"/>
  <c r="P1263" i="2" s="1"/>
  <c r="Q1263" i="2" s="1"/>
  <c r="H1264" i="4" s="1"/>
  <c r="O1691" i="2"/>
  <c r="P1691" i="2" s="1"/>
  <c r="Q1691" i="2" s="1"/>
  <c r="H1692" i="4" s="1"/>
  <c r="O1557" i="2"/>
  <c r="P1557" i="2" s="1"/>
  <c r="Q1557" i="2" s="1"/>
  <c r="H1558" i="4" s="1"/>
  <c r="O1157" i="3"/>
  <c r="P1157" i="3" s="1"/>
  <c r="Q1157" i="3" s="1"/>
  <c r="H1158" i="5" s="1"/>
  <c r="O1229" i="2"/>
  <c r="P1229" i="2" s="1"/>
  <c r="Q1229" i="2" s="1"/>
  <c r="H1230" i="4" s="1"/>
  <c r="O1357" i="2"/>
  <c r="P1357" i="2" s="1"/>
  <c r="Q1357" i="2" s="1"/>
  <c r="H1358" i="4" s="1"/>
  <c r="O1589" i="2"/>
  <c r="P1589" i="2" s="1"/>
  <c r="Q1589" i="2" s="1"/>
  <c r="H1590" i="4" s="1"/>
  <c r="O1673" i="2"/>
  <c r="P1673" i="2" s="1"/>
  <c r="Q1673" i="2" s="1"/>
  <c r="H1674" i="4" s="1"/>
  <c r="O321" i="3"/>
  <c r="P321" i="3" s="1"/>
  <c r="Q321" i="3" s="1"/>
  <c r="H322" i="5" s="1"/>
  <c r="O217" i="3"/>
  <c r="P217" i="3" s="1"/>
  <c r="Q217" i="3" s="1"/>
  <c r="H218" i="5" s="1"/>
  <c r="O209" i="3"/>
  <c r="P209" i="3" s="1"/>
  <c r="Q209" i="3" s="1"/>
  <c r="H210" i="5" s="1"/>
  <c r="O131" i="3"/>
  <c r="P131" i="3" s="1"/>
  <c r="Q131" i="3" s="1"/>
  <c r="H132" i="5" s="1"/>
  <c r="O552" i="3"/>
  <c r="P552" i="3" s="1"/>
  <c r="Q552" i="3" s="1"/>
  <c r="H553" i="5" s="1"/>
  <c r="O439" i="3"/>
  <c r="P439" i="3" s="1"/>
  <c r="Q439" i="3" s="1"/>
  <c r="H440" i="5" s="1"/>
  <c r="O154" i="3"/>
  <c r="P154" i="3" s="1"/>
  <c r="Q154" i="3" s="1"/>
  <c r="H155" i="5" s="1"/>
  <c r="O362" i="3"/>
  <c r="P362" i="3" s="1"/>
  <c r="Q362" i="3" s="1"/>
  <c r="H363" i="5" s="1"/>
  <c r="O165" i="3"/>
  <c r="P165" i="3" s="1"/>
  <c r="Q165" i="3" s="1"/>
  <c r="H166" i="5" s="1"/>
  <c r="O833" i="3"/>
  <c r="P833" i="3" s="1"/>
  <c r="Q833" i="3" s="1"/>
  <c r="H834" i="5" s="1"/>
  <c r="O738" i="3"/>
  <c r="P738" i="3" s="1"/>
  <c r="Q738" i="3" s="1"/>
  <c r="H739" i="5" s="1"/>
  <c r="O503" i="3"/>
  <c r="P503" i="3" s="1"/>
  <c r="Q503" i="3" s="1"/>
  <c r="H504" i="5" s="1"/>
  <c r="O432" i="3"/>
  <c r="P432" i="3" s="1"/>
  <c r="Q432" i="3" s="1"/>
  <c r="H433" i="5" s="1"/>
  <c r="O408" i="3"/>
  <c r="P408" i="3" s="1"/>
  <c r="Q408" i="3" s="1"/>
  <c r="H409" i="5" s="1"/>
  <c r="O951" i="3"/>
  <c r="P951" i="3" s="1"/>
  <c r="Q951" i="3" s="1"/>
  <c r="H952" i="5" s="1"/>
  <c r="O800" i="3"/>
  <c r="P800" i="3" s="1"/>
  <c r="Q800" i="3" s="1"/>
  <c r="H801" i="5" s="1"/>
  <c r="O791" i="3"/>
  <c r="P791" i="3" s="1"/>
  <c r="Q791" i="3" s="1"/>
  <c r="H792" i="5" s="1"/>
  <c r="O697" i="3"/>
  <c r="P697" i="3" s="1"/>
  <c r="Q697" i="3" s="1"/>
  <c r="H698" i="5" s="1"/>
  <c r="O794" i="3"/>
  <c r="P794" i="3" s="1"/>
  <c r="Q794" i="3" s="1"/>
  <c r="H795" i="5" s="1"/>
  <c r="O858" i="3"/>
  <c r="P858" i="3" s="1"/>
  <c r="Q858" i="3" s="1"/>
  <c r="H859" i="5" s="1"/>
  <c r="O883" i="3"/>
  <c r="P883" i="3" s="1"/>
  <c r="Q883" i="3" s="1"/>
  <c r="H884" i="5" s="1"/>
  <c r="O1301" i="3"/>
  <c r="P1301" i="3" s="1"/>
  <c r="Q1301" i="3" s="1"/>
  <c r="H1302" i="5" s="1"/>
  <c r="O1628" i="3"/>
  <c r="P1628" i="3" s="1"/>
  <c r="Q1628" i="3" s="1"/>
  <c r="H1629" i="5" s="1"/>
  <c r="O1258" i="3"/>
  <c r="P1258" i="3" s="1"/>
  <c r="Q1258" i="3" s="1"/>
  <c r="H1259" i="5" s="1"/>
  <c r="O1352" i="3"/>
  <c r="P1352" i="3" s="1"/>
  <c r="Q1352" i="3" s="1"/>
  <c r="H1353" i="5" s="1"/>
  <c r="O899" i="3"/>
  <c r="P899" i="3" s="1"/>
  <c r="Q899" i="3" s="1"/>
  <c r="H900" i="5" s="1"/>
  <c r="O1076" i="3"/>
  <c r="P1076" i="3" s="1"/>
  <c r="Q1076" i="3" s="1"/>
  <c r="H1077" i="5" s="1"/>
  <c r="O1518" i="3"/>
  <c r="P1518" i="3" s="1"/>
  <c r="Q1518" i="3" s="1"/>
  <c r="H1519" i="5" s="1"/>
  <c r="O1461" i="3"/>
  <c r="P1461" i="3" s="1"/>
  <c r="Q1461" i="3" s="1"/>
  <c r="H1462" i="5" s="1"/>
  <c r="O696" i="3"/>
  <c r="P696" i="3" s="1"/>
  <c r="Q696" i="3" s="1"/>
  <c r="H697" i="5" s="1"/>
  <c r="O842" i="3"/>
  <c r="P842" i="3" s="1"/>
  <c r="Q842" i="3" s="1"/>
  <c r="H843" i="5" s="1"/>
  <c r="O1382" i="3"/>
  <c r="P1382" i="3" s="1"/>
  <c r="Q1382" i="3" s="1"/>
  <c r="H1383" i="5" s="1"/>
  <c r="O1368" i="3"/>
  <c r="P1368" i="3" s="1"/>
  <c r="Q1368" i="3" s="1"/>
  <c r="H1369" i="5" s="1"/>
  <c r="O1150" i="3"/>
  <c r="P1150" i="3" s="1"/>
  <c r="Q1150" i="3" s="1"/>
  <c r="H1151" i="5" s="1"/>
  <c r="O1060" i="3"/>
  <c r="P1060" i="3" s="1"/>
  <c r="Q1060" i="3" s="1"/>
  <c r="H1061" i="5" s="1"/>
  <c r="O1289" i="3"/>
  <c r="P1289" i="3" s="1"/>
  <c r="Q1289" i="3" s="1"/>
  <c r="H1290" i="5" s="1"/>
  <c r="O1662" i="3"/>
  <c r="P1662" i="3" s="1"/>
  <c r="Q1662" i="3" s="1"/>
  <c r="H1663" i="5" s="1"/>
  <c r="O1455" i="3"/>
  <c r="P1455" i="3" s="1"/>
  <c r="Q1455" i="3" s="1"/>
  <c r="H1456" i="5" s="1"/>
  <c r="O1583" i="3"/>
  <c r="P1583" i="3" s="1"/>
  <c r="Q1583" i="3" s="1"/>
  <c r="H1584" i="5" s="1"/>
  <c r="O490" i="2"/>
  <c r="P490" i="2" s="1"/>
  <c r="Q490" i="2" s="1"/>
  <c r="H491" i="4" s="1"/>
  <c r="O118" i="2"/>
  <c r="P118" i="2" s="1"/>
  <c r="Q118" i="2" s="1"/>
  <c r="H119" i="4" s="1"/>
  <c r="O347" i="2"/>
  <c r="P347" i="2" s="1"/>
  <c r="Q347" i="2" s="1"/>
  <c r="H348" i="4" s="1"/>
  <c r="O475" i="2"/>
  <c r="P475" i="2" s="1"/>
  <c r="Q475" i="2" s="1"/>
  <c r="H476" i="4" s="1"/>
  <c r="O603" i="2"/>
  <c r="P603" i="2" s="1"/>
  <c r="Q603" i="2" s="1"/>
  <c r="H604" i="4" s="1"/>
  <c r="O1242" i="2"/>
  <c r="P1242" i="2" s="1"/>
  <c r="Q1242" i="2" s="1"/>
  <c r="H1243" i="4" s="1"/>
  <c r="O1573" i="2"/>
  <c r="P1573" i="2" s="1"/>
  <c r="Q1573" i="2" s="1"/>
  <c r="H1574" i="4" s="1"/>
  <c r="O570" i="2"/>
  <c r="P570" i="2" s="1"/>
  <c r="Q570" i="2" s="1"/>
  <c r="H571" i="4" s="1"/>
  <c r="O467" i="3"/>
  <c r="P467" i="3" s="1"/>
  <c r="Q467" i="3" s="1"/>
  <c r="H468" i="5" s="1"/>
  <c r="O1385" i="3"/>
  <c r="P1385" i="3" s="1"/>
  <c r="Q1385" i="3" s="1"/>
  <c r="H1386" i="5" s="1"/>
  <c r="O1318" i="3"/>
  <c r="P1318" i="3" s="1"/>
  <c r="Q1318" i="3" s="1"/>
  <c r="H1319" i="5" s="1"/>
  <c r="O1294" i="3"/>
  <c r="P1294" i="3" s="1"/>
  <c r="Q1294" i="3" s="1"/>
  <c r="H1295" i="5" s="1"/>
  <c r="O1262" i="3"/>
  <c r="P1262" i="3" s="1"/>
  <c r="Q1262" i="3" s="1"/>
  <c r="H1263" i="5" s="1"/>
  <c r="O1557" i="3"/>
  <c r="P1557" i="3" s="1"/>
  <c r="Q1557" i="3" s="1"/>
  <c r="H1558" i="5" s="1"/>
  <c r="O1572" i="3"/>
  <c r="P1572" i="3" s="1"/>
  <c r="Q1572" i="3" s="1"/>
  <c r="H1573" i="5" s="1"/>
  <c r="O747" i="3"/>
  <c r="P747" i="3" s="1"/>
  <c r="Q747" i="3" s="1"/>
  <c r="H748" i="5" s="1"/>
  <c r="O334" i="3"/>
  <c r="P334" i="3" s="1"/>
  <c r="Q334" i="3" s="1"/>
  <c r="H335" i="5" s="1"/>
  <c r="O1312" i="3"/>
  <c r="P1312" i="3" s="1"/>
  <c r="Q1312" i="3" s="1"/>
  <c r="H1313" i="5" s="1"/>
  <c r="O623" i="3"/>
  <c r="P623" i="3" s="1"/>
  <c r="Q623" i="3" s="1"/>
  <c r="H624" i="5" s="1"/>
  <c r="O1135" i="3"/>
  <c r="P1135" i="3" s="1"/>
  <c r="Q1135" i="3" s="1"/>
  <c r="H1136" i="5" s="1"/>
  <c r="O899" i="2"/>
  <c r="P899" i="2" s="1"/>
  <c r="Q899" i="2" s="1"/>
  <c r="H900" i="4" s="1"/>
  <c r="O651" i="2"/>
  <c r="P651" i="2" s="1"/>
  <c r="Q651" i="2" s="1"/>
  <c r="H652" i="4" s="1"/>
  <c r="O620" i="2"/>
  <c r="P620" i="2" s="1"/>
  <c r="Q620" i="2" s="1"/>
  <c r="H621" i="4" s="1"/>
  <c r="O198" i="2"/>
  <c r="P198" i="2" s="1"/>
  <c r="Q198" i="2" s="1"/>
  <c r="H199" i="4" s="1"/>
  <c r="O1106" i="2"/>
  <c r="P1106" i="2" s="1"/>
  <c r="Q1106" i="2" s="1"/>
  <c r="H1107" i="4" s="1"/>
  <c r="O1067" i="2"/>
  <c r="P1067" i="2" s="1"/>
  <c r="Q1067" i="2" s="1"/>
  <c r="H1068" i="4" s="1"/>
  <c r="O1237" i="2"/>
  <c r="P1237" i="2" s="1"/>
  <c r="Q1237" i="2" s="1"/>
  <c r="H1238" i="4" s="1"/>
  <c r="O1112" i="2"/>
  <c r="P1112" i="2" s="1"/>
  <c r="Q1112" i="2" s="1"/>
  <c r="H1113" i="4" s="1"/>
  <c r="O1282" i="2"/>
  <c r="P1282" i="2" s="1"/>
  <c r="Q1282" i="2" s="1"/>
  <c r="H1283" i="4" s="1"/>
  <c r="O1077" i="2"/>
  <c r="P1077" i="2" s="1"/>
  <c r="Q1077" i="2" s="1"/>
  <c r="H1078" i="4" s="1"/>
  <c r="O1365" i="2"/>
  <c r="P1365" i="2" s="1"/>
  <c r="Q1365" i="2" s="1"/>
  <c r="H1366" i="4" s="1"/>
  <c r="O1300" i="2"/>
  <c r="P1300" i="2" s="1"/>
  <c r="Q1300" i="2" s="1"/>
  <c r="H1301" i="4" s="1"/>
  <c r="O1627" i="2"/>
  <c r="P1627" i="2" s="1"/>
  <c r="Q1627" i="2" s="1"/>
  <c r="H1628" i="4" s="1"/>
  <c r="O181" i="3"/>
  <c r="P181" i="3" s="1"/>
  <c r="Q181" i="3" s="1"/>
  <c r="H182" i="5" s="1"/>
  <c r="O541" i="3"/>
  <c r="P541" i="3" s="1"/>
  <c r="Q541" i="3" s="1"/>
  <c r="H542" i="5" s="1"/>
  <c r="O651" i="3"/>
  <c r="P651" i="3" s="1"/>
  <c r="Q651" i="3" s="1"/>
  <c r="H652" i="5" s="1"/>
  <c r="O1145" i="3"/>
  <c r="P1145" i="3" s="1"/>
  <c r="Q1145" i="3" s="1"/>
  <c r="H1146" i="5" s="1"/>
  <c r="O1092" i="3"/>
  <c r="P1092" i="3" s="1"/>
  <c r="Q1092" i="3" s="1"/>
  <c r="H1093" i="5" s="1"/>
  <c r="O1102" i="3"/>
  <c r="P1102" i="3" s="1"/>
  <c r="Q1102" i="3" s="1"/>
  <c r="H1103" i="5" s="1"/>
  <c r="O1267" i="3"/>
  <c r="P1267" i="3" s="1"/>
  <c r="Q1267" i="3" s="1"/>
  <c r="H1268" i="5" s="1"/>
  <c r="O1334" i="3"/>
  <c r="P1334" i="3" s="1"/>
  <c r="Q1334" i="3" s="1"/>
  <c r="H1335" i="5" s="1"/>
  <c r="O1248" i="3"/>
  <c r="P1248" i="3" s="1"/>
  <c r="Q1248" i="3" s="1"/>
  <c r="H1249" i="5" s="1"/>
  <c r="O1539" i="3"/>
  <c r="P1539" i="3" s="1"/>
  <c r="Q1539" i="3" s="1"/>
  <c r="H1540" i="5" s="1"/>
  <c r="O1520" i="3"/>
  <c r="P1520" i="3" s="1"/>
  <c r="Q1520" i="3" s="1"/>
  <c r="H1521" i="5" s="1"/>
  <c r="O603" i="3"/>
  <c r="P603" i="3" s="1"/>
  <c r="Q603" i="3" s="1"/>
  <c r="H604" i="5" s="1"/>
  <c r="O1072" i="3"/>
  <c r="P1072" i="3" s="1"/>
  <c r="Q1072" i="3" s="1"/>
  <c r="H1073" i="5" s="1"/>
  <c r="O1364" i="3"/>
  <c r="P1364" i="3" s="1"/>
  <c r="Q1364" i="3" s="1"/>
  <c r="H1365" i="5" s="1"/>
  <c r="O1328" i="3"/>
  <c r="P1328" i="3" s="1"/>
  <c r="Q1328" i="3" s="1"/>
  <c r="H1329" i="5" s="1"/>
  <c r="O1620" i="3"/>
  <c r="P1620" i="3" s="1"/>
  <c r="Q1620" i="3" s="1"/>
  <c r="H1621" i="5" s="1"/>
  <c r="O1285" i="3"/>
  <c r="P1285" i="3" s="1"/>
  <c r="Q1285" i="3" s="1"/>
  <c r="H1286" i="5" s="1"/>
  <c r="O1615" i="3"/>
  <c r="P1615" i="3" s="1"/>
  <c r="Q1615" i="3" s="1"/>
  <c r="H1616" i="5" s="1"/>
  <c r="O399" i="2"/>
  <c r="P399" i="2" s="1"/>
  <c r="Q399" i="2" s="1"/>
  <c r="H400" i="4" s="1"/>
  <c r="O142" i="2"/>
  <c r="P142" i="2" s="1"/>
  <c r="Q142" i="2" s="1"/>
  <c r="H143" i="4" s="1"/>
  <c r="O48" i="2"/>
  <c r="P48" i="2" s="1"/>
  <c r="Q48" i="2" s="1"/>
  <c r="H49" i="4" s="1"/>
  <c r="O368" i="2"/>
  <c r="P368" i="2" s="1"/>
  <c r="Q368" i="2" s="1"/>
  <c r="H369" i="4" s="1"/>
  <c r="O20" i="2"/>
  <c r="P20" i="2" s="1"/>
  <c r="Q20" i="2" s="1"/>
  <c r="H21" i="4" s="1"/>
  <c r="O148" i="2"/>
  <c r="P148" i="2" s="1"/>
  <c r="Q148" i="2" s="1"/>
  <c r="H149" i="4" s="1"/>
  <c r="O543" i="2"/>
  <c r="P543" i="2" s="1"/>
  <c r="Q543" i="2" s="1"/>
  <c r="H544" i="4" s="1"/>
  <c r="O22" i="2"/>
  <c r="P22" i="2" s="1"/>
  <c r="Q22" i="2" s="1"/>
  <c r="H23" i="4" s="1"/>
  <c r="O937" i="2"/>
  <c r="P937" i="2" s="1"/>
  <c r="Q937" i="2" s="1"/>
  <c r="H938" i="4" s="1"/>
  <c r="O464" i="2"/>
  <c r="P464" i="2" s="1"/>
  <c r="Q464" i="2" s="1"/>
  <c r="H465" i="4" s="1"/>
  <c r="O592" i="2"/>
  <c r="P592" i="2" s="1"/>
  <c r="Q592" i="2" s="1"/>
  <c r="H593" i="4" s="1"/>
  <c r="O561" i="3"/>
  <c r="P561" i="3" s="1"/>
  <c r="Q561" i="3" s="1"/>
  <c r="H562" i="5" s="1"/>
  <c r="O1033" i="3"/>
  <c r="P1033" i="3" s="1"/>
  <c r="Q1033" i="3" s="1"/>
  <c r="H1034" i="5" s="1"/>
  <c r="O289" i="3"/>
  <c r="P289" i="3" s="1"/>
  <c r="Q289" i="3" s="1"/>
  <c r="H290" i="5" s="1"/>
  <c r="O284" i="3"/>
  <c r="P284" i="3" s="1"/>
  <c r="Q284" i="3" s="1"/>
  <c r="H285" i="5" s="1"/>
  <c r="O728" i="3"/>
  <c r="P728" i="3" s="1"/>
  <c r="Q728" i="3" s="1"/>
  <c r="H729" i="5" s="1"/>
  <c r="O1513" i="3"/>
  <c r="P1513" i="3" s="1"/>
  <c r="Q1513" i="3" s="1"/>
  <c r="H1514" i="5" s="1"/>
  <c r="O1061" i="3"/>
  <c r="P1061" i="3" s="1"/>
  <c r="Q1061" i="3" s="1"/>
  <c r="H1062" i="5" s="1"/>
  <c r="O1469" i="3"/>
  <c r="P1469" i="3" s="1"/>
  <c r="Q1469" i="3" s="1"/>
  <c r="H1470" i="5" s="1"/>
  <c r="O1633" i="3"/>
  <c r="P1633" i="3" s="1"/>
  <c r="Q1633" i="3" s="1"/>
  <c r="H1634" i="5" s="1"/>
  <c r="O1023" i="3"/>
  <c r="P1023" i="3" s="1"/>
  <c r="Q1023" i="3" s="1"/>
  <c r="H1024" i="5" s="1"/>
  <c r="O659" i="2"/>
  <c r="P659" i="2" s="1"/>
  <c r="Q659" i="2" s="1"/>
  <c r="H660" i="4" s="1"/>
  <c r="O709" i="2"/>
  <c r="P709" i="2" s="1"/>
  <c r="Q709" i="2" s="1"/>
  <c r="H710" i="4" s="1"/>
  <c r="O837" i="2"/>
  <c r="P837" i="2" s="1"/>
  <c r="Q837" i="2" s="1"/>
  <c r="H838" i="4" s="1"/>
  <c r="O969" i="2"/>
  <c r="P969" i="2" s="1"/>
  <c r="Q969" i="2" s="1"/>
  <c r="H970" i="4" s="1"/>
  <c r="O1000" i="2"/>
  <c r="P1000" i="2" s="1"/>
  <c r="Q1000" i="2" s="1"/>
  <c r="H1001" i="4" s="1"/>
  <c r="O1159" i="2"/>
  <c r="P1159" i="2" s="1"/>
  <c r="Q1159" i="2" s="1"/>
  <c r="H1160" i="4" s="1"/>
  <c r="O1066" i="2"/>
  <c r="P1066" i="2" s="1"/>
  <c r="Q1066" i="2" s="1"/>
  <c r="H1067" i="4" s="1"/>
  <c r="O1216" i="2"/>
  <c r="P1216" i="2" s="1"/>
  <c r="Q1216" i="2" s="1"/>
  <c r="H1217" i="4" s="1"/>
  <c r="O1131" i="2"/>
  <c r="P1131" i="2" s="1"/>
  <c r="Q1131" i="2" s="1"/>
  <c r="H1132" i="4" s="1"/>
  <c r="O1202" i="2"/>
  <c r="P1202" i="2" s="1"/>
  <c r="Q1202" i="2" s="1"/>
  <c r="H1203" i="4" s="1"/>
  <c r="O1095" i="2"/>
  <c r="P1095" i="2" s="1"/>
  <c r="Q1095" i="2" s="1"/>
  <c r="H1096" i="4" s="1"/>
  <c r="O1257" i="2"/>
  <c r="P1257" i="2" s="1"/>
  <c r="Q1257" i="2" s="1"/>
  <c r="H1258" i="4" s="1"/>
  <c r="O1287" i="2"/>
  <c r="P1287" i="2" s="1"/>
  <c r="Q1287" i="2" s="1"/>
  <c r="H1288" i="4" s="1"/>
  <c r="O1328" i="2"/>
  <c r="P1328" i="2" s="1"/>
  <c r="Q1328" i="2" s="1"/>
  <c r="H1329" i="4" s="1"/>
  <c r="O1369" i="2"/>
  <c r="P1369" i="2" s="1"/>
  <c r="Q1369" i="2" s="1"/>
  <c r="H1370" i="4" s="1"/>
  <c r="O1448" i="2"/>
  <c r="P1448" i="2" s="1"/>
  <c r="Q1448" i="2" s="1"/>
  <c r="H1449" i="4" s="1"/>
  <c r="O1277" i="2"/>
  <c r="P1277" i="2" s="1"/>
  <c r="Q1277" i="2" s="1"/>
  <c r="H1278" i="4" s="1"/>
  <c r="O1442" i="2"/>
  <c r="P1442" i="2" s="1"/>
  <c r="Q1442" i="2" s="1"/>
  <c r="H1443" i="4" s="1"/>
  <c r="O1551" i="2"/>
  <c r="P1551" i="2" s="1"/>
  <c r="Q1551" i="2" s="1"/>
  <c r="H1552" i="4" s="1"/>
  <c r="O1705" i="2"/>
  <c r="P1705" i="2" s="1"/>
  <c r="Q1705" i="2" s="1"/>
  <c r="H1706" i="4" s="1"/>
  <c r="O1655" i="2"/>
  <c r="P1655" i="2" s="1"/>
  <c r="Q1655" i="2" s="1"/>
  <c r="H1656" i="4" s="1"/>
  <c r="O1080" i="3"/>
  <c r="P1080" i="3" s="1"/>
  <c r="Q1080" i="3" s="1"/>
  <c r="H1081" i="5" s="1"/>
  <c r="O809" i="3"/>
  <c r="P809" i="3" s="1"/>
  <c r="Q809" i="3" s="1"/>
  <c r="H810" i="5" s="1"/>
  <c r="O31" i="3"/>
  <c r="P31" i="3" s="1"/>
  <c r="Q31" i="3" s="1"/>
  <c r="H32" i="5" s="1"/>
  <c r="O210" i="3"/>
  <c r="P210" i="3" s="1"/>
  <c r="Q210" i="3" s="1"/>
  <c r="H211" i="5" s="1"/>
  <c r="O147" i="3"/>
  <c r="P147" i="3" s="1"/>
  <c r="Q147" i="3" s="1"/>
  <c r="H148" i="5" s="1"/>
  <c r="O271" i="3"/>
  <c r="P271" i="3" s="1"/>
  <c r="Q271" i="3" s="1"/>
  <c r="H272" i="5" s="1"/>
  <c r="O85" i="3"/>
  <c r="P85" i="3" s="1"/>
  <c r="Q85" i="3" s="1"/>
  <c r="H86" i="5" s="1"/>
  <c r="O568" i="3"/>
  <c r="P568" i="3" s="1"/>
  <c r="Q568" i="3" s="1"/>
  <c r="H569" i="5" s="1"/>
  <c r="O530" i="3"/>
  <c r="P530" i="3" s="1"/>
  <c r="Q530" i="3" s="1"/>
  <c r="H531" i="5" s="1"/>
  <c r="O463" i="3"/>
  <c r="P463" i="3" s="1"/>
  <c r="Q463" i="3" s="1"/>
  <c r="H464" i="5" s="1"/>
  <c r="O574" i="3"/>
  <c r="P574" i="3" s="1"/>
  <c r="Q574" i="3" s="1"/>
  <c r="H575" i="5" s="1"/>
  <c r="O939" i="3"/>
  <c r="P939" i="3" s="1"/>
  <c r="Q939" i="3" s="1"/>
  <c r="H940" i="5" s="1"/>
  <c r="O772" i="3"/>
  <c r="P772" i="3" s="1"/>
  <c r="Q772" i="3" s="1"/>
  <c r="H773" i="5" s="1"/>
  <c r="O498" i="3"/>
  <c r="P498" i="3" s="1"/>
  <c r="Q498" i="3" s="1"/>
  <c r="H499" i="5" s="1"/>
  <c r="O624" i="3"/>
  <c r="P624" i="3" s="1"/>
  <c r="Q624" i="3" s="1"/>
  <c r="H625" i="5" s="1"/>
  <c r="O817" i="3"/>
  <c r="P817" i="3" s="1"/>
  <c r="Q817" i="3" s="1"/>
  <c r="H818" i="5" s="1"/>
  <c r="O695" i="3"/>
  <c r="P695" i="3" s="1"/>
  <c r="Q695" i="3" s="1"/>
  <c r="H696" i="5" s="1"/>
  <c r="O846" i="3"/>
  <c r="P846" i="3" s="1"/>
  <c r="Q846" i="3" s="1"/>
  <c r="H847" i="5" s="1"/>
  <c r="O755" i="3"/>
  <c r="P755" i="3" s="1"/>
  <c r="Q755" i="3" s="1"/>
  <c r="H756" i="5" s="1"/>
  <c r="O934" i="3"/>
  <c r="P934" i="3" s="1"/>
  <c r="Q934" i="3" s="1"/>
  <c r="H935" i="5" s="1"/>
  <c r="O1136" i="3"/>
  <c r="P1136" i="3" s="1"/>
  <c r="Q1136" i="3" s="1"/>
  <c r="H1137" i="5" s="1"/>
  <c r="O869" i="3"/>
  <c r="P869" i="3" s="1"/>
  <c r="Q869" i="3" s="1"/>
  <c r="H870" i="5" s="1"/>
  <c r="O1124" i="3"/>
  <c r="P1124" i="3" s="1"/>
  <c r="Q1124" i="3" s="1"/>
  <c r="H1125" i="5" s="1"/>
  <c r="O1101" i="3"/>
  <c r="P1101" i="3" s="1"/>
  <c r="Q1101" i="3" s="1"/>
  <c r="H1102" i="5" s="1"/>
  <c r="O997" i="3"/>
  <c r="P997" i="3" s="1"/>
  <c r="Q997" i="3" s="1"/>
  <c r="H998" i="5" s="1"/>
  <c r="O1338" i="3"/>
  <c r="P1338" i="3" s="1"/>
  <c r="Q1338" i="3" s="1"/>
  <c r="H1339" i="5" s="1"/>
  <c r="O1629" i="3"/>
  <c r="P1629" i="3" s="1"/>
  <c r="Q1629" i="3" s="1"/>
  <c r="H1630" i="5" s="1"/>
  <c r="O1274" i="3"/>
  <c r="P1274" i="3" s="1"/>
  <c r="Q1274" i="3" s="1"/>
  <c r="H1275" i="5" s="1"/>
  <c r="O1638" i="3"/>
  <c r="P1638" i="3" s="1"/>
  <c r="Q1638" i="3" s="1"/>
  <c r="H1639" i="5" s="1"/>
  <c r="O1339" i="3"/>
  <c r="P1339" i="3" s="1"/>
  <c r="Q1339" i="3" s="1"/>
  <c r="H1340" i="5" s="1"/>
  <c r="O1413" i="3"/>
  <c r="P1413" i="3" s="1"/>
  <c r="Q1413" i="3" s="1"/>
  <c r="H1414" i="5" s="1"/>
  <c r="O1707" i="3"/>
  <c r="P1707" i="3" s="1"/>
  <c r="Q1707" i="3" s="1"/>
  <c r="H1708" i="5" s="1"/>
  <c r="O957" i="3"/>
  <c r="P957" i="3" s="1"/>
  <c r="Q957" i="3" s="1"/>
  <c r="H958" i="5" s="1"/>
  <c r="O1074" i="3"/>
  <c r="P1074" i="3" s="1"/>
  <c r="Q1074" i="3" s="1"/>
  <c r="H1075" i="5" s="1"/>
  <c r="O1261" i="3"/>
  <c r="P1261" i="3" s="1"/>
  <c r="Q1261" i="3" s="1"/>
  <c r="H1262" i="5" s="1"/>
  <c r="O1457" i="3"/>
  <c r="P1457" i="3" s="1"/>
  <c r="Q1457" i="3" s="1"/>
  <c r="H1458" i="5" s="1"/>
  <c r="O1300" i="3"/>
  <c r="P1300" i="3" s="1"/>
  <c r="Q1300" i="3" s="1"/>
  <c r="H1301" i="5" s="1"/>
  <c r="O1342" i="3"/>
  <c r="P1342" i="3" s="1"/>
  <c r="Q1342" i="3" s="1"/>
  <c r="H1343" i="5" s="1"/>
  <c r="O1462" i="3"/>
  <c r="P1462" i="3" s="1"/>
  <c r="Q1462" i="3" s="1"/>
  <c r="H1463" i="5" s="1"/>
  <c r="O1346" i="3"/>
  <c r="P1346" i="3" s="1"/>
  <c r="Q1346" i="3" s="1"/>
  <c r="H1347" i="5" s="1"/>
  <c r="O1247" i="3"/>
  <c r="P1247" i="3" s="1"/>
  <c r="Q1247" i="3" s="1"/>
  <c r="H1248" i="5" s="1"/>
  <c r="O1631" i="3"/>
  <c r="P1631" i="3" s="1"/>
  <c r="Q1631" i="3" s="1"/>
  <c r="H1632" i="5" s="1"/>
  <c r="O967" i="2"/>
  <c r="P967" i="2" s="1"/>
  <c r="Q967" i="2" s="1"/>
  <c r="H968" i="4" s="1"/>
  <c r="O513" i="3"/>
  <c r="P513" i="3" s="1"/>
  <c r="Q513" i="3" s="1"/>
  <c r="H514" i="5" s="1"/>
  <c r="O706" i="3"/>
  <c r="P706" i="3" s="1"/>
  <c r="Q706" i="3" s="1"/>
  <c r="H707" i="5" s="1"/>
  <c r="O680" i="3"/>
  <c r="P680" i="3" s="1"/>
  <c r="Q680" i="3" s="1"/>
  <c r="H681" i="5" s="1"/>
  <c r="O901" i="3"/>
  <c r="P901" i="3" s="1"/>
  <c r="Q901" i="3" s="1"/>
  <c r="H902" i="5" s="1"/>
  <c r="O853" i="2"/>
  <c r="P853" i="2" s="1"/>
  <c r="Q853" i="2" s="1"/>
  <c r="H854" i="4" s="1"/>
  <c r="O1082" i="2"/>
  <c r="P1082" i="2" s="1"/>
  <c r="Q1082" i="2" s="1"/>
  <c r="H1083" i="4" s="1"/>
  <c r="O1412" i="2"/>
  <c r="P1412" i="2" s="1"/>
  <c r="Q1412" i="2" s="1"/>
  <c r="H1413" i="4" s="1"/>
  <c r="O1116" i="2"/>
  <c r="P1116" i="2" s="1"/>
  <c r="Q1116" i="2" s="1"/>
  <c r="H1117" i="4" s="1"/>
  <c r="O1088" i="2"/>
  <c r="P1088" i="2" s="1"/>
  <c r="Q1088" i="2" s="1"/>
  <c r="H1089" i="4" s="1"/>
  <c r="O1230" i="2"/>
  <c r="P1230" i="2" s="1"/>
  <c r="Q1230" i="2" s="1"/>
  <c r="H1231" i="4" s="1"/>
  <c r="O1358" i="2"/>
  <c r="P1358" i="2" s="1"/>
  <c r="Q1358" i="2" s="1"/>
  <c r="H1359" i="4" s="1"/>
  <c r="O1298" i="2"/>
  <c r="P1298" i="2" s="1"/>
  <c r="Q1298" i="2" s="1"/>
  <c r="H1299" i="4" s="1"/>
  <c r="O1426" i="2"/>
  <c r="P1426" i="2" s="1"/>
  <c r="Q1426" i="2" s="1"/>
  <c r="H1427" i="4" s="1"/>
  <c r="O1293" i="2"/>
  <c r="P1293" i="2" s="1"/>
  <c r="Q1293" i="2" s="1"/>
  <c r="H1294" i="4" s="1"/>
  <c r="O34" i="3"/>
  <c r="P34" i="3" s="1"/>
  <c r="Q34" i="3" s="1"/>
  <c r="H35" i="5" s="1"/>
  <c r="O42" i="3"/>
  <c r="P42" i="3" s="1"/>
  <c r="Q42" i="3" s="1"/>
  <c r="H43" i="5" s="1"/>
  <c r="O342" i="3"/>
  <c r="P342" i="3" s="1"/>
  <c r="Q342" i="3" s="1"/>
  <c r="H343" i="5" s="1"/>
  <c r="O127" i="3"/>
  <c r="P127" i="3" s="1"/>
  <c r="Q127" i="3" s="1"/>
  <c r="H128" i="5" s="1"/>
  <c r="O394" i="3"/>
  <c r="P394" i="3" s="1"/>
  <c r="Q394" i="3" s="1"/>
  <c r="H395" i="5" s="1"/>
  <c r="O67" i="3"/>
  <c r="P67" i="3" s="1"/>
  <c r="Q67" i="3" s="1"/>
  <c r="H68" i="5" s="1"/>
  <c r="O18" i="3"/>
  <c r="P18" i="3" s="1"/>
  <c r="Q18" i="3" s="1"/>
  <c r="H19" i="5" s="1"/>
  <c r="O283" i="3"/>
  <c r="P283" i="3" s="1"/>
  <c r="Q283" i="3" s="1"/>
  <c r="H284" i="5" s="1"/>
  <c r="O156" i="3"/>
  <c r="P156" i="3" s="1"/>
  <c r="Q156" i="3" s="1"/>
  <c r="H157" i="5" s="1"/>
  <c r="O246" i="3"/>
  <c r="P246" i="3" s="1"/>
  <c r="Q246" i="3" s="1"/>
  <c r="H247" i="5" s="1"/>
  <c r="O17" i="3"/>
  <c r="P17" i="3" s="1"/>
  <c r="Q17" i="3" s="1"/>
  <c r="H18" i="5" s="1"/>
  <c r="O534" i="3"/>
  <c r="P534" i="3" s="1"/>
  <c r="Q534" i="3" s="1"/>
  <c r="H535" i="5" s="1"/>
  <c r="O926" i="3"/>
  <c r="P926" i="3" s="1"/>
  <c r="Q926" i="3" s="1"/>
  <c r="H927" i="5" s="1"/>
  <c r="O904" i="3"/>
  <c r="P904" i="3" s="1"/>
  <c r="Q904" i="3" s="1"/>
  <c r="H905" i="5" s="1"/>
  <c r="O766" i="3"/>
  <c r="P766" i="3" s="1"/>
  <c r="Q766" i="3" s="1"/>
  <c r="H767" i="5" s="1"/>
  <c r="O650" i="3"/>
  <c r="P650" i="3" s="1"/>
  <c r="Q650" i="3" s="1"/>
  <c r="H651" i="5" s="1"/>
  <c r="O1140" i="3"/>
  <c r="P1140" i="3" s="1"/>
  <c r="Q1140" i="3" s="1"/>
  <c r="H1141" i="5" s="1"/>
  <c r="O1417" i="3"/>
  <c r="P1417" i="3" s="1"/>
  <c r="Q1417" i="3" s="1"/>
  <c r="H1418" i="5" s="1"/>
  <c r="O1067" i="3"/>
  <c r="P1067" i="3" s="1"/>
  <c r="Q1067" i="3" s="1"/>
  <c r="H1068" i="5" s="1"/>
  <c r="O1683" i="3"/>
  <c r="P1683" i="3" s="1"/>
  <c r="Q1683" i="3" s="1"/>
  <c r="H1684" i="5" s="1"/>
  <c r="O1494" i="3"/>
  <c r="P1494" i="3" s="1"/>
  <c r="Q1494" i="3" s="1"/>
  <c r="H1495" i="5" s="1"/>
  <c r="O1573" i="3"/>
  <c r="P1573" i="3" s="1"/>
  <c r="Q1573" i="3" s="1"/>
  <c r="H1574" i="5" s="1"/>
  <c r="O584" i="3"/>
  <c r="P584" i="3" s="1"/>
  <c r="Q584" i="3" s="1"/>
  <c r="H585" i="5" s="1"/>
  <c r="O338" i="3"/>
  <c r="P338" i="3" s="1"/>
  <c r="Q338" i="3" s="1"/>
  <c r="H339" i="5" s="1"/>
  <c r="O251" i="3"/>
  <c r="P251" i="3" s="1"/>
  <c r="Q251" i="3" s="1"/>
  <c r="H252" i="5" s="1"/>
  <c r="O241" i="3"/>
  <c r="P241" i="3" s="1"/>
  <c r="Q241" i="3" s="1"/>
  <c r="H242" i="5" s="1"/>
  <c r="O593" i="3"/>
  <c r="P593" i="3" s="1"/>
  <c r="Q593" i="3" s="1"/>
  <c r="H594" i="5" s="1"/>
  <c r="O1182" i="3"/>
  <c r="P1182" i="3" s="1"/>
  <c r="Q1182" i="3" s="1"/>
  <c r="H1183" i="5" s="1"/>
  <c r="O1442" i="3"/>
  <c r="P1442" i="3" s="1"/>
  <c r="Q1442" i="3" s="1"/>
  <c r="H1443" i="5" s="1"/>
  <c r="O1365" i="3"/>
  <c r="P1365" i="3" s="1"/>
  <c r="Q1365" i="3" s="1"/>
  <c r="H1366" i="5" s="1"/>
  <c r="O1250" i="3"/>
  <c r="P1250" i="3" s="1"/>
  <c r="Q1250" i="3" s="1"/>
  <c r="H1251" i="5" s="1"/>
  <c r="O97" i="3"/>
  <c r="P97" i="3" s="1"/>
  <c r="Q97" i="3" s="1"/>
  <c r="H98" i="5" s="1"/>
  <c r="O118" i="3"/>
  <c r="P118" i="3" s="1"/>
  <c r="Q118" i="3" s="1"/>
  <c r="H119" i="5" s="1"/>
  <c r="O14" i="3"/>
  <c r="P14" i="3" s="1"/>
  <c r="Q14" i="3" s="1"/>
  <c r="H15" i="5" s="1"/>
  <c r="O299" i="3"/>
  <c r="P299" i="3" s="1"/>
  <c r="Q299" i="3" s="1"/>
  <c r="H300" i="5" s="1"/>
  <c r="O172" i="3"/>
  <c r="P172" i="3" s="1"/>
  <c r="Q172" i="3" s="1"/>
  <c r="H173" i="5" s="1"/>
  <c r="O100" i="3"/>
  <c r="P100" i="3" s="1"/>
  <c r="Q100" i="3" s="1"/>
  <c r="H101" i="5" s="1"/>
  <c r="O424" i="3"/>
  <c r="P424" i="3" s="1"/>
  <c r="Q424" i="3" s="1"/>
  <c r="H425" i="5" s="1"/>
  <c r="O418" i="3"/>
  <c r="P418" i="3" s="1"/>
  <c r="Q418" i="3" s="1"/>
  <c r="H419" i="5" s="1"/>
  <c r="O839" i="3"/>
  <c r="P839" i="3" s="1"/>
  <c r="Q839" i="3" s="1"/>
  <c r="H840" i="5" s="1"/>
  <c r="O866" i="3"/>
  <c r="P866" i="3" s="1"/>
  <c r="Q866" i="3" s="1"/>
  <c r="H867" i="5" s="1"/>
  <c r="O545" i="3"/>
  <c r="P545" i="3" s="1"/>
  <c r="Q545" i="3" s="1"/>
  <c r="H546" i="5" s="1"/>
  <c r="O1113" i="3"/>
  <c r="P1113" i="3" s="1"/>
  <c r="Q1113" i="3" s="1"/>
  <c r="H1114" i="5" s="1"/>
  <c r="O1446" i="3"/>
  <c r="P1446" i="3" s="1"/>
  <c r="Q1446" i="3" s="1"/>
  <c r="H1447" i="5" s="1"/>
  <c r="O1231" i="3"/>
  <c r="P1231" i="3" s="1"/>
  <c r="Q1231" i="3" s="1"/>
  <c r="H1232" i="5" s="1"/>
  <c r="O1453" i="3"/>
  <c r="P1453" i="3" s="1"/>
  <c r="Q1453" i="3" s="1"/>
  <c r="H1454" i="5" s="1"/>
  <c r="O1702" i="3"/>
  <c r="P1702" i="3" s="1"/>
  <c r="Q1702" i="3" s="1"/>
  <c r="H1703" i="5" s="1"/>
  <c r="O1354" i="3"/>
  <c r="P1354" i="3" s="1"/>
  <c r="Q1354" i="3" s="1"/>
  <c r="H1355" i="5" s="1"/>
  <c r="O1643" i="3"/>
  <c r="P1643" i="3" s="1"/>
  <c r="Q1643" i="3" s="1"/>
  <c r="H1644" i="5" s="1"/>
  <c r="O1379" i="3"/>
  <c r="P1379" i="3" s="1"/>
  <c r="Q1379" i="3" s="1"/>
  <c r="H1380" i="5" s="1"/>
  <c r="O1667" i="3"/>
  <c r="P1667" i="3" s="1"/>
  <c r="Q1667" i="3" s="1"/>
  <c r="H1668" i="5" s="1"/>
  <c r="O938" i="3"/>
  <c r="P938" i="3" s="1"/>
  <c r="Q938" i="3" s="1"/>
  <c r="H939" i="5" s="1"/>
  <c r="O1362" i="3"/>
  <c r="P1362" i="3" s="1"/>
  <c r="Q1362" i="3" s="1"/>
  <c r="H1363" i="5" s="1"/>
  <c r="O1467" i="3"/>
  <c r="P1467" i="3" s="1"/>
  <c r="Q1467" i="3" s="1"/>
  <c r="H1468" i="5" s="1"/>
  <c r="O234" i="2"/>
  <c r="P234" i="2" s="1"/>
  <c r="Q234" i="2" s="1"/>
  <c r="H235" i="4" s="1"/>
  <c r="O298" i="2"/>
  <c r="P298" i="2" s="1"/>
  <c r="Q298" i="2" s="1"/>
  <c r="H299" i="4" s="1"/>
  <c r="O376" i="2"/>
  <c r="P376" i="2" s="1"/>
  <c r="Q376" i="2" s="1"/>
  <c r="H377" i="4" s="1"/>
  <c r="O67" i="2"/>
  <c r="P67" i="2" s="1"/>
  <c r="Q67" i="2" s="1"/>
  <c r="H68" i="4" s="1"/>
  <c r="O220" i="2"/>
  <c r="P220" i="2" s="1"/>
  <c r="Q220" i="2" s="1"/>
  <c r="H221" i="4" s="1"/>
  <c r="O744" i="2"/>
  <c r="P744" i="2" s="1"/>
  <c r="Q744" i="2" s="1"/>
  <c r="H745" i="4" s="1"/>
  <c r="O356" i="2"/>
  <c r="P356" i="2" s="1"/>
  <c r="Q356" i="2" s="1"/>
  <c r="H357" i="4" s="1"/>
  <c r="O484" i="2"/>
  <c r="P484" i="2" s="1"/>
  <c r="Q484" i="2" s="1"/>
  <c r="H485" i="4" s="1"/>
  <c r="O727" i="2"/>
  <c r="P727" i="2" s="1"/>
  <c r="Q727" i="2" s="1"/>
  <c r="H728" i="4" s="1"/>
  <c r="O237" i="2"/>
  <c r="P237" i="2" s="1"/>
  <c r="Q237" i="2" s="1"/>
  <c r="H238" i="4" s="1"/>
  <c r="O365" i="2"/>
  <c r="P365" i="2" s="1"/>
  <c r="Q365" i="2" s="1"/>
  <c r="H366" i="4" s="1"/>
  <c r="O493" i="2"/>
  <c r="P493" i="2" s="1"/>
  <c r="Q493" i="2" s="1"/>
  <c r="H494" i="4" s="1"/>
  <c r="O1115" i="2"/>
  <c r="P1115" i="2" s="1"/>
  <c r="Q1115" i="2" s="1"/>
  <c r="H1116" i="4" s="1"/>
  <c r="O1032" i="2"/>
  <c r="P1032" i="2" s="1"/>
  <c r="Q1032" i="2" s="1"/>
  <c r="H1033" i="4" s="1"/>
  <c r="O1073" i="2"/>
  <c r="P1073" i="2" s="1"/>
  <c r="Q1073" i="2" s="1"/>
  <c r="H1074" i="4" s="1"/>
  <c r="O1004" i="2"/>
  <c r="P1004" i="2" s="1"/>
  <c r="Q1004" i="2" s="1"/>
  <c r="H1005" i="4" s="1"/>
  <c r="O997" i="2"/>
  <c r="P997" i="2" s="1"/>
  <c r="Q997" i="2" s="1"/>
  <c r="H998" i="4" s="1"/>
  <c r="O1405" i="2"/>
  <c r="P1405" i="2" s="1"/>
  <c r="Q1405" i="2" s="1"/>
  <c r="H1406" i="4" s="1"/>
  <c r="O803" i="3"/>
  <c r="P803" i="3" s="1"/>
  <c r="Q803" i="3" s="1"/>
  <c r="H804" i="5" s="1"/>
  <c r="O565" i="3"/>
  <c r="P565" i="3" s="1"/>
  <c r="Q565" i="3" s="1"/>
  <c r="H566" i="5" s="1"/>
  <c r="O840" i="3"/>
  <c r="P840" i="3" s="1"/>
  <c r="Q840" i="3" s="1"/>
  <c r="H841" i="5" s="1"/>
  <c r="O141" i="3"/>
  <c r="P141" i="3" s="1"/>
  <c r="Q141" i="3" s="1"/>
  <c r="H142" i="5" s="1"/>
  <c r="O214" i="3"/>
  <c r="P214" i="3" s="1"/>
  <c r="Q214" i="3" s="1"/>
  <c r="H215" i="5" s="1"/>
  <c r="O634" i="3"/>
  <c r="P634" i="3" s="1"/>
  <c r="Q634" i="3" s="1"/>
  <c r="H635" i="5" s="1"/>
  <c r="O1132" i="3"/>
  <c r="P1132" i="3" s="1"/>
  <c r="Q1132" i="3" s="1"/>
  <c r="H1133" i="5" s="1"/>
  <c r="O1001" i="3"/>
  <c r="P1001" i="3" s="1"/>
  <c r="Q1001" i="3" s="1"/>
  <c r="H1002" i="5" s="1"/>
  <c r="O1230" i="3"/>
  <c r="P1230" i="3" s="1"/>
  <c r="Q1230" i="3" s="1"/>
  <c r="H1231" i="5" s="1"/>
  <c r="O1407" i="3"/>
  <c r="P1407" i="3" s="1"/>
  <c r="Q1407" i="3" s="1"/>
  <c r="H1408" i="5" s="1"/>
  <c r="O229" i="2"/>
  <c r="P229" i="2" s="1"/>
  <c r="Q229" i="2" s="1"/>
  <c r="H230" i="4" s="1"/>
  <c r="O527" i="2"/>
  <c r="P527" i="2" s="1"/>
  <c r="Q527" i="2" s="1"/>
  <c r="H528" i="4" s="1"/>
  <c r="O37" i="2"/>
  <c r="P37" i="2" s="1"/>
  <c r="Q37" i="2" s="1"/>
  <c r="H38" i="4" s="1"/>
  <c r="O104" i="2"/>
  <c r="P104" i="2" s="1"/>
  <c r="Q104" i="2" s="1"/>
  <c r="H105" i="4" s="1"/>
  <c r="O559" i="2"/>
  <c r="P559" i="2" s="1"/>
  <c r="Q559" i="2" s="1"/>
  <c r="H560" i="4" s="1"/>
  <c r="O122" i="2"/>
  <c r="P122" i="2" s="1"/>
  <c r="Q122" i="2" s="1"/>
  <c r="H123" i="4" s="1"/>
  <c r="O384" i="2"/>
  <c r="P384" i="2" s="1"/>
  <c r="Q384" i="2" s="1"/>
  <c r="H385" i="4" s="1"/>
  <c r="O202" i="2"/>
  <c r="P202" i="2" s="1"/>
  <c r="Q202" i="2" s="1"/>
  <c r="H203" i="4" s="1"/>
  <c r="O421" i="2"/>
  <c r="P421" i="2" s="1"/>
  <c r="Q421" i="2" s="1"/>
  <c r="H422" i="4" s="1"/>
  <c r="O549" i="2"/>
  <c r="P549" i="2" s="1"/>
  <c r="Q549" i="2" s="1"/>
  <c r="H550" i="4" s="1"/>
  <c r="O512" i="2"/>
  <c r="P512" i="2" s="1"/>
  <c r="Q512" i="2" s="1"/>
  <c r="H513" i="4" s="1"/>
  <c r="O654" i="2"/>
  <c r="P654" i="2" s="1"/>
  <c r="Q654" i="2" s="1"/>
  <c r="H655" i="4" s="1"/>
  <c r="O1496" i="2"/>
  <c r="P1496" i="2" s="1"/>
  <c r="Q1496" i="2" s="1"/>
  <c r="H1497" i="4" s="1"/>
  <c r="O843" i="2"/>
  <c r="P843" i="2" s="1"/>
  <c r="Q843" i="2" s="1"/>
  <c r="H844" i="4" s="1"/>
  <c r="O790" i="2"/>
  <c r="P790" i="2" s="1"/>
  <c r="Q790" i="2" s="1"/>
  <c r="H791" i="4" s="1"/>
  <c r="O792" i="2"/>
  <c r="P792" i="2" s="1"/>
  <c r="Q792" i="2" s="1"/>
  <c r="H793" i="4" s="1"/>
  <c r="O923" i="2"/>
  <c r="P923" i="2" s="1"/>
  <c r="Q923" i="2" s="1"/>
  <c r="H924" i="4" s="1"/>
  <c r="O887" i="2"/>
  <c r="P887" i="2" s="1"/>
  <c r="Q887" i="2" s="1"/>
  <c r="H888" i="4" s="1"/>
  <c r="O973" i="2"/>
  <c r="P973" i="2" s="1"/>
  <c r="Q973" i="2" s="1"/>
  <c r="H974" i="4" s="1"/>
  <c r="O732" i="2"/>
  <c r="P732" i="2" s="1"/>
  <c r="Q732" i="2" s="1"/>
  <c r="H733" i="4" s="1"/>
  <c r="O860" i="2"/>
  <c r="P860" i="2" s="1"/>
  <c r="Q860" i="2" s="1"/>
  <c r="H861" i="4" s="1"/>
  <c r="O988" i="2"/>
  <c r="P988" i="2" s="1"/>
  <c r="Q988" i="2" s="1"/>
  <c r="H989" i="4" s="1"/>
  <c r="O1034" i="2"/>
  <c r="P1034" i="2" s="1"/>
  <c r="Q1034" i="2" s="1"/>
  <c r="H1035" i="4" s="1"/>
  <c r="O1121" i="2"/>
  <c r="P1121" i="2" s="1"/>
  <c r="Q1121" i="2" s="1"/>
  <c r="H1122" i="4" s="1"/>
  <c r="O1087" i="2"/>
  <c r="P1087" i="2" s="1"/>
  <c r="Q1087" i="2" s="1"/>
  <c r="H1088" i="4" s="1"/>
  <c r="O1241" i="2"/>
  <c r="P1241" i="2" s="1"/>
  <c r="Q1241" i="2" s="1"/>
  <c r="H1242" i="4" s="1"/>
  <c r="O1283" i="2"/>
  <c r="P1283" i="2" s="1"/>
  <c r="Q1283" i="2" s="1"/>
  <c r="H1284" i="4" s="1"/>
  <c r="O1550" i="2"/>
  <c r="P1550" i="2" s="1"/>
  <c r="Q1550" i="2" s="1"/>
  <c r="H1551" i="4" s="1"/>
  <c r="O78" i="3"/>
  <c r="P78" i="3" s="1"/>
  <c r="Q78" i="3" s="1"/>
  <c r="H79" i="5" s="1"/>
  <c r="O570" i="3"/>
  <c r="P570" i="3" s="1"/>
  <c r="Q570" i="3" s="1"/>
  <c r="H571" i="5" s="1"/>
  <c r="O1691" i="3"/>
  <c r="P1691" i="3" s="1"/>
  <c r="Q1691" i="3" s="1"/>
  <c r="H1692" i="5" s="1"/>
  <c r="O1574" i="3"/>
  <c r="P1574" i="3" s="1"/>
  <c r="Q1574" i="3" s="1"/>
  <c r="H1575" i="5" s="1"/>
  <c r="O704" i="3"/>
  <c r="P704" i="3" s="1"/>
  <c r="Q704" i="3" s="1"/>
  <c r="H705" i="5" s="1"/>
  <c r="O989" i="3"/>
  <c r="P989" i="3" s="1"/>
  <c r="Q989" i="3" s="1"/>
  <c r="H990" i="5" s="1"/>
  <c r="O1132" i="2"/>
  <c r="P1132" i="2" s="1"/>
  <c r="Q1132" i="2" s="1"/>
  <c r="H1133" i="4" s="1"/>
  <c r="O1013" i="2"/>
  <c r="P1013" i="2" s="1"/>
  <c r="Q1013" i="2" s="1"/>
  <c r="H1014" i="4" s="1"/>
  <c r="O1335" i="2"/>
  <c r="P1335" i="2" s="1"/>
  <c r="Q1335" i="2" s="1"/>
  <c r="H1336" i="4" s="1"/>
  <c r="O1289" i="2"/>
  <c r="P1289" i="2" s="1"/>
  <c r="Q1289" i="2" s="1"/>
  <c r="H1290" i="4" s="1"/>
  <c r="O1373" i="2"/>
  <c r="P1373" i="2" s="1"/>
  <c r="Q1373" i="2" s="1"/>
  <c r="H1374" i="4" s="1"/>
  <c r="O171" i="3"/>
  <c r="P171" i="3" s="1"/>
  <c r="Q171" i="3" s="1"/>
  <c r="H172" i="5" s="1"/>
  <c r="O101" i="3"/>
  <c r="P101" i="3" s="1"/>
  <c r="Q101" i="3" s="1"/>
  <c r="H102" i="5" s="1"/>
  <c r="O771" i="3"/>
  <c r="P771" i="3" s="1"/>
  <c r="Q771" i="3" s="1"/>
  <c r="H772" i="5" s="1"/>
  <c r="O994" i="3"/>
  <c r="P994" i="3" s="1"/>
  <c r="Q994" i="3" s="1"/>
  <c r="H995" i="5" s="1"/>
  <c r="O1205" i="3"/>
  <c r="P1205" i="3" s="1"/>
  <c r="Q1205" i="3" s="1"/>
  <c r="H1206" i="5" s="1"/>
  <c r="O1366" i="3"/>
  <c r="P1366" i="3" s="1"/>
  <c r="Q1366" i="3" s="1"/>
  <c r="H1367" i="5" s="1"/>
  <c r="O1201" i="3"/>
  <c r="P1201" i="3" s="1"/>
  <c r="Q1201" i="3" s="1"/>
  <c r="H1202" i="5" s="1"/>
  <c r="O787" i="3"/>
  <c r="P787" i="3" s="1"/>
  <c r="Q787" i="3" s="1"/>
  <c r="H788" i="5" s="1"/>
  <c r="O1104" i="3"/>
  <c r="P1104" i="3" s="1"/>
  <c r="Q1104" i="3" s="1"/>
  <c r="H1105" i="5" s="1"/>
  <c r="O1492" i="3"/>
  <c r="P1492" i="3" s="1"/>
  <c r="Q1492" i="3" s="1"/>
  <c r="H1493" i="5" s="1"/>
  <c r="O1680" i="3"/>
  <c r="P1680" i="3" s="1"/>
  <c r="Q1680" i="3" s="1"/>
  <c r="H1681" i="5" s="1"/>
  <c r="O265" i="3"/>
  <c r="P265" i="3" s="1"/>
  <c r="Q265" i="3" s="1"/>
  <c r="H266" i="5" s="1"/>
  <c r="O323" i="3"/>
  <c r="P323" i="3" s="1"/>
  <c r="Q323" i="3" s="1"/>
  <c r="H324" i="5" s="1"/>
  <c r="O371" i="3"/>
  <c r="P371" i="3" s="1"/>
  <c r="Q371" i="3" s="1"/>
  <c r="H372" i="5" s="1"/>
  <c r="O212" i="3"/>
  <c r="P212" i="3" s="1"/>
  <c r="Q212" i="3" s="1"/>
  <c r="H213" i="5" s="1"/>
  <c r="O1298" i="3"/>
  <c r="P1298" i="3" s="1"/>
  <c r="Q1298" i="3" s="1"/>
  <c r="H1299" i="5" s="1"/>
  <c r="O192" i="3"/>
  <c r="P192" i="3" s="1"/>
  <c r="Q192" i="3" s="1"/>
  <c r="H193" i="5" s="1"/>
  <c r="O672" i="3"/>
  <c r="P672" i="3" s="1"/>
  <c r="Q672" i="3" s="1"/>
  <c r="H673" i="5" s="1"/>
  <c r="O1275" i="3"/>
  <c r="P1275" i="3" s="1"/>
  <c r="Q1275" i="3" s="1"/>
  <c r="H1276" i="5" s="1"/>
  <c r="O1390" i="3"/>
  <c r="P1390" i="3" s="1"/>
  <c r="Q1390" i="3" s="1"/>
  <c r="H1391" i="5" s="1"/>
  <c r="O1317" i="3"/>
  <c r="P1317" i="3" s="1"/>
  <c r="Q1317" i="3" s="1"/>
  <c r="H1318" i="5" s="1"/>
  <c r="O838" i="3"/>
  <c r="P838" i="3" s="1"/>
  <c r="Q838" i="3" s="1"/>
  <c r="H839" i="5" s="1"/>
  <c r="O1590" i="3"/>
  <c r="P1590" i="3" s="1"/>
  <c r="Q1590" i="3" s="1"/>
  <c r="H1591" i="5" s="1"/>
  <c r="O1329" i="2"/>
  <c r="P1329" i="2" s="1"/>
  <c r="Q1329" i="2" s="1"/>
  <c r="H1330" i="4" s="1"/>
  <c r="O1374" i="2"/>
  <c r="P1374" i="2" s="1"/>
  <c r="Q1374" i="2" s="1"/>
  <c r="H1375" i="4" s="1"/>
  <c r="O1124" i="2"/>
  <c r="P1124" i="2" s="1"/>
  <c r="Q1124" i="2" s="1"/>
  <c r="H1125" i="4" s="1"/>
  <c r="O1386" i="2"/>
  <c r="P1386" i="2" s="1"/>
  <c r="Q1386" i="2" s="1"/>
  <c r="H1387" i="4" s="1"/>
  <c r="O1424" i="2"/>
  <c r="P1424" i="2" s="1"/>
  <c r="Q1424" i="2" s="1"/>
  <c r="H1425" i="4" s="1"/>
  <c r="O1679" i="2"/>
  <c r="P1679" i="2" s="1"/>
  <c r="Q1679" i="2" s="1"/>
  <c r="H1680" i="4" s="1"/>
  <c r="O1670" i="2"/>
  <c r="P1670" i="2" s="1"/>
  <c r="Q1670" i="2" s="1"/>
  <c r="H1671" i="4" s="1"/>
  <c r="O1563" i="2"/>
  <c r="P1563" i="2" s="1"/>
  <c r="Q1563" i="2" s="1"/>
  <c r="H1564" i="4" s="1"/>
  <c r="O1582" i="2"/>
  <c r="P1582" i="2" s="1"/>
  <c r="Q1582" i="2" s="1"/>
  <c r="H1583" i="4" s="1"/>
  <c r="O1506" i="2"/>
  <c r="P1506" i="2" s="1"/>
  <c r="Q1506" i="2" s="1"/>
  <c r="H1507" i="4" s="1"/>
  <c r="O1077" i="3"/>
  <c r="P1077" i="3" s="1"/>
  <c r="Q1077" i="3" s="1"/>
  <c r="H1078" i="5" s="1"/>
  <c r="O1597" i="3"/>
  <c r="P1597" i="3" s="1"/>
  <c r="Q1597" i="3" s="1"/>
  <c r="H1598" i="5" s="1"/>
  <c r="O637" i="3"/>
  <c r="P637" i="3" s="1"/>
  <c r="Q637" i="3" s="1"/>
  <c r="H638" i="5" s="1"/>
  <c r="O827" i="3"/>
  <c r="P827" i="3" s="1"/>
  <c r="Q827" i="3" s="1"/>
  <c r="H828" i="5" s="1"/>
  <c r="O1121" i="3"/>
  <c r="P1121" i="3" s="1"/>
  <c r="Q1121" i="3" s="1"/>
  <c r="H1122" i="5" s="1"/>
  <c r="O159" i="3"/>
  <c r="P159" i="3" s="1"/>
  <c r="Q159" i="3" s="1"/>
  <c r="H160" i="5" s="1"/>
  <c r="O182" i="3"/>
  <c r="P182" i="3" s="1"/>
  <c r="Q182" i="3" s="1"/>
  <c r="H183" i="5" s="1"/>
  <c r="O578" i="3"/>
  <c r="P578" i="3" s="1"/>
  <c r="Q578" i="3" s="1"/>
  <c r="H579" i="5" s="1"/>
  <c r="O729" i="3"/>
  <c r="P729" i="3" s="1"/>
  <c r="Q729" i="3" s="1"/>
  <c r="H730" i="5" s="1"/>
  <c r="O647" i="3"/>
  <c r="P647" i="3" s="1"/>
  <c r="Q647" i="3" s="1"/>
  <c r="H648" i="5" s="1"/>
  <c r="O669" i="3"/>
  <c r="P669" i="3" s="1"/>
  <c r="Q669" i="3" s="1"/>
  <c r="H670" i="5" s="1"/>
  <c r="O447" i="3"/>
  <c r="P447" i="3" s="1"/>
  <c r="Q447" i="3" s="1"/>
  <c r="H448" i="5" s="1"/>
  <c r="O576" i="3"/>
  <c r="P576" i="3" s="1"/>
  <c r="Q576" i="3" s="1"/>
  <c r="H577" i="5" s="1"/>
  <c r="O522" i="3"/>
  <c r="P522" i="3" s="1"/>
  <c r="Q522" i="3" s="1"/>
  <c r="H523" i="5" s="1"/>
  <c r="O874" i="3"/>
  <c r="P874" i="3" s="1"/>
  <c r="Q874" i="3" s="1"/>
  <c r="H875" i="5" s="1"/>
  <c r="O1040" i="3"/>
  <c r="P1040" i="3" s="1"/>
  <c r="Q1040" i="3" s="1"/>
  <c r="H1041" i="5" s="1"/>
  <c r="O1351" i="3"/>
  <c r="P1351" i="3" s="1"/>
  <c r="Q1351" i="3" s="1"/>
  <c r="H1352" i="5" s="1"/>
  <c r="O1128" i="3"/>
  <c r="P1128" i="3" s="1"/>
  <c r="Q1128" i="3" s="1"/>
  <c r="H1129" i="5" s="1"/>
  <c r="O1122" i="3"/>
  <c r="P1122" i="3" s="1"/>
  <c r="Q1122" i="3" s="1"/>
  <c r="H1123" i="5" s="1"/>
  <c r="O1003" i="3"/>
  <c r="P1003" i="3" s="1"/>
  <c r="Q1003" i="3" s="1"/>
  <c r="H1004" i="5" s="1"/>
  <c r="O1699" i="3"/>
  <c r="P1699" i="3" s="1"/>
  <c r="Q1699" i="3" s="1"/>
  <c r="H1700" i="5" s="1"/>
  <c r="O270" i="3"/>
  <c r="P270" i="3" s="1"/>
  <c r="Q270" i="3" s="1"/>
  <c r="H271" i="5" s="1"/>
  <c r="O264" i="2"/>
  <c r="P264" i="2" s="1"/>
  <c r="Q264" i="2" s="1"/>
  <c r="H265" i="4" s="1"/>
  <c r="O967" i="3"/>
  <c r="P967" i="3" s="1"/>
  <c r="Q967" i="3" s="1"/>
  <c r="H968" i="5" s="1"/>
  <c r="O1011" i="3"/>
  <c r="P1011" i="3" s="1"/>
  <c r="Q1011" i="3" s="1"/>
  <c r="H1012" i="5" s="1"/>
  <c r="O164" i="2"/>
  <c r="P164" i="2" s="1"/>
  <c r="Q164" i="2" s="1"/>
  <c r="H165" i="4" s="1"/>
  <c r="O280" i="2"/>
  <c r="P280" i="2" s="1"/>
  <c r="Q280" i="2" s="1"/>
  <c r="H281" i="4" s="1"/>
  <c r="O728" i="2"/>
  <c r="P728" i="2" s="1"/>
  <c r="Q728" i="2" s="1"/>
  <c r="H729" i="4" s="1"/>
  <c r="O99" i="2"/>
  <c r="P99" i="2" s="1"/>
  <c r="Q99" i="2" s="1"/>
  <c r="H100" i="4" s="1"/>
  <c r="O108" i="2"/>
  <c r="P108" i="2" s="1"/>
  <c r="Q108" i="2" s="1"/>
  <c r="H109" i="4" s="1"/>
  <c r="O388" i="2"/>
  <c r="P388" i="2" s="1"/>
  <c r="Q388" i="2" s="1"/>
  <c r="H389" i="4" s="1"/>
  <c r="O516" i="2"/>
  <c r="P516" i="2" s="1"/>
  <c r="Q516" i="2" s="1"/>
  <c r="H517" i="4" s="1"/>
  <c r="O839" i="2"/>
  <c r="P839" i="2" s="1"/>
  <c r="Q839" i="2" s="1"/>
  <c r="H840" i="4" s="1"/>
  <c r="O269" i="2"/>
  <c r="P269" i="2" s="1"/>
  <c r="Q269" i="2" s="1"/>
  <c r="H270" i="4" s="1"/>
  <c r="O397" i="2"/>
  <c r="P397" i="2" s="1"/>
  <c r="Q397" i="2" s="1"/>
  <c r="H398" i="4" s="1"/>
  <c r="O525" i="2"/>
  <c r="P525" i="2" s="1"/>
  <c r="Q525" i="2" s="1"/>
  <c r="H526" i="4" s="1"/>
  <c r="O768" i="2"/>
  <c r="P768" i="2" s="1"/>
  <c r="Q768" i="2" s="1"/>
  <c r="H769" i="4" s="1"/>
  <c r="O1391" i="2"/>
  <c r="P1391" i="2" s="1"/>
  <c r="Q1391" i="2" s="1"/>
  <c r="H1392" i="4" s="1"/>
  <c r="O713" i="3"/>
  <c r="P713" i="3" s="1"/>
  <c r="Q713" i="3" s="1"/>
  <c r="H714" i="5" s="1"/>
  <c r="O1470" i="3"/>
  <c r="P1470" i="3" s="1"/>
  <c r="Q1470" i="3" s="1"/>
  <c r="H1471" i="5" s="1"/>
  <c r="O1454" i="3"/>
  <c r="P1454" i="3" s="1"/>
  <c r="Q1454" i="3" s="1"/>
  <c r="H1455" i="5" s="1"/>
  <c r="O44" i="3"/>
  <c r="P44" i="3" s="1"/>
  <c r="Q44" i="3" s="1"/>
  <c r="H45" i="5" s="1"/>
  <c r="O51" i="3"/>
  <c r="P51" i="3" s="1"/>
  <c r="Q51" i="3" s="1"/>
  <c r="H52" i="5" s="1"/>
  <c r="O312" i="3"/>
  <c r="P312" i="3" s="1"/>
  <c r="Q312" i="3" s="1"/>
  <c r="H313" i="5" s="1"/>
  <c r="O126" i="3"/>
  <c r="P126" i="3" s="1"/>
  <c r="Q126" i="3" s="1"/>
  <c r="H127" i="5" s="1"/>
  <c r="O62" i="3"/>
  <c r="P62" i="3" s="1"/>
  <c r="Q62" i="3" s="1"/>
  <c r="H63" i="5" s="1"/>
  <c r="O378" i="3"/>
  <c r="P378" i="3" s="1"/>
  <c r="Q378" i="3" s="1"/>
  <c r="H379" i="5" s="1"/>
  <c r="O77" i="3"/>
  <c r="P77" i="3" s="1"/>
  <c r="Q77" i="3" s="1"/>
  <c r="H78" i="5" s="1"/>
  <c r="O123" i="3"/>
  <c r="P123" i="3" s="1"/>
  <c r="Q123" i="3" s="1"/>
  <c r="H124" i="5" s="1"/>
  <c r="O106" i="3"/>
  <c r="P106" i="3" s="1"/>
  <c r="Q106" i="3" s="1"/>
  <c r="H107" i="5" s="1"/>
  <c r="O409" i="3"/>
  <c r="P409" i="3" s="1"/>
  <c r="Q409" i="3" s="1"/>
  <c r="H410" i="5" s="1"/>
  <c r="O598" i="3"/>
  <c r="P598" i="3" s="1"/>
  <c r="Q598" i="3" s="1"/>
  <c r="H599" i="5" s="1"/>
  <c r="O309" i="3"/>
  <c r="P309" i="3" s="1"/>
  <c r="Q309" i="3" s="1"/>
  <c r="H310" i="5" s="1"/>
  <c r="O294" i="3"/>
  <c r="P294" i="3" s="1"/>
  <c r="Q294" i="3" s="1"/>
  <c r="H295" i="5" s="1"/>
  <c r="O811" i="3"/>
  <c r="P811" i="3" s="1"/>
  <c r="Q811" i="3" s="1"/>
  <c r="H812" i="5" s="1"/>
  <c r="O519" i="3"/>
  <c r="P519" i="3" s="1"/>
  <c r="Q519" i="3" s="1"/>
  <c r="H520" i="5" s="1"/>
  <c r="O730" i="3"/>
  <c r="P730" i="3" s="1"/>
  <c r="Q730" i="3" s="1"/>
  <c r="H731" i="5" s="1"/>
  <c r="O483" i="3"/>
  <c r="P483" i="3" s="1"/>
  <c r="Q483" i="3" s="1"/>
  <c r="H484" i="5" s="1"/>
  <c r="O404" i="3"/>
  <c r="P404" i="3" s="1"/>
  <c r="Q404" i="3" s="1"/>
  <c r="H405" i="5" s="1"/>
  <c r="O442" i="3"/>
  <c r="P442" i="3" s="1"/>
  <c r="Q442" i="3" s="1"/>
  <c r="H443" i="5" s="1"/>
  <c r="O605" i="3"/>
  <c r="P605" i="3" s="1"/>
  <c r="Q605" i="3" s="1"/>
  <c r="H606" i="5" s="1"/>
  <c r="O558" i="3"/>
  <c r="P558" i="3" s="1"/>
  <c r="Q558" i="3" s="1"/>
  <c r="H559" i="5" s="1"/>
  <c r="O945" i="3"/>
  <c r="P945" i="3" s="1"/>
  <c r="Q945" i="3" s="1"/>
  <c r="H946" i="5" s="1"/>
  <c r="O756" i="3"/>
  <c r="P756" i="3" s="1"/>
  <c r="Q756" i="3" s="1"/>
  <c r="H757" i="5" s="1"/>
  <c r="O918" i="3"/>
  <c r="P918" i="3" s="1"/>
  <c r="Q918" i="3" s="1"/>
  <c r="H919" i="5" s="1"/>
  <c r="O690" i="3"/>
  <c r="P690" i="3" s="1"/>
  <c r="Q690" i="3" s="1"/>
  <c r="H691" i="5" s="1"/>
  <c r="O640" i="3"/>
  <c r="P640" i="3" s="1"/>
  <c r="Q640" i="3" s="1"/>
  <c r="H641" i="5" s="1"/>
  <c r="O1112" i="3"/>
  <c r="P1112" i="3" s="1"/>
  <c r="Q1112" i="3" s="1"/>
  <c r="H1113" i="5" s="1"/>
  <c r="O557" i="3"/>
  <c r="P557" i="3" s="1"/>
  <c r="Q557" i="3" s="1"/>
  <c r="H558" i="5" s="1"/>
  <c r="O852" i="3"/>
  <c r="P852" i="3" s="1"/>
  <c r="Q852" i="3" s="1"/>
  <c r="H853" i="5" s="1"/>
  <c r="O1268" i="3"/>
  <c r="P1268" i="3" s="1"/>
  <c r="Q1268" i="3" s="1"/>
  <c r="H1269" i="5" s="1"/>
  <c r="O907" i="3"/>
  <c r="P907" i="3" s="1"/>
  <c r="Q907" i="3" s="1"/>
  <c r="H908" i="5" s="1"/>
  <c r="O793" i="3"/>
  <c r="P793" i="3" s="1"/>
  <c r="Q793" i="3" s="1"/>
  <c r="H794" i="5" s="1"/>
  <c r="O876" i="3"/>
  <c r="P876" i="3" s="1"/>
  <c r="Q876" i="3" s="1"/>
  <c r="H877" i="5" s="1"/>
  <c r="O1042" i="3"/>
  <c r="P1042" i="3" s="1"/>
  <c r="Q1042" i="3" s="1"/>
  <c r="H1043" i="5" s="1"/>
  <c r="O1373" i="3"/>
  <c r="P1373" i="3" s="1"/>
  <c r="Q1373" i="3" s="1"/>
  <c r="H1374" i="5" s="1"/>
  <c r="O1410" i="3"/>
  <c r="P1410" i="3" s="1"/>
  <c r="Q1410" i="3" s="1"/>
  <c r="H1411" i="5" s="1"/>
  <c r="O1283" i="3"/>
  <c r="P1283" i="3" s="1"/>
  <c r="Q1283" i="3" s="1"/>
  <c r="H1284" i="5" s="1"/>
  <c r="O1697" i="3"/>
  <c r="P1697" i="3" s="1"/>
  <c r="Q1697" i="3" s="1"/>
  <c r="H1698" i="5" s="1"/>
  <c r="O1586" i="3"/>
  <c r="P1586" i="3" s="1"/>
  <c r="Q1586" i="3" s="1"/>
  <c r="H1587" i="5" s="1"/>
  <c r="O1611" i="3"/>
  <c r="P1611" i="3" s="1"/>
  <c r="Q1611" i="3" s="1"/>
  <c r="H1612" i="5" s="1"/>
  <c r="O1701" i="3"/>
  <c r="P1701" i="3" s="1"/>
  <c r="Q1701" i="3" s="1"/>
  <c r="H1702" i="5" s="1"/>
  <c r="O1544" i="3"/>
  <c r="P1544" i="3" s="1"/>
  <c r="Q1544" i="3" s="1"/>
  <c r="H1545" i="5" s="1"/>
  <c r="O739" i="3"/>
  <c r="P739" i="3" s="1"/>
  <c r="Q739" i="3" s="1"/>
  <c r="H740" i="5" s="1"/>
  <c r="O886" i="3"/>
  <c r="P886" i="3" s="1"/>
  <c r="Q886" i="3" s="1"/>
  <c r="H887" i="5" s="1"/>
  <c r="O1064" i="3"/>
  <c r="P1064" i="3" s="1"/>
  <c r="Q1064" i="3" s="1"/>
  <c r="H1065" i="5" s="1"/>
  <c r="O1500" i="3"/>
  <c r="P1500" i="3" s="1"/>
  <c r="Q1500" i="3" s="1"/>
  <c r="H1501" i="5" s="1"/>
  <c r="O302" i="3"/>
  <c r="P302" i="3" s="1"/>
  <c r="Q302" i="3" s="1"/>
  <c r="H303" i="5" s="1"/>
  <c r="O430" i="3"/>
  <c r="P430" i="3" s="1"/>
  <c r="Q430" i="3" s="1"/>
  <c r="H431" i="5" s="1"/>
  <c r="O998" i="3"/>
  <c r="P998" i="3" s="1"/>
  <c r="Q998" i="3" s="1"/>
  <c r="H999" i="5" s="1"/>
  <c r="O1188" i="3"/>
  <c r="P1188" i="3" s="1"/>
  <c r="Q1188" i="3" s="1"/>
  <c r="H1189" i="5" s="1"/>
  <c r="O1444" i="3"/>
  <c r="P1444" i="3" s="1"/>
  <c r="Q1444" i="3" s="1"/>
  <c r="H1445" i="5" s="1"/>
  <c r="O978" i="3"/>
  <c r="P978" i="3" s="1"/>
  <c r="Q978" i="3" s="1"/>
  <c r="H979" i="5" s="1"/>
  <c r="O1189" i="3"/>
  <c r="P1189" i="3" s="1"/>
  <c r="Q1189" i="3" s="1"/>
  <c r="H1190" i="5" s="1"/>
  <c r="O1420" i="3"/>
  <c r="P1420" i="3" s="1"/>
  <c r="Q1420" i="3" s="1"/>
  <c r="H1421" i="5" s="1"/>
  <c r="O1604" i="3"/>
  <c r="P1604" i="3" s="1"/>
  <c r="Q1604" i="3" s="1"/>
  <c r="H1605" i="5" s="1"/>
  <c r="O1397" i="3"/>
  <c r="P1397" i="3" s="1"/>
  <c r="Q1397" i="3" s="1"/>
  <c r="H1398" i="5" s="1"/>
  <c r="O1290" i="3"/>
  <c r="P1290" i="3" s="1"/>
  <c r="Q1290" i="3" s="1"/>
  <c r="H1291" i="5" s="1"/>
  <c r="O1616" i="3"/>
  <c r="P1616" i="3" s="1"/>
  <c r="Q1616" i="3" s="1"/>
  <c r="H1617" i="5" s="1"/>
  <c r="O591" i="3"/>
  <c r="P591" i="3" s="1"/>
  <c r="Q591" i="3" s="1"/>
  <c r="H592" i="5" s="1"/>
  <c r="O719" i="3"/>
  <c r="P719" i="3" s="1"/>
  <c r="Q719" i="3" s="1"/>
  <c r="H720" i="5" s="1"/>
  <c r="O847" i="3"/>
  <c r="P847" i="3" s="1"/>
  <c r="Q847" i="3" s="1"/>
  <c r="H848" i="5" s="1"/>
  <c r="O975" i="3"/>
  <c r="P975" i="3" s="1"/>
  <c r="Q975" i="3" s="1"/>
  <c r="H976" i="5" s="1"/>
  <c r="O1103" i="3"/>
  <c r="P1103" i="3" s="1"/>
  <c r="Q1103" i="3" s="1"/>
  <c r="H1104" i="5" s="1"/>
  <c r="O1480" i="3"/>
  <c r="P1480" i="3" s="1"/>
  <c r="Q1480" i="3" s="1"/>
  <c r="H1481" i="5" s="1"/>
  <c r="O1660" i="3"/>
  <c r="P1660" i="3" s="1"/>
  <c r="Q1660" i="3" s="1"/>
  <c r="H1661" i="5" s="1"/>
  <c r="O1376" i="3"/>
  <c r="P1376" i="3" s="1"/>
  <c r="Q1376" i="3" s="1"/>
  <c r="H1377" i="5" s="1"/>
  <c r="O1651" i="3"/>
  <c r="P1651" i="3" s="1"/>
  <c r="Q1651" i="3" s="1"/>
  <c r="H1652" i="5" s="1"/>
  <c r="O94" i="2"/>
  <c r="P94" i="2" s="1"/>
  <c r="Q94" i="2" s="1"/>
  <c r="H95" i="4" s="1"/>
  <c r="O273" i="2"/>
  <c r="P273" i="2" s="1"/>
  <c r="Q273" i="2" s="1"/>
  <c r="H274" i="4" s="1"/>
  <c r="O25" i="2"/>
  <c r="P25" i="2" s="1"/>
  <c r="Q25" i="2" s="1"/>
  <c r="H26" i="4" s="1"/>
  <c r="O166" i="2"/>
  <c r="P166" i="2" s="1"/>
  <c r="Q166" i="2" s="1"/>
  <c r="H167" i="4" s="1"/>
  <c r="O302" i="2"/>
  <c r="P302" i="2" s="1"/>
  <c r="Q302" i="2" s="1"/>
  <c r="H303" i="4" s="1"/>
  <c r="O41" i="2"/>
  <c r="P41" i="2" s="1"/>
  <c r="Q41" i="2" s="1"/>
  <c r="H42" i="4" s="1"/>
  <c r="O100" i="2"/>
  <c r="P100" i="2" s="1"/>
  <c r="Q100" i="2" s="1"/>
  <c r="H101" i="4" s="1"/>
  <c r="O45" i="2"/>
  <c r="P45" i="2" s="1"/>
  <c r="Q45" i="2" s="1"/>
  <c r="H46" i="4" s="1"/>
  <c r="O174" i="2"/>
  <c r="P174" i="2" s="1"/>
  <c r="Q174" i="2" s="1"/>
  <c r="H175" i="4" s="1"/>
  <c r="O102" i="2"/>
  <c r="P102" i="2" s="1"/>
  <c r="Q102" i="2" s="1"/>
  <c r="H103" i="4" s="1"/>
  <c r="O143" i="2"/>
  <c r="P143" i="2" s="1"/>
  <c r="Q143" i="2" s="1"/>
  <c r="H144" i="4" s="1"/>
  <c r="O184" i="2"/>
  <c r="P184" i="2" s="1"/>
  <c r="Q184" i="2" s="1"/>
  <c r="H185" i="4" s="1"/>
  <c r="O303" i="2"/>
  <c r="P303" i="2" s="1"/>
  <c r="Q303" i="2" s="1"/>
  <c r="H304" i="4" s="1"/>
  <c r="O268" i="2"/>
  <c r="P268" i="2" s="1"/>
  <c r="Q268" i="2" s="1"/>
  <c r="H269" i="4" s="1"/>
  <c r="O734" i="2"/>
  <c r="P734" i="2" s="1"/>
  <c r="Q734" i="2" s="1"/>
  <c r="H735" i="4" s="1"/>
  <c r="O453" i="2"/>
  <c r="P453" i="2" s="1"/>
  <c r="Q453" i="2" s="1"/>
  <c r="H454" i="4" s="1"/>
  <c r="O581" i="2"/>
  <c r="P581" i="2" s="1"/>
  <c r="Q581" i="2" s="1"/>
  <c r="H582" i="4" s="1"/>
  <c r="O544" i="2"/>
  <c r="P544" i="2" s="1"/>
  <c r="Q544" i="2" s="1"/>
  <c r="H545" i="4" s="1"/>
  <c r="O743" i="2"/>
  <c r="P743" i="2" s="1"/>
  <c r="Q743" i="2" s="1"/>
  <c r="H744" i="4" s="1"/>
  <c r="O640" i="2"/>
  <c r="P640" i="2" s="1"/>
  <c r="Q640" i="2" s="1"/>
  <c r="H641" i="4" s="1"/>
  <c r="O614" i="2"/>
  <c r="P614" i="2" s="1"/>
  <c r="Q614" i="2" s="1"/>
  <c r="H615" i="4" s="1"/>
  <c r="O331" i="2"/>
  <c r="P331" i="2" s="1"/>
  <c r="Q331" i="2" s="1"/>
  <c r="H332" i="4" s="1"/>
  <c r="O702" i="2"/>
  <c r="P702" i="2" s="1"/>
  <c r="Q702" i="2" s="1"/>
  <c r="H703" i="4" s="1"/>
  <c r="O918" i="2"/>
  <c r="P918" i="2" s="1"/>
  <c r="Q918" i="2" s="1"/>
  <c r="H919" i="4" s="1"/>
  <c r="O754" i="2"/>
  <c r="P754" i="2" s="1"/>
  <c r="Q754" i="2" s="1"/>
  <c r="H755" i="4" s="1"/>
  <c r="O696" i="2"/>
  <c r="P696" i="2" s="1"/>
  <c r="Q696" i="2" s="1"/>
  <c r="H697" i="4" s="1"/>
  <c r="O1205" i="2"/>
  <c r="P1205" i="2" s="1"/>
  <c r="Q1205" i="2" s="1"/>
  <c r="H1206" i="4" s="1"/>
  <c r="O747" i="2"/>
  <c r="P747" i="2" s="1"/>
  <c r="Q747" i="2" s="1"/>
  <c r="H748" i="4" s="1"/>
  <c r="O875" i="2"/>
  <c r="P875" i="2" s="1"/>
  <c r="Q875" i="2" s="1"/>
  <c r="H876" i="4" s="1"/>
  <c r="O957" i="2"/>
  <c r="P957" i="2" s="1"/>
  <c r="Q957" i="2" s="1"/>
  <c r="H958" i="4" s="1"/>
  <c r="O694" i="2"/>
  <c r="P694" i="2" s="1"/>
  <c r="Q694" i="2" s="1"/>
  <c r="H695" i="4" s="1"/>
  <c r="O822" i="2"/>
  <c r="P822" i="2" s="1"/>
  <c r="Q822" i="2" s="1"/>
  <c r="H823" i="4" s="1"/>
  <c r="O751" i="2"/>
  <c r="P751" i="2" s="1"/>
  <c r="Q751" i="2" s="1"/>
  <c r="H752" i="4" s="1"/>
  <c r="O1049" i="2"/>
  <c r="P1049" i="2" s="1"/>
  <c r="Q1049" i="2" s="1"/>
  <c r="H1050" i="4" s="1"/>
  <c r="O824" i="2"/>
  <c r="P824" i="2" s="1"/>
  <c r="Q824" i="2" s="1"/>
  <c r="H825" i="4" s="1"/>
  <c r="O998" i="2"/>
  <c r="P998" i="2" s="1"/>
  <c r="Q998" i="2" s="1"/>
  <c r="H999" i="4" s="1"/>
  <c r="O1030" i="2"/>
  <c r="P1030" i="2" s="1"/>
  <c r="Q1030" i="2" s="1"/>
  <c r="H1031" i="4" s="1"/>
  <c r="O1162" i="2"/>
  <c r="P1162" i="2" s="1"/>
  <c r="Q1162" i="2" s="1"/>
  <c r="H1163" i="4" s="1"/>
  <c r="O1385" i="2"/>
  <c r="P1385" i="2" s="1"/>
  <c r="Q1385" i="2" s="1"/>
  <c r="H1386" i="4" s="1"/>
  <c r="O1464" i="2"/>
  <c r="P1464" i="2" s="1"/>
  <c r="Q1464" i="2" s="1"/>
  <c r="H1465" i="4" s="1"/>
  <c r="O1693" i="2"/>
  <c r="P1693" i="2" s="1"/>
  <c r="Q1693" i="2" s="1"/>
  <c r="H1694" i="4" s="1"/>
  <c r="O1692" i="2"/>
  <c r="P1692" i="2" s="1"/>
  <c r="Q1692" i="2" s="1"/>
  <c r="H1693" i="4" s="1"/>
  <c r="O1613" i="2"/>
  <c r="P1613" i="2" s="1"/>
  <c r="Q1613" i="2" s="1"/>
  <c r="H1614" i="4" s="1"/>
  <c r="O1584" i="2"/>
  <c r="P1584" i="2" s="1"/>
  <c r="Q1584" i="2" s="1"/>
  <c r="H1585" i="4" s="1"/>
  <c r="O317" i="3"/>
  <c r="P317" i="3" s="1"/>
  <c r="Q317" i="3" s="1"/>
  <c r="H318" i="5" s="1"/>
  <c r="O216" i="3"/>
  <c r="P216" i="3" s="1"/>
  <c r="Q216" i="3" s="1"/>
  <c r="H217" i="5" s="1"/>
  <c r="O450" i="3"/>
  <c r="P450" i="3" s="1"/>
  <c r="Q450" i="3" s="1"/>
  <c r="H451" i="5" s="1"/>
  <c r="O753" i="3"/>
  <c r="P753" i="3" s="1"/>
  <c r="Q753" i="3" s="1"/>
  <c r="H754" i="5" s="1"/>
  <c r="O1297" i="3"/>
  <c r="P1297" i="3" s="1"/>
  <c r="Q1297" i="3" s="1"/>
  <c r="H1298" i="5" s="1"/>
  <c r="O1227" i="3"/>
  <c r="P1227" i="3" s="1"/>
  <c r="Q1227" i="3" s="1"/>
  <c r="H1228" i="5" s="1"/>
  <c r="O1619" i="3"/>
  <c r="P1619" i="3" s="1"/>
  <c r="Q1619" i="3" s="1"/>
  <c r="H1620" i="5" s="1"/>
  <c r="O1609" i="3"/>
  <c r="P1609" i="3" s="1"/>
  <c r="Q1609" i="3" s="1"/>
  <c r="H1610" i="5" s="1"/>
  <c r="O1428" i="3"/>
  <c r="P1428" i="3" s="1"/>
  <c r="Q1428" i="3" s="1"/>
  <c r="H1429" i="5" s="1"/>
  <c r="O1249" i="3"/>
  <c r="P1249" i="3" s="1"/>
  <c r="Q1249" i="3" s="1"/>
  <c r="H1250" i="5" s="1"/>
  <c r="O1522" i="3"/>
  <c r="P1522" i="3" s="1"/>
  <c r="Q1522" i="3" s="1"/>
  <c r="H1523" i="5" s="1"/>
  <c r="O1327" i="3"/>
  <c r="P1327" i="3" s="1"/>
  <c r="Q1327" i="3" s="1"/>
  <c r="H1328" i="5" s="1"/>
  <c r="O529" i="2"/>
  <c r="P529" i="2" s="1"/>
  <c r="Q529" i="2" s="1"/>
  <c r="H530" i="4" s="1"/>
  <c r="O552" i="2"/>
  <c r="P552" i="2" s="1"/>
  <c r="Q552" i="2" s="1"/>
  <c r="H553" i="4" s="1"/>
  <c r="O307" i="2"/>
  <c r="P307" i="2" s="1"/>
  <c r="Q307" i="2" s="1"/>
  <c r="H308" i="4" s="1"/>
  <c r="O521" i="2"/>
  <c r="P521" i="2" s="1"/>
  <c r="Q521" i="2" s="1"/>
  <c r="H522" i="4" s="1"/>
  <c r="O422" i="2"/>
  <c r="P422" i="2" s="1"/>
  <c r="Q422" i="2" s="1"/>
  <c r="H423" i="4" s="1"/>
  <c r="O550" i="2"/>
  <c r="P550" i="2" s="1"/>
  <c r="Q550" i="2" s="1"/>
  <c r="H551" i="4" s="1"/>
  <c r="O1070" i="2"/>
  <c r="P1070" i="2" s="1"/>
  <c r="Q1070" i="2" s="1"/>
  <c r="H1071" i="4" s="1"/>
  <c r="O1217" i="2"/>
  <c r="P1217" i="2" s="1"/>
  <c r="Q1217" i="2" s="1"/>
  <c r="H1218" i="4" s="1"/>
  <c r="O1047" i="2"/>
  <c r="P1047" i="2" s="1"/>
  <c r="Q1047" i="2" s="1"/>
  <c r="H1048" i="4" s="1"/>
  <c r="O1164" i="2"/>
  <c r="P1164" i="2" s="1"/>
  <c r="Q1164" i="2" s="1"/>
  <c r="H1165" i="4" s="1"/>
  <c r="O1402" i="2"/>
  <c r="P1402" i="2" s="1"/>
  <c r="Q1402" i="2" s="1"/>
  <c r="H1403" i="4" s="1"/>
  <c r="O1494" i="2"/>
  <c r="P1494" i="2" s="1"/>
  <c r="Q1494" i="2" s="1"/>
  <c r="H1495" i="4" s="1"/>
  <c r="O401" i="3"/>
  <c r="P401" i="3" s="1"/>
  <c r="Q401" i="3" s="1"/>
  <c r="H402" i="5" s="1"/>
  <c r="O188" i="3"/>
  <c r="P188" i="3" s="1"/>
  <c r="Q188" i="3" s="1"/>
  <c r="H189" i="5" s="1"/>
  <c r="O581" i="3"/>
  <c r="P581" i="3" s="1"/>
  <c r="Q581" i="3" s="1"/>
  <c r="H582" i="5" s="1"/>
  <c r="O626" i="3"/>
  <c r="P626" i="3" s="1"/>
  <c r="Q626" i="3" s="1"/>
  <c r="H627" i="5" s="1"/>
  <c r="O798" i="3"/>
  <c r="P798" i="3" s="1"/>
  <c r="Q798" i="3" s="1"/>
  <c r="H799" i="5" s="1"/>
  <c r="O1440" i="3"/>
  <c r="P1440" i="3" s="1"/>
  <c r="Q1440" i="3" s="1"/>
  <c r="H1441" i="5" s="1"/>
  <c r="O1096" i="3"/>
  <c r="P1096" i="3" s="1"/>
  <c r="Q1096" i="3" s="1"/>
  <c r="H1097" i="5" s="1"/>
  <c r="O1106" i="3"/>
  <c r="P1106" i="3" s="1"/>
  <c r="Q1106" i="3" s="1"/>
  <c r="H1107" i="5" s="1"/>
  <c r="O1278" i="3"/>
  <c r="P1278" i="3" s="1"/>
  <c r="Q1278" i="3" s="1"/>
  <c r="H1279" i="5" s="1"/>
  <c r="O1447" i="3"/>
  <c r="P1447" i="3" s="1"/>
  <c r="Q1447" i="3" s="1"/>
  <c r="H1448" i="5" s="1"/>
  <c r="O741" i="3"/>
  <c r="P741" i="3" s="1"/>
  <c r="Q741" i="3" s="1"/>
  <c r="H742" i="5" s="1"/>
  <c r="O1559" i="3"/>
  <c r="P1559" i="3" s="1"/>
  <c r="Q1559" i="3" s="1"/>
  <c r="H1560" i="5" s="1"/>
  <c r="O186" i="2"/>
  <c r="P186" i="2" s="1"/>
  <c r="Q186" i="2" s="1"/>
  <c r="H187" i="4" s="1"/>
  <c r="O344" i="2"/>
  <c r="P344" i="2" s="1"/>
  <c r="Q344" i="2" s="1"/>
  <c r="H345" i="4" s="1"/>
  <c r="O148" i="3"/>
  <c r="P148" i="3" s="1"/>
  <c r="Q148" i="3" s="1"/>
  <c r="H149" i="5" s="1"/>
  <c r="O116" i="3"/>
  <c r="P116" i="3" s="1"/>
  <c r="Q116" i="3" s="1"/>
  <c r="H117" i="5" s="1"/>
  <c r="O93" i="3"/>
  <c r="P93" i="3" s="1"/>
  <c r="Q93" i="3" s="1"/>
  <c r="H94" i="5" s="1"/>
  <c r="O207" i="3"/>
  <c r="P207" i="3" s="1"/>
  <c r="Q207" i="3" s="1"/>
  <c r="H208" i="5" s="1"/>
  <c r="O417" i="3"/>
  <c r="P417" i="3" s="1"/>
  <c r="Q417" i="3" s="1"/>
  <c r="H418" i="5" s="1"/>
  <c r="O194" i="3"/>
  <c r="P194" i="3" s="1"/>
  <c r="Q194" i="3" s="1"/>
  <c r="H195" i="5" s="1"/>
  <c r="O130" i="3"/>
  <c r="P130" i="3" s="1"/>
  <c r="Q130" i="3" s="1"/>
  <c r="H131" i="5" s="1"/>
  <c r="O167" i="3"/>
  <c r="P167" i="3" s="1"/>
  <c r="Q167" i="3" s="1"/>
  <c r="H168" i="5" s="1"/>
  <c r="O208" i="3"/>
  <c r="P208" i="3" s="1"/>
  <c r="Q208" i="3" s="1"/>
  <c r="H209" i="5" s="1"/>
  <c r="O96" i="3"/>
  <c r="P96" i="3" s="1"/>
  <c r="Q96" i="3" s="1"/>
  <c r="H97" i="5" s="1"/>
  <c r="O340" i="3"/>
  <c r="P340" i="3" s="1"/>
  <c r="Q340" i="3" s="1"/>
  <c r="H341" i="5" s="1"/>
  <c r="O225" i="3"/>
  <c r="P225" i="3" s="1"/>
  <c r="Q225" i="3" s="1"/>
  <c r="H226" i="5" s="1"/>
  <c r="O380" i="3"/>
  <c r="P380" i="3" s="1"/>
  <c r="Q380" i="3" s="1"/>
  <c r="H381" i="5" s="1"/>
  <c r="O245" i="3"/>
  <c r="P245" i="3" s="1"/>
  <c r="Q245" i="3" s="1"/>
  <c r="H246" i="5" s="1"/>
  <c r="O13" i="3"/>
  <c r="P13" i="3" s="1"/>
  <c r="Q13" i="3" s="1"/>
  <c r="H14" i="5" s="1"/>
  <c r="O125" i="3"/>
  <c r="P125" i="3" s="1"/>
  <c r="Q125" i="3" s="1"/>
  <c r="H126" i="5" s="1"/>
  <c r="O314" i="3"/>
  <c r="P314" i="3" s="1"/>
  <c r="Q314" i="3" s="1"/>
  <c r="H315" i="5" s="1"/>
  <c r="O604" i="3"/>
  <c r="P604" i="3" s="1"/>
  <c r="Q604" i="3" s="1"/>
  <c r="H605" i="5" s="1"/>
  <c r="O331" i="3"/>
  <c r="P331" i="3" s="1"/>
  <c r="Q331" i="3" s="1"/>
  <c r="H332" i="5" s="1"/>
  <c r="O416" i="3"/>
  <c r="P416" i="3" s="1"/>
  <c r="Q416" i="3" s="1"/>
  <c r="H417" i="5" s="1"/>
  <c r="O390" i="3"/>
  <c r="P390" i="3" s="1"/>
  <c r="Q390" i="3" s="1"/>
  <c r="H391" i="5" s="1"/>
  <c r="O313" i="3"/>
  <c r="P313" i="3" s="1"/>
  <c r="Q313" i="3" s="1"/>
  <c r="H314" i="5" s="1"/>
  <c r="O844" i="3"/>
  <c r="P844" i="3" s="1"/>
  <c r="Q844" i="3" s="1"/>
  <c r="H845" i="5" s="1"/>
  <c r="O678" i="3"/>
  <c r="P678" i="3" s="1"/>
  <c r="Q678" i="3" s="1"/>
  <c r="H679" i="5" s="1"/>
  <c r="O523" i="3"/>
  <c r="P523" i="3" s="1"/>
  <c r="Q523" i="3" s="1"/>
  <c r="H524" i="5" s="1"/>
  <c r="O505" i="3"/>
  <c r="P505" i="3" s="1"/>
  <c r="Q505" i="3" s="1"/>
  <c r="H506" i="5" s="1"/>
  <c r="O451" i="3"/>
  <c r="P451" i="3" s="1"/>
  <c r="Q451" i="3" s="1"/>
  <c r="H452" i="5" s="1"/>
  <c r="O635" i="3"/>
  <c r="P635" i="3" s="1"/>
  <c r="Q635" i="3" s="1"/>
  <c r="H636" i="5" s="1"/>
  <c r="O461" i="3"/>
  <c r="P461" i="3" s="1"/>
  <c r="Q461" i="3" s="1"/>
  <c r="H462" i="5" s="1"/>
  <c r="O699" i="3"/>
  <c r="P699" i="3" s="1"/>
  <c r="Q699" i="3" s="1"/>
  <c r="H700" i="5" s="1"/>
  <c r="O484" i="3"/>
  <c r="P484" i="3" s="1"/>
  <c r="Q484" i="3" s="1"/>
  <c r="H485" i="5" s="1"/>
  <c r="O684" i="3"/>
  <c r="P684" i="3" s="1"/>
  <c r="Q684" i="3" s="1"/>
  <c r="H685" i="5" s="1"/>
  <c r="O758" i="3"/>
  <c r="P758" i="3" s="1"/>
  <c r="Q758" i="3" s="1"/>
  <c r="H759" i="5" s="1"/>
  <c r="O952" i="3"/>
  <c r="P952" i="3" s="1"/>
  <c r="Q952" i="3" s="1"/>
  <c r="H953" i="5" s="1"/>
  <c r="O782" i="3"/>
  <c r="P782" i="3" s="1"/>
  <c r="Q782" i="3" s="1"/>
  <c r="H783" i="5" s="1"/>
  <c r="O1037" i="3"/>
  <c r="P1037" i="3" s="1"/>
  <c r="Q1037" i="3" s="1"/>
  <c r="H1038" i="5" s="1"/>
  <c r="O843" i="3"/>
  <c r="P843" i="3" s="1"/>
  <c r="Q843" i="3" s="1"/>
  <c r="H844" i="5" s="1"/>
  <c r="O709" i="3"/>
  <c r="P709" i="3" s="1"/>
  <c r="Q709" i="3" s="1"/>
  <c r="H710" i="5" s="1"/>
  <c r="O636" i="3"/>
  <c r="P636" i="3" s="1"/>
  <c r="Q636" i="3" s="1"/>
  <c r="H637" i="5" s="1"/>
  <c r="O1019" i="3"/>
  <c r="P1019" i="3" s="1"/>
  <c r="Q1019" i="3" s="1"/>
  <c r="H1020" i="5" s="1"/>
  <c r="O922" i="3"/>
  <c r="P922" i="3" s="1"/>
  <c r="Q922" i="3" s="1"/>
  <c r="H923" i="5" s="1"/>
  <c r="O900" i="3"/>
  <c r="P900" i="3" s="1"/>
  <c r="Q900" i="3" s="1"/>
  <c r="H901" i="5" s="1"/>
  <c r="O1129" i="3"/>
  <c r="P1129" i="3" s="1"/>
  <c r="Q1129" i="3" s="1"/>
  <c r="H1130" i="5" s="1"/>
  <c r="O806" i="3"/>
  <c r="P806" i="3" s="1"/>
  <c r="Q806" i="3" s="1"/>
  <c r="H807" i="5" s="1"/>
  <c r="O905" i="3"/>
  <c r="P905" i="3" s="1"/>
  <c r="Q905" i="3" s="1"/>
  <c r="H906" i="5" s="1"/>
  <c r="O1166" i="3"/>
  <c r="P1166" i="3" s="1"/>
  <c r="Q1166" i="3" s="1"/>
  <c r="H1167" i="5" s="1"/>
  <c r="O1584" i="3"/>
  <c r="P1584" i="3" s="1"/>
  <c r="Q1584" i="3" s="1"/>
  <c r="H1585" i="5" s="1"/>
  <c r="O1053" i="3"/>
  <c r="P1053" i="3" s="1"/>
  <c r="Q1053" i="3" s="1"/>
  <c r="H1054" i="5" s="1"/>
  <c r="O1694" i="3"/>
  <c r="P1694" i="3" s="1"/>
  <c r="Q1694" i="3" s="1"/>
  <c r="H1695" i="5" s="1"/>
  <c r="O1672" i="3"/>
  <c r="P1672" i="3" s="1"/>
  <c r="Q1672" i="3" s="1"/>
  <c r="H1673" i="5" s="1"/>
  <c r="O1419" i="3"/>
  <c r="P1419" i="3" s="1"/>
  <c r="Q1419" i="3" s="1"/>
  <c r="H1420" i="5" s="1"/>
  <c r="O1635" i="3"/>
  <c r="P1635" i="3" s="1"/>
  <c r="Q1635" i="3" s="1"/>
  <c r="H1636" i="5" s="1"/>
  <c r="O1475" i="3"/>
  <c r="P1475" i="3" s="1"/>
  <c r="Q1475" i="3" s="1"/>
  <c r="H1476" i="5" s="1"/>
  <c r="O1319" i="3"/>
  <c r="P1319" i="3" s="1"/>
  <c r="Q1319" i="3" s="1"/>
  <c r="H1320" i="5" s="1"/>
  <c r="O1235" i="3"/>
  <c r="P1235" i="3" s="1"/>
  <c r="Q1235" i="3" s="1"/>
  <c r="H1236" i="5" s="1"/>
  <c r="O1117" i="3"/>
  <c r="P1117" i="3" s="1"/>
  <c r="Q1117" i="3" s="1"/>
  <c r="H1118" i="5" s="1"/>
  <c r="O1566" i="3"/>
  <c r="P1566" i="3" s="1"/>
  <c r="Q1566" i="3" s="1"/>
  <c r="H1567" i="5" s="1"/>
  <c r="O1452" i="3"/>
  <c r="P1452" i="3" s="1"/>
  <c r="Q1452" i="3" s="1"/>
  <c r="H1453" i="5" s="1"/>
  <c r="O1598" i="3"/>
  <c r="P1598" i="3" s="1"/>
  <c r="Q1598" i="3" s="1"/>
  <c r="H1599" i="5" s="1"/>
  <c r="O743" i="3"/>
  <c r="P743" i="3" s="1"/>
  <c r="Q743" i="3" s="1"/>
  <c r="H744" i="5" s="1"/>
  <c r="O1465" i="3"/>
  <c r="P1465" i="3" s="1"/>
  <c r="Q1465" i="3" s="1"/>
  <c r="H1466" i="5" s="1"/>
  <c r="O1708" i="3"/>
  <c r="P1708" i="3" s="1"/>
  <c r="Q1708" i="3" s="1"/>
  <c r="H1709" i="5" s="1"/>
  <c r="O318" i="3"/>
  <c r="P318" i="3" s="1"/>
  <c r="Q318" i="3" s="1"/>
  <c r="H319" i="5" s="1"/>
  <c r="O446" i="3"/>
  <c r="P446" i="3" s="1"/>
  <c r="Q446" i="3" s="1"/>
  <c r="H447" i="5" s="1"/>
  <c r="O1028" i="3"/>
  <c r="P1028" i="3" s="1"/>
  <c r="Q1028" i="3" s="1"/>
  <c r="H1029" i="5" s="1"/>
  <c r="O1652" i="3"/>
  <c r="P1652" i="3" s="1"/>
  <c r="Q1652" i="3" s="1"/>
  <c r="H1653" i="5" s="1"/>
  <c r="O1202" i="3"/>
  <c r="P1202" i="3" s="1"/>
  <c r="Q1202" i="3" s="1"/>
  <c r="H1203" i="5" s="1"/>
  <c r="O1371" i="3"/>
  <c r="P1371" i="3" s="1"/>
  <c r="Q1371" i="3" s="1"/>
  <c r="H1372" i="5" s="1"/>
  <c r="O1324" i="3"/>
  <c r="P1324" i="3" s="1"/>
  <c r="Q1324" i="3" s="1"/>
  <c r="H1325" i="5" s="1"/>
  <c r="O1474" i="3"/>
  <c r="P1474" i="3" s="1"/>
  <c r="Q1474" i="3" s="1"/>
  <c r="H1475" i="5" s="1"/>
  <c r="O982" i="3"/>
  <c r="P982" i="3" s="1"/>
  <c r="Q982" i="3" s="1"/>
  <c r="H983" i="5" s="1"/>
  <c r="O1152" i="3"/>
  <c r="P1152" i="3" s="1"/>
  <c r="Q1152" i="3" s="1"/>
  <c r="H1153" i="5" s="1"/>
  <c r="O1256" i="3"/>
  <c r="P1256" i="3" s="1"/>
  <c r="Q1256" i="3" s="1"/>
  <c r="H1257" i="5" s="1"/>
  <c r="O1448" i="3"/>
  <c r="P1448" i="3" s="1"/>
  <c r="Q1448" i="3" s="1"/>
  <c r="H1449" i="5" s="1"/>
  <c r="O1193" i="3"/>
  <c r="P1193" i="3" s="1"/>
  <c r="Q1193" i="3" s="1"/>
  <c r="H1194" i="5" s="1"/>
  <c r="O1612" i="3"/>
  <c r="P1612" i="3" s="1"/>
  <c r="Q1612" i="3" s="1"/>
  <c r="H1613" i="5" s="1"/>
  <c r="O1305" i="3"/>
  <c r="P1305" i="3" s="1"/>
  <c r="Q1305" i="3" s="1"/>
  <c r="H1306" i="5" s="1"/>
  <c r="O1441" i="3"/>
  <c r="P1441" i="3" s="1"/>
  <c r="Q1441" i="3" s="1"/>
  <c r="H1442" i="5" s="1"/>
  <c r="O1592" i="3"/>
  <c r="P1592" i="3" s="1"/>
  <c r="Q1592" i="3" s="1"/>
  <c r="H1593" i="5" s="1"/>
  <c r="O607" i="3"/>
  <c r="P607" i="3" s="1"/>
  <c r="Q607" i="3" s="1"/>
  <c r="H608" i="5" s="1"/>
  <c r="O863" i="3"/>
  <c r="P863" i="3" s="1"/>
  <c r="Q863" i="3" s="1"/>
  <c r="H864" i="5" s="1"/>
  <c r="O991" i="3"/>
  <c r="P991" i="3" s="1"/>
  <c r="Q991" i="3" s="1"/>
  <c r="H992" i="5" s="1"/>
  <c r="O1119" i="3"/>
  <c r="P1119" i="3" s="1"/>
  <c r="Q1119" i="3" s="1"/>
  <c r="H1120" i="5" s="1"/>
  <c r="O1484" i="3"/>
  <c r="P1484" i="3" s="1"/>
  <c r="Q1484" i="3" s="1"/>
  <c r="H1485" i="5" s="1"/>
  <c r="O1395" i="3"/>
  <c r="P1395" i="3" s="1"/>
  <c r="Q1395" i="3" s="1"/>
  <c r="H1396" i="5" s="1"/>
  <c r="O1668" i="3"/>
  <c r="P1668" i="3" s="1"/>
  <c r="Q1668" i="3" s="1"/>
  <c r="H1669" i="5" s="1"/>
  <c r="L12" i="5"/>
  <c r="L13" i="4"/>
  <c r="O286" i="2"/>
  <c r="P286" i="2" s="1"/>
  <c r="Q286" i="2" s="1"/>
  <c r="H287" i="4" s="1"/>
  <c r="O504" i="2"/>
  <c r="P504" i="2" s="1"/>
  <c r="Q504" i="2" s="1"/>
  <c r="H505" i="4" s="1"/>
  <c r="O144" i="2"/>
  <c r="P144" i="2" s="1"/>
  <c r="Q144" i="2" s="1"/>
  <c r="H145" i="4" s="1"/>
  <c r="O57" i="2"/>
  <c r="P57" i="2" s="1"/>
  <c r="Q57" i="2" s="1"/>
  <c r="H58" i="4" s="1"/>
  <c r="O183" i="2"/>
  <c r="P183" i="2" s="1"/>
  <c r="Q183" i="2" s="1"/>
  <c r="H184" i="4" s="1"/>
  <c r="O667" i="2"/>
  <c r="P667" i="2" s="1"/>
  <c r="Q667" i="2" s="1"/>
  <c r="H668" i="4" s="1"/>
  <c r="O34" i="2"/>
  <c r="P34" i="2" s="1"/>
  <c r="Q34" i="2" s="1"/>
  <c r="H35" i="4" s="1"/>
  <c r="O116" i="2"/>
  <c r="P116" i="2" s="1"/>
  <c r="Q116" i="2" s="1"/>
  <c r="H117" i="4" s="1"/>
  <c r="O61" i="2"/>
  <c r="P61" i="2" s="1"/>
  <c r="Q61" i="2" s="1"/>
  <c r="H62" i="4" s="1"/>
  <c r="O24" i="2"/>
  <c r="P24" i="2" s="1"/>
  <c r="Q24" i="2" s="1"/>
  <c r="H25" i="4" s="1"/>
  <c r="O152" i="2"/>
  <c r="P152" i="2" s="1"/>
  <c r="Q152" i="2" s="1"/>
  <c r="H153" i="4" s="1"/>
  <c r="O261" i="2"/>
  <c r="P261" i="2" s="1"/>
  <c r="Q261" i="2" s="1"/>
  <c r="H262" i="4" s="1"/>
  <c r="O188" i="2"/>
  <c r="P188" i="2" s="1"/>
  <c r="Q188" i="2" s="1"/>
  <c r="H189" i="4" s="1"/>
  <c r="O167" i="2"/>
  <c r="P167" i="2" s="1"/>
  <c r="Q167" i="2" s="1"/>
  <c r="H168" i="4" s="1"/>
  <c r="O281" i="2"/>
  <c r="P281" i="2" s="1"/>
  <c r="Q281" i="2" s="1"/>
  <c r="H282" i="4" s="1"/>
  <c r="O279" i="2"/>
  <c r="P279" i="2" s="1"/>
  <c r="Q279" i="2" s="1"/>
  <c r="H280" i="4" s="1"/>
  <c r="O593" i="2"/>
  <c r="P593" i="2" s="1"/>
  <c r="Q593" i="2" s="1"/>
  <c r="H594" i="4" s="1"/>
  <c r="O469" i="2"/>
  <c r="P469" i="2" s="1"/>
  <c r="Q469" i="2" s="1"/>
  <c r="H470" i="4" s="1"/>
  <c r="O597" i="2"/>
  <c r="P597" i="2" s="1"/>
  <c r="Q597" i="2" s="1"/>
  <c r="H598" i="4" s="1"/>
  <c r="O560" i="2"/>
  <c r="P560" i="2" s="1"/>
  <c r="Q560" i="2" s="1"/>
  <c r="H561" i="4" s="1"/>
  <c r="O219" i="2"/>
  <c r="P219" i="2" s="1"/>
  <c r="Q219" i="2" s="1"/>
  <c r="H220" i="4" s="1"/>
  <c r="O782" i="2"/>
  <c r="P782" i="2" s="1"/>
  <c r="Q782" i="2" s="1"/>
  <c r="H783" i="4" s="1"/>
  <c r="O713" i="2"/>
  <c r="P713" i="2" s="1"/>
  <c r="Q713" i="2" s="1"/>
  <c r="H714" i="4" s="1"/>
  <c r="O1019" i="2"/>
  <c r="P1019" i="2" s="1"/>
  <c r="Q1019" i="2" s="1"/>
  <c r="H1020" i="4" s="1"/>
  <c r="O763" i="2"/>
  <c r="P763" i="2" s="1"/>
  <c r="Q763" i="2" s="1"/>
  <c r="H764" i="4" s="1"/>
  <c r="O892" i="2"/>
  <c r="P892" i="2" s="1"/>
  <c r="Q892" i="2" s="1"/>
  <c r="H893" i="4" s="1"/>
  <c r="O756" i="2"/>
  <c r="P756" i="2" s="1"/>
  <c r="Q756" i="2" s="1"/>
  <c r="H757" i="4" s="1"/>
  <c r="O877" i="2"/>
  <c r="P877" i="2" s="1"/>
  <c r="Q877" i="2" s="1"/>
  <c r="H878" i="4" s="1"/>
  <c r="O710" i="2"/>
  <c r="P710" i="2" s="1"/>
  <c r="Q710" i="2" s="1"/>
  <c r="H711" i="4" s="1"/>
  <c r="O767" i="2"/>
  <c r="P767" i="2" s="1"/>
  <c r="Q767" i="2" s="1"/>
  <c r="H768" i="4" s="1"/>
  <c r="O780" i="2"/>
  <c r="P780" i="2" s="1"/>
  <c r="Q780" i="2" s="1"/>
  <c r="H781" i="4" s="1"/>
  <c r="O1136" i="2"/>
  <c r="P1136" i="2" s="1"/>
  <c r="Q1136" i="2" s="1"/>
  <c r="H1137" i="4" s="1"/>
  <c r="O1393" i="2"/>
  <c r="P1393" i="2" s="1"/>
  <c r="Q1393" i="2" s="1"/>
  <c r="H1394" i="4" s="1"/>
  <c r="O1356" i="2"/>
  <c r="P1356" i="2" s="1"/>
  <c r="Q1356" i="2" s="1"/>
  <c r="H1357" i="4" s="1"/>
  <c r="O1046" i="2"/>
  <c r="P1046" i="2" s="1"/>
  <c r="Q1046" i="2" s="1"/>
  <c r="H1047" i="4" s="1"/>
  <c r="O1167" i="2"/>
  <c r="P1167" i="2" s="1"/>
  <c r="Q1167" i="2" s="1"/>
  <c r="H1168" i="4" s="1"/>
  <c r="O1225" i="2"/>
  <c r="P1225" i="2" s="1"/>
  <c r="Q1225" i="2" s="1"/>
  <c r="H1226" i="4" s="1"/>
  <c r="O1166" i="2"/>
  <c r="P1166" i="2" s="1"/>
  <c r="Q1166" i="2" s="1"/>
  <c r="H1167" i="4" s="1"/>
  <c r="O1435" i="2"/>
  <c r="P1435" i="2" s="1"/>
  <c r="Q1435" i="2" s="1"/>
  <c r="H1436" i="4" s="1"/>
  <c r="O1291" i="2"/>
  <c r="P1291" i="2" s="1"/>
  <c r="Q1291" i="2" s="1"/>
  <c r="H1292" i="4" s="1"/>
  <c r="O1279" i="2"/>
  <c r="P1279" i="2" s="1"/>
  <c r="Q1279" i="2" s="1"/>
  <c r="H1280" i="4" s="1"/>
  <c r="O1475" i="2"/>
  <c r="P1475" i="2" s="1"/>
  <c r="Q1475" i="2" s="1"/>
  <c r="H1476" i="4" s="1"/>
  <c r="O1698" i="2"/>
  <c r="P1698" i="2" s="1"/>
  <c r="Q1698" i="2" s="1"/>
  <c r="H1699" i="4" s="1"/>
  <c r="O1445" i="2"/>
  <c r="P1445" i="2" s="1"/>
  <c r="Q1445" i="2" s="1"/>
  <c r="H1446" i="4" s="1"/>
  <c r="O1574" i="2"/>
  <c r="P1574" i="2" s="1"/>
  <c r="Q1574" i="2" s="1"/>
  <c r="H1575" i="4" s="1"/>
  <c r="O1472" i="2"/>
  <c r="P1472" i="2" s="1"/>
  <c r="Q1472" i="2" s="1"/>
  <c r="H1473" i="4" s="1"/>
  <c r="O1569" i="2"/>
  <c r="P1569" i="2" s="1"/>
  <c r="Q1569" i="2" s="1"/>
  <c r="H1570" i="4" s="1"/>
  <c r="O1630" i="2"/>
  <c r="P1630" i="2" s="1"/>
  <c r="Q1630" i="2" s="1"/>
  <c r="H1631" i="4" s="1"/>
  <c r="O1600" i="2"/>
  <c r="P1600" i="2" s="1"/>
  <c r="Q1600" i="2" s="1"/>
  <c r="H1601" i="4" s="1"/>
  <c r="O537" i="3"/>
  <c r="P537" i="3" s="1"/>
  <c r="Q537" i="3" s="1"/>
  <c r="H538" i="5" s="1"/>
  <c r="O857" i="2"/>
  <c r="P857" i="2" s="1"/>
  <c r="Q857" i="2" s="1"/>
  <c r="H858" i="4" s="1"/>
  <c r="O902" i="2"/>
  <c r="P902" i="2" s="1"/>
  <c r="Q902" i="2" s="1"/>
  <c r="H903" i="4" s="1"/>
  <c r="O634" i="2"/>
  <c r="P634" i="2" s="1"/>
  <c r="Q634" i="2" s="1"/>
  <c r="H635" i="4" s="1"/>
  <c r="O762" i="2"/>
  <c r="P762" i="2" s="1"/>
  <c r="Q762" i="2" s="1"/>
  <c r="H763" i="4" s="1"/>
  <c r="O805" i="2"/>
  <c r="P805" i="2" s="1"/>
  <c r="Q805" i="2" s="1"/>
  <c r="H806" i="4" s="1"/>
  <c r="O933" i="2"/>
  <c r="P933" i="2" s="1"/>
  <c r="Q933" i="2" s="1"/>
  <c r="H934" i="4" s="1"/>
  <c r="O1151" i="2"/>
  <c r="P1151" i="2" s="1"/>
  <c r="Q1151" i="2" s="1"/>
  <c r="H1152" i="4" s="1"/>
  <c r="O1068" i="2"/>
  <c r="P1068" i="2" s="1"/>
  <c r="Q1068" i="2" s="1"/>
  <c r="H1069" i="4" s="1"/>
  <c r="O1209" i="2"/>
  <c r="P1209" i="2" s="1"/>
  <c r="Q1209" i="2" s="1"/>
  <c r="H1210" i="4" s="1"/>
  <c r="O912" i="2"/>
  <c r="P912" i="2" s="1"/>
  <c r="Q912" i="2" s="1"/>
  <c r="H913" i="4" s="1"/>
  <c r="O1040" i="2"/>
  <c r="P1040" i="2" s="1"/>
  <c r="Q1040" i="2" s="1"/>
  <c r="H1041" i="4" s="1"/>
  <c r="O1512" i="2"/>
  <c r="P1512" i="2" s="1"/>
  <c r="Q1512" i="2" s="1"/>
  <c r="H1513" i="4" s="1"/>
  <c r="O1156" i="2"/>
  <c r="P1156" i="2" s="1"/>
  <c r="Q1156" i="2" s="1"/>
  <c r="H1157" i="4" s="1"/>
  <c r="O1419" i="2"/>
  <c r="P1419" i="2" s="1"/>
  <c r="Q1419" i="2" s="1"/>
  <c r="H1420" i="4" s="1"/>
  <c r="O1519" i="2"/>
  <c r="P1519" i="2" s="1"/>
  <c r="Q1519" i="2" s="1"/>
  <c r="H1520" i="4" s="1"/>
  <c r="O1451" i="2"/>
  <c r="P1451" i="2" s="1"/>
  <c r="Q1451" i="2" s="1"/>
  <c r="H1452" i="4" s="1"/>
  <c r="O1382" i="2"/>
  <c r="P1382" i="2" s="1"/>
  <c r="Q1382" i="2" s="1"/>
  <c r="H1383" i="4" s="1"/>
  <c r="O1510" i="2"/>
  <c r="P1510" i="2" s="1"/>
  <c r="Q1510" i="2" s="1"/>
  <c r="H1511" i="4" s="1"/>
  <c r="O1293" i="3"/>
  <c r="P1293" i="3" s="1"/>
  <c r="Q1293" i="3" s="1"/>
  <c r="H1294" i="5" s="1"/>
  <c r="O350" i="2"/>
  <c r="P350" i="2" s="1"/>
  <c r="Q350" i="2" s="1"/>
  <c r="H351" i="4" s="1"/>
  <c r="O1488" i="2"/>
  <c r="P1488" i="2" s="1"/>
  <c r="Q1488" i="2" s="1"/>
  <c r="H1489" i="4" s="1"/>
  <c r="O1616" i="2"/>
  <c r="P1616" i="2" s="1"/>
  <c r="Q1616" i="2" s="1"/>
  <c r="H1617" i="4" s="1"/>
  <c r="O1079" i="3"/>
  <c r="P1079" i="3" s="1"/>
  <c r="Q1079" i="3" s="1"/>
  <c r="H1080" i="5" s="1"/>
  <c r="O814" i="3"/>
  <c r="P814" i="3" s="1"/>
  <c r="Q814" i="3" s="1"/>
  <c r="H815" i="5" s="1"/>
  <c r="O1218" i="3"/>
  <c r="P1218" i="3" s="1"/>
  <c r="Q1218" i="3" s="1"/>
  <c r="H1219" i="5" s="1"/>
  <c r="O879" i="3"/>
  <c r="P879" i="3" s="1"/>
  <c r="Q879" i="3" s="1"/>
  <c r="H880" i="5" s="1"/>
  <c r="O1556" i="3"/>
  <c r="P1556" i="3" s="1"/>
  <c r="Q1556" i="3" s="1"/>
  <c r="H1557" i="5" s="1"/>
  <c r="O1582" i="3"/>
  <c r="P1582" i="3" s="1"/>
  <c r="Q1582" i="3" s="1"/>
  <c r="H1583" i="5" s="1"/>
  <c r="O1626" i="3"/>
  <c r="P1626" i="3" s="1"/>
  <c r="Q1626" i="3" s="1"/>
  <c r="H1627" i="5" s="1"/>
  <c r="O1059" i="3"/>
  <c r="P1059" i="3" s="1"/>
  <c r="Q1059" i="3" s="1"/>
  <c r="H1060" i="5" s="1"/>
  <c r="O1476" i="3"/>
  <c r="P1476" i="3" s="1"/>
  <c r="Q1476" i="3" s="1"/>
  <c r="H1477" i="5" s="1"/>
  <c r="O1098" i="3"/>
  <c r="P1098" i="3" s="1"/>
  <c r="Q1098" i="3" s="1"/>
  <c r="H1099" i="5" s="1"/>
  <c r="O1359" i="3"/>
  <c r="P1359" i="3" s="1"/>
  <c r="Q1359" i="3" s="1"/>
  <c r="H1360" i="5" s="1"/>
  <c r="O89" i="2"/>
  <c r="P89" i="2" s="1"/>
  <c r="Q89" i="2" s="1"/>
  <c r="H90" i="4" s="1"/>
  <c r="O168" i="2"/>
  <c r="P168" i="2" s="1"/>
  <c r="Q168" i="2" s="1"/>
  <c r="H169" i="4" s="1"/>
  <c r="O275" i="2"/>
  <c r="P275" i="2" s="1"/>
  <c r="Q275" i="2" s="1"/>
  <c r="H276" i="4" s="1"/>
  <c r="O43" i="2"/>
  <c r="P43" i="2" s="1"/>
  <c r="Q43" i="2" s="1"/>
  <c r="H44" i="4" s="1"/>
  <c r="O600" i="2"/>
  <c r="P600" i="2" s="1"/>
  <c r="Q600" i="2" s="1"/>
  <c r="H601" i="4" s="1"/>
  <c r="O318" i="2"/>
  <c r="P318" i="2" s="1"/>
  <c r="Q318" i="2" s="1"/>
  <c r="H319" i="4" s="1"/>
  <c r="O97" i="2"/>
  <c r="P97" i="2" s="1"/>
  <c r="Q97" i="2" s="1"/>
  <c r="H98" i="4" s="1"/>
  <c r="O161" i="2"/>
  <c r="P161" i="2" s="1"/>
  <c r="Q161" i="2" s="1"/>
  <c r="H162" i="4" s="1"/>
  <c r="O19" i="2"/>
  <c r="P19" i="2" s="1"/>
  <c r="Q19" i="2" s="1"/>
  <c r="H20" i="4" s="1"/>
  <c r="O147" i="2"/>
  <c r="P147" i="2" s="1"/>
  <c r="Q147" i="2" s="1"/>
  <c r="H148" i="4" s="1"/>
  <c r="O28" i="2"/>
  <c r="P28" i="2" s="1"/>
  <c r="Q28" i="2" s="1"/>
  <c r="H29" i="4" s="1"/>
  <c r="O156" i="2"/>
  <c r="P156" i="2" s="1"/>
  <c r="Q156" i="2" s="1"/>
  <c r="H157" i="4" s="1"/>
  <c r="O339" i="2"/>
  <c r="P339" i="2" s="1"/>
  <c r="Q339" i="2" s="1"/>
  <c r="H340" i="4" s="1"/>
  <c r="O451" i="2"/>
  <c r="P451" i="2" s="1"/>
  <c r="Q451" i="2" s="1"/>
  <c r="H452" i="4" s="1"/>
  <c r="O579" i="2"/>
  <c r="P579" i="2" s="1"/>
  <c r="Q579" i="2" s="1"/>
  <c r="H580" i="4" s="1"/>
  <c r="O619" i="2"/>
  <c r="P619" i="2" s="1"/>
  <c r="Q619" i="2" s="1"/>
  <c r="H620" i="4" s="1"/>
  <c r="O359" i="2"/>
  <c r="P359" i="2" s="1"/>
  <c r="Q359" i="2" s="1"/>
  <c r="H360" i="4" s="1"/>
  <c r="O487" i="2"/>
  <c r="P487" i="2" s="1"/>
  <c r="Q487" i="2" s="1"/>
  <c r="H488" i="4" s="1"/>
  <c r="O402" i="2"/>
  <c r="P402" i="2" s="1"/>
  <c r="Q402" i="2" s="1"/>
  <c r="H403" i="4" s="1"/>
  <c r="O530" i="2"/>
  <c r="P530" i="2" s="1"/>
  <c r="Q530" i="2" s="1"/>
  <c r="H531" i="4" s="1"/>
  <c r="O871" i="2"/>
  <c r="P871" i="2" s="1"/>
  <c r="Q871" i="2" s="1"/>
  <c r="H872" i="4" s="1"/>
  <c r="O436" i="2"/>
  <c r="P436" i="2" s="1"/>
  <c r="Q436" i="2" s="1"/>
  <c r="H437" i="4" s="1"/>
  <c r="O564" i="2"/>
  <c r="P564" i="2" s="1"/>
  <c r="Q564" i="2" s="1"/>
  <c r="H565" i="4" s="1"/>
  <c r="O189" i="2"/>
  <c r="P189" i="2" s="1"/>
  <c r="Q189" i="2" s="1"/>
  <c r="H190" i="4" s="1"/>
  <c r="O317" i="2"/>
  <c r="P317" i="2" s="1"/>
  <c r="Q317" i="2" s="1"/>
  <c r="H318" i="4" s="1"/>
  <c r="O445" i="2"/>
  <c r="P445" i="2" s="1"/>
  <c r="Q445" i="2" s="1"/>
  <c r="H446" i="4" s="1"/>
  <c r="O573" i="2"/>
  <c r="P573" i="2" s="1"/>
  <c r="Q573" i="2" s="1"/>
  <c r="H574" i="4" s="1"/>
  <c r="O326" i="2"/>
  <c r="P326" i="2" s="1"/>
  <c r="Q326" i="2" s="1"/>
  <c r="H327" i="4" s="1"/>
  <c r="O454" i="2"/>
  <c r="P454" i="2" s="1"/>
  <c r="Q454" i="2" s="1"/>
  <c r="H455" i="4" s="1"/>
  <c r="O582" i="2"/>
  <c r="P582" i="2" s="1"/>
  <c r="Q582" i="2" s="1"/>
  <c r="H583" i="4" s="1"/>
  <c r="O941" i="2"/>
  <c r="P941" i="2" s="1"/>
  <c r="Q941" i="2" s="1"/>
  <c r="H942" i="4" s="1"/>
  <c r="O765" i="2"/>
  <c r="P765" i="2" s="1"/>
  <c r="Q765" i="2" s="1"/>
  <c r="H766" i="4" s="1"/>
  <c r="O987" i="2"/>
  <c r="P987" i="2" s="1"/>
  <c r="Q987" i="2" s="1"/>
  <c r="H988" i="4" s="1"/>
  <c r="O919" i="2"/>
  <c r="P919" i="2" s="1"/>
  <c r="Q919" i="2" s="1"/>
  <c r="H920" i="4" s="1"/>
  <c r="O1226" i="2"/>
  <c r="P1226" i="2" s="1"/>
  <c r="Q1226" i="2" s="1"/>
  <c r="H1227" i="4" s="1"/>
  <c r="O705" i="2"/>
  <c r="P705" i="2" s="1"/>
  <c r="Q705" i="2" s="1"/>
  <c r="H706" i="4" s="1"/>
  <c r="O833" i="2"/>
  <c r="P833" i="2" s="1"/>
  <c r="Q833" i="2" s="1"/>
  <c r="H834" i="4" s="1"/>
  <c r="O650" i="2"/>
  <c r="P650" i="2" s="1"/>
  <c r="Q650" i="2" s="1"/>
  <c r="H651" i="4" s="1"/>
  <c r="O771" i="2"/>
  <c r="P771" i="2" s="1"/>
  <c r="Q771" i="2" s="1"/>
  <c r="H772" i="4" s="1"/>
  <c r="O821" i="2"/>
  <c r="P821" i="2" s="1"/>
  <c r="Q821" i="2" s="1"/>
  <c r="H822" i="4" s="1"/>
  <c r="O952" i="2"/>
  <c r="P952" i="2" s="1"/>
  <c r="Q952" i="2" s="1"/>
  <c r="H953" i="4" s="1"/>
  <c r="O1199" i="2"/>
  <c r="P1199" i="2" s="1"/>
  <c r="Q1199" i="2" s="1"/>
  <c r="H1200" i="4" s="1"/>
  <c r="O1085" i="2"/>
  <c r="P1085" i="2" s="1"/>
  <c r="Q1085" i="2" s="1"/>
  <c r="H1086" i="4" s="1"/>
  <c r="O984" i="2"/>
  <c r="P984" i="2" s="1"/>
  <c r="Q984" i="2" s="1"/>
  <c r="H985" i="4" s="1"/>
  <c r="O1025" i="2"/>
  <c r="P1025" i="2" s="1"/>
  <c r="Q1025" i="2" s="1"/>
  <c r="H1026" i="4" s="1"/>
  <c r="O1155" i="2"/>
  <c r="P1155" i="2" s="1"/>
  <c r="Q1155" i="2" s="1"/>
  <c r="H1156" i="4" s="1"/>
  <c r="O1198" i="2"/>
  <c r="P1198" i="2" s="1"/>
  <c r="Q1198" i="2" s="1"/>
  <c r="H1199" i="4" s="1"/>
  <c r="O974" i="2"/>
  <c r="P974" i="2" s="1"/>
  <c r="Q974" i="2" s="1"/>
  <c r="H975" i="4" s="1"/>
  <c r="O928" i="2"/>
  <c r="P928" i="2" s="1"/>
  <c r="Q928" i="2" s="1"/>
  <c r="H929" i="4" s="1"/>
  <c r="O1056" i="2"/>
  <c r="P1056" i="2" s="1"/>
  <c r="Q1056" i="2" s="1"/>
  <c r="H1057" i="4" s="1"/>
  <c r="O1271" i="2"/>
  <c r="P1271" i="2" s="1"/>
  <c r="Q1271" i="2" s="1"/>
  <c r="H1272" i="4" s="1"/>
  <c r="O1537" i="2"/>
  <c r="P1537" i="2" s="1"/>
  <c r="Q1537" i="2" s="1"/>
  <c r="H1538" i="4" s="1"/>
  <c r="O1312" i="2"/>
  <c r="P1312" i="2" s="1"/>
  <c r="Q1312" i="2" s="1"/>
  <c r="H1313" i="4" s="1"/>
  <c r="O1353" i="2"/>
  <c r="P1353" i="2" s="1"/>
  <c r="Q1353" i="2" s="1"/>
  <c r="H1354" i="4" s="1"/>
  <c r="O1172" i="2"/>
  <c r="P1172" i="2" s="1"/>
  <c r="Q1172" i="2" s="1"/>
  <c r="H1173" i="4" s="1"/>
  <c r="O1261" i="2"/>
  <c r="P1261" i="2" s="1"/>
  <c r="Q1261" i="2" s="1"/>
  <c r="H1262" i="4" s="1"/>
  <c r="O1438" i="2"/>
  <c r="P1438" i="2" s="1"/>
  <c r="Q1438" i="2" s="1"/>
  <c r="H1439" i="4" s="1"/>
  <c r="O1535" i="2"/>
  <c r="P1535" i="2" s="1"/>
  <c r="Q1535" i="2" s="1"/>
  <c r="H1536" i="4" s="1"/>
  <c r="O1593" i="2"/>
  <c r="P1593" i="2" s="1"/>
  <c r="Q1593" i="2" s="1"/>
  <c r="H1594" i="4" s="1"/>
  <c r="O1618" i="2"/>
  <c r="P1618" i="2" s="1"/>
  <c r="Q1618" i="2" s="1"/>
  <c r="H1619" i="4" s="1"/>
  <c r="O1467" i="2"/>
  <c r="P1467" i="2" s="1"/>
  <c r="Q1467" i="2" s="1"/>
  <c r="H1468" i="4" s="1"/>
  <c r="O1398" i="2"/>
  <c r="P1398" i="2" s="1"/>
  <c r="Q1398" i="2" s="1"/>
  <c r="H1399" i="4" s="1"/>
  <c r="O1526" i="2"/>
  <c r="P1526" i="2" s="1"/>
  <c r="Q1526" i="2" s="1"/>
  <c r="H1527" i="4" s="1"/>
  <c r="O1488" i="3"/>
  <c r="P1488" i="3" s="1"/>
  <c r="Q1488" i="3" s="1"/>
  <c r="H1489" i="5" s="1"/>
  <c r="O1006" i="3"/>
  <c r="P1006" i="3" s="1"/>
  <c r="Q1006" i="3" s="1"/>
  <c r="H1007" i="5" s="1"/>
  <c r="O1331" i="3"/>
  <c r="P1331" i="3" s="1"/>
  <c r="Q1331" i="3" s="1"/>
  <c r="H1332" i="5" s="1"/>
  <c r="O80" i="3"/>
  <c r="P80" i="3" s="1"/>
  <c r="Q80" i="3" s="1"/>
  <c r="H81" i="5" s="1"/>
  <c r="O205" i="3"/>
  <c r="P205" i="3" s="1"/>
  <c r="Q205" i="3" s="1"/>
  <c r="H206" i="5" s="1"/>
  <c r="O55" i="3"/>
  <c r="P55" i="3" s="1"/>
  <c r="Q55" i="3" s="1"/>
  <c r="H56" i="5" s="1"/>
  <c r="O255" i="3"/>
  <c r="P255" i="3" s="1"/>
  <c r="Q255" i="3" s="1"/>
  <c r="H256" i="5" s="1"/>
  <c r="O291" i="3"/>
  <c r="P291" i="3" s="1"/>
  <c r="Q291" i="3" s="1"/>
  <c r="H292" i="5" s="1"/>
  <c r="O50" i="3"/>
  <c r="P50" i="3" s="1"/>
  <c r="Q50" i="3" s="1"/>
  <c r="H51" i="5" s="1"/>
  <c r="O135" i="3"/>
  <c r="P135" i="3" s="1"/>
  <c r="Q135" i="3" s="1"/>
  <c r="H136" i="5" s="1"/>
  <c r="O45" i="3"/>
  <c r="P45" i="3" s="1"/>
  <c r="Q45" i="3" s="1"/>
  <c r="H46" i="5" s="1"/>
  <c r="O22" i="3"/>
  <c r="P22" i="3" s="1"/>
  <c r="Q22" i="3" s="1"/>
  <c r="H23" i="5" s="1"/>
  <c r="O150" i="3"/>
  <c r="P150" i="3" s="1"/>
  <c r="Q150" i="3" s="1"/>
  <c r="H151" i="5" s="1"/>
  <c r="O363" i="3"/>
  <c r="P363" i="3" s="1"/>
  <c r="Q363" i="3" s="1"/>
  <c r="H364" i="5" s="1"/>
  <c r="O346" i="3"/>
  <c r="P346" i="3" s="1"/>
  <c r="Q346" i="3" s="1"/>
  <c r="H347" i="5" s="1"/>
  <c r="O367" i="3"/>
  <c r="P367" i="3" s="1"/>
  <c r="Q367" i="3" s="1"/>
  <c r="H368" i="5" s="1"/>
  <c r="O539" i="3"/>
  <c r="P539" i="3" s="1"/>
  <c r="Q539" i="3" s="1"/>
  <c r="H540" i="5" s="1"/>
  <c r="O419" i="3"/>
  <c r="P419" i="3" s="1"/>
  <c r="Q419" i="3" s="1"/>
  <c r="H420" i="5" s="1"/>
  <c r="O349" i="3"/>
  <c r="P349" i="3" s="1"/>
  <c r="Q349" i="3" s="1"/>
  <c r="H350" i="5" s="1"/>
  <c r="O715" i="3"/>
  <c r="P715" i="3" s="1"/>
  <c r="Q715" i="3" s="1"/>
  <c r="H716" i="5" s="1"/>
  <c r="O496" i="3"/>
  <c r="P496" i="3" s="1"/>
  <c r="Q496" i="3" s="1"/>
  <c r="H497" i="5" s="1"/>
  <c r="O621" i="3"/>
  <c r="P621" i="3" s="1"/>
  <c r="Q621" i="3" s="1"/>
  <c r="H622" i="5" s="1"/>
  <c r="O909" i="3"/>
  <c r="P909" i="3" s="1"/>
  <c r="Q909" i="3" s="1"/>
  <c r="H910" i="5" s="1"/>
  <c r="O816" i="3"/>
  <c r="P816" i="3" s="1"/>
  <c r="Q816" i="3" s="1"/>
  <c r="H817" i="5" s="1"/>
  <c r="O854" i="3"/>
  <c r="P854" i="3" s="1"/>
  <c r="Q854" i="3" s="1"/>
  <c r="H855" i="5" s="1"/>
  <c r="O616" i="3"/>
  <c r="P616" i="3" s="1"/>
  <c r="Q616" i="3" s="1"/>
  <c r="H617" i="5" s="1"/>
  <c r="O516" i="3"/>
  <c r="P516" i="3" s="1"/>
  <c r="Q516" i="3" s="1"/>
  <c r="H517" i="5" s="1"/>
  <c r="O612" i="3"/>
  <c r="P612" i="3" s="1"/>
  <c r="Q612" i="3" s="1"/>
  <c r="H613" i="5" s="1"/>
  <c r="O928" i="3"/>
  <c r="P928" i="3" s="1"/>
  <c r="Q928" i="3" s="1"/>
  <c r="H929" i="5" s="1"/>
  <c r="O664" i="3"/>
  <c r="P664" i="3" s="1"/>
  <c r="Q664" i="3" s="1"/>
  <c r="H665" i="5" s="1"/>
  <c r="O932" i="3"/>
  <c r="P932" i="3" s="1"/>
  <c r="Q932" i="3" s="1"/>
  <c r="H933" i="5" s="1"/>
  <c r="O935" i="3"/>
  <c r="P935" i="3" s="1"/>
  <c r="Q935" i="3" s="1"/>
  <c r="H936" i="5" s="1"/>
  <c r="O1095" i="3"/>
  <c r="P1095" i="3" s="1"/>
  <c r="Q1095" i="3" s="1"/>
  <c r="H1096" i="5" s="1"/>
  <c r="O1277" i="3"/>
  <c r="P1277" i="3" s="1"/>
  <c r="Q1277" i="3" s="1"/>
  <c r="H1278" i="5" s="1"/>
  <c r="O1255" i="3"/>
  <c r="P1255" i="3" s="1"/>
  <c r="Q1255" i="3" s="1"/>
  <c r="H1256" i="5" s="1"/>
  <c r="O1111" i="3"/>
  <c r="P1111" i="3" s="1"/>
  <c r="Q1111" i="3" s="1"/>
  <c r="H1112" i="5" s="1"/>
  <c r="O1495" i="3"/>
  <c r="P1495" i="3" s="1"/>
  <c r="Q1495" i="3" s="1"/>
  <c r="H1496" i="5" s="1"/>
  <c r="O1332" i="3"/>
  <c r="P1332" i="3" s="1"/>
  <c r="Q1332" i="3" s="1"/>
  <c r="H1333" i="5" s="1"/>
  <c r="O1203" i="3"/>
  <c r="P1203" i="3" s="1"/>
  <c r="Q1203" i="3" s="1"/>
  <c r="H1204" i="5" s="1"/>
  <c r="O1344" i="3"/>
  <c r="P1344" i="3" s="1"/>
  <c r="Q1344" i="3" s="1"/>
  <c r="H1345" i="5" s="1"/>
  <c r="O1593" i="3"/>
  <c r="P1593" i="3" s="1"/>
  <c r="Q1593" i="3" s="1"/>
  <c r="H1594" i="5" s="1"/>
  <c r="O1329" i="3"/>
  <c r="P1329" i="3" s="1"/>
  <c r="Q1329" i="3" s="1"/>
  <c r="H1330" i="5" s="1"/>
  <c r="O1533" i="3"/>
  <c r="P1533" i="3" s="1"/>
  <c r="Q1533" i="3" s="1"/>
  <c r="H1534" i="5" s="1"/>
  <c r="O1530" i="3"/>
  <c r="P1530" i="3" s="1"/>
  <c r="Q1530" i="3" s="1"/>
  <c r="H1531" i="5" s="1"/>
  <c r="O1406" i="3"/>
  <c r="P1406" i="3" s="1"/>
  <c r="Q1406" i="3" s="1"/>
  <c r="H1407" i="5" s="1"/>
  <c r="O824" i="3"/>
  <c r="P824" i="3" s="1"/>
  <c r="Q824" i="3" s="1"/>
  <c r="H825" i="5" s="1"/>
  <c r="O1118" i="3"/>
  <c r="P1118" i="3" s="1"/>
  <c r="Q1118" i="3" s="1"/>
  <c r="H1119" i="5" s="1"/>
  <c r="O1276" i="3"/>
  <c r="P1276" i="3" s="1"/>
  <c r="Q1276" i="3" s="1"/>
  <c r="H1277" i="5" s="1"/>
  <c r="O1627" i="3"/>
  <c r="P1627" i="3" s="1"/>
  <c r="Q1627" i="3" s="1"/>
  <c r="H1628" i="5" s="1"/>
  <c r="O222" i="3"/>
  <c r="P222" i="3" s="1"/>
  <c r="Q222" i="3" s="1"/>
  <c r="H223" i="5" s="1"/>
  <c r="O478" i="3"/>
  <c r="P478" i="3" s="1"/>
  <c r="Q478" i="3" s="1"/>
  <c r="H479" i="5" s="1"/>
  <c r="O877" i="3"/>
  <c r="P877" i="3" s="1"/>
  <c r="Q877" i="3" s="1"/>
  <c r="H878" i="5" s="1"/>
  <c r="O1171" i="3"/>
  <c r="P1171" i="3" s="1"/>
  <c r="Q1171" i="3" s="1"/>
  <c r="H1172" i="5" s="1"/>
  <c r="O1507" i="3"/>
  <c r="P1507" i="3" s="1"/>
  <c r="Q1507" i="3" s="1"/>
  <c r="H1508" i="5" s="1"/>
  <c r="O1692" i="3"/>
  <c r="P1692" i="3" s="1"/>
  <c r="Q1692" i="3" s="1"/>
  <c r="H1693" i="5" s="1"/>
  <c r="O1335" i="3"/>
  <c r="P1335" i="3" s="1"/>
  <c r="Q1335" i="3" s="1"/>
  <c r="H1336" i="5" s="1"/>
  <c r="O1483" i="3"/>
  <c r="P1483" i="3" s="1"/>
  <c r="Q1483" i="3" s="1"/>
  <c r="H1484" i="5" s="1"/>
  <c r="O1508" i="3"/>
  <c r="P1508" i="3" s="1"/>
  <c r="Q1508" i="3" s="1"/>
  <c r="H1509" i="5" s="1"/>
  <c r="O639" i="3"/>
  <c r="P639" i="3" s="1"/>
  <c r="Q639" i="3" s="1"/>
  <c r="H640" i="5" s="1"/>
  <c r="O895" i="3"/>
  <c r="P895" i="3" s="1"/>
  <c r="Q895" i="3" s="1"/>
  <c r="H896" i="5" s="1"/>
  <c r="O1151" i="3"/>
  <c r="P1151" i="3" s="1"/>
  <c r="Q1151" i="3" s="1"/>
  <c r="H1152" i="5" s="1"/>
  <c r="O1560" i="3"/>
  <c r="P1560" i="3" s="1"/>
  <c r="Q1560" i="3" s="1"/>
  <c r="H1561" i="5" s="1"/>
  <c r="O282" i="2"/>
  <c r="P282" i="2" s="1"/>
  <c r="Q282" i="2" s="1"/>
  <c r="H283" i="4" s="1"/>
  <c r="O321" i="2"/>
  <c r="P321" i="2" s="1"/>
  <c r="Q321" i="2" s="1"/>
  <c r="H322" i="4" s="1"/>
  <c r="O396" i="2"/>
  <c r="P396" i="2" s="1"/>
  <c r="Q396" i="2" s="1"/>
  <c r="H397" i="4" s="1"/>
  <c r="O133" i="2"/>
  <c r="P133" i="2" s="1"/>
  <c r="Q133" i="2" s="1"/>
  <c r="H134" i="4" s="1"/>
  <c r="O53" i="2"/>
  <c r="P53" i="2" s="1"/>
  <c r="Q53" i="2" s="1"/>
  <c r="H54" i="4" s="1"/>
  <c r="O252" i="2"/>
  <c r="P252" i="2" s="1"/>
  <c r="Q252" i="2" s="1"/>
  <c r="H253" i="4" s="1"/>
  <c r="O150" i="2"/>
  <c r="P150" i="2" s="1"/>
  <c r="Q150" i="2" s="1"/>
  <c r="H151" i="4" s="1"/>
  <c r="O56" i="2"/>
  <c r="P56" i="2" s="1"/>
  <c r="Q56" i="2" s="1"/>
  <c r="H57" i="4" s="1"/>
  <c r="O180" i="2"/>
  <c r="P180" i="2" s="1"/>
  <c r="Q180" i="2" s="1"/>
  <c r="H181" i="4" s="1"/>
  <c r="O387" i="2"/>
  <c r="P387" i="2" s="1"/>
  <c r="Q387" i="2" s="1"/>
  <c r="H388" i="4" s="1"/>
  <c r="O178" i="2"/>
  <c r="P178" i="2" s="1"/>
  <c r="Q178" i="2" s="1"/>
  <c r="H179" i="4" s="1"/>
  <c r="O74" i="2"/>
  <c r="P74" i="2" s="1"/>
  <c r="Q74" i="2" s="1"/>
  <c r="H75" i="4" s="1"/>
  <c r="O325" i="2"/>
  <c r="P325" i="2" s="1"/>
  <c r="Q325" i="2" s="1"/>
  <c r="H326" i="4" s="1"/>
  <c r="O613" i="2"/>
  <c r="P613" i="2" s="1"/>
  <c r="Q613" i="2" s="1"/>
  <c r="H614" i="4" s="1"/>
  <c r="O621" i="2"/>
  <c r="P621" i="2" s="1"/>
  <c r="Q621" i="2" s="1"/>
  <c r="H622" i="4" s="1"/>
  <c r="O373" i="2"/>
  <c r="P373" i="2" s="1"/>
  <c r="Q373" i="2" s="1"/>
  <c r="H374" i="4" s="1"/>
  <c r="O501" i="2"/>
  <c r="P501" i="2" s="1"/>
  <c r="Q501" i="2" s="1"/>
  <c r="H502" i="4" s="1"/>
  <c r="O251" i="2"/>
  <c r="P251" i="2" s="1"/>
  <c r="Q251" i="2" s="1"/>
  <c r="H252" i="4" s="1"/>
  <c r="O664" i="2"/>
  <c r="P664" i="2" s="1"/>
  <c r="Q664" i="2" s="1"/>
  <c r="H665" i="4" s="1"/>
  <c r="O1010" i="2"/>
  <c r="P1010" i="2" s="1"/>
  <c r="Q1010" i="2" s="1"/>
  <c r="H1011" i="4" s="1"/>
  <c r="O795" i="2"/>
  <c r="P795" i="2" s="1"/>
  <c r="Q795" i="2" s="1"/>
  <c r="H796" i="4" s="1"/>
  <c r="O799" i="2"/>
  <c r="P799" i="2" s="1"/>
  <c r="Q799" i="2" s="1"/>
  <c r="H800" i="4" s="1"/>
  <c r="O921" i="2"/>
  <c r="P921" i="2" s="1"/>
  <c r="Q921" i="2" s="1"/>
  <c r="H922" i="4" s="1"/>
  <c r="O872" i="2"/>
  <c r="P872" i="2" s="1"/>
  <c r="Q872" i="2" s="1"/>
  <c r="H873" i="4" s="1"/>
  <c r="O910" i="2"/>
  <c r="P910" i="2" s="1"/>
  <c r="Q910" i="2" s="1"/>
  <c r="H911" i="4" s="1"/>
  <c r="O812" i="2"/>
  <c r="P812" i="2" s="1"/>
  <c r="Q812" i="2" s="1"/>
  <c r="H813" i="4" s="1"/>
  <c r="O958" i="2"/>
  <c r="P958" i="2" s="1"/>
  <c r="Q958" i="2" s="1"/>
  <c r="H959" i="4" s="1"/>
  <c r="O1201" i="2"/>
  <c r="P1201" i="2" s="1"/>
  <c r="Q1201" i="2" s="1"/>
  <c r="H1202" i="4" s="1"/>
  <c r="O1078" i="2"/>
  <c r="P1078" i="2" s="1"/>
  <c r="Q1078" i="2" s="1"/>
  <c r="H1079" i="4" s="1"/>
  <c r="O1039" i="2"/>
  <c r="P1039" i="2" s="1"/>
  <c r="Q1039" i="2" s="1"/>
  <c r="H1040" i="4" s="1"/>
  <c r="O1175" i="2"/>
  <c r="P1175" i="2" s="1"/>
  <c r="Q1175" i="2" s="1"/>
  <c r="H1176" i="4" s="1"/>
  <c r="O1320" i="2"/>
  <c r="P1320" i="2" s="1"/>
  <c r="Q1320" i="2" s="1"/>
  <c r="H1321" i="4" s="1"/>
  <c r="O1157" i="2"/>
  <c r="P1157" i="2" s="1"/>
  <c r="Q1157" i="2" s="1"/>
  <c r="H1158" i="4" s="1"/>
  <c r="O1301" i="2"/>
  <c r="P1301" i="2" s="1"/>
  <c r="Q1301" i="2" s="1"/>
  <c r="H1302" i="4" s="1"/>
  <c r="O1200" i="2"/>
  <c r="P1200" i="2" s="1"/>
  <c r="Q1200" i="2" s="1"/>
  <c r="H1201" i="4" s="1"/>
  <c r="O1260" i="2"/>
  <c r="P1260" i="2" s="1"/>
  <c r="Q1260" i="2" s="1"/>
  <c r="H1261" i="4" s="1"/>
  <c r="O1207" i="2"/>
  <c r="P1207" i="2" s="1"/>
  <c r="Q1207" i="2" s="1"/>
  <c r="H1208" i="4" s="1"/>
  <c r="O1361" i="2"/>
  <c r="P1361" i="2" s="1"/>
  <c r="Q1361" i="2" s="1"/>
  <c r="H1362" i="4" s="1"/>
  <c r="O1452" i="2"/>
  <c r="P1452" i="2" s="1"/>
  <c r="Q1452" i="2" s="1"/>
  <c r="H1453" i="4" s="1"/>
  <c r="O1598" i="2"/>
  <c r="P1598" i="2" s="1"/>
  <c r="Q1598" i="2" s="1"/>
  <c r="H1599" i="4" s="1"/>
  <c r="O1468" i="2"/>
  <c r="P1468" i="2" s="1"/>
  <c r="Q1468" i="2" s="1"/>
  <c r="H1469" i="4" s="1"/>
  <c r="O1396" i="2"/>
  <c r="P1396" i="2" s="1"/>
  <c r="Q1396" i="2" s="1"/>
  <c r="H1397" i="4" s="1"/>
  <c r="O1126" i="2"/>
  <c r="P1126" i="2" s="1"/>
  <c r="Q1126" i="2" s="1"/>
  <c r="H1127" i="4" s="1"/>
  <c r="O1381" i="2"/>
  <c r="P1381" i="2" s="1"/>
  <c r="Q1381" i="2" s="1"/>
  <c r="H1382" i="4" s="1"/>
  <c r="O1311" i="2"/>
  <c r="P1311" i="2" s="1"/>
  <c r="Q1311" i="2" s="1"/>
  <c r="H1312" i="4" s="1"/>
  <c r="O1440" i="2"/>
  <c r="P1440" i="2" s="1"/>
  <c r="Q1440" i="2" s="1"/>
  <c r="H1441" i="4" s="1"/>
  <c r="O1695" i="2"/>
  <c r="P1695" i="2" s="1"/>
  <c r="Q1695" i="2" s="1"/>
  <c r="H1696" i="4" s="1"/>
  <c r="O1507" i="2"/>
  <c r="P1507" i="2" s="1"/>
  <c r="Q1507" i="2" s="1"/>
  <c r="H1508" i="4" s="1"/>
  <c r="O1625" i="2"/>
  <c r="P1625" i="2" s="1"/>
  <c r="Q1625" i="2" s="1"/>
  <c r="H1626" i="4" s="1"/>
  <c r="O1477" i="2"/>
  <c r="P1477" i="2" s="1"/>
  <c r="Q1477" i="2" s="1"/>
  <c r="H1478" i="4" s="1"/>
  <c r="O1504" i="2"/>
  <c r="P1504" i="2" s="1"/>
  <c r="Q1504" i="2" s="1"/>
  <c r="H1505" i="4" s="1"/>
  <c r="O1668" i="2"/>
  <c r="P1668" i="2" s="1"/>
  <c r="Q1668" i="2" s="1"/>
  <c r="H1669" i="4" s="1"/>
  <c r="O1567" i="2"/>
  <c r="P1567" i="2" s="1"/>
  <c r="Q1567" i="2" s="1"/>
  <c r="H1568" i="4" s="1"/>
  <c r="O1605" i="2"/>
  <c r="P1605" i="2" s="1"/>
  <c r="Q1605" i="2" s="1"/>
  <c r="H1606" i="4" s="1"/>
  <c r="O1632" i="2"/>
  <c r="P1632" i="2" s="1"/>
  <c r="Q1632" i="2" s="1"/>
  <c r="H1633" i="4" s="1"/>
  <c r="O1057" i="3"/>
  <c r="P1057" i="3" s="1"/>
  <c r="Q1057" i="3" s="1"/>
  <c r="H1058" i="5" s="1"/>
  <c r="O563" i="3"/>
  <c r="P563" i="3" s="1"/>
  <c r="Q563" i="3" s="1"/>
  <c r="H564" i="5" s="1"/>
  <c r="O1337" i="3"/>
  <c r="P1337" i="3" s="1"/>
  <c r="Q1337" i="3" s="1"/>
  <c r="H1338" i="5" s="1"/>
  <c r="O111" i="3"/>
  <c r="P111" i="3" s="1"/>
  <c r="Q111" i="3" s="1"/>
  <c r="H112" i="5" s="1"/>
  <c r="O184" i="3"/>
  <c r="P184" i="3" s="1"/>
  <c r="Q184" i="3" s="1"/>
  <c r="H185" i="5" s="1"/>
  <c r="O137" i="3"/>
  <c r="P137" i="3" s="1"/>
  <c r="Q137" i="3" s="1"/>
  <c r="H138" i="5" s="1"/>
  <c r="O303" i="3"/>
  <c r="P303" i="3" s="1"/>
  <c r="Q303" i="3" s="1"/>
  <c r="H304" i="5" s="1"/>
  <c r="O458" i="3"/>
  <c r="P458" i="3" s="1"/>
  <c r="Q458" i="3" s="1"/>
  <c r="H459" i="5" s="1"/>
  <c r="O613" i="3"/>
  <c r="P613" i="3" s="1"/>
  <c r="Q613" i="3" s="1"/>
  <c r="H614" i="5" s="1"/>
  <c r="O491" i="3"/>
  <c r="P491" i="3" s="1"/>
  <c r="Q491" i="3" s="1"/>
  <c r="H492" i="5" s="1"/>
  <c r="O744" i="3"/>
  <c r="P744" i="3" s="1"/>
  <c r="Q744" i="3" s="1"/>
  <c r="H745" i="5" s="1"/>
  <c r="O459" i="3"/>
  <c r="P459" i="3" s="1"/>
  <c r="Q459" i="3" s="1"/>
  <c r="H460" i="5" s="1"/>
  <c r="O1002" i="3"/>
  <c r="P1002" i="3" s="1"/>
  <c r="Q1002" i="3" s="1"/>
  <c r="H1003" i="5" s="1"/>
  <c r="O875" i="3"/>
  <c r="P875" i="3" s="1"/>
  <c r="Q875" i="3" s="1"/>
  <c r="H876" i="5" s="1"/>
  <c r="O848" i="3"/>
  <c r="P848" i="3" s="1"/>
  <c r="Q848" i="3" s="1"/>
  <c r="H849" i="5" s="1"/>
  <c r="O750" i="3"/>
  <c r="P750" i="3" s="1"/>
  <c r="Q750" i="3" s="1"/>
  <c r="H751" i="5" s="1"/>
  <c r="O670" i="3"/>
  <c r="P670" i="3" s="1"/>
  <c r="Q670" i="3" s="1"/>
  <c r="H671" i="5" s="1"/>
  <c r="O810" i="3"/>
  <c r="P810" i="3" s="1"/>
  <c r="Q810" i="3" s="1"/>
  <c r="H811" i="5" s="1"/>
  <c r="O625" i="3"/>
  <c r="P625" i="3" s="1"/>
  <c r="Q625" i="3" s="1"/>
  <c r="H626" i="5" s="1"/>
  <c r="O933" i="3"/>
  <c r="P933" i="3" s="1"/>
  <c r="Q933" i="3" s="1"/>
  <c r="H934" i="5" s="1"/>
  <c r="O1105" i="3"/>
  <c r="P1105" i="3" s="1"/>
  <c r="Q1105" i="3" s="1"/>
  <c r="H1106" i="5" s="1"/>
  <c r="O1165" i="3"/>
  <c r="P1165" i="3" s="1"/>
  <c r="Q1165" i="3" s="1"/>
  <c r="H1166" i="5" s="1"/>
  <c r="O946" i="3"/>
  <c r="P946" i="3" s="1"/>
  <c r="Q946" i="3" s="1"/>
  <c r="H947" i="5" s="1"/>
  <c r="O1233" i="3"/>
  <c r="P1233" i="3" s="1"/>
  <c r="Q1233" i="3" s="1"/>
  <c r="H1234" i="5" s="1"/>
  <c r="O1330" i="3"/>
  <c r="P1330" i="3" s="1"/>
  <c r="Q1330" i="3" s="1"/>
  <c r="H1331" i="5" s="1"/>
  <c r="O1114" i="3"/>
  <c r="P1114" i="3" s="1"/>
  <c r="Q1114" i="3" s="1"/>
  <c r="H1115" i="5" s="1"/>
  <c r="O1606" i="3"/>
  <c r="P1606" i="3" s="1"/>
  <c r="Q1606" i="3" s="1"/>
  <c r="H1607" i="5" s="1"/>
  <c r="O1600" i="3"/>
  <c r="P1600" i="3" s="1"/>
  <c r="Q1600" i="3" s="1"/>
  <c r="H1601" i="5" s="1"/>
  <c r="O1512" i="3"/>
  <c r="P1512" i="3" s="1"/>
  <c r="Q1512" i="3" s="1"/>
  <c r="H1513" i="5" s="1"/>
  <c r="O826" i="3"/>
  <c r="P826" i="3" s="1"/>
  <c r="Q826" i="3" s="1"/>
  <c r="H827" i="5" s="1"/>
  <c r="O1548" i="3"/>
  <c r="P1548" i="3" s="1"/>
  <c r="Q1548" i="3" s="1"/>
  <c r="H1549" i="5" s="1"/>
  <c r="O622" i="3"/>
  <c r="P622" i="3" s="1"/>
  <c r="Q622" i="3" s="1"/>
  <c r="H623" i="5" s="1"/>
  <c r="O749" i="3"/>
  <c r="P749" i="3" s="1"/>
  <c r="Q749" i="3" s="1"/>
  <c r="H750" i="5" s="1"/>
  <c r="O1485" i="3"/>
  <c r="P1485" i="3" s="1"/>
  <c r="Q1485" i="3" s="1"/>
  <c r="H1486" i="5" s="1"/>
  <c r="O1491" i="3"/>
  <c r="P1491" i="3" s="1"/>
  <c r="Q1491" i="3" s="1"/>
  <c r="H1492" i="5" s="1"/>
  <c r="O1497" i="3"/>
  <c r="P1497" i="3" s="1"/>
  <c r="Q1497" i="3" s="1"/>
  <c r="H1498" i="5" s="1"/>
  <c r="O1569" i="3"/>
  <c r="P1569" i="3" s="1"/>
  <c r="Q1569" i="3" s="1"/>
  <c r="H1570" i="5" s="1"/>
  <c r="O1375" i="3"/>
  <c r="P1375" i="3" s="1"/>
  <c r="Q1375" i="3" s="1"/>
  <c r="H1376" i="5" s="1"/>
  <c r="O181" i="2"/>
  <c r="P181" i="2" s="1"/>
  <c r="Q181" i="2" s="1"/>
  <c r="H182" i="4" s="1"/>
  <c r="O200" i="2"/>
  <c r="P200" i="2" s="1"/>
  <c r="Q200" i="2" s="1"/>
  <c r="H201" i="4" s="1"/>
  <c r="O44" i="2"/>
  <c r="P44" i="2" s="1"/>
  <c r="Q44" i="2" s="1"/>
  <c r="H45" i="4" s="1"/>
  <c r="O171" i="2"/>
  <c r="P171" i="2" s="1"/>
  <c r="Q171" i="2" s="1"/>
  <c r="H172" i="4" s="1"/>
  <c r="O375" i="2"/>
  <c r="P375" i="2" s="1"/>
  <c r="Q375" i="2" s="1"/>
  <c r="H376" i="4" s="1"/>
  <c r="O888" i="2"/>
  <c r="P888" i="2" s="1"/>
  <c r="Q888" i="2" s="1"/>
  <c r="H889" i="4" s="1"/>
  <c r="O898" i="2"/>
  <c r="P898" i="2" s="1"/>
  <c r="Q898" i="2" s="1"/>
  <c r="H899" i="4" s="1"/>
  <c r="O787" i="2"/>
  <c r="P787" i="2" s="1"/>
  <c r="Q787" i="2" s="1"/>
  <c r="H788" i="4" s="1"/>
  <c r="O950" i="2"/>
  <c r="P950" i="2" s="1"/>
  <c r="Q950" i="2" s="1"/>
  <c r="H951" i="4" s="1"/>
  <c r="O1101" i="2"/>
  <c r="P1101" i="2" s="1"/>
  <c r="Q1101" i="2" s="1"/>
  <c r="H1102" i="4" s="1"/>
  <c r="O1125" i="2"/>
  <c r="P1125" i="2" s="1"/>
  <c r="Q1125" i="2" s="1"/>
  <c r="H1126" i="4" s="1"/>
  <c r="O1324" i="2"/>
  <c r="P1324" i="2" s="1"/>
  <c r="Q1324" i="2" s="1"/>
  <c r="H1325" i="4" s="1"/>
  <c r="O1041" i="2"/>
  <c r="P1041" i="2" s="1"/>
  <c r="Q1041" i="2" s="1"/>
  <c r="H1042" i="4" s="1"/>
  <c r="O965" i="2"/>
  <c r="P965" i="2" s="1"/>
  <c r="Q965" i="2" s="1"/>
  <c r="H966" i="4" s="1"/>
  <c r="O1093" i="2"/>
  <c r="P1093" i="2" s="1"/>
  <c r="Q1093" i="2" s="1"/>
  <c r="H1094" i="4" s="1"/>
  <c r="O990" i="2"/>
  <c r="P990" i="2" s="1"/>
  <c r="Q990" i="2" s="1"/>
  <c r="H991" i="4" s="1"/>
  <c r="O944" i="2"/>
  <c r="P944" i="2" s="1"/>
  <c r="Q944" i="2" s="1"/>
  <c r="H945" i="4" s="1"/>
  <c r="O1072" i="2"/>
  <c r="P1072" i="2" s="1"/>
  <c r="Q1072" i="2" s="1"/>
  <c r="H1073" i="4" s="1"/>
  <c r="O1409" i="2"/>
  <c r="P1409" i="2" s="1"/>
  <c r="Q1409" i="2" s="1"/>
  <c r="H1410" i="4" s="1"/>
  <c r="O1610" i="2"/>
  <c r="P1610" i="2" s="1"/>
  <c r="Q1610" i="2" s="1"/>
  <c r="H1611" i="4" s="1"/>
  <c r="O1483" i="2"/>
  <c r="P1483" i="2" s="1"/>
  <c r="Q1483" i="2" s="1"/>
  <c r="H1484" i="4" s="1"/>
  <c r="O1485" i="2"/>
  <c r="P1485" i="2" s="1"/>
  <c r="Q1485" i="2" s="1"/>
  <c r="H1486" i="4" s="1"/>
  <c r="O1414" i="2"/>
  <c r="P1414" i="2" s="1"/>
  <c r="Q1414" i="2" s="1"/>
  <c r="H1415" i="4" s="1"/>
  <c r="O1542" i="2"/>
  <c r="P1542" i="2" s="1"/>
  <c r="Q1542" i="2" s="1"/>
  <c r="H1543" i="4" s="1"/>
  <c r="O82" i="3"/>
  <c r="P82" i="3" s="1"/>
  <c r="Q82" i="3" s="1"/>
  <c r="H83" i="5" s="1"/>
  <c r="O112" i="3"/>
  <c r="P112" i="3" s="1"/>
  <c r="Q112" i="3" s="1"/>
  <c r="H113" i="5" s="1"/>
  <c r="O26" i="3"/>
  <c r="P26" i="3" s="1"/>
  <c r="Q26" i="3" s="1"/>
  <c r="H27" i="5" s="1"/>
  <c r="O237" i="3"/>
  <c r="P237" i="3" s="1"/>
  <c r="Q237" i="3" s="1"/>
  <c r="H238" i="5" s="1"/>
  <c r="O742" i="3"/>
  <c r="P742" i="3" s="1"/>
  <c r="Q742" i="3" s="1"/>
  <c r="H743" i="5" s="1"/>
  <c r="O515" i="3"/>
  <c r="P515" i="3" s="1"/>
  <c r="Q515" i="3" s="1"/>
  <c r="H516" i="5" s="1"/>
  <c r="O1669" i="3"/>
  <c r="P1669" i="3" s="1"/>
  <c r="Q1669" i="3" s="1"/>
  <c r="H1670" i="5" s="1"/>
  <c r="O1115" i="3"/>
  <c r="P1115" i="3" s="1"/>
  <c r="Q1115" i="3" s="1"/>
  <c r="H1116" i="5" s="1"/>
  <c r="O1675" i="3"/>
  <c r="P1675" i="3" s="1"/>
  <c r="Q1675" i="3" s="1"/>
  <c r="H1676" i="5" s="1"/>
  <c r="O59" i="2"/>
  <c r="P59" i="2" s="1"/>
  <c r="Q59" i="2" s="1"/>
  <c r="H60" i="4" s="1"/>
  <c r="O1002" i="2"/>
  <c r="P1002" i="2" s="1"/>
  <c r="Q1002" i="2" s="1"/>
  <c r="H1003" i="4" s="1"/>
  <c r="O470" i="2"/>
  <c r="P470" i="2" s="1"/>
  <c r="Q470" i="2" s="1"/>
  <c r="H471" i="4" s="1"/>
  <c r="O598" i="2"/>
  <c r="P598" i="2" s="1"/>
  <c r="Q598" i="2" s="1"/>
  <c r="H599" i="4" s="1"/>
  <c r="O704" i="2"/>
  <c r="P704" i="2" s="1"/>
  <c r="Q704" i="2" s="1"/>
  <c r="H705" i="4" s="1"/>
  <c r="O761" i="2"/>
  <c r="P761" i="2" s="1"/>
  <c r="Q761" i="2" s="1"/>
  <c r="H762" i="4" s="1"/>
  <c r="O65" i="3"/>
  <c r="P65" i="3" s="1"/>
  <c r="Q65" i="3" s="1"/>
  <c r="H66" i="5" s="1"/>
  <c r="O28" i="3"/>
  <c r="P28" i="3" s="1"/>
  <c r="Q28" i="3" s="1"/>
  <c r="H29" i="5" s="1"/>
  <c r="O47" i="3"/>
  <c r="P47" i="3" s="1"/>
  <c r="Q47" i="3" s="1"/>
  <c r="H48" i="5" s="1"/>
  <c r="O315" i="3"/>
  <c r="P315" i="3" s="1"/>
  <c r="Q315" i="3" s="1"/>
  <c r="H316" i="5" s="1"/>
  <c r="O56" i="3"/>
  <c r="P56" i="3" s="1"/>
  <c r="Q56" i="3" s="1"/>
  <c r="H57" i="5" s="1"/>
  <c r="O10" i="3"/>
  <c r="P10" i="3" s="1"/>
  <c r="Q10" i="3" s="1"/>
  <c r="H11" i="5" s="1"/>
  <c r="O295" i="3"/>
  <c r="P295" i="3" s="1"/>
  <c r="Q295" i="3" s="1"/>
  <c r="H296" i="5" s="1"/>
  <c r="O221" i="3"/>
  <c r="P221" i="3" s="1"/>
  <c r="Q221" i="3" s="1"/>
  <c r="H222" i="5" s="1"/>
  <c r="O213" i="3"/>
  <c r="P213" i="3" s="1"/>
  <c r="Q213" i="3" s="1"/>
  <c r="H214" i="5" s="1"/>
  <c r="O162" i="3"/>
  <c r="P162" i="3" s="1"/>
  <c r="Q162" i="3" s="1"/>
  <c r="H163" i="5" s="1"/>
  <c r="O372" i="3"/>
  <c r="P372" i="3" s="1"/>
  <c r="Q372" i="3" s="1"/>
  <c r="H373" i="5" s="1"/>
  <c r="O124" i="3"/>
  <c r="P124" i="3" s="1"/>
  <c r="Q124" i="3" s="1"/>
  <c r="H125" i="5" s="1"/>
  <c r="O66" i="3"/>
  <c r="P66" i="3" s="1"/>
  <c r="Q66" i="3" s="1"/>
  <c r="H67" i="5" s="1"/>
  <c r="O81" i="3"/>
  <c r="P81" i="3" s="1"/>
  <c r="Q81" i="3" s="1"/>
  <c r="H82" i="5" s="1"/>
  <c r="O297" i="3"/>
  <c r="P297" i="3" s="1"/>
  <c r="Q297" i="3" s="1"/>
  <c r="H298" i="5" s="1"/>
  <c r="O139" i="3"/>
  <c r="P139" i="3" s="1"/>
  <c r="Q139" i="3" s="1"/>
  <c r="H140" i="5" s="1"/>
  <c r="O61" i="3"/>
  <c r="P61" i="3" s="1"/>
  <c r="Q61" i="3" s="1"/>
  <c r="H62" i="5" s="1"/>
  <c r="O38" i="3"/>
  <c r="P38" i="3" s="1"/>
  <c r="Q38" i="3" s="1"/>
  <c r="H39" i="5" s="1"/>
  <c r="O175" i="3"/>
  <c r="P175" i="3" s="1"/>
  <c r="Q175" i="3" s="1"/>
  <c r="H176" i="5" s="1"/>
  <c r="O357" i="3"/>
  <c r="P357" i="3" s="1"/>
  <c r="Q357" i="3" s="1"/>
  <c r="H358" i="5" s="1"/>
  <c r="O365" i="3"/>
  <c r="P365" i="3" s="1"/>
  <c r="Q365" i="3" s="1"/>
  <c r="H366" i="5" s="1"/>
  <c r="O177" i="3"/>
  <c r="P177" i="3" s="1"/>
  <c r="Q177" i="3" s="1"/>
  <c r="H178" i="5" s="1"/>
  <c r="O341" i="3"/>
  <c r="P341" i="3" s="1"/>
  <c r="Q341" i="3" s="1"/>
  <c r="H342" i="5" s="1"/>
  <c r="O436" i="3"/>
  <c r="P436" i="3" s="1"/>
  <c r="Q436" i="3" s="1"/>
  <c r="H437" i="5" s="1"/>
  <c r="O388" i="3"/>
  <c r="P388" i="3" s="1"/>
  <c r="Q388" i="3" s="1"/>
  <c r="H389" i="5" s="1"/>
  <c r="O220" i="3"/>
  <c r="P220" i="3" s="1"/>
  <c r="Q220" i="3" s="1"/>
  <c r="H221" i="5" s="1"/>
  <c r="O592" i="3"/>
  <c r="P592" i="3" s="1"/>
  <c r="Q592" i="3" s="1"/>
  <c r="H593" i="5" s="1"/>
  <c r="O411" i="3"/>
  <c r="P411" i="3" s="1"/>
  <c r="Q411" i="3" s="1"/>
  <c r="H412" i="5" s="1"/>
  <c r="O517" i="3"/>
  <c r="P517" i="3" s="1"/>
  <c r="Q517" i="3" s="1"/>
  <c r="H518" i="5" s="1"/>
  <c r="O487" i="3"/>
  <c r="P487" i="3" s="1"/>
  <c r="Q487" i="3" s="1"/>
  <c r="H488" i="5" s="1"/>
  <c r="O493" i="3"/>
  <c r="P493" i="3" s="1"/>
  <c r="Q493" i="3" s="1"/>
  <c r="H494" i="5" s="1"/>
  <c r="O993" i="3"/>
  <c r="P993" i="3" s="1"/>
  <c r="Q993" i="3" s="1"/>
  <c r="H994" i="5" s="1"/>
  <c r="O676" i="3"/>
  <c r="P676" i="3" s="1"/>
  <c r="Q676" i="3" s="1"/>
  <c r="H677" i="5" s="1"/>
  <c r="O818" i="3"/>
  <c r="P818" i="3" s="1"/>
  <c r="Q818" i="3" s="1"/>
  <c r="H819" i="5" s="1"/>
  <c r="O532" i="3"/>
  <c r="P532" i="3" s="1"/>
  <c r="Q532" i="3" s="1"/>
  <c r="H533" i="5" s="1"/>
  <c r="O691" i="3"/>
  <c r="P691" i="3" s="1"/>
  <c r="Q691" i="3" s="1"/>
  <c r="H692" i="5" s="1"/>
  <c r="O865" i="3"/>
  <c r="P865" i="3" s="1"/>
  <c r="Q865" i="3" s="1"/>
  <c r="H866" i="5" s="1"/>
  <c r="O500" i="3"/>
  <c r="P500" i="3" s="1"/>
  <c r="Q500" i="3" s="1"/>
  <c r="H501" i="5" s="1"/>
  <c r="O633" i="3"/>
  <c r="P633" i="3" s="1"/>
  <c r="Q633" i="3" s="1"/>
  <c r="H634" i="5" s="1"/>
  <c r="O724" i="3"/>
  <c r="P724" i="3" s="1"/>
  <c r="Q724" i="3" s="1"/>
  <c r="H725" i="5" s="1"/>
  <c r="O631" i="3"/>
  <c r="P631" i="3" s="1"/>
  <c r="Q631" i="3" s="1"/>
  <c r="H632" i="5" s="1"/>
  <c r="O820" i="3"/>
  <c r="P820" i="3" s="1"/>
  <c r="Q820" i="3" s="1"/>
  <c r="H821" i="5" s="1"/>
  <c r="O867" i="3"/>
  <c r="P867" i="3" s="1"/>
  <c r="Q867" i="3" s="1"/>
  <c r="H868" i="5" s="1"/>
  <c r="O533" i="3"/>
  <c r="P533" i="3" s="1"/>
  <c r="Q533" i="3" s="1"/>
  <c r="H534" i="5" s="1"/>
  <c r="O949" i="3"/>
  <c r="P949" i="3" s="1"/>
  <c r="Q949" i="3" s="1"/>
  <c r="H950" i="5" s="1"/>
  <c r="O686" i="3"/>
  <c r="P686" i="3" s="1"/>
  <c r="Q686" i="3" s="1"/>
  <c r="H687" i="5" s="1"/>
  <c r="O829" i="3"/>
  <c r="P829" i="3" s="1"/>
  <c r="Q829" i="3" s="1"/>
  <c r="H830" i="5" s="1"/>
  <c r="O981" i="3"/>
  <c r="P981" i="3" s="1"/>
  <c r="Q981" i="3" s="1"/>
  <c r="H982" i="5" s="1"/>
  <c r="O1526" i="3"/>
  <c r="P1526" i="3" s="1"/>
  <c r="Q1526" i="3" s="1"/>
  <c r="H1527" i="5" s="1"/>
  <c r="O711" i="3"/>
  <c r="P711" i="3" s="1"/>
  <c r="Q711" i="3" s="1"/>
  <c r="H712" i="5" s="1"/>
  <c r="O1130" i="3"/>
  <c r="P1130" i="3" s="1"/>
  <c r="Q1130" i="3" s="1"/>
  <c r="H1131" i="5" s="1"/>
  <c r="O1169" i="3"/>
  <c r="P1169" i="3" s="1"/>
  <c r="Q1169" i="3" s="1"/>
  <c r="H1170" i="5" s="1"/>
  <c r="O1241" i="3"/>
  <c r="P1241" i="3" s="1"/>
  <c r="Q1241" i="3" s="1"/>
  <c r="H1242" i="5" s="1"/>
  <c r="O1116" i="3"/>
  <c r="P1116" i="3" s="1"/>
  <c r="Q1116" i="3" s="1"/>
  <c r="H1117" i="5" s="1"/>
  <c r="O1640" i="3"/>
  <c r="P1640" i="3" s="1"/>
  <c r="Q1640" i="3" s="1"/>
  <c r="H1641" i="5" s="1"/>
  <c r="O1614" i="3"/>
  <c r="P1614" i="3" s="1"/>
  <c r="Q1614" i="3" s="1"/>
  <c r="H1615" i="5" s="1"/>
  <c r="O1436" i="3"/>
  <c r="P1436" i="3" s="1"/>
  <c r="Q1436" i="3" s="1"/>
  <c r="H1437" i="5" s="1"/>
  <c r="O1220" i="3"/>
  <c r="P1220" i="3" s="1"/>
  <c r="Q1220" i="3" s="1"/>
  <c r="H1221" i="5" s="1"/>
  <c r="O1595" i="3"/>
  <c r="P1595" i="3" s="1"/>
  <c r="Q1595" i="3" s="1"/>
  <c r="H1596" i="5" s="1"/>
  <c r="O1323" i="3"/>
  <c r="P1323" i="3" s="1"/>
  <c r="Q1323" i="3" s="1"/>
  <c r="H1324" i="5" s="1"/>
  <c r="O1309" i="3"/>
  <c r="P1309" i="3" s="1"/>
  <c r="Q1309" i="3" s="1"/>
  <c r="H1310" i="5" s="1"/>
  <c r="O985" i="3"/>
  <c r="P985" i="3" s="1"/>
  <c r="Q985" i="3" s="1"/>
  <c r="H986" i="5" s="1"/>
  <c r="O1162" i="3"/>
  <c r="P1162" i="3" s="1"/>
  <c r="Q1162" i="3" s="1"/>
  <c r="H1163" i="5" s="1"/>
  <c r="O1355" i="3"/>
  <c r="P1355" i="3" s="1"/>
  <c r="Q1355" i="3" s="1"/>
  <c r="H1356" i="5" s="1"/>
  <c r="O1634" i="3"/>
  <c r="P1634" i="3" s="1"/>
  <c r="Q1634" i="3" s="1"/>
  <c r="H1635" i="5" s="1"/>
  <c r="O648" i="3"/>
  <c r="P648" i="3" s="1"/>
  <c r="Q648" i="3" s="1"/>
  <c r="H649" i="5" s="1"/>
  <c r="O828" i="3"/>
  <c r="P828" i="3" s="1"/>
  <c r="Q828" i="3" s="1"/>
  <c r="H829" i="5" s="1"/>
  <c r="O966" i="3"/>
  <c r="P966" i="3" s="1"/>
  <c r="Q966" i="3" s="1"/>
  <c r="H967" i="5" s="1"/>
  <c r="O1649" i="3"/>
  <c r="P1649" i="3" s="1"/>
  <c r="Q1649" i="3" s="1"/>
  <c r="H1650" i="5" s="1"/>
  <c r="O1552" i="3"/>
  <c r="P1552" i="3" s="1"/>
  <c r="Q1552" i="3" s="1"/>
  <c r="H1553" i="5" s="1"/>
  <c r="O238" i="3"/>
  <c r="P238" i="3" s="1"/>
  <c r="Q238" i="3" s="1"/>
  <c r="H239" i="5" s="1"/>
  <c r="O366" i="3"/>
  <c r="P366" i="3" s="1"/>
  <c r="Q366" i="3" s="1"/>
  <c r="H367" i="5" s="1"/>
  <c r="O494" i="3"/>
  <c r="P494" i="3" s="1"/>
  <c r="Q494" i="3" s="1"/>
  <c r="H495" i="5" s="1"/>
  <c r="O1081" i="3"/>
  <c r="P1081" i="3" s="1"/>
  <c r="Q1081" i="3" s="1"/>
  <c r="H1082" i="5" s="1"/>
  <c r="O1543" i="3"/>
  <c r="P1543" i="3" s="1"/>
  <c r="Q1543" i="3" s="1"/>
  <c r="H1544" i="5" s="1"/>
  <c r="O896" i="3"/>
  <c r="P896" i="3" s="1"/>
  <c r="Q896" i="3" s="1"/>
  <c r="H897" i="5" s="1"/>
  <c r="O1286" i="3"/>
  <c r="P1286" i="3" s="1"/>
  <c r="Q1286" i="3" s="1"/>
  <c r="H1287" i="5" s="1"/>
  <c r="O1655" i="3"/>
  <c r="P1655" i="3" s="1"/>
  <c r="Q1655" i="3" s="1"/>
  <c r="H1656" i="5" s="1"/>
  <c r="O1528" i="3"/>
  <c r="P1528" i="3" s="1"/>
  <c r="Q1528" i="3" s="1"/>
  <c r="H1529" i="5" s="1"/>
  <c r="O1065" i="3"/>
  <c r="P1065" i="3" s="1"/>
  <c r="Q1065" i="3" s="1"/>
  <c r="H1066" i="5" s="1"/>
  <c r="O1186" i="3"/>
  <c r="P1186" i="3" s="1"/>
  <c r="Q1186" i="3" s="1"/>
  <c r="H1187" i="5" s="1"/>
  <c r="O1310" i="3"/>
  <c r="P1310" i="3" s="1"/>
  <c r="Q1310" i="3" s="1"/>
  <c r="H1311" i="5" s="1"/>
  <c r="O1472" i="3"/>
  <c r="P1472" i="3" s="1"/>
  <c r="Q1472" i="3" s="1"/>
  <c r="H1473" i="5" s="1"/>
  <c r="O1637" i="3"/>
  <c r="P1637" i="3" s="1"/>
  <c r="Q1637" i="3" s="1"/>
  <c r="H1638" i="5" s="1"/>
  <c r="O1646" i="3"/>
  <c r="P1646" i="3" s="1"/>
  <c r="Q1646" i="3" s="1"/>
  <c r="H1647" i="5" s="1"/>
  <c r="O1534" i="3"/>
  <c r="P1534" i="3" s="1"/>
  <c r="Q1534" i="3" s="1"/>
  <c r="H1535" i="5" s="1"/>
  <c r="O1685" i="3"/>
  <c r="P1685" i="3" s="1"/>
  <c r="Q1685" i="3" s="1"/>
  <c r="H1686" i="5" s="1"/>
  <c r="O655" i="3"/>
  <c r="P655" i="3" s="1"/>
  <c r="Q655" i="3" s="1"/>
  <c r="H656" i="5" s="1"/>
  <c r="O783" i="3"/>
  <c r="P783" i="3" s="1"/>
  <c r="Q783" i="3" s="1"/>
  <c r="H784" i="5" s="1"/>
  <c r="O911" i="3"/>
  <c r="P911" i="3" s="1"/>
  <c r="Q911" i="3" s="1"/>
  <c r="H912" i="5" s="1"/>
  <c r="O1039" i="3"/>
  <c r="P1039" i="3" s="1"/>
  <c r="Q1039" i="3" s="1"/>
  <c r="H1040" i="5" s="1"/>
  <c r="O1160" i="3"/>
  <c r="P1160" i="3" s="1"/>
  <c r="Q1160" i="3" s="1"/>
  <c r="H1161" i="5" s="1"/>
  <c r="O1571" i="3"/>
  <c r="P1571" i="3" s="1"/>
  <c r="Q1571" i="3" s="1"/>
  <c r="H1572" i="5" s="1"/>
  <c r="O1190" i="3"/>
  <c r="P1190" i="3" s="1"/>
  <c r="Q1190" i="3" s="1"/>
  <c r="H1191" i="5" s="1"/>
  <c r="O1304" i="3"/>
  <c r="P1304" i="3" s="1"/>
  <c r="Q1304" i="3" s="1"/>
  <c r="H1305" i="5" s="1"/>
  <c r="O1450" i="3"/>
  <c r="P1450" i="3" s="1"/>
  <c r="Q1450" i="3" s="1"/>
  <c r="H1451" i="5" s="1"/>
  <c r="O1577" i="3"/>
  <c r="P1577" i="3" s="1"/>
  <c r="Q1577" i="3" s="1"/>
  <c r="H1578" i="5" s="1"/>
  <c r="O575" i="2"/>
  <c r="P575" i="2" s="1"/>
  <c r="Q575" i="2" s="1"/>
  <c r="H576" i="4" s="1"/>
  <c r="O735" i="2"/>
  <c r="P735" i="2" s="1"/>
  <c r="Q735" i="2" s="1"/>
  <c r="H736" i="4" s="1"/>
  <c r="O271" i="2"/>
  <c r="P271" i="2" s="1"/>
  <c r="Q271" i="2" s="1"/>
  <c r="H272" i="4" s="1"/>
  <c r="O417" i="2"/>
  <c r="P417" i="2" s="1"/>
  <c r="Q417" i="2" s="1"/>
  <c r="H418" i="4" s="1"/>
  <c r="O64" i="2"/>
  <c r="P64" i="2" s="1"/>
  <c r="Q64" i="2" s="1"/>
  <c r="H65" i="4" s="1"/>
  <c r="O191" i="2"/>
  <c r="P191" i="2" s="1"/>
  <c r="Q191" i="2" s="1"/>
  <c r="H192" i="4" s="1"/>
  <c r="O295" i="2"/>
  <c r="P295" i="2" s="1"/>
  <c r="Q295" i="2" s="1"/>
  <c r="H296" i="4" s="1"/>
  <c r="O447" i="2"/>
  <c r="P447" i="2" s="1"/>
  <c r="Q447" i="2" s="1"/>
  <c r="H448" i="4" s="1"/>
  <c r="O187" i="2"/>
  <c r="P187" i="2" s="1"/>
  <c r="Q187" i="2" s="1"/>
  <c r="H188" i="4" s="1"/>
  <c r="O428" i="2"/>
  <c r="P428" i="2" s="1"/>
  <c r="Q428" i="2" s="1"/>
  <c r="H429" i="4" s="1"/>
  <c r="O14" i="2"/>
  <c r="P14" i="2" s="1"/>
  <c r="Q14" i="2" s="1"/>
  <c r="H15" i="4" s="1"/>
  <c r="O210" i="2"/>
  <c r="P210" i="2" s="1"/>
  <c r="Q210" i="2" s="1"/>
  <c r="H211" i="4" s="1"/>
  <c r="O400" i="2"/>
  <c r="P400" i="2" s="1"/>
  <c r="Q400" i="2" s="1"/>
  <c r="H401" i="4" s="1"/>
  <c r="O175" i="2"/>
  <c r="P175" i="2" s="1"/>
  <c r="Q175" i="2" s="1"/>
  <c r="H176" i="4" s="1"/>
  <c r="O36" i="2"/>
  <c r="P36" i="2" s="1"/>
  <c r="Q36" i="2" s="1"/>
  <c r="H37" i="4" s="1"/>
  <c r="O149" i="2"/>
  <c r="P149" i="2" s="1"/>
  <c r="Q149" i="2" s="1"/>
  <c r="H150" i="4" s="1"/>
  <c r="O109" i="2"/>
  <c r="P109" i="2" s="1"/>
  <c r="Q109" i="2" s="1"/>
  <c r="H110" i="4" s="1"/>
  <c r="O265" i="2"/>
  <c r="P265" i="2" s="1"/>
  <c r="Q265" i="2" s="1"/>
  <c r="H266" i="4" s="1"/>
  <c r="O631" i="2"/>
  <c r="P631" i="2" s="1"/>
  <c r="Q631" i="2" s="1"/>
  <c r="H632" i="4" s="1"/>
  <c r="O38" i="2"/>
  <c r="P38" i="2" s="1"/>
  <c r="Q38" i="2" s="1"/>
  <c r="H39" i="4" s="1"/>
  <c r="O159" i="2"/>
  <c r="P159" i="2" s="1"/>
  <c r="Q159" i="2" s="1"/>
  <c r="H160" i="4" s="1"/>
  <c r="O72" i="2"/>
  <c r="P72" i="2" s="1"/>
  <c r="Q72" i="2" s="1"/>
  <c r="H73" i="4" s="1"/>
  <c r="O341" i="2"/>
  <c r="P341" i="2" s="1"/>
  <c r="Q341" i="2" s="1"/>
  <c r="H342" i="4" s="1"/>
  <c r="O215" i="2"/>
  <c r="P215" i="2" s="1"/>
  <c r="Q215" i="2" s="1"/>
  <c r="H216" i="4" s="1"/>
  <c r="O95" i="2"/>
  <c r="P95" i="2" s="1"/>
  <c r="Q95" i="2" s="1"/>
  <c r="H96" i="4" s="1"/>
  <c r="O169" i="2"/>
  <c r="P169" i="2" s="1"/>
  <c r="Q169" i="2" s="1"/>
  <c r="H170" i="4" s="1"/>
  <c r="O679" i="2"/>
  <c r="P679" i="2" s="1"/>
  <c r="Q679" i="2" s="1"/>
  <c r="H680" i="4" s="1"/>
  <c r="O389" i="2"/>
  <c r="P389" i="2" s="1"/>
  <c r="Q389" i="2" s="1"/>
  <c r="H390" i="4" s="1"/>
  <c r="O517" i="2"/>
  <c r="P517" i="2" s="1"/>
  <c r="Q517" i="2" s="1"/>
  <c r="H518" i="4" s="1"/>
  <c r="O480" i="2"/>
  <c r="P480" i="2" s="1"/>
  <c r="Q480" i="2" s="1"/>
  <c r="H481" i="4" s="1"/>
  <c r="O818" i="2"/>
  <c r="P818" i="2" s="1"/>
  <c r="Q818" i="2" s="1"/>
  <c r="H819" i="4" s="1"/>
  <c r="O267" i="2"/>
  <c r="P267" i="2" s="1"/>
  <c r="Q267" i="2" s="1"/>
  <c r="H268" i="4" s="1"/>
  <c r="O395" i="2"/>
  <c r="P395" i="2" s="1"/>
  <c r="Q395" i="2" s="1"/>
  <c r="H396" i="4" s="1"/>
  <c r="O523" i="2"/>
  <c r="P523" i="2" s="1"/>
  <c r="Q523" i="2" s="1"/>
  <c r="H524" i="4" s="1"/>
  <c r="O626" i="2"/>
  <c r="P626" i="2" s="1"/>
  <c r="Q626" i="2" s="1"/>
  <c r="H627" i="4" s="1"/>
  <c r="O684" i="2"/>
  <c r="P684" i="2" s="1"/>
  <c r="Q684" i="2" s="1"/>
  <c r="H685" i="4" s="1"/>
  <c r="O994" i="2"/>
  <c r="P994" i="2" s="1"/>
  <c r="Q994" i="2" s="1"/>
  <c r="H995" i="4" s="1"/>
  <c r="O811" i="2"/>
  <c r="P811" i="2" s="1"/>
  <c r="Q811" i="2" s="1"/>
  <c r="H812" i="4" s="1"/>
  <c r="O676" i="2"/>
  <c r="P676" i="2" s="1"/>
  <c r="Q676" i="2" s="1"/>
  <c r="H677" i="4" s="1"/>
  <c r="O804" i="2"/>
  <c r="P804" i="2" s="1"/>
  <c r="Q804" i="2" s="1"/>
  <c r="H805" i="4" s="1"/>
  <c r="O932" i="2"/>
  <c r="P932" i="2" s="1"/>
  <c r="Q932" i="2" s="1"/>
  <c r="H933" i="4" s="1"/>
  <c r="O1053" i="2"/>
  <c r="P1053" i="2" s="1"/>
  <c r="Q1053" i="2" s="1"/>
  <c r="H1054" i="4" s="1"/>
  <c r="O758" i="2"/>
  <c r="P758" i="2" s="1"/>
  <c r="Q758" i="2" s="1"/>
  <c r="H759" i="4" s="1"/>
  <c r="O881" i="2"/>
  <c r="P881" i="2" s="1"/>
  <c r="Q881" i="2" s="1"/>
  <c r="H882" i="4" s="1"/>
  <c r="O1075" i="2"/>
  <c r="P1075" i="2" s="1"/>
  <c r="Q1075" i="2" s="1"/>
  <c r="H1076" i="4" s="1"/>
  <c r="O815" i="2"/>
  <c r="P815" i="2" s="1"/>
  <c r="Q815" i="2" s="1"/>
  <c r="H816" i="4" s="1"/>
  <c r="O938" i="2"/>
  <c r="P938" i="2" s="1"/>
  <c r="Q938" i="2" s="1"/>
  <c r="H939" i="4" s="1"/>
  <c r="O760" i="2"/>
  <c r="P760" i="2" s="1"/>
  <c r="Q760" i="2" s="1"/>
  <c r="H761" i="4" s="1"/>
  <c r="O885" i="2"/>
  <c r="P885" i="2" s="1"/>
  <c r="Q885" i="2" s="1"/>
  <c r="H886" i="4" s="1"/>
  <c r="O929" i="2"/>
  <c r="P929" i="2" s="1"/>
  <c r="Q929" i="2" s="1"/>
  <c r="H930" i="4" s="1"/>
  <c r="O828" i="2"/>
  <c r="P828" i="2" s="1"/>
  <c r="Q828" i="2" s="1"/>
  <c r="H829" i="4" s="1"/>
  <c r="O1210" i="2"/>
  <c r="P1210" i="2" s="1"/>
  <c r="Q1210" i="2" s="1"/>
  <c r="H1211" i="4" s="1"/>
  <c r="O1285" i="2"/>
  <c r="P1285" i="2" s="1"/>
  <c r="Q1285" i="2" s="1"/>
  <c r="H1286" i="4" s="1"/>
  <c r="O1094" i="2"/>
  <c r="P1094" i="2" s="1"/>
  <c r="Q1094" i="2" s="1"/>
  <c r="H1095" i="4" s="1"/>
  <c r="O1345" i="2"/>
  <c r="P1345" i="2" s="1"/>
  <c r="Q1345" i="2" s="1"/>
  <c r="H1346" i="4" s="1"/>
  <c r="O1055" i="2"/>
  <c r="P1055" i="2" s="1"/>
  <c r="Q1055" i="2" s="1"/>
  <c r="H1056" i="4" s="1"/>
  <c r="O1179" i="2"/>
  <c r="P1179" i="2" s="1"/>
  <c r="Q1179" i="2" s="1"/>
  <c r="H1180" i="4" s="1"/>
  <c r="O1161" i="2"/>
  <c r="P1161" i="2" s="1"/>
  <c r="Q1161" i="2" s="1"/>
  <c r="H1162" i="4" s="1"/>
  <c r="O1249" i="2"/>
  <c r="P1249" i="2" s="1"/>
  <c r="Q1249" i="2" s="1"/>
  <c r="H1250" i="4" s="1"/>
  <c r="O1135" i="2"/>
  <c r="P1135" i="2" s="1"/>
  <c r="Q1135" i="2" s="1"/>
  <c r="H1136" i="4" s="1"/>
  <c r="O1120" i="2"/>
  <c r="P1120" i="2" s="1"/>
  <c r="Q1120" i="2" s="1"/>
  <c r="H1121" i="4" s="1"/>
  <c r="O1212" i="2"/>
  <c r="P1212" i="2" s="1"/>
  <c r="Q1212" i="2" s="1"/>
  <c r="H1213" i="4" s="1"/>
  <c r="O1370" i="2"/>
  <c r="P1370" i="2" s="1"/>
  <c r="Q1370" i="2" s="1"/>
  <c r="H1371" i="4" s="1"/>
  <c r="O1619" i="2"/>
  <c r="P1619" i="2" s="1"/>
  <c r="Q1619" i="2" s="1"/>
  <c r="H1620" i="4" s="1"/>
  <c r="O1505" i="2"/>
  <c r="P1505" i="2" s="1"/>
  <c r="Q1505" i="2" s="1"/>
  <c r="H1506" i="4" s="1"/>
  <c r="O1420" i="2"/>
  <c r="P1420" i="2" s="1"/>
  <c r="Q1420" i="2" s="1"/>
  <c r="H1421" i="4" s="1"/>
  <c r="O1621" i="2"/>
  <c r="P1621" i="2" s="1"/>
  <c r="Q1621" i="2" s="1"/>
  <c r="H1622" i="4" s="1"/>
  <c r="O1528" i="2"/>
  <c r="P1528" i="2" s="1"/>
  <c r="Q1528" i="2" s="1"/>
  <c r="H1529" i="4" s="1"/>
  <c r="O1211" i="2"/>
  <c r="P1211" i="2" s="1"/>
  <c r="Q1211" i="2" s="1"/>
  <c r="H1212" i="4" s="1"/>
  <c r="O1339" i="2"/>
  <c r="P1339" i="2" s="1"/>
  <c r="Q1339" i="2" s="1"/>
  <c r="H1340" i="4" s="1"/>
  <c r="O1498" i="2"/>
  <c r="P1498" i="2" s="1"/>
  <c r="Q1498" i="2" s="1"/>
  <c r="H1499" i="4" s="1"/>
  <c r="O1415" i="2"/>
  <c r="P1415" i="2" s="1"/>
  <c r="Q1415" i="2" s="1"/>
  <c r="H1416" i="4" s="1"/>
  <c r="O1142" i="2"/>
  <c r="P1142" i="2" s="1"/>
  <c r="Q1142" i="2" s="1"/>
  <c r="H1143" i="4" s="1"/>
  <c r="O1270" i="2"/>
  <c r="P1270" i="2" s="1"/>
  <c r="Q1270" i="2" s="1"/>
  <c r="H1271" i="4" s="1"/>
  <c r="O1700" i="2"/>
  <c r="P1700" i="2" s="1"/>
  <c r="Q1700" i="2" s="1"/>
  <c r="H1701" i="4" s="1"/>
  <c r="O1327" i="2"/>
  <c r="P1327" i="2" s="1"/>
  <c r="Q1327" i="2" s="1"/>
  <c r="H1328" i="4" s="1"/>
  <c r="O1444" i="2"/>
  <c r="P1444" i="2" s="1"/>
  <c r="Q1444" i="2" s="1"/>
  <c r="H1445" i="4" s="1"/>
  <c r="O1493" i="2"/>
  <c r="P1493" i="2" s="1"/>
  <c r="Q1493" i="2" s="1"/>
  <c r="H1494" i="4" s="1"/>
  <c r="O1689" i="2"/>
  <c r="P1689" i="2" s="1"/>
  <c r="Q1689" i="2" s="1"/>
  <c r="H1690" i="4" s="1"/>
  <c r="O1597" i="2"/>
  <c r="P1597" i="2" s="1"/>
  <c r="Q1597" i="2" s="1"/>
  <c r="H1598" i="4" s="1"/>
  <c r="O1520" i="2"/>
  <c r="P1520" i="2" s="1"/>
  <c r="Q1520" i="2" s="1"/>
  <c r="H1521" i="4" s="1"/>
  <c r="O1675" i="2"/>
  <c r="P1675" i="2" s="1"/>
  <c r="Q1675" i="2" s="1"/>
  <c r="H1676" i="4" s="1"/>
  <c r="O1458" i="2"/>
  <c r="P1458" i="2" s="1"/>
  <c r="Q1458" i="2" s="1"/>
  <c r="H1459" i="4" s="1"/>
  <c r="O1624" i="2"/>
  <c r="P1624" i="2" s="1"/>
  <c r="Q1624" i="2" s="1"/>
  <c r="H1625" i="4" s="1"/>
  <c r="O1628" i="2"/>
  <c r="P1628" i="2" s="1"/>
  <c r="Q1628" i="2" s="1"/>
  <c r="H1629" i="4" s="1"/>
  <c r="O1648" i="2"/>
  <c r="P1648" i="2" s="1"/>
  <c r="Q1648" i="2" s="1"/>
  <c r="H1649" i="4" s="1"/>
  <c r="O325" i="3"/>
  <c r="P325" i="3" s="1"/>
  <c r="Q325" i="3" s="1"/>
  <c r="H326" i="5" s="1"/>
  <c r="O468" i="3"/>
  <c r="P468" i="3" s="1"/>
  <c r="Q468" i="3" s="1"/>
  <c r="H469" i="5" s="1"/>
  <c r="O1137" i="3"/>
  <c r="P1137" i="3" s="1"/>
  <c r="Q1137" i="3" s="1"/>
  <c r="H1138" i="5" s="1"/>
  <c r="O1443" i="3"/>
  <c r="P1443" i="3" s="1"/>
  <c r="Q1443" i="3" s="1"/>
  <c r="H1444" i="5" s="1"/>
  <c r="O1372" i="3"/>
  <c r="P1372" i="3" s="1"/>
  <c r="Q1372" i="3" s="1"/>
  <c r="H1373" i="5" s="1"/>
  <c r="O830" i="3"/>
  <c r="P830" i="3" s="1"/>
  <c r="Q830" i="3" s="1"/>
  <c r="H831" i="5" s="1"/>
  <c r="O1134" i="3"/>
  <c r="P1134" i="3" s="1"/>
  <c r="Q1134" i="3" s="1"/>
  <c r="H1135" i="5" s="1"/>
  <c r="O643" i="2"/>
  <c r="P643" i="2" s="1"/>
  <c r="Q643" i="2" s="1"/>
  <c r="H644" i="4" s="1"/>
  <c r="O1016" i="2"/>
  <c r="P1016" i="2" s="1"/>
  <c r="Q1016" i="2" s="1"/>
  <c r="H1017" i="4" s="1"/>
  <c r="O1303" i="2"/>
  <c r="P1303" i="2" s="1"/>
  <c r="Q1303" i="2" s="1"/>
  <c r="H1304" i="4" s="1"/>
  <c r="O1344" i="2"/>
  <c r="P1344" i="2" s="1"/>
  <c r="Q1344" i="2" s="1"/>
  <c r="H1345" i="4" s="1"/>
  <c r="O1388" i="2"/>
  <c r="P1388" i="2" s="1"/>
  <c r="Q1388" i="2" s="1"/>
  <c r="H1389" i="4" s="1"/>
  <c r="O1400" i="2"/>
  <c r="P1400" i="2" s="1"/>
  <c r="Q1400" i="2" s="1"/>
  <c r="H1401" i="4" s="1"/>
  <c r="O1560" i="2"/>
  <c r="P1560" i="2" s="1"/>
  <c r="Q1560" i="2" s="1"/>
  <c r="H1561" i="4" s="1"/>
  <c r="O1647" i="2"/>
  <c r="P1647" i="2" s="1"/>
  <c r="Q1647" i="2" s="1"/>
  <c r="H1648" i="4" s="1"/>
  <c r="O1629" i="2"/>
  <c r="P1629" i="2" s="1"/>
  <c r="Q1629" i="2" s="1"/>
  <c r="H1630" i="4" s="1"/>
  <c r="O1586" i="2"/>
  <c r="P1586" i="2" s="1"/>
  <c r="Q1586" i="2" s="1"/>
  <c r="H1587" i="4" s="1"/>
  <c r="O1499" i="2"/>
  <c r="P1499" i="2" s="1"/>
  <c r="Q1499" i="2" s="1"/>
  <c r="H1500" i="4" s="1"/>
  <c r="O1650" i="2"/>
  <c r="P1650" i="2" s="1"/>
  <c r="Q1650" i="2" s="1"/>
  <c r="H1651" i="4" s="1"/>
  <c r="O1501" i="2"/>
  <c r="P1501" i="2" s="1"/>
  <c r="Q1501" i="2" s="1"/>
  <c r="H1502" i="4" s="1"/>
  <c r="O1634" i="2"/>
  <c r="P1634" i="2" s="1"/>
  <c r="Q1634" i="2" s="1"/>
  <c r="H1635" i="4" s="1"/>
  <c r="O1430" i="2"/>
  <c r="P1430" i="2" s="1"/>
  <c r="Q1430" i="2" s="1"/>
  <c r="H1431" i="4" s="1"/>
  <c r="O1558" i="2"/>
  <c r="P1558" i="2" s="1"/>
  <c r="Q1558" i="2" s="1"/>
  <c r="H1559" i="4" s="1"/>
  <c r="O1697" i="2"/>
  <c r="P1697" i="2" s="1"/>
  <c r="Q1697" i="2" s="1"/>
  <c r="H1698" i="4" s="1"/>
  <c r="O114" i="3"/>
  <c r="P114" i="3" s="1"/>
  <c r="Q114" i="3" s="1"/>
  <c r="H115" i="5" s="1"/>
  <c r="O285" i="3"/>
  <c r="P285" i="3" s="1"/>
  <c r="Q285" i="3" s="1"/>
  <c r="H286" i="5" s="1"/>
  <c r="O69" i="3"/>
  <c r="P69" i="3" s="1"/>
  <c r="Q69" i="3" s="1"/>
  <c r="H70" i="5" s="1"/>
  <c r="O266" i="3"/>
  <c r="P266" i="3" s="1"/>
  <c r="Q266" i="3" s="1"/>
  <c r="H267" i="5" s="1"/>
  <c r="O73" i="3"/>
  <c r="P73" i="3" s="1"/>
  <c r="Q73" i="3" s="1"/>
  <c r="H74" i="5" s="1"/>
  <c r="O435" i="3"/>
  <c r="P435" i="3" s="1"/>
  <c r="Q435" i="3" s="1"/>
  <c r="H436" i="5" s="1"/>
  <c r="O322" i="3"/>
  <c r="P322" i="3" s="1"/>
  <c r="Q322" i="3" s="1"/>
  <c r="H323" i="5" s="1"/>
  <c r="O1349" i="3"/>
  <c r="P1349" i="3" s="1"/>
  <c r="Q1349" i="3" s="1"/>
  <c r="H1350" i="5" s="1"/>
  <c r="O174" i="3"/>
  <c r="P174" i="3" s="1"/>
  <c r="Q174" i="3" s="1"/>
  <c r="H175" i="5" s="1"/>
  <c r="O228" i="3"/>
  <c r="P228" i="3" s="1"/>
  <c r="Q228" i="3" s="1"/>
  <c r="H229" i="5" s="1"/>
  <c r="O79" i="3"/>
  <c r="P79" i="3" s="1"/>
  <c r="Q79" i="3" s="1"/>
  <c r="H80" i="5" s="1"/>
  <c r="O316" i="3"/>
  <c r="P316" i="3" s="1"/>
  <c r="Q316" i="3" s="1"/>
  <c r="H317" i="5" s="1"/>
  <c r="O54" i="3"/>
  <c r="P54" i="3" s="1"/>
  <c r="Q54" i="3" s="1"/>
  <c r="H55" i="5" s="1"/>
  <c r="O215" i="3"/>
  <c r="P215" i="3" s="1"/>
  <c r="Q215" i="3" s="1"/>
  <c r="H216" i="5" s="1"/>
  <c r="O438" i="3"/>
  <c r="P438" i="3" s="1"/>
  <c r="Q438" i="3" s="1"/>
  <c r="H439" i="5" s="1"/>
  <c r="O721" i="3"/>
  <c r="P721" i="3" s="1"/>
  <c r="Q721" i="3" s="1"/>
  <c r="H722" i="5" s="1"/>
  <c r="O193" i="3"/>
  <c r="P193" i="3" s="1"/>
  <c r="Q193" i="3" s="1"/>
  <c r="H194" i="5" s="1"/>
  <c r="O256" i="3"/>
  <c r="P256" i="3" s="1"/>
  <c r="Q256" i="3" s="1"/>
  <c r="H257" i="5" s="1"/>
  <c r="O386" i="3"/>
  <c r="P386" i="3" s="1"/>
  <c r="Q386" i="3" s="1"/>
  <c r="H387" i="5" s="1"/>
  <c r="O628" i="3"/>
  <c r="P628" i="3" s="1"/>
  <c r="Q628" i="3" s="1"/>
  <c r="H629" i="5" s="1"/>
  <c r="O797" i="3"/>
  <c r="P797" i="3" s="1"/>
  <c r="Q797" i="3" s="1"/>
  <c r="H798" i="5" s="1"/>
  <c r="O619" i="3"/>
  <c r="P619" i="3" s="1"/>
  <c r="Q619" i="3" s="1"/>
  <c r="H620" i="5" s="1"/>
  <c r="O714" i="3"/>
  <c r="P714" i="3" s="1"/>
  <c r="Q714" i="3" s="1"/>
  <c r="H715" i="5" s="1"/>
  <c r="O501" i="3"/>
  <c r="P501" i="3" s="1"/>
  <c r="Q501" i="3" s="1"/>
  <c r="H502" i="5" s="1"/>
  <c r="O538" i="3"/>
  <c r="P538" i="3" s="1"/>
  <c r="Q538" i="3" s="1"/>
  <c r="H539" i="5" s="1"/>
  <c r="O536" i="3"/>
  <c r="P536" i="3" s="1"/>
  <c r="Q536" i="3" s="1"/>
  <c r="H537" i="5" s="1"/>
  <c r="O518" i="3"/>
  <c r="P518" i="3" s="1"/>
  <c r="Q518" i="3" s="1"/>
  <c r="H519" i="5" s="1"/>
  <c r="O504" i="3"/>
  <c r="P504" i="3" s="1"/>
  <c r="Q504" i="3" s="1"/>
  <c r="H505" i="5" s="1"/>
  <c r="O941" i="3"/>
  <c r="P941" i="3" s="1"/>
  <c r="Q941" i="3" s="1"/>
  <c r="H942" i="5" s="1"/>
  <c r="O908" i="3"/>
  <c r="P908" i="3" s="1"/>
  <c r="Q908" i="3" s="1"/>
  <c r="H909" i="5" s="1"/>
  <c r="O644" i="3"/>
  <c r="P644" i="3" s="1"/>
  <c r="Q644" i="3" s="1"/>
  <c r="H645" i="5" s="1"/>
  <c r="O1085" i="3"/>
  <c r="P1085" i="3" s="1"/>
  <c r="Q1085" i="3" s="1"/>
  <c r="H1086" i="5" s="1"/>
  <c r="O725" i="3"/>
  <c r="P725" i="3" s="1"/>
  <c r="Q725" i="3" s="1"/>
  <c r="H726" i="5" s="1"/>
  <c r="O819" i="3"/>
  <c r="P819" i="3" s="1"/>
  <c r="Q819" i="3" s="1"/>
  <c r="H820" i="5" s="1"/>
  <c r="O983" i="3"/>
  <c r="P983" i="3" s="1"/>
  <c r="Q983" i="3" s="1"/>
  <c r="H984" i="5" s="1"/>
  <c r="O1110" i="3"/>
  <c r="P1110" i="3" s="1"/>
  <c r="Q1110" i="3" s="1"/>
  <c r="H1111" i="5" s="1"/>
  <c r="O1458" i="3"/>
  <c r="P1458" i="3" s="1"/>
  <c r="Q1458" i="3" s="1"/>
  <c r="H1459" i="5" s="1"/>
  <c r="O1644" i="3"/>
  <c r="P1644" i="3" s="1"/>
  <c r="Q1644" i="3" s="1"/>
  <c r="H1645" i="5" s="1"/>
  <c r="O1422" i="3"/>
  <c r="P1422" i="3" s="1"/>
  <c r="Q1422" i="3" s="1"/>
  <c r="H1423" i="5" s="1"/>
  <c r="O1478" i="3"/>
  <c r="P1478" i="3" s="1"/>
  <c r="Q1478" i="3" s="1"/>
  <c r="H1479" i="5" s="1"/>
  <c r="O652" i="3"/>
  <c r="P652" i="3" s="1"/>
  <c r="Q652" i="3" s="1"/>
  <c r="H653" i="5" s="1"/>
  <c r="O1570" i="3"/>
  <c r="P1570" i="3" s="1"/>
  <c r="Q1570" i="3" s="1"/>
  <c r="H1571" i="5" s="1"/>
  <c r="O254" i="3"/>
  <c r="P254" i="3" s="1"/>
  <c r="Q254" i="3" s="1"/>
  <c r="H255" i="5" s="1"/>
  <c r="O641" i="3"/>
  <c r="P641" i="3" s="1"/>
  <c r="Q641" i="3" s="1"/>
  <c r="H642" i="5" s="1"/>
  <c r="O1097" i="3"/>
  <c r="P1097" i="3" s="1"/>
  <c r="Q1097" i="3" s="1"/>
  <c r="H1098" i="5" s="1"/>
  <c r="O1273" i="3"/>
  <c r="P1273" i="3" s="1"/>
  <c r="Q1273" i="3" s="1"/>
  <c r="H1274" i="5" s="1"/>
  <c r="O915" i="3"/>
  <c r="P915" i="3" s="1"/>
  <c r="Q915" i="3" s="1"/>
  <c r="H916" i="5" s="1"/>
  <c r="O1677" i="3"/>
  <c r="P1677" i="3" s="1"/>
  <c r="Q1677" i="3" s="1"/>
  <c r="H1678" i="5" s="1"/>
  <c r="O1069" i="3"/>
  <c r="P1069" i="3" s="1"/>
  <c r="Q1069" i="3" s="1"/>
  <c r="H1070" i="5" s="1"/>
  <c r="O1199" i="3"/>
  <c r="P1199" i="3" s="1"/>
  <c r="Q1199" i="3" s="1"/>
  <c r="H1200" i="5" s="1"/>
  <c r="O1549" i="3"/>
  <c r="P1549" i="3" s="1"/>
  <c r="Q1549" i="3" s="1"/>
  <c r="H1550" i="5" s="1"/>
  <c r="O1361" i="3"/>
  <c r="P1361" i="3" s="1"/>
  <c r="Q1361" i="3" s="1"/>
  <c r="H1362" i="5" s="1"/>
  <c r="O1525" i="3"/>
  <c r="P1525" i="3" s="1"/>
  <c r="Q1525" i="3" s="1"/>
  <c r="H1526" i="5" s="1"/>
  <c r="O1504" i="3"/>
  <c r="P1504" i="3" s="1"/>
  <c r="Q1504" i="3" s="1"/>
  <c r="H1505" i="5" s="1"/>
  <c r="O1661" i="3"/>
  <c r="P1661" i="3" s="1"/>
  <c r="Q1661" i="3" s="1"/>
  <c r="H1662" i="5" s="1"/>
  <c r="O1547" i="3"/>
  <c r="P1547" i="3" s="1"/>
  <c r="Q1547" i="3" s="1"/>
  <c r="H1548" i="5" s="1"/>
  <c r="O671" i="3"/>
  <c r="P671" i="3" s="1"/>
  <c r="Q671" i="3" s="1"/>
  <c r="H672" i="5" s="1"/>
  <c r="O927" i="3"/>
  <c r="P927" i="3" s="1"/>
  <c r="Q927" i="3" s="1"/>
  <c r="H928" i="5" s="1"/>
  <c r="O1055" i="3"/>
  <c r="P1055" i="3" s="1"/>
  <c r="Q1055" i="3" s="1"/>
  <c r="H1056" i="5" s="1"/>
  <c r="O1177" i="3"/>
  <c r="P1177" i="3" s="1"/>
  <c r="Q1177" i="3" s="1"/>
  <c r="H1178" i="5" s="1"/>
  <c r="O1575" i="3"/>
  <c r="P1575" i="3" s="1"/>
  <c r="Q1575" i="3" s="1"/>
  <c r="H1576" i="5" s="1"/>
  <c r="O1206" i="3"/>
  <c r="P1206" i="3" s="1"/>
  <c r="Q1206" i="3" s="1"/>
  <c r="H1207" i="5" s="1"/>
  <c r="O1321" i="3"/>
  <c r="P1321" i="3" s="1"/>
  <c r="Q1321" i="3" s="1"/>
  <c r="H1322" i="5" s="1"/>
  <c r="O177" i="2"/>
  <c r="P177" i="2" s="1"/>
  <c r="Q177" i="2" s="1"/>
  <c r="H178" i="4" s="1"/>
  <c r="O360" i="2"/>
  <c r="P360" i="2" s="1"/>
  <c r="Q360" i="2" s="1"/>
  <c r="H361" i="4" s="1"/>
  <c r="O284" i="2"/>
  <c r="P284" i="2" s="1"/>
  <c r="Q284" i="2" s="1"/>
  <c r="H285" i="4" s="1"/>
  <c r="O80" i="2"/>
  <c r="P80" i="2" s="1"/>
  <c r="Q80" i="2" s="1"/>
  <c r="H81" i="4" s="1"/>
  <c r="O195" i="2"/>
  <c r="P195" i="2" s="1"/>
  <c r="Q195" i="2" s="1"/>
  <c r="H196" i="4" s="1"/>
  <c r="O328" i="2"/>
  <c r="P328" i="2" s="1"/>
  <c r="Q328" i="2" s="1"/>
  <c r="H329" i="4" s="1"/>
  <c r="O463" i="2"/>
  <c r="P463" i="2" s="1"/>
  <c r="Q463" i="2" s="1"/>
  <c r="H464" i="4" s="1"/>
  <c r="O456" i="2"/>
  <c r="P456" i="2" s="1"/>
  <c r="Q456" i="2" s="1"/>
  <c r="H457" i="4" s="1"/>
  <c r="O52" i="2"/>
  <c r="P52" i="2" s="1"/>
  <c r="Q52" i="2" s="1"/>
  <c r="H53" i="4" s="1"/>
  <c r="O208" i="2"/>
  <c r="P208" i="2" s="1"/>
  <c r="Q208" i="2" s="1"/>
  <c r="H209" i="4" s="1"/>
  <c r="O125" i="2"/>
  <c r="P125" i="2" s="1"/>
  <c r="Q125" i="2" s="1"/>
  <c r="H126" i="4" s="1"/>
  <c r="O668" i="2"/>
  <c r="P668" i="2" s="1"/>
  <c r="Q668" i="2" s="1"/>
  <c r="H669" i="4" s="1"/>
  <c r="O54" i="2"/>
  <c r="P54" i="2" s="1"/>
  <c r="Q54" i="2" s="1"/>
  <c r="H55" i="4" s="1"/>
  <c r="O355" i="2"/>
  <c r="P355" i="2" s="1"/>
  <c r="Q355" i="2" s="1"/>
  <c r="H356" i="4" s="1"/>
  <c r="O88" i="2"/>
  <c r="P88" i="2" s="1"/>
  <c r="Q88" i="2" s="1"/>
  <c r="H89" i="4" s="1"/>
  <c r="O362" i="2"/>
  <c r="P362" i="2" s="1"/>
  <c r="Q362" i="2" s="1"/>
  <c r="H363" i="4" s="1"/>
  <c r="O21" i="2"/>
  <c r="P21" i="2" s="1"/>
  <c r="Q21" i="2" s="1"/>
  <c r="H22" i="4" s="1"/>
  <c r="O495" i="2"/>
  <c r="P495" i="2" s="1"/>
  <c r="Q495" i="2" s="1"/>
  <c r="H496" i="4" s="1"/>
  <c r="O369" i="2"/>
  <c r="P369" i="2" s="1"/>
  <c r="Q369" i="2" s="1"/>
  <c r="H370" i="4" s="1"/>
  <c r="O106" i="2"/>
  <c r="P106" i="2" s="1"/>
  <c r="Q106" i="2" s="1"/>
  <c r="H107" i="4" s="1"/>
  <c r="O617" i="2"/>
  <c r="P617" i="2" s="1"/>
  <c r="Q617" i="2" s="1"/>
  <c r="H618" i="4" s="1"/>
  <c r="O405" i="2"/>
  <c r="P405" i="2" s="1"/>
  <c r="Q405" i="2" s="1"/>
  <c r="H406" i="4" s="1"/>
  <c r="O533" i="2"/>
  <c r="P533" i="2" s="1"/>
  <c r="Q533" i="2" s="1"/>
  <c r="H534" i="4" s="1"/>
  <c r="O715" i="2"/>
  <c r="P715" i="2" s="1"/>
  <c r="Q715" i="2" s="1"/>
  <c r="H716" i="4" s="1"/>
  <c r="O642" i="2"/>
  <c r="P642" i="2" s="1"/>
  <c r="Q642" i="2" s="1"/>
  <c r="H643" i="4" s="1"/>
  <c r="O283" i="2"/>
  <c r="P283" i="2" s="1"/>
  <c r="Q283" i="2" s="1"/>
  <c r="H284" i="4" s="1"/>
  <c r="O411" i="2"/>
  <c r="P411" i="2" s="1"/>
  <c r="Q411" i="2" s="1"/>
  <c r="H412" i="4" s="1"/>
  <c r="O539" i="2"/>
  <c r="P539" i="2" s="1"/>
  <c r="Q539" i="2" s="1"/>
  <c r="H540" i="4" s="1"/>
  <c r="O630" i="2"/>
  <c r="P630" i="2" s="1"/>
  <c r="Q630" i="2" s="1"/>
  <c r="H631" i="4" s="1"/>
  <c r="O1058" i="2"/>
  <c r="P1058" i="2" s="1"/>
  <c r="Q1058" i="2" s="1"/>
  <c r="H1059" i="4" s="1"/>
  <c r="O890" i="2"/>
  <c r="P890" i="2" s="1"/>
  <c r="Q890" i="2" s="1"/>
  <c r="H891" i="4" s="1"/>
  <c r="O1276" i="2"/>
  <c r="P1276" i="2" s="1"/>
  <c r="Q1276" i="2" s="1"/>
  <c r="H1277" i="4" s="1"/>
  <c r="O827" i="2"/>
  <c r="P827" i="2" s="1"/>
  <c r="Q827" i="2" s="1"/>
  <c r="H828" i="4" s="1"/>
  <c r="O963" i="2"/>
  <c r="P963" i="2" s="1"/>
  <c r="Q963" i="2" s="1"/>
  <c r="H964" i="4" s="1"/>
  <c r="O692" i="2"/>
  <c r="P692" i="2" s="1"/>
  <c r="Q692" i="2" s="1"/>
  <c r="H693" i="4" s="1"/>
  <c r="O820" i="2"/>
  <c r="P820" i="2" s="1"/>
  <c r="Q820" i="2" s="1"/>
  <c r="H821" i="4" s="1"/>
  <c r="O949" i="2"/>
  <c r="P949" i="2" s="1"/>
  <c r="Q949" i="2" s="1"/>
  <c r="H950" i="4" s="1"/>
  <c r="O774" i="2"/>
  <c r="P774" i="2" s="1"/>
  <c r="Q774" i="2" s="1"/>
  <c r="H775" i="4" s="1"/>
  <c r="O900" i="2"/>
  <c r="P900" i="2" s="1"/>
  <c r="Q900" i="2" s="1"/>
  <c r="H901" i="4" s="1"/>
  <c r="O831" i="2"/>
  <c r="P831" i="2" s="1"/>
  <c r="Q831" i="2" s="1"/>
  <c r="H832" i="4" s="1"/>
  <c r="O1076" i="2"/>
  <c r="P1076" i="2" s="1"/>
  <c r="Q1076" i="2" s="1"/>
  <c r="H1077" i="4" s="1"/>
  <c r="O946" i="2"/>
  <c r="P946" i="2" s="1"/>
  <c r="Q946" i="2" s="1"/>
  <c r="H947" i="4" s="1"/>
  <c r="O996" i="2"/>
  <c r="P996" i="2" s="1"/>
  <c r="Q996" i="2" s="1"/>
  <c r="H997" i="4" s="1"/>
  <c r="O1372" i="2"/>
  <c r="P1372" i="2" s="1"/>
  <c r="Q1372" i="2" s="1"/>
  <c r="H1373" i="4" s="1"/>
  <c r="O1410" i="2"/>
  <c r="P1410" i="2" s="1"/>
  <c r="Q1410" i="2" s="1"/>
  <c r="H1411" i="4" s="1"/>
  <c r="O1071" i="2"/>
  <c r="P1071" i="2" s="1"/>
  <c r="Q1071" i="2" s="1"/>
  <c r="H1072" i="4" s="1"/>
  <c r="O1218" i="2"/>
  <c r="P1218" i="2" s="1"/>
  <c r="Q1218" i="2" s="1"/>
  <c r="H1219" i="4" s="1"/>
  <c r="O1306" i="2"/>
  <c r="P1306" i="2" s="1"/>
  <c r="Q1306" i="2" s="1"/>
  <c r="H1307" i="4" s="1"/>
  <c r="O1473" i="2"/>
  <c r="P1473" i="2" s="1"/>
  <c r="Q1473" i="2" s="1"/>
  <c r="H1474" i="4" s="1"/>
  <c r="O1387" i="2"/>
  <c r="P1387" i="2" s="1"/>
  <c r="Q1387" i="2" s="1"/>
  <c r="H1388" i="4" s="1"/>
  <c r="O1585" i="2"/>
  <c r="P1585" i="2" s="1"/>
  <c r="Q1585" i="2" s="1"/>
  <c r="H1586" i="4" s="1"/>
  <c r="O1482" i="2"/>
  <c r="P1482" i="2" s="1"/>
  <c r="Q1482" i="2" s="1"/>
  <c r="H1483" i="4" s="1"/>
  <c r="O1158" i="2"/>
  <c r="P1158" i="2" s="1"/>
  <c r="Q1158" i="2" s="1"/>
  <c r="H1159" i="4" s="1"/>
  <c r="O1286" i="2"/>
  <c r="P1286" i="2" s="1"/>
  <c r="Q1286" i="2" s="1"/>
  <c r="H1287" i="4" s="1"/>
  <c r="O1215" i="2"/>
  <c r="P1215" i="2" s="1"/>
  <c r="Q1215" i="2" s="1"/>
  <c r="H1216" i="4" s="1"/>
  <c r="O1343" i="2"/>
  <c r="P1343" i="2" s="1"/>
  <c r="Q1343" i="2" s="1"/>
  <c r="H1344" i="4" s="1"/>
  <c r="O1479" i="2"/>
  <c r="P1479" i="2" s="1"/>
  <c r="Q1479" i="2" s="1"/>
  <c r="H1480" i="4" s="1"/>
  <c r="O1509" i="2"/>
  <c r="P1509" i="2" s="1"/>
  <c r="Q1509" i="2" s="1"/>
  <c r="H1510" i="4" s="1"/>
  <c r="O1614" i="2"/>
  <c r="P1614" i="2" s="1"/>
  <c r="Q1614" i="2" s="1"/>
  <c r="H1615" i="4" s="1"/>
  <c r="O1536" i="2"/>
  <c r="P1536" i="2" s="1"/>
  <c r="Q1536" i="2" s="1"/>
  <c r="H1537" i="4" s="1"/>
  <c r="O1706" i="2"/>
  <c r="P1706" i="2" s="1"/>
  <c r="Q1706" i="2" s="1"/>
  <c r="H1707" i="4" s="1"/>
  <c r="O1474" i="2"/>
  <c r="P1474" i="2" s="1"/>
  <c r="Q1474" i="2" s="1"/>
  <c r="H1475" i="4" s="1"/>
  <c r="O1652" i="2"/>
  <c r="P1652" i="2" s="1"/>
  <c r="Q1652" i="2" s="1"/>
  <c r="H1653" i="4" s="1"/>
  <c r="O1636" i="2"/>
  <c r="P1636" i="2" s="1"/>
  <c r="Q1636" i="2" s="1"/>
  <c r="H1637" i="4" s="1"/>
  <c r="O1664" i="2"/>
  <c r="P1664" i="2" s="1"/>
  <c r="Q1664" i="2" s="1"/>
  <c r="H1665" i="4" s="1"/>
  <c r="O155" i="3"/>
  <c r="P155" i="3" s="1"/>
  <c r="Q155" i="3" s="1"/>
  <c r="H156" i="5" s="1"/>
  <c r="O1386" i="3"/>
  <c r="P1386" i="3" s="1"/>
  <c r="Q1386" i="3" s="1"/>
  <c r="H1387" i="5" s="1"/>
  <c r="O247" i="3"/>
  <c r="P247" i="3" s="1"/>
  <c r="Q247" i="3" s="1"/>
  <c r="H248" i="5" s="1"/>
  <c r="O94" i="3"/>
  <c r="P94" i="3" s="1"/>
  <c r="Q94" i="3" s="1"/>
  <c r="H95" i="5" s="1"/>
  <c r="O253" i="3"/>
  <c r="P253" i="3" s="1"/>
  <c r="Q253" i="3" s="1"/>
  <c r="H254" i="5" s="1"/>
  <c r="O577" i="3"/>
  <c r="P577" i="3" s="1"/>
  <c r="Q577" i="3" s="1"/>
  <c r="H578" i="5" s="1"/>
  <c r="O707" i="3"/>
  <c r="P707" i="3" s="1"/>
  <c r="Q707" i="3" s="1"/>
  <c r="H708" i="5" s="1"/>
  <c r="O476" i="3"/>
  <c r="P476" i="3" s="1"/>
  <c r="Q476" i="3" s="1"/>
  <c r="H477" i="5" s="1"/>
  <c r="O984" i="3"/>
  <c r="P984" i="3" s="1"/>
  <c r="Q984" i="3" s="1"/>
  <c r="H985" i="5" s="1"/>
  <c r="O956" i="3"/>
  <c r="P956" i="3" s="1"/>
  <c r="Q956" i="3" s="1"/>
  <c r="H957" i="5" s="1"/>
  <c r="O1345" i="3"/>
  <c r="P1345" i="3" s="1"/>
  <c r="Q1345" i="3" s="1"/>
  <c r="H1346" i="5" s="1"/>
  <c r="O1126" i="3"/>
  <c r="P1126" i="3" s="1"/>
  <c r="Q1126" i="3" s="1"/>
  <c r="H1127" i="5" s="1"/>
  <c r="O218" i="2"/>
  <c r="P218" i="2" s="1"/>
  <c r="Q218" i="2" s="1"/>
  <c r="H219" i="4" s="1"/>
  <c r="O524" i="2"/>
  <c r="P524" i="2" s="1"/>
  <c r="Q524" i="2" s="1"/>
  <c r="H525" i="4" s="1"/>
  <c r="O196" i="3"/>
  <c r="P196" i="3" s="1"/>
  <c r="Q196" i="3" s="1"/>
  <c r="H197" i="5" s="1"/>
  <c r="O58" i="3"/>
  <c r="P58" i="3" s="1"/>
  <c r="Q58" i="3" s="1"/>
  <c r="H59" i="5" s="1"/>
  <c r="O204" i="3"/>
  <c r="P204" i="3" s="1"/>
  <c r="Q204" i="3" s="1"/>
  <c r="H205" i="5" s="1"/>
  <c r="O151" i="3"/>
  <c r="P151" i="3" s="1"/>
  <c r="Q151" i="3" s="1"/>
  <c r="H152" i="5" s="1"/>
  <c r="O86" i="3"/>
  <c r="P86" i="3" s="1"/>
  <c r="Q86" i="3" s="1"/>
  <c r="H87" i="5" s="1"/>
  <c r="O90" i="3"/>
  <c r="P90" i="3" s="1"/>
  <c r="Q90" i="3" s="1"/>
  <c r="H91" i="5" s="1"/>
  <c r="O41" i="3"/>
  <c r="P41" i="3" s="1"/>
  <c r="Q41" i="3" s="1"/>
  <c r="H42" i="5" s="1"/>
  <c r="O236" i="3"/>
  <c r="P236" i="3" s="1"/>
  <c r="Q236" i="3" s="1"/>
  <c r="H237" i="5" s="1"/>
  <c r="O36" i="3"/>
  <c r="P36" i="3" s="1"/>
  <c r="Q36" i="3" s="1"/>
  <c r="H37" i="5" s="1"/>
  <c r="O223" i="3"/>
  <c r="P223" i="3" s="1"/>
  <c r="Q223" i="3" s="1"/>
  <c r="H224" i="5" s="1"/>
  <c r="O339" i="3"/>
  <c r="P339" i="3" s="1"/>
  <c r="Q339" i="3" s="1"/>
  <c r="H340" i="5" s="1"/>
  <c r="O179" i="3"/>
  <c r="P179" i="3" s="1"/>
  <c r="Q179" i="3" s="1"/>
  <c r="H180" i="5" s="1"/>
  <c r="O897" i="3"/>
  <c r="P897" i="3" s="1"/>
  <c r="Q897" i="3" s="1"/>
  <c r="H898" i="5" s="1"/>
  <c r="O1347" i="3"/>
  <c r="P1347" i="3" s="1"/>
  <c r="Q1347" i="3" s="1"/>
  <c r="H1348" i="5" s="1"/>
  <c r="O1663" i="3"/>
  <c r="P1663" i="3" s="1"/>
  <c r="Q1663" i="3" s="1"/>
  <c r="H1664" i="5" s="1"/>
  <c r="O7" i="2"/>
  <c r="P7" i="2" s="1"/>
  <c r="Q7" i="2" s="1"/>
  <c r="H8" i="4" s="1"/>
  <c r="O135" i="2"/>
  <c r="P135" i="2" s="1"/>
  <c r="Q135" i="2" s="1"/>
  <c r="H136" i="4" s="1"/>
  <c r="O497" i="2"/>
  <c r="P497" i="2" s="1"/>
  <c r="Q497" i="2" s="1"/>
  <c r="H498" i="4" s="1"/>
  <c r="O216" i="2"/>
  <c r="P216" i="2" s="1"/>
  <c r="Q216" i="2" s="1"/>
  <c r="H217" i="4" s="1"/>
  <c r="O137" i="2"/>
  <c r="P137" i="2" s="1"/>
  <c r="Q137" i="2" s="1"/>
  <c r="H138" i="4" s="1"/>
  <c r="O393" i="2"/>
  <c r="P393" i="2" s="1"/>
  <c r="Q393" i="2" s="1"/>
  <c r="H394" i="4" s="1"/>
  <c r="O615" i="2"/>
  <c r="P615" i="2" s="1"/>
  <c r="Q615" i="2" s="1"/>
  <c r="H616" i="4" s="1"/>
  <c r="O380" i="2"/>
  <c r="P380" i="2" s="1"/>
  <c r="Q380" i="2" s="1"/>
  <c r="H381" i="4" s="1"/>
  <c r="O76" i="2"/>
  <c r="P76" i="2" s="1"/>
  <c r="Q76" i="2" s="1"/>
  <c r="H77" i="4" s="1"/>
  <c r="O231" i="2"/>
  <c r="P231" i="2" s="1"/>
  <c r="Q231" i="2" s="1"/>
  <c r="H232" i="4" s="1"/>
  <c r="O939" i="2"/>
  <c r="P939" i="2" s="1"/>
  <c r="Q939" i="2" s="1"/>
  <c r="H940" i="4" s="1"/>
  <c r="O407" i="2"/>
  <c r="P407" i="2" s="1"/>
  <c r="Q407" i="2" s="1"/>
  <c r="H408" i="4" s="1"/>
  <c r="O246" i="2"/>
  <c r="P246" i="2" s="1"/>
  <c r="Q246" i="2" s="1"/>
  <c r="H247" i="4" s="1"/>
  <c r="O374" i="2"/>
  <c r="P374" i="2" s="1"/>
  <c r="Q374" i="2" s="1"/>
  <c r="H375" i="4" s="1"/>
  <c r="O502" i="2"/>
  <c r="P502" i="2" s="1"/>
  <c r="Q502" i="2" s="1"/>
  <c r="H503" i="4" s="1"/>
  <c r="O736" i="2"/>
  <c r="P736" i="2" s="1"/>
  <c r="Q736" i="2" s="1"/>
  <c r="H737" i="4" s="1"/>
  <c r="O864" i="2"/>
  <c r="P864" i="2" s="1"/>
  <c r="Q864" i="2" s="1"/>
  <c r="H865" i="4" s="1"/>
  <c r="O793" i="2"/>
  <c r="P793" i="2" s="1"/>
  <c r="Q793" i="2" s="1"/>
  <c r="H794" i="4" s="1"/>
  <c r="O924" i="2"/>
  <c r="P924" i="2" s="1"/>
  <c r="Q924" i="2" s="1"/>
  <c r="H925" i="4" s="1"/>
  <c r="O1313" i="2"/>
  <c r="P1313" i="2" s="1"/>
  <c r="Q1313" i="2" s="1"/>
  <c r="H1314" i="4" s="1"/>
  <c r="O961" i="2"/>
  <c r="P961" i="2" s="1"/>
  <c r="Q961" i="2" s="1"/>
  <c r="H962" i="4" s="1"/>
  <c r="O934" i="2"/>
  <c r="P934" i="2" s="1"/>
  <c r="Q934" i="2" s="1"/>
  <c r="H935" i="4" s="1"/>
  <c r="O1154" i="2"/>
  <c r="P1154" i="2" s="1"/>
  <c r="Q1154" i="2" s="1"/>
  <c r="H1155" i="4" s="1"/>
  <c r="O977" i="2"/>
  <c r="P977" i="2" s="1"/>
  <c r="Q977" i="2" s="1"/>
  <c r="H978" i="4" s="1"/>
  <c r="O625" i="2"/>
  <c r="P625" i="2" s="1"/>
  <c r="Q625" i="2" s="1"/>
  <c r="H626" i="4" s="1"/>
  <c r="O753" i="2"/>
  <c r="P753" i="2" s="1"/>
  <c r="Q753" i="2" s="1"/>
  <c r="H754" i="4" s="1"/>
  <c r="O698" i="2"/>
  <c r="P698" i="2" s="1"/>
  <c r="Q698" i="2" s="1"/>
  <c r="H699" i="4" s="1"/>
  <c r="O826" i="2"/>
  <c r="P826" i="2" s="1"/>
  <c r="Q826" i="2" s="1"/>
  <c r="H827" i="4" s="1"/>
  <c r="O691" i="2"/>
  <c r="P691" i="2" s="1"/>
  <c r="Q691" i="2" s="1"/>
  <c r="H692" i="4" s="1"/>
  <c r="O819" i="2"/>
  <c r="P819" i="2" s="1"/>
  <c r="Q819" i="2" s="1"/>
  <c r="H820" i="4" s="1"/>
  <c r="O741" i="2"/>
  <c r="P741" i="2" s="1"/>
  <c r="Q741" i="2" s="1"/>
  <c r="H742" i="4" s="1"/>
  <c r="O869" i="2"/>
  <c r="P869" i="2" s="1"/>
  <c r="Q869" i="2" s="1"/>
  <c r="H870" i="4" s="1"/>
  <c r="O1026" i="2"/>
  <c r="P1026" i="2" s="1"/>
  <c r="Q1026" i="2" s="1"/>
  <c r="H1027" i="4" s="1"/>
  <c r="O1258" i="2"/>
  <c r="P1258" i="2" s="1"/>
  <c r="Q1258" i="2" s="1"/>
  <c r="H1259" i="4" s="1"/>
  <c r="O1459" i="2"/>
  <c r="P1459" i="2" s="1"/>
  <c r="Q1459" i="2" s="1"/>
  <c r="H1460" i="4" s="1"/>
  <c r="O1224" i="2"/>
  <c r="P1224" i="2" s="1"/>
  <c r="Q1224" i="2" s="1"/>
  <c r="H1225" i="4" s="1"/>
  <c r="O1098" i="2"/>
  <c r="P1098" i="2" s="1"/>
  <c r="Q1098" i="2" s="1"/>
  <c r="H1099" i="4" s="1"/>
  <c r="O1133" i="2"/>
  <c r="P1133" i="2" s="1"/>
  <c r="Q1133" i="2" s="1"/>
  <c r="H1134" i="4" s="1"/>
  <c r="O1267" i="2"/>
  <c r="P1267" i="2" s="1"/>
  <c r="Q1267" i="2" s="1"/>
  <c r="H1268" i="4" s="1"/>
  <c r="O1118" i="2"/>
  <c r="P1118" i="2" s="1"/>
  <c r="Q1118" i="2" s="1"/>
  <c r="H1119" i="4" s="1"/>
  <c r="O1022" i="2"/>
  <c r="P1022" i="2" s="1"/>
  <c r="Q1022" i="2" s="1"/>
  <c r="H1023" i="4" s="1"/>
  <c r="O1180" i="2"/>
  <c r="P1180" i="2" s="1"/>
  <c r="Q1180" i="2" s="1"/>
  <c r="H1181" i="4" s="1"/>
  <c r="O1122" i="2"/>
  <c r="P1122" i="2" s="1"/>
  <c r="Q1122" i="2" s="1"/>
  <c r="H1123" i="4" s="1"/>
  <c r="O1376" i="2"/>
  <c r="P1376" i="2" s="1"/>
  <c r="Q1376" i="2" s="1"/>
  <c r="H1377" i="4" s="1"/>
  <c r="O976" i="2"/>
  <c r="P976" i="2" s="1"/>
  <c r="Q976" i="2" s="1"/>
  <c r="H977" i="4" s="1"/>
  <c r="O1104" i="2"/>
  <c r="P1104" i="2" s="1"/>
  <c r="Q1104" i="2" s="1"/>
  <c r="H1105" i="4" s="1"/>
  <c r="O1246" i="2"/>
  <c r="P1246" i="2" s="1"/>
  <c r="Q1246" i="2" s="1"/>
  <c r="H1247" i="4" s="1"/>
  <c r="O1319" i="2"/>
  <c r="P1319" i="2" s="1"/>
  <c r="Q1319" i="2" s="1"/>
  <c r="H1320" i="4" s="1"/>
  <c r="O1439" i="2"/>
  <c r="P1439" i="2" s="1"/>
  <c r="Q1439" i="2" s="1"/>
  <c r="H1440" i="4" s="1"/>
  <c r="O1232" i="2"/>
  <c r="P1232" i="2" s="1"/>
  <c r="Q1232" i="2" s="1"/>
  <c r="H1233" i="4" s="1"/>
  <c r="O1360" i="2"/>
  <c r="P1360" i="2" s="1"/>
  <c r="Q1360" i="2" s="1"/>
  <c r="H1361" i="4" s="1"/>
  <c r="O1273" i="2"/>
  <c r="P1273" i="2" s="1"/>
  <c r="Q1273" i="2" s="1"/>
  <c r="H1274" i="4" s="1"/>
  <c r="O1314" i="2"/>
  <c r="P1314" i="2" s="1"/>
  <c r="Q1314" i="2" s="1"/>
  <c r="H1315" i="4" s="1"/>
  <c r="O1220" i="2"/>
  <c r="P1220" i="2" s="1"/>
  <c r="Q1220" i="2" s="1"/>
  <c r="H1221" i="4" s="1"/>
  <c r="O1348" i="2"/>
  <c r="P1348" i="2" s="1"/>
  <c r="Q1348" i="2" s="1"/>
  <c r="H1349" i="4" s="1"/>
  <c r="O1529" i="2"/>
  <c r="P1529" i="2" s="1"/>
  <c r="Q1529" i="2" s="1"/>
  <c r="H1530" i="4" s="1"/>
  <c r="O1309" i="2"/>
  <c r="P1309" i="2" s="1"/>
  <c r="Q1309" i="2" s="1"/>
  <c r="H1310" i="4" s="1"/>
  <c r="O1417" i="2"/>
  <c r="P1417" i="2" s="1"/>
  <c r="Q1417" i="2" s="1"/>
  <c r="H1418" i="4" s="1"/>
  <c r="O1579" i="2"/>
  <c r="P1579" i="2" s="1"/>
  <c r="Q1579" i="2" s="1"/>
  <c r="H1580" i="4" s="1"/>
  <c r="O1651" i="2"/>
  <c r="P1651" i="2" s="1"/>
  <c r="Q1651" i="2" s="1"/>
  <c r="H1652" i="4" s="1"/>
  <c r="O1495" i="2"/>
  <c r="P1495" i="2" s="1"/>
  <c r="Q1495" i="2" s="1"/>
  <c r="H1496" i="4" s="1"/>
  <c r="O1603" i="2"/>
  <c r="P1603" i="2" s="1"/>
  <c r="Q1603" i="2" s="1"/>
  <c r="H1604" i="4" s="1"/>
  <c r="O1515" i="2"/>
  <c r="P1515" i="2" s="1"/>
  <c r="Q1515" i="2" s="1"/>
  <c r="H1516" i="4" s="1"/>
  <c r="O1654" i="2"/>
  <c r="P1654" i="2" s="1"/>
  <c r="Q1654" i="2" s="1"/>
  <c r="H1655" i="4" s="1"/>
  <c r="O1517" i="2"/>
  <c r="P1517" i="2" s="1"/>
  <c r="Q1517" i="2" s="1"/>
  <c r="H1518" i="4" s="1"/>
  <c r="O1638" i="2"/>
  <c r="P1638" i="2" s="1"/>
  <c r="Q1638" i="2" s="1"/>
  <c r="H1639" i="4" s="1"/>
  <c r="O1446" i="2"/>
  <c r="P1446" i="2" s="1"/>
  <c r="Q1446" i="2" s="1"/>
  <c r="H1447" i="4" s="1"/>
  <c r="O1637" i="2"/>
  <c r="P1637" i="2" s="1"/>
  <c r="Q1637" i="2" s="1"/>
  <c r="H1638" i="4" s="1"/>
  <c r="O327" i="3"/>
  <c r="P327" i="3" s="1"/>
  <c r="Q327" i="3" s="1"/>
  <c r="H328" i="5" s="1"/>
  <c r="O298" i="3"/>
  <c r="P298" i="3" s="1"/>
  <c r="Q298" i="3" s="1"/>
  <c r="H299" i="5" s="1"/>
  <c r="O663" i="3"/>
  <c r="P663" i="3" s="1"/>
  <c r="Q663" i="3" s="1"/>
  <c r="H664" i="5" s="1"/>
  <c r="O495" i="3"/>
  <c r="P495" i="3" s="1"/>
  <c r="Q495" i="3" s="1"/>
  <c r="H496" i="5" s="1"/>
  <c r="O142" i="3"/>
  <c r="P142" i="3" s="1"/>
  <c r="Q142" i="3" s="1"/>
  <c r="H143" i="5" s="1"/>
  <c r="O376" i="3"/>
  <c r="P376" i="3" s="1"/>
  <c r="Q376" i="3" s="1"/>
  <c r="H377" i="5" s="1"/>
  <c r="O7" i="3"/>
  <c r="P7" i="3" s="1"/>
  <c r="Q7" i="3" s="1"/>
  <c r="H8" i="5" s="1"/>
  <c r="O91" i="3"/>
  <c r="P91" i="3" s="1"/>
  <c r="Q91" i="3" s="1"/>
  <c r="H92" i="5" s="1"/>
  <c r="O258" i="3"/>
  <c r="P258" i="3" s="1"/>
  <c r="Q258" i="3" s="1"/>
  <c r="H259" i="5" s="1"/>
  <c r="O722" i="3"/>
  <c r="P722" i="3" s="1"/>
  <c r="Q722" i="3" s="1"/>
  <c r="H723" i="5" s="1"/>
  <c r="O921" i="3"/>
  <c r="P921" i="3" s="1"/>
  <c r="Q921" i="3" s="1"/>
  <c r="H922" i="5" s="1"/>
  <c r="O508" i="3"/>
  <c r="P508" i="3" s="1"/>
  <c r="Q508" i="3" s="1"/>
  <c r="H509" i="5" s="1"/>
  <c r="O841" i="3"/>
  <c r="P841" i="3" s="1"/>
  <c r="Q841" i="3" s="1"/>
  <c r="H842" i="5" s="1"/>
  <c r="O872" i="3"/>
  <c r="P872" i="3" s="1"/>
  <c r="Q872" i="3" s="1"/>
  <c r="H873" i="5" s="1"/>
  <c r="O919" i="3"/>
  <c r="P919" i="3" s="1"/>
  <c r="Q919" i="3" s="1"/>
  <c r="H920" i="5" s="1"/>
  <c r="O571" i="3"/>
  <c r="P571" i="3" s="1"/>
  <c r="Q571" i="3" s="1"/>
  <c r="H572" i="5" s="1"/>
  <c r="O601" i="3"/>
  <c r="P601" i="3" s="1"/>
  <c r="Q601" i="3" s="1"/>
  <c r="H602" i="5" s="1"/>
  <c r="O748" i="3"/>
  <c r="P748" i="3" s="1"/>
  <c r="Q748" i="3" s="1"/>
  <c r="H749" i="5" s="1"/>
  <c r="O549" i="3"/>
  <c r="P549" i="3" s="1"/>
  <c r="Q549" i="3" s="1"/>
  <c r="H550" i="5" s="1"/>
  <c r="O666" i="3"/>
  <c r="P666" i="3" s="1"/>
  <c r="Q666" i="3" s="1"/>
  <c r="H667" i="5" s="1"/>
  <c r="O801" i="3"/>
  <c r="P801" i="3" s="1"/>
  <c r="Q801" i="3" s="1"/>
  <c r="H802" i="5" s="1"/>
  <c r="O716" i="3"/>
  <c r="P716" i="3" s="1"/>
  <c r="Q716" i="3" s="1"/>
  <c r="H717" i="5" s="1"/>
  <c r="O1038" i="3"/>
  <c r="P1038" i="3" s="1"/>
  <c r="Q1038" i="3" s="1"/>
  <c r="H1039" i="5" s="1"/>
  <c r="O1029" i="3"/>
  <c r="P1029" i="3" s="1"/>
  <c r="Q1029" i="3" s="1"/>
  <c r="H1030" i="5" s="1"/>
  <c r="O1587" i="3"/>
  <c r="P1587" i="3" s="1"/>
  <c r="Q1587" i="3" s="1"/>
  <c r="H1588" i="5" s="1"/>
  <c r="O1432" i="3"/>
  <c r="P1432" i="3" s="1"/>
  <c r="Q1432" i="3" s="1"/>
  <c r="H1433" i="5" s="1"/>
  <c r="O559" i="3"/>
  <c r="P559" i="3" s="1"/>
  <c r="Q559" i="3" s="1"/>
  <c r="H560" i="5" s="1"/>
  <c r="O815" i="3"/>
  <c r="P815" i="3" s="1"/>
  <c r="Q815" i="3" s="1"/>
  <c r="H816" i="5" s="1"/>
  <c r="O943" i="3"/>
  <c r="P943" i="3" s="1"/>
  <c r="Q943" i="3" s="1"/>
  <c r="H944" i="5" s="1"/>
  <c r="O1196" i="3"/>
  <c r="P1196" i="3" s="1"/>
  <c r="Q1196" i="3" s="1"/>
  <c r="H1197" i="5" s="1"/>
  <c r="O1340" i="3"/>
  <c r="P1340" i="3" s="1"/>
  <c r="Q1340" i="3" s="1"/>
  <c r="H1341" i="5" s="1"/>
  <c r="O1613" i="3"/>
  <c r="P1613" i="3" s="1"/>
  <c r="Q1613" i="3" s="1"/>
  <c r="H1614" i="5" s="1"/>
  <c r="O227" i="2"/>
  <c r="P227" i="2" s="1"/>
  <c r="Q227" i="2" s="1"/>
  <c r="H228" i="4" s="1"/>
  <c r="O392" i="2"/>
  <c r="P392" i="2" s="1"/>
  <c r="Q392" i="2" s="1"/>
  <c r="H393" i="4" s="1"/>
  <c r="O68" i="2"/>
  <c r="P68" i="2" s="1"/>
  <c r="Q68" i="2" s="1"/>
  <c r="H69" i="4" s="1"/>
  <c r="O241" i="2"/>
  <c r="P241" i="2" s="1"/>
  <c r="Q241" i="2" s="1"/>
  <c r="H242" i="4" s="1"/>
  <c r="O13" i="2"/>
  <c r="P13" i="2" s="1"/>
  <c r="Q13" i="2" s="1"/>
  <c r="H14" i="4" s="1"/>
  <c r="O141" i="2"/>
  <c r="P141" i="2" s="1"/>
  <c r="Q141" i="2" s="1"/>
  <c r="H142" i="4" s="1"/>
  <c r="O394" i="2"/>
  <c r="P394" i="2" s="1"/>
  <c r="Q394" i="2" s="1"/>
  <c r="H395" i="4" s="1"/>
  <c r="O31" i="2"/>
  <c r="P31" i="2" s="1"/>
  <c r="Q31" i="2" s="1"/>
  <c r="H32" i="4" s="1"/>
  <c r="O862" i="2"/>
  <c r="P862" i="2" s="1"/>
  <c r="Q862" i="2" s="1"/>
  <c r="H863" i="4" s="1"/>
  <c r="O299" i="2"/>
  <c r="P299" i="2" s="1"/>
  <c r="Q299" i="2" s="1"/>
  <c r="H300" i="4" s="1"/>
  <c r="O427" i="2"/>
  <c r="P427" i="2" s="1"/>
  <c r="Q427" i="2" s="1"/>
  <c r="H428" i="4" s="1"/>
  <c r="O555" i="2"/>
  <c r="P555" i="2" s="1"/>
  <c r="Q555" i="2" s="1"/>
  <c r="H556" i="4" s="1"/>
  <c r="O649" i="2"/>
  <c r="P649" i="2" s="1"/>
  <c r="Q649" i="2" s="1"/>
  <c r="H650" i="4" s="1"/>
  <c r="O670" i="2"/>
  <c r="P670" i="2" s="1"/>
  <c r="Q670" i="2" s="1"/>
  <c r="H671" i="4" s="1"/>
  <c r="O1081" i="2"/>
  <c r="P1081" i="2" s="1"/>
  <c r="Q1081" i="2" s="1"/>
  <c r="H1082" i="4" s="1"/>
  <c r="O909" i="2"/>
  <c r="P909" i="2" s="1"/>
  <c r="Q909" i="2" s="1"/>
  <c r="H910" i="4" s="1"/>
  <c r="O1363" i="2"/>
  <c r="P1363" i="2" s="1"/>
  <c r="Q1363" i="2" s="1"/>
  <c r="H1364" i="4" s="1"/>
  <c r="O917" i="2"/>
  <c r="P917" i="2" s="1"/>
  <c r="Q917" i="2" s="1"/>
  <c r="H918" i="4" s="1"/>
  <c r="O847" i="2"/>
  <c r="P847" i="2" s="1"/>
  <c r="Q847" i="2" s="1"/>
  <c r="H848" i="4" s="1"/>
  <c r="O1290" i="2"/>
  <c r="P1290" i="2" s="1"/>
  <c r="Q1290" i="2" s="1"/>
  <c r="H1291" i="4" s="1"/>
  <c r="O1256" i="2"/>
  <c r="P1256" i="2" s="1"/>
  <c r="Q1256" i="2" s="1"/>
  <c r="H1257" i="4" s="1"/>
  <c r="O1143" i="2"/>
  <c r="P1143" i="2" s="1"/>
  <c r="Q1143" i="2" s="1"/>
  <c r="H1144" i="4" s="1"/>
  <c r="O1347" i="2"/>
  <c r="P1347" i="2" s="1"/>
  <c r="Q1347" i="2" s="1"/>
  <c r="H1348" i="4" s="1"/>
  <c r="O1182" i="2"/>
  <c r="P1182" i="2" s="1"/>
  <c r="Q1182" i="2" s="1"/>
  <c r="H1183" i="4" s="1"/>
  <c r="O1322" i="2"/>
  <c r="P1322" i="2" s="1"/>
  <c r="Q1322" i="2" s="1"/>
  <c r="H1323" i="4" s="1"/>
  <c r="O1406" i="2"/>
  <c r="P1406" i="2" s="1"/>
  <c r="Q1406" i="2" s="1"/>
  <c r="H1407" i="4" s="1"/>
  <c r="O1380" i="2"/>
  <c r="P1380" i="2" s="1"/>
  <c r="Q1380" i="2" s="1"/>
  <c r="H1381" i="4" s="1"/>
  <c r="O1441" i="2"/>
  <c r="P1441" i="2" s="1"/>
  <c r="Q1441" i="2" s="1"/>
  <c r="H1442" i="4" s="1"/>
  <c r="O1407" i="2"/>
  <c r="P1407" i="2" s="1"/>
  <c r="Q1407" i="2" s="1"/>
  <c r="H1408" i="4" s="1"/>
  <c r="O1243" i="2"/>
  <c r="P1243" i="2" s="1"/>
  <c r="Q1243" i="2" s="1"/>
  <c r="H1244" i="4" s="1"/>
  <c r="O1581" i="2"/>
  <c r="P1581" i="2" s="1"/>
  <c r="Q1581" i="2" s="1"/>
  <c r="H1582" i="4" s="1"/>
  <c r="O1174" i="2"/>
  <c r="P1174" i="2" s="1"/>
  <c r="Q1174" i="2" s="1"/>
  <c r="H1175" i="4" s="1"/>
  <c r="O1302" i="2"/>
  <c r="P1302" i="2" s="1"/>
  <c r="Q1302" i="2" s="1"/>
  <c r="H1303" i="4" s="1"/>
  <c r="O1231" i="2"/>
  <c r="P1231" i="2" s="1"/>
  <c r="Q1231" i="2" s="1"/>
  <c r="H1232" i="4" s="1"/>
  <c r="O1359" i="2"/>
  <c r="P1359" i="2" s="1"/>
  <c r="Q1359" i="2" s="1"/>
  <c r="H1360" i="4" s="1"/>
  <c r="O1525" i="2"/>
  <c r="P1525" i="2" s="1"/>
  <c r="Q1525" i="2" s="1"/>
  <c r="H1526" i="4" s="1"/>
  <c r="O1552" i="2"/>
  <c r="P1552" i="2" s="1"/>
  <c r="Q1552" i="2" s="1"/>
  <c r="H1553" i="4" s="1"/>
  <c r="O1565" i="2"/>
  <c r="P1565" i="2" s="1"/>
  <c r="Q1565" i="2" s="1"/>
  <c r="H1566" i="4" s="1"/>
  <c r="O1490" i="2"/>
  <c r="P1490" i="2" s="1"/>
  <c r="Q1490" i="2" s="1"/>
  <c r="H1491" i="4" s="1"/>
  <c r="O1656" i="2"/>
  <c r="P1656" i="2" s="1"/>
  <c r="Q1656" i="2" s="1"/>
  <c r="H1657" i="4" s="1"/>
  <c r="O1640" i="2"/>
  <c r="P1640" i="2" s="1"/>
  <c r="Q1640" i="2" s="1"/>
  <c r="H1641" i="4" s="1"/>
  <c r="O1577" i="2"/>
  <c r="P1577" i="2" s="1"/>
  <c r="Q1577" i="2" s="1"/>
  <c r="H1578" i="4" s="1"/>
  <c r="O1680" i="2"/>
  <c r="P1680" i="2" s="1"/>
  <c r="Q1680" i="2" s="1"/>
  <c r="H1681" i="4" s="1"/>
  <c r="O1133" i="3"/>
  <c r="P1133" i="3" s="1"/>
  <c r="Q1133" i="3" s="1"/>
  <c r="H1134" i="5" s="1"/>
  <c r="O1263" i="3"/>
  <c r="P1263" i="3" s="1"/>
  <c r="Q1263" i="3" s="1"/>
  <c r="H1264" i="5" s="1"/>
  <c r="O351" i="2"/>
  <c r="P351" i="2" s="1"/>
  <c r="Q351" i="2" s="1"/>
  <c r="H352" i="4" s="1"/>
  <c r="O193" i="2"/>
  <c r="P193" i="2" s="1"/>
  <c r="Q193" i="2" s="1"/>
  <c r="H194" i="4" s="1"/>
  <c r="O453" i="3"/>
  <c r="P453" i="3" s="1"/>
  <c r="Q453" i="3" s="1"/>
  <c r="H454" i="5" s="1"/>
  <c r="O813" i="3"/>
  <c r="P813" i="3" s="1"/>
  <c r="Q813" i="3" s="1"/>
  <c r="H814" i="5" s="1"/>
  <c r="O520" i="3"/>
  <c r="P520" i="3" s="1"/>
  <c r="Q520" i="3" s="1"/>
  <c r="H521" i="5" s="1"/>
  <c r="O560" i="3"/>
  <c r="P560" i="3" s="1"/>
  <c r="Q560" i="3" s="1"/>
  <c r="H561" i="5" s="1"/>
  <c r="O395" i="3"/>
  <c r="P395" i="3" s="1"/>
  <c r="Q395" i="3" s="1"/>
  <c r="H396" i="5" s="1"/>
  <c r="O1473" i="3"/>
  <c r="P1473" i="3" s="1"/>
  <c r="Q1473" i="3" s="1"/>
  <c r="H1474" i="5" s="1"/>
  <c r="O1648" i="3"/>
  <c r="P1648" i="3" s="1"/>
  <c r="Q1648" i="3" s="1"/>
  <c r="H1649" i="5" s="1"/>
  <c r="O1617" i="3"/>
  <c r="P1617" i="3" s="1"/>
  <c r="Q1617" i="3" s="1"/>
  <c r="H1618" i="5" s="1"/>
  <c r="O1012" i="3"/>
  <c r="P1012" i="3" s="1"/>
  <c r="Q1012" i="3" s="1"/>
  <c r="H1013" i="5" s="1"/>
  <c r="O654" i="3"/>
  <c r="P654" i="3" s="1"/>
  <c r="Q654" i="3" s="1"/>
  <c r="H655" i="5" s="1"/>
  <c r="O834" i="3"/>
  <c r="P834" i="3" s="1"/>
  <c r="Q834" i="3" s="1"/>
  <c r="H835" i="5" s="1"/>
  <c r="O1000" i="3"/>
  <c r="P1000" i="3" s="1"/>
  <c r="Q1000" i="3" s="1"/>
  <c r="H1001" i="5" s="1"/>
  <c r="O1369" i="3"/>
  <c r="P1369" i="3" s="1"/>
  <c r="Q1369" i="3" s="1"/>
  <c r="H1370" i="5" s="1"/>
  <c r="O1141" i="3"/>
  <c r="P1141" i="3" s="1"/>
  <c r="Q1141" i="3" s="1"/>
  <c r="H1142" i="5" s="1"/>
  <c r="O1429" i="3"/>
  <c r="P1429" i="3" s="1"/>
  <c r="Q1429" i="3" s="1"/>
  <c r="H1430" i="5" s="1"/>
  <c r="O1370" i="3"/>
  <c r="P1370" i="3" s="1"/>
  <c r="Q1370" i="3" s="1"/>
  <c r="H1371" i="5" s="1"/>
  <c r="O70" i="3"/>
  <c r="P70" i="3" s="1"/>
  <c r="Q70" i="3" s="1"/>
  <c r="H71" i="5" s="1"/>
  <c r="O544" i="3"/>
  <c r="P544" i="3" s="1"/>
  <c r="Q544" i="3" s="1"/>
  <c r="H545" i="5" s="1"/>
  <c r="O1021" i="3"/>
  <c r="P1021" i="3" s="1"/>
  <c r="Q1021" i="3" s="1"/>
  <c r="H1022" i="5" s="1"/>
  <c r="O1502" i="3"/>
  <c r="P1502" i="3" s="1"/>
  <c r="Q1502" i="3" s="1"/>
  <c r="H1503" i="5" s="1"/>
  <c r="O1466" i="3"/>
  <c r="P1466" i="3" s="1"/>
  <c r="Q1466" i="3" s="1"/>
  <c r="H1467" i="5" s="1"/>
  <c r="O990" i="3"/>
  <c r="P990" i="3" s="1"/>
  <c r="Q990" i="3" s="1"/>
  <c r="H991" i="5" s="1"/>
  <c r="O199" i="2"/>
  <c r="P199" i="2" s="1"/>
  <c r="Q199" i="2" s="1"/>
  <c r="H200" i="4" s="1"/>
  <c r="O332" i="3"/>
  <c r="P332" i="3" s="1"/>
  <c r="Q332" i="3" s="1"/>
  <c r="H333" i="5" s="1"/>
  <c r="O105" i="3"/>
  <c r="P105" i="3" s="1"/>
  <c r="Q105" i="3" s="1"/>
  <c r="H106" i="5" s="1"/>
  <c r="O351" i="3"/>
  <c r="P351" i="3" s="1"/>
  <c r="Q351" i="3" s="1"/>
  <c r="H352" i="5" s="1"/>
  <c r="O109" i="3"/>
  <c r="P109" i="3" s="1"/>
  <c r="Q109" i="3" s="1"/>
  <c r="H110" i="5" s="1"/>
  <c r="O319" i="3"/>
  <c r="P319" i="3" s="1"/>
  <c r="Q319" i="3" s="1"/>
  <c r="H320" i="5" s="1"/>
  <c r="O385" i="3"/>
  <c r="P385" i="3" s="1"/>
  <c r="Q385" i="3" s="1"/>
  <c r="H386" i="5" s="1"/>
  <c r="O396" i="3"/>
  <c r="P396" i="3" s="1"/>
  <c r="Q396" i="3" s="1"/>
  <c r="H397" i="5" s="1"/>
  <c r="O358" i="3"/>
  <c r="P358" i="3" s="1"/>
  <c r="Q358" i="3" s="1"/>
  <c r="H359" i="5" s="1"/>
  <c r="O856" i="3"/>
  <c r="P856" i="3" s="1"/>
  <c r="Q856" i="3" s="1"/>
  <c r="H857" i="5" s="1"/>
  <c r="O250" i="3"/>
  <c r="P250" i="3" s="1"/>
  <c r="Q250" i="3" s="1"/>
  <c r="H251" i="5" s="1"/>
  <c r="O326" i="3"/>
  <c r="P326" i="3" s="1"/>
  <c r="Q326" i="3" s="1"/>
  <c r="H327" i="5" s="1"/>
  <c r="O426" i="3"/>
  <c r="P426" i="3" s="1"/>
  <c r="Q426" i="3" s="1"/>
  <c r="H427" i="5" s="1"/>
  <c r="O133" i="3"/>
  <c r="P133" i="3" s="1"/>
  <c r="Q133" i="3" s="1"/>
  <c r="H134" i="5" s="1"/>
  <c r="O723" i="3"/>
  <c r="P723" i="3" s="1"/>
  <c r="Q723" i="3" s="1"/>
  <c r="H724" i="5" s="1"/>
  <c r="O1234" i="3"/>
  <c r="P1234" i="3" s="1"/>
  <c r="Q1234" i="3" s="1"/>
  <c r="H1235" i="5" s="1"/>
  <c r="O1237" i="3"/>
  <c r="P1237" i="3" s="1"/>
  <c r="Q1237" i="3" s="1"/>
  <c r="H1238" i="5" s="1"/>
  <c r="O1625" i="3"/>
  <c r="P1625" i="3" s="1"/>
  <c r="Q1625" i="3" s="1"/>
  <c r="H1626" i="5" s="1"/>
  <c r="O1181" i="3"/>
  <c r="P1181" i="3" s="1"/>
  <c r="Q1181" i="3" s="1"/>
  <c r="H1182" i="5" s="1"/>
  <c r="O1207" i="3"/>
  <c r="P1207" i="3" s="1"/>
  <c r="Q1207" i="3" s="1"/>
  <c r="H1208" i="5" s="1"/>
  <c r="O1659" i="3"/>
  <c r="P1659" i="3" s="1"/>
  <c r="Q1659" i="3" s="1"/>
  <c r="H1660" i="5" s="1"/>
  <c r="O1704" i="3"/>
  <c r="P1704" i="3" s="1"/>
  <c r="Q1704" i="3" s="1"/>
  <c r="H1705" i="5" s="1"/>
  <c r="O1228" i="3"/>
  <c r="P1228" i="3" s="1"/>
  <c r="Q1228" i="3" s="1"/>
  <c r="H1229" i="5" s="1"/>
  <c r="O1411" i="3"/>
  <c r="P1411" i="3" s="1"/>
  <c r="Q1411" i="3" s="1"/>
  <c r="H1412" i="5" s="1"/>
  <c r="O1621" i="3"/>
  <c r="P1621" i="3" s="1"/>
  <c r="Q1621" i="3" s="1"/>
  <c r="H1622" i="5" s="1"/>
  <c r="O804" i="3"/>
  <c r="P804" i="3" s="1"/>
  <c r="Q804" i="3" s="1"/>
  <c r="H805" i="5" s="1"/>
  <c r="O1127" i="3"/>
  <c r="P1127" i="3" s="1"/>
  <c r="Q1127" i="3" s="1"/>
  <c r="H1128" i="5" s="1"/>
  <c r="O1303" i="3"/>
  <c r="P1303" i="3" s="1"/>
  <c r="Q1303" i="3" s="1"/>
  <c r="H1304" i="5" s="1"/>
  <c r="O1594" i="3"/>
  <c r="P1594" i="3" s="1"/>
  <c r="Q1594" i="3" s="1"/>
  <c r="H1595" i="5" s="1"/>
  <c r="O1350" i="3"/>
  <c r="P1350" i="3" s="1"/>
  <c r="Q1350" i="3" s="1"/>
  <c r="H1351" i="5" s="1"/>
  <c r="O1693" i="3"/>
  <c r="P1693" i="3" s="1"/>
  <c r="Q1693" i="3" s="1"/>
  <c r="H1694" i="5" s="1"/>
  <c r="O1223" i="3"/>
  <c r="P1223" i="3" s="1"/>
  <c r="Q1223" i="3" s="1"/>
  <c r="H1224" i="5" s="1"/>
  <c r="O1024" i="3"/>
  <c r="P1024" i="3" s="1"/>
  <c r="Q1024" i="3" s="1"/>
  <c r="H1025" i="5" s="1"/>
  <c r="O1183" i="3"/>
  <c r="P1183" i="3" s="1"/>
  <c r="Q1183" i="3" s="1"/>
  <c r="H1184" i="5" s="1"/>
  <c r="O1383" i="3"/>
  <c r="P1383" i="3" s="1"/>
  <c r="Q1383" i="3" s="1"/>
  <c r="H1384" i="5" s="1"/>
  <c r="O1531" i="3"/>
  <c r="P1531" i="3" s="1"/>
  <c r="Q1531" i="3" s="1"/>
  <c r="H1532" i="5" s="1"/>
  <c r="O1400" i="3"/>
  <c r="P1400" i="3" s="1"/>
  <c r="Q1400" i="3" s="1"/>
  <c r="H1401" i="5" s="1"/>
  <c r="O92" i="2"/>
  <c r="P92" i="2" s="1"/>
  <c r="Q92" i="2" s="1"/>
  <c r="H93" i="4" s="1"/>
  <c r="O538" i="2"/>
  <c r="P538" i="2" s="1"/>
  <c r="Q538" i="2" s="1"/>
  <c r="H539" i="4" s="1"/>
  <c r="O798" i="2"/>
  <c r="P798" i="2" s="1"/>
  <c r="Q798" i="2" s="1"/>
  <c r="H799" i="4" s="1"/>
  <c r="O551" i="2"/>
  <c r="P551" i="2" s="1"/>
  <c r="Q551" i="2" s="1"/>
  <c r="H552" i="4" s="1"/>
  <c r="O846" i="2"/>
  <c r="P846" i="2" s="1"/>
  <c r="Q846" i="2" s="1"/>
  <c r="H847" i="4" s="1"/>
  <c r="O489" i="2"/>
  <c r="P489" i="2" s="1"/>
  <c r="Q489" i="2" s="1"/>
  <c r="H490" i="4" s="1"/>
  <c r="O338" i="2"/>
  <c r="P338" i="2" s="1"/>
  <c r="Q338" i="2" s="1"/>
  <c r="H339" i="4" s="1"/>
  <c r="O466" i="2"/>
  <c r="P466" i="2" s="1"/>
  <c r="Q466" i="2" s="1"/>
  <c r="H467" i="4" s="1"/>
  <c r="O594" i="2"/>
  <c r="P594" i="2" s="1"/>
  <c r="Q594" i="2" s="1"/>
  <c r="H595" i="4" s="1"/>
  <c r="O372" i="2"/>
  <c r="P372" i="2" s="1"/>
  <c r="Q372" i="2" s="1"/>
  <c r="H373" i="4" s="1"/>
  <c r="O500" i="2"/>
  <c r="P500" i="2" s="1"/>
  <c r="Q500" i="2" s="1"/>
  <c r="H501" i="4" s="1"/>
  <c r="O253" i="2"/>
  <c r="P253" i="2" s="1"/>
  <c r="Q253" i="2" s="1"/>
  <c r="H254" i="4" s="1"/>
  <c r="O381" i="2"/>
  <c r="P381" i="2" s="1"/>
  <c r="Q381" i="2" s="1"/>
  <c r="H382" i="4" s="1"/>
  <c r="O509" i="2"/>
  <c r="P509" i="2" s="1"/>
  <c r="Q509" i="2" s="1"/>
  <c r="H510" i="4" s="1"/>
  <c r="O681" i="2"/>
  <c r="P681" i="2" s="1"/>
  <c r="Q681" i="2" s="1"/>
  <c r="H682" i="4" s="1"/>
  <c r="O262" i="2"/>
  <c r="P262" i="2" s="1"/>
  <c r="Q262" i="2" s="1"/>
  <c r="H263" i="4" s="1"/>
  <c r="O390" i="2"/>
  <c r="P390" i="2" s="1"/>
  <c r="Q390" i="2" s="1"/>
  <c r="H391" i="4" s="1"/>
  <c r="O518" i="2"/>
  <c r="P518" i="2" s="1"/>
  <c r="Q518" i="2" s="1"/>
  <c r="H519" i="4" s="1"/>
  <c r="O995" i="2"/>
  <c r="P995" i="2" s="1"/>
  <c r="Q995" i="2" s="1"/>
  <c r="H996" i="4" s="1"/>
  <c r="O641" i="2"/>
  <c r="P641" i="2" s="1"/>
  <c r="Q641" i="2" s="1"/>
  <c r="H642" i="4" s="1"/>
  <c r="O769" i="2"/>
  <c r="P769" i="2" s="1"/>
  <c r="Q769" i="2" s="1"/>
  <c r="H770" i="4" s="1"/>
  <c r="O707" i="2"/>
  <c r="P707" i="2" s="1"/>
  <c r="Q707" i="2" s="1"/>
  <c r="H708" i="4" s="1"/>
  <c r="O835" i="2"/>
  <c r="P835" i="2" s="1"/>
  <c r="Q835" i="2" s="1"/>
  <c r="H836" i="4" s="1"/>
  <c r="O757" i="2"/>
  <c r="P757" i="2" s="1"/>
  <c r="Q757" i="2" s="1"/>
  <c r="H758" i="4" s="1"/>
  <c r="O878" i="2"/>
  <c r="P878" i="2" s="1"/>
  <c r="Q878" i="2" s="1"/>
  <c r="H879" i="4" s="1"/>
  <c r="O1602" i="2"/>
  <c r="P1602" i="2" s="1"/>
  <c r="Q1602" i="2" s="1"/>
  <c r="H1603" i="4" s="1"/>
  <c r="O1089" i="2"/>
  <c r="P1089" i="2" s="1"/>
  <c r="Q1089" i="2" s="1"/>
  <c r="H1090" i="4" s="1"/>
  <c r="O1114" i="2"/>
  <c r="P1114" i="2" s="1"/>
  <c r="Q1114" i="2" s="1"/>
  <c r="H1115" i="4" s="1"/>
  <c r="O1340" i="2"/>
  <c r="P1340" i="2" s="1"/>
  <c r="Q1340" i="2" s="1"/>
  <c r="H1341" i="4" s="1"/>
  <c r="O1145" i="2"/>
  <c r="P1145" i="2" s="1"/>
  <c r="Q1145" i="2" s="1"/>
  <c r="H1146" i="4" s="1"/>
  <c r="O1288" i="2"/>
  <c r="P1288" i="2" s="1"/>
  <c r="Q1288" i="2" s="1"/>
  <c r="H1289" i="4" s="1"/>
  <c r="O1354" i="2"/>
  <c r="P1354" i="2" s="1"/>
  <c r="Q1354" i="2" s="1"/>
  <c r="H1355" i="4" s="1"/>
  <c r="O1038" i="2"/>
  <c r="P1038" i="2" s="1"/>
  <c r="Q1038" i="2" s="1"/>
  <c r="H1039" i="4" s="1"/>
  <c r="O1184" i="2"/>
  <c r="P1184" i="2" s="1"/>
  <c r="Q1184" i="2" s="1"/>
  <c r="H1185" i="4" s="1"/>
  <c r="O1015" i="2"/>
  <c r="P1015" i="2" s="1"/>
  <c r="Q1015" i="2" s="1"/>
  <c r="H1016" i="4" s="1"/>
  <c r="O1454" i="2"/>
  <c r="P1454" i="2" s="1"/>
  <c r="Q1454" i="2" s="1"/>
  <c r="H1455" i="4" s="1"/>
  <c r="O992" i="2"/>
  <c r="P992" i="2" s="1"/>
  <c r="Q992" i="2" s="1"/>
  <c r="H993" i="4" s="1"/>
  <c r="O1262" i="2"/>
  <c r="P1262" i="2" s="1"/>
  <c r="Q1262" i="2" s="1"/>
  <c r="H1263" i="4" s="1"/>
  <c r="O1443" i="2"/>
  <c r="P1443" i="2" s="1"/>
  <c r="Q1443" i="2" s="1"/>
  <c r="H1444" i="4" s="1"/>
  <c r="O1248" i="2"/>
  <c r="P1248" i="2" s="1"/>
  <c r="Q1248" i="2" s="1"/>
  <c r="H1249" i="4" s="1"/>
  <c r="O1330" i="2"/>
  <c r="P1330" i="2" s="1"/>
  <c r="Q1330" i="2" s="1"/>
  <c r="H1331" i="4" s="1"/>
  <c r="O1617" i="2"/>
  <c r="P1617" i="2" s="1"/>
  <c r="Q1617" i="2" s="1"/>
  <c r="H1618" i="4" s="1"/>
  <c r="O1236" i="2"/>
  <c r="P1236" i="2" s="1"/>
  <c r="Q1236" i="2" s="1"/>
  <c r="H1237" i="4" s="1"/>
  <c r="O1364" i="2"/>
  <c r="P1364" i="2" s="1"/>
  <c r="Q1364" i="2" s="1"/>
  <c r="H1365" i="4" s="1"/>
  <c r="O1503" i="2"/>
  <c r="P1503" i="2" s="1"/>
  <c r="Q1503" i="2" s="1"/>
  <c r="H1504" i="4" s="1"/>
  <c r="O1436" i="2"/>
  <c r="P1436" i="2" s="1"/>
  <c r="Q1436" i="2" s="1"/>
  <c r="H1437" i="4" s="1"/>
  <c r="O1596" i="2"/>
  <c r="P1596" i="2" s="1"/>
  <c r="Q1596" i="2" s="1"/>
  <c r="H1597" i="4" s="1"/>
  <c r="O1511" i="2"/>
  <c r="P1511" i="2" s="1"/>
  <c r="Q1511" i="2" s="1"/>
  <c r="H1512" i="4" s="1"/>
  <c r="O1622" i="2"/>
  <c r="P1622" i="2" s="1"/>
  <c r="Q1622" i="2" s="1"/>
  <c r="H1623" i="4" s="1"/>
  <c r="O1531" i="2"/>
  <c r="P1531" i="2" s="1"/>
  <c r="Q1531" i="2" s="1"/>
  <c r="H1532" i="4" s="1"/>
  <c r="O1658" i="2"/>
  <c r="P1658" i="2" s="1"/>
  <c r="Q1658" i="2" s="1"/>
  <c r="H1659" i="4" s="1"/>
  <c r="O1533" i="2"/>
  <c r="P1533" i="2" s="1"/>
  <c r="Q1533" i="2" s="1"/>
  <c r="H1534" i="4" s="1"/>
  <c r="O1642" i="2"/>
  <c r="P1642" i="2" s="1"/>
  <c r="Q1642" i="2" s="1"/>
  <c r="H1643" i="4" s="1"/>
  <c r="O1462" i="2"/>
  <c r="P1462" i="2" s="1"/>
  <c r="Q1462" i="2" s="1"/>
  <c r="H1463" i="4" s="1"/>
  <c r="O1653" i="2"/>
  <c r="P1653" i="2" s="1"/>
  <c r="Q1653" i="2" s="1"/>
  <c r="H1654" i="4" s="1"/>
  <c r="O482" i="3"/>
  <c r="P482" i="3" s="1"/>
  <c r="Q482" i="3" s="1"/>
  <c r="H483" i="5" s="1"/>
  <c r="O965" i="3"/>
  <c r="P965" i="3" s="1"/>
  <c r="Q965" i="3" s="1"/>
  <c r="H966" i="5" s="1"/>
  <c r="O249" i="3"/>
  <c r="P249" i="3" s="1"/>
  <c r="Q249" i="3" s="1"/>
  <c r="H250" i="5" s="1"/>
  <c r="O653" i="3"/>
  <c r="P653" i="3" s="1"/>
  <c r="Q653" i="3" s="1"/>
  <c r="H654" i="5" s="1"/>
  <c r="O849" i="3"/>
  <c r="P849" i="3" s="1"/>
  <c r="Q849" i="3" s="1"/>
  <c r="H850" i="5" s="1"/>
  <c r="O1358" i="3"/>
  <c r="P1358" i="3" s="1"/>
  <c r="Q1358" i="3" s="1"/>
  <c r="H1359" i="5" s="1"/>
  <c r="O1696" i="3"/>
  <c r="P1696" i="3" s="1"/>
  <c r="Q1696" i="3" s="1"/>
  <c r="H1697" i="5" s="1"/>
  <c r="O1509" i="3"/>
  <c r="P1509" i="3" s="1"/>
  <c r="Q1509" i="3" s="1"/>
  <c r="H1510" i="5" s="1"/>
  <c r="O406" i="3"/>
  <c r="P406" i="3" s="1"/>
  <c r="Q406" i="3" s="1"/>
  <c r="H407" i="5" s="1"/>
  <c r="O656" i="3"/>
  <c r="P656" i="3" s="1"/>
  <c r="Q656" i="3" s="1"/>
  <c r="H657" i="5" s="1"/>
  <c r="O836" i="3"/>
  <c r="P836" i="3" s="1"/>
  <c r="Q836" i="3" s="1"/>
  <c r="H837" i="5" s="1"/>
  <c r="O1178" i="3"/>
  <c r="P1178" i="3" s="1"/>
  <c r="Q1178" i="3" s="1"/>
  <c r="H1179" i="5" s="1"/>
  <c r="O1610" i="3"/>
  <c r="P1610" i="3" s="1"/>
  <c r="Q1610" i="3" s="1"/>
  <c r="H1611" i="5" s="1"/>
  <c r="O1690" i="3"/>
  <c r="P1690" i="3" s="1"/>
  <c r="Q1690" i="3" s="1"/>
  <c r="H1691" i="5" s="1"/>
  <c r="O955" i="3"/>
  <c r="P955" i="3" s="1"/>
  <c r="Q955" i="3" s="1"/>
  <c r="H956" i="5" s="1"/>
  <c r="O1153" i="3"/>
  <c r="P1153" i="3" s="1"/>
  <c r="Q1153" i="3" s="1"/>
  <c r="H1154" i="5" s="1"/>
  <c r="O1378" i="3"/>
  <c r="P1378" i="3" s="1"/>
  <c r="Q1378" i="3" s="1"/>
  <c r="H1379" i="5" s="1"/>
  <c r="O1538" i="3"/>
  <c r="P1538" i="3" s="1"/>
  <c r="Q1538" i="3" s="1"/>
  <c r="H1539" i="5" s="1"/>
  <c r="O687" i="3"/>
  <c r="P687" i="3" s="1"/>
  <c r="Q687" i="3" s="1"/>
  <c r="H688" i="5" s="1"/>
  <c r="O1071" i="3"/>
  <c r="P1071" i="3" s="1"/>
  <c r="Q1071" i="3" s="1"/>
  <c r="H1072" i="5" s="1"/>
  <c r="O1486" i="3"/>
  <c r="P1486" i="3" s="1"/>
  <c r="Q1486" i="3" s="1"/>
  <c r="H1487" i="5" s="1"/>
  <c r="O297" i="2"/>
  <c r="P297" i="2" s="1"/>
  <c r="Q297" i="2" s="1"/>
  <c r="H298" i="4" s="1"/>
  <c r="O176" i="3"/>
  <c r="P176" i="3" s="1"/>
  <c r="Q176" i="3" s="1"/>
  <c r="H177" i="5" s="1"/>
  <c r="O243" i="3"/>
  <c r="P243" i="3" s="1"/>
  <c r="Q243" i="3" s="1"/>
  <c r="H244" i="5" s="1"/>
  <c r="O23" i="3"/>
  <c r="P23" i="3" s="1"/>
  <c r="Q23" i="3" s="1"/>
  <c r="H24" i="5" s="1"/>
  <c r="O161" i="3"/>
  <c r="P161" i="3" s="1"/>
  <c r="Q161" i="3" s="1"/>
  <c r="H162" i="5" s="1"/>
  <c r="O12" i="3"/>
  <c r="P12" i="3" s="1"/>
  <c r="Q12" i="3" s="1"/>
  <c r="H13" i="5" s="1"/>
  <c r="O108" i="3"/>
  <c r="P108" i="3" s="1"/>
  <c r="Q108" i="3" s="1"/>
  <c r="H109" i="5" s="1"/>
  <c r="O370" i="3"/>
  <c r="P370" i="3" s="1"/>
  <c r="Q370" i="3" s="1"/>
  <c r="H371" i="5" s="1"/>
  <c r="O57" i="3"/>
  <c r="P57" i="3" s="1"/>
  <c r="Q57" i="3" s="1"/>
  <c r="H58" i="5" s="1"/>
  <c r="O119" i="3"/>
  <c r="P119" i="3" s="1"/>
  <c r="Q119" i="3" s="1"/>
  <c r="H120" i="5" s="1"/>
  <c r="O52" i="3"/>
  <c r="P52" i="3" s="1"/>
  <c r="Q52" i="3" s="1"/>
  <c r="H53" i="5" s="1"/>
  <c r="O441" i="3"/>
  <c r="P441" i="3" s="1"/>
  <c r="Q441" i="3" s="1"/>
  <c r="H442" i="5" s="1"/>
  <c r="O659" i="3"/>
  <c r="P659" i="3" s="1"/>
  <c r="Q659" i="3" s="1"/>
  <c r="H660" i="5" s="1"/>
  <c r="O929" i="3"/>
  <c r="P929" i="3" s="1"/>
  <c r="Q929" i="3" s="1"/>
  <c r="H930" i="5" s="1"/>
  <c r="O682" i="3"/>
  <c r="P682" i="3" s="1"/>
  <c r="Q682" i="3" s="1"/>
  <c r="H683" i="5" s="1"/>
  <c r="O562" i="3"/>
  <c r="P562" i="3" s="1"/>
  <c r="Q562" i="3" s="1"/>
  <c r="H563" i="5" s="1"/>
  <c r="O524" i="3"/>
  <c r="P524" i="3" s="1"/>
  <c r="Q524" i="3" s="1"/>
  <c r="H525" i="5" s="1"/>
  <c r="O630" i="3"/>
  <c r="P630" i="3" s="1"/>
  <c r="Q630" i="3" s="1"/>
  <c r="H631" i="5" s="1"/>
  <c r="O594" i="3"/>
  <c r="P594" i="3" s="1"/>
  <c r="Q594" i="3" s="1"/>
  <c r="H595" i="5" s="1"/>
  <c r="O412" i="3"/>
  <c r="P412" i="3" s="1"/>
  <c r="Q412" i="3" s="1"/>
  <c r="H413" i="5" s="1"/>
  <c r="O700" i="3"/>
  <c r="P700" i="3" s="1"/>
  <c r="Q700" i="3" s="1"/>
  <c r="H701" i="5" s="1"/>
  <c r="O855" i="3"/>
  <c r="P855" i="3" s="1"/>
  <c r="Q855" i="3" s="1"/>
  <c r="H856" i="5" s="1"/>
  <c r="O1015" i="3"/>
  <c r="P1015" i="3" s="1"/>
  <c r="Q1015" i="3" s="1"/>
  <c r="H1016" i="5" s="1"/>
  <c r="O868" i="3"/>
  <c r="P868" i="3" s="1"/>
  <c r="Q868" i="3" s="1"/>
  <c r="H869" i="5" s="1"/>
  <c r="O717" i="3"/>
  <c r="P717" i="3" s="1"/>
  <c r="Q717" i="3" s="1"/>
  <c r="H718" i="5" s="1"/>
  <c r="O889" i="3"/>
  <c r="P889" i="3" s="1"/>
  <c r="Q889" i="3" s="1"/>
  <c r="H890" i="5" s="1"/>
  <c r="O754" i="3"/>
  <c r="P754" i="3" s="1"/>
  <c r="Q754" i="3" s="1"/>
  <c r="H755" i="5" s="1"/>
  <c r="O996" i="3"/>
  <c r="P996" i="3" s="1"/>
  <c r="Q996" i="3" s="1"/>
  <c r="H997" i="5" s="1"/>
  <c r="O796" i="3"/>
  <c r="P796" i="3" s="1"/>
  <c r="Q796" i="3" s="1"/>
  <c r="H797" i="5" s="1"/>
  <c r="O573" i="3"/>
  <c r="P573" i="3" s="1"/>
  <c r="Q573" i="3" s="1"/>
  <c r="H574" i="5" s="1"/>
  <c r="O614" i="3"/>
  <c r="P614" i="3" s="1"/>
  <c r="Q614" i="3" s="1"/>
  <c r="H615" i="5" s="1"/>
  <c r="O954" i="3"/>
  <c r="P954" i="3" s="1"/>
  <c r="Q954" i="3" s="1"/>
  <c r="H955" i="5" s="1"/>
  <c r="O551" i="3"/>
  <c r="P551" i="3" s="1"/>
  <c r="Q551" i="3" s="1"/>
  <c r="H552" i="5" s="1"/>
  <c r="O808" i="3"/>
  <c r="P808" i="3" s="1"/>
  <c r="Q808" i="3" s="1"/>
  <c r="H809" i="5" s="1"/>
  <c r="O884" i="3"/>
  <c r="P884" i="3" s="1"/>
  <c r="Q884" i="3" s="1"/>
  <c r="H885" i="5" s="1"/>
  <c r="O1088" i="3"/>
  <c r="P1088" i="3" s="1"/>
  <c r="Q1088" i="3" s="1"/>
  <c r="H1089" i="5" s="1"/>
  <c r="O1068" i="3"/>
  <c r="P1068" i="3" s="1"/>
  <c r="Q1068" i="3" s="1"/>
  <c r="H1069" i="5" s="1"/>
  <c r="O860" i="3"/>
  <c r="P860" i="3" s="1"/>
  <c r="Q860" i="3" s="1"/>
  <c r="H861" i="5" s="1"/>
  <c r="O1553" i="3"/>
  <c r="P1553" i="3" s="1"/>
  <c r="Q1553" i="3" s="1"/>
  <c r="H1554" i="5" s="1"/>
  <c r="O1295" i="3"/>
  <c r="P1295" i="3" s="1"/>
  <c r="Q1295" i="3" s="1"/>
  <c r="H1296" i="5" s="1"/>
  <c r="O1423" i="3"/>
  <c r="P1423" i="3" s="1"/>
  <c r="Q1423" i="3" s="1"/>
  <c r="H1424" i="5" s="1"/>
  <c r="O1679" i="3"/>
  <c r="P1679" i="3" s="1"/>
  <c r="Q1679" i="3" s="1"/>
  <c r="H1680" i="5" s="1"/>
  <c r="O23" i="2"/>
  <c r="P23" i="2" s="1"/>
  <c r="Q23" i="2" s="1"/>
  <c r="H24" i="4" s="1"/>
  <c r="O151" i="2"/>
  <c r="P151" i="2" s="1"/>
  <c r="Q151" i="2" s="1"/>
  <c r="H152" i="4" s="1"/>
  <c r="O308" i="2"/>
  <c r="P308" i="2" s="1"/>
  <c r="Q308" i="2" s="1"/>
  <c r="H309" i="4" s="1"/>
  <c r="O561" i="2"/>
  <c r="P561" i="2" s="1"/>
  <c r="Q561" i="2" s="1"/>
  <c r="H562" i="4" s="1"/>
  <c r="O153" i="2"/>
  <c r="P153" i="2" s="1"/>
  <c r="Q153" i="2" s="1"/>
  <c r="H154" i="4" s="1"/>
  <c r="O247" i="2"/>
  <c r="P247" i="2" s="1"/>
  <c r="Q247" i="2" s="1"/>
  <c r="H248" i="4" s="1"/>
  <c r="O258" i="2"/>
  <c r="P258" i="2" s="1"/>
  <c r="Q258" i="2" s="1"/>
  <c r="H259" i="4" s="1"/>
  <c r="O50" i="2"/>
  <c r="P50" i="2" s="1"/>
  <c r="Q50" i="2" s="1"/>
  <c r="H51" i="4" s="1"/>
  <c r="O107" i="2"/>
  <c r="P107" i="2" s="1"/>
  <c r="Q107" i="2" s="1"/>
  <c r="H108" i="4" s="1"/>
  <c r="O513" i="2"/>
  <c r="P513" i="2" s="1"/>
  <c r="Q513" i="2" s="1"/>
  <c r="H514" i="4" s="1"/>
  <c r="O311" i="2"/>
  <c r="P311" i="2" s="1"/>
  <c r="Q311" i="2" s="1"/>
  <c r="H312" i="4" s="1"/>
  <c r="O101" i="2"/>
  <c r="P101" i="2" s="1"/>
  <c r="Q101" i="2" s="1"/>
  <c r="H102" i="4" s="1"/>
  <c r="O79" i="2"/>
  <c r="P79" i="2" s="1"/>
  <c r="Q79" i="2" s="1"/>
  <c r="H80" i="4" s="1"/>
  <c r="O226" i="2"/>
  <c r="P226" i="2" s="1"/>
  <c r="Q226" i="2" s="1"/>
  <c r="H227" i="4" s="1"/>
  <c r="O33" i="2"/>
  <c r="P33" i="2" s="1"/>
  <c r="Q33" i="2" s="1"/>
  <c r="H34" i="4" s="1"/>
  <c r="O270" i="2"/>
  <c r="P270" i="2" s="1"/>
  <c r="Q270" i="2" s="1"/>
  <c r="H271" i="4" s="1"/>
  <c r="O412" i="2"/>
  <c r="P412" i="2" s="1"/>
  <c r="Q412" i="2" s="1"/>
  <c r="H413" i="4" s="1"/>
  <c r="O83" i="2"/>
  <c r="P83" i="2" s="1"/>
  <c r="Q83" i="2" s="1"/>
  <c r="H84" i="4" s="1"/>
  <c r="O233" i="2"/>
  <c r="P233" i="2" s="1"/>
  <c r="Q233" i="2" s="1"/>
  <c r="H234" i="4" s="1"/>
  <c r="O809" i="2"/>
  <c r="P809" i="2" s="1"/>
  <c r="Q809" i="2" s="1"/>
  <c r="H810" i="4" s="1"/>
  <c r="O979" i="2"/>
  <c r="P979" i="2" s="1"/>
  <c r="Q979" i="2" s="1"/>
  <c r="H980" i="4" s="1"/>
  <c r="O701" i="2"/>
  <c r="P701" i="2" s="1"/>
  <c r="Q701" i="2" s="1"/>
  <c r="H702" i="4" s="1"/>
  <c r="O829" i="2"/>
  <c r="P829" i="2" s="1"/>
  <c r="Q829" i="2" s="1"/>
  <c r="H830" i="4" s="1"/>
  <c r="O240" i="3"/>
  <c r="P240" i="3" s="1"/>
  <c r="Q240" i="3" s="1"/>
  <c r="H241" i="5" s="1"/>
  <c r="O287" i="3"/>
  <c r="P287" i="3" s="1"/>
  <c r="Q287" i="3" s="1"/>
  <c r="H288" i="5" s="1"/>
  <c r="O180" i="3"/>
  <c r="P180" i="3" s="1"/>
  <c r="Q180" i="3" s="1"/>
  <c r="H181" i="5" s="1"/>
  <c r="O146" i="3"/>
  <c r="P146" i="3" s="1"/>
  <c r="Q146" i="3" s="1"/>
  <c r="H147" i="5" s="1"/>
  <c r="O40" i="3"/>
  <c r="P40" i="3" s="1"/>
  <c r="Q40" i="3" s="1"/>
  <c r="H41" i="5" s="1"/>
  <c r="O296" i="3"/>
  <c r="P296" i="3" s="1"/>
  <c r="Q296" i="3" s="1"/>
  <c r="H297" i="5" s="1"/>
  <c r="O169" i="3"/>
  <c r="P169" i="3" s="1"/>
  <c r="Q169" i="3" s="1"/>
  <c r="H170" i="5" s="1"/>
  <c r="O335" i="3"/>
  <c r="P335" i="3" s="1"/>
  <c r="Q335" i="3" s="1"/>
  <c r="H336" i="5" s="1"/>
  <c r="O230" i="3"/>
  <c r="P230" i="3" s="1"/>
  <c r="Q230" i="3" s="1"/>
  <c r="H231" i="5" s="1"/>
  <c r="O46" i="3"/>
  <c r="P46" i="3" s="1"/>
  <c r="Q46" i="3" s="1"/>
  <c r="H47" i="5" s="1"/>
  <c r="O355" i="3"/>
  <c r="P355" i="3" s="1"/>
  <c r="Q355" i="3" s="1"/>
  <c r="H356" i="5" s="1"/>
  <c r="O158" i="3"/>
  <c r="P158" i="3" s="1"/>
  <c r="Q158" i="3" s="1"/>
  <c r="H159" i="5" s="1"/>
  <c r="O336" i="3"/>
  <c r="P336" i="3" s="1"/>
  <c r="Q336" i="3" s="1"/>
  <c r="H337" i="5" s="1"/>
  <c r="O200" i="3"/>
  <c r="P200" i="3" s="1"/>
  <c r="Q200" i="3" s="1"/>
  <c r="H201" i="5" s="1"/>
  <c r="O272" i="3"/>
  <c r="P272" i="3" s="1"/>
  <c r="Q272" i="3" s="1"/>
  <c r="H273" i="5" s="1"/>
  <c r="O115" i="3"/>
  <c r="P115" i="3" s="1"/>
  <c r="Q115" i="3" s="1"/>
  <c r="H116" i="5" s="1"/>
  <c r="O143" i="3"/>
  <c r="P143" i="3" s="1"/>
  <c r="Q143" i="3" s="1"/>
  <c r="H144" i="5" s="1"/>
  <c r="O198" i="3"/>
  <c r="P198" i="3" s="1"/>
  <c r="Q198" i="3" s="1"/>
  <c r="H199" i="5" s="1"/>
  <c r="O104" i="3"/>
  <c r="P104" i="3" s="1"/>
  <c r="Q104" i="3" s="1"/>
  <c r="H105" i="5" s="1"/>
  <c r="O278" i="3"/>
  <c r="P278" i="3" s="1"/>
  <c r="Q278" i="3" s="1"/>
  <c r="H279" i="5" s="1"/>
  <c r="O89" i="3"/>
  <c r="P89" i="3" s="1"/>
  <c r="Q89" i="3" s="1"/>
  <c r="H90" i="5" s="1"/>
  <c r="O262" i="3"/>
  <c r="P262" i="3" s="1"/>
  <c r="Q262" i="3" s="1"/>
  <c r="H263" i="5" s="1"/>
  <c r="O460" i="3"/>
  <c r="P460" i="3" s="1"/>
  <c r="Q460" i="3" s="1"/>
  <c r="H461" i="5" s="1"/>
  <c r="O583" i="3"/>
  <c r="P583" i="3" s="1"/>
  <c r="Q583" i="3" s="1"/>
  <c r="H584" i="5" s="1"/>
  <c r="O229" i="3"/>
  <c r="P229" i="3" s="1"/>
  <c r="Q229" i="3" s="1"/>
  <c r="H230" i="5" s="1"/>
  <c r="O197" i="3"/>
  <c r="P197" i="3" s="1"/>
  <c r="Q197" i="3" s="1"/>
  <c r="H198" i="5" s="1"/>
  <c r="O292" i="3"/>
  <c r="P292" i="3" s="1"/>
  <c r="Q292" i="3" s="1"/>
  <c r="H293" i="5" s="1"/>
  <c r="O275" i="3"/>
  <c r="P275" i="3" s="1"/>
  <c r="Q275" i="3" s="1"/>
  <c r="H276" i="5" s="1"/>
  <c r="O708" i="3"/>
  <c r="P708" i="3" s="1"/>
  <c r="Q708" i="3" s="1"/>
  <c r="H709" i="5" s="1"/>
  <c r="O760" i="3"/>
  <c r="P760" i="3" s="1"/>
  <c r="Q760" i="3" s="1"/>
  <c r="H761" i="5" s="1"/>
  <c r="O705" i="3"/>
  <c r="P705" i="3" s="1"/>
  <c r="Q705" i="3" s="1"/>
  <c r="H706" i="5" s="1"/>
  <c r="O466" i="3"/>
  <c r="P466" i="3" s="1"/>
  <c r="Q466" i="3" s="1"/>
  <c r="H467" i="5" s="1"/>
  <c r="O596" i="3"/>
  <c r="P596" i="3" s="1"/>
  <c r="Q596" i="3" s="1"/>
  <c r="H597" i="5" s="1"/>
  <c r="O564" i="3"/>
  <c r="P564" i="3" s="1"/>
  <c r="Q564" i="3" s="1"/>
  <c r="H565" i="5" s="1"/>
  <c r="O958" i="3"/>
  <c r="P958" i="3" s="1"/>
  <c r="Q958" i="3" s="1"/>
  <c r="H959" i="5" s="1"/>
  <c r="O425" i="3"/>
  <c r="P425" i="3" s="1"/>
  <c r="Q425" i="3" s="1"/>
  <c r="H426" i="5" s="1"/>
  <c r="O389" i="3"/>
  <c r="P389" i="3" s="1"/>
  <c r="Q389" i="3" s="1"/>
  <c r="H390" i="5" s="1"/>
  <c r="O649" i="3"/>
  <c r="P649" i="3" s="1"/>
  <c r="Q649" i="3" s="1"/>
  <c r="H650" i="5" s="1"/>
  <c r="O448" i="3"/>
  <c r="P448" i="3" s="1"/>
  <c r="Q448" i="3" s="1"/>
  <c r="H449" i="5" s="1"/>
  <c r="O712" i="3"/>
  <c r="P712" i="3" s="1"/>
  <c r="Q712" i="3" s="1"/>
  <c r="H713" i="5" s="1"/>
  <c r="O861" i="3"/>
  <c r="P861" i="3" s="1"/>
  <c r="Q861" i="3" s="1"/>
  <c r="H862" i="5" s="1"/>
  <c r="O1027" i="3"/>
  <c r="P1027" i="3" s="1"/>
  <c r="Q1027" i="3" s="1"/>
  <c r="H1028" i="5" s="1"/>
  <c r="O892" i="3"/>
  <c r="P892" i="3" s="1"/>
  <c r="Q892" i="3" s="1"/>
  <c r="H893" i="5" s="1"/>
  <c r="O893" i="3"/>
  <c r="P893" i="3" s="1"/>
  <c r="Q893" i="3" s="1"/>
  <c r="H894" i="5" s="1"/>
  <c r="O761" i="3"/>
  <c r="P761" i="3" s="1"/>
  <c r="Q761" i="3" s="1"/>
  <c r="H762" i="5" s="1"/>
  <c r="O627" i="3"/>
  <c r="P627" i="3" s="1"/>
  <c r="Q627" i="3" s="1"/>
  <c r="H628" i="5" s="1"/>
  <c r="O764" i="3"/>
  <c r="P764" i="3" s="1"/>
  <c r="Q764" i="3" s="1"/>
  <c r="H765" i="5" s="1"/>
  <c r="O553" i="3"/>
  <c r="P553" i="3" s="1"/>
  <c r="Q553" i="3" s="1"/>
  <c r="H554" i="5" s="1"/>
  <c r="O953" i="3"/>
  <c r="P953" i="3" s="1"/>
  <c r="Q953" i="3" s="1"/>
  <c r="H954" i="5" s="1"/>
  <c r="O1035" i="3"/>
  <c r="P1035" i="3" s="1"/>
  <c r="Q1035" i="3" s="1"/>
  <c r="H1036" i="5" s="1"/>
  <c r="O778" i="3"/>
  <c r="P778" i="3" s="1"/>
  <c r="Q778" i="3" s="1"/>
  <c r="H779" i="5" s="1"/>
  <c r="O979" i="3"/>
  <c r="P979" i="3" s="1"/>
  <c r="Q979" i="3" s="1"/>
  <c r="H980" i="5" s="1"/>
  <c r="O1026" i="3"/>
  <c r="P1026" i="3" s="1"/>
  <c r="Q1026" i="3" s="1"/>
  <c r="H1027" i="5" s="1"/>
  <c r="O1581" i="3"/>
  <c r="P1581" i="3" s="1"/>
  <c r="Q1581" i="3" s="1"/>
  <c r="H1582" i="5" s="1"/>
  <c r="O1058" i="3"/>
  <c r="P1058" i="3" s="1"/>
  <c r="Q1058" i="3" s="1"/>
  <c r="H1059" i="5" s="1"/>
  <c r="O1192" i="3"/>
  <c r="P1192" i="3" s="1"/>
  <c r="Q1192" i="3" s="1"/>
  <c r="H1193" i="5" s="1"/>
  <c r="O1131" i="3"/>
  <c r="P1131" i="3" s="1"/>
  <c r="Q1131" i="3" s="1"/>
  <c r="H1132" i="5" s="1"/>
  <c r="O1292" i="3"/>
  <c r="P1292" i="3" s="1"/>
  <c r="Q1292" i="3" s="1"/>
  <c r="H1293" i="5" s="1"/>
  <c r="O1252" i="3"/>
  <c r="P1252" i="3" s="1"/>
  <c r="Q1252" i="3" s="1"/>
  <c r="H1253" i="5" s="1"/>
  <c r="O1673" i="3"/>
  <c r="P1673" i="3" s="1"/>
  <c r="Q1673" i="3" s="1"/>
  <c r="H1674" i="5" s="1"/>
  <c r="O1280" i="3"/>
  <c r="P1280" i="3" s="1"/>
  <c r="Q1280" i="3" s="1"/>
  <c r="H1281" i="5" s="1"/>
  <c r="O1184" i="3"/>
  <c r="P1184" i="3" s="1"/>
  <c r="Q1184" i="3" s="1"/>
  <c r="H1185" i="5" s="1"/>
  <c r="O1589" i="3"/>
  <c r="P1589" i="3" s="1"/>
  <c r="Q1589" i="3" s="1"/>
  <c r="H1590" i="5" s="1"/>
  <c r="O1665" i="3"/>
  <c r="P1665" i="3" s="1"/>
  <c r="Q1665" i="3" s="1"/>
  <c r="H1666" i="5" s="1"/>
  <c r="O1511" i="3"/>
  <c r="P1511" i="3" s="1"/>
  <c r="Q1511" i="3" s="1"/>
  <c r="H1512" i="5" s="1"/>
  <c r="O888" i="3"/>
  <c r="P888" i="3" s="1"/>
  <c r="Q888" i="3" s="1"/>
  <c r="H889" i="5" s="1"/>
  <c r="O1049" i="3"/>
  <c r="P1049" i="3" s="1"/>
  <c r="Q1049" i="3" s="1"/>
  <c r="H1050" i="5" s="1"/>
  <c r="O1333" i="3"/>
  <c r="P1333" i="3" s="1"/>
  <c r="Q1333" i="3" s="1"/>
  <c r="H1334" i="5" s="1"/>
  <c r="O871" i="3"/>
  <c r="P871" i="3" s="1"/>
  <c r="Q871" i="3" s="1"/>
  <c r="H872" i="5" s="1"/>
  <c r="O1032" i="3"/>
  <c r="P1032" i="3" s="1"/>
  <c r="Q1032" i="3" s="1"/>
  <c r="H1033" i="5" s="1"/>
  <c r="O1449" i="3"/>
  <c r="P1449" i="3" s="1"/>
  <c r="Q1449" i="3" s="1"/>
  <c r="H1450" i="5" s="1"/>
  <c r="O1418" i="3"/>
  <c r="P1418" i="3" s="1"/>
  <c r="Q1418" i="3" s="1"/>
  <c r="H1419" i="5" s="1"/>
  <c r="O286" i="3"/>
  <c r="P286" i="3" s="1"/>
  <c r="Q286" i="3" s="1"/>
  <c r="H287" i="5" s="1"/>
  <c r="O414" i="3"/>
  <c r="P414" i="3" s="1"/>
  <c r="Q414" i="3" s="1"/>
  <c r="H415" i="5" s="1"/>
  <c r="O677" i="3"/>
  <c r="P677" i="3" s="1"/>
  <c r="Q677" i="3" s="1"/>
  <c r="H678" i="5" s="1"/>
  <c r="O962" i="3"/>
  <c r="P962" i="3" s="1"/>
  <c r="Q962" i="3" s="1"/>
  <c r="H963" i="5" s="1"/>
  <c r="O1143" i="3"/>
  <c r="P1143" i="3" s="1"/>
  <c r="Q1143" i="3" s="1"/>
  <c r="H1144" i="5" s="1"/>
  <c r="O1306" i="3"/>
  <c r="P1306" i="3" s="1"/>
  <c r="Q1306" i="3" s="1"/>
  <c r="H1307" i="5" s="1"/>
  <c r="O1601" i="3"/>
  <c r="P1601" i="3" s="1"/>
  <c r="Q1601" i="3" s="1"/>
  <c r="H1602" i="5" s="1"/>
  <c r="O1172" i="3"/>
  <c r="P1172" i="3" s="1"/>
  <c r="Q1172" i="3" s="1"/>
  <c r="H1173" i="5" s="1"/>
  <c r="O1353" i="3"/>
  <c r="P1353" i="3" s="1"/>
  <c r="Q1353" i="3" s="1"/>
  <c r="H1354" i="5" s="1"/>
  <c r="O1524" i="3"/>
  <c r="P1524" i="3" s="1"/>
  <c r="Q1524" i="3" s="1"/>
  <c r="H1525" i="5" s="1"/>
  <c r="O1438" i="3"/>
  <c r="P1438" i="3" s="1"/>
  <c r="Q1438" i="3" s="1"/>
  <c r="H1439" i="5" s="1"/>
  <c r="O974" i="3"/>
  <c r="P974" i="3" s="1"/>
  <c r="Q974" i="3" s="1"/>
  <c r="H975" i="5" s="1"/>
  <c r="O1144" i="3"/>
  <c r="P1144" i="3" s="1"/>
  <c r="Q1144" i="3" s="1"/>
  <c r="H1145" i="5" s="1"/>
  <c r="O1404" i="3"/>
  <c r="P1404" i="3" s="1"/>
  <c r="Q1404" i="3" s="1"/>
  <c r="H1405" i="5" s="1"/>
  <c r="O1591" i="3"/>
  <c r="P1591" i="3" s="1"/>
  <c r="Q1591" i="3" s="1"/>
  <c r="H1592" i="5" s="1"/>
  <c r="O1185" i="3"/>
  <c r="P1185" i="3" s="1"/>
  <c r="Q1185" i="3" s="1"/>
  <c r="H1186" i="5" s="1"/>
  <c r="O1259" i="3"/>
  <c r="P1259" i="3" s="1"/>
  <c r="Q1259" i="3" s="1"/>
  <c r="H1260" i="5" s="1"/>
  <c r="O1388" i="3"/>
  <c r="P1388" i="3" s="1"/>
  <c r="Q1388" i="3" s="1"/>
  <c r="H1389" i="5" s="1"/>
  <c r="O1562" i="3"/>
  <c r="P1562" i="3" s="1"/>
  <c r="Q1562" i="3" s="1"/>
  <c r="H1563" i="5" s="1"/>
  <c r="O1381" i="3"/>
  <c r="P1381" i="3" s="1"/>
  <c r="Q1381" i="3" s="1"/>
  <c r="H1382" i="5" s="1"/>
  <c r="O1536" i="3"/>
  <c r="P1536" i="3" s="1"/>
  <c r="Q1536" i="3" s="1"/>
  <c r="H1537" i="5" s="1"/>
  <c r="O1264" i="3"/>
  <c r="P1264" i="3" s="1"/>
  <c r="Q1264" i="3" s="1"/>
  <c r="H1265" i="5" s="1"/>
  <c r="O1424" i="3"/>
  <c r="P1424" i="3" s="1"/>
  <c r="Q1424" i="3" s="1"/>
  <c r="H1425" i="5" s="1"/>
  <c r="O1603" i="3"/>
  <c r="P1603" i="3" s="1"/>
  <c r="Q1603" i="3" s="1"/>
  <c r="H1604" i="5" s="1"/>
  <c r="O575" i="3"/>
  <c r="P575" i="3" s="1"/>
  <c r="Q575" i="3" s="1"/>
  <c r="H576" i="5" s="1"/>
  <c r="O703" i="3"/>
  <c r="P703" i="3" s="1"/>
  <c r="Q703" i="3" s="1"/>
  <c r="H704" i="5" s="1"/>
  <c r="O831" i="3"/>
  <c r="P831" i="3" s="1"/>
  <c r="Q831" i="3" s="1"/>
  <c r="H832" i="5" s="1"/>
  <c r="O959" i="3"/>
  <c r="P959" i="3" s="1"/>
  <c r="Q959" i="3" s="1"/>
  <c r="H960" i="5" s="1"/>
  <c r="O1087" i="3"/>
  <c r="P1087" i="3" s="1"/>
  <c r="Q1087" i="3" s="1"/>
  <c r="H1088" i="5" s="1"/>
  <c r="O1213" i="3"/>
  <c r="P1213" i="3" s="1"/>
  <c r="Q1213" i="3" s="1"/>
  <c r="H1214" i="5" s="1"/>
  <c r="O1656" i="3"/>
  <c r="P1656" i="3" s="1"/>
  <c r="Q1656" i="3" s="1"/>
  <c r="H1657" i="5" s="1"/>
  <c r="O1238" i="3"/>
  <c r="P1238" i="3" s="1"/>
  <c r="Q1238" i="3" s="1"/>
  <c r="H1239" i="5" s="1"/>
  <c r="O1357" i="3"/>
  <c r="P1357" i="3" s="1"/>
  <c r="Q1357" i="3" s="1"/>
  <c r="H1358" i="5" s="1"/>
  <c r="O1632" i="3"/>
  <c r="P1632" i="3" s="1"/>
  <c r="Q1632" i="3" s="1"/>
  <c r="H1633" i="5" s="1"/>
  <c r="O78" i="2"/>
  <c r="P78" i="2" s="1"/>
  <c r="Q78" i="2" s="1"/>
  <c r="H79" i="4" s="1"/>
  <c r="O240" i="2"/>
  <c r="P240" i="2" s="1"/>
  <c r="Q240" i="2" s="1"/>
  <c r="H241" i="4" s="1"/>
  <c r="O424" i="2"/>
  <c r="P424" i="2" s="1"/>
  <c r="Q424" i="2" s="1"/>
  <c r="H425" i="4" s="1"/>
  <c r="O112" i="2"/>
  <c r="P112" i="2" s="1"/>
  <c r="Q112" i="2" s="1"/>
  <c r="H113" i="4" s="1"/>
  <c r="O378" i="2"/>
  <c r="P378" i="2" s="1"/>
  <c r="Q378" i="2" s="1"/>
  <c r="H379" i="4" s="1"/>
  <c r="O288" i="2"/>
  <c r="P288" i="2" s="1"/>
  <c r="Q288" i="2" s="1"/>
  <c r="H289" i="4" s="1"/>
  <c r="O591" i="2"/>
  <c r="P591" i="2" s="1"/>
  <c r="Q591" i="2" s="1"/>
  <c r="H592" i="4" s="1"/>
  <c r="O584" i="2"/>
  <c r="P584" i="2" s="1"/>
  <c r="Q584" i="2" s="1"/>
  <c r="H585" i="4" s="1"/>
  <c r="O66" i="2"/>
  <c r="P66" i="2" s="1"/>
  <c r="Q66" i="2" s="1"/>
  <c r="H67" i="4" s="1"/>
  <c r="O289" i="2"/>
  <c r="P289" i="2" s="1"/>
  <c r="Q289" i="2" s="1"/>
  <c r="H290" i="4" s="1"/>
  <c r="O9" i="2"/>
  <c r="P9" i="2" s="1"/>
  <c r="Q9" i="2" s="1"/>
  <c r="H10" i="4" s="1"/>
  <c r="O84" i="2"/>
  <c r="P84" i="2" s="1"/>
  <c r="Q84" i="2" s="1"/>
  <c r="H85" i="4" s="1"/>
  <c r="O254" i="2"/>
  <c r="P254" i="2" s="1"/>
  <c r="Q254" i="2" s="1"/>
  <c r="H255" i="4" s="1"/>
  <c r="O29" i="2"/>
  <c r="P29" i="2" s="1"/>
  <c r="Q29" i="2" s="1"/>
  <c r="H30" i="4" s="1"/>
  <c r="O157" i="2"/>
  <c r="P157" i="2" s="1"/>
  <c r="Q157" i="2" s="1"/>
  <c r="H158" i="4" s="1"/>
  <c r="O86" i="2"/>
  <c r="P86" i="2" s="1"/>
  <c r="Q86" i="2" s="1"/>
  <c r="H87" i="4" s="1"/>
  <c r="O228" i="2"/>
  <c r="P228" i="2" s="1"/>
  <c r="Q228" i="2" s="1"/>
  <c r="H229" i="4" s="1"/>
  <c r="O120" i="2"/>
  <c r="P120" i="2" s="1"/>
  <c r="Q120" i="2" s="1"/>
  <c r="H121" i="4" s="1"/>
  <c r="O426" i="2"/>
  <c r="P426" i="2" s="1"/>
  <c r="Q426" i="2" s="1"/>
  <c r="H427" i="4" s="1"/>
  <c r="O63" i="2"/>
  <c r="P63" i="2" s="1"/>
  <c r="Q63" i="2" s="1"/>
  <c r="H64" i="4" s="1"/>
  <c r="O165" i="2"/>
  <c r="P165" i="2" s="1"/>
  <c r="Q165" i="2" s="1"/>
  <c r="H166" i="4" s="1"/>
  <c r="O10" i="2"/>
  <c r="P10" i="2" s="1"/>
  <c r="Q10" i="2" s="1"/>
  <c r="H11" i="4" s="1"/>
  <c r="O138" i="2"/>
  <c r="P138" i="2" s="1"/>
  <c r="Q138" i="2" s="1"/>
  <c r="H139" i="4" s="1"/>
  <c r="O255" i="2"/>
  <c r="P255" i="2" s="1"/>
  <c r="Q255" i="2" s="1"/>
  <c r="H256" i="4" s="1"/>
  <c r="O244" i="2"/>
  <c r="P244" i="2" s="1"/>
  <c r="Q244" i="2" s="1"/>
  <c r="H245" i="4" s="1"/>
  <c r="O416" i="2"/>
  <c r="P416" i="2" s="1"/>
  <c r="Q416" i="2" s="1"/>
  <c r="H417" i="4" s="1"/>
  <c r="O437" i="2"/>
  <c r="P437" i="2" s="1"/>
  <c r="Q437" i="2" s="1"/>
  <c r="H438" i="4" s="1"/>
  <c r="O565" i="2"/>
  <c r="P565" i="2" s="1"/>
  <c r="Q565" i="2" s="1"/>
  <c r="H566" i="4" s="1"/>
  <c r="O719" i="2"/>
  <c r="P719" i="2" s="1"/>
  <c r="Q719" i="2" s="1"/>
  <c r="H720" i="4" s="1"/>
  <c r="O807" i="2"/>
  <c r="P807" i="2" s="1"/>
  <c r="Q807" i="2" s="1"/>
  <c r="H808" i="4" s="1"/>
  <c r="O855" i="2"/>
  <c r="P855" i="2" s="1"/>
  <c r="Q855" i="2" s="1"/>
  <c r="H856" i="4" s="1"/>
  <c r="O528" i="2"/>
  <c r="P528" i="2" s="1"/>
  <c r="Q528" i="2" s="1"/>
  <c r="H529" i="4" s="1"/>
  <c r="O686" i="2"/>
  <c r="P686" i="2" s="1"/>
  <c r="Q686" i="2" s="1"/>
  <c r="H687" i="4" s="1"/>
  <c r="O636" i="2"/>
  <c r="P636" i="2" s="1"/>
  <c r="Q636" i="2" s="1"/>
  <c r="H637" i="4" s="1"/>
  <c r="O315" i="2"/>
  <c r="P315" i="2" s="1"/>
  <c r="Q315" i="2" s="1"/>
  <c r="H316" i="4" s="1"/>
  <c r="O443" i="2"/>
  <c r="P443" i="2" s="1"/>
  <c r="Q443" i="2" s="1"/>
  <c r="H444" i="4" s="1"/>
  <c r="O571" i="2"/>
  <c r="P571" i="2" s="1"/>
  <c r="Q571" i="2" s="1"/>
  <c r="H572" i="4" s="1"/>
  <c r="O830" i="2"/>
  <c r="P830" i="2" s="1"/>
  <c r="Q830" i="2" s="1"/>
  <c r="H831" i="4" s="1"/>
  <c r="O687" i="2"/>
  <c r="P687" i="2" s="1"/>
  <c r="Q687" i="2" s="1"/>
  <c r="H688" i="4" s="1"/>
  <c r="O886" i="2"/>
  <c r="P886" i="2" s="1"/>
  <c r="Q886" i="2" s="1"/>
  <c r="H887" i="4" s="1"/>
  <c r="O926" i="2"/>
  <c r="P926" i="2" s="1"/>
  <c r="Q926" i="2" s="1"/>
  <c r="H927" i="4" s="1"/>
  <c r="O724" i="2"/>
  <c r="P724" i="2" s="1"/>
  <c r="Q724" i="2" s="1"/>
  <c r="H725" i="4" s="1"/>
  <c r="O852" i="2"/>
  <c r="P852" i="2" s="1"/>
  <c r="Q852" i="2" s="1"/>
  <c r="H853" i="4" s="1"/>
  <c r="O678" i="2"/>
  <c r="P678" i="2" s="1"/>
  <c r="Q678" i="2" s="1"/>
  <c r="H679" i="4" s="1"/>
  <c r="O806" i="2"/>
  <c r="P806" i="2" s="1"/>
  <c r="Q806" i="2" s="1"/>
  <c r="H807" i="4" s="1"/>
  <c r="O936" i="2"/>
  <c r="P936" i="2" s="1"/>
  <c r="Q936" i="2" s="1"/>
  <c r="H937" i="4" s="1"/>
  <c r="O863" i="2"/>
  <c r="P863" i="2" s="1"/>
  <c r="Q863" i="2" s="1"/>
  <c r="H864" i="4" s="1"/>
  <c r="O1012" i="2"/>
  <c r="P1012" i="2" s="1"/>
  <c r="Q1012" i="2" s="1"/>
  <c r="H1013" i="4" s="1"/>
  <c r="O808" i="2"/>
  <c r="P808" i="2" s="1"/>
  <c r="Q808" i="2" s="1"/>
  <c r="H809" i="4" s="1"/>
  <c r="O940" i="2"/>
  <c r="P940" i="2" s="1"/>
  <c r="Q940" i="2" s="1"/>
  <c r="H941" i="4" s="1"/>
  <c r="O980" i="2"/>
  <c r="P980" i="2" s="1"/>
  <c r="Q980" i="2" s="1"/>
  <c r="H981" i="4" s="1"/>
  <c r="O748" i="2"/>
  <c r="P748" i="2" s="1"/>
  <c r="Q748" i="2" s="1"/>
  <c r="H749" i="4" s="1"/>
  <c r="O876" i="2"/>
  <c r="P876" i="2" s="1"/>
  <c r="Q876" i="2" s="1"/>
  <c r="H877" i="4" s="1"/>
  <c r="O1042" i="2"/>
  <c r="P1042" i="2" s="1"/>
  <c r="Q1042" i="2" s="1"/>
  <c r="H1043" i="4" s="1"/>
  <c r="O1148" i="2"/>
  <c r="P1148" i="2" s="1"/>
  <c r="Q1148" i="2" s="1"/>
  <c r="H1149" i="4" s="1"/>
  <c r="O1014" i="2"/>
  <c r="P1014" i="2" s="1"/>
  <c r="Q1014" i="2" s="1"/>
  <c r="H1015" i="4" s="1"/>
  <c r="O975" i="2"/>
  <c r="P975" i="2" s="1"/>
  <c r="Q975" i="2" s="1"/>
  <c r="H976" i="4" s="1"/>
  <c r="O1103" i="2"/>
  <c r="P1103" i="2" s="1"/>
  <c r="Q1103" i="2" s="1"/>
  <c r="H1104" i="4" s="1"/>
  <c r="O1147" i="2"/>
  <c r="P1147" i="2" s="1"/>
  <c r="Q1147" i="2" s="1"/>
  <c r="H1148" i="4" s="1"/>
  <c r="O1292" i="2"/>
  <c r="P1292" i="2" s="1"/>
  <c r="Q1292" i="2" s="1"/>
  <c r="H1293" i="4" s="1"/>
  <c r="O1186" i="2"/>
  <c r="P1186" i="2" s="1"/>
  <c r="Q1186" i="2" s="1"/>
  <c r="H1187" i="4" s="1"/>
  <c r="O1425" i="2"/>
  <c r="P1425" i="2" s="1"/>
  <c r="Q1425" i="2" s="1"/>
  <c r="H1426" i="4" s="1"/>
  <c r="O1433" i="2"/>
  <c r="P1433" i="2" s="1"/>
  <c r="Q1433" i="2" s="1"/>
  <c r="H1434" i="4" s="1"/>
  <c r="O1399" i="2"/>
  <c r="P1399" i="2" s="1"/>
  <c r="Q1399" i="2" s="1"/>
  <c r="H1400" i="4" s="1"/>
  <c r="O1259" i="2"/>
  <c r="P1259" i="2" s="1"/>
  <c r="Q1259" i="2" s="1"/>
  <c r="H1260" i="4" s="1"/>
  <c r="O1190" i="2"/>
  <c r="P1190" i="2" s="1"/>
  <c r="Q1190" i="2" s="1"/>
  <c r="H1191" i="4" s="1"/>
  <c r="O1318" i="2"/>
  <c r="P1318" i="2" s="1"/>
  <c r="Q1318" i="2" s="1"/>
  <c r="H1319" i="4" s="1"/>
  <c r="O1247" i="2"/>
  <c r="P1247" i="2" s="1"/>
  <c r="Q1247" i="2" s="1"/>
  <c r="H1248" i="4" s="1"/>
  <c r="O1541" i="2"/>
  <c r="P1541" i="2" s="1"/>
  <c r="Q1541" i="2" s="1"/>
  <c r="H1542" i="4" s="1"/>
  <c r="O1594" i="2"/>
  <c r="P1594" i="2" s="1"/>
  <c r="Q1594" i="2" s="1"/>
  <c r="H1595" i="4" s="1"/>
  <c r="O1568" i="2"/>
  <c r="P1568" i="2" s="1"/>
  <c r="Q1568" i="2" s="1"/>
  <c r="H1569" i="4" s="1"/>
  <c r="O1696" i="2"/>
  <c r="P1696" i="2" s="1"/>
  <c r="Q1696" i="2" s="1"/>
  <c r="H1697" i="4" s="1"/>
  <c r="O20" i="3"/>
  <c r="P20" i="3" s="1"/>
  <c r="Q20" i="3" s="1"/>
  <c r="H21" i="5" s="1"/>
  <c r="O845" i="3"/>
  <c r="P845" i="3" s="1"/>
  <c r="Q845" i="3" s="1"/>
  <c r="H846" i="5" s="1"/>
  <c r="O837" i="3"/>
  <c r="P837" i="3" s="1"/>
  <c r="Q837" i="3" s="1"/>
  <c r="H838" i="5" s="1"/>
  <c r="O1010" i="3"/>
  <c r="P1010" i="3" s="1"/>
  <c r="Q1010" i="3" s="1"/>
  <c r="H1011" i="5" s="1"/>
  <c r="O718" i="3"/>
  <c r="P718" i="3" s="1"/>
  <c r="Q718" i="3" s="1"/>
  <c r="H719" i="5" s="1"/>
  <c r="O638" i="3"/>
  <c r="P638" i="3" s="1"/>
  <c r="Q638" i="3" s="1"/>
  <c r="H639" i="5" s="1"/>
  <c r="O693" i="3"/>
  <c r="P693" i="3" s="1"/>
  <c r="Q693" i="3" s="1"/>
  <c r="H694" i="5" s="1"/>
  <c r="O1647" i="3"/>
  <c r="P1647" i="3" s="1"/>
  <c r="Q1647" i="3" s="1"/>
  <c r="H1648" i="5" s="1"/>
  <c r="O110" i="3"/>
  <c r="P110" i="3" s="1"/>
  <c r="Q110" i="3" s="1"/>
  <c r="H111" i="5" s="1"/>
  <c r="O5" i="3"/>
  <c r="P5" i="3" s="1"/>
  <c r="Q5" i="3" s="1"/>
  <c r="H6" i="5" s="1"/>
  <c r="O662" i="3"/>
  <c r="P662" i="3" s="1"/>
  <c r="Q662" i="3" s="1"/>
  <c r="H663" i="5" s="1"/>
  <c r="O1535" i="3"/>
  <c r="P1535" i="3" s="1"/>
  <c r="Q1535" i="3" s="1"/>
  <c r="H1536" i="5" s="1"/>
  <c r="O8" i="3"/>
  <c r="P8" i="3" s="1"/>
  <c r="Q8" i="3" s="1"/>
  <c r="H9" i="5" s="1"/>
  <c r="O30" i="3"/>
  <c r="P30" i="3" s="1"/>
  <c r="Q30" i="3" s="1"/>
  <c r="H31" i="5" s="1"/>
  <c r="O98" i="3"/>
  <c r="P98" i="3" s="1"/>
  <c r="Q98" i="3" s="1"/>
  <c r="H99" i="5" s="1"/>
  <c r="O469" i="3"/>
  <c r="P469" i="3" s="1"/>
  <c r="Q469" i="3" s="1"/>
  <c r="H470" i="5" s="1"/>
  <c r="O554" i="3"/>
  <c r="P554" i="3" s="1"/>
  <c r="Q554" i="3" s="1"/>
  <c r="H555" i="5" s="1"/>
  <c r="O615" i="3"/>
  <c r="P615" i="3" s="1"/>
  <c r="Q615" i="3" s="1"/>
  <c r="H616" i="5" s="1"/>
  <c r="O475" i="3"/>
  <c r="P475" i="3" s="1"/>
  <c r="Q475" i="3" s="1"/>
  <c r="H476" i="5" s="1"/>
  <c r="O1044" i="3"/>
  <c r="P1044" i="3" s="1"/>
  <c r="Q1044" i="3" s="1"/>
  <c r="H1045" i="5" s="1"/>
  <c r="O1014" i="3"/>
  <c r="P1014" i="3" s="1"/>
  <c r="Q1014" i="3" s="1"/>
  <c r="H1015" i="5" s="1"/>
  <c r="O1517" i="3"/>
  <c r="P1517" i="3" s="1"/>
  <c r="Q1517" i="3" s="1"/>
  <c r="H1518" i="5" s="1"/>
  <c r="O1529" i="3"/>
  <c r="P1529" i="3" s="1"/>
  <c r="Q1529" i="3" s="1"/>
  <c r="H1530" i="5" s="1"/>
  <c r="O1271" i="3"/>
  <c r="P1271" i="3" s="1"/>
  <c r="Q1271" i="3" s="1"/>
  <c r="H1272" i="5" s="1"/>
  <c r="O1384" i="3"/>
  <c r="P1384" i="3" s="1"/>
  <c r="Q1384" i="3" s="1"/>
  <c r="H1385" i="5" s="1"/>
  <c r="O1684" i="3"/>
  <c r="P1684" i="3" s="1"/>
  <c r="Q1684" i="3" s="1"/>
  <c r="H1685" i="5" s="1"/>
  <c r="O1225" i="3"/>
  <c r="P1225" i="3" s="1"/>
  <c r="Q1225" i="3" s="1"/>
  <c r="H1226" i="5" s="1"/>
  <c r="O74" i="3"/>
  <c r="P74" i="3" s="1"/>
  <c r="Q74" i="3" s="1"/>
  <c r="H75" i="5" s="1"/>
  <c r="O224" i="3"/>
  <c r="P224" i="3" s="1"/>
  <c r="Q224" i="3" s="1"/>
  <c r="H225" i="5" s="1"/>
  <c r="O153" i="3"/>
  <c r="P153" i="3" s="1"/>
  <c r="Q153" i="3" s="1"/>
  <c r="H154" i="5" s="1"/>
  <c r="O232" i="3"/>
  <c r="P232" i="3" s="1"/>
  <c r="Q232" i="3" s="1"/>
  <c r="H233" i="5" s="1"/>
  <c r="O304" i="3"/>
  <c r="P304" i="3" s="1"/>
  <c r="Q304" i="3" s="1"/>
  <c r="H305" i="5" s="1"/>
  <c r="O301" i="3"/>
  <c r="P301" i="3" s="1"/>
  <c r="Q301" i="3" s="1"/>
  <c r="H302" i="5" s="1"/>
  <c r="O122" i="3"/>
  <c r="P122" i="3" s="1"/>
  <c r="Q122" i="3" s="1"/>
  <c r="H123" i="5" s="1"/>
  <c r="O145" i="3"/>
  <c r="P145" i="3" s="1"/>
  <c r="Q145" i="3" s="1"/>
  <c r="H146" i="5" s="1"/>
  <c r="O344" i="3"/>
  <c r="P344" i="3" s="1"/>
  <c r="Q344" i="3" s="1"/>
  <c r="H345" i="5" s="1"/>
  <c r="O68" i="3"/>
  <c r="P68" i="3" s="1"/>
  <c r="Q68" i="3" s="1"/>
  <c r="H69" i="5" s="1"/>
  <c r="O609" i="3"/>
  <c r="P609" i="3" s="1"/>
  <c r="Q609" i="3" s="1"/>
  <c r="H610" i="5" s="1"/>
  <c r="O422" i="3"/>
  <c r="P422" i="3" s="1"/>
  <c r="Q422" i="3" s="1"/>
  <c r="H423" i="5" s="1"/>
  <c r="O231" i="3"/>
  <c r="P231" i="3" s="1"/>
  <c r="Q231" i="3" s="1"/>
  <c r="H232" i="5" s="1"/>
  <c r="O377" i="3"/>
  <c r="P377" i="3" s="1"/>
  <c r="Q377" i="3" s="1"/>
  <c r="H378" i="5" s="1"/>
  <c r="O138" i="3"/>
  <c r="P138" i="3" s="1"/>
  <c r="Q138" i="3" s="1"/>
  <c r="H139" i="5" s="1"/>
  <c r="O269" i="3"/>
  <c r="P269" i="3" s="1"/>
  <c r="Q269" i="3" s="1"/>
  <c r="H270" i="5" s="1"/>
  <c r="O392" i="3"/>
  <c r="P392" i="3" s="1"/>
  <c r="Q392" i="3" s="1"/>
  <c r="H393" i="5" s="1"/>
  <c r="O199" i="3"/>
  <c r="P199" i="3" s="1"/>
  <c r="Q199" i="3" s="1"/>
  <c r="H200" i="5" s="1"/>
  <c r="O345" i="3"/>
  <c r="P345" i="3" s="1"/>
  <c r="Q345" i="3" s="1"/>
  <c r="H346" i="5" s="1"/>
  <c r="O149" i="3"/>
  <c r="P149" i="3" s="1"/>
  <c r="Q149" i="3" s="1"/>
  <c r="H150" i="5" s="1"/>
  <c r="O781" i="3"/>
  <c r="P781" i="3" s="1"/>
  <c r="Q781" i="3" s="1"/>
  <c r="H782" i="5" s="1"/>
  <c r="O602" i="3"/>
  <c r="P602" i="3" s="1"/>
  <c r="Q602" i="3" s="1"/>
  <c r="H603" i="5" s="1"/>
  <c r="O391" i="3"/>
  <c r="P391" i="3" s="1"/>
  <c r="Q391" i="3" s="1"/>
  <c r="H392" i="5" s="1"/>
  <c r="O661" i="3"/>
  <c r="P661" i="3" s="1"/>
  <c r="Q661" i="3" s="1"/>
  <c r="H662" i="5" s="1"/>
  <c r="O600" i="3"/>
  <c r="P600" i="3" s="1"/>
  <c r="Q600" i="3" s="1"/>
  <c r="H601" i="5" s="1"/>
  <c r="O431" i="3"/>
  <c r="P431" i="3" s="1"/>
  <c r="Q431" i="3" s="1"/>
  <c r="H432" i="5" s="1"/>
  <c r="O1240" i="3"/>
  <c r="P1240" i="3" s="1"/>
  <c r="Q1240" i="3" s="1"/>
  <c r="H1241" i="5" s="1"/>
  <c r="O740" i="3"/>
  <c r="P740" i="3" s="1"/>
  <c r="Q740" i="3" s="1"/>
  <c r="H741" i="5" s="1"/>
  <c r="O914" i="3"/>
  <c r="P914" i="3" s="1"/>
  <c r="Q914" i="3" s="1"/>
  <c r="H915" i="5" s="1"/>
  <c r="O936" i="3"/>
  <c r="P936" i="3" s="1"/>
  <c r="Q936" i="3" s="1"/>
  <c r="H937" i="5" s="1"/>
  <c r="O681" i="3"/>
  <c r="P681" i="3" s="1"/>
  <c r="Q681" i="3" s="1"/>
  <c r="H682" i="5" s="1"/>
  <c r="O734" i="3"/>
  <c r="P734" i="3" s="1"/>
  <c r="Q734" i="3" s="1"/>
  <c r="H735" i="5" s="1"/>
  <c r="O610" i="3"/>
  <c r="P610" i="3" s="1"/>
  <c r="Q610" i="3" s="1"/>
  <c r="H611" i="5" s="1"/>
  <c r="O746" i="3"/>
  <c r="P746" i="3" s="1"/>
  <c r="Q746" i="3" s="1"/>
  <c r="H747" i="5" s="1"/>
  <c r="O924" i="3"/>
  <c r="P924" i="3" s="1"/>
  <c r="Q924" i="3" s="1"/>
  <c r="H925" i="5" s="1"/>
  <c r="O968" i="3"/>
  <c r="P968" i="3" s="1"/>
  <c r="Q968" i="3" s="1"/>
  <c r="H969" i="5" s="1"/>
  <c r="O1164" i="3"/>
  <c r="P1164" i="3" s="1"/>
  <c r="Q1164" i="3" s="1"/>
  <c r="H1165" i="5" s="1"/>
  <c r="O885" i="3"/>
  <c r="P885" i="3" s="1"/>
  <c r="Q885" i="3" s="1"/>
  <c r="H886" i="5" s="1"/>
  <c r="O1066" i="3"/>
  <c r="P1066" i="3" s="1"/>
  <c r="Q1066" i="3" s="1"/>
  <c r="H1067" i="5" s="1"/>
  <c r="O1287" i="3"/>
  <c r="P1287" i="3" s="1"/>
  <c r="Q1287" i="3" s="1"/>
  <c r="H1288" i="5" s="1"/>
  <c r="O1170" i="3"/>
  <c r="P1170" i="3" s="1"/>
  <c r="Q1170" i="3" s="1"/>
  <c r="H1171" i="5" s="1"/>
  <c r="O1062" i="3"/>
  <c r="P1062" i="3" s="1"/>
  <c r="Q1062" i="3" s="1"/>
  <c r="H1063" i="5" s="1"/>
  <c r="O1020" i="3"/>
  <c r="P1020" i="3" s="1"/>
  <c r="Q1020" i="3" s="1"/>
  <c r="H1021" i="5" s="1"/>
  <c r="O1326" i="3"/>
  <c r="P1326" i="3" s="1"/>
  <c r="Q1326" i="3" s="1"/>
  <c r="H1327" i="5" s="1"/>
  <c r="O1506" i="3"/>
  <c r="P1506" i="3" s="1"/>
  <c r="Q1506" i="3" s="1"/>
  <c r="H1507" i="5" s="1"/>
  <c r="O1563" i="3"/>
  <c r="P1563" i="3" s="1"/>
  <c r="Q1563" i="3" s="1"/>
  <c r="H1564" i="5" s="1"/>
  <c r="O1221" i="3"/>
  <c r="P1221" i="3" s="1"/>
  <c r="Q1221" i="3" s="1"/>
  <c r="H1222" i="5" s="1"/>
  <c r="O1653" i="3"/>
  <c r="P1653" i="3" s="1"/>
  <c r="Q1653" i="3" s="1"/>
  <c r="H1654" i="5" s="1"/>
  <c r="O1216" i="3"/>
  <c r="P1216" i="3" s="1"/>
  <c r="Q1216" i="3" s="1"/>
  <c r="H1217" i="5" s="1"/>
  <c r="O1671" i="3"/>
  <c r="P1671" i="3" s="1"/>
  <c r="Q1671" i="3" s="1"/>
  <c r="H1672" i="5" s="1"/>
  <c r="O1409" i="3"/>
  <c r="P1409" i="3" s="1"/>
  <c r="Q1409" i="3" s="1"/>
  <c r="H1410" i="5" s="1"/>
  <c r="O1242" i="3"/>
  <c r="P1242" i="3" s="1"/>
  <c r="Q1242" i="3" s="1"/>
  <c r="H1243" i="5" s="1"/>
  <c r="O1336" i="3"/>
  <c r="P1336" i="3" s="1"/>
  <c r="Q1336" i="3" s="1"/>
  <c r="H1337" i="5" s="1"/>
  <c r="O737" i="3"/>
  <c r="P737" i="3" s="1"/>
  <c r="Q737" i="3" s="1"/>
  <c r="H738" i="5" s="1"/>
  <c r="O1054" i="3"/>
  <c r="P1054" i="3" s="1"/>
  <c r="Q1054" i="3" s="1"/>
  <c r="H1055" i="5" s="1"/>
  <c r="O1421" i="3"/>
  <c r="P1421" i="3" s="1"/>
  <c r="Q1421" i="3" s="1"/>
  <c r="H1422" i="5" s="1"/>
  <c r="O548" i="3"/>
  <c r="P548" i="3" s="1"/>
  <c r="Q548" i="3" s="1"/>
  <c r="H549" i="5" s="1"/>
  <c r="O823" i="3"/>
  <c r="P823" i="3" s="1"/>
  <c r="Q823" i="3" s="1"/>
  <c r="H824" i="5" s="1"/>
  <c r="O1618" i="3"/>
  <c r="P1618" i="3" s="1"/>
  <c r="Q1618" i="3" s="1"/>
  <c r="H1619" i="5" s="1"/>
  <c r="O1018" i="3"/>
  <c r="P1018" i="3" s="1"/>
  <c r="Q1018" i="3" s="1"/>
  <c r="H1019" i="5" s="1"/>
  <c r="O1179" i="3"/>
  <c r="P1179" i="3" s="1"/>
  <c r="Q1179" i="3" s="1"/>
  <c r="H1180" i="5" s="1"/>
  <c r="O1527" i="3"/>
  <c r="P1527" i="3" s="1"/>
  <c r="Q1527" i="3" s="1"/>
  <c r="H1528" i="5" s="1"/>
  <c r="O976" i="3"/>
  <c r="P976" i="3" s="1"/>
  <c r="Q976" i="3" s="1"/>
  <c r="H977" i="5" s="1"/>
  <c r="O1146" i="3"/>
  <c r="P1146" i="3" s="1"/>
  <c r="Q1146" i="3" s="1"/>
  <c r="H1147" i="5" s="1"/>
  <c r="O1187" i="3"/>
  <c r="P1187" i="3" s="1"/>
  <c r="Q1187" i="3" s="1"/>
  <c r="H1188" i="5" s="1"/>
  <c r="O1415" i="3"/>
  <c r="P1415" i="3" s="1"/>
  <c r="Q1415" i="3" s="1"/>
  <c r="H1416" i="5" s="1"/>
  <c r="O1564" i="3"/>
  <c r="P1564" i="3" s="1"/>
  <c r="Q1564" i="3" s="1"/>
  <c r="H1565" i="5" s="1"/>
  <c r="O1215" i="3"/>
  <c r="P1215" i="3" s="1"/>
  <c r="Q1215" i="3" s="1"/>
  <c r="H1216" i="5" s="1"/>
  <c r="O1658" i="3"/>
  <c r="P1658" i="3" s="1"/>
  <c r="Q1658" i="3" s="1"/>
  <c r="H1659" i="5" s="1"/>
  <c r="O1505" i="3"/>
  <c r="P1505" i="3" s="1"/>
  <c r="Q1505" i="3" s="1"/>
  <c r="H1506" i="5" s="1"/>
  <c r="O1311" i="3"/>
  <c r="P1311" i="3" s="1"/>
  <c r="Q1311" i="3" s="1"/>
  <c r="H1312" i="5" s="1"/>
  <c r="O1439" i="3"/>
  <c r="P1439" i="3" s="1"/>
  <c r="Q1439" i="3" s="1"/>
  <c r="H1440" i="5" s="1"/>
  <c r="O1567" i="3"/>
  <c r="P1567" i="3" s="1"/>
  <c r="Q1567" i="3" s="1"/>
  <c r="H1568" i="5" s="1"/>
  <c r="O39" i="2"/>
  <c r="P39" i="2" s="1"/>
  <c r="Q39" i="2" s="1"/>
  <c r="H40" i="4" s="1"/>
  <c r="O160" i="2"/>
  <c r="P160" i="2" s="1"/>
  <c r="Q160" i="2" s="1"/>
  <c r="H161" i="4" s="1"/>
  <c r="O330" i="2"/>
  <c r="P330" i="2" s="1"/>
  <c r="Q330" i="2" s="1"/>
  <c r="H331" i="4" s="1"/>
  <c r="O607" i="2"/>
  <c r="P607" i="2" s="1"/>
  <c r="Q607" i="2" s="1"/>
  <c r="H608" i="4" s="1"/>
  <c r="O223" i="2"/>
  <c r="P223" i="2" s="1"/>
  <c r="Q223" i="2" s="1"/>
  <c r="H224" i="4" s="1"/>
  <c r="O511" i="2"/>
  <c r="P511" i="2" s="1"/>
  <c r="Q511" i="2" s="1"/>
  <c r="H512" i="4" s="1"/>
  <c r="O639" i="2"/>
  <c r="P639" i="2" s="1"/>
  <c r="Q639" i="2" s="1"/>
  <c r="H640" i="4" s="1"/>
  <c r="O123" i="2"/>
  <c r="P123" i="2" s="1"/>
  <c r="Q123" i="2" s="1"/>
  <c r="H124" i="4" s="1"/>
  <c r="O577" i="2"/>
  <c r="P577" i="2" s="1"/>
  <c r="Q577" i="2" s="1"/>
  <c r="H578" i="4" s="1"/>
  <c r="O442" i="2"/>
  <c r="P442" i="2" s="1"/>
  <c r="Q442" i="2" s="1"/>
  <c r="H443" i="4" s="1"/>
  <c r="O117" i="2"/>
  <c r="P117" i="2" s="1"/>
  <c r="Q117" i="2" s="1"/>
  <c r="H118" i="4" s="1"/>
  <c r="O472" i="2"/>
  <c r="P472" i="2" s="1"/>
  <c r="Q472" i="2" s="1"/>
  <c r="H473" i="4" s="1"/>
  <c r="O259" i="2"/>
  <c r="P259" i="2" s="1"/>
  <c r="Q259" i="2" s="1"/>
  <c r="H260" i="4" s="1"/>
  <c r="O127" i="2"/>
  <c r="P127" i="2" s="1"/>
  <c r="Q127" i="2" s="1"/>
  <c r="H128" i="4" s="1"/>
  <c r="O49" i="2"/>
  <c r="P49" i="2" s="1"/>
  <c r="Q49" i="2" s="1"/>
  <c r="H50" i="4" s="1"/>
  <c r="O488" i="2"/>
  <c r="P488" i="2" s="1"/>
  <c r="Q488" i="2" s="1"/>
  <c r="H489" i="4" s="1"/>
  <c r="O274" i="2"/>
  <c r="P274" i="2" s="1"/>
  <c r="Q274" i="2" s="1"/>
  <c r="H275" i="4" s="1"/>
  <c r="O277" i="2"/>
  <c r="P277" i="2" s="1"/>
  <c r="Q277" i="2" s="1"/>
  <c r="H278" i="4" s="1"/>
  <c r="O690" i="2"/>
  <c r="P690" i="2" s="1"/>
  <c r="Q690" i="2" s="1"/>
  <c r="H691" i="4" s="1"/>
  <c r="O814" i="2"/>
  <c r="P814" i="2" s="1"/>
  <c r="Q814" i="2" s="1"/>
  <c r="H815" i="4" s="1"/>
  <c r="O531" i="2"/>
  <c r="P531" i="2" s="1"/>
  <c r="Q531" i="2" s="1"/>
  <c r="H532" i="4" s="1"/>
  <c r="O750" i="2"/>
  <c r="P750" i="2" s="1"/>
  <c r="Q750" i="2" s="1"/>
  <c r="H751" i="4" s="1"/>
  <c r="O439" i="2"/>
  <c r="P439" i="2" s="1"/>
  <c r="Q439" i="2" s="1"/>
  <c r="H440" i="4" s="1"/>
  <c r="O567" i="2"/>
  <c r="P567" i="2" s="1"/>
  <c r="Q567" i="2" s="1"/>
  <c r="H568" i="4" s="1"/>
  <c r="O695" i="2"/>
  <c r="P695" i="2" s="1"/>
  <c r="Q695" i="2" s="1"/>
  <c r="H696" i="4" s="1"/>
  <c r="O505" i="2"/>
  <c r="P505" i="2" s="1"/>
  <c r="Q505" i="2" s="1"/>
  <c r="H506" i="4" s="1"/>
  <c r="O638" i="2"/>
  <c r="P638" i="2" s="1"/>
  <c r="Q638" i="2" s="1"/>
  <c r="H639" i="4" s="1"/>
  <c r="O354" i="2"/>
  <c r="P354" i="2" s="1"/>
  <c r="Q354" i="2" s="1"/>
  <c r="H355" i="4" s="1"/>
  <c r="O482" i="2"/>
  <c r="P482" i="2" s="1"/>
  <c r="Q482" i="2" s="1"/>
  <c r="H483" i="4" s="1"/>
  <c r="O278" i="2"/>
  <c r="P278" i="2" s="1"/>
  <c r="Q278" i="2" s="1"/>
  <c r="H279" i="4" s="1"/>
  <c r="O406" i="2"/>
  <c r="P406" i="2" s="1"/>
  <c r="Q406" i="2" s="1"/>
  <c r="H407" i="4" s="1"/>
  <c r="O534" i="2"/>
  <c r="P534" i="2" s="1"/>
  <c r="Q534" i="2" s="1"/>
  <c r="H535" i="4" s="1"/>
  <c r="O1150" i="2"/>
  <c r="P1150" i="2" s="1"/>
  <c r="Q1150" i="2" s="1"/>
  <c r="H1151" i="4" s="1"/>
  <c r="O825" i="2"/>
  <c r="P825" i="2" s="1"/>
  <c r="Q825" i="2" s="1"/>
  <c r="H826" i="4" s="1"/>
  <c r="O1035" i="2"/>
  <c r="P1035" i="2" s="1"/>
  <c r="Q1035" i="2" s="1"/>
  <c r="H1036" i="4" s="1"/>
  <c r="O1011" i="2"/>
  <c r="P1011" i="2" s="1"/>
  <c r="Q1011" i="2" s="1"/>
  <c r="H1012" i="4" s="1"/>
  <c r="O717" i="2"/>
  <c r="P717" i="2" s="1"/>
  <c r="Q717" i="2" s="1"/>
  <c r="H718" i="4" s="1"/>
  <c r="O845" i="2"/>
  <c r="P845" i="2" s="1"/>
  <c r="Q845" i="2" s="1"/>
  <c r="H846" i="4" s="1"/>
  <c r="O955" i="2"/>
  <c r="P955" i="2" s="1"/>
  <c r="Q955" i="2" s="1"/>
  <c r="H956" i="4" s="1"/>
  <c r="O966" i="2"/>
  <c r="P966" i="2" s="1"/>
  <c r="Q966" i="2" s="1"/>
  <c r="H967" i="4" s="1"/>
  <c r="O657" i="2"/>
  <c r="P657" i="2" s="1"/>
  <c r="Q657" i="2" s="1"/>
  <c r="H658" i="4" s="1"/>
  <c r="O785" i="2"/>
  <c r="P785" i="2" s="1"/>
  <c r="Q785" i="2" s="1"/>
  <c r="H786" i="4" s="1"/>
  <c r="O906" i="2"/>
  <c r="P906" i="2" s="1"/>
  <c r="Q906" i="2" s="1"/>
  <c r="H907" i="4" s="1"/>
  <c r="O1564" i="2"/>
  <c r="P1564" i="2" s="1"/>
  <c r="Q1564" i="2" s="1"/>
  <c r="H1565" i="4" s="1"/>
  <c r="O730" i="2"/>
  <c r="P730" i="2" s="1"/>
  <c r="Q730" i="2" s="1"/>
  <c r="H731" i="4" s="1"/>
  <c r="O858" i="2"/>
  <c r="P858" i="2" s="1"/>
  <c r="Q858" i="2" s="1"/>
  <c r="H859" i="4" s="1"/>
  <c r="O993" i="2"/>
  <c r="P993" i="2" s="1"/>
  <c r="Q993" i="2" s="1"/>
  <c r="H994" i="4" s="1"/>
  <c r="O723" i="2"/>
  <c r="P723" i="2" s="1"/>
  <c r="Q723" i="2" s="1"/>
  <c r="H724" i="4" s="1"/>
  <c r="O851" i="2"/>
  <c r="P851" i="2" s="1"/>
  <c r="Q851" i="2" s="1"/>
  <c r="H852" i="4" s="1"/>
  <c r="O773" i="2"/>
  <c r="P773" i="2" s="1"/>
  <c r="Q773" i="2" s="1"/>
  <c r="H774" i="4" s="1"/>
  <c r="O897" i="2"/>
  <c r="P897" i="2" s="1"/>
  <c r="Q897" i="2" s="1"/>
  <c r="H898" i="4" s="1"/>
  <c r="O1064" i="2"/>
  <c r="P1064" i="2" s="1"/>
  <c r="Q1064" i="2" s="1"/>
  <c r="H1065" i="4" s="1"/>
  <c r="O1221" i="2"/>
  <c r="P1221" i="2" s="1"/>
  <c r="Q1221" i="2" s="1"/>
  <c r="H1222" i="4" s="1"/>
  <c r="O1105" i="2"/>
  <c r="P1105" i="2" s="1"/>
  <c r="Q1105" i="2" s="1"/>
  <c r="H1106" i="4" s="1"/>
  <c r="O1315" i="2"/>
  <c r="P1315" i="2" s="1"/>
  <c r="Q1315" i="2" s="1"/>
  <c r="H1316" i="4" s="1"/>
  <c r="O1129" i="2"/>
  <c r="P1129" i="2" s="1"/>
  <c r="Q1129" i="2" s="1"/>
  <c r="H1130" i="4" s="1"/>
  <c r="O1036" i="2"/>
  <c r="P1036" i="2" s="1"/>
  <c r="Q1036" i="2" s="1"/>
  <c r="H1037" i="4" s="1"/>
  <c r="O1029" i="2"/>
  <c r="P1029" i="2" s="1"/>
  <c r="Q1029" i="2" s="1"/>
  <c r="H1030" i="4" s="1"/>
  <c r="O1054" i="2"/>
  <c r="P1054" i="2" s="1"/>
  <c r="Q1054" i="2" s="1"/>
  <c r="H1055" i="4" s="1"/>
  <c r="O1031" i="2"/>
  <c r="P1031" i="2" s="1"/>
  <c r="Q1031" i="2" s="1"/>
  <c r="H1032" i="4" s="1"/>
  <c r="O880" i="2"/>
  <c r="P880" i="2" s="1"/>
  <c r="Q880" i="2" s="1"/>
  <c r="H881" i="4" s="1"/>
  <c r="O1008" i="2"/>
  <c r="P1008" i="2" s="1"/>
  <c r="Q1008" i="2" s="1"/>
  <c r="H1009" i="4" s="1"/>
  <c r="O1160" i="2"/>
  <c r="P1160" i="2" s="1"/>
  <c r="Q1160" i="2" s="1"/>
  <c r="H1161" i="4" s="1"/>
  <c r="O1456" i="2"/>
  <c r="P1456" i="2" s="1"/>
  <c r="Q1456" i="2" s="1"/>
  <c r="H1457" i="4" s="1"/>
  <c r="O1447" i="2"/>
  <c r="P1447" i="2" s="1"/>
  <c r="Q1447" i="2" s="1"/>
  <c r="H1448" i="4" s="1"/>
  <c r="O1278" i="2"/>
  <c r="P1278" i="2" s="1"/>
  <c r="Q1278" i="2" s="1"/>
  <c r="H1279" i="4" s="1"/>
  <c r="O1223" i="2"/>
  <c r="P1223" i="2" s="1"/>
  <c r="Q1223" i="2" s="1"/>
  <c r="H1224" i="4" s="1"/>
  <c r="O1351" i="2"/>
  <c r="P1351" i="2" s="1"/>
  <c r="Q1351" i="2" s="1"/>
  <c r="H1352" i="4" s="1"/>
  <c r="O1264" i="2"/>
  <c r="P1264" i="2" s="1"/>
  <c r="Q1264" i="2" s="1"/>
  <c r="H1265" i="4" s="1"/>
  <c r="O1305" i="2"/>
  <c r="P1305" i="2" s="1"/>
  <c r="Q1305" i="2" s="1"/>
  <c r="H1306" i="4" s="1"/>
  <c r="O1455" i="2"/>
  <c r="P1455" i="2" s="1"/>
  <c r="Q1455" i="2" s="1"/>
  <c r="H1456" i="4" s="1"/>
  <c r="O1346" i="2"/>
  <c r="P1346" i="2" s="1"/>
  <c r="Q1346" i="2" s="1"/>
  <c r="H1347" i="4" s="1"/>
  <c r="O1514" i="2"/>
  <c r="P1514" i="2" s="1"/>
  <c r="Q1514" i="2" s="1"/>
  <c r="H1515" i="4" s="1"/>
  <c r="O1252" i="2"/>
  <c r="P1252" i="2" s="1"/>
  <c r="Q1252" i="2" s="1"/>
  <c r="H1253" i="4" s="1"/>
  <c r="O1377" i="2"/>
  <c r="P1377" i="2" s="1"/>
  <c r="Q1377" i="2" s="1"/>
  <c r="H1378" i="4" s="1"/>
  <c r="O1213" i="2"/>
  <c r="P1213" i="2" s="1"/>
  <c r="Q1213" i="2" s="1"/>
  <c r="H1214" i="4" s="1"/>
  <c r="O1341" i="2"/>
  <c r="P1341" i="2" s="1"/>
  <c r="Q1341" i="2" s="1"/>
  <c r="H1342" i="4" s="1"/>
  <c r="O1534" i="2"/>
  <c r="P1534" i="2" s="1"/>
  <c r="Q1534" i="2" s="1"/>
  <c r="H1535" i="4" s="1"/>
  <c r="O1466" i="2"/>
  <c r="P1466" i="2" s="1"/>
  <c r="Q1466" i="2" s="1"/>
  <c r="H1467" i="4" s="1"/>
  <c r="O1383" i="2"/>
  <c r="P1383" i="2" s="1"/>
  <c r="Q1383" i="2" s="1"/>
  <c r="H1384" i="4" s="1"/>
  <c r="O1615" i="2"/>
  <c r="P1615" i="2" s="1"/>
  <c r="Q1615" i="2" s="1"/>
  <c r="H1616" i="4" s="1"/>
  <c r="O1570" i="2"/>
  <c r="P1570" i="2" s="1"/>
  <c r="Q1570" i="2" s="1"/>
  <c r="H1571" i="4" s="1"/>
  <c r="O1572" i="2"/>
  <c r="P1572" i="2" s="1"/>
  <c r="Q1572" i="2" s="1"/>
  <c r="H1573" i="4" s="1"/>
  <c r="O1527" i="2"/>
  <c r="P1527" i="2" s="1"/>
  <c r="Q1527" i="2" s="1"/>
  <c r="H1528" i="4" s="1"/>
  <c r="O1547" i="2"/>
  <c r="P1547" i="2" s="1"/>
  <c r="Q1547" i="2" s="1"/>
  <c r="H1548" i="4" s="1"/>
  <c r="O1549" i="2"/>
  <c r="P1549" i="2" s="1"/>
  <c r="Q1549" i="2" s="1"/>
  <c r="H1550" i="4" s="1"/>
  <c r="O1478" i="2"/>
  <c r="P1478" i="2" s="1"/>
  <c r="Q1478" i="2" s="1"/>
  <c r="H1479" i="4" s="1"/>
  <c r="O1669" i="2"/>
  <c r="P1669" i="2" s="1"/>
  <c r="Q1669" i="2" s="1"/>
  <c r="H1670" i="4" s="1"/>
  <c r="N20" i="10" l="1"/>
  <c r="AA16" i="21"/>
  <c r="AA18" i="21" s="1"/>
  <c r="AA19" i="21" s="1"/>
  <c r="Z16" i="21"/>
  <c r="Z18" i="21" s="1"/>
  <c r="Z19" i="21" s="1"/>
  <c r="Y16" i="21"/>
  <c r="Y18" i="21" s="1"/>
  <c r="Y19" i="21" s="1"/>
  <c r="AB16" i="21"/>
  <c r="AB18" i="21" s="1"/>
  <c r="AB19" i="21" s="1"/>
  <c r="K7" i="13"/>
  <c r="L7" i="13" s="1"/>
  <c r="J13" i="13"/>
  <c r="H22" i="12"/>
  <c r="H23" i="12" s="1"/>
  <c r="H24" i="12" s="1"/>
  <c r="M5" i="13"/>
  <c r="L6" i="13" s="1"/>
  <c r="L13" i="13" s="1"/>
  <c r="AB21" i="12"/>
  <c r="Z21" i="12"/>
  <c r="AA21" i="12"/>
  <c r="Y21" i="12"/>
  <c r="N30" i="10"/>
  <c r="Q27" i="10"/>
  <c r="P28" i="10"/>
  <c r="P19" i="10" s="1"/>
  <c r="P29" i="10" s="1"/>
  <c r="N9" i="5"/>
  <c r="I9" i="6" s="1"/>
  <c r="N10" i="5"/>
  <c r="F51" i="7" s="1" a="1"/>
  <c r="F51" i="7" s="1"/>
  <c r="N12" i="4"/>
  <c r="F12" i="7" s="1" a="1"/>
  <c r="F12" i="7" s="1"/>
  <c r="N9" i="4"/>
  <c r="H9" i="6" s="1"/>
  <c r="N7" i="5"/>
  <c r="F48" i="7" s="1" a="1"/>
  <c r="F48" i="7" s="1"/>
  <c r="N11" i="5"/>
  <c r="I11" i="6" s="1"/>
  <c r="N6" i="4"/>
  <c r="H6" i="6" s="1"/>
  <c r="N8" i="4"/>
  <c r="N11" i="4"/>
  <c r="N6" i="5"/>
  <c r="N7" i="4"/>
  <c r="N8" i="5"/>
  <c r="N10" i="4"/>
  <c r="L13" i="5"/>
  <c r="N13" i="5" s="1"/>
  <c r="N13" i="4"/>
  <c r="L14" i="4"/>
  <c r="N12" i="5"/>
  <c r="O20" i="10" l="1"/>
  <c r="AE16" i="21"/>
  <c r="AE18" i="21" s="1"/>
  <c r="AE19" i="21" s="1"/>
  <c r="AF16" i="21"/>
  <c r="AF18" i="21" s="1"/>
  <c r="AF19" i="21" s="1"/>
  <c r="AD16" i="21"/>
  <c r="AD18" i="21" s="1"/>
  <c r="AD19" i="21" s="1"/>
  <c r="AC16" i="21"/>
  <c r="AC18" i="21" s="1"/>
  <c r="AC19" i="21" s="1"/>
  <c r="J15" i="13"/>
  <c r="K15" i="13" s="1"/>
  <c r="M7" i="13"/>
  <c r="N5" i="13"/>
  <c r="M6" i="13" s="1"/>
  <c r="M13" i="13" s="1"/>
  <c r="I22" i="12"/>
  <c r="I23" i="12" s="1"/>
  <c r="I24" i="12" s="1"/>
  <c r="AF21" i="12"/>
  <c r="AE21" i="12"/>
  <c r="AD21" i="12"/>
  <c r="AC21" i="12"/>
  <c r="Q28" i="10"/>
  <c r="Q19" i="10" s="1"/>
  <c r="R27" i="10"/>
  <c r="R28" i="10" s="1"/>
  <c r="R19" i="10" s="1"/>
  <c r="O30" i="10"/>
  <c r="J9" i="6"/>
  <c r="F91" i="7" s="1" a="1"/>
  <c r="F91" i="7" s="1"/>
  <c r="F6" i="7" a="1"/>
  <c r="F6" i="7" s="1"/>
  <c r="F52" i="7" a="1"/>
  <c r="F52" i="7" s="1"/>
  <c r="I7" i="6"/>
  <c r="F9" i="7" a="1"/>
  <c r="F9" i="7" s="1"/>
  <c r="H12" i="6"/>
  <c r="F50" i="7" a="1"/>
  <c r="F50" i="7" s="1"/>
  <c r="I10" i="6"/>
  <c r="H10" i="6"/>
  <c r="F10" i="7" a="1"/>
  <c r="F10" i="7" s="1"/>
  <c r="F8" i="7" a="1"/>
  <c r="F8" i="7" s="1"/>
  <c r="H8" i="6"/>
  <c r="H11" i="6"/>
  <c r="J11" i="6" s="1"/>
  <c r="F11" i="7" a="1"/>
  <c r="F11" i="7" s="1"/>
  <c r="F53" i="7" a="1"/>
  <c r="F53" i="7" s="1"/>
  <c r="I12" i="6"/>
  <c r="J12" i="6" s="1"/>
  <c r="L14" i="5"/>
  <c r="N14" i="5" s="1"/>
  <c r="N14" i="4"/>
  <c r="L15" i="4"/>
  <c r="F13" i="7" a="1"/>
  <c r="F13" i="7" s="1"/>
  <c r="H13" i="6"/>
  <c r="F54" i="7" a="1"/>
  <c r="F54" i="7" s="1"/>
  <c r="I13" i="6"/>
  <c r="F49" i="7" a="1"/>
  <c r="F49" i="7" s="1"/>
  <c r="I8" i="6"/>
  <c r="F7" i="7" a="1"/>
  <c r="F7" i="7" s="1"/>
  <c r="H7" i="6"/>
  <c r="J7" i="6" s="1"/>
  <c r="F47" i="7" a="1"/>
  <c r="F47" i="7" s="1"/>
  <c r="I6" i="6"/>
  <c r="J6" i="6" s="1"/>
  <c r="J10" i="6" l="1"/>
  <c r="J44" i="8"/>
  <c r="F38" i="9" s="1"/>
  <c r="P20" i="10"/>
  <c r="AI16" i="21"/>
  <c r="AI18" i="21" s="1"/>
  <c r="AI19" i="21" s="1"/>
  <c r="AH16" i="21"/>
  <c r="AH18" i="21" s="1"/>
  <c r="AH19" i="21" s="1"/>
  <c r="AG16" i="21"/>
  <c r="AG18" i="21" s="1"/>
  <c r="AG19" i="21" s="1"/>
  <c r="AJ16" i="21"/>
  <c r="AJ18" i="21" s="1"/>
  <c r="AJ19" i="21" s="1"/>
  <c r="K22" i="12"/>
  <c r="K23" i="12" s="1"/>
  <c r="K24" i="12" s="1"/>
  <c r="N7" i="13"/>
  <c r="J22" i="12"/>
  <c r="J23" i="12" s="1"/>
  <c r="J24" i="12" s="1"/>
  <c r="O5" i="13"/>
  <c r="N6" i="13" s="1"/>
  <c r="N13" i="13" s="1"/>
  <c r="AH21" i="12"/>
  <c r="AJ21" i="12"/>
  <c r="AI21" i="12"/>
  <c r="AG21" i="12"/>
  <c r="S27" i="10"/>
  <c r="Q29" i="10"/>
  <c r="P30" i="10"/>
  <c r="J13" i="6"/>
  <c r="F95" i="7" s="1" a="1"/>
  <c r="F95" i="7" s="1"/>
  <c r="J47" i="8"/>
  <c r="F41" i="9" s="1"/>
  <c r="F88" i="7" a="1"/>
  <c r="F88" i="7" s="1"/>
  <c r="J40" i="8"/>
  <c r="F34" i="9" s="1"/>
  <c r="F93" i="7" a="1"/>
  <c r="F93" i="7" s="1"/>
  <c r="J42" i="8"/>
  <c r="F36" i="9" s="1"/>
  <c r="J8" i="6"/>
  <c r="F55" i="7" a="1"/>
  <c r="F55" i="7" s="1"/>
  <c r="I14" i="6"/>
  <c r="J46" i="8"/>
  <c r="F40" i="9" s="1"/>
  <c r="F89" i="7" a="1"/>
  <c r="F89" i="7" s="1"/>
  <c r="F14" i="7" a="1"/>
  <c r="F14" i="7" s="1"/>
  <c r="H14" i="6"/>
  <c r="AN44" i="8"/>
  <c r="L15" i="5"/>
  <c r="N15" i="5" s="1"/>
  <c r="N15" i="4"/>
  <c r="L16" i="4"/>
  <c r="J43" i="8"/>
  <c r="F37" i="9" s="1"/>
  <c r="F92" i="7" a="1"/>
  <c r="F92" i="7" s="1"/>
  <c r="J41" i="8"/>
  <c r="F35" i="9" s="1"/>
  <c r="F94" i="7" a="1"/>
  <c r="F94" i="7" s="1"/>
  <c r="Q20" i="10" l="1"/>
  <c r="P5" i="13"/>
  <c r="O6" i="13" s="1"/>
  <c r="O13" i="13" s="1"/>
  <c r="AM16" i="21"/>
  <c r="AM18" i="21" s="1"/>
  <c r="AM19" i="21" s="1"/>
  <c r="AN16" i="21"/>
  <c r="AN18" i="21" s="1"/>
  <c r="AN19" i="21" s="1"/>
  <c r="AL16" i="21"/>
  <c r="AL18" i="21" s="1"/>
  <c r="AL19" i="21" s="1"/>
  <c r="AK16" i="21"/>
  <c r="AK18" i="21" s="1"/>
  <c r="AK19" i="21" s="1"/>
  <c r="K16" i="12"/>
  <c r="O7" i="13"/>
  <c r="AM21" i="12"/>
  <c r="AL21" i="12"/>
  <c r="AK21" i="12"/>
  <c r="AN21" i="12"/>
  <c r="Q30" i="10"/>
  <c r="R29" i="10"/>
  <c r="R30" i="10" s="1"/>
  <c r="T27" i="10"/>
  <c r="S28" i="10"/>
  <c r="S19" i="10" s="1"/>
  <c r="AN46" i="8"/>
  <c r="H15" i="6"/>
  <c r="F15" i="7" a="1"/>
  <c r="F15" i="7" s="1"/>
  <c r="I15" i="6"/>
  <c r="F56" i="7" a="1"/>
  <c r="F56" i="7" s="1"/>
  <c r="L16" i="5"/>
  <c r="N16" i="5" s="1"/>
  <c r="L17" i="4"/>
  <c r="N16" i="4"/>
  <c r="J14" i="6"/>
  <c r="AN42" i="8"/>
  <c r="AN43" i="8"/>
  <c r="AN40" i="8"/>
  <c r="J45" i="8"/>
  <c r="F39" i="9" s="1"/>
  <c r="F90" i="7" a="1"/>
  <c r="F90" i="7" s="1"/>
  <c r="AN41" i="8"/>
  <c r="AN47" i="8"/>
  <c r="R20" i="10" l="1"/>
  <c r="P7" i="13"/>
  <c r="AQ16" i="21"/>
  <c r="AQ18" i="21" s="1"/>
  <c r="AQ19" i="21" s="1"/>
  <c r="AP16" i="21"/>
  <c r="AP18" i="21" s="1"/>
  <c r="AP19" i="21" s="1"/>
  <c r="AR16" i="21"/>
  <c r="AR18" i="21" s="1"/>
  <c r="AR19" i="21" s="1"/>
  <c r="AO16" i="21"/>
  <c r="AO18" i="21" s="1"/>
  <c r="AO19" i="21" s="1"/>
  <c r="AQ21" i="12"/>
  <c r="AO21" i="12"/>
  <c r="AR21" i="12"/>
  <c r="AP21" i="12"/>
  <c r="S29" i="10"/>
  <c r="T28" i="10"/>
  <c r="T19" i="10" s="1"/>
  <c r="U27" i="10"/>
  <c r="I16" i="6"/>
  <c r="F57" i="7" a="1"/>
  <c r="F57" i="7" s="1"/>
  <c r="J39" i="8"/>
  <c r="F33" i="9" s="1"/>
  <c r="F96" i="7" a="1"/>
  <c r="F96" i="7" s="1"/>
  <c r="J15" i="6"/>
  <c r="AN45" i="8"/>
  <c r="H16" i="6"/>
  <c r="F16" i="7" a="1"/>
  <c r="F16" i="7" s="1"/>
  <c r="L17" i="5"/>
  <c r="N17" i="5" s="1"/>
  <c r="N17" i="4"/>
  <c r="L18" i="4"/>
  <c r="J16" i="6" l="1"/>
  <c r="S20" i="10"/>
  <c r="AU16" i="21"/>
  <c r="AU18" i="21" s="1"/>
  <c r="AU19" i="21" s="1"/>
  <c r="AT16" i="21"/>
  <c r="AT18" i="21" s="1"/>
  <c r="AT19" i="21" s="1"/>
  <c r="AS16" i="21"/>
  <c r="AS18" i="21" s="1"/>
  <c r="AS19" i="21" s="1"/>
  <c r="AV16" i="21"/>
  <c r="AV18" i="21" s="1"/>
  <c r="AV19" i="21" s="1"/>
  <c r="L16" i="12"/>
  <c r="L22" i="12"/>
  <c r="L23" i="12" s="1"/>
  <c r="L24" i="12" s="1"/>
  <c r="Q5" i="13"/>
  <c r="P6" i="13" s="1"/>
  <c r="AV21" i="12"/>
  <c r="AU21" i="12"/>
  <c r="AT21" i="12"/>
  <c r="AS21" i="12"/>
  <c r="V27" i="10"/>
  <c r="U28" i="10"/>
  <c r="U19" i="10" s="1"/>
  <c r="T29" i="10"/>
  <c r="T30" i="10" s="1"/>
  <c r="S30" i="10"/>
  <c r="F17" i="7" a="1"/>
  <c r="F17" i="7" s="1"/>
  <c r="H17" i="6"/>
  <c r="AN39" i="8"/>
  <c r="J38" i="8"/>
  <c r="F32" i="9" s="1"/>
  <c r="F97" i="7" a="1"/>
  <c r="F97" i="7" s="1"/>
  <c r="J37" i="8"/>
  <c r="F31" i="9" s="1"/>
  <c r="F98" i="7" a="1"/>
  <c r="F98" i="7" s="1"/>
  <c r="F58" i="7" a="1"/>
  <c r="F58" i="7" s="1"/>
  <c r="I17" i="6"/>
  <c r="L18" i="5"/>
  <c r="N18" i="5" s="1"/>
  <c r="L19" i="4"/>
  <c r="N18" i="4"/>
  <c r="I12" i="18" l="1"/>
  <c r="J12" i="18"/>
  <c r="K12" i="18"/>
  <c r="L12" i="18"/>
  <c r="T20" i="10"/>
  <c r="AY16" i="21"/>
  <c r="AY18" i="21" s="1"/>
  <c r="AY19" i="21" s="1"/>
  <c r="AX16" i="21"/>
  <c r="AX18" i="21" s="1"/>
  <c r="AX19" i="21" s="1"/>
  <c r="AZ16" i="21"/>
  <c r="AZ18" i="21" s="1"/>
  <c r="AZ19" i="21" s="1"/>
  <c r="AW16" i="21"/>
  <c r="AW18" i="21" s="1"/>
  <c r="AW19" i="21" s="1"/>
  <c r="AW21" i="12"/>
  <c r="P13" i="13"/>
  <c r="Q7" i="13"/>
  <c r="M16" i="12"/>
  <c r="M22" i="12"/>
  <c r="M23" i="12" s="1"/>
  <c r="M24" i="12" s="1"/>
  <c r="R5" i="13"/>
  <c r="Q6" i="13" s="1"/>
  <c r="Q13" i="13" s="1"/>
  <c r="V28" i="10"/>
  <c r="AY21" i="12"/>
  <c r="AX21" i="12"/>
  <c r="AZ21" i="12"/>
  <c r="U29" i="10"/>
  <c r="J17" i="6"/>
  <c r="AN37" i="8"/>
  <c r="AN38" i="8"/>
  <c r="H18" i="6"/>
  <c r="F18" i="7" a="1"/>
  <c r="F18" i="7" s="1"/>
  <c r="L19" i="5"/>
  <c r="N19" i="5" s="1"/>
  <c r="N19" i="4"/>
  <c r="L20" i="4"/>
  <c r="F59" i="7" a="1"/>
  <c r="F59" i="7" s="1"/>
  <c r="I18" i="6"/>
  <c r="V19" i="10" l="1"/>
  <c r="V29" i="10" s="1"/>
  <c r="P5" i="10"/>
  <c r="Q5" i="10" s="1"/>
  <c r="U20" i="10"/>
  <c r="R7" i="13"/>
  <c r="N16" i="12"/>
  <c r="N22" i="12"/>
  <c r="N23" i="12" s="1"/>
  <c r="N24" i="12" s="1"/>
  <c r="S5" i="13"/>
  <c r="R6" i="13" s="1"/>
  <c r="R13" i="13" s="1"/>
  <c r="I21" i="14"/>
  <c r="I28" i="14"/>
  <c r="U30" i="10"/>
  <c r="J18" i="6"/>
  <c r="J35" i="8" s="1"/>
  <c r="F19" i="7" a="1"/>
  <c r="F19" i="7" s="1"/>
  <c r="H19" i="6"/>
  <c r="F60" i="7" a="1"/>
  <c r="F60" i="7" s="1"/>
  <c r="I19" i="6"/>
  <c r="J36" i="8"/>
  <c r="F99" i="7" a="1"/>
  <c r="F99" i="7" s="1"/>
  <c r="L20" i="5"/>
  <c r="N20" i="5" s="1"/>
  <c r="L21" i="4"/>
  <c r="N20" i="4"/>
  <c r="F30" i="9" l="1"/>
  <c r="N42" i="8"/>
  <c r="F29" i="9"/>
  <c r="N41" i="8"/>
  <c r="F100" i="7" a="1"/>
  <c r="F100" i="7" s="1"/>
  <c r="P6" i="10"/>
  <c r="Q6" i="10" s="1"/>
  <c r="V30" i="10"/>
  <c r="V20" i="10"/>
  <c r="O16" i="12"/>
  <c r="O22" i="12"/>
  <c r="O23" i="12" s="1"/>
  <c r="O24" i="12" s="1"/>
  <c r="T5" i="13"/>
  <c r="S6" i="13" s="1"/>
  <c r="S13" i="13" s="1"/>
  <c r="S7" i="13"/>
  <c r="AN36" i="8"/>
  <c r="U36" i="8"/>
  <c r="F61" i="7" a="1"/>
  <c r="F61" i="7" s="1"/>
  <c r="I20" i="6"/>
  <c r="L21" i="5"/>
  <c r="N21" i="5" s="1"/>
  <c r="L22" i="4"/>
  <c r="N21" i="4"/>
  <c r="AN35" i="8"/>
  <c r="O41" i="8"/>
  <c r="H20" i="6"/>
  <c r="F20" i="7" a="1"/>
  <c r="F20" i="7" s="1"/>
  <c r="J19" i="6"/>
  <c r="J20" i="6" l="1"/>
  <c r="T7" i="13"/>
  <c r="P22" i="12"/>
  <c r="P23" i="12" s="1"/>
  <c r="P24" i="12" s="1"/>
  <c r="U5" i="13"/>
  <c r="T6" i="13" s="1"/>
  <c r="T13" i="13" s="1"/>
  <c r="F21" i="7" a="1"/>
  <c r="F21" i="7" s="1"/>
  <c r="H21" i="6"/>
  <c r="L22" i="5"/>
  <c r="N22" i="5" s="1"/>
  <c r="N22" i="4"/>
  <c r="L23" i="4"/>
  <c r="I21" i="6"/>
  <c r="F62" i="7" a="1"/>
  <c r="F62" i="7" s="1"/>
  <c r="J34" i="8"/>
  <c r="F101" i="7" a="1"/>
  <c r="F101" i="7" s="1"/>
  <c r="J33" i="8"/>
  <c r="F102" i="7" a="1"/>
  <c r="F102" i="7" s="1"/>
  <c r="F27" i="9" l="1"/>
  <c r="N39" i="8"/>
  <c r="F28" i="9"/>
  <c r="N40" i="8"/>
  <c r="U7" i="13"/>
  <c r="V5" i="13"/>
  <c r="U6" i="13" s="1"/>
  <c r="U13" i="13" s="1"/>
  <c r="Q22" i="12"/>
  <c r="Q23" i="12" s="1"/>
  <c r="Q24" i="12" s="1"/>
  <c r="Q16" i="12"/>
  <c r="AN33" i="8"/>
  <c r="O39" i="8"/>
  <c r="O40" i="8"/>
  <c r="AN34" i="8"/>
  <c r="L23" i="5"/>
  <c r="N23" i="5" s="1"/>
  <c r="L24" i="4"/>
  <c r="N23" i="4"/>
  <c r="H22" i="6"/>
  <c r="F22" i="7" a="1"/>
  <c r="F22" i="7" s="1"/>
  <c r="F63" i="7" a="1"/>
  <c r="F63" i="7" s="1"/>
  <c r="I22" i="6"/>
  <c r="J21" i="6"/>
  <c r="W5" i="13" l="1"/>
  <c r="V6" i="13" s="1"/>
  <c r="V13" i="13" s="1"/>
  <c r="S16" i="12"/>
  <c r="V7" i="13"/>
  <c r="R16" i="12"/>
  <c r="R22" i="12"/>
  <c r="R23" i="12" s="1"/>
  <c r="R24" i="12" s="1"/>
  <c r="F103" i="7" a="1"/>
  <c r="F103" i="7" s="1"/>
  <c r="J32" i="8"/>
  <c r="J22" i="6"/>
  <c r="F23" i="7" a="1"/>
  <c r="F23" i="7" s="1"/>
  <c r="H23" i="6"/>
  <c r="L24" i="5"/>
  <c r="N24" i="5" s="1"/>
  <c r="L25" i="4"/>
  <c r="N24" i="4"/>
  <c r="F64" i="7" a="1"/>
  <c r="F64" i="7" s="1"/>
  <c r="I23" i="6"/>
  <c r="F26" i="9" l="1"/>
  <c r="N38" i="8"/>
  <c r="W7" i="13"/>
  <c r="X5" i="13"/>
  <c r="W6" i="13" s="1"/>
  <c r="W13" i="13" s="1"/>
  <c r="S22" i="12"/>
  <c r="S23" i="12" s="1"/>
  <c r="S24" i="12" s="1"/>
  <c r="J23" i="6"/>
  <c r="L25" i="5"/>
  <c r="N25" i="5" s="1"/>
  <c r="N25" i="4"/>
  <c r="L26" i="4"/>
  <c r="J31" i="8"/>
  <c r="F104" i="7" a="1"/>
  <c r="F104" i="7" s="1"/>
  <c r="F24" i="7" a="1"/>
  <c r="F24" i="7" s="1"/>
  <c r="H24" i="6"/>
  <c r="AN32" i="8"/>
  <c r="O38" i="8"/>
  <c r="F65" i="7" a="1"/>
  <c r="F65" i="7" s="1"/>
  <c r="I24" i="6"/>
  <c r="F25" i="9" l="1"/>
  <c r="N37" i="8"/>
  <c r="X7" i="13"/>
  <c r="T16" i="12"/>
  <c r="Y5" i="13"/>
  <c r="X6" i="13" s="1"/>
  <c r="X13" i="13" s="1"/>
  <c r="T22" i="12"/>
  <c r="T23" i="12" s="1"/>
  <c r="T24" i="12" s="1"/>
  <c r="J24" i="6"/>
  <c r="J29" i="8" s="1"/>
  <c r="AN31" i="8"/>
  <c r="O37" i="8"/>
  <c r="L26" i="5"/>
  <c r="N26" i="5" s="1"/>
  <c r="N26" i="4"/>
  <c r="L27" i="4"/>
  <c r="F66" i="7" a="1"/>
  <c r="F66" i="7" s="1"/>
  <c r="I25" i="6"/>
  <c r="F106" i="7" a="1"/>
  <c r="F106" i="7" s="1"/>
  <c r="J30" i="8"/>
  <c r="F105" i="7" a="1"/>
  <c r="F105" i="7" s="1"/>
  <c r="H25" i="6"/>
  <c r="F25" i="7" a="1"/>
  <c r="F25" i="7" s="1"/>
  <c r="F24" i="9" l="1"/>
  <c r="N36" i="8"/>
  <c r="F23" i="9"/>
  <c r="N35" i="8"/>
  <c r="J25" i="6"/>
  <c r="Y7" i="13"/>
  <c r="O36" i="8"/>
  <c r="AN30" i="8"/>
  <c r="F67" i="7" a="1"/>
  <c r="F67" i="7" s="1"/>
  <c r="I26" i="6"/>
  <c r="L27" i="5"/>
  <c r="N27" i="5" s="1"/>
  <c r="L28" i="4"/>
  <c r="N27" i="4"/>
  <c r="J28" i="8"/>
  <c r="F107" i="7" a="1"/>
  <c r="F107" i="7" s="1"/>
  <c r="H26" i="6"/>
  <c r="F26" i="7" a="1"/>
  <c r="F26" i="7" s="1"/>
  <c r="O35" i="8"/>
  <c r="AN29" i="8"/>
  <c r="F22" i="9" l="1"/>
  <c r="N34" i="8"/>
  <c r="U16" i="12"/>
  <c r="Z5" i="13"/>
  <c r="Y6" i="13" s="1"/>
  <c r="Y13" i="13" s="1"/>
  <c r="U22" i="12"/>
  <c r="U23" i="12" s="1"/>
  <c r="U24" i="12" s="1"/>
  <c r="O34" i="8"/>
  <c r="AN28" i="8"/>
  <c r="H27" i="6"/>
  <c r="F27" i="7" a="1"/>
  <c r="F27" i="7" s="1"/>
  <c r="I27" i="6"/>
  <c r="F68" i="7" a="1"/>
  <c r="F68" i="7" s="1"/>
  <c r="L28" i="5"/>
  <c r="N28" i="5" s="1"/>
  <c r="L29" i="4"/>
  <c r="N28" i="4"/>
  <c r="J26" i="6"/>
  <c r="V16" i="12" l="1"/>
  <c r="AA5" i="13"/>
  <c r="Z6" i="13" s="1"/>
  <c r="Z13" i="13" s="1"/>
  <c r="V22" i="12"/>
  <c r="V23" i="12" s="1"/>
  <c r="V24" i="12" s="1"/>
  <c r="Z7" i="13"/>
  <c r="J27" i="8"/>
  <c r="F108" i="7" a="1"/>
  <c r="F108" i="7" s="1"/>
  <c r="F28" i="7" a="1"/>
  <c r="F28" i="7" s="1"/>
  <c r="H28" i="6"/>
  <c r="L29" i="5"/>
  <c r="N29" i="5" s="1"/>
  <c r="N29" i="4"/>
  <c r="L30" i="4"/>
  <c r="J27" i="6"/>
  <c r="F69" i="7" a="1"/>
  <c r="F69" i="7" s="1"/>
  <c r="I28" i="6"/>
  <c r="F21" i="9" l="1"/>
  <c r="N33" i="8"/>
  <c r="AA7" i="13"/>
  <c r="W16" i="12"/>
  <c r="W22" i="12"/>
  <c r="W23" i="12" s="1"/>
  <c r="W24" i="12" s="1"/>
  <c r="AB5" i="13"/>
  <c r="AA6" i="13" s="1"/>
  <c r="AA13" i="13" s="1"/>
  <c r="F70" i="7" a="1"/>
  <c r="F70" i="7" s="1"/>
  <c r="I29" i="6"/>
  <c r="L30" i="5"/>
  <c r="N30" i="5" s="1"/>
  <c r="L31" i="4"/>
  <c r="N30" i="4"/>
  <c r="F29" i="7" a="1"/>
  <c r="F29" i="7" s="1"/>
  <c r="H29" i="6"/>
  <c r="J28" i="6"/>
  <c r="F109" i="7" a="1"/>
  <c r="F109" i="7" s="1"/>
  <c r="J26" i="8"/>
  <c r="O33" i="8"/>
  <c r="AN27" i="8"/>
  <c r="F20" i="9" l="1"/>
  <c r="N32" i="8"/>
  <c r="J29" i="6"/>
  <c r="F111" i="7" s="1" a="1"/>
  <c r="F111" i="7" s="1"/>
  <c r="X16" i="12"/>
  <c r="AC5" i="13"/>
  <c r="X22" i="12"/>
  <c r="X23" i="12" s="1"/>
  <c r="X24" i="12" s="1"/>
  <c r="AB7" i="13"/>
  <c r="F30" i="7" a="1"/>
  <c r="F30" i="7" s="1"/>
  <c r="H30" i="6"/>
  <c r="F71" i="7" a="1"/>
  <c r="F71" i="7" s="1"/>
  <c r="I30" i="6"/>
  <c r="AN26" i="8"/>
  <c r="O32" i="8"/>
  <c r="L31" i="5"/>
  <c r="N31" i="5" s="1"/>
  <c r="L32" i="4"/>
  <c r="N31" i="4"/>
  <c r="J25" i="8"/>
  <c r="F110" i="7" a="1"/>
  <c r="F110" i="7" s="1"/>
  <c r="J24" i="8"/>
  <c r="F18" i="9" l="1"/>
  <c r="N30" i="8"/>
  <c r="F19" i="9"/>
  <c r="N31" i="8"/>
  <c r="AB6" i="13"/>
  <c r="AB13" i="13" s="1"/>
  <c r="K10" i="13" s="1"/>
  <c r="AC7" i="13"/>
  <c r="Y16" i="12"/>
  <c r="Y22" i="12"/>
  <c r="Y23" i="12" s="1"/>
  <c r="Y24" i="12" s="1"/>
  <c r="AD5" i="13"/>
  <c r="AC6" i="13" s="1"/>
  <c r="AC13" i="13" s="1"/>
  <c r="F72" i="7" a="1"/>
  <c r="F72" i="7" s="1"/>
  <c r="I31" i="6"/>
  <c r="AN24" i="8"/>
  <c r="U24" i="8"/>
  <c r="O30" i="8"/>
  <c r="F31" i="7" a="1"/>
  <c r="F31" i="7" s="1"/>
  <c r="H31" i="6"/>
  <c r="J31" i="6" s="1"/>
  <c r="L32" i="5"/>
  <c r="N32" i="5" s="1"/>
  <c r="N32" i="4"/>
  <c r="L33" i="4"/>
  <c r="J30" i="6"/>
  <c r="AN25" i="8"/>
  <c r="O31" i="8"/>
  <c r="AD7" i="13" l="1"/>
  <c r="Z16" i="12"/>
  <c r="Z22" i="12"/>
  <c r="Z23" i="12" s="1"/>
  <c r="Z24" i="12" s="1"/>
  <c r="AE5" i="13"/>
  <c r="AD6" i="13" s="1"/>
  <c r="AD13" i="13" s="1"/>
  <c r="J22" i="8"/>
  <c r="F113" i="7" a="1"/>
  <c r="F113" i="7" s="1"/>
  <c r="F73" i="7" a="1"/>
  <c r="F73" i="7" s="1"/>
  <c r="I32" i="6"/>
  <c r="F112" i="7" a="1"/>
  <c r="F112" i="7" s="1"/>
  <c r="J23" i="8"/>
  <c r="L33" i="5"/>
  <c r="N33" i="5" s="1"/>
  <c r="N33" i="4"/>
  <c r="L34" i="4"/>
  <c r="F32" i="7" a="1"/>
  <c r="F32" i="7" s="1"/>
  <c r="H32" i="6"/>
  <c r="F16" i="9" l="1"/>
  <c r="N28" i="8"/>
  <c r="F17" i="9"/>
  <c r="N29" i="8"/>
  <c r="AE7" i="13"/>
  <c r="J32" i="6"/>
  <c r="J21" i="8" s="1"/>
  <c r="O29" i="8"/>
  <c r="AN23" i="8"/>
  <c r="F114" i="7" a="1"/>
  <c r="F114" i="7" s="1"/>
  <c r="F33" i="7" a="1"/>
  <c r="F33" i="7" s="1"/>
  <c r="H33" i="6"/>
  <c r="F74" i="7" a="1"/>
  <c r="F74" i="7" s="1"/>
  <c r="I33" i="6"/>
  <c r="L34" i="5"/>
  <c r="N34" i="5" s="1"/>
  <c r="N34" i="4"/>
  <c r="L35" i="4"/>
  <c r="AN22" i="8"/>
  <c r="O28" i="8"/>
  <c r="F15" i="9" l="1"/>
  <c r="N27" i="8"/>
  <c r="AA16" i="12"/>
  <c r="AA22" i="12"/>
  <c r="AA23" i="12" s="1"/>
  <c r="AA24" i="12" s="1"/>
  <c r="AF5" i="13"/>
  <c r="AE6" i="13" s="1"/>
  <c r="J33" i="6"/>
  <c r="AN21" i="8"/>
  <c r="O27" i="8"/>
  <c r="F34" i="7" a="1"/>
  <c r="F34" i="7" s="1"/>
  <c r="H34" i="6"/>
  <c r="F75" i="7" a="1"/>
  <c r="F75" i="7" s="1"/>
  <c r="I34" i="6"/>
  <c r="L35" i="5"/>
  <c r="N35" i="5" s="1"/>
  <c r="L36" i="4"/>
  <c r="N35" i="4"/>
  <c r="AE13" i="13" l="1"/>
  <c r="AF7" i="13"/>
  <c r="AB16" i="12"/>
  <c r="AG5" i="13"/>
  <c r="AF6" i="13" s="1"/>
  <c r="AF13" i="13" s="1"/>
  <c r="AB22" i="12"/>
  <c r="AB23" i="12" s="1"/>
  <c r="AB24" i="12" s="1"/>
  <c r="F35" i="7" a="1"/>
  <c r="F35" i="7" s="1"/>
  <c r="H35" i="6"/>
  <c r="L36" i="5"/>
  <c r="N36" i="5" s="1"/>
  <c r="L37" i="4"/>
  <c r="N36" i="4"/>
  <c r="F115" i="7" a="1"/>
  <c r="F115" i="7" s="1"/>
  <c r="J20" i="8"/>
  <c r="F76" i="7" a="1"/>
  <c r="F76" i="7" s="1"/>
  <c r="I35" i="6"/>
  <c r="J34" i="6"/>
  <c r="F14" i="9" l="1"/>
  <c r="N26" i="8"/>
  <c r="AG7" i="13"/>
  <c r="AC16" i="12"/>
  <c r="AC22" i="12"/>
  <c r="AC23" i="12" s="1"/>
  <c r="AC24" i="12" s="1"/>
  <c r="AH5" i="13"/>
  <c r="AG6" i="13" s="1"/>
  <c r="AG13" i="13" s="1"/>
  <c r="F116" i="7" a="1"/>
  <c r="F116" i="7" s="1"/>
  <c r="J19" i="8"/>
  <c r="F36" i="7" a="1"/>
  <c r="F36" i="7" s="1"/>
  <c r="H36" i="6"/>
  <c r="AN20" i="8"/>
  <c r="O26" i="8"/>
  <c r="L37" i="5"/>
  <c r="N37" i="5" s="1"/>
  <c r="N37" i="4"/>
  <c r="L38" i="4"/>
  <c r="F77" i="7" a="1"/>
  <c r="F77" i="7" s="1"/>
  <c r="I36" i="6"/>
  <c r="J35" i="6"/>
  <c r="F13" i="9" l="1"/>
  <c r="N25" i="8"/>
  <c r="AD16" i="12"/>
  <c r="AD22" i="12"/>
  <c r="AD23" i="12" s="1"/>
  <c r="AD24" i="12" s="1"/>
  <c r="AI5" i="13"/>
  <c r="AH6" i="13" s="1"/>
  <c r="AH13" i="13" s="1"/>
  <c r="AH7" i="13"/>
  <c r="J36" i="6"/>
  <c r="F78" i="7" a="1"/>
  <c r="F78" i="7" s="1"/>
  <c r="I37" i="6"/>
  <c r="H37" i="6"/>
  <c r="F37" i="7" a="1"/>
  <c r="F37" i="7" s="1"/>
  <c r="F118" i="7" a="1"/>
  <c r="F118" i="7" s="1"/>
  <c r="J17" i="8"/>
  <c r="AN19" i="8"/>
  <c r="O25" i="8"/>
  <c r="J18" i="8"/>
  <c r="N24" i="8" s="1"/>
  <c r="F117" i="7" a="1"/>
  <c r="F117" i="7" s="1"/>
  <c r="L38" i="5"/>
  <c r="N38" i="5" s="1"/>
  <c r="L39" i="4"/>
  <c r="N38" i="4"/>
  <c r="N23" i="8" l="1"/>
  <c r="J37" i="6"/>
  <c r="AN18" i="8"/>
  <c r="F12" i="9"/>
  <c r="AN17" i="8"/>
  <c r="F11" i="9"/>
  <c r="AI7" i="13"/>
  <c r="AE16" i="12"/>
  <c r="AE22" i="12"/>
  <c r="AE23" i="12" s="1"/>
  <c r="AE24" i="12" s="1"/>
  <c r="AJ5" i="13"/>
  <c r="AI6" i="13" s="1"/>
  <c r="AI13" i="13" s="1"/>
  <c r="F79" i="7" a="1"/>
  <c r="F79" i="7" s="1"/>
  <c r="I38" i="6"/>
  <c r="O23" i="8"/>
  <c r="O24" i="8"/>
  <c r="F119" i="7" a="1"/>
  <c r="F119" i="7" s="1"/>
  <c r="J16" i="8"/>
  <c r="N22" i="8" s="1"/>
  <c r="H38" i="6"/>
  <c r="F38" i="7" a="1"/>
  <c r="F38" i="7" s="1"/>
  <c r="L39" i="5"/>
  <c r="N39" i="5" s="1"/>
  <c r="N39" i="4"/>
  <c r="L40" i="4"/>
  <c r="J38" i="6" l="1"/>
  <c r="AN16" i="8"/>
  <c r="F10" i="9"/>
  <c r="AJ7" i="13"/>
  <c r="AF16" i="12"/>
  <c r="AF22" i="12"/>
  <c r="AF23" i="12" s="1"/>
  <c r="AF24" i="12" s="1"/>
  <c r="AK5" i="13"/>
  <c r="AJ6" i="13" s="1"/>
  <c r="AJ13" i="13" s="1"/>
  <c r="L40" i="5"/>
  <c r="N40" i="5" s="1"/>
  <c r="N40" i="4"/>
  <c r="L41" i="4"/>
  <c r="F39" i="7" a="1"/>
  <c r="F39" i="7" s="1"/>
  <c r="H39" i="6"/>
  <c r="F80" i="7" a="1"/>
  <c r="F80" i="7" s="1"/>
  <c r="I39" i="6"/>
  <c r="J15" i="8"/>
  <c r="F120" i="7" a="1"/>
  <c r="F120" i="7" s="1"/>
  <c r="O22" i="8"/>
  <c r="F9" i="9" l="1"/>
  <c r="N21" i="8"/>
  <c r="AK7" i="13"/>
  <c r="AG16" i="12"/>
  <c r="AG22" i="12"/>
  <c r="AG23" i="12" s="1"/>
  <c r="AG24" i="12" s="1"/>
  <c r="AL5" i="13"/>
  <c r="AK6" i="13" s="1"/>
  <c r="AK13" i="13" s="1"/>
  <c r="J39" i="6"/>
  <c r="AN15" i="8"/>
  <c r="O21" i="8"/>
  <c r="L41" i="5"/>
  <c r="N41" i="5" s="1"/>
  <c r="L42" i="4"/>
  <c r="N41" i="4"/>
  <c r="F40" i="7" a="1"/>
  <c r="F40" i="7" s="1"/>
  <c r="H40" i="6"/>
  <c r="F81" i="7" a="1"/>
  <c r="F81" i="7" s="1"/>
  <c r="I40" i="6"/>
  <c r="AH16" i="12" l="1"/>
  <c r="AM5" i="13"/>
  <c r="AL6" i="13" s="1"/>
  <c r="AL13" i="13" s="1"/>
  <c r="AH22" i="12"/>
  <c r="AH23" i="12" s="1"/>
  <c r="AH24" i="12" s="1"/>
  <c r="AL7" i="13"/>
  <c r="J40" i="6"/>
  <c r="J13" i="8" s="1"/>
  <c r="F121" i="7" a="1"/>
  <c r="F121" i="7" s="1"/>
  <c r="J14" i="8"/>
  <c r="N20" i="8" s="1"/>
  <c r="F41" i="7" a="1"/>
  <c r="F41" i="7" s="1"/>
  <c r="H41" i="6"/>
  <c r="F82" i="7" a="1"/>
  <c r="F82" i="7" s="1"/>
  <c r="I41" i="6"/>
  <c r="L42" i="5"/>
  <c r="N42" i="5" s="1"/>
  <c r="I42" i="6" s="1"/>
  <c r="N42" i="4"/>
  <c r="H42" i="6" s="1"/>
  <c r="L43" i="4"/>
  <c r="N19" i="8" l="1"/>
  <c r="F7" i="9"/>
  <c r="F8" i="9"/>
  <c r="F122" i="7" a="1"/>
  <c r="F122" i="7" s="1"/>
  <c r="AI16" i="12"/>
  <c r="AN5" i="13"/>
  <c r="AM6" i="13" s="1"/>
  <c r="AM13" i="13" s="1"/>
  <c r="AI22" i="12"/>
  <c r="AI23" i="12" s="1"/>
  <c r="AI24" i="12" s="1"/>
  <c r="AM7" i="13"/>
  <c r="J42" i="6"/>
  <c r="J41" i="6"/>
  <c r="F123" i="7" s="1" a="1"/>
  <c r="F123" i="7" s="1"/>
  <c r="L43" i="5"/>
  <c r="N43" i="5" s="1"/>
  <c r="I43" i="6" s="1"/>
  <c r="L44" i="4"/>
  <c r="N43" i="4"/>
  <c r="H43" i="6" s="1"/>
  <c r="AN5" i="7"/>
  <c r="F83" i="7"/>
  <c r="N44" i="7"/>
  <c r="AC44" i="7"/>
  <c r="M44" i="7"/>
  <c r="AH44" i="7"/>
  <c r="J44" i="7"/>
  <c r="AE44" i="7"/>
  <c r="I44" i="7"/>
  <c r="AA44" i="7"/>
  <c r="X44" i="7"/>
  <c r="U44" i="7"/>
  <c r="AN44" i="7"/>
  <c r="T44" i="7"/>
  <c r="AM44" i="7"/>
  <c r="S44" i="7"/>
  <c r="AI44" i="7"/>
  <c r="R44" i="7"/>
  <c r="O44" i="7"/>
  <c r="L44" i="7"/>
  <c r="K44" i="7"/>
  <c r="AL44" i="7"/>
  <c r="F42" i="7"/>
  <c r="AG44" i="7" s="1"/>
  <c r="AL5" i="7"/>
  <c r="AM5" i="7"/>
  <c r="AN14" i="8"/>
  <c r="O20" i="8"/>
  <c r="AN13" i="8"/>
  <c r="O19" i="8"/>
  <c r="AO5" i="7"/>
  <c r="J43" i="6" l="1"/>
  <c r="J12" i="8"/>
  <c r="N18" i="8" s="1"/>
  <c r="AP85" i="7"/>
  <c r="T70" i="7"/>
  <c r="AN7" i="13"/>
  <c r="Y44" i="7"/>
  <c r="Z44" i="7"/>
  <c r="AK44" i="7"/>
  <c r="AB44" i="7"/>
  <c r="AM85" i="7"/>
  <c r="X85" i="7"/>
  <c r="AN85" i="7"/>
  <c r="I85" i="7"/>
  <c r="AP44" i="7"/>
  <c r="AF44" i="7"/>
  <c r="O85" i="7"/>
  <c r="AO44" i="7"/>
  <c r="P44" i="7"/>
  <c r="Q44" i="7"/>
  <c r="L85" i="7"/>
  <c r="M85" i="7"/>
  <c r="N85" i="7"/>
  <c r="AQ5" i="7"/>
  <c r="W44" i="7"/>
  <c r="AJ44" i="7"/>
  <c r="AQ44" i="7"/>
  <c r="AQ6" i="7" s="1"/>
  <c r="Q85" i="7"/>
  <c r="AO85" i="7"/>
  <c r="AD85" i="7"/>
  <c r="R85" i="7"/>
  <c r="J85" i="7"/>
  <c r="Z85" i="7"/>
  <c r="AQ46" i="7"/>
  <c r="M55" i="7"/>
  <c r="I51" i="7"/>
  <c r="K54" i="7"/>
  <c r="L55" i="7"/>
  <c r="I54" i="7"/>
  <c r="J54" i="7"/>
  <c r="J53" i="7"/>
  <c r="I53" i="7"/>
  <c r="K55" i="7"/>
  <c r="K53" i="7"/>
  <c r="J55" i="7"/>
  <c r="I55" i="7"/>
  <c r="L54" i="7"/>
  <c r="I56" i="7"/>
  <c r="O57" i="7"/>
  <c r="N56" i="7"/>
  <c r="L57" i="7"/>
  <c r="K56" i="7"/>
  <c r="J56" i="7"/>
  <c r="J52" i="7"/>
  <c r="N57" i="7"/>
  <c r="I52" i="7"/>
  <c r="M57" i="7"/>
  <c r="M56" i="7"/>
  <c r="J57" i="7"/>
  <c r="I57" i="7"/>
  <c r="K57" i="7"/>
  <c r="L56" i="7"/>
  <c r="O58" i="7"/>
  <c r="N58" i="7"/>
  <c r="M58" i="7"/>
  <c r="L58" i="7"/>
  <c r="K58" i="7"/>
  <c r="J58" i="7"/>
  <c r="I58" i="7"/>
  <c r="P58" i="7"/>
  <c r="M59" i="7"/>
  <c r="L59" i="7"/>
  <c r="Q59" i="7"/>
  <c r="K59" i="7"/>
  <c r="J59" i="7"/>
  <c r="I59" i="7"/>
  <c r="P59" i="7"/>
  <c r="O59" i="7"/>
  <c r="N59" i="7"/>
  <c r="J46" i="7"/>
  <c r="O60" i="7"/>
  <c r="M46" i="7"/>
  <c r="N60" i="7"/>
  <c r="M60" i="7"/>
  <c r="L60" i="7"/>
  <c r="I60" i="7"/>
  <c r="K60" i="7"/>
  <c r="J60" i="7"/>
  <c r="Q60" i="7"/>
  <c r="P60" i="7"/>
  <c r="R60" i="7"/>
  <c r="Q61" i="7"/>
  <c r="P61" i="7"/>
  <c r="S61" i="7"/>
  <c r="O61" i="7"/>
  <c r="N61" i="7"/>
  <c r="K61" i="7"/>
  <c r="J61" i="7"/>
  <c r="M61" i="7"/>
  <c r="L61" i="7"/>
  <c r="R61" i="7"/>
  <c r="I61" i="7"/>
  <c r="K46" i="7"/>
  <c r="R62" i="7"/>
  <c r="L62" i="7"/>
  <c r="T62" i="7"/>
  <c r="S62" i="7"/>
  <c r="Q62" i="7"/>
  <c r="K62" i="7"/>
  <c r="J62" i="7"/>
  <c r="P62" i="7"/>
  <c r="O62" i="7"/>
  <c r="N62" i="7"/>
  <c r="M62" i="7"/>
  <c r="I62" i="7"/>
  <c r="R63" i="7"/>
  <c r="O63" i="7"/>
  <c r="N46" i="7"/>
  <c r="L63" i="7"/>
  <c r="U63" i="7"/>
  <c r="Q63" i="7"/>
  <c r="P63" i="7"/>
  <c r="O46" i="7"/>
  <c r="N63" i="7"/>
  <c r="I46" i="7"/>
  <c r="K63" i="7"/>
  <c r="I63" i="7"/>
  <c r="L46" i="7"/>
  <c r="P46" i="7"/>
  <c r="J63" i="7"/>
  <c r="S63" i="7"/>
  <c r="M63" i="7"/>
  <c r="T63" i="7"/>
  <c r="N64" i="7"/>
  <c r="L64" i="7"/>
  <c r="S64" i="7"/>
  <c r="O64" i="7"/>
  <c r="M64" i="7"/>
  <c r="R46" i="7"/>
  <c r="V64" i="7"/>
  <c r="J64" i="7"/>
  <c r="I64" i="7"/>
  <c r="K64" i="7"/>
  <c r="T64" i="7"/>
  <c r="U64" i="7"/>
  <c r="R64" i="7"/>
  <c r="Q64" i="7"/>
  <c r="P64" i="7"/>
  <c r="T46" i="7"/>
  <c r="R65" i="7"/>
  <c r="L65" i="7"/>
  <c r="K65" i="7"/>
  <c r="T65" i="7"/>
  <c r="Q65" i="7"/>
  <c r="P65" i="7"/>
  <c r="V65" i="7"/>
  <c r="W65" i="7"/>
  <c r="O65" i="7"/>
  <c r="N65" i="7"/>
  <c r="M65" i="7"/>
  <c r="S65" i="7"/>
  <c r="I65" i="7"/>
  <c r="J65" i="7"/>
  <c r="U65" i="7"/>
  <c r="Q46" i="7"/>
  <c r="U66" i="7"/>
  <c r="P66" i="7"/>
  <c r="T66" i="7"/>
  <c r="S66" i="7"/>
  <c r="N66" i="7"/>
  <c r="R66" i="7"/>
  <c r="Q66" i="7"/>
  <c r="J66" i="7"/>
  <c r="O66" i="7"/>
  <c r="M66" i="7"/>
  <c r="L66" i="7"/>
  <c r="I66" i="7"/>
  <c r="W66" i="7"/>
  <c r="K66" i="7"/>
  <c r="X66" i="7"/>
  <c r="V66" i="7"/>
  <c r="K67" i="7"/>
  <c r="P67" i="7"/>
  <c r="M67" i="7"/>
  <c r="J67" i="7"/>
  <c r="S46" i="7"/>
  <c r="Y67" i="7"/>
  <c r="I67" i="7"/>
  <c r="X67" i="7"/>
  <c r="W67" i="7"/>
  <c r="L67" i="7"/>
  <c r="Q67" i="7"/>
  <c r="V67" i="7"/>
  <c r="O67" i="7"/>
  <c r="U67" i="7"/>
  <c r="V46" i="7"/>
  <c r="N67" i="7"/>
  <c r="R67" i="7"/>
  <c r="S67" i="7"/>
  <c r="T67" i="7"/>
  <c r="X68" i="7"/>
  <c r="Q68" i="7"/>
  <c r="P68" i="7"/>
  <c r="I68" i="7"/>
  <c r="Z68" i="7"/>
  <c r="U68" i="7"/>
  <c r="Y68" i="7"/>
  <c r="V68" i="7"/>
  <c r="U46" i="7"/>
  <c r="R68" i="7"/>
  <c r="N68" i="7"/>
  <c r="M68" i="7"/>
  <c r="L68" i="7"/>
  <c r="K68" i="7"/>
  <c r="J68" i="7"/>
  <c r="W68" i="7"/>
  <c r="T68" i="7"/>
  <c r="S68" i="7"/>
  <c r="O68" i="7"/>
  <c r="K69" i="7"/>
  <c r="X69" i="7"/>
  <c r="W69" i="7"/>
  <c r="U69" i="7"/>
  <c r="J69" i="7"/>
  <c r="Z69" i="7"/>
  <c r="X46" i="7"/>
  <c r="T69" i="7"/>
  <c r="I69" i="7"/>
  <c r="R69" i="7"/>
  <c r="Y69" i="7"/>
  <c r="Y46" i="7"/>
  <c r="V69" i="7"/>
  <c r="AA69" i="7"/>
  <c r="S69" i="7"/>
  <c r="P69" i="7"/>
  <c r="M69" i="7"/>
  <c r="Q69" i="7"/>
  <c r="L69" i="7"/>
  <c r="O69" i="7"/>
  <c r="N69" i="7"/>
  <c r="Y70" i="7"/>
  <c r="V70" i="7"/>
  <c r="U70" i="7"/>
  <c r="R70" i="7"/>
  <c r="N70" i="7"/>
  <c r="L70" i="7"/>
  <c r="X70" i="7"/>
  <c r="W70" i="7"/>
  <c r="P70" i="7"/>
  <c r="S70" i="7"/>
  <c r="J70" i="7"/>
  <c r="W46" i="7"/>
  <c r="AA70" i="7"/>
  <c r="O70" i="7"/>
  <c r="K70" i="7"/>
  <c r="I70" i="7"/>
  <c r="Q70" i="7"/>
  <c r="M70" i="7"/>
  <c r="AB70" i="7"/>
  <c r="Z70" i="7"/>
  <c r="AA71" i="7"/>
  <c r="U71" i="7"/>
  <c r="O71" i="7"/>
  <c r="AB71" i="7"/>
  <c r="V71" i="7"/>
  <c r="K71" i="7"/>
  <c r="T71" i="7"/>
  <c r="Z71" i="7"/>
  <c r="S71" i="7"/>
  <c r="W71" i="7"/>
  <c r="J71" i="7"/>
  <c r="R71" i="7"/>
  <c r="Q71" i="7"/>
  <c r="N71" i="7"/>
  <c r="AA46" i="7"/>
  <c r="P71" i="7"/>
  <c r="M71" i="7"/>
  <c r="L71" i="7"/>
  <c r="AC71" i="7"/>
  <c r="I71" i="7"/>
  <c r="X71" i="7"/>
  <c r="Y71" i="7"/>
  <c r="T72" i="7"/>
  <c r="S72" i="7"/>
  <c r="Q72" i="7"/>
  <c r="V72" i="7"/>
  <c r="P72" i="7"/>
  <c r="N72" i="7"/>
  <c r="Y72" i="7"/>
  <c r="AB72" i="7"/>
  <c r="I72" i="7"/>
  <c r="U72" i="7"/>
  <c r="O72" i="7"/>
  <c r="Z72" i="7"/>
  <c r="X72" i="7"/>
  <c r="AC72" i="7"/>
  <c r="R72" i="7"/>
  <c r="K72" i="7"/>
  <c r="J72" i="7"/>
  <c r="M72" i="7"/>
  <c r="AA72" i="7"/>
  <c r="W72" i="7"/>
  <c r="L72" i="7"/>
  <c r="AD72" i="7"/>
  <c r="Z46" i="7"/>
  <c r="I73" i="7"/>
  <c r="AB73" i="7"/>
  <c r="AA73" i="7"/>
  <c r="Z73" i="7"/>
  <c r="Y73" i="7"/>
  <c r="X73" i="7"/>
  <c r="W73" i="7"/>
  <c r="Q73" i="7"/>
  <c r="V73" i="7"/>
  <c r="U73" i="7"/>
  <c r="AE73" i="7"/>
  <c r="T73" i="7"/>
  <c r="L73" i="7"/>
  <c r="J73" i="7"/>
  <c r="M73" i="7"/>
  <c r="S73" i="7"/>
  <c r="R73" i="7"/>
  <c r="P73" i="7"/>
  <c r="AD73" i="7"/>
  <c r="N73" i="7"/>
  <c r="AC73" i="7"/>
  <c r="K73" i="7"/>
  <c r="O73" i="7"/>
  <c r="N74" i="7"/>
  <c r="M74" i="7"/>
  <c r="AF74" i="7"/>
  <c r="L74" i="7"/>
  <c r="AC74" i="7"/>
  <c r="U74" i="7"/>
  <c r="P74" i="7"/>
  <c r="AB74" i="7"/>
  <c r="AE74" i="7"/>
  <c r="AD74" i="7"/>
  <c r="AA74" i="7"/>
  <c r="K74" i="7"/>
  <c r="W74" i="7"/>
  <c r="Z74" i="7"/>
  <c r="V74" i="7"/>
  <c r="J74" i="7"/>
  <c r="Y74" i="7"/>
  <c r="T74" i="7"/>
  <c r="X74" i="7"/>
  <c r="R74" i="7"/>
  <c r="Q74" i="7"/>
  <c r="O74" i="7"/>
  <c r="I74" i="7"/>
  <c r="S74" i="7"/>
  <c r="N75" i="7"/>
  <c r="L75" i="7"/>
  <c r="K75" i="7"/>
  <c r="O75" i="7"/>
  <c r="J75" i="7"/>
  <c r="I75" i="7"/>
  <c r="AG75" i="7"/>
  <c r="W75" i="7"/>
  <c r="AF75" i="7"/>
  <c r="Q75" i="7"/>
  <c r="M75" i="7"/>
  <c r="V75" i="7"/>
  <c r="AE75" i="7"/>
  <c r="U75" i="7"/>
  <c r="AD75" i="7"/>
  <c r="T75" i="7"/>
  <c r="AC75" i="7"/>
  <c r="S75" i="7"/>
  <c r="AB75" i="7"/>
  <c r="X75" i="7"/>
  <c r="R75" i="7"/>
  <c r="AA75" i="7"/>
  <c r="Y75" i="7"/>
  <c r="P75" i="7"/>
  <c r="Z75" i="7"/>
  <c r="N76" i="7"/>
  <c r="I76" i="7"/>
  <c r="X76" i="7"/>
  <c r="U76" i="7"/>
  <c r="K76" i="7"/>
  <c r="W76" i="7"/>
  <c r="AC46" i="7"/>
  <c r="V76" i="7"/>
  <c r="AB46" i="7"/>
  <c r="T76" i="7"/>
  <c r="Y76" i="7"/>
  <c r="P76" i="7"/>
  <c r="M76" i="7"/>
  <c r="L76" i="7"/>
  <c r="O76" i="7"/>
  <c r="J76" i="7"/>
  <c r="S76" i="7"/>
  <c r="AH76" i="7"/>
  <c r="AC76" i="7"/>
  <c r="AE76" i="7"/>
  <c r="R76" i="7"/>
  <c r="AB76" i="7"/>
  <c r="AG76" i="7"/>
  <c r="AA76" i="7"/>
  <c r="Q76" i="7"/>
  <c r="Z76" i="7"/>
  <c r="AF76" i="7"/>
  <c r="AD76" i="7"/>
  <c r="L77" i="7"/>
  <c r="Q77" i="7"/>
  <c r="AH77" i="7"/>
  <c r="AA77" i="7"/>
  <c r="P77" i="7"/>
  <c r="AI77" i="7"/>
  <c r="K77" i="7"/>
  <c r="O77" i="7"/>
  <c r="AD46" i="7"/>
  <c r="I77" i="7"/>
  <c r="U77" i="7"/>
  <c r="Z77" i="7"/>
  <c r="N77" i="7"/>
  <c r="Y77" i="7"/>
  <c r="AE77" i="7"/>
  <c r="AD77" i="7"/>
  <c r="T77" i="7"/>
  <c r="R77" i="7"/>
  <c r="J77" i="7"/>
  <c r="W77" i="7"/>
  <c r="V77" i="7"/>
  <c r="AG77" i="7"/>
  <c r="AF77" i="7"/>
  <c r="X77" i="7"/>
  <c r="M77" i="7"/>
  <c r="AC77" i="7"/>
  <c r="S77" i="7"/>
  <c r="AB77" i="7"/>
  <c r="M78" i="7"/>
  <c r="Y78" i="7"/>
  <c r="K78" i="7"/>
  <c r="AE46" i="7"/>
  <c r="X78" i="7"/>
  <c r="W78" i="7"/>
  <c r="Q78" i="7"/>
  <c r="U78" i="7"/>
  <c r="AH78" i="7"/>
  <c r="AG78" i="7"/>
  <c r="S78" i="7"/>
  <c r="L78" i="7"/>
  <c r="R78" i="7"/>
  <c r="AB78" i="7"/>
  <c r="AA78" i="7"/>
  <c r="AF78" i="7"/>
  <c r="AE78" i="7"/>
  <c r="V78" i="7"/>
  <c r="P78" i="7"/>
  <c r="AJ78" i="7"/>
  <c r="T78" i="7"/>
  <c r="O78" i="7"/>
  <c r="J78" i="7"/>
  <c r="I78" i="7"/>
  <c r="AD78" i="7"/>
  <c r="AC78" i="7"/>
  <c r="N78" i="7"/>
  <c r="AI78" i="7"/>
  <c r="Z78" i="7"/>
  <c r="AF46" i="7"/>
  <c r="N79" i="7"/>
  <c r="I79" i="7"/>
  <c r="M79" i="7"/>
  <c r="L79" i="7"/>
  <c r="AK79" i="7"/>
  <c r="AI79" i="7"/>
  <c r="K79" i="7"/>
  <c r="S79" i="7"/>
  <c r="AJ79" i="7"/>
  <c r="AH79" i="7"/>
  <c r="AD79" i="7"/>
  <c r="R79" i="7"/>
  <c r="AC79" i="7"/>
  <c r="T79" i="7"/>
  <c r="O79" i="7"/>
  <c r="AG79" i="7"/>
  <c r="AB79" i="7"/>
  <c r="AF79" i="7"/>
  <c r="P79" i="7"/>
  <c r="Q79" i="7"/>
  <c r="AA79" i="7"/>
  <c r="Z79" i="7"/>
  <c r="Y79" i="7"/>
  <c r="V79" i="7"/>
  <c r="J79" i="7"/>
  <c r="AE79" i="7"/>
  <c r="X79" i="7"/>
  <c r="W79" i="7"/>
  <c r="U79" i="7"/>
  <c r="AD80" i="7"/>
  <c r="AJ80" i="7"/>
  <c r="AH80" i="7"/>
  <c r="S80" i="7"/>
  <c r="Q80" i="7"/>
  <c r="N80" i="7"/>
  <c r="AI80" i="7"/>
  <c r="AC80" i="7"/>
  <c r="P80" i="7"/>
  <c r="W80" i="7"/>
  <c r="M80" i="7"/>
  <c r="AG80" i="7"/>
  <c r="I80" i="7"/>
  <c r="AB80" i="7"/>
  <c r="AF80" i="7"/>
  <c r="O80" i="7"/>
  <c r="AL80" i="7"/>
  <c r="AK80" i="7"/>
  <c r="L80" i="7"/>
  <c r="T80" i="7"/>
  <c r="AA80" i="7"/>
  <c r="Z80" i="7"/>
  <c r="Y80" i="7"/>
  <c r="K80" i="7"/>
  <c r="R80" i="7"/>
  <c r="J80" i="7"/>
  <c r="AE80" i="7"/>
  <c r="X80" i="7"/>
  <c r="V80" i="7"/>
  <c r="U80" i="7"/>
  <c r="AM81" i="7"/>
  <c r="AA81" i="7"/>
  <c r="AH46" i="7"/>
  <c r="AH81" i="7"/>
  <c r="W81" i="7"/>
  <c r="Z81" i="7"/>
  <c r="V81" i="7"/>
  <c r="Q81" i="7"/>
  <c r="O81" i="7"/>
  <c r="X81" i="7"/>
  <c r="AL81" i="7"/>
  <c r="T81" i="7"/>
  <c r="S81" i="7"/>
  <c r="R81" i="7"/>
  <c r="M81" i="7"/>
  <c r="L81" i="7"/>
  <c r="AF81" i="7"/>
  <c r="AB81" i="7"/>
  <c r="AD81" i="7"/>
  <c r="U81" i="7"/>
  <c r="AI81" i="7"/>
  <c r="K81" i="7"/>
  <c r="AK81" i="7"/>
  <c r="P81" i="7"/>
  <c r="AG81" i="7"/>
  <c r="Y81" i="7"/>
  <c r="AG46" i="7"/>
  <c r="N81" i="7"/>
  <c r="AJ81" i="7"/>
  <c r="AE81" i="7"/>
  <c r="J81" i="7"/>
  <c r="I81" i="7"/>
  <c r="AC81" i="7"/>
  <c r="U82" i="7"/>
  <c r="I82" i="7"/>
  <c r="AC82" i="7"/>
  <c r="T82" i="7"/>
  <c r="Z82" i="7"/>
  <c r="R82" i="7"/>
  <c r="J82" i="7"/>
  <c r="O82" i="7"/>
  <c r="AE82" i="7"/>
  <c r="N82" i="7"/>
  <c r="AM82" i="7"/>
  <c r="M82" i="7"/>
  <c r="AN82" i="7"/>
  <c r="AD82" i="7"/>
  <c r="AB82" i="7"/>
  <c r="AA82" i="7"/>
  <c r="K82" i="7"/>
  <c r="AK82" i="7"/>
  <c r="X82" i="7"/>
  <c r="Q82" i="7"/>
  <c r="V82" i="7"/>
  <c r="AJ82" i="7"/>
  <c r="L82" i="7"/>
  <c r="AI82" i="7"/>
  <c r="S82" i="7"/>
  <c r="AL82" i="7"/>
  <c r="Y82" i="7"/>
  <c r="AG82" i="7"/>
  <c r="W82" i="7"/>
  <c r="AF82" i="7"/>
  <c r="P82" i="7"/>
  <c r="AH82" i="7"/>
  <c r="W83" i="7"/>
  <c r="AH83" i="7"/>
  <c r="AG83" i="7"/>
  <c r="AM83" i="7"/>
  <c r="V83" i="7"/>
  <c r="AF83" i="7"/>
  <c r="T83" i="7"/>
  <c r="U83" i="7"/>
  <c r="AB83" i="7"/>
  <c r="AK83" i="7"/>
  <c r="P83" i="7"/>
  <c r="S83" i="7"/>
  <c r="AC83" i="7"/>
  <c r="X83" i="7"/>
  <c r="AE83" i="7"/>
  <c r="R83" i="7"/>
  <c r="AJ46" i="7"/>
  <c r="O83" i="7"/>
  <c r="Q83" i="7"/>
  <c r="I83" i="7"/>
  <c r="AD83" i="7"/>
  <c r="K83" i="7"/>
  <c r="AI46" i="7"/>
  <c r="AJ83" i="7"/>
  <c r="N83" i="7"/>
  <c r="J83" i="7"/>
  <c r="L83" i="7"/>
  <c r="Z83" i="7"/>
  <c r="AI83" i="7"/>
  <c r="AO83" i="7"/>
  <c r="AN83" i="7"/>
  <c r="AL83" i="7"/>
  <c r="M83" i="7"/>
  <c r="Y83" i="7"/>
  <c r="AA83" i="7"/>
  <c r="AM46" i="7"/>
  <c r="M84" i="7"/>
  <c r="P84" i="7"/>
  <c r="W84" i="7"/>
  <c r="L84" i="7"/>
  <c r="AA84" i="7"/>
  <c r="V84" i="7"/>
  <c r="U84" i="7"/>
  <c r="AG84" i="7"/>
  <c r="AB84" i="7"/>
  <c r="AJ84" i="7"/>
  <c r="AN84" i="7"/>
  <c r="AM84" i="7"/>
  <c r="AF84" i="7"/>
  <c r="AE84" i="7"/>
  <c r="O84" i="7"/>
  <c r="AI84" i="7"/>
  <c r="N84" i="7"/>
  <c r="AP84" i="7"/>
  <c r="Y84" i="7"/>
  <c r="Q84" i="7"/>
  <c r="AK46" i="7"/>
  <c r="S84" i="7"/>
  <c r="I84" i="7"/>
  <c r="AL84" i="7"/>
  <c r="K84" i="7"/>
  <c r="T84" i="7"/>
  <c r="AK84" i="7"/>
  <c r="AH84" i="7"/>
  <c r="J84" i="7"/>
  <c r="AO84" i="7"/>
  <c r="X84" i="7"/>
  <c r="Z84" i="7"/>
  <c r="R84" i="7"/>
  <c r="AD84" i="7"/>
  <c r="AC84" i="7"/>
  <c r="S85" i="7"/>
  <c r="AI85" i="7"/>
  <c r="AB85" i="7"/>
  <c r="L44" i="5"/>
  <c r="N44" i="5" s="1"/>
  <c r="I44" i="6" s="1"/>
  <c r="L45" i="4"/>
  <c r="N44" i="4"/>
  <c r="H44" i="6" s="1"/>
  <c r="P85" i="7"/>
  <c r="AP46" i="7"/>
  <c r="AN46" i="7"/>
  <c r="AH85" i="7"/>
  <c r="AJ85" i="7"/>
  <c r="AC85" i="7"/>
  <c r="Y85" i="7"/>
  <c r="AO46" i="7"/>
  <c r="AL46" i="7"/>
  <c r="AG85" i="7"/>
  <c r="AK85" i="7"/>
  <c r="V85" i="7"/>
  <c r="O18" i="8"/>
  <c r="T12" i="8" s="1"/>
  <c r="AN12" i="8"/>
  <c r="P12" i="8"/>
  <c r="U12" i="8"/>
  <c r="AE85" i="7"/>
  <c r="T85" i="7"/>
  <c r="K85" i="7"/>
  <c r="AL85" i="7"/>
  <c r="F124" i="7"/>
  <c r="AM126" i="7" s="1"/>
  <c r="AF85" i="7"/>
  <c r="U85" i="7"/>
  <c r="AA85" i="7"/>
  <c r="N15" i="7"/>
  <c r="K12" i="7"/>
  <c r="M15" i="7"/>
  <c r="J15" i="7"/>
  <c r="J12" i="7"/>
  <c r="L15" i="7"/>
  <c r="I12" i="7"/>
  <c r="K15" i="7"/>
  <c r="I15" i="7"/>
  <c r="I11" i="7"/>
  <c r="K13" i="7"/>
  <c r="L14" i="7"/>
  <c r="I10" i="7"/>
  <c r="J11" i="7"/>
  <c r="J14" i="7"/>
  <c r="I14" i="7"/>
  <c r="M14" i="7"/>
  <c r="K14" i="7"/>
  <c r="O16" i="7"/>
  <c r="N16" i="7"/>
  <c r="M16" i="7"/>
  <c r="L13" i="7"/>
  <c r="I16" i="7"/>
  <c r="I13" i="7"/>
  <c r="L16" i="7"/>
  <c r="K16" i="7"/>
  <c r="J13" i="7"/>
  <c r="J16" i="7"/>
  <c r="O17" i="7"/>
  <c r="N17" i="7"/>
  <c r="M17" i="7"/>
  <c r="L17" i="7"/>
  <c r="K17" i="7"/>
  <c r="J17" i="7"/>
  <c r="I17" i="7"/>
  <c r="P17" i="7"/>
  <c r="K18" i="7"/>
  <c r="J18" i="7"/>
  <c r="O18" i="7"/>
  <c r="I18" i="7"/>
  <c r="P18" i="7"/>
  <c r="Q18" i="7"/>
  <c r="N18" i="7"/>
  <c r="M18" i="7"/>
  <c r="L18" i="7"/>
  <c r="O19" i="7"/>
  <c r="N19" i="7"/>
  <c r="J19" i="7"/>
  <c r="M19" i="7"/>
  <c r="K19" i="7"/>
  <c r="I19" i="7"/>
  <c r="Q19" i="7"/>
  <c r="L19" i="7"/>
  <c r="M5" i="7"/>
  <c r="R19" i="7"/>
  <c r="P19" i="7"/>
  <c r="J20" i="7"/>
  <c r="I20" i="7"/>
  <c r="Q20" i="7"/>
  <c r="O20" i="7"/>
  <c r="N20" i="7"/>
  <c r="N5" i="7"/>
  <c r="S20" i="7"/>
  <c r="R20" i="7"/>
  <c r="M20" i="7"/>
  <c r="P20" i="7"/>
  <c r="K5" i="7"/>
  <c r="L20" i="7"/>
  <c r="K20" i="7"/>
  <c r="O5" i="7"/>
  <c r="J21" i="7"/>
  <c r="P21" i="7"/>
  <c r="Q21" i="7"/>
  <c r="O21" i="7"/>
  <c r="I21" i="7"/>
  <c r="T21" i="7"/>
  <c r="J5" i="7"/>
  <c r="K21" i="7"/>
  <c r="S21" i="7"/>
  <c r="N21" i="7"/>
  <c r="R21" i="7"/>
  <c r="L5" i="7"/>
  <c r="P5" i="7"/>
  <c r="M21" i="7"/>
  <c r="L21" i="7"/>
  <c r="R22" i="7"/>
  <c r="M22" i="7"/>
  <c r="U22" i="7"/>
  <c r="T22" i="7"/>
  <c r="Q22" i="7"/>
  <c r="N22" i="7"/>
  <c r="P22" i="7"/>
  <c r="O22" i="7"/>
  <c r="K22" i="7"/>
  <c r="I22" i="7"/>
  <c r="L22" i="7"/>
  <c r="J22" i="7"/>
  <c r="S22" i="7"/>
  <c r="R23" i="7"/>
  <c r="O23" i="7"/>
  <c r="V23" i="7"/>
  <c r="Q23" i="7"/>
  <c r="P23" i="7"/>
  <c r="J23" i="7"/>
  <c r="I23" i="7"/>
  <c r="U23" i="7"/>
  <c r="Q5" i="7"/>
  <c r="L23" i="7"/>
  <c r="T23" i="7"/>
  <c r="N23" i="7"/>
  <c r="M23" i="7"/>
  <c r="K23" i="7"/>
  <c r="S23" i="7"/>
  <c r="U24" i="7"/>
  <c r="Q24" i="7"/>
  <c r="P24" i="7"/>
  <c r="K24" i="7"/>
  <c r="I24" i="7"/>
  <c r="J24" i="7"/>
  <c r="T24" i="7"/>
  <c r="S24" i="7"/>
  <c r="W24" i="7"/>
  <c r="V24" i="7"/>
  <c r="R24" i="7"/>
  <c r="O24" i="7"/>
  <c r="N24" i="7"/>
  <c r="M24" i="7"/>
  <c r="L24" i="7"/>
  <c r="U5" i="7"/>
  <c r="W25" i="7"/>
  <c r="V25" i="7"/>
  <c r="R5" i="7"/>
  <c r="O25" i="7"/>
  <c r="S25" i="7"/>
  <c r="R25" i="7"/>
  <c r="N25" i="7"/>
  <c r="U25" i="7"/>
  <c r="S5" i="7"/>
  <c r="T25" i="7"/>
  <c r="Q25" i="7"/>
  <c r="P25" i="7"/>
  <c r="M25" i="7"/>
  <c r="L25" i="7"/>
  <c r="J25" i="7"/>
  <c r="X25" i="7"/>
  <c r="I25" i="7"/>
  <c r="K25" i="7"/>
  <c r="I26" i="7"/>
  <c r="Y26" i="7"/>
  <c r="Q26" i="7"/>
  <c r="X26" i="7"/>
  <c r="W26" i="7"/>
  <c r="U26" i="7"/>
  <c r="T26" i="7"/>
  <c r="V26" i="7"/>
  <c r="N26" i="7"/>
  <c r="O26" i="7"/>
  <c r="M26" i="7"/>
  <c r="T5" i="7"/>
  <c r="S26" i="7"/>
  <c r="P26" i="7"/>
  <c r="J26" i="7"/>
  <c r="R26" i="7"/>
  <c r="L26" i="7"/>
  <c r="K26" i="7"/>
  <c r="W27" i="7"/>
  <c r="J27" i="7"/>
  <c r="O27" i="7"/>
  <c r="N27" i="7"/>
  <c r="V27" i="7"/>
  <c r="T27" i="7"/>
  <c r="M27" i="7"/>
  <c r="K27" i="7"/>
  <c r="U27" i="7"/>
  <c r="P27" i="7"/>
  <c r="L27" i="7"/>
  <c r="Y27" i="7"/>
  <c r="X27" i="7"/>
  <c r="R27" i="7"/>
  <c r="S27" i="7"/>
  <c r="Q27" i="7"/>
  <c r="I27" i="7"/>
  <c r="Z27" i="7"/>
  <c r="Y5" i="7"/>
  <c r="L28" i="7"/>
  <c r="P28" i="7"/>
  <c r="T28" i="7"/>
  <c r="S28" i="7"/>
  <c r="AA28" i="7"/>
  <c r="O28" i="7"/>
  <c r="J28" i="7"/>
  <c r="Y28" i="7"/>
  <c r="V28" i="7"/>
  <c r="U28" i="7"/>
  <c r="K28" i="7"/>
  <c r="N28" i="7"/>
  <c r="X28" i="7"/>
  <c r="W28" i="7"/>
  <c r="M28" i="7"/>
  <c r="I28" i="7"/>
  <c r="Z28" i="7"/>
  <c r="Q28" i="7"/>
  <c r="R28" i="7"/>
  <c r="N29" i="7"/>
  <c r="AB29" i="7"/>
  <c r="J29" i="7"/>
  <c r="T29" i="7"/>
  <c r="AA29" i="7"/>
  <c r="W5" i="7"/>
  <c r="X29" i="7"/>
  <c r="M29" i="7"/>
  <c r="W29" i="7"/>
  <c r="L29" i="7"/>
  <c r="U29" i="7"/>
  <c r="V29" i="7"/>
  <c r="K29" i="7"/>
  <c r="I29" i="7"/>
  <c r="Q29" i="7"/>
  <c r="V5" i="7"/>
  <c r="O29" i="7"/>
  <c r="Z29" i="7"/>
  <c r="Y29" i="7"/>
  <c r="P29" i="7"/>
  <c r="S29" i="7"/>
  <c r="R29" i="7"/>
  <c r="AB30" i="7"/>
  <c r="AA30" i="7"/>
  <c r="U30" i="7"/>
  <c r="R30" i="7"/>
  <c r="S30" i="7"/>
  <c r="N30" i="7"/>
  <c r="Q30" i="7"/>
  <c r="L30" i="7"/>
  <c r="J30" i="7"/>
  <c r="O30" i="7"/>
  <c r="K30" i="7"/>
  <c r="I30" i="7"/>
  <c r="P30" i="7"/>
  <c r="Z30" i="7"/>
  <c r="X30" i="7"/>
  <c r="V30" i="7"/>
  <c r="Y30" i="7"/>
  <c r="W30" i="7"/>
  <c r="T30" i="7"/>
  <c r="M30" i="7"/>
  <c r="AC30" i="7"/>
  <c r="L31" i="7"/>
  <c r="S31" i="7"/>
  <c r="Z31" i="7"/>
  <c r="K31" i="7"/>
  <c r="X5" i="7"/>
  <c r="J31" i="7"/>
  <c r="I31" i="7"/>
  <c r="T31" i="7"/>
  <c r="Y31" i="7"/>
  <c r="W31" i="7"/>
  <c r="X31" i="7"/>
  <c r="V31" i="7"/>
  <c r="U31" i="7"/>
  <c r="P31" i="7"/>
  <c r="O31" i="7"/>
  <c r="AC31" i="7"/>
  <c r="N31" i="7"/>
  <c r="R31" i="7"/>
  <c r="Q31" i="7"/>
  <c r="AA31" i="7"/>
  <c r="M31" i="7"/>
  <c r="AD31" i="7"/>
  <c r="AB31" i="7"/>
  <c r="S32" i="7"/>
  <c r="AC5" i="7"/>
  <c r="Z5" i="7"/>
  <c r="R32" i="7"/>
  <c r="Q32" i="7"/>
  <c r="P32" i="7"/>
  <c r="O32" i="7"/>
  <c r="K32" i="7"/>
  <c r="J32" i="7"/>
  <c r="AE32" i="7"/>
  <c r="Z32" i="7"/>
  <c r="X32" i="7"/>
  <c r="M32" i="7"/>
  <c r="W32" i="7"/>
  <c r="L32" i="7"/>
  <c r="AD32" i="7"/>
  <c r="U32" i="7"/>
  <c r="T32" i="7"/>
  <c r="I32" i="7"/>
  <c r="N32" i="7"/>
  <c r="Y32" i="7"/>
  <c r="AC32" i="7"/>
  <c r="AA5" i="7"/>
  <c r="AA32" i="7"/>
  <c r="V32" i="7"/>
  <c r="AB32" i="7"/>
  <c r="W33" i="7"/>
  <c r="V33" i="7"/>
  <c r="U33" i="7"/>
  <c r="S33" i="7"/>
  <c r="N33" i="7"/>
  <c r="AF33" i="7"/>
  <c r="J33" i="7"/>
  <c r="Z33" i="7"/>
  <c r="Y33" i="7"/>
  <c r="T33" i="7"/>
  <c r="Q33" i="7"/>
  <c r="P33" i="7"/>
  <c r="R33" i="7"/>
  <c r="M33" i="7"/>
  <c r="I33" i="7"/>
  <c r="AD33" i="7"/>
  <c r="K33" i="7"/>
  <c r="AE33" i="7"/>
  <c r="AC33" i="7"/>
  <c r="AB33" i="7"/>
  <c r="X33" i="7"/>
  <c r="O33" i="7"/>
  <c r="L33" i="7"/>
  <c r="AA33" i="7"/>
  <c r="AB34" i="7"/>
  <c r="Y34" i="7"/>
  <c r="I34" i="7"/>
  <c r="X34" i="7"/>
  <c r="W34" i="7"/>
  <c r="T34" i="7"/>
  <c r="AE34" i="7"/>
  <c r="AD34" i="7"/>
  <c r="V34" i="7"/>
  <c r="N34" i="7"/>
  <c r="U34" i="7"/>
  <c r="AC34" i="7"/>
  <c r="M34" i="7"/>
  <c r="S34" i="7"/>
  <c r="P34" i="7"/>
  <c r="AA34" i="7"/>
  <c r="R34" i="7"/>
  <c r="K34" i="7"/>
  <c r="Q34" i="7"/>
  <c r="AB5" i="7"/>
  <c r="Z34" i="7"/>
  <c r="J34" i="7"/>
  <c r="O34" i="7"/>
  <c r="AG34" i="7"/>
  <c r="L34" i="7"/>
  <c r="AF34" i="7"/>
  <c r="M35" i="7"/>
  <c r="R35" i="7"/>
  <c r="Q35" i="7"/>
  <c r="K35" i="7"/>
  <c r="AF35" i="7"/>
  <c r="N35" i="7"/>
  <c r="AG35" i="7"/>
  <c r="L35" i="7"/>
  <c r="AE35" i="7"/>
  <c r="AD5" i="7"/>
  <c r="AD35" i="7"/>
  <c r="V35" i="7"/>
  <c r="U35" i="7"/>
  <c r="AH35" i="7"/>
  <c r="J35" i="7"/>
  <c r="AC35" i="7"/>
  <c r="W35" i="7"/>
  <c r="P35" i="7"/>
  <c r="O35" i="7"/>
  <c r="Y35" i="7"/>
  <c r="AB35" i="7"/>
  <c r="I35" i="7"/>
  <c r="AA35" i="7"/>
  <c r="X35" i="7"/>
  <c r="Z35" i="7"/>
  <c r="T35" i="7"/>
  <c r="S35" i="7"/>
  <c r="J36" i="7"/>
  <c r="AG36" i="7"/>
  <c r="AC36" i="7"/>
  <c r="AB36" i="7"/>
  <c r="X36" i="7"/>
  <c r="AH36" i="7"/>
  <c r="I36" i="7"/>
  <c r="S36" i="7"/>
  <c r="Y36" i="7"/>
  <c r="T36" i="7"/>
  <c r="AA36" i="7"/>
  <c r="P36" i="7"/>
  <c r="U36" i="7"/>
  <c r="L36" i="7"/>
  <c r="K36" i="7"/>
  <c r="AI36" i="7"/>
  <c r="Q36" i="7"/>
  <c r="AF36" i="7"/>
  <c r="Z36" i="7"/>
  <c r="W36" i="7"/>
  <c r="V36" i="7"/>
  <c r="M36" i="7"/>
  <c r="R36" i="7"/>
  <c r="N36" i="7"/>
  <c r="AD36" i="7"/>
  <c r="O36" i="7"/>
  <c r="AE36" i="7"/>
  <c r="Q37" i="7"/>
  <c r="U37" i="7"/>
  <c r="AB37" i="7"/>
  <c r="Z37" i="7"/>
  <c r="Y37" i="7"/>
  <c r="S37" i="7"/>
  <c r="AJ37" i="7"/>
  <c r="T37" i="7"/>
  <c r="AI37" i="7"/>
  <c r="AH37" i="7"/>
  <c r="AG37" i="7"/>
  <c r="AE5" i="7"/>
  <c r="L37" i="7"/>
  <c r="P37" i="7"/>
  <c r="AE37" i="7"/>
  <c r="J37" i="7"/>
  <c r="AF37" i="7"/>
  <c r="W37" i="7"/>
  <c r="M37" i="7"/>
  <c r="I37" i="7"/>
  <c r="N37" i="7"/>
  <c r="AC37" i="7"/>
  <c r="V37" i="7"/>
  <c r="O37" i="7"/>
  <c r="X37" i="7"/>
  <c r="AD37" i="7"/>
  <c r="AA37" i="7"/>
  <c r="R37" i="7"/>
  <c r="K37" i="7"/>
  <c r="Q38" i="7"/>
  <c r="AA38" i="7"/>
  <c r="P38" i="7"/>
  <c r="AJ38" i="7"/>
  <c r="X38" i="7"/>
  <c r="AI38" i="7"/>
  <c r="O38" i="7"/>
  <c r="Z38" i="7"/>
  <c r="AH38" i="7"/>
  <c r="J38" i="7"/>
  <c r="N38" i="7"/>
  <c r="Y38" i="7"/>
  <c r="AG38" i="7"/>
  <c r="U38" i="7"/>
  <c r="AC38" i="7"/>
  <c r="R38" i="7"/>
  <c r="AK38" i="7"/>
  <c r="I38" i="7"/>
  <c r="M38" i="7"/>
  <c r="AF38" i="7"/>
  <c r="V38" i="7"/>
  <c r="AE38" i="7"/>
  <c r="AB38" i="7"/>
  <c r="W38" i="7"/>
  <c r="L38" i="7"/>
  <c r="S38" i="7"/>
  <c r="K38" i="7"/>
  <c r="AD38" i="7"/>
  <c r="T38" i="7"/>
  <c r="W39" i="7"/>
  <c r="I39" i="7"/>
  <c r="AF39" i="7"/>
  <c r="T39" i="7"/>
  <c r="AH39" i="7"/>
  <c r="V39" i="7"/>
  <c r="Z39" i="7"/>
  <c r="S39" i="7"/>
  <c r="Y39" i="7"/>
  <c r="AF5" i="7"/>
  <c r="L39" i="7"/>
  <c r="AE39" i="7"/>
  <c r="R39" i="7"/>
  <c r="AC39" i="7"/>
  <c r="P39" i="7"/>
  <c r="AB39" i="7"/>
  <c r="N39" i="7"/>
  <c r="O39" i="7"/>
  <c r="AA39" i="7"/>
  <c r="K39" i="7"/>
  <c r="AD39" i="7"/>
  <c r="Q39" i="7"/>
  <c r="AL39" i="7"/>
  <c r="AJ39" i="7"/>
  <c r="J39" i="7"/>
  <c r="X39" i="7"/>
  <c r="AH5" i="7"/>
  <c r="AK39" i="7"/>
  <c r="AI39" i="7"/>
  <c r="AG39" i="7"/>
  <c r="U39" i="7"/>
  <c r="M39" i="7"/>
  <c r="AF40" i="7"/>
  <c r="AM40" i="7"/>
  <c r="AG5" i="7"/>
  <c r="Q40" i="7"/>
  <c r="P40" i="7"/>
  <c r="S40" i="7"/>
  <c r="AB40" i="7"/>
  <c r="AA40" i="7"/>
  <c r="Z40" i="7"/>
  <c r="AE40" i="7"/>
  <c r="AL40" i="7"/>
  <c r="X40" i="7"/>
  <c r="W40" i="7"/>
  <c r="V40" i="7"/>
  <c r="U40" i="7"/>
  <c r="I40" i="7"/>
  <c r="O40" i="7"/>
  <c r="R40" i="7"/>
  <c r="M40" i="7"/>
  <c r="AJ40" i="7"/>
  <c r="N40" i="7"/>
  <c r="AH40" i="7"/>
  <c r="AG40" i="7"/>
  <c r="AD40" i="7"/>
  <c r="AC40" i="7"/>
  <c r="AK40" i="7"/>
  <c r="AI40" i="7"/>
  <c r="L40" i="7"/>
  <c r="Y40" i="7"/>
  <c r="K40" i="7"/>
  <c r="J40" i="7"/>
  <c r="T40" i="7"/>
  <c r="AA41" i="7"/>
  <c r="AD41" i="7"/>
  <c r="AM41" i="7"/>
  <c r="AK41" i="7"/>
  <c r="AF41" i="7"/>
  <c r="P41" i="7"/>
  <c r="K41" i="7"/>
  <c r="AC41" i="7"/>
  <c r="X41" i="7"/>
  <c r="Z41" i="7"/>
  <c r="AB41" i="7"/>
  <c r="J41" i="7"/>
  <c r="AN41" i="7"/>
  <c r="U41" i="7"/>
  <c r="T41" i="7"/>
  <c r="AJ41" i="7"/>
  <c r="R41" i="7"/>
  <c r="AE41" i="7"/>
  <c r="Y41" i="7"/>
  <c r="S41" i="7"/>
  <c r="AL41" i="7"/>
  <c r="I41" i="7"/>
  <c r="V41" i="7"/>
  <c r="W41" i="7"/>
  <c r="M41" i="7"/>
  <c r="AI5" i="7"/>
  <c r="AH41" i="7"/>
  <c r="AG41" i="7"/>
  <c r="AI41" i="7"/>
  <c r="L41" i="7"/>
  <c r="O41" i="7"/>
  <c r="Q41" i="7"/>
  <c r="N41" i="7"/>
  <c r="AH42" i="7"/>
  <c r="R42" i="7"/>
  <c r="N42" i="7"/>
  <c r="Q42" i="7"/>
  <c r="AL42" i="7"/>
  <c r="J42" i="7"/>
  <c r="AG42" i="7"/>
  <c r="AO42" i="7"/>
  <c r="X42" i="7"/>
  <c r="K42" i="7"/>
  <c r="AC42" i="7"/>
  <c r="AN42" i="7"/>
  <c r="M42" i="7"/>
  <c r="V42" i="7"/>
  <c r="AJ42" i="7"/>
  <c r="S42" i="7"/>
  <c r="AM42" i="7"/>
  <c r="AF42" i="7"/>
  <c r="U42" i="7"/>
  <c r="W42" i="7"/>
  <c r="AE42" i="7"/>
  <c r="L42" i="7"/>
  <c r="Z42" i="7"/>
  <c r="Y42" i="7"/>
  <c r="AD42" i="7"/>
  <c r="I42" i="7"/>
  <c r="P42" i="7"/>
  <c r="AK42" i="7"/>
  <c r="AB42" i="7"/>
  <c r="T42" i="7"/>
  <c r="AI42" i="7"/>
  <c r="AA42" i="7"/>
  <c r="O42" i="7"/>
  <c r="V43" i="7"/>
  <c r="J43" i="7"/>
  <c r="AN43" i="7"/>
  <c r="AA43" i="7"/>
  <c r="AJ43" i="7"/>
  <c r="I43" i="7"/>
  <c r="AL43" i="7"/>
  <c r="X43" i="7"/>
  <c r="K43" i="7"/>
  <c r="AD43" i="7"/>
  <c r="AO43" i="7"/>
  <c r="AC43" i="7"/>
  <c r="AB43" i="7"/>
  <c r="Z43" i="7"/>
  <c r="S43" i="7"/>
  <c r="AF43" i="7"/>
  <c r="L43" i="7"/>
  <c r="AP43" i="7"/>
  <c r="U43" i="7"/>
  <c r="R43" i="7"/>
  <c r="AG43" i="7"/>
  <c r="AJ5" i="7"/>
  <c r="Y43" i="7"/>
  <c r="Q43" i="7"/>
  <c r="M43" i="7"/>
  <c r="P43" i="7"/>
  <c r="N43" i="7"/>
  <c r="W43" i="7"/>
  <c r="T43" i="7"/>
  <c r="AM43" i="7"/>
  <c r="AI43" i="7"/>
  <c r="O43" i="7"/>
  <c r="AK43" i="7"/>
  <c r="AK5" i="7"/>
  <c r="AH43" i="7"/>
  <c r="AE43" i="7"/>
  <c r="V44" i="7"/>
  <c r="AD44" i="7"/>
  <c r="AQ85" i="7"/>
  <c r="AQ47" i="7" s="1"/>
  <c r="W85" i="7"/>
  <c r="AP5" i="7"/>
  <c r="AP47" i="7" l="1"/>
  <c r="AR7" i="9"/>
  <c r="X24" i="8"/>
  <c r="F6" i="9"/>
  <c r="AJ16" i="12"/>
  <c r="AO5" i="13"/>
  <c r="AN6" i="13" s="1"/>
  <c r="AJ22" i="12"/>
  <c r="AJ23" i="12" s="1"/>
  <c r="AJ24" i="12" s="1"/>
  <c r="AP6" i="7"/>
  <c r="M126" i="7"/>
  <c r="J126" i="7"/>
  <c r="AN47" i="7"/>
  <c r="AJ47" i="7"/>
  <c r="AF6" i="7"/>
  <c r="AA6" i="7"/>
  <c r="S6" i="7"/>
  <c r="AI126" i="7"/>
  <c r="Y126" i="7"/>
  <c r="V17" i="8"/>
  <c r="W17" i="8" s="1"/>
  <c r="V22" i="8"/>
  <c r="W22" i="8" s="1"/>
  <c r="V16" i="8"/>
  <c r="W16" i="8" s="1"/>
  <c r="V19" i="8"/>
  <c r="W19" i="8" s="1"/>
  <c r="V23" i="8"/>
  <c r="W23" i="8" s="1"/>
  <c r="V12" i="8"/>
  <c r="W12" i="8" s="1"/>
  <c r="V20" i="8"/>
  <c r="W20" i="8" s="1"/>
  <c r="V13" i="8"/>
  <c r="W13" i="8" s="1"/>
  <c r="V21" i="8"/>
  <c r="W21" i="8" s="1"/>
  <c r="V14" i="8"/>
  <c r="W14" i="8" s="1"/>
  <c r="V18" i="8"/>
  <c r="W18" i="8" s="1"/>
  <c r="V15" i="8"/>
  <c r="W15" i="8" s="1"/>
  <c r="J44" i="6"/>
  <c r="AA47" i="7"/>
  <c r="Q47" i="7"/>
  <c r="I6" i="7"/>
  <c r="AJ126" i="7"/>
  <c r="AO126" i="7"/>
  <c r="R12" i="8"/>
  <c r="P13" i="8"/>
  <c r="L45" i="5"/>
  <c r="N45" i="5" s="1"/>
  <c r="I45" i="6" s="1"/>
  <c r="N45" i="4"/>
  <c r="H45" i="6" s="1"/>
  <c r="L46" i="4"/>
  <c r="AG47" i="7"/>
  <c r="AC47" i="7"/>
  <c r="U47" i="7"/>
  <c r="P47" i="7"/>
  <c r="J47" i="7"/>
  <c r="AP126" i="7"/>
  <c r="W6" i="7"/>
  <c r="Q6" i="7"/>
  <c r="T126" i="7"/>
  <c r="AL126" i="7"/>
  <c r="K126" i="7"/>
  <c r="AB47" i="7"/>
  <c r="X47" i="7"/>
  <c r="I47" i="7"/>
  <c r="T6" i="7"/>
  <c r="Q126" i="7"/>
  <c r="O126" i="7"/>
  <c r="AA126" i="7"/>
  <c r="M47" i="7"/>
  <c r="N126" i="7"/>
  <c r="AK47" i="7"/>
  <c r="U6" i="7"/>
  <c r="R126" i="7"/>
  <c r="L126" i="7"/>
  <c r="AQ126" i="7"/>
  <c r="AQ88" i="7" s="1"/>
  <c r="N47" i="7"/>
  <c r="AD6" i="7"/>
  <c r="AH6" i="7"/>
  <c r="AG6" i="7"/>
  <c r="AE6" i="7"/>
  <c r="Z6" i="7"/>
  <c r="R6" i="7"/>
  <c r="S126" i="7"/>
  <c r="AB126" i="7"/>
  <c r="AD47" i="7"/>
  <c r="O47" i="7"/>
  <c r="AN6" i="7"/>
  <c r="AJ6" i="7"/>
  <c r="AC6" i="7"/>
  <c r="U126" i="7"/>
  <c r="P126" i="7"/>
  <c r="AB6" i="7"/>
  <c r="Y6" i="7"/>
  <c r="V6" i="7"/>
  <c r="L6" i="7"/>
  <c r="V126" i="7"/>
  <c r="AF126" i="7"/>
  <c r="L47" i="7"/>
  <c r="AA9" i="8"/>
  <c r="V44" i="8"/>
  <c r="W44" i="8" s="1"/>
  <c r="V37" i="8"/>
  <c r="W37" i="8" s="1"/>
  <c r="V40" i="8"/>
  <c r="W40" i="8" s="1"/>
  <c r="V46" i="8"/>
  <c r="W46" i="8" s="1"/>
  <c r="V36" i="8"/>
  <c r="W36" i="8" s="1"/>
  <c r="V47" i="8"/>
  <c r="W47" i="8" s="1"/>
  <c r="V43" i="8"/>
  <c r="W43" i="8" s="1"/>
  <c r="V38" i="8"/>
  <c r="W38" i="8" s="1"/>
  <c r="V41" i="8"/>
  <c r="W41" i="8" s="1"/>
  <c r="V45" i="8"/>
  <c r="W45" i="8" s="1"/>
  <c r="V42" i="8"/>
  <c r="W42" i="8" s="1"/>
  <c r="V39" i="8"/>
  <c r="W39" i="8" s="1"/>
  <c r="V33" i="8"/>
  <c r="W33" i="8" s="1"/>
  <c r="V32" i="8"/>
  <c r="W32" i="8" s="1"/>
  <c r="V31" i="8"/>
  <c r="W31" i="8" s="1"/>
  <c r="V30" i="8"/>
  <c r="W30" i="8" s="1"/>
  <c r="V34" i="8"/>
  <c r="W34" i="8" s="1"/>
  <c r="V29" i="8"/>
  <c r="W29" i="8" s="1"/>
  <c r="V24" i="8"/>
  <c r="W24" i="8" s="1"/>
  <c r="V26" i="8"/>
  <c r="W26" i="8" s="1"/>
  <c r="V35" i="8"/>
  <c r="W35" i="8" s="1"/>
  <c r="V27" i="8"/>
  <c r="W27" i="8" s="1"/>
  <c r="V28" i="8"/>
  <c r="W28" i="8" s="1"/>
  <c r="V25" i="8"/>
  <c r="W25" i="8" s="1"/>
  <c r="AM6" i="7"/>
  <c r="AI6" i="7"/>
  <c r="AC126" i="7"/>
  <c r="W126" i="7"/>
  <c r="AL47" i="7"/>
  <c r="S47" i="7"/>
  <c r="AK6" i="7"/>
  <c r="AQ87" i="7"/>
  <c r="P6" i="7"/>
  <c r="AD126" i="7"/>
  <c r="AE47" i="7"/>
  <c r="Z47" i="7"/>
  <c r="W47" i="7"/>
  <c r="J6" i="7"/>
  <c r="K94" i="7"/>
  <c r="J94" i="7"/>
  <c r="I94" i="7"/>
  <c r="K96" i="7"/>
  <c r="I96" i="7"/>
  <c r="L96" i="7"/>
  <c r="J96" i="7"/>
  <c r="N97" i="7"/>
  <c r="O98" i="7"/>
  <c r="L98" i="7"/>
  <c r="M97" i="7"/>
  <c r="M96" i="7"/>
  <c r="K98" i="7"/>
  <c r="L97" i="7"/>
  <c r="J98" i="7"/>
  <c r="I92" i="7"/>
  <c r="I98" i="7"/>
  <c r="J97" i="7"/>
  <c r="N98" i="7"/>
  <c r="I97" i="7"/>
  <c r="I95" i="7"/>
  <c r="M98" i="7"/>
  <c r="L95" i="7"/>
  <c r="K95" i="7"/>
  <c r="J95" i="7"/>
  <c r="K97" i="7"/>
  <c r="J93" i="7"/>
  <c r="I93" i="7"/>
  <c r="J99" i="7"/>
  <c r="N99" i="7"/>
  <c r="L99" i="7"/>
  <c r="O99" i="7"/>
  <c r="M99" i="7"/>
  <c r="I99" i="7"/>
  <c r="P99" i="7"/>
  <c r="K99" i="7"/>
  <c r="I87" i="7"/>
  <c r="R101" i="7"/>
  <c r="M101" i="7"/>
  <c r="M100" i="7"/>
  <c r="P101" i="7"/>
  <c r="Q100" i="7"/>
  <c r="J100" i="7"/>
  <c r="Q101" i="7"/>
  <c r="P100" i="7"/>
  <c r="I100" i="7"/>
  <c r="O101" i="7"/>
  <c r="O100" i="7"/>
  <c r="N101" i="7"/>
  <c r="N100" i="7"/>
  <c r="K87" i="7"/>
  <c r="L101" i="7"/>
  <c r="L100" i="7"/>
  <c r="K101" i="7"/>
  <c r="K100" i="7"/>
  <c r="J101" i="7"/>
  <c r="I101" i="7"/>
  <c r="R103" i="7"/>
  <c r="Q103" i="7"/>
  <c r="N102" i="7"/>
  <c r="M103" i="7"/>
  <c r="S102" i="7"/>
  <c r="P103" i="7"/>
  <c r="M102" i="7"/>
  <c r="L102" i="7"/>
  <c r="Q102" i="7"/>
  <c r="O103" i="7"/>
  <c r="P102" i="7"/>
  <c r="I102" i="7"/>
  <c r="M87" i="7"/>
  <c r="I103" i="7"/>
  <c r="K102" i="7"/>
  <c r="O102" i="7"/>
  <c r="J102" i="7"/>
  <c r="L103" i="7"/>
  <c r="R102" i="7"/>
  <c r="J103" i="7"/>
  <c r="T103" i="7"/>
  <c r="L87" i="7"/>
  <c r="N103" i="7"/>
  <c r="S103" i="7"/>
  <c r="K103" i="7"/>
  <c r="N104" i="7"/>
  <c r="L105" i="7"/>
  <c r="Q104" i="7"/>
  <c r="P87" i="7"/>
  <c r="M104" i="7"/>
  <c r="V105" i="7"/>
  <c r="U105" i="7"/>
  <c r="S105" i="7"/>
  <c r="L104" i="7"/>
  <c r="K104" i="7"/>
  <c r="T105" i="7"/>
  <c r="J104" i="7"/>
  <c r="Q105" i="7"/>
  <c r="P105" i="7"/>
  <c r="K105" i="7"/>
  <c r="J105" i="7"/>
  <c r="O87" i="7"/>
  <c r="N105" i="7"/>
  <c r="O104" i="7"/>
  <c r="R105" i="7"/>
  <c r="O105" i="7"/>
  <c r="J87" i="7"/>
  <c r="N87" i="7"/>
  <c r="I104" i="7"/>
  <c r="S104" i="7"/>
  <c r="R104" i="7"/>
  <c r="I105" i="7"/>
  <c r="U104" i="7"/>
  <c r="T104" i="7"/>
  <c r="P104" i="7"/>
  <c r="M105" i="7"/>
  <c r="O106" i="7"/>
  <c r="L106" i="7"/>
  <c r="Q87" i="7"/>
  <c r="P106" i="7"/>
  <c r="N106" i="7"/>
  <c r="K106" i="7"/>
  <c r="W106" i="7"/>
  <c r="M106" i="7"/>
  <c r="J106" i="7"/>
  <c r="U106" i="7"/>
  <c r="T106" i="7"/>
  <c r="S106" i="7"/>
  <c r="R87" i="7"/>
  <c r="I106" i="7"/>
  <c r="V106" i="7"/>
  <c r="Q106" i="7"/>
  <c r="R106" i="7"/>
  <c r="I107" i="7"/>
  <c r="S87" i="7"/>
  <c r="L107" i="7"/>
  <c r="P107" i="7"/>
  <c r="O107" i="7"/>
  <c r="X107" i="7"/>
  <c r="N107" i="7"/>
  <c r="M107" i="7"/>
  <c r="K107" i="7"/>
  <c r="U87" i="7"/>
  <c r="T107" i="7"/>
  <c r="W107" i="7"/>
  <c r="V107" i="7"/>
  <c r="J107" i="7"/>
  <c r="S107" i="7"/>
  <c r="T87" i="7"/>
  <c r="R107" i="7"/>
  <c r="U107" i="7"/>
  <c r="Q107" i="7"/>
  <c r="U109" i="7"/>
  <c r="V87" i="7"/>
  <c r="M108" i="7"/>
  <c r="I109" i="7"/>
  <c r="Y108" i="7"/>
  <c r="V109" i="7"/>
  <c r="T109" i="7"/>
  <c r="U108" i="7"/>
  <c r="L108" i="7"/>
  <c r="J108" i="7"/>
  <c r="M109" i="7"/>
  <c r="T108" i="7"/>
  <c r="R108" i="7"/>
  <c r="I108" i="7"/>
  <c r="X108" i="7"/>
  <c r="N109" i="7"/>
  <c r="V108" i="7"/>
  <c r="Z109" i="7"/>
  <c r="L109" i="7"/>
  <c r="S108" i="7"/>
  <c r="J109" i="7"/>
  <c r="K109" i="7"/>
  <c r="W109" i="7"/>
  <c r="Y109" i="7"/>
  <c r="Q108" i="7"/>
  <c r="P108" i="7"/>
  <c r="X109" i="7"/>
  <c r="S109" i="7"/>
  <c r="K108" i="7"/>
  <c r="R109" i="7"/>
  <c r="W108" i="7"/>
  <c r="Q109" i="7"/>
  <c r="P109" i="7"/>
  <c r="O109" i="7"/>
  <c r="O108" i="7"/>
  <c r="N108" i="7"/>
  <c r="O110" i="7"/>
  <c r="M110" i="7"/>
  <c r="L110" i="7"/>
  <c r="J110" i="7"/>
  <c r="Z110" i="7"/>
  <c r="V110" i="7"/>
  <c r="U110" i="7"/>
  <c r="N110" i="7"/>
  <c r="AA110" i="7"/>
  <c r="X110" i="7"/>
  <c r="R110" i="7"/>
  <c r="X87" i="7"/>
  <c r="W110" i="7"/>
  <c r="K110" i="7"/>
  <c r="Y110" i="7"/>
  <c r="T110" i="7"/>
  <c r="I110" i="7"/>
  <c r="Q110" i="7"/>
  <c r="P110" i="7"/>
  <c r="S110" i="7"/>
  <c r="X111" i="7"/>
  <c r="W111" i="7"/>
  <c r="W87" i="7"/>
  <c r="L111" i="7"/>
  <c r="P111" i="7"/>
  <c r="U111" i="7"/>
  <c r="N111" i="7"/>
  <c r="R111" i="7"/>
  <c r="J111" i="7"/>
  <c r="O111" i="7"/>
  <c r="T111" i="7"/>
  <c r="S111" i="7"/>
  <c r="V111" i="7"/>
  <c r="M111" i="7"/>
  <c r="Q111" i="7"/>
  <c r="AA111" i="7"/>
  <c r="I111" i="7"/>
  <c r="K111" i="7"/>
  <c r="AB111" i="7"/>
  <c r="Y111" i="7"/>
  <c r="Z111" i="7"/>
  <c r="Z87" i="7"/>
  <c r="K112" i="7"/>
  <c r="V112" i="7"/>
  <c r="U112" i="7"/>
  <c r="J112" i="7"/>
  <c r="T112" i="7"/>
  <c r="Z112" i="7"/>
  <c r="Y112" i="7"/>
  <c r="W112" i="7"/>
  <c r="I112" i="7"/>
  <c r="X112" i="7"/>
  <c r="Q112" i="7"/>
  <c r="S112" i="7"/>
  <c r="R112" i="7"/>
  <c r="AA112" i="7"/>
  <c r="N112" i="7"/>
  <c r="P112" i="7"/>
  <c r="O112" i="7"/>
  <c r="M112" i="7"/>
  <c r="L112" i="7"/>
  <c r="AB112" i="7"/>
  <c r="AC112" i="7"/>
  <c r="S113" i="7"/>
  <c r="Z113" i="7"/>
  <c r="Y114" i="7"/>
  <c r="X114" i="7"/>
  <c r="AB113" i="7"/>
  <c r="Y113" i="7"/>
  <c r="L113" i="7"/>
  <c r="V114" i="7"/>
  <c r="T114" i="7"/>
  <c r="Q113" i="7"/>
  <c r="S114" i="7"/>
  <c r="Q114" i="7"/>
  <c r="P114" i="7"/>
  <c r="AD114" i="7"/>
  <c r="I113" i="7"/>
  <c r="AD113" i="7"/>
  <c r="U113" i="7"/>
  <c r="Z114" i="7"/>
  <c r="X113" i="7"/>
  <c r="U114" i="7"/>
  <c r="R113" i="7"/>
  <c r="L114" i="7"/>
  <c r="K114" i="7"/>
  <c r="J114" i="7"/>
  <c r="T113" i="7"/>
  <c r="P113" i="7"/>
  <c r="R114" i="7"/>
  <c r="M114" i="7"/>
  <c r="W113" i="7"/>
  <c r="I114" i="7"/>
  <c r="AA114" i="7"/>
  <c r="AA113" i="7"/>
  <c r="O113" i="7"/>
  <c r="N113" i="7"/>
  <c r="M113" i="7"/>
  <c r="AE114" i="7"/>
  <c r="AC114" i="7"/>
  <c r="AB114" i="7"/>
  <c r="N114" i="7"/>
  <c r="K113" i="7"/>
  <c r="O114" i="7"/>
  <c r="J113" i="7"/>
  <c r="V113" i="7"/>
  <c r="W114" i="7"/>
  <c r="AC113" i="7"/>
  <c r="AC115" i="7"/>
  <c r="V115" i="7"/>
  <c r="P116" i="7"/>
  <c r="R116" i="7"/>
  <c r="O116" i="7"/>
  <c r="K116" i="7"/>
  <c r="M115" i="7"/>
  <c r="U115" i="7"/>
  <c r="AC116" i="7"/>
  <c r="Q116" i="7"/>
  <c r="AB115" i="7"/>
  <c r="T115" i="7"/>
  <c r="N116" i="7"/>
  <c r="L115" i="7"/>
  <c r="S115" i="7"/>
  <c r="L116" i="7"/>
  <c r="AA115" i="7"/>
  <c r="Q115" i="7"/>
  <c r="K115" i="7"/>
  <c r="P115" i="7"/>
  <c r="AG116" i="7"/>
  <c r="AA116" i="7"/>
  <c r="AD115" i="7"/>
  <c r="X115" i="7"/>
  <c r="W115" i="7"/>
  <c r="Z115" i="7"/>
  <c r="O115" i="7"/>
  <c r="J116" i="7"/>
  <c r="J115" i="7"/>
  <c r="N115" i="7"/>
  <c r="AF116" i="7"/>
  <c r="AD116" i="7"/>
  <c r="AB116" i="7"/>
  <c r="AB87" i="7"/>
  <c r="Z116" i="7"/>
  <c r="M116" i="7"/>
  <c r="Y115" i="7"/>
  <c r="X116" i="7"/>
  <c r="I116" i="7"/>
  <c r="I115" i="7"/>
  <c r="AA87" i="7"/>
  <c r="W116" i="7"/>
  <c r="AE116" i="7"/>
  <c r="R115" i="7"/>
  <c r="Y87" i="7"/>
  <c r="V116" i="7"/>
  <c r="U116" i="7"/>
  <c r="AE115" i="7"/>
  <c r="T116" i="7"/>
  <c r="S116" i="7"/>
  <c r="AF115" i="7"/>
  <c r="Y116" i="7"/>
  <c r="T117" i="7"/>
  <c r="AG117" i="7"/>
  <c r="I117" i="7"/>
  <c r="N117" i="7"/>
  <c r="AF117" i="7"/>
  <c r="O117" i="7"/>
  <c r="S117" i="7"/>
  <c r="M117" i="7"/>
  <c r="AD117" i="7"/>
  <c r="AH117" i="7"/>
  <c r="L117" i="7"/>
  <c r="J117" i="7"/>
  <c r="AE117" i="7"/>
  <c r="Y117" i="7"/>
  <c r="V117" i="7"/>
  <c r="R117" i="7"/>
  <c r="K117" i="7"/>
  <c r="Q117" i="7"/>
  <c r="AB117" i="7"/>
  <c r="AC117" i="7"/>
  <c r="P117" i="7"/>
  <c r="AA117" i="7"/>
  <c r="Z117" i="7"/>
  <c r="W117" i="7"/>
  <c r="X117" i="7"/>
  <c r="U117" i="7"/>
  <c r="AB118" i="7"/>
  <c r="U118" i="7"/>
  <c r="K118" i="7"/>
  <c r="R118" i="7"/>
  <c r="L118" i="7"/>
  <c r="T118" i="7"/>
  <c r="P118" i="7"/>
  <c r="Z118" i="7"/>
  <c r="Q118" i="7"/>
  <c r="V118" i="7"/>
  <c r="AA118" i="7"/>
  <c r="J118" i="7"/>
  <c r="O118" i="7"/>
  <c r="AI118" i="7"/>
  <c r="I118" i="7"/>
  <c r="S118" i="7"/>
  <c r="N118" i="7"/>
  <c r="W118" i="7"/>
  <c r="AH118" i="7"/>
  <c r="AG118" i="7"/>
  <c r="AF118" i="7"/>
  <c r="X118" i="7"/>
  <c r="AE118" i="7"/>
  <c r="AC87" i="7"/>
  <c r="AC118" i="7"/>
  <c r="AD118" i="7"/>
  <c r="Y118" i="7"/>
  <c r="AF87" i="7"/>
  <c r="M118" i="7"/>
  <c r="I119" i="7"/>
  <c r="AH119" i="7"/>
  <c r="AG119" i="7"/>
  <c r="AF119" i="7"/>
  <c r="X119" i="7"/>
  <c r="K119" i="7"/>
  <c r="W119" i="7"/>
  <c r="AE119" i="7"/>
  <c r="AJ119" i="7"/>
  <c r="M119" i="7"/>
  <c r="Y119" i="7"/>
  <c r="V119" i="7"/>
  <c r="J119" i="7"/>
  <c r="R119" i="7"/>
  <c r="U119" i="7"/>
  <c r="N119" i="7"/>
  <c r="S119" i="7"/>
  <c r="AB119" i="7"/>
  <c r="Q119" i="7"/>
  <c r="O119" i="7"/>
  <c r="AD119" i="7"/>
  <c r="Z119" i="7"/>
  <c r="P119" i="7"/>
  <c r="AI119" i="7"/>
  <c r="AC119" i="7"/>
  <c r="AA119" i="7"/>
  <c r="T119" i="7"/>
  <c r="L119" i="7"/>
  <c r="AB121" i="7"/>
  <c r="Y121" i="7"/>
  <c r="X120" i="7"/>
  <c r="AD87" i="7"/>
  <c r="T121" i="7"/>
  <c r="L120" i="7"/>
  <c r="Q120" i="7"/>
  <c r="L121" i="7"/>
  <c r="X121" i="7"/>
  <c r="W120" i="7"/>
  <c r="AE87" i="7"/>
  <c r="M120" i="7"/>
  <c r="AL121" i="7"/>
  <c r="R120" i="7"/>
  <c r="K120" i="7"/>
  <c r="AK120" i="7"/>
  <c r="AA121" i="7"/>
  <c r="W121" i="7"/>
  <c r="AJ120" i="7"/>
  <c r="V120" i="7"/>
  <c r="U121" i="7"/>
  <c r="N120" i="7"/>
  <c r="R121" i="7"/>
  <c r="AH120" i="7"/>
  <c r="AG120" i="7"/>
  <c r="I121" i="7"/>
  <c r="AF120" i="7"/>
  <c r="Y120" i="7"/>
  <c r="I120" i="7"/>
  <c r="AA120" i="7"/>
  <c r="K121" i="7"/>
  <c r="V121" i="7"/>
  <c r="T120" i="7"/>
  <c r="U120" i="7"/>
  <c r="AC120" i="7"/>
  <c r="AJ121" i="7"/>
  <c r="S121" i="7"/>
  <c r="AI120" i="7"/>
  <c r="O120" i="7"/>
  <c r="S120" i="7"/>
  <c r="P121" i="7"/>
  <c r="Q121" i="7"/>
  <c r="AK121" i="7"/>
  <c r="J120" i="7"/>
  <c r="J121" i="7"/>
  <c r="AE121" i="7"/>
  <c r="AD120" i="7"/>
  <c r="AD121" i="7"/>
  <c r="AG121" i="7"/>
  <c r="AF121" i="7"/>
  <c r="AB120" i="7"/>
  <c r="Z121" i="7"/>
  <c r="O121" i="7"/>
  <c r="AI121" i="7"/>
  <c r="P120" i="7"/>
  <c r="AH121" i="7"/>
  <c r="AE120" i="7"/>
  <c r="N121" i="7"/>
  <c r="AC121" i="7"/>
  <c r="M121" i="7"/>
  <c r="Z120" i="7"/>
  <c r="O122" i="7"/>
  <c r="K122" i="7"/>
  <c r="AG122" i="7"/>
  <c r="T122" i="7"/>
  <c r="AG87" i="7"/>
  <c r="Q122" i="7"/>
  <c r="N122" i="7"/>
  <c r="AB122" i="7"/>
  <c r="AF122" i="7"/>
  <c r="U122" i="7"/>
  <c r="AC122" i="7"/>
  <c r="AA122" i="7"/>
  <c r="AD122" i="7"/>
  <c r="AJ122" i="7"/>
  <c r="AI122" i="7"/>
  <c r="AE122" i="7"/>
  <c r="W122" i="7"/>
  <c r="V122" i="7"/>
  <c r="S122" i="7"/>
  <c r="M122" i="7"/>
  <c r="AL122" i="7"/>
  <c r="AH87" i="7"/>
  <c r="Z122" i="7"/>
  <c r="R122" i="7"/>
  <c r="X122" i="7"/>
  <c r="L122" i="7"/>
  <c r="J122" i="7"/>
  <c r="Y122" i="7"/>
  <c r="P122" i="7"/>
  <c r="AM122" i="7"/>
  <c r="AH122" i="7"/>
  <c r="I122" i="7"/>
  <c r="AK122" i="7"/>
  <c r="AG123" i="7"/>
  <c r="Y123" i="7"/>
  <c r="Q123" i="7"/>
  <c r="X123" i="7"/>
  <c r="AM123" i="7"/>
  <c r="AF123" i="7"/>
  <c r="Z123" i="7"/>
  <c r="W123" i="7"/>
  <c r="J123" i="7"/>
  <c r="P123" i="7"/>
  <c r="AN123" i="7"/>
  <c r="K123" i="7"/>
  <c r="R123" i="7"/>
  <c r="M123" i="7"/>
  <c r="U123" i="7"/>
  <c r="AI123" i="7"/>
  <c r="AB123" i="7"/>
  <c r="AL123" i="7"/>
  <c r="N123" i="7"/>
  <c r="V123" i="7"/>
  <c r="L123" i="7"/>
  <c r="O123" i="7"/>
  <c r="AK123" i="7"/>
  <c r="I123" i="7"/>
  <c r="AJ123" i="7"/>
  <c r="AC123" i="7"/>
  <c r="AA123" i="7"/>
  <c r="AD123" i="7"/>
  <c r="T123" i="7"/>
  <c r="AH123" i="7"/>
  <c r="AE123" i="7"/>
  <c r="S123" i="7"/>
  <c r="AE125" i="7"/>
  <c r="AG125" i="7"/>
  <c r="N124" i="7"/>
  <c r="AO124" i="7"/>
  <c r="AK87" i="7"/>
  <c r="O125" i="7"/>
  <c r="K124" i="7"/>
  <c r="M124" i="7"/>
  <c r="AL124" i="7"/>
  <c r="T125" i="7"/>
  <c r="V124" i="7"/>
  <c r="R125" i="7"/>
  <c r="AH124" i="7"/>
  <c r="AO125" i="7"/>
  <c r="AJ124" i="7"/>
  <c r="AB125" i="7"/>
  <c r="Y124" i="7"/>
  <c r="X124" i="7"/>
  <c r="AK125" i="7"/>
  <c r="AJ125" i="7"/>
  <c r="AL87" i="7"/>
  <c r="Y125" i="7"/>
  <c r="AC124" i="7"/>
  <c r="R124" i="7"/>
  <c r="AA124" i="7"/>
  <c r="Z124" i="7"/>
  <c r="AA125" i="7"/>
  <c r="AO87" i="7"/>
  <c r="AF124" i="7"/>
  <c r="S124" i="7"/>
  <c r="AD124" i="7"/>
  <c r="V125" i="7"/>
  <c r="X125" i="7"/>
  <c r="AN124" i="7"/>
  <c r="I124" i="7"/>
  <c r="AN125" i="7"/>
  <c r="AB124" i="7"/>
  <c r="P125" i="7"/>
  <c r="AM87" i="7"/>
  <c r="J125" i="7"/>
  <c r="AD125" i="7"/>
  <c r="U125" i="7"/>
  <c r="W125" i="7"/>
  <c r="J124" i="7"/>
  <c r="AM124" i="7"/>
  <c r="AG124" i="7"/>
  <c r="AM125" i="7"/>
  <c r="Z125" i="7"/>
  <c r="AJ87" i="7"/>
  <c r="N125" i="7"/>
  <c r="AF125" i="7"/>
  <c r="AC125" i="7"/>
  <c r="AP87" i="7"/>
  <c r="M125" i="7"/>
  <c r="AI124" i="7"/>
  <c r="K125" i="7"/>
  <c r="AI125" i="7"/>
  <c r="AH125" i="7"/>
  <c r="AL125" i="7"/>
  <c r="O124" i="7"/>
  <c r="AP125" i="7"/>
  <c r="U124" i="7"/>
  <c r="Q125" i="7"/>
  <c r="W124" i="7"/>
  <c r="AE124" i="7"/>
  <c r="S125" i="7"/>
  <c r="L125" i="7"/>
  <c r="AK124" i="7"/>
  <c r="Q124" i="7"/>
  <c r="T124" i="7"/>
  <c r="L124" i="7"/>
  <c r="I125" i="7"/>
  <c r="P124" i="7"/>
  <c r="AI87" i="7"/>
  <c r="AN87" i="7"/>
  <c r="AK126" i="7"/>
  <c r="Z126" i="7"/>
  <c r="AO6" i="7"/>
  <c r="O6" i="7"/>
  <c r="AE126" i="7"/>
  <c r="X126" i="7"/>
  <c r="AM47" i="7"/>
  <c r="AI47" i="7"/>
  <c r="AH47" i="7"/>
  <c r="AF47" i="7"/>
  <c r="V47" i="7"/>
  <c r="K47" i="7"/>
  <c r="K6" i="7"/>
  <c r="AG126" i="7"/>
  <c r="AN126" i="7"/>
  <c r="Y47" i="7"/>
  <c r="R47" i="7"/>
  <c r="X6" i="7"/>
  <c r="AL6" i="7"/>
  <c r="M6" i="7"/>
  <c r="N6" i="7"/>
  <c r="AH126" i="7"/>
  <c r="I126" i="7"/>
  <c r="AO47" i="7"/>
  <c r="T47" i="7"/>
  <c r="Y38" i="8" l="1"/>
  <c r="Y36" i="8"/>
  <c r="Y47" i="8"/>
  <c r="Y44" i="8"/>
  <c r="Y40" i="8"/>
  <c r="Y43" i="8"/>
  <c r="Y46" i="8"/>
  <c r="Y41" i="8"/>
  <c r="Y39" i="8"/>
  <c r="Y42" i="8"/>
  <c r="Y45" i="8"/>
  <c r="AR6" i="9"/>
  <c r="AI6" i="9" s="1"/>
  <c r="Z9" i="8"/>
  <c r="AN13" i="13"/>
  <c r="AO7" i="13"/>
  <c r="AK16" i="12"/>
  <c r="AP5" i="13"/>
  <c r="AO6" i="13" s="1"/>
  <c r="AO13" i="13" s="1"/>
  <c r="AK22" i="12"/>
  <c r="AK23" i="12" s="1"/>
  <c r="AK24" i="12" s="1"/>
  <c r="AP88" i="7"/>
  <c r="J45" i="6"/>
  <c r="AO88" i="7"/>
  <c r="AE88" i="7"/>
  <c r="J88" i="7"/>
  <c r="AK88" i="7"/>
  <c r="M88" i="7"/>
  <c r="AG88" i="7"/>
  <c r="Y88" i="7"/>
  <c r="Q88" i="7"/>
  <c r="Y37" i="8"/>
  <c r="O88" i="7"/>
  <c r="AF88" i="7"/>
  <c r="X88" i="7"/>
  <c r="W88" i="7"/>
  <c r="N88" i="7"/>
  <c r="L46" i="5"/>
  <c r="N46" i="5" s="1"/>
  <c r="I46" i="6" s="1"/>
  <c r="L47" i="4"/>
  <c r="N46" i="4"/>
  <c r="H46" i="6" s="1"/>
  <c r="L12" i="8" a="1"/>
  <c r="Q13" i="8"/>
  <c r="R13" i="8" s="1"/>
  <c r="AJ88" i="7"/>
  <c r="AM88" i="7"/>
  <c r="AC88" i="7"/>
  <c r="V88" i="7"/>
  <c r="Z88" i="7"/>
  <c r="AN88" i="7"/>
  <c r="P88" i="7"/>
  <c r="AA88" i="7"/>
  <c r="AI88" i="7"/>
  <c r="K88" i="7"/>
  <c r="AH88" i="7"/>
  <c r="AB88" i="7"/>
  <c r="I88" i="7"/>
  <c r="AL88" i="7"/>
  <c r="AD88" i="7"/>
  <c r="L88" i="7"/>
  <c r="R88" i="7"/>
  <c r="U88" i="7"/>
  <c r="T88" i="7"/>
  <c r="S88" i="7"/>
  <c r="AC12" i="8" l="1"/>
  <c r="AJ6" i="9"/>
  <c r="AI7" i="9" s="1"/>
  <c r="AK6" i="9"/>
  <c r="AL6" i="9" s="1"/>
  <c r="AN6" i="9" s="1"/>
  <c r="AO12" i="8"/>
  <c r="AQ12" i="8" s="1"/>
  <c r="AD12" i="8"/>
  <c r="Z12" i="8"/>
  <c r="AP7" i="13"/>
  <c r="AL16" i="12"/>
  <c r="AQ5" i="13"/>
  <c r="AP6" i="13" s="1"/>
  <c r="AP13" i="13" s="1"/>
  <c r="AL22" i="12"/>
  <c r="AL23" i="12" s="1"/>
  <c r="AL24" i="12" s="1"/>
  <c r="J46" i="6"/>
  <c r="P14" i="8"/>
  <c r="Q14" i="8" s="1"/>
  <c r="R14" i="8" s="1"/>
  <c r="M12" i="8" a="1"/>
  <c r="L37" i="8"/>
  <c r="L21" i="8"/>
  <c r="L36" i="8"/>
  <c r="L20" i="8"/>
  <c r="L35" i="8"/>
  <c r="L19" i="8"/>
  <c r="L34" i="8"/>
  <c r="L18" i="8"/>
  <c r="L33" i="8"/>
  <c r="L17" i="8"/>
  <c r="L42" i="8"/>
  <c r="L26" i="8"/>
  <c r="L38" i="8"/>
  <c r="L22" i="8"/>
  <c r="L30" i="8"/>
  <c r="L29" i="8"/>
  <c r="L28" i="8"/>
  <c r="L27" i="8"/>
  <c r="L25" i="8"/>
  <c r="L24" i="8"/>
  <c r="L23" i="8"/>
  <c r="L46" i="8"/>
  <c r="L16" i="8"/>
  <c r="L45" i="8"/>
  <c r="L15" i="8"/>
  <c r="L44" i="8"/>
  <c r="L14" i="8"/>
  <c r="L43" i="8"/>
  <c r="L13" i="8"/>
  <c r="L41" i="8"/>
  <c r="L39" i="8"/>
  <c r="L32" i="8"/>
  <c r="L31" i="8"/>
  <c r="L12" i="8"/>
  <c r="L40" i="8"/>
  <c r="L47" i="5"/>
  <c r="N47" i="5" s="1"/>
  <c r="I47" i="6" s="1"/>
  <c r="N47" i="4"/>
  <c r="H47" i="6" s="1"/>
  <c r="L48" i="4"/>
  <c r="AA12" i="8" l="1"/>
  <c r="AB12" i="8"/>
  <c r="Z13" i="8"/>
  <c r="AB13" i="8" s="1"/>
  <c r="AJ7" i="9"/>
  <c r="AI8" i="9" s="1"/>
  <c r="AK7" i="9"/>
  <c r="AQ7" i="13"/>
  <c r="AM16" i="12"/>
  <c r="AR5" i="13"/>
  <c r="AQ6" i="13" s="1"/>
  <c r="AQ13" i="13" s="1"/>
  <c r="AM22" i="12"/>
  <c r="AM23" i="12" s="1"/>
  <c r="AM24" i="12" s="1"/>
  <c r="AC13" i="8"/>
  <c r="J47" i="6"/>
  <c r="P15" i="8"/>
  <c r="Q15" i="8" s="1"/>
  <c r="R15" i="8" s="1"/>
  <c r="M33" i="8"/>
  <c r="M17" i="8"/>
  <c r="M32" i="8"/>
  <c r="M16" i="8"/>
  <c r="M31" i="8"/>
  <c r="M15" i="8"/>
  <c r="M46" i="8"/>
  <c r="M30" i="8"/>
  <c r="M14" i="8"/>
  <c r="M45" i="8"/>
  <c r="M29" i="8"/>
  <c r="M13" i="8"/>
  <c r="M38" i="8"/>
  <c r="M22" i="8"/>
  <c r="M34" i="8"/>
  <c r="M18" i="8"/>
  <c r="M24" i="8"/>
  <c r="M23" i="8"/>
  <c r="M21" i="8"/>
  <c r="M44" i="8"/>
  <c r="M20" i="8"/>
  <c r="M43" i="8"/>
  <c r="M19" i="8"/>
  <c r="M42" i="8"/>
  <c r="M41" i="8"/>
  <c r="M12" i="8"/>
  <c r="M40" i="8"/>
  <c r="M39" i="8"/>
  <c r="M37" i="8"/>
  <c r="M36" i="8"/>
  <c r="M35" i="8"/>
  <c r="M27" i="8"/>
  <c r="M26" i="8"/>
  <c r="M25" i="8"/>
  <c r="M28" i="8"/>
  <c r="L48" i="5"/>
  <c r="N48" i="5" s="1"/>
  <c r="I48" i="6" s="1"/>
  <c r="N48" i="4"/>
  <c r="H48" i="6" s="1"/>
  <c r="L49" i="4"/>
  <c r="AA13" i="8" l="1"/>
  <c r="AC14" i="8" s="1"/>
  <c r="AJ8" i="9"/>
  <c r="AK8" i="9"/>
  <c r="AI9" i="9"/>
  <c r="AL7" i="9"/>
  <c r="AN7" i="9" s="1"/>
  <c r="AR7" i="13"/>
  <c r="AN16" i="12"/>
  <c r="AN22" i="12"/>
  <c r="AN23" i="12" s="1"/>
  <c r="AN24" i="12" s="1"/>
  <c r="AS5" i="13"/>
  <c r="AR6" i="13" s="1"/>
  <c r="AR13" i="13" s="1"/>
  <c r="Z14" i="8"/>
  <c r="AD13" i="8"/>
  <c r="AO13" i="8"/>
  <c r="AQ13" i="8" s="1"/>
  <c r="AD14" i="8"/>
  <c r="AO14" i="8"/>
  <c r="AQ14" i="8" s="1"/>
  <c r="P16" i="8"/>
  <c r="L49" i="5"/>
  <c r="N49" i="5" s="1"/>
  <c r="I49" i="6" s="1"/>
  <c r="N49" i="4"/>
  <c r="H49" i="6" s="1"/>
  <c r="L50" i="4"/>
  <c r="J48" i="6"/>
  <c r="J49" i="6" l="1"/>
  <c r="AJ9" i="9"/>
  <c r="AI10" i="9" s="1"/>
  <c r="AK9" i="9"/>
  <c r="AL8" i="9"/>
  <c r="AN8" i="9" s="1"/>
  <c r="AO16" i="12"/>
  <c r="AT5" i="13"/>
  <c r="AS6" i="13" s="1"/>
  <c r="AS13" i="13" s="1"/>
  <c r="AO22" i="12"/>
  <c r="AO23" i="12" s="1"/>
  <c r="AO24" i="12" s="1"/>
  <c r="AS7" i="13"/>
  <c r="AB14" i="8"/>
  <c r="AA14" i="8"/>
  <c r="AC15" i="8" s="1"/>
  <c r="AO15" i="8" s="1"/>
  <c r="L50" i="5"/>
  <c r="N50" i="5" s="1"/>
  <c r="I50" i="6" s="1"/>
  <c r="N50" i="4"/>
  <c r="H50" i="6" s="1"/>
  <c r="Q16" i="8"/>
  <c r="R16" i="8" s="1"/>
  <c r="AL9" i="9" l="1"/>
  <c r="AN9" i="9" s="1"/>
  <c r="AJ10" i="9"/>
  <c r="AI11" i="9" s="1"/>
  <c r="AK10" i="9"/>
  <c r="AT7" i="13"/>
  <c r="AP16" i="12"/>
  <c r="AP22" i="12"/>
  <c r="AP23" i="12" s="1"/>
  <c r="AP24" i="12" s="1"/>
  <c r="AU5" i="13"/>
  <c r="AT6" i="13" s="1"/>
  <c r="AT13" i="13" s="1"/>
  <c r="Z15" i="8"/>
  <c r="AA15" i="8" s="1"/>
  <c r="AD15" i="8"/>
  <c r="AQ15" i="8"/>
  <c r="P17" i="8"/>
  <c r="J50" i="6"/>
  <c r="AJ11" i="9" l="1"/>
  <c r="AI12" i="9" s="1"/>
  <c r="AK11" i="9"/>
  <c r="AL10" i="9"/>
  <c r="AN10" i="9" s="1"/>
  <c r="AQ16" i="12"/>
  <c r="AQ22" i="12"/>
  <c r="AQ23" i="12" s="1"/>
  <c r="AQ24" i="12" s="1"/>
  <c r="AV5" i="13"/>
  <c r="AU6" i="13" s="1"/>
  <c r="AU13" i="13" s="1"/>
  <c r="AU7" i="13"/>
  <c r="Z16" i="8"/>
  <c r="AC16" i="8"/>
  <c r="AO16" i="8" s="1"/>
  <c r="AQ16" i="8" s="1"/>
  <c r="AB15" i="8"/>
  <c r="Q17" i="8"/>
  <c r="P18" i="8" s="1"/>
  <c r="AL11" i="9" l="1"/>
  <c r="AN11" i="9" s="1"/>
  <c r="AJ12" i="9"/>
  <c r="AI13" i="9" s="1"/>
  <c r="AK12" i="9"/>
  <c r="AL12" i="9" s="1"/>
  <c r="AN12" i="9" s="1"/>
  <c r="AV7" i="13"/>
  <c r="AR16" i="12"/>
  <c r="AW5" i="13"/>
  <c r="AV6" i="13" s="1"/>
  <c r="AV13" i="13" s="1"/>
  <c r="AR22" i="12"/>
  <c r="AR23" i="12" s="1"/>
  <c r="AR24" i="12" s="1"/>
  <c r="AA16" i="8"/>
  <c r="Z17" i="8" s="1"/>
  <c r="AB16" i="8"/>
  <c r="AD16" i="8"/>
  <c r="Q18" i="8"/>
  <c r="R18" i="8" s="1"/>
  <c r="R17" i="8"/>
  <c r="P19" i="8" l="1"/>
  <c r="AJ13" i="9"/>
  <c r="AI14" i="9" s="1"/>
  <c r="AK13" i="9"/>
  <c r="AW7" i="13"/>
  <c r="AS16" i="12"/>
  <c r="AS22" i="12"/>
  <c r="AS23" i="12" s="1"/>
  <c r="AS24" i="12" s="1"/>
  <c r="AX5" i="13"/>
  <c r="AW6" i="13" s="1"/>
  <c r="AW13" i="13" s="1"/>
  <c r="AC17" i="8"/>
  <c r="AO17" i="8" s="1"/>
  <c r="AQ17" i="8" s="1"/>
  <c r="AB17" i="8"/>
  <c r="AA17" i="8"/>
  <c r="AC18" i="8" s="1"/>
  <c r="AO18" i="8" s="1"/>
  <c r="Q19" i="8"/>
  <c r="R19" i="8" s="1"/>
  <c r="AD17" i="8" l="1"/>
  <c r="AJ14" i="9"/>
  <c r="AI15" i="9" s="1"/>
  <c r="AK14" i="9"/>
  <c r="AL13" i="9"/>
  <c r="AN13" i="9" s="1"/>
  <c r="AT16" i="12"/>
  <c r="AY5" i="13"/>
  <c r="AX6" i="13" s="1"/>
  <c r="AX13" i="13" s="1"/>
  <c r="AT22" i="12"/>
  <c r="AT23" i="12" s="1"/>
  <c r="AT24" i="12" s="1"/>
  <c r="AX7" i="13"/>
  <c r="Z18" i="8"/>
  <c r="AQ18" i="8"/>
  <c r="AD18" i="8"/>
  <c r="P20" i="8"/>
  <c r="Q20" i="8" s="1"/>
  <c r="R20" i="8" s="1"/>
  <c r="AL14" i="9" l="1"/>
  <c r="AN14" i="9" s="1"/>
  <c r="AJ15" i="9"/>
  <c r="AI16" i="9" s="1"/>
  <c r="AK15" i="9"/>
  <c r="AY7" i="13"/>
  <c r="AU16" i="12"/>
  <c r="AZ5" i="13"/>
  <c r="AY6" i="13" s="1"/>
  <c r="AY13" i="13" s="1"/>
  <c r="AU22" i="12"/>
  <c r="AU23" i="12" s="1"/>
  <c r="AU24" i="12" s="1"/>
  <c r="AA18" i="8"/>
  <c r="Z19" i="8" s="1"/>
  <c r="AB18" i="8"/>
  <c r="P21" i="8"/>
  <c r="Q21" i="8" s="1"/>
  <c r="P22" i="8" s="1"/>
  <c r="AC19" i="8" l="1"/>
  <c r="AO19" i="8" s="1"/>
  <c r="AQ19" i="8" s="1"/>
  <c r="AL15" i="9"/>
  <c r="AN15" i="9" s="1"/>
  <c r="AJ16" i="9"/>
  <c r="AK16" i="9"/>
  <c r="AI17" i="9"/>
  <c r="AV16" i="12"/>
  <c r="BA5" i="13"/>
  <c r="AZ6" i="13" s="1"/>
  <c r="AZ13" i="13" s="1"/>
  <c r="AV22" i="12"/>
  <c r="AV23" i="12" s="1"/>
  <c r="AV24" i="12" s="1"/>
  <c r="AZ7" i="13"/>
  <c r="AD19" i="8"/>
  <c r="AB19" i="8"/>
  <c r="AA19" i="8"/>
  <c r="Z20" i="8" s="1"/>
  <c r="Q22" i="8"/>
  <c r="R22" i="8" s="1"/>
  <c r="R21" i="8"/>
  <c r="P23" i="8" l="1"/>
  <c r="AJ17" i="9"/>
  <c r="AI18" i="9" s="1"/>
  <c r="AK17" i="9"/>
  <c r="AL16" i="9"/>
  <c r="AN16" i="9" s="1"/>
  <c r="BA7" i="13"/>
  <c r="AW16" i="12"/>
  <c r="BB5" i="13"/>
  <c r="BA6" i="13" s="1"/>
  <c r="BA13" i="13" s="1"/>
  <c r="AW22" i="12"/>
  <c r="AW23" i="12" s="1"/>
  <c r="AW24" i="12" s="1"/>
  <c r="AC20" i="8"/>
  <c r="AB20" i="8"/>
  <c r="Q23" i="8"/>
  <c r="R23" i="8" s="1"/>
  <c r="AL17" i="9" l="1"/>
  <c r="AN17" i="9" s="1"/>
  <c r="AJ18" i="9"/>
  <c r="AI19" i="9" s="1"/>
  <c r="AK18" i="9"/>
  <c r="BC5" i="13"/>
  <c r="AX22" i="12"/>
  <c r="AX23" i="12" s="1"/>
  <c r="AX24" i="12" s="1"/>
  <c r="AX16" i="12"/>
  <c r="BB7" i="13"/>
  <c r="AO20" i="8"/>
  <c r="AQ20" i="8" s="1"/>
  <c r="AD20" i="8"/>
  <c r="AA20" i="8"/>
  <c r="AC21" i="8" s="1"/>
  <c r="AD21" i="8" s="1"/>
  <c r="P24" i="8"/>
  <c r="Q24" i="8" s="1"/>
  <c r="R24" i="8" s="1"/>
  <c r="AL18" i="9" l="1"/>
  <c r="AN18" i="9" s="1"/>
  <c r="P25" i="8"/>
  <c r="AJ19" i="9"/>
  <c r="AI20" i="9" s="1"/>
  <c r="AK19" i="9"/>
  <c r="AL19" i="9" s="1"/>
  <c r="AN19" i="9" s="1"/>
  <c r="BB6" i="13"/>
  <c r="BB13" i="13" s="1"/>
  <c r="L28" i="14"/>
  <c r="J28" i="14"/>
  <c r="K28" i="14"/>
  <c r="M28" i="14"/>
  <c r="N28" i="14"/>
  <c r="O28" i="14"/>
  <c r="P28" i="14"/>
  <c r="Q28" i="14"/>
  <c r="R28" i="14"/>
  <c r="S28" i="14"/>
  <c r="T28" i="14"/>
  <c r="U28" i="14"/>
  <c r="V28" i="14"/>
  <c r="W28" i="14"/>
  <c r="X28" i="14"/>
  <c r="Y28" i="14"/>
  <c r="Z28" i="14"/>
  <c r="AA28" i="14"/>
  <c r="AB28" i="14"/>
  <c r="AC28" i="14"/>
  <c r="J35" i="14"/>
  <c r="K35" i="14"/>
  <c r="I35" i="14"/>
  <c r="L35" i="14"/>
  <c r="M35" i="14"/>
  <c r="N35" i="14"/>
  <c r="O35" i="14"/>
  <c r="P35" i="14"/>
  <c r="Q35" i="14"/>
  <c r="R35" i="14"/>
  <c r="S35" i="14"/>
  <c r="T35" i="14"/>
  <c r="U35" i="14"/>
  <c r="V35" i="14"/>
  <c r="W35" i="14"/>
  <c r="X35" i="14"/>
  <c r="Y35" i="14"/>
  <c r="Z35" i="14"/>
  <c r="AA35" i="14"/>
  <c r="AB35" i="14"/>
  <c r="AC35" i="14"/>
  <c r="K21" i="14"/>
  <c r="J21" i="14"/>
  <c r="L21" i="14"/>
  <c r="M21" i="14"/>
  <c r="N21" i="14"/>
  <c r="O21" i="14"/>
  <c r="P21" i="14"/>
  <c r="Q21" i="14"/>
  <c r="R21" i="14"/>
  <c r="S21" i="14"/>
  <c r="T21" i="14"/>
  <c r="U21" i="14"/>
  <c r="V21" i="14"/>
  <c r="W21" i="14"/>
  <c r="X21" i="14"/>
  <c r="Y21" i="14"/>
  <c r="AA21" i="14"/>
  <c r="Z21" i="14"/>
  <c r="AB21" i="14"/>
  <c r="AC21" i="14"/>
  <c r="Z21" i="8"/>
  <c r="AB21" i="8" s="1"/>
  <c r="AO21" i="8"/>
  <c r="AQ21" i="8" s="1"/>
  <c r="Q25" i="8"/>
  <c r="R25" i="8" s="1"/>
  <c r="AJ20" i="9" l="1"/>
  <c r="AI21" i="9" s="1"/>
  <c r="AK20" i="9"/>
  <c r="BC7" i="13"/>
  <c r="AY16" i="12"/>
  <c r="AY22" i="12"/>
  <c r="AY23" i="12" s="1"/>
  <c r="AY24" i="12" s="1"/>
  <c r="K42" i="14"/>
  <c r="M42" i="14"/>
  <c r="I42" i="14"/>
  <c r="J42" i="14"/>
  <c r="L42" i="14"/>
  <c r="N42" i="14"/>
  <c r="O42" i="14"/>
  <c r="P42" i="14"/>
  <c r="Q42" i="14"/>
  <c r="R42" i="14"/>
  <c r="S42" i="14"/>
  <c r="T42" i="14"/>
  <c r="U42" i="14"/>
  <c r="V42" i="14"/>
  <c r="W42" i="14"/>
  <c r="X42" i="14"/>
  <c r="Y42" i="14"/>
  <c r="Z42" i="14"/>
  <c r="AA42" i="14"/>
  <c r="AB42" i="14"/>
  <c r="AC42" i="14"/>
  <c r="AD42" i="14"/>
  <c r="AE42" i="14"/>
  <c r="AF42" i="14"/>
  <c r="AG42" i="14"/>
  <c r="AH42" i="14"/>
  <c r="AI42" i="14"/>
  <c r="AJ42" i="14"/>
  <c r="AK42" i="14"/>
  <c r="AL42" i="14"/>
  <c r="AA21" i="8"/>
  <c r="Z22" i="8" s="1"/>
  <c r="AB22" i="8" s="1"/>
  <c r="P26" i="8"/>
  <c r="Q26" i="8" s="1"/>
  <c r="R26" i="8" s="1"/>
  <c r="AC22" i="8" l="1"/>
  <c r="AD22" i="8" s="1"/>
  <c r="AA22" i="8"/>
  <c r="AC23" i="8" s="1"/>
  <c r="AL20" i="9"/>
  <c r="AN20" i="9" s="1"/>
  <c r="AJ21" i="9"/>
  <c r="AK21" i="9"/>
  <c r="BC6" i="13"/>
  <c r="AZ16" i="12"/>
  <c r="BE5" i="13"/>
  <c r="K4" i="14" s="1"/>
  <c r="AZ22" i="12"/>
  <c r="AZ23" i="12" s="1"/>
  <c r="AZ24" i="12" s="1"/>
  <c r="AD23" i="8"/>
  <c r="AO23" i="8"/>
  <c r="AQ23" i="8" s="1"/>
  <c r="AO22" i="8"/>
  <c r="AQ22" i="8" s="1"/>
  <c r="P27" i="8"/>
  <c r="Z23" i="8" l="1"/>
  <c r="AL21" i="9"/>
  <c r="AN21" i="9" s="1"/>
  <c r="AI22" i="9"/>
  <c r="L4" i="14"/>
  <c r="K12" i="14"/>
  <c r="N34" i="14"/>
  <c r="N33" i="14" s="1"/>
  <c r="R34" i="14"/>
  <c r="R33" i="14" s="1"/>
  <c r="V34" i="14"/>
  <c r="V33" i="14" s="1"/>
  <c r="Z34" i="14"/>
  <c r="Z33" i="14" s="1"/>
  <c r="I34" i="14"/>
  <c r="I33" i="14" s="1"/>
  <c r="P34" i="14"/>
  <c r="P33" i="14" s="1"/>
  <c r="T34" i="14"/>
  <c r="T33" i="14" s="1"/>
  <c r="AB34" i="14"/>
  <c r="AB33" i="14" s="1"/>
  <c r="J34" i="14"/>
  <c r="J33" i="14" s="1"/>
  <c r="M34" i="14"/>
  <c r="M33" i="14" s="1"/>
  <c r="Q34" i="14"/>
  <c r="Q33" i="14" s="1"/>
  <c r="Y34" i="14"/>
  <c r="Y33" i="14" s="1"/>
  <c r="K10" i="14"/>
  <c r="K34" i="14"/>
  <c r="K33" i="14" s="1"/>
  <c r="O34" i="14"/>
  <c r="O33" i="14" s="1"/>
  <c r="S34" i="14"/>
  <c r="S33" i="14" s="1"/>
  <c r="W34" i="14"/>
  <c r="W33" i="14" s="1"/>
  <c r="AA34" i="14"/>
  <c r="AA33" i="14" s="1"/>
  <c r="K4" i="18"/>
  <c r="L34" i="14"/>
  <c r="L33" i="14" s="1"/>
  <c r="X34" i="14"/>
  <c r="X33" i="14" s="1"/>
  <c r="U34" i="14"/>
  <c r="U33" i="14" s="1"/>
  <c r="AC34" i="14"/>
  <c r="AC33" i="14" s="1"/>
  <c r="K16" i="14"/>
  <c r="BD6" i="13"/>
  <c r="BD13" i="13" s="1"/>
  <c r="J4" i="14"/>
  <c r="BC13" i="13"/>
  <c r="BD7" i="13"/>
  <c r="Q27" i="8"/>
  <c r="R27" i="8" s="1"/>
  <c r="AB23" i="8" l="1"/>
  <c r="AA23" i="8"/>
  <c r="AJ22" i="9"/>
  <c r="AI23" i="9" s="1"/>
  <c r="AK22" i="9"/>
  <c r="P21" i="13"/>
  <c r="J10" i="14"/>
  <c r="K27" i="14"/>
  <c r="K26" i="14" s="1"/>
  <c r="N27" i="14"/>
  <c r="N26" i="14" s="1"/>
  <c r="R27" i="14"/>
  <c r="R26" i="14" s="1"/>
  <c r="V27" i="14"/>
  <c r="V26" i="14" s="1"/>
  <c r="Z27" i="14"/>
  <c r="Z26" i="14" s="1"/>
  <c r="J4" i="18"/>
  <c r="P27" i="14"/>
  <c r="P26" i="14" s="1"/>
  <c r="X27" i="14"/>
  <c r="X26" i="14" s="1"/>
  <c r="J12" i="14"/>
  <c r="J16" i="14" s="1"/>
  <c r="M27" i="14"/>
  <c r="M26" i="14" s="1"/>
  <c r="U27" i="14"/>
  <c r="U26" i="14" s="1"/>
  <c r="AC27" i="14"/>
  <c r="AC26" i="14" s="1"/>
  <c r="I27" i="14"/>
  <c r="I26" i="14" s="1"/>
  <c r="J27" i="14"/>
  <c r="J26" i="14" s="1"/>
  <c r="O27" i="14"/>
  <c r="O26" i="14" s="1"/>
  <c r="S27" i="14"/>
  <c r="S26" i="14" s="1"/>
  <c r="W27" i="14"/>
  <c r="W26" i="14" s="1"/>
  <c r="AA27" i="14"/>
  <c r="AA26" i="14" s="1"/>
  <c r="L27" i="14"/>
  <c r="L26" i="14" s="1"/>
  <c r="T27" i="14"/>
  <c r="T26" i="14" s="1"/>
  <c r="AB27" i="14"/>
  <c r="AB26" i="14" s="1"/>
  <c r="Q27" i="14"/>
  <c r="Q26" i="14" s="1"/>
  <c r="Y27" i="14"/>
  <c r="Y26" i="14" s="1"/>
  <c r="L41" i="14"/>
  <c r="L40" i="14" s="1"/>
  <c r="M41" i="14"/>
  <c r="M40" i="14" s="1"/>
  <c r="Q41" i="14"/>
  <c r="Q40" i="14" s="1"/>
  <c r="U41" i="14"/>
  <c r="U40" i="14" s="1"/>
  <c r="Y41" i="14"/>
  <c r="Y40" i="14" s="1"/>
  <c r="AC41" i="14"/>
  <c r="AC40" i="14" s="1"/>
  <c r="AG41" i="14"/>
  <c r="AG40" i="14" s="1"/>
  <c r="AK41" i="14"/>
  <c r="AK40" i="14" s="1"/>
  <c r="R41" i="14"/>
  <c r="R40" i="14" s="1"/>
  <c r="AD41" i="14"/>
  <c r="AD40" i="14" s="1"/>
  <c r="AL41" i="14"/>
  <c r="AL40" i="14" s="1"/>
  <c r="O41" i="14"/>
  <c r="O40" i="14" s="1"/>
  <c r="W41" i="14"/>
  <c r="W40" i="14" s="1"/>
  <c r="AE41" i="14"/>
  <c r="AE40" i="14" s="1"/>
  <c r="I11" i="16"/>
  <c r="K41" i="14"/>
  <c r="K40" i="14" s="1"/>
  <c r="Z41" i="14"/>
  <c r="Z40" i="14" s="1"/>
  <c r="L4" i="18"/>
  <c r="J41" i="14"/>
  <c r="J40" i="14" s="1"/>
  <c r="L10" i="14"/>
  <c r="P41" i="14"/>
  <c r="P40" i="14" s="1"/>
  <c r="T41" i="14"/>
  <c r="T40" i="14" s="1"/>
  <c r="X41" i="14"/>
  <c r="X40" i="14" s="1"/>
  <c r="AB41" i="14"/>
  <c r="AB40" i="14" s="1"/>
  <c r="AF41" i="14"/>
  <c r="AF40" i="14" s="1"/>
  <c r="AJ41" i="14"/>
  <c r="AJ40" i="14" s="1"/>
  <c r="N41" i="14"/>
  <c r="N40" i="14" s="1"/>
  <c r="V41" i="14"/>
  <c r="V40" i="14" s="1"/>
  <c r="AH41" i="14"/>
  <c r="AH40" i="14" s="1"/>
  <c r="I41" i="14"/>
  <c r="I40" i="14" s="1"/>
  <c r="S41" i="14"/>
  <c r="S40" i="14" s="1"/>
  <c r="AA41" i="14"/>
  <c r="AA40" i="14" s="1"/>
  <c r="AI41" i="14"/>
  <c r="AI40" i="14" s="1"/>
  <c r="L12" i="14"/>
  <c r="L16" i="14" s="1"/>
  <c r="K20" i="14"/>
  <c r="K19" i="14" s="1"/>
  <c r="N20" i="14"/>
  <c r="N19" i="14" s="1"/>
  <c r="R20" i="14"/>
  <c r="R19" i="14" s="1"/>
  <c r="V20" i="14"/>
  <c r="V19" i="14" s="1"/>
  <c r="AA20" i="14"/>
  <c r="AA19" i="14" s="1"/>
  <c r="L20" i="14"/>
  <c r="L19" i="14" s="1"/>
  <c r="T20" i="14"/>
  <c r="T19" i="14" s="1"/>
  <c r="AB20" i="14"/>
  <c r="AB19" i="14" s="1"/>
  <c r="Q20" i="14"/>
  <c r="Q19" i="14" s="1"/>
  <c r="Y20" i="14"/>
  <c r="Y19" i="14" s="1"/>
  <c r="I20" i="14"/>
  <c r="I19" i="14" s="1"/>
  <c r="J20" i="14"/>
  <c r="J19" i="14" s="1"/>
  <c r="O20" i="14"/>
  <c r="O19" i="14" s="1"/>
  <c r="S20" i="14"/>
  <c r="S19" i="14" s="1"/>
  <c r="W20" i="14"/>
  <c r="W19" i="14" s="1"/>
  <c r="Z20" i="14"/>
  <c r="Z19" i="14" s="1"/>
  <c r="P20" i="14"/>
  <c r="P19" i="14" s="1"/>
  <c r="X20" i="14"/>
  <c r="X19" i="14" s="1"/>
  <c r="M20" i="14"/>
  <c r="M19" i="14" s="1"/>
  <c r="U20" i="14"/>
  <c r="U19" i="14" s="1"/>
  <c r="AC20" i="14"/>
  <c r="AC19" i="14" s="1"/>
  <c r="K10" i="18"/>
  <c r="K11" i="18"/>
  <c r="K14" i="18" s="1"/>
  <c r="K18" i="18" s="1"/>
  <c r="BE7" i="13"/>
  <c r="K14" i="14"/>
  <c r="P28" i="8"/>
  <c r="I16" i="14" l="1"/>
  <c r="H11" i="20" s="1"/>
  <c r="H7" i="20"/>
  <c r="Z24" i="8"/>
  <c r="AC24" i="8"/>
  <c r="AL22" i="9"/>
  <c r="AN22" i="9" s="1"/>
  <c r="AJ23" i="9"/>
  <c r="AI24" i="9" s="1"/>
  <c r="AK23" i="9"/>
  <c r="BB21" i="13"/>
  <c r="T29" i="13"/>
  <c r="R29" i="13"/>
  <c r="L15" i="13"/>
  <c r="AX29" i="13"/>
  <c r="AD21" i="13"/>
  <c r="T21" i="13"/>
  <c r="BB29" i="13"/>
  <c r="AJ21" i="13"/>
  <c r="V29" i="13"/>
  <c r="AN29" i="13"/>
  <c r="AJ29" i="13"/>
  <c r="AB29" i="13"/>
  <c r="AH21" i="13"/>
  <c r="P29" i="13"/>
  <c r="Z21" i="13"/>
  <c r="AV21" i="13"/>
  <c r="BD29" i="13"/>
  <c r="N21" i="13"/>
  <c r="Z29" i="13"/>
  <c r="AH29" i="13"/>
  <c r="L29" i="13"/>
  <c r="X21" i="13"/>
  <c r="AF29" i="13"/>
  <c r="AV29" i="13"/>
  <c r="AT29" i="13"/>
  <c r="AF21" i="13"/>
  <c r="AR29" i="13"/>
  <c r="AZ21" i="13"/>
  <c r="AD29" i="13"/>
  <c r="V21" i="13"/>
  <c r="AL29" i="13"/>
  <c r="AX21" i="13"/>
  <c r="AP21" i="13"/>
  <c r="J31" i="13"/>
  <c r="K31" i="13" s="1"/>
  <c r="AT21" i="13"/>
  <c r="AP29" i="13"/>
  <c r="BD21" i="13"/>
  <c r="AB21" i="13"/>
  <c r="AN21" i="13"/>
  <c r="AL21" i="13"/>
  <c r="AR21" i="13"/>
  <c r="N29" i="13"/>
  <c r="L21" i="13"/>
  <c r="AZ29" i="13"/>
  <c r="X29" i="13"/>
  <c r="R21" i="13"/>
  <c r="I17" i="16"/>
  <c r="J17" i="16" s="1"/>
  <c r="I25" i="16"/>
  <c r="P25" i="16" s="1"/>
  <c r="L25" i="16" s="1"/>
  <c r="I19" i="16"/>
  <c r="J19" i="16" s="1"/>
  <c r="I31" i="16"/>
  <c r="P31" i="16" s="1"/>
  <c r="M31" i="16" s="1"/>
  <c r="I44" i="16"/>
  <c r="P44" i="16" s="1"/>
  <c r="N44" i="16" s="1"/>
  <c r="I48" i="16"/>
  <c r="P48" i="16" s="1"/>
  <c r="N48" i="16" s="1"/>
  <c r="I57" i="16"/>
  <c r="P57" i="16" s="1"/>
  <c r="O57" i="16" s="1"/>
  <c r="I61" i="16"/>
  <c r="P61" i="16" s="1"/>
  <c r="O61" i="16" s="1"/>
  <c r="I70" i="16"/>
  <c r="P70" i="16" s="1"/>
  <c r="O70" i="16" s="1"/>
  <c r="I79" i="16"/>
  <c r="P79" i="16" s="1"/>
  <c r="O79" i="16" s="1"/>
  <c r="I84" i="16"/>
  <c r="P84" i="16" s="1"/>
  <c r="O84" i="16" s="1"/>
  <c r="I93" i="16"/>
  <c r="P93" i="16" s="1"/>
  <c r="O93" i="16" s="1"/>
  <c r="I97" i="16"/>
  <c r="P97" i="16" s="1"/>
  <c r="O97" i="16" s="1"/>
  <c r="I106" i="16"/>
  <c r="P106" i="16" s="1"/>
  <c r="O106" i="16" s="1"/>
  <c r="I115" i="16"/>
  <c r="P115" i="16" s="1"/>
  <c r="O115" i="16" s="1"/>
  <c r="I119" i="16"/>
  <c r="P119" i="16" s="1"/>
  <c r="O119" i="16" s="1"/>
  <c r="I26" i="16"/>
  <c r="P26" i="16" s="1"/>
  <c r="L26" i="16" s="1"/>
  <c r="I32" i="16"/>
  <c r="P32" i="16" s="1"/>
  <c r="M32" i="16" s="1"/>
  <c r="I45" i="16"/>
  <c r="P45" i="16" s="1"/>
  <c r="N45" i="16" s="1"/>
  <c r="I49" i="16"/>
  <c r="P49" i="16" s="1"/>
  <c r="N49" i="16" s="1"/>
  <c r="I58" i="16"/>
  <c r="P58" i="16" s="1"/>
  <c r="O58" i="16" s="1"/>
  <c r="I67" i="16"/>
  <c r="P67" i="16" s="1"/>
  <c r="O67" i="16" s="1"/>
  <c r="I71" i="16"/>
  <c r="P71" i="16" s="1"/>
  <c r="O71" i="16" s="1"/>
  <c r="I80" i="16"/>
  <c r="P80" i="16" s="1"/>
  <c r="O80" i="16" s="1"/>
  <c r="I85" i="16"/>
  <c r="P85" i="16" s="1"/>
  <c r="O85" i="16" s="1"/>
  <c r="I94" i="16"/>
  <c r="P94" i="16" s="1"/>
  <c r="O94" i="16" s="1"/>
  <c r="I103" i="16"/>
  <c r="P103" i="16" s="1"/>
  <c r="O103" i="16" s="1"/>
  <c r="I107" i="16"/>
  <c r="P107" i="16" s="1"/>
  <c r="O107" i="16" s="1"/>
  <c r="I116" i="16"/>
  <c r="P116" i="16" s="1"/>
  <c r="O116" i="16" s="1"/>
  <c r="I120" i="16"/>
  <c r="P120" i="16" s="1"/>
  <c r="O120" i="16" s="1"/>
  <c r="I18" i="16"/>
  <c r="J18" i="16" s="1"/>
  <c r="I36" i="16"/>
  <c r="P36" i="16" s="1"/>
  <c r="M36" i="16" s="1"/>
  <c r="I46" i="16"/>
  <c r="P46" i="16" s="1"/>
  <c r="N46" i="16" s="1"/>
  <c r="I55" i="16"/>
  <c r="P55" i="16" s="1"/>
  <c r="O55" i="16" s="1"/>
  <c r="I59" i="16"/>
  <c r="P59" i="16" s="1"/>
  <c r="O59" i="16" s="1"/>
  <c r="I68" i="16"/>
  <c r="P68" i="16" s="1"/>
  <c r="O68" i="16" s="1"/>
  <c r="I72" i="16"/>
  <c r="P72" i="16" s="1"/>
  <c r="O72" i="16" s="1"/>
  <c r="I81" i="16"/>
  <c r="P81" i="16" s="1"/>
  <c r="O81" i="16" s="1"/>
  <c r="I91" i="16"/>
  <c r="P91" i="16" s="1"/>
  <c r="O91" i="16" s="1"/>
  <c r="I95" i="16"/>
  <c r="P95" i="16" s="1"/>
  <c r="O95" i="16" s="1"/>
  <c r="I104" i="16"/>
  <c r="P104" i="16" s="1"/>
  <c r="O104" i="16" s="1"/>
  <c r="I108" i="16"/>
  <c r="P108" i="16" s="1"/>
  <c r="O108" i="16" s="1"/>
  <c r="I117" i="16"/>
  <c r="P117" i="16" s="1"/>
  <c r="O117" i="16" s="1"/>
  <c r="I121" i="16"/>
  <c r="P121" i="16" s="1"/>
  <c r="O121" i="16" s="1"/>
  <c r="I82" i="16"/>
  <c r="P82" i="16" s="1"/>
  <c r="O82" i="16" s="1"/>
  <c r="I43" i="16"/>
  <c r="P43" i="16" s="1"/>
  <c r="M43" i="16" s="1"/>
  <c r="I47" i="16"/>
  <c r="P47" i="16" s="1"/>
  <c r="N47" i="16" s="1"/>
  <c r="I56" i="16"/>
  <c r="P56" i="16" s="1"/>
  <c r="O56" i="16" s="1"/>
  <c r="I60" i="16"/>
  <c r="P60" i="16" s="1"/>
  <c r="O60" i="16" s="1"/>
  <c r="I69" i="16"/>
  <c r="P69" i="16" s="1"/>
  <c r="O69" i="16" s="1"/>
  <c r="I73" i="16"/>
  <c r="P73" i="16" s="1"/>
  <c r="O73" i="16" s="1"/>
  <c r="I83" i="16"/>
  <c r="P83" i="16" s="1"/>
  <c r="O83" i="16" s="1"/>
  <c r="I92" i="16"/>
  <c r="P92" i="16" s="1"/>
  <c r="O92" i="16" s="1"/>
  <c r="I96" i="16"/>
  <c r="P96" i="16" s="1"/>
  <c r="O96" i="16" s="1"/>
  <c r="I105" i="16"/>
  <c r="P105" i="16" s="1"/>
  <c r="O105" i="16" s="1"/>
  <c r="I109" i="16"/>
  <c r="P109" i="16" s="1"/>
  <c r="O109" i="16" s="1"/>
  <c r="I118" i="16"/>
  <c r="P118" i="16" s="1"/>
  <c r="O118" i="16" s="1"/>
  <c r="I35" i="16"/>
  <c r="P35" i="16" s="1"/>
  <c r="M35" i="16" s="1"/>
  <c r="I20" i="16"/>
  <c r="J20" i="16" s="1"/>
  <c r="I90" i="16"/>
  <c r="P90" i="16" s="1"/>
  <c r="O90" i="16" s="1"/>
  <c r="I42" i="16"/>
  <c r="P42" i="16" s="1"/>
  <c r="M42" i="16" s="1"/>
  <c r="I101" i="16"/>
  <c r="P101" i="16" s="1"/>
  <c r="O101" i="16" s="1"/>
  <c r="I53" i="16"/>
  <c r="P53" i="16" s="1"/>
  <c r="N53" i="16" s="1"/>
  <c r="I112" i="16"/>
  <c r="P112" i="16" s="1"/>
  <c r="O112" i="16" s="1"/>
  <c r="I64" i="16"/>
  <c r="P64" i="16" s="1"/>
  <c r="O64" i="16" s="1"/>
  <c r="I123" i="16"/>
  <c r="P123" i="16" s="1"/>
  <c r="O123" i="16" s="1"/>
  <c r="I75" i="16"/>
  <c r="P75" i="16" s="1"/>
  <c r="O75" i="16" s="1"/>
  <c r="I27" i="16"/>
  <c r="P27" i="16" s="1"/>
  <c r="L27" i="16" s="1"/>
  <c r="I86" i="16"/>
  <c r="P86" i="16" s="1"/>
  <c r="O86" i="16" s="1"/>
  <c r="I38" i="16"/>
  <c r="P38" i="16" s="1"/>
  <c r="M38" i="16" s="1"/>
  <c r="I34" i="16"/>
  <c r="P34" i="16" s="1"/>
  <c r="M34" i="16" s="1"/>
  <c r="I78" i="16"/>
  <c r="P78" i="16" s="1"/>
  <c r="O78" i="16" s="1"/>
  <c r="I30" i="16"/>
  <c r="P30" i="16" s="1"/>
  <c r="M30" i="16" s="1"/>
  <c r="I89" i="16"/>
  <c r="P89" i="16" s="1"/>
  <c r="O89" i="16" s="1"/>
  <c r="I41" i="16"/>
  <c r="P41" i="16" s="1"/>
  <c r="M41" i="16" s="1"/>
  <c r="I100" i="16"/>
  <c r="P100" i="16" s="1"/>
  <c r="O100" i="16" s="1"/>
  <c r="I52" i="16"/>
  <c r="P52" i="16" s="1"/>
  <c r="N52" i="16" s="1"/>
  <c r="I111" i="16"/>
  <c r="P111" i="16" s="1"/>
  <c r="O111" i="16" s="1"/>
  <c r="I63" i="16"/>
  <c r="P63" i="16" s="1"/>
  <c r="O63" i="16" s="1"/>
  <c r="I122" i="16"/>
  <c r="P122" i="16" s="1"/>
  <c r="O122" i="16" s="1"/>
  <c r="I74" i="16"/>
  <c r="P74" i="16" s="1"/>
  <c r="O74" i="16" s="1"/>
  <c r="I33" i="16"/>
  <c r="P33" i="16" s="1"/>
  <c r="M33" i="16" s="1"/>
  <c r="I114" i="16"/>
  <c r="P114" i="16" s="1"/>
  <c r="O114" i="16" s="1"/>
  <c r="I66" i="16"/>
  <c r="P66" i="16" s="1"/>
  <c r="O66" i="16" s="1"/>
  <c r="I77" i="16"/>
  <c r="P77" i="16" s="1"/>
  <c r="O77" i="16" s="1"/>
  <c r="I29" i="16"/>
  <c r="P29" i="16" s="1"/>
  <c r="M29" i="16" s="1"/>
  <c r="I88" i="16"/>
  <c r="P88" i="16" s="1"/>
  <c r="O88" i="16" s="1"/>
  <c r="I40" i="16"/>
  <c r="P40" i="16" s="1"/>
  <c r="M40" i="16" s="1"/>
  <c r="I99" i="16"/>
  <c r="P99" i="16" s="1"/>
  <c r="O99" i="16" s="1"/>
  <c r="I51" i="16"/>
  <c r="P51" i="16" s="1"/>
  <c r="N51" i="16" s="1"/>
  <c r="I110" i="16"/>
  <c r="P110" i="16" s="1"/>
  <c r="O110" i="16" s="1"/>
  <c r="I62" i="16"/>
  <c r="P62" i="16" s="1"/>
  <c r="O62" i="16" s="1"/>
  <c r="I39" i="16"/>
  <c r="P39" i="16" s="1"/>
  <c r="M39" i="16" s="1"/>
  <c r="I98" i="16"/>
  <c r="P98" i="16" s="1"/>
  <c r="O98" i="16" s="1"/>
  <c r="I37" i="16"/>
  <c r="P37" i="16" s="1"/>
  <c r="M37" i="16" s="1"/>
  <c r="I102" i="16"/>
  <c r="P102" i="16" s="1"/>
  <c r="O102" i="16" s="1"/>
  <c r="I54" i="16"/>
  <c r="P54" i="16" s="1"/>
  <c r="O54" i="16" s="1"/>
  <c r="I113" i="16"/>
  <c r="P113" i="16" s="1"/>
  <c r="O113" i="16" s="1"/>
  <c r="I65" i="16"/>
  <c r="P65" i="16" s="1"/>
  <c r="O65" i="16" s="1"/>
  <c r="I124" i="16"/>
  <c r="P124" i="16" s="1"/>
  <c r="O124" i="16" s="1"/>
  <c r="I76" i="16"/>
  <c r="P76" i="16" s="1"/>
  <c r="O76" i="16" s="1"/>
  <c r="I28" i="16"/>
  <c r="P28" i="16" s="1"/>
  <c r="L28" i="16" s="1"/>
  <c r="I87" i="16"/>
  <c r="P87" i="16" s="1"/>
  <c r="O87" i="16" s="1"/>
  <c r="I50" i="16"/>
  <c r="P50" i="16" s="1"/>
  <c r="N50" i="16" s="1"/>
  <c r="K22" i="18"/>
  <c r="N22" i="18"/>
  <c r="R22" i="18"/>
  <c r="V22" i="18"/>
  <c r="Z22" i="18"/>
  <c r="J22" i="18"/>
  <c r="O22" i="18"/>
  <c r="S22" i="18"/>
  <c r="W22" i="18"/>
  <c r="AA22" i="18"/>
  <c r="L22" i="18"/>
  <c r="P22" i="18"/>
  <c r="T22" i="18"/>
  <c r="X22" i="18"/>
  <c r="AB22" i="18"/>
  <c r="I22" i="18"/>
  <c r="M22" i="18"/>
  <c r="Q22" i="18"/>
  <c r="U22" i="18"/>
  <c r="Y22" i="18"/>
  <c r="AC22" i="18"/>
  <c r="L14" i="14"/>
  <c r="L10" i="18"/>
  <c r="L11" i="18"/>
  <c r="L14" i="18" s="1"/>
  <c r="J11" i="18"/>
  <c r="J14" i="18" s="1"/>
  <c r="J18" i="18" s="1"/>
  <c r="J10" i="18"/>
  <c r="K16" i="18"/>
  <c r="H9" i="20"/>
  <c r="J14" i="14"/>
  <c r="Q28" i="8"/>
  <c r="R28" i="8" s="1"/>
  <c r="AO24" i="8" l="1"/>
  <c r="AQ24" i="8" s="1"/>
  <c r="AD24" i="8"/>
  <c r="AB24" i="8"/>
  <c r="AA24" i="8"/>
  <c r="AC25" i="8"/>
  <c r="Z25" i="8"/>
  <c r="AJ24" i="9"/>
  <c r="AI25" i="9" s="1"/>
  <c r="AK24" i="9"/>
  <c r="AL24" i="9" s="1"/>
  <c r="AN24" i="9" s="1"/>
  <c r="AL23" i="9"/>
  <c r="AN23" i="9" s="1"/>
  <c r="J21" i="13"/>
  <c r="K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M15" i="13"/>
  <c r="N15" i="13" s="1"/>
  <c r="O15" i="13" s="1"/>
  <c r="P15" i="13" s="1"/>
  <c r="Q15" i="13" s="1"/>
  <c r="R15" i="13" s="1"/>
  <c r="S15" i="13" s="1"/>
  <c r="T15" i="13" s="1"/>
  <c r="U15" i="13" s="1"/>
  <c r="V15" i="13" s="1"/>
  <c r="W15" i="13" s="1"/>
  <c r="X15" i="13" s="1"/>
  <c r="Y15" i="13" s="1"/>
  <c r="Z15" i="13" s="1"/>
  <c r="AA15" i="13" s="1"/>
  <c r="AB15" i="13" s="1"/>
  <c r="AC15" i="13" s="1"/>
  <c r="AD15" i="13" s="1"/>
  <c r="AE15" i="13" s="1"/>
  <c r="AF15" i="13" s="1"/>
  <c r="AG15" i="13" s="1"/>
  <c r="AH15" i="13" s="1"/>
  <c r="AI15" i="13" s="1"/>
  <c r="AJ15" i="13" s="1"/>
  <c r="AK15" i="13" s="1"/>
  <c r="AL15" i="13" s="1"/>
  <c r="AM15" i="13" s="1"/>
  <c r="AN15" i="13" s="1"/>
  <c r="AO15" i="13" s="1"/>
  <c r="AP15" i="13" s="1"/>
  <c r="AQ15" i="13" s="1"/>
  <c r="AR15" i="13" s="1"/>
  <c r="AS15" i="13" s="1"/>
  <c r="AT15" i="13" s="1"/>
  <c r="AU15" i="13" s="1"/>
  <c r="AV15" i="13" s="1"/>
  <c r="AW15" i="13" s="1"/>
  <c r="AX15" i="13" s="1"/>
  <c r="AY15" i="13" s="1"/>
  <c r="AZ15" i="13" s="1"/>
  <c r="BA15" i="13" s="1"/>
  <c r="BB15" i="13" s="1"/>
  <c r="BC15" i="13" s="1"/>
  <c r="BD15" i="13" s="1"/>
  <c r="BE15" i="13" s="1"/>
  <c r="L31" i="13"/>
  <c r="M31" i="13" s="1"/>
  <c r="N31" i="13" s="1"/>
  <c r="O31" i="13" s="1"/>
  <c r="P31" i="13" s="1"/>
  <c r="Q31" i="13" s="1"/>
  <c r="R31" i="13" s="1"/>
  <c r="S31" i="13" s="1"/>
  <c r="T31" i="13" s="1"/>
  <c r="U31" i="13" s="1"/>
  <c r="V31" i="13" s="1"/>
  <c r="W31" i="13" s="1"/>
  <c r="X31" i="13" s="1"/>
  <c r="Y31" i="13" s="1"/>
  <c r="Z31" i="13" s="1"/>
  <c r="AA31" i="13" s="1"/>
  <c r="AB31" i="13" s="1"/>
  <c r="AC31" i="13" s="1"/>
  <c r="AD31" i="13" s="1"/>
  <c r="AE31" i="13" s="1"/>
  <c r="AF31" i="13" s="1"/>
  <c r="AG31" i="13" s="1"/>
  <c r="AH31" i="13" s="1"/>
  <c r="AI31" i="13" s="1"/>
  <c r="AJ31" i="13" s="1"/>
  <c r="AK31" i="13" s="1"/>
  <c r="AL31" i="13" s="1"/>
  <c r="AM31" i="13" s="1"/>
  <c r="AN31" i="13" s="1"/>
  <c r="AO31" i="13" s="1"/>
  <c r="AP31" i="13" s="1"/>
  <c r="AQ31" i="13" s="1"/>
  <c r="AR31" i="13" s="1"/>
  <c r="AS31" i="13" s="1"/>
  <c r="AT31" i="13" s="1"/>
  <c r="AU31" i="13" s="1"/>
  <c r="AV31" i="13" s="1"/>
  <c r="AW31" i="13" s="1"/>
  <c r="AX31" i="13" s="1"/>
  <c r="AY31" i="13" s="1"/>
  <c r="AZ31" i="13" s="1"/>
  <c r="BA31" i="13" s="1"/>
  <c r="BB31" i="13" s="1"/>
  <c r="BC31" i="13" s="1"/>
  <c r="BD31" i="13" s="1"/>
  <c r="BE31" i="13" s="1"/>
  <c r="L18" i="18"/>
  <c r="L16" i="18"/>
  <c r="Q23" i="18"/>
  <c r="Q21" i="18" s="1"/>
  <c r="S23" i="18"/>
  <c r="S21" i="18" s="1"/>
  <c r="V23" i="18"/>
  <c r="V21" i="18" s="1"/>
  <c r="M23" i="18"/>
  <c r="M21" i="18" s="1"/>
  <c r="R23" i="18"/>
  <c r="R21" i="18" s="1"/>
  <c r="P23" i="18"/>
  <c r="P21" i="18" s="1"/>
  <c r="Y23" i="18"/>
  <c r="Y21" i="18" s="1"/>
  <c r="AA23" i="18"/>
  <c r="AA21" i="18" s="1"/>
  <c r="L23" i="18"/>
  <c r="L21" i="18" s="1"/>
  <c r="N23" i="18"/>
  <c r="N21" i="18" s="1"/>
  <c r="Z23" i="18"/>
  <c r="Z21" i="18" s="1"/>
  <c r="X23" i="18"/>
  <c r="X21" i="18" s="1"/>
  <c r="K23" i="18"/>
  <c r="K21" i="18" s="1"/>
  <c r="U23" i="18"/>
  <c r="U21" i="18" s="1"/>
  <c r="T23" i="18"/>
  <c r="T21" i="18" s="1"/>
  <c r="O23" i="18"/>
  <c r="O21" i="18" s="1"/>
  <c r="I23" i="18"/>
  <c r="I21" i="18" s="1"/>
  <c r="J23" i="18"/>
  <c r="J21" i="18" s="1"/>
  <c r="AC23" i="18"/>
  <c r="AC21" i="18" s="1"/>
  <c r="AB23" i="18"/>
  <c r="AB21" i="18" s="1"/>
  <c r="W23" i="18"/>
  <c r="W21" i="18" s="1"/>
  <c r="J16" i="18"/>
  <c r="P29" i="8"/>
  <c r="I7" i="20" l="1"/>
  <c r="AO25" i="8"/>
  <c r="AQ25" i="8" s="1"/>
  <c r="AD25" i="8"/>
  <c r="AA25" i="8"/>
  <c r="AC26" i="8" s="1"/>
  <c r="AB25" i="8"/>
  <c r="Z26" i="8"/>
  <c r="AJ25" i="9"/>
  <c r="AI26" i="9" s="1"/>
  <c r="AK25" i="9"/>
  <c r="I9" i="20"/>
  <c r="I18" i="18"/>
  <c r="Q29" i="8"/>
  <c r="R29" i="8" s="1"/>
  <c r="I11" i="20" l="1"/>
  <c r="AL25" i="9"/>
  <c r="AN25" i="9" s="1"/>
  <c r="AD26" i="8"/>
  <c r="AO26" i="8"/>
  <c r="AQ26" i="8" s="1"/>
  <c r="AA26" i="8"/>
  <c r="AB26" i="8"/>
  <c r="AJ26" i="9"/>
  <c r="AI27" i="9" s="1"/>
  <c r="AK26" i="9"/>
  <c r="P30" i="8"/>
  <c r="Z27" i="8" l="1"/>
  <c r="AC27" i="8"/>
  <c r="AL26" i="9"/>
  <c r="AN26" i="9" s="1"/>
  <c r="AK27" i="9"/>
  <c r="AJ27" i="9"/>
  <c r="AI28" i="9" s="1"/>
  <c r="Q30" i="8"/>
  <c r="R30" i="8" s="1"/>
  <c r="AO27" i="8" l="1"/>
  <c r="AQ27" i="8" s="1"/>
  <c r="AD27" i="8"/>
  <c r="AL27" i="9"/>
  <c r="AN27" i="9" s="1"/>
  <c r="AA27" i="8"/>
  <c r="AC28" i="8" s="1"/>
  <c r="AB27" i="8"/>
  <c r="P31" i="8"/>
  <c r="Q31" i="8" s="1"/>
  <c r="R31" i="8" s="1"/>
  <c r="AJ28" i="9"/>
  <c r="AI29" i="9" s="1"/>
  <c r="AK28" i="9"/>
  <c r="Z28" i="8" l="1"/>
  <c r="AD28" i="8"/>
  <c r="AO28" i="8"/>
  <c r="AQ28" i="8" s="1"/>
  <c r="AB28" i="8"/>
  <c r="AA28" i="8"/>
  <c r="AC29" i="8" s="1"/>
  <c r="P32" i="8"/>
  <c r="AL28" i="9"/>
  <c r="AN28" i="9" s="1"/>
  <c r="AK29" i="9"/>
  <c r="AJ29" i="9"/>
  <c r="AI30" i="9" s="1"/>
  <c r="AD29" i="8" l="1"/>
  <c r="AO29" i="8"/>
  <c r="AQ29" i="8" s="1"/>
  <c r="Z29" i="8"/>
  <c r="AL29" i="9"/>
  <c r="AN29" i="9" s="1"/>
  <c r="AI42" i="9"/>
  <c r="AJ30" i="9"/>
  <c r="AJ42" i="9" s="1"/>
  <c r="AJ54" i="9" s="1"/>
  <c r="AK30" i="9"/>
  <c r="AK42" i="9" s="1"/>
  <c r="AK54" i="9" s="1"/>
  <c r="Q32" i="8"/>
  <c r="R32" i="8" s="1"/>
  <c r="AI31" i="9" l="1"/>
  <c r="P33" i="8"/>
  <c r="AB29" i="8"/>
  <c r="AA29" i="8"/>
  <c r="Q33" i="8"/>
  <c r="R33" i="8" s="1"/>
  <c r="AI43" i="9"/>
  <c r="AJ31" i="9"/>
  <c r="AJ43" i="9" s="1"/>
  <c r="AJ55" i="9" s="1"/>
  <c r="AK31" i="9"/>
  <c r="AK43" i="9" s="1"/>
  <c r="AK55" i="9" s="1"/>
  <c r="AL42" i="9"/>
  <c r="J14" i="10" s="1"/>
  <c r="AI54" i="9"/>
  <c r="AL54" i="9" s="1"/>
  <c r="V14" i="10" s="1"/>
  <c r="AL30" i="9"/>
  <c r="AI32" i="9" l="1"/>
  <c r="AC30" i="8"/>
  <c r="Z30" i="8"/>
  <c r="AL31" i="9"/>
  <c r="AN31" i="9" s="1"/>
  <c r="AX9" i="21"/>
  <c r="AW9" i="21"/>
  <c r="AX10" i="12"/>
  <c r="AX14" i="12" s="1"/>
  <c r="AW10" i="12"/>
  <c r="AW14" i="12" s="1"/>
  <c r="AZ9" i="21"/>
  <c r="V52" i="10"/>
  <c r="AY9" i="21"/>
  <c r="AY10" i="12"/>
  <c r="AY14" i="12" s="1"/>
  <c r="AZ10" i="12"/>
  <c r="AZ14" i="12" s="1"/>
  <c r="AI44" i="9"/>
  <c r="AK32" i="9"/>
  <c r="AK44" i="9" s="1"/>
  <c r="AK56" i="9" s="1"/>
  <c r="AJ32" i="9"/>
  <c r="AJ44" i="9" s="1"/>
  <c r="AJ56" i="9" s="1"/>
  <c r="J52" i="10"/>
  <c r="J15" i="10"/>
  <c r="AL43" i="9"/>
  <c r="K14" i="10" s="1"/>
  <c r="E10" i="12" s="1"/>
  <c r="AI55" i="9"/>
  <c r="AL55" i="9" s="1"/>
  <c r="P34" i="8"/>
  <c r="AN30" i="9"/>
  <c r="AA30" i="8" l="1"/>
  <c r="AC31" i="8" s="1"/>
  <c r="Z31" i="8"/>
  <c r="AB30" i="8"/>
  <c r="AO30" i="8"/>
  <c r="AQ30" i="8" s="1"/>
  <c r="AD30" i="8"/>
  <c r="AL32" i="9"/>
  <c r="AN32" i="9" s="1"/>
  <c r="J53" i="10"/>
  <c r="J62" i="10"/>
  <c r="H9" i="21"/>
  <c r="G9" i="21"/>
  <c r="F10" i="12"/>
  <c r="F14" i="12" s="1"/>
  <c r="F9" i="21"/>
  <c r="H10" i="12"/>
  <c r="H14" i="12" s="1"/>
  <c r="E9" i="21"/>
  <c r="E14" i="12"/>
  <c r="K52" i="10"/>
  <c r="G10" i="12"/>
  <c r="G14" i="12" s="1"/>
  <c r="Q34" i="8"/>
  <c r="P35" i="8" s="1"/>
  <c r="AI33" i="9"/>
  <c r="AL44" i="9"/>
  <c r="L14" i="10" s="1"/>
  <c r="AI56" i="9"/>
  <c r="AL56" i="9" s="1"/>
  <c r="K15" i="10"/>
  <c r="R34" i="8" l="1"/>
  <c r="AA31" i="8"/>
  <c r="AB31" i="8"/>
  <c r="AO31" i="8"/>
  <c r="AQ31" i="8" s="1"/>
  <c r="AD31" i="8"/>
  <c r="AI45" i="9"/>
  <c r="AJ33" i="9"/>
  <c r="AJ45" i="9" s="1"/>
  <c r="AJ57" i="9" s="1"/>
  <c r="AK33" i="9"/>
  <c r="L15" i="10"/>
  <c r="Q35" i="8"/>
  <c r="R35" i="8" s="1"/>
  <c r="P36" i="8"/>
  <c r="J63" i="10"/>
  <c r="K9" i="21"/>
  <c r="J9" i="21"/>
  <c r="K10" i="12"/>
  <c r="K14" i="12" s="1"/>
  <c r="L10" i="12"/>
  <c r="L14" i="12" s="1"/>
  <c r="I9" i="21"/>
  <c r="L9" i="21"/>
  <c r="J10" i="12"/>
  <c r="J14" i="12" s="1"/>
  <c r="I10" i="12"/>
  <c r="I14" i="12" s="1"/>
  <c r="L52" i="10"/>
  <c r="K59" i="10"/>
  <c r="K58" i="10"/>
  <c r="K53" i="10"/>
  <c r="AC32" i="8" l="1"/>
  <c r="Z32" i="8"/>
  <c r="Q36" i="8"/>
  <c r="R36" i="8" s="1"/>
  <c r="L53" i="10"/>
  <c r="AL33" i="9"/>
  <c r="AI34" i="9"/>
  <c r="AK45" i="9"/>
  <c r="AL45" i="9" s="1"/>
  <c r="M14" i="10" s="1"/>
  <c r="AI57" i="9"/>
  <c r="K60" i="10"/>
  <c r="AK57" i="9" l="1"/>
  <c r="AB32" i="8"/>
  <c r="AA32" i="8"/>
  <c r="AD32" i="8"/>
  <c r="AO32" i="8"/>
  <c r="AQ32" i="8" s="1"/>
  <c r="P37" i="8"/>
  <c r="Q37" i="8" s="1"/>
  <c r="R37" i="8" s="1"/>
  <c r="M52" i="10"/>
  <c r="M53" i="10" s="1"/>
  <c r="P10" i="12"/>
  <c r="P14" i="12" s="1"/>
  <c r="N10" i="12"/>
  <c r="N14" i="12" s="1"/>
  <c r="M10" i="12"/>
  <c r="M14" i="12" s="1"/>
  <c r="M9" i="21"/>
  <c r="P9" i="21"/>
  <c r="O10" i="12"/>
  <c r="O14" i="12" s="1"/>
  <c r="O9" i="21"/>
  <c r="N9" i="21"/>
  <c r="M15" i="10"/>
  <c r="K61" i="10"/>
  <c r="AI46" i="9"/>
  <c r="AK34" i="9"/>
  <c r="AK46" i="9" s="1"/>
  <c r="AK58" i="9" s="1"/>
  <c r="AJ34" i="9"/>
  <c r="AJ46" i="9" s="1"/>
  <c r="AJ58" i="9" s="1"/>
  <c r="AL57" i="9"/>
  <c r="AN33" i="9"/>
  <c r="Z33" i="8" l="1"/>
  <c r="AC33" i="8"/>
  <c r="P38" i="8"/>
  <c r="AL34" i="9"/>
  <c r="AN34" i="9" s="1"/>
  <c r="K62" i="10"/>
  <c r="K63" i="10" s="1"/>
  <c r="L58" i="10"/>
  <c r="L59" i="10"/>
  <c r="AL46" i="9"/>
  <c r="AI58" i="9"/>
  <c r="AL58" i="9" s="1"/>
  <c r="AI35" i="9"/>
  <c r="AD33" i="8" l="1"/>
  <c r="AO33" i="8"/>
  <c r="AQ33" i="8" s="1"/>
  <c r="AB33" i="8"/>
  <c r="AA33" i="8"/>
  <c r="Z34" i="8" s="1"/>
  <c r="Q38" i="8"/>
  <c r="R38" i="8" s="1"/>
  <c r="L60" i="10"/>
  <c r="O14" i="10"/>
  <c r="N14" i="10"/>
  <c r="AI47" i="9"/>
  <c r="AK35" i="9"/>
  <c r="AK47" i="9" s="1"/>
  <c r="AK59" i="9" s="1"/>
  <c r="AJ35" i="9"/>
  <c r="AJ47" i="9" s="1"/>
  <c r="AJ59" i="9" s="1"/>
  <c r="P39" i="8" l="1"/>
  <c r="AC34" i="8"/>
  <c r="AO34" i="8" s="1"/>
  <c r="AQ34" i="8" s="1"/>
  <c r="AI36" i="9"/>
  <c r="AI48" i="9" s="1"/>
  <c r="AD34" i="8"/>
  <c r="AA34" i="8"/>
  <c r="AC35" i="8" s="1"/>
  <c r="AB34" i="8"/>
  <c r="Q39" i="8"/>
  <c r="R39" i="8" s="1"/>
  <c r="AL35" i="9"/>
  <c r="AL47" i="9"/>
  <c r="AI59" i="9"/>
  <c r="AL59" i="9" s="1"/>
  <c r="R9" i="21"/>
  <c r="Q9" i="21"/>
  <c r="Q10" i="12"/>
  <c r="Q14" i="12" s="1"/>
  <c r="T10" i="12"/>
  <c r="T14" i="12" s="1"/>
  <c r="T9" i="21"/>
  <c r="S9" i="21"/>
  <c r="N52" i="10"/>
  <c r="R10" i="12"/>
  <c r="R14" i="12" s="1"/>
  <c r="S10" i="12"/>
  <c r="S14" i="12" s="1"/>
  <c r="N15" i="10"/>
  <c r="U9" i="21"/>
  <c r="O52" i="10"/>
  <c r="V10" i="12"/>
  <c r="V14" i="12" s="1"/>
  <c r="W10" i="12"/>
  <c r="W14" i="12" s="1"/>
  <c r="X9" i="21"/>
  <c r="W9" i="21"/>
  <c r="X10" i="12"/>
  <c r="X14" i="12" s="1"/>
  <c r="V9" i="21"/>
  <c r="U10" i="12"/>
  <c r="U14" i="12" s="1"/>
  <c r="L61" i="10"/>
  <c r="P40" i="8" l="1"/>
  <c r="AK36" i="9"/>
  <c r="AK48" i="9" s="1"/>
  <c r="AJ36" i="9"/>
  <c r="AJ48" i="9" s="1"/>
  <c r="AI37" i="9"/>
  <c r="AJ37" i="9" s="1"/>
  <c r="AJ49" i="9" s="1"/>
  <c r="AL36" i="9"/>
  <c r="AN36" i="9" s="1"/>
  <c r="Z35" i="8"/>
  <c r="AD35" i="8"/>
  <c r="AO35" i="8"/>
  <c r="AQ35" i="8" s="1"/>
  <c r="Q40" i="8"/>
  <c r="R40" i="8" s="1"/>
  <c r="N53" i="10"/>
  <c r="O15" i="10"/>
  <c r="L62" i="10"/>
  <c r="L63" i="10" s="1"/>
  <c r="M58" i="10"/>
  <c r="M59" i="10"/>
  <c r="AN35" i="9"/>
  <c r="AL48" i="9"/>
  <c r="P14" i="10" s="1"/>
  <c r="AK37" i="9" l="1"/>
  <c r="AK49" i="9" s="1"/>
  <c r="AI49" i="9"/>
  <c r="P41" i="8"/>
  <c r="Q41" i="8" s="1"/>
  <c r="R41" i="8" s="1"/>
  <c r="AB35" i="8"/>
  <c r="AA35" i="8"/>
  <c r="AC36" i="8" s="1"/>
  <c r="AD36" i="8" s="1"/>
  <c r="AI38" i="9"/>
  <c r="AI50" i="9" s="1"/>
  <c r="AA9" i="21"/>
  <c r="Y10" i="12"/>
  <c r="Y14" i="12" s="1"/>
  <c r="Z9" i="21"/>
  <c r="AA10" i="12"/>
  <c r="AA14" i="12" s="1"/>
  <c r="Y9" i="21"/>
  <c r="AB10" i="12"/>
  <c r="AB14" i="12" s="1"/>
  <c r="AB9" i="21"/>
  <c r="P52" i="10"/>
  <c r="Z10" i="12"/>
  <c r="Z14" i="12" s="1"/>
  <c r="AL37" i="9"/>
  <c r="AN37" i="9" s="1"/>
  <c r="M60" i="10"/>
  <c r="O53" i="10"/>
  <c r="P15" i="10"/>
  <c r="AL49" i="9" l="1"/>
  <c r="Q14" i="10" s="1"/>
  <c r="Z36" i="8"/>
  <c r="AJ38" i="9"/>
  <c r="AJ50" i="9" s="1"/>
  <c r="AL50" i="9" s="1"/>
  <c r="R14" i="10" s="1"/>
  <c r="AB36" i="8"/>
  <c r="AI12" i="8" s="1"/>
  <c r="AG12" i="8"/>
  <c r="AA36" i="8"/>
  <c r="AH12" i="8" s="1"/>
  <c r="AK38" i="9"/>
  <c r="AK50" i="9" s="1"/>
  <c r="AI39" i="9"/>
  <c r="AI51" i="9" s="1"/>
  <c r="P53" i="10"/>
  <c r="M61" i="10"/>
  <c r="Q15" i="10"/>
  <c r="AE9" i="21"/>
  <c r="AC9" i="21"/>
  <c r="AC10" i="12"/>
  <c r="AC14" i="12" s="1"/>
  <c r="AF9" i="21"/>
  <c r="Q52" i="10"/>
  <c r="AD9" i="21"/>
  <c r="AD10" i="12"/>
  <c r="AD14" i="12" s="1"/>
  <c r="AF10" i="12"/>
  <c r="AF14" i="12" s="1"/>
  <c r="AE10" i="12"/>
  <c r="AE14" i="12" s="1"/>
  <c r="AJ39" i="9" l="1"/>
  <c r="AJ51" i="9" s="1"/>
  <c r="AK39" i="9"/>
  <c r="AK51" i="9" s="1"/>
  <c r="AC37" i="8"/>
  <c r="AD37" i="8" s="1"/>
  <c r="Z37" i="8"/>
  <c r="AO60" i="8"/>
  <c r="AO48" i="8"/>
  <c r="AO36" i="8"/>
  <c r="AQ36" i="8" s="1"/>
  <c r="AL38" i="9"/>
  <c r="AN38" i="9" s="1"/>
  <c r="AI40" i="9"/>
  <c r="Q53" i="10"/>
  <c r="AH10" i="12"/>
  <c r="AH14" i="12" s="1"/>
  <c r="AG10" i="12"/>
  <c r="AG14" i="12" s="1"/>
  <c r="R52" i="10"/>
  <c r="AJ9" i="21"/>
  <c r="AJ10" i="12"/>
  <c r="AJ14" i="12" s="1"/>
  <c r="AH9" i="21"/>
  <c r="AI9" i="21"/>
  <c r="AI10" i="12"/>
  <c r="AI14" i="12" s="1"/>
  <c r="AG9" i="21"/>
  <c r="R15" i="10"/>
  <c r="AL39" i="9"/>
  <c r="AN39" i="9" s="1"/>
  <c r="AL51" i="9"/>
  <c r="S14" i="10" s="1"/>
  <c r="M62" i="10"/>
  <c r="M63" i="10" s="1"/>
  <c r="N58" i="10"/>
  <c r="N59" i="10"/>
  <c r="AB37" i="8" l="1"/>
  <c r="AI13" i="8" s="1"/>
  <c r="AA37" i="8"/>
  <c r="AC38" i="8" s="1"/>
  <c r="AD38" i="8" s="1"/>
  <c r="Z38" i="8"/>
  <c r="N60" i="10"/>
  <c r="AL9" i="21"/>
  <c r="AN9" i="21"/>
  <c r="AM9" i="21"/>
  <c r="AK9" i="21"/>
  <c r="AL10" i="12"/>
  <c r="AL14" i="12" s="1"/>
  <c r="AM10" i="12"/>
  <c r="AM14" i="12" s="1"/>
  <c r="AN10" i="12"/>
  <c r="AN14" i="12" s="1"/>
  <c r="S52" i="10"/>
  <c r="AK10" i="12"/>
  <c r="AK14" i="12" s="1"/>
  <c r="R53" i="10"/>
  <c r="S15" i="10"/>
  <c r="AI52" i="9"/>
  <c r="AK40" i="9"/>
  <c r="AK52" i="9" s="1"/>
  <c r="AJ40" i="9"/>
  <c r="AJ52" i="9" s="1"/>
  <c r="AB38" i="8" l="1"/>
  <c r="AI14" i="8" s="1"/>
  <c r="AA38" i="8"/>
  <c r="AO61" i="8"/>
  <c r="AO49" i="8"/>
  <c r="AO37" i="8"/>
  <c r="AQ37" i="8" s="1"/>
  <c r="S53" i="10"/>
  <c r="AI41" i="9"/>
  <c r="AL40" i="9"/>
  <c r="AN40" i="9" s="1"/>
  <c r="AL52" i="9"/>
  <c r="T14" i="10" s="1"/>
  <c r="T15" i="10" s="1"/>
  <c r="N61" i="10"/>
  <c r="AC39" i="8" l="1"/>
  <c r="AD39" i="8" s="1"/>
  <c r="Z39" i="8"/>
  <c r="AO38" i="8"/>
  <c r="AQ38" i="8" s="1"/>
  <c r="AO62" i="8"/>
  <c r="AO50" i="8"/>
  <c r="N62" i="10"/>
  <c r="N63" i="10" s="1"/>
  <c r="O59" i="10"/>
  <c r="O58" i="10"/>
  <c r="AQ10" i="12"/>
  <c r="AQ14" i="12" s="1"/>
  <c r="AQ9" i="21"/>
  <c r="AP10" i="12"/>
  <c r="AP14" i="12" s="1"/>
  <c r="AR9" i="21"/>
  <c r="AP9" i="21"/>
  <c r="T52" i="10"/>
  <c r="AO9" i="21"/>
  <c r="AR10" i="12"/>
  <c r="AR14" i="12" s="1"/>
  <c r="AO10" i="12"/>
  <c r="AO14" i="12" s="1"/>
  <c r="AI53" i="9"/>
  <c r="AJ41" i="9"/>
  <c r="AJ53" i="9" s="1"/>
  <c r="AK41" i="9"/>
  <c r="AK53" i="9" s="1"/>
  <c r="AA39" i="8" l="1"/>
  <c r="AC40" i="8" s="1"/>
  <c r="AD40" i="8" s="1"/>
  <c r="AB39" i="8"/>
  <c r="AI15" i="8" s="1"/>
  <c r="AO39" i="8" s="1"/>
  <c r="AQ39" i="8" s="1"/>
  <c r="T53" i="10"/>
  <c r="AL41" i="9"/>
  <c r="O60" i="10"/>
  <c r="AL53" i="9"/>
  <c r="U14" i="10" s="1"/>
  <c r="AO63" i="8" l="1"/>
  <c r="AO51" i="8"/>
  <c r="Z40" i="8"/>
  <c r="AV9" i="21"/>
  <c r="AV10" i="12"/>
  <c r="AV14" i="12" s="1"/>
  <c r="AT10" i="12"/>
  <c r="AT14" i="12" s="1"/>
  <c r="AU9" i="21"/>
  <c r="AT9" i="21"/>
  <c r="AS10" i="12"/>
  <c r="AS14" i="12" s="1"/>
  <c r="AS9" i="21"/>
  <c r="U52" i="10"/>
  <c r="U53" i="10" s="1"/>
  <c r="AU10" i="12"/>
  <c r="AU14" i="12" s="1"/>
  <c r="N35" i="10"/>
  <c r="M35" i="10"/>
  <c r="R35" i="10"/>
  <c r="O35" i="10"/>
  <c r="K35" i="10"/>
  <c r="L35" i="10"/>
  <c r="Q35" i="10"/>
  <c r="V35" i="10"/>
  <c r="J35" i="10"/>
  <c r="J43" i="10" s="1"/>
  <c r="J44" i="10" s="1"/>
  <c r="P35" i="10"/>
  <c r="S35" i="10"/>
  <c r="T35" i="10"/>
  <c r="U35" i="10"/>
  <c r="U15" i="10"/>
  <c r="O61" i="10"/>
  <c r="AN41" i="9"/>
  <c r="J7" i="10"/>
  <c r="AB40" i="8" l="1"/>
  <c r="AI16" i="8" s="1"/>
  <c r="AA40" i="8"/>
  <c r="AC41" i="8" s="1"/>
  <c r="AD41" i="8" s="1"/>
  <c r="V53" i="10"/>
  <c r="V15" i="10"/>
  <c r="V16" i="10" s="1"/>
  <c r="U16" i="10"/>
  <c r="O62" i="10"/>
  <c r="P58" i="10"/>
  <c r="P59" i="10"/>
  <c r="J16" i="10"/>
  <c r="K16" i="10"/>
  <c r="L16" i="10"/>
  <c r="M16" i="10"/>
  <c r="N16" i="10"/>
  <c r="O16" i="10"/>
  <c r="P16" i="10"/>
  <c r="Q16" i="10"/>
  <c r="R16" i="10"/>
  <c r="S16" i="10"/>
  <c r="T16" i="10"/>
  <c r="Z41" i="8" l="1"/>
  <c r="AO52" i="8"/>
  <c r="AO64" i="8"/>
  <c r="AO40" i="8"/>
  <c r="AQ40" i="8" s="1"/>
  <c r="K55" i="10"/>
  <c r="K64" i="10" s="1"/>
  <c r="K21" i="10"/>
  <c r="K22" i="10"/>
  <c r="K31" i="10" s="1"/>
  <c r="K54" i="10"/>
  <c r="T55" i="10"/>
  <c r="T21" i="10"/>
  <c r="T22" i="10"/>
  <c r="T31" i="10" s="1"/>
  <c r="T54" i="10"/>
  <c r="U55" i="10"/>
  <c r="U21" i="10"/>
  <c r="U22" i="10"/>
  <c r="U31" i="10" s="1"/>
  <c r="L22" i="10"/>
  <c r="L31" i="10" s="1"/>
  <c r="L21" i="10"/>
  <c r="L55" i="10"/>
  <c r="L64" i="10" s="1"/>
  <c r="L54" i="10"/>
  <c r="O63" i="10"/>
  <c r="V55" i="10"/>
  <c r="V21" i="10"/>
  <c r="V22" i="10"/>
  <c r="V31" i="10" s="1"/>
  <c r="R55" i="10"/>
  <c r="R22" i="10"/>
  <c r="R31" i="10" s="1"/>
  <c r="R21" i="10"/>
  <c r="R54" i="10"/>
  <c r="Q55" i="10"/>
  <c r="Q21" i="10"/>
  <c r="Q22" i="10"/>
  <c r="Q31" i="10" s="1"/>
  <c r="Q54" i="10"/>
  <c r="P55" i="10"/>
  <c r="P22" i="10"/>
  <c r="P31" i="10" s="1"/>
  <c r="P21" i="10"/>
  <c r="P54" i="10"/>
  <c r="O55" i="10"/>
  <c r="O64" i="10" s="1"/>
  <c r="O22" i="10"/>
  <c r="O31" i="10" s="1"/>
  <c r="O21" i="10"/>
  <c r="O54" i="10"/>
  <c r="N55" i="10"/>
  <c r="N64" i="10" s="1"/>
  <c r="N22" i="10"/>
  <c r="N31" i="10" s="1"/>
  <c r="N21" i="10"/>
  <c r="N54" i="10"/>
  <c r="U54" i="10"/>
  <c r="J55" i="10"/>
  <c r="J22" i="10"/>
  <c r="J21" i="10"/>
  <c r="J54" i="10"/>
  <c r="E3" i="21" s="1"/>
  <c r="P60" i="10"/>
  <c r="S55" i="10"/>
  <c r="S22" i="10"/>
  <c r="S31" i="10" s="1"/>
  <c r="S21" i="10"/>
  <c r="S54" i="10"/>
  <c r="M55" i="10"/>
  <c r="M64" i="10" s="1"/>
  <c r="M22" i="10"/>
  <c r="M31" i="10" s="1"/>
  <c r="M21" i="10"/>
  <c r="M54" i="10"/>
  <c r="V54" i="10"/>
  <c r="AB41" i="8" l="1"/>
  <c r="AI17" i="8" s="1"/>
  <c r="AA41" i="8"/>
  <c r="Z42" i="8" s="1"/>
  <c r="P61" i="10"/>
  <c r="T7" i="10"/>
  <c r="U7" i="10" s="1"/>
  <c r="J31" i="10"/>
  <c r="J32" i="10" s="1"/>
  <c r="K32" i="10" s="1"/>
  <c r="L32" i="10" s="1"/>
  <c r="M32" i="10" s="1"/>
  <c r="N32" i="10" s="1"/>
  <c r="O32" i="10" s="1"/>
  <c r="P32" i="10" s="1"/>
  <c r="Q32" i="10" s="1"/>
  <c r="R32" i="10" s="1"/>
  <c r="S32" i="10" s="1"/>
  <c r="T32" i="10" s="1"/>
  <c r="U32" i="10" s="1"/>
  <c r="V32" i="10" s="1"/>
  <c r="P8" i="10"/>
  <c r="Q8" i="10" s="1"/>
  <c r="P7" i="10"/>
  <c r="Q7" i="10" s="1"/>
  <c r="T8" i="10"/>
  <c r="U8" i="10" s="1"/>
  <c r="J64" i="10"/>
  <c r="J65" i="10" s="1"/>
  <c r="K65" i="10" s="1"/>
  <c r="L65" i="10" s="1"/>
  <c r="M65" i="10" s="1"/>
  <c r="N65" i="10" s="1"/>
  <c r="O65" i="10" s="1"/>
  <c r="AC42" i="8" l="1"/>
  <c r="AD42" i="8" s="1"/>
  <c r="AA42" i="8"/>
  <c r="AB42" i="8"/>
  <c r="AI18" i="8" s="1"/>
  <c r="Q11" i="10"/>
  <c r="AO41" i="8"/>
  <c r="AQ41" i="8" s="1"/>
  <c r="AO53" i="8"/>
  <c r="AO65" i="8"/>
  <c r="P62" i="10"/>
  <c r="P63" i="10" s="1"/>
  <c r="Q58" i="10"/>
  <c r="Q59" i="10"/>
  <c r="E3" i="12"/>
  <c r="E4" i="21"/>
  <c r="E11" i="21"/>
  <c r="P64" i="10" l="1"/>
  <c r="P65" i="10" s="1"/>
  <c r="AO42" i="8"/>
  <c r="AQ42" i="8" s="1"/>
  <c r="AI27" i="8" s="1"/>
  <c r="AO54" i="8"/>
  <c r="Z43" i="8"/>
  <c r="AC43" i="8"/>
  <c r="AD43" i="8" s="1"/>
  <c r="F11" i="21"/>
  <c r="G11" i="21" s="1"/>
  <c r="H11" i="21" s="1"/>
  <c r="I11" i="21" s="1"/>
  <c r="J11" i="21" s="1"/>
  <c r="K11" i="21" s="1"/>
  <c r="L11" i="21" s="1"/>
  <c r="M11" i="21" s="1"/>
  <c r="N11" i="21" s="1"/>
  <c r="O11" i="21" s="1"/>
  <c r="P11" i="21" s="1"/>
  <c r="Q11" i="21" s="1"/>
  <c r="R11" i="21" s="1"/>
  <c r="S11" i="21" s="1"/>
  <c r="T11" i="21" s="1"/>
  <c r="U11" i="21" s="1"/>
  <c r="V11" i="21" s="1"/>
  <c r="W11" i="21" s="1"/>
  <c r="X11" i="21" s="1"/>
  <c r="Y11" i="21" s="1"/>
  <c r="Z11" i="21" s="1"/>
  <c r="AA11" i="21" s="1"/>
  <c r="AB11" i="21" s="1"/>
  <c r="AC11" i="21" s="1"/>
  <c r="AD11" i="21" s="1"/>
  <c r="AE11" i="21" s="1"/>
  <c r="AF11" i="21" s="1"/>
  <c r="AG11" i="21" s="1"/>
  <c r="AH11" i="21" s="1"/>
  <c r="AI11" i="21" s="1"/>
  <c r="AJ11" i="21" s="1"/>
  <c r="AK11" i="21" s="1"/>
  <c r="AL11" i="21" s="1"/>
  <c r="AM11" i="21" s="1"/>
  <c r="AN11" i="21" s="1"/>
  <c r="AO11" i="21" s="1"/>
  <c r="AP11" i="21" s="1"/>
  <c r="AQ11" i="21" s="1"/>
  <c r="AR11" i="21" s="1"/>
  <c r="AS11" i="21" s="1"/>
  <c r="AT11" i="21" s="1"/>
  <c r="AU11" i="21" s="1"/>
  <c r="AV11" i="21" s="1"/>
  <c r="AW11" i="21" s="1"/>
  <c r="AX11" i="21" s="1"/>
  <c r="AY11" i="21" s="1"/>
  <c r="AZ11" i="21" s="1"/>
  <c r="E16" i="12"/>
  <c r="E4" i="12"/>
  <c r="I17" i="18" s="1"/>
  <c r="H15" i="12"/>
  <c r="I15" i="12" s="1"/>
  <c r="J15" i="12" s="1"/>
  <c r="K15" i="12" s="1"/>
  <c r="L15" i="12" s="1"/>
  <c r="Q60" i="10"/>
  <c r="N15" i="12" l="1"/>
  <c r="O15" i="12" s="1"/>
  <c r="P15" i="12" s="1"/>
  <c r="Q15" i="12" s="1"/>
  <c r="R15" i="12" s="1"/>
  <c r="S15" i="12" s="1"/>
  <c r="T15" i="12" s="1"/>
  <c r="U15" i="12" s="1"/>
  <c r="V15" i="12" s="1"/>
  <c r="W15" i="12" s="1"/>
  <c r="X15" i="12" s="1"/>
  <c r="Y15" i="12" s="1"/>
  <c r="Z15" i="12" s="1"/>
  <c r="AA15" i="12" s="1"/>
  <c r="AB15" i="12" s="1"/>
  <c r="AC15" i="12" s="1"/>
  <c r="AD15" i="12" s="1"/>
  <c r="AE15" i="12" s="1"/>
  <c r="AF15" i="12" s="1"/>
  <c r="AG15" i="12" s="1"/>
  <c r="AH15" i="12" s="1"/>
  <c r="AI15" i="12" s="1"/>
  <c r="AJ15" i="12" s="1"/>
  <c r="AK15" i="12" s="1"/>
  <c r="AL15" i="12" s="1"/>
  <c r="AM15" i="12" s="1"/>
  <c r="AN15" i="12" s="1"/>
  <c r="AO15" i="12" s="1"/>
  <c r="AP15" i="12" s="1"/>
  <c r="AQ15" i="12" s="1"/>
  <c r="AR15" i="12" s="1"/>
  <c r="AS15" i="12" s="1"/>
  <c r="AT15" i="12" s="1"/>
  <c r="AU15" i="12" s="1"/>
  <c r="AV15" i="12" s="1"/>
  <c r="AW15" i="12" s="1"/>
  <c r="AX15" i="12" s="1"/>
  <c r="AY15" i="12" s="1"/>
  <c r="AZ15" i="12" s="1"/>
  <c r="AB43" i="8"/>
  <c r="AI19" i="8" s="1"/>
  <c r="AA43" i="8"/>
  <c r="AC44" i="8" s="1"/>
  <c r="AD44" i="8" s="1"/>
  <c r="Z44" i="8"/>
  <c r="Q61" i="10"/>
  <c r="K15" i="14"/>
  <c r="H8" i="20"/>
  <c r="L15" i="14"/>
  <c r="H10" i="20"/>
  <c r="K15" i="18"/>
  <c r="K17" i="18"/>
  <c r="J15" i="14"/>
  <c r="I15" i="18"/>
  <c r="I8" i="20" s="1"/>
  <c r="J17" i="18"/>
  <c r="L17" i="18"/>
  <c r="J15" i="18"/>
  <c r="L15" i="18"/>
  <c r="I10" i="20"/>
  <c r="AB44" i="8" l="1"/>
  <c r="AI20" i="8" s="1"/>
  <c r="AA44" i="8"/>
  <c r="AO43" i="8"/>
  <c r="AQ43" i="8" s="1"/>
  <c r="AI28" i="8" s="1"/>
  <c r="AO55" i="8"/>
  <c r="Q62" i="10"/>
  <c r="Q64" i="10" s="1"/>
  <c r="Q65" i="10" s="1"/>
  <c r="R59" i="10"/>
  <c r="R58" i="10"/>
  <c r="R60" i="10" l="1"/>
  <c r="R61" i="10" s="1"/>
  <c r="AC45" i="8"/>
  <c r="AD45" i="8" s="1"/>
  <c r="Z45" i="8"/>
  <c r="AO56" i="8"/>
  <c r="AO44" i="8"/>
  <c r="AQ44" i="8" s="1"/>
  <c r="AI29" i="8" s="1"/>
  <c r="Q63" i="10"/>
  <c r="S59" i="10"/>
  <c r="R62" i="10"/>
  <c r="R64" i="10" s="1"/>
  <c r="R65" i="10" s="1"/>
  <c r="S58" i="10"/>
  <c r="S60" i="10" l="1"/>
  <c r="AB45" i="8"/>
  <c r="AI21" i="8" s="1"/>
  <c r="AA45" i="8"/>
  <c r="R63" i="10"/>
  <c r="S61" i="10"/>
  <c r="AC46" i="8" l="1"/>
  <c r="AD46" i="8" s="1"/>
  <c r="Z46" i="8"/>
  <c r="AO45" i="8"/>
  <c r="AQ45" i="8" s="1"/>
  <c r="AI30" i="8" s="1"/>
  <c r="AO57" i="8"/>
  <c r="S62" i="10"/>
  <c r="S64" i="10" s="1"/>
  <c r="S65" i="10" s="1"/>
  <c r="T59" i="10"/>
  <c r="T58" i="10"/>
  <c r="S63" i="10" l="1"/>
  <c r="AB46" i="8"/>
  <c r="AI22" i="8" s="1"/>
  <c r="AA46" i="8"/>
  <c r="T60" i="10"/>
  <c r="T61" i="10" s="1"/>
  <c r="AC47" i="8" l="1"/>
  <c r="AD47" i="8" s="1"/>
  <c r="AE12" i="8" s="1"/>
  <c r="Z47" i="8"/>
  <c r="AO58" i="8"/>
  <c r="AO46" i="8"/>
  <c r="AQ46" i="8" s="1"/>
  <c r="AI31" i="8" s="1"/>
  <c r="T62" i="10"/>
  <c r="T63" i="10" s="1"/>
  <c r="U58" i="10"/>
  <c r="U59" i="10"/>
  <c r="T64" i="10" l="1"/>
  <c r="T65" i="10" s="1"/>
  <c r="U60" i="10"/>
  <c r="AB47" i="8"/>
  <c r="AI23" i="8" s="1"/>
  <c r="AA47" i="8"/>
  <c r="U61" i="10"/>
  <c r="AO59" i="8" l="1"/>
  <c r="AO47" i="8"/>
  <c r="AQ47" i="8" s="1"/>
  <c r="V58" i="10"/>
  <c r="V59" i="10"/>
  <c r="T10" i="10" s="1"/>
  <c r="U10" i="10" s="1"/>
  <c r="U62" i="10"/>
  <c r="U64" i="10" s="1"/>
  <c r="U65" i="10" s="1"/>
  <c r="K43" i="10"/>
  <c r="R9" i="10"/>
  <c r="S9" i="10" s="1"/>
  <c r="AI26" i="8" l="1"/>
  <c r="AI32" i="8"/>
  <c r="AI33" i="8" s="1"/>
  <c r="N8" i="9" s="1"/>
  <c r="T9" i="10"/>
  <c r="U9" i="10" s="1"/>
  <c r="V60" i="10"/>
  <c r="V61" i="10" s="1"/>
  <c r="U63" i="10"/>
  <c r="L43" i="10"/>
  <c r="K44" i="10"/>
  <c r="V62" i="10" l="1"/>
  <c r="T6" i="10" s="1"/>
  <c r="U6" i="10" s="1"/>
  <c r="T5" i="10"/>
  <c r="U5" i="10" s="1"/>
  <c r="K45" i="10"/>
  <c r="L44" i="10"/>
  <c r="M43" i="10"/>
  <c r="U11" i="10" l="1"/>
  <c r="V64" i="10"/>
  <c r="V65" i="10" s="1"/>
  <c r="V63" i="10"/>
  <c r="L45" i="10"/>
  <c r="L46" i="10" s="1"/>
  <c r="J45" i="10"/>
  <c r="J36" i="10"/>
  <c r="K46" i="10"/>
  <c r="M44" i="10"/>
  <c r="N43" i="10"/>
  <c r="O43" i="10" l="1"/>
  <c r="N44" i="10"/>
  <c r="J46" i="10"/>
  <c r="J37" i="10"/>
  <c r="K36" i="10"/>
  <c r="J38" i="10"/>
  <c r="J47" i="10" s="1"/>
  <c r="J48" i="10" s="1"/>
  <c r="M45" i="10"/>
  <c r="L36" i="10" l="1"/>
  <c r="K38" i="10"/>
  <c r="K47" i="10" s="1"/>
  <c r="K48" i="10" s="1"/>
  <c r="K37" i="10"/>
  <c r="M46" i="10"/>
  <c r="N45" i="10"/>
  <c r="O44" i="10"/>
  <c r="P43" i="10"/>
  <c r="O45" i="10" l="1"/>
  <c r="O46" i="10" s="1"/>
  <c r="M36" i="10"/>
  <c r="M38" i="10" s="1"/>
  <c r="L38" i="10"/>
  <c r="L37" i="10"/>
  <c r="P44" i="10"/>
  <c r="Q43" i="10"/>
  <c r="N46" i="10"/>
  <c r="L47" i="10" l="1"/>
  <c r="L48" i="10" s="1"/>
  <c r="Q44" i="10"/>
  <c r="R43" i="10"/>
  <c r="M37" i="10"/>
  <c r="N36" i="10"/>
  <c r="M47" i="10"/>
  <c r="P45" i="10"/>
  <c r="P46" i="10" s="1"/>
  <c r="M48" i="10" l="1"/>
  <c r="S43" i="10"/>
  <c r="R44" i="10"/>
  <c r="Q45" i="10"/>
  <c r="Q46" i="10" s="1"/>
  <c r="N38" i="10"/>
  <c r="O36" i="10"/>
  <c r="N37" i="10"/>
  <c r="O38" i="10" l="1"/>
  <c r="O47" i="10" s="1"/>
  <c r="P36" i="10"/>
  <c r="O37" i="10"/>
  <c r="N47" i="10"/>
  <c r="N48" i="10" s="1"/>
  <c r="R45" i="10"/>
  <c r="S44" i="10"/>
  <c r="T43" i="10"/>
  <c r="T44" i="10" l="1"/>
  <c r="U43" i="10"/>
  <c r="R46" i="10"/>
  <c r="S45" i="10"/>
  <c r="P38" i="10"/>
  <c r="Q36" i="10"/>
  <c r="P37" i="10"/>
  <c r="O48" i="10"/>
  <c r="P47" i="10" l="1"/>
  <c r="P48" i="10" s="1"/>
  <c r="S46" i="10"/>
  <c r="U44" i="10"/>
  <c r="V43" i="10"/>
  <c r="V44" i="10" s="1"/>
  <c r="T45" i="10"/>
  <c r="T46" i="10" s="1"/>
  <c r="Q37" i="10"/>
  <c r="R36" i="10"/>
  <c r="Q38" i="10"/>
  <c r="Q47" i="10" s="1"/>
  <c r="Q48" i="10" l="1"/>
  <c r="S36" i="10"/>
  <c r="R37" i="10"/>
  <c r="R38" i="10"/>
  <c r="R47" i="10" s="1"/>
  <c r="V45" i="10"/>
  <c r="R5" i="10"/>
  <c r="S5" i="10" s="1"/>
  <c r="U45" i="10"/>
  <c r="U46" i="10" s="1"/>
  <c r="R48" i="10" l="1"/>
  <c r="R6" i="10"/>
  <c r="S6" i="10" s="1"/>
  <c r="V46" i="10"/>
  <c r="S37" i="10"/>
  <c r="S38" i="10"/>
  <c r="S47" i="10" s="1"/>
  <c r="S48" i="10" s="1"/>
  <c r="T36" i="10"/>
  <c r="T37" i="10" l="1"/>
  <c r="T38" i="10"/>
  <c r="T47" i="10" s="1"/>
  <c r="T48" i="10" s="1"/>
  <c r="U36" i="10"/>
  <c r="V36" i="10" l="1"/>
  <c r="U38" i="10"/>
  <c r="U47" i="10" s="1"/>
  <c r="U48" i="10" s="1"/>
  <c r="U37" i="10"/>
  <c r="V37" i="10" l="1"/>
  <c r="R7" i="10" s="1"/>
  <c r="S7" i="10" s="1"/>
  <c r="V38" i="10"/>
  <c r="R8" i="10" l="1"/>
  <c r="S8" i="10" s="1"/>
  <c r="S11" i="10" s="1"/>
  <c r="V47" i="10"/>
  <c r="V48" i="10" s="1"/>
</calcChain>
</file>

<file path=xl/sharedStrings.xml><?xml version="1.0" encoding="utf-8"?>
<sst xmlns="http://schemas.openxmlformats.org/spreadsheetml/2006/main" count="848" uniqueCount="380">
  <si>
    <t xml:space="preserve"> </t>
  </si>
  <si>
    <t>Team: SONY</t>
  </si>
  <si>
    <t>Yong-Qi Gao</t>
  </si>
  <si>
    <t>Berta Leach</t>
  </si>
  <si>
    <t>Ivan Ushakov</t>
  </si>
  <si>
    <t>Huiyun Zhu</t>
  </si>
  <si>
    <t>Menu</t>
  </si>
  <si>
    <t>Summary</t>
  </si>
  <si>
    <t>Relevant tabs</t>
  </si>
  <si>
    <t>Data</t>
  </si>
  <si>
    <t>Sony Black (Cleaned)</t>
  </si>
  <si>
    <t>Sony Silver (Cleaned)</t>
  </si>
  <si>
    <t>Sony Black (Aggregated)</t>
  </si>
  <si>
    <t>Sony Silver (Aggregated)</t>
  </si>
  <si>
    <t>Sony Data (Aggregated)</t>
  </si>
  <si>
    <t>Forecasting</t>
  </si>
  <si>
    <t>Assumptions</t>
  </si>
  <si>
    <t>Cleaned Sales data for SONY WH1000-MX5 Black</t>
  </si>
  <si>
    <t>Helpers</t>
  </si>
  <si>
    <t>First correction</t>
  </si>
  <si>
    <t>Second correction</t>
  </si>
  <si>
    <t>Date Time</t>
  </si>
  <si>
    <t>Item Qty</t>
  </si>
  <si>
    <t>lower boundary of IC</t>
  </si>
  <si>
    <t>upper boundary IC</t>
  </si>
  <si>
    <t>Cleaning (IC =95%)</t>
  </si>
  <si>
    <t>Sales data after first correction</t>
  </si>
  <si>
    <t>lower boundary IC</t>
  </si>
  <si>
    <t>Sales data after 2nd correc.</t>
  </si>
  <si>
    <t>Cleaned data</t>
  </si>
  <si>
    <t>mean</t>
  </si>
  <si>
    <t>sigma</t>
  </si>
  <si>
    <t>Cleaned Sales Data for SONY WH1000-MX5 Silver</t>
  </si>
  <si>
    <t>lower boundary</t>
  </si>
  <si>
    <t>upper boundary</t>
  </si>
  <si>
    <t>Sales data after second correction</t>
  </si>
  <si>
    <t>Aggregation of Sales Data for Only WH1000-MX5 Black</t>
  </si>
  <si>
    <t>Cleaned data SONY WH1000-MX5 Black</t>
  </si>
  <si>
    <t>Aggregated last 36M SONY WH1000-MX5 Black</t>
  </si>
  <si>
    <t>Clean Data</t>
  </si>
  <si>
    <t>Month</t>
  </si>
  <si>
    <t>helper column</t>
  </si>
  <si>
    <t>Month cnt (helper)</t>
  </si>
  <si>
    <t>Sum of Sales</t>
  </si>
  <si>
    <t>Sum of Clean Data</t>
  </si>
  <si>
    <t>Jan</t>
  </si>
  <si>
    <t>Feb</t>
  </si>
  <si>
    <t>Mar</t>
  </si>
  <si>
    <t>Apr</t>
  </si>
  <si>
    <t>May</t>
  </si>
  <si>
    <t>Jun</t>
  </si>
  <si>
    <t>Jul</t>
  </si>
  <si>
    <t>Aug</t>
  </si>
  <si>
    <t>Sep</t>
  </si>
  <si>
    <t>Oct</t>
  </si>
  <si>
    <t>Nov</t>
  </si>
  <si>
    <t>Dec</t>
  </si>
  <si>
    <t>Grand Total</t>
  </si>
  <si>
    <t>2021</t>
  </si>
  <si>
    <t>2022</t>
  </si>
  <si>
    <t>2023</t>
  </si>
  <si>
    <t>2024</t>
  </si>
  <si>
    <t>Aggregation of Sales data for ony WH1000-MX5 Silver</t>
  </si>
  <si>
    <t>Cleaned data SONY WH1000-MX5 Silver</t>
  </si>
  <si>
    <t>Aggregated last 36M SONY WH1000-MX5 Silver</t>
  </si>
  <si>
    <t>Combined Sales Data for Product Family: SONY WH1000-MX5</t>
  </si>
  <si>
    <t>Monthly Sales Black</t>
  </si>
  <si>
    <t>Monthly Sales Silver</t>
  </si>
  <si>
    <t>Monthly Sales Combined</t>
  </si>
  <si>
    <t>Sales, Qty</t>
  </si>
  <si>
    <t>Growth YOY %</t>
  </si>
  <si>
    <t>Oct21-Sep22</t>
  </si>
  <si>
    <t>Oct22-Sep23</t>
  </si>
  <si>
    <t>Oct23-Sep24</t>
  </si>
  <si>
    <t>Correlation Coefficient Calculator</t>
  </si>
  <si>
    <t>Monthly Sales WH1000-MX5 Black</t>
  </si>
  <si>
    <t>Monthly Sales</t>
  </si>
  <si>
    <t>Cross Correlation</t>
  </si>
  <si>
    <t>ACF value</t>
  </si>
  <si>
    <t>Lag</t>
  </si>
  <si>
    <t>Counter</t>
  </si>
  <si>
    <t>Mean</t>
  </si>
  <si>
    <t>Monthly Sales WH1000-MX5 Silver</t>
  </si>
  <si>
    <t>Monthly Sales WH1000-MX5 Aggregated</t>
  </si>
  <si>
    <t>w_-2</t>
  </si>
  <si>
    <t>alpha</t>
  </si>
  <si>
    <t>w_-1</t>
  </si>
  <si>
    <t>beta</t>
  </si>
  <si>
    <t>w_0</t>
  </si>
  <si>
    <t>base initial</t>
  </si>
  <si>
    <t>trend initial</t>
  </si>
  <si>
    <t>Holt's Linear Trend Model</t>
  </si>
  <si>
    <t>[a;m] Forecast Initialisation</t>
  </si>
  <si>
    <t>Model for forecast validation (cycle 3)</t>
  </si>
  <si>
    <t>Actual forecasting and model validation (cycle 3)</t>
  </si>
  <si>
    <t>Plots of ACF vs CC, Cycling Moving Average, and Forecast Initialisation</t>
  </si>
  <si>
    <t>Monthly Sales WH1000-MX5 Total</t>
  </si>
  <si>
    <t>MA Centered</t>
  </si>
  <si>
    <t>Level</t>
  </si>
  <si>
    <t>Trend</t>
  </si>
  <si>
    <t>Seasonality</t>
  </si>
  <si>
    <t>Cycle (c)</t>
  </si>
  <si>
    <t>Trend Initial (T0)</t>
  </si>
  <si>
    <t>Cycle Avg (Yc)</t>
  </si>
  <si>
    <t>Deseasonalised Sales (Ỹ)</t>
  </si>
  <si>
    <t>Seasonality Initial (S0)</t>
  </si>
  <si>
    <t>Base Initial (B0)</t>
  </si>
  <si>
    <t>Weighted S0 (Sw)</t>
  </si>
  <si>
    <t>Base (B')</t>
  </si>
  <si>
    <t>Trend (T')</t>
  </si>
  <si>
    <t>Seasonality (S')</t>
  </si>
  <si>
    <t>Forecast (F')</t>
  </si>
  <si>
    <t>APE'</t>
  </si>
  <si>
    <t>MAPE' (whole data h = 1)</t>
  </si>
  <si>
    <t>Base</t>
  </si>
  <si>
    <t>Conseq. month #</t>
  </si>
  <si>
    <t>Monthly Sales WH1000-MX5</t>
  </si>
  <si>
    <t>Forecast F_t</t>
  </si>
  <si>
    <t>h</t>
  </si>
  <si>
    <t>APE</t>
  </si>
  <si>
    <t>Model training h = 1</t>
  </si>
  <si>
    <t>Results of forecast validation (cycle 3)</t>
  </si>
  <si>
    <t>Validation (h varying)</t>
  </si>
  <si>
    <t>Prediction for next 18 months</t>
  </si>
  <si>
    <t>Initial forecast plot</t>
  </si>
  <si>
    <t>Row Labels</t>
  </si>
  <si>
    <t>Column Labels</t>
  </si>
  <si>
    <t>Sum of Monthly Sales Combined</t>
  </si>
  <si>
    <t>YoY</t>
  </si>
  <si>
    <t>Growth rate</t>
  </si>
  <si>
    <t>Mape (0)</t>
  </si>
  <si>
    <t>Mape (-1)</t>
  </si>
  <si>
    <t>Mape (-2)</t>
  </si>
  <si>
    <t>Mape (-3)</t>
  </si>
  <si>
    <t>Mape(-4)</t>
  </si>
  <si>
    <t>Forecast Initialisation and Model Validation</t>
  </si>
  <si>
    <t>Shifted MAPE</t>
  </si>
  <si>
    <t>New Target</t>
  </si>
  <si>
    <t>MAPE on validation</t>
  </si>
  <si>
    <t>Calendar Month</t>
  </si>
  <si>
    <t>MAPE'</t>
  </si>
  <si>
    <t>MAPE minimum</t>
  </si>
  <si>
    <t>Moving MAPE Calculation (Forecast Initialisation)</t>
  </si>
  <si>
    <t>alpha / beta</t>
  </si>
  <si>
    <t>Cycle #</t>
  </si>
  <si>
    <t>Month #</t>
  </si>
  <si>
    <t>Parameters Optimization for Alpha and Beta</t>
  </si>
  <si>
    <t>gamma</t>
  </si>
  <si>
    <t>Aggregate Planning</t>
  </si>
  <si>
    <t>Total</t>
  </si>
  <si>
    <t>Costs</t>
  </si>
  <si>
    <t>Per Unit</t>
  </si>
  <si>
    <t>Units</t>
  </si>
  <si>
    <t>Regular Time Labor Cost</t>
  </si>
  <si>
    <t>Overtime/Subcontracting</t>
  </si>
  <si>
    <t>Beginning Inventory</t>
  </si>
  <si>
    <t>Inventory Holding Cost</t>
  </si>
  <si>
    <t>Beginning Workforce</t>
  </si>
  <si>
    <t>Backorders</t>
  </si>
  <si>
    <t>Labor Standard (units/worker)</t>
  </si>
  <si>
    <t>Hiring</t>
  </si>
  <si>
    <t>Layoff</t>
  </si>
  <si>
    <t>Total Costs</t>
  </si>
  <si>
    <t>Period</t>
  </si>
  <si>
    <t>Demand</t>
  </si>
  <si>
    <t>Cumulative Demand</t>
  </si>
  <si>
    <t>Net Cumulative Demand</t>
  </si>
  <si>
    <t>Production/Inventory Planning</t>
  </si>
  <si>
    <t>Production</t>
  </si>
  <si>
    <t>Cumulative Production</t>
  </si>
  <si>
    <t>Inventory (Excess Units)</t>
  </si>
  <si>
    <t>Backorders (Units Short)</t>
  </si>
  <si>
    <t>Capacity Planning</t>
  </si>
  <si>
    <t>Workers Hired</t>
  </si>
  <si>
    <t>Workers Layed Off</t>
  </si>
  <si>
    <t>Workforce Available</t>
  </si>
  <si>
    <t>Regular Time Capacity (units)</t>
  </si>
  <si>
    <t>Overtime/Subcontracting (units)</t>
  </si>
  <si>
    <t>Total Production Capacity (units)</t>
  </si>
  <si>
    <t>Optimised Values</t>
  </si>
  <si>
    <t>Forecast (F)</t>
  </si>
  <si>
    <t>Base (B)</t>
  </si>
  <si>
    <t>Trend (T)</t>
  </si>
  <si>
    <t>Seasonality (S)</t>
  </si>
  <si>
    <t>Initial Base</t>
  </si>
  <si>
    <t>Initial Trend</t>
  </si>
  <si>
    <t>Model training with varying h
(from Forecast Validation)</t>
  </si>
  <si>
    <t>Model training with h = 1
(from Forecast Validation)</t>
  </si>
  <si>
    <t>Prediction for the next 18 months</t>
  </si>
  <si>
    <t>n/a</t>
  </si>
  <si>
    <t>Optimized model</t>
  </si>
  <si>
    <t>Hybrid</t>
  </si>
  <si>
    <t>Chase</t>
  </si>
  <si>
    <t>Initial Inventory</t>
  </si>
  <si>
    <t>Security Inventory</t>
  </si>
  <si>
    <t>Week</t>
  </si>
  <si>
    <t>Allocated Demand</t>
  </si>
  <si>
    <t>Initial MPS</t>
  </si>
  <si>
    <t>Projected Available</t>
  </si>
  <si>
    <t>RCCP</t>
  </si>
  <si>
    <t>Available Labour Units</t>
  </si>
  <si>
    <t>Required Labour Units</t>
  </si>
  <si>
    <t>Utilisation Rate (%)</t>
  </si>
  <si>
    <t>Cushion Rate (%)</t>
  </si>
  <si>
    <t>3L</t>
  </si>
  <si>
    <t>4L</t>
  </si>
  <si>
    <t>3H</t>
  </si>
  <si>
    <t>4H</t>
  </si>
  <si>
    <t>3C</t>
  </si>
  <si>
    <t>4C</t>
  </si>
  <si>
    <t>Total Cost</t>
  </si>
  <si>
    <t>Cumulative Costs</t>
  </si>
  <si>
    <t>Total Monthly Costs</t>
  </si>
  <si>
    <t>MPS</t>
  </si>
  <si>
    <t>Authorised MPS</t>
  </si>
  <si>
    <t>Weekly order &gt; forecast</t>
  </si>
  <si>
    <t>ATP</t>
  </si>
  <si>
    <t>Allocation checker</t>
  </si>
  <si>
    <t>Customer Orders</t>
  </si>
  <si>
    <t>Forecasted Orders</t>
  </si>
  <si>
    <t>Reallocated Orders</t>
  </si>
  <si>
    <t>Gross Requirements</t>
  </si>
  <si>
    <t>begining inventory</t>
  </si>
  <si>
    <t>FOQ</t>
  </si>
  <si>
    <t>Battery &amp; Charging System
(Level 1; POQ)</t>
  </si>
  <si>
    <t>WH-1000XM5
(Level 0; L4L)</t>
  </si>
  <si>
    <t>Charging Circuitry x2
(Level 3; FOQ)</t>
  </si>
  <si>
    <t>Charging Port
(Level 2; L4L)</t>
  </si>
  <si>
    <t>MRP</t>
  </si>
  <si>
    <t>WH-1000XM5</t>
  </si>
  <si>
    <t>Battery &amp; Charging System</t>
  </si>
  <si>
    <t>Charging Port</t>
  </si>
  <si>
    <t>Charging Circuitry x2</t>
  </si>
  <si>
    <t>Operation days</t>
  </si>
  <si>
    <t>% of the watch</t>
  </si>
  <si>
    <t>step size</t>
  </si>
  <si>
    <t>Planned Orders</t>
  </si>
  <si>
    <t>Q*</t>
  </si>
  <si>
    <t>TC</t>
  </si>
  <si>
    <t>Lead time</t>
  </si>
  <si>
    <t>EOQ (Q)</t>
  </si>
  <si>
    <t>Demand (D)</t>
  </si>
  <si>
    <t>Ordering cost (S)</t>
  </si>
  <si>
    <t>Annual holding cost per unit (H)</t>
  </si>
  <si>
    <t>Reorder Point (R)</t>
  </si>
  <si>
    <t>Service level</t>
  </si>
  <si>
    <t>Number of standard deviation (z)</t>
  </si>
  <si>
    <t>EOQ</t>
  </si>
  <si>
    <t>EPQ</t>
  </si>
  <si>
    <t>Discount model</t>
  </si>
  <si>
    <t>Lead time (days - 1 week = 5 days)</t>
  </si>
  <si>
    <t>Annual holding cost per units</t>
  </si>
  <si>
    <t>Ordering cost</t>
  </si>
  <si>
    <t>d</t>
  </si>
  <si>
    <t>p</t>
  </si>
  <si>
    <t xml:space="preserve">Reoder Point (R) </t>
  </si>
  <si>
    <t>Q</t>
  </si>
  <si>
    <t>TC (Total cost)</t>
  </si>
  <si>
    <t>MOQ</t>
  </si>
  <si>
    <t>Discount</t>
  </si>
  <si>
    <t>Price</t>
  </si>
  <si>
    <t>Ordering costs</t>
  </si>
  <si>
    <t>Holding costs</t>
  </si>
  <si>
    <t>Parameters for</t>
  </si>
  <si>
    <t>Total costs</t>
  </si>
  <si>
    <t>Ordered Quantity</t>
  </si>
  <si>
    <t>Order quantity range</t>
  </si>
  <si>
    <t>EPQ (Q*)</t>
  </si>
  <si>
    <t>Economic order interval (T*)</t>
  </si>
  <si>
    <t>In Range</t>
  </si>
  <si>
    <t>Safety Stock (SS)</t>
  </si>
  <si>
    <t>Lead time (week)</t>
  </si>
  <si>
    <t>Target inventory level (TI)</t>
  </si>
  <si>
    <t>Demand rate (daily)</t>
  </si>
  <si>
    <t>Inventory demand rate per day (d)</t>
  </si>
  <si>
    <t xml:space="preserve">Revenue </t>
  </si>
  <si>
    <t>Cost</t>
  </si>
  <si>
    <t>Salvage value</t>
  </si>
  <si>
    <t>Cs</t>
  </si>
  <si>
    <t>Ce</t>
  </si>
  <si>
    <t>Z value</t>
  </si>
  <si>
    <t>0-50000</t>
  </si>
  <si>
    <t>50000-200000</t>
  </si>
  <si>
    <t>&gt;300000</t>
  </si>
  <si>
    <t>200000-300000</t>
  </si>
  <si>
    <t>Forecast Validation</t>
  </si>
  <si>
    <t>Parameters Optimisation</t>
  </si>
  <si>
    <t>Single-period model (Christmas model)</t>
  </si>
  <si>
    <t>S.S. + EOQ</t>
  </si>
  <si>
    <t>S.S. + EPQ</t>
  </si>
  <si>
    <t>Costs associated with Ordering</t>
  </si>
  <si>
    <t>Costs associated with Holding</t>
  </si>
  <si>
    <t>Optimal Quantity (Q*)</t>
  </si>
  <si>
    <t>Annual Holding costs yearly based on EPQ</t>
  </si>
  <si>
    <t xml:space="preserve">Costs annually Safety Stock Model </t>
  </si>
  <si>
    <t>Costs annually Periodic Review System Model</t>
  </si>
  <si>
    <t>Autocorrelation Function</t>
  </si>
  <si>
    <t>Nov W1</t>
  </si>
  <si>
    <t>Nov W2</t>
  </si>
  <si>
    <t>Nov W3</t>
  </si>
  <si>
    <t>Nov W4</t>
  </si>
  <si>
    <t>Dec W1</t>
  </si>
  <si>
    <t>Dec W2</t>
  </si>
  <si>
    <t>Dec W3</t>
  </si>
  <si>
    <t>Dec W4</t>
  </si>
  <si>
    <t>Jan W1</t>
  </si>
  <si>
    <t>Jan W2</t>
  </si>
  <si>
    <t>Jan W3</t>
  </si>
  <si>
    <t>Jan W4</t>
  </si>
  <si>
    <t>Feb W1</t>
  </si>
  <si>
    <t>Feb W2</t>
  </si>
  <si>
    <t>Feb W3</t>
  </si>
  <si>
    <t>Feb W4</t>
  </si>
  <si>
    <t>Mar W1</t>
  </si>
  <si>
    <t>Mar W2</t>
  </si>
  <si>
    <t>Mar W3</t>
  </si>
  <si>
    <t>Mar W5</t>
  </si>
  <si>
    <t>Apr W1</t>
  </si>
  <si>
    <t>Apr W2</t>
  </si>
  <si>
    <t>Apr W3</t>
  </si>
  <si>
    <t>Apr W4</t>
  </si>
  <si>
    <t>May W1</t>
  </si>
  <si>
    <t>May W2</t>
  </si>
  <si>
    <t>May W3</t>
  </si>
  <si>
    <t>May W4</t>
  </si>
  <si>
    <t>Jun W1</t>
  </si>
  <si>
    <t>Jun W2</t>
  </si>
  <si>
    <t>Jun W3</t>
  </si>
  <si>
    <t>Jun W4</t>
  </si>
  <si>
    <t>Jul W1</t>
  </si>
  <si>
    <t>Jul W2</t>
  </si>
  <si>
    <t>Jul W3</t>
  </si>
  <si>
    <t>Jul W4</t>
  </si>
  <si>
    <t>Aug W1</t>
  </si>
  <si>
    <t>Aug W2</t>
  </si>
  <si>
    <t>Aug W3</t>
  </si>
  <si>
    <t>Aug W4</t>
  </si>
  <si>
    <t>Sep W1</t>
  </si>
  <si>
    <t>Sep W2</t>
  </si>
  <si>
    <t>Sep W3</t>
  </si>
  <si>
    <t>Sep W4</t>
  </si>
  <si>
    <t>Oct W1</t>
  </si>
  <si>
    <t>Oct W2</t>
  </si>
  <si>
    <t>Oct W3</t>
  </si>
  <si>
    <t>Oct W4</t>
  </si>
  <si>
    <t>S.S. + ExQ</t>
  </si>
  <si>
    <t>Total Cost (TC)</t>
  </si>
  <si>
    <t>Safety Stock Model</t>
  </si>
  <si>
    <t>Periodic Review System Model</t>
  </si>
  <si>
    <t>Needed POQ</t>
  </si>
  <si>
    <t>Feasible POQ</t>
  </si>
  <si>
    <t>Adapted data for being plotted</t>
  </si>
  <si>
    <t>Discount assumptions</t>
  </si>
  <si>
    <t>Total cost as function of order qty</t>
  </si>
  <si>
    <t>helper 1</t>
  </si>
  <si>
    <t>helper 2</t>
  </si>
  <si>
    <t>helper 3</t>
  </si>
  <si>
    <t>helper 4</t>
  </si>
  <si>
    <t>Initial MPS and RCCP</t>
  </si>
  <si>
    <t>Standard deviation of the demand during 1 week</t>
  </si>
  <si>
    <t>Standard deviation of the demand during 1 day</t>
  </si>
  <si>
    <t>Demand rate (weekly)</t>
  </si>
  <si>
    <t>Q*(EPQ)</t>
  </si>
  <si>
    <t>Weekly Units for calculation</t>
  </si>
  <si>
    <t>Daily Units for calculation</t>
  </si>
  <si>
    <t>MA Basic</t>
  </si>
  <si>
    <t>Supply and inventory management</t>
  </si>
  <si>
    <t>Order Received</t>
  </si>
  <si>
    <t>On hand Inventory (Level 0)（OH do not include the receive order）</t>
  </si>
  <si>
    <t>Replenishment order quantity （Q）</t>
  </si>
  <si>
    <t>On hand Inventory (Level 0)（OH）</t>
  </si>
  <si>
    <t>Demand during Lead time and Review Period (Weekly)</t>
  </si>
  <si>
    <t>Review period (weeks)</t>
  </si>
  <si>
    <t>Helper for plot</t>
  </si>
  <si>
    <t>Inventory management Models</t>
  </si>
  <si>
    <t>Helper tabs</t>
  </si>
  <si>
    <t>(EOQ v EPQ helper)</t>
  </si>
  <si>
    <t>(ACF Helper)</t>
  </si>
  <si>
    <t>Allocated demand forecast</t>
  </si>
  <si>
    <t>allocated demand forecast to validate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</si>
</sst>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m&quot;/&quot;yy"/>
    <numFmt numFmtId="165" formatCode="mmm&quot;/&quot;dd&quot;/&quot;yy"/>
    <numFmt numFmtId="166" formatCode="mmm&quot; &quot;yy"/>
    <numFmt numFmtId="167" formatCode="_(* #,##0.00_);_(* \(#,##0.00\);_(* &quot;-&quot;_);_(@_)"/>
    <numFmt numFmtId="168" formatCode="_(* #,##0.0000_);_(* \(#,##0.0000\);_(* &quot;-&quot;_);_(@_)"/>
    <numFmt numFmtId="169" formatCode="0.0%"/>
    <numFmt numFmtId="170" formatCode="0.000"/>
    <numFmt numFmtId="171" formatCode="&quot;$&quot;#,##0.00"/>
    <numFmt numFmtId="172" formatCode="&quot;$&quot;#,##0"/>
    <numFmt numFmtId="173" formatCode="_(* #,##0_);_(* \(#,##0\);_(* &quot;-&quot;??_);_(@_)"/>
  </numFmts>
  <fonts count="5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4"/>
      <color theme="1"/>
      <name val="Calibri"/>
      <family val="2"/>
    </font>
    <font>
      <sz val="11"/>
      <color theme="1"/>
      <name val="Calibri"/>
      <family val="2"/>
    </font>
    <font>
      <b/>
      <u/>
      <sz val="11"/>
      <color rgb="FF000000"/>
      <name val="Calibri"/>
      <family val="2"/>
    </font>
    <font>
      <u/>
      <sz val="11"/>
      <color rgb="FF000000"/>
      <name val="Calibri"/>
      <family val="2"/>
    </font>
    <font>
      <b/>
      <u/>
      <sz val="11"/>
      <color rgb="FF000000"/>
      <name val="Calibri"/>
      <family val="2"/>
    </font>
    <font>
      <sz val="11"/>
      <name val="Calibri"/>
      <family val="2"/>
    </font>
    <font>
      <b/>
      <sz val="11"/>
      <color theme="1"/>
      <name val="Calibri"/>
      <family val="2"/>
    </font>
    <font>
      <u/>
      <sz val="11"/>
      <color rgb="FF0000FF"/>
      <name val="Calibri"/>
      <family val="2"/>
    </font>
    <font>
      <u/>
      <sz val="11"/>
      <color rgb="FF0000FF"/>
      <name val="Calibri"/>
      <family val="2"/>
    </font>
    <font>
      <u/>
      <sz val="11"/>
      <color rgb="FF0000FF"/>
      <name val="Calibri"/>
      <family val="2"/>
    </font>
    <font>
      <b/>
      <sz val="14"/>
      <color theme="1"/>
      <name val="Calibri"/>
      <family val="2"/>
    </font>
    <font>
      <b/>
      <i/>
      <sz val="11"/>
      <color theme="1"/>
      <name val="Calibri"/>
      <family val="2"/>
    </font>
    <font>
      <i/>
      <sz val="11"/>
      <color theme="1"/>
      <name val="Calibri"/>
      <family val="2"/>
    </font>
    <font>
      <b/>
      <sz val="11"/>
      <color rgb="FFFFFFFF"/>
      <name val="Calibri"/>
      <family val="2"/>
    </font>
    <font>
      <sz val="10"/>
      <color theme="1"/>
      <name val="Helvetica Neue"/>
      <family val="2"/>
    </font>
    <font>
      <b/>
      <sz val="10"/>
      <color theme="0"/>
      <name val="Helvetica Neue"/>
      <family val="2"/>
    </font>
    <font>
      <b/>
      <sz val="10"/>
      <color rgb="FFFFFFFF"/>
      <name val="Helvetica Neue"/>
      <family val="2"/>
    </font>
    <font>
      <sz val="11"/>
      <color rgb="FFFFFFFF"/>
      <name val="Calibri"/>
      <family val="2"/>
    </font>
    <font>
      <sz val="9"/>
      <color rgb="FF000000"/>
      <name val="Arial"/>
      <family val="2"/>
    </font>
    <font>
      <b/>
      <sz val="12"/>
      <color rgb="FFFF0000"/>
      <name val="Calibri"/>
      <family val="2"/>
    </font>
    <font>
      <sz val="11"/>
      <color rgb="FF000000"/>
      <name val="Calibri"/>
      <family val="2"/>
    </font>
    <font>
      <b/>
      <sz val="11"/>
      <color rgb="FF000000"/>
      <name val="Calibri"/>
      <family val="2"/>
    </font>
    <font>
      <b/>
      <sz val="11"/>
      <color rgb="FF1F1F1F"/>
      <name val="Arial"/>
      <family val="2"/>
    </font>
    <font>
      <u/>
      <sz val="11"/>
      <color rgb="FF0000FF"/>
      <name val="Calibri"/>
      <family val="2"/>
    </font>
    <font>
      <i/>
      <sz val="11"/>
      <color theme="1"/>
      <name val="Calibri"/>
      <family val="2"/>
      <scheme val="minor"/>
    </font>
    <font>
      <sz val="11"/>
      <color rgb="FFFFFFFF"/>
      <name val="Calibri"/>
      <family val="2"/>
      <scheme val="minor"/>
    </font>
    <font>
      <sz val="11"/>
      <color rgb="FFFFFFFF"/>
      <name val="Calibri"/>
      <family val="2"/>
    </font>
    <font>
      <b/>
      <sz val="11"/>
      <color theme="1"/>
      <name val="Calibri"/>
      <family val="2"/>
      <scheme val="minor"/>
    </font>
    <font>
      <b/>
      <sz val="11"/>
      <color rgb="FFFF0000"/>
      <name val="Calibri"/>
      <family val="2"/>
      <scheme val="minor"/>
    </font>
    <font>
      <b/>
      <sz val="11"/>
      <color theme="4"/>
      <name val="Calibri"/>
      <family val="2"/>
      <scheme val="minor"/>
    </font>
    <font>
      <sz val="11"/>
      <color theme="1"/>
      <name val="Calibri"/>
      <family val="2"/>
      <scheme val="minor"/>
    </font>
    <font>
      <sz val="11"/>
      <color theme="0"/>
      <name val="Calibri"/>
      <family val="2"/>
      <scheme val="minor"/>
    </font>
    <font>
      <sz val="11"/>
      <color theme="1"/>
      <name val="Arial"/>
      <family val="2"/>
    </font>
    <font>
      <sz val="9"/>
      <color theme="1"/>
      <name val="Arial"/>
      <family val="2"/>
    </font>
    <font>
      <sz val="11"/>
      <color theme="1"/>
      <name val="Calibri"/>
      <family val="2"/>
      <scheme val="major"/>
    </font>
    <font>
      <b/>
      <sz val="11"/>
      <color theme="0"/>
      <name val="Calibri"/>
      <family val="2"/>
      <scheme val="major"/>
    </font>
    <font>
      <b/>
      <sz val="11"/>
      <name val="Calibri"/>
      <family val="2"/>
      <scheme val="major"/>
    </font>
    <font>
      <sz val="11"/>
      <name val="Calibri"/>
      <family val="2"/>
      <scheme val="major"/>
    </font>
    <font>
      <sz val="11"/>
      <name val="Calibri"/>
      <family val="2"/>
      <scheme val="minor"/>
    </font>
    <font>
      <sz val="8"/>
      <name val="Calibri"/>
      <family val="2"/>
      <scheme val="minor"/>
    </font>
    <font>
      <b/>
      <sz val="11"/>
      <color theme="0"/>
      <name val="Calibri"/>
      <family val="2"/>
      <scheme val="minor"/>
    </font>
    <font>
      <b/>
      <sz val="11"/>
      <color theme="1"/>
      <name val="Calibri"/>
      <family val="2"/>
      <scheme val="major"/>
    </font>
    <font>
      <b/>
      <sz val="10"/>
      <color theme="1"/>
      <name val="Arial"/>
      <family val="2"/>
    </font>
    <font>
      <sz val="11"/>
      <color theme="3"/>
      <name val="Calibri"/>
      <family val="2"/>
      <scheme val="minor"/>
    </font>
    <font>
      <b/>
      <sz val="14"/>
      <color theme="1"/>
      <name val="Calibri"/>
      <family val="2"/>
      <scheme val="minor"/>
    </font>
    <font>
      <sz val="12"/>
      <color rgb="FF000000"/>
      <name val="Helvetica"/>
      <family val="2"/>
    </font>
    <font>
      <b/>
      <i/>
      <sz val="11"/>
      <color theme="1"/>
      <name val="Calibri"/>
      <family val="2"/>
      <scheme val="minor"/>
    </font>
  </fonts>
  <fills count="32">
    <fill>
      <patternFill patternType="none"/>
    </fill>
    <fill>
      <patternFill patternType="gray125"/>
    </fill>
    <fill>
      <patternFill patternType="solid">
        <fgColor rgb="FFF7CAAC"/>
        <bgColor rgb="FFF7CAAC"/>
      </patternFill>
    </fill>
    <fill>
      <patternFill patternType="solid">
        <fgColor rgb="FFC5E0B3"/>
        <bgColor rgb="FFC5E0B3"/>
      </patternFill>
    </fill>
    <fill>
      <patternFill patternType="solid">
        <fgColor rgb="FFBDD6EE"/>
        <bgColor rgb="FFBDD6EE"/>
      </patternFill>
    </fill>
    <fill>
      <patternFill patternType="solid">
        <fgColor rgb="FFFFC7CE"/>
        <bgColor rgb="FFFFC7CE"/>
      </patternFill>
    </fill>
    <fill>
      <patternFill patternType="solid">
        <fgColor rgb="FFECECEC"/>
        <bgColor rgb="FFECECEC"/>
      </patternFill>
    </fill>
    <fill>
      <patternFill patternType="solid">
        <fgColor rgb="FF002060"/>
        <bgColor rgb="FF002060"/>
      </patternFill>
    </fill>
    <fill>
      <patternFill patternType="solid">
        <fgColor rgb="FFFFFFFF"/>
        <bgColor rgb="FFFFFFFF"/>
      </patternFill>
    </fill>
    <fill>
      <patternFill patternType="solid">
        <fgColor rgb="FFFF9900"/>
        <bgColor rgb="FFFF9900"/>
      </patternFill>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theme="9"/>
        <bgColor theme="9"/>
      </patternFill>
    </fill>
    <fill>
      <patternFill patternType="solid">
        <fgColor rgb="FFF3F3F3"/>
        <bgColor rgb="FFF3F3F3"/>
      </patternFill>
    </fill>
    <fill>
      <patternFill patternType="solid">
        <fgColor rgb="FFCC0000"/>
        <bgColor rgb="FFCC0000"/>
      </patternFill>
    </fill>
    <fill>
      <patternFill patternType="solid">
        <fgColor theme="8"/>
      </patternFill>
    </fill>
    <fill>
      <patternFill patternType="solid">
        <fgColor rgb="FF00206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4" tint="0.59999389629810485"/>
        <bgColor indexed="64"/>
      </patternFill>
    </fill>
    <fill>
      <patternFill patternType="solid">
        <fgColor theme="7" tint="0.79998168889431442"/>
        <bgColor rgb="FFF7CAA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2CC"/>
        <bgColor rgb="FF000000"/>
      </patternFill>
    </fill>
    <fill>
      <patternFill patternType="solid">
        <fgColor theme="7" tint="0.79995117038483843"/>
        <bgColor indexed="64"/>
      </patternFill>
    </fill>
    <fill>
      <patternFill patternType="solid">
        <fgColor rgb="FF00B050"/>
        <bgColor indexed="64"/>
      </patternFill>
    </fill>
    <fill>
      <patternFill patternType="solid">
        <fgColor theme="2" tint="-4.9989318521683403E-2"/>
        <bgColor indexed="64"/>
      </patternFill>
    </fill>
    <fill>
      <patternFill patternType="solid">
        <fgColor theme="2" tint="-0.14999847407452621"/>
        <bgColor indexed="64"/>
      </patternFill>
    </fill>
  </fills>
  <borders count="99">
    <border>
      <left/>
      <right/>
      <top/>
      <bottom/>
      <diagonal/>
    </border>
    <border>
      <left/>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double">
        <color rgb="FF000000"/>
      </bottom>
      <diagonal/>
    </border>
    <border>
      <left style="medium">
        <color rgb="FF000000"/>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999999"/>
      </left>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64"/>
      </left>
      <right style="double">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thick">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double">
        <color indexed="64"/>
      </left>
      <right style="double">
        <color indexed="64"/>
      </right>
      <top/>
      <bottom style="thin">
        <color indexed="64"/>
      </bottom>
      <diagonal/>
    </border>
    <border>
      <left/>
      <right style="double">
        <color indexed="64"/>
      </right>
      <top style="thin">
        <color indexed="64"/>
      </top>
      <bottom style="thin">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6">
    <xf numFmtId="0" fontId="0" fillId="0" borderId="0"/>
    <xf numFmtId="9" fontId="36" fillId="0" borderId="0" applyFont="0" applyFill="0" applyBorder="0" applyAlignment="0" applyProtection="0"/>
    <xf numFmtId="0" fontId="37" fillId="16" borderId="0" applyNumberFormat="0" applyBorder="0" applyAlignment="0" applyProtection="0"/>
    <xf numFmtId="0" fontId="3" fillId="0" borderId="33"/>
    <xf numFmtId="0" fontId="1" fillId="0" borderId="33"/>
    <xf numFmtId="0" fontId="1" fillId="0" borderId="33"/>
  </cellStyleXfs>
  <cellXfs count="571">
    <xf numFmtId="0" fontId="0" fillId="0" borderId="0" xfId="0"/>
    <xf numFmtId="0" fontId="5" fillId="0" borderId="0" xfId="0" applyFont="1"/>
    <xf numFmtId="0" fontId="6" fillId="2" borderId="1" xfId="0" applyFont="1" applyFill="1" applyBorder="1" applyAlignment="1">
      <alignment horizontal="center"/>
    </xf>
    <xf numFmtId="0" fontId="7" fillId="0" borderId="2" xfId="0" applyFont="1" applyBorder="1" applyAlignment="1">
      <alignment horizontal="center"/>
    </xf>
    <xf numFmtId="0" fontId="8" fillId="0" borderId="0" xfId="0" applyFont="1" applyAlignment="1">
      <alignment horizontal="center"/>
    </xf>
    <xf numFmtId="0" fontId="9" fillId="0" borderId="0" xfId="0" applyFont="1" applyAlignment="1">
      <alignment horizontal="left"/>
    </xf>
    <xf numFmtId="0" fontId="7" fillId="0" borderId="3" xfId="0" applyFont="1" applyBorder="1" applyAlignment="1">
      <alignment horizontal="center"/>
    </xf>
    <xf numFmtId="0" fontId="10" fillId="0" borderId="0" xfId="0" applyFont="1" applyAlignment="1">
      <alignment horizontal="left"/>
    </xf>
    <xf numFmtId="0" fontId="7" fillId="0" borderId="4" xfId="0" applyFont="1" applyBorder="1" applyAlignment="1">
      <alignment horizontal="center"/>
    </xf>
    <xf numFmtId="0" fontId="6" fillId="4" borderId="1" xfId="0" applyFont="1" applyFill="1" applyBorder="1"/>
    <xf numFmtId="0" fontId="7" fillId="4" borderId="1" xfId="0" applyFont="1" applyFill="1" applyBorder="1"/>
    <xf numFmtId="0" fontId="7" fillId="0" borderId="0" xfId="0" applyFont="1"/>
    <xf numFmtId="0" fontId="7" fillId="0" borderId="0" xfId="0" applyFont="1" applyAlignment="1">
      <alignment horizontal="center"/>
    </xf>
    <xf numFmtId="0" fontId="14" fillId="0" borderId="0" xfId="0" applyFont="1"/>
    <xf numFmtId="164" fontId="15" fillId="0" borderId="0" xfId="0" applyNumberFormat="1" applyFont="1"/>
    <xf numFmtId="0" fontId="16" fillId="0" borderId="0" xfId="0" applyFont="1"/>
    <xf numFmtId="164" fontId="7" fillId="0" borderId="0" xfId="0" applyNumberFormat="1" applyFont="1"/>
    <xf numFmtId="0" fontId="17" fillId="6" borderId="1" xfId="0" applyFont="1" applyFill="1" applyBorder="1"/>
    <xf numFmtId="0" fontId="18" fillId="6" borderId="1" xfId="0" applyFont="1" applyFill="1" applyBorder="1"/>
    <xf numFmtId="0" fontId="12" fillId="0" borderId="9" xfId="0" applyFont="1" applyBorder="1"/>
    <xf numFmtId="0" fontId="7" fillId="0" borderId="9" xfId="0" applyFont="1" applyBorder="1"/>
    <xf numFmtId="164" fontId="19" fillId="7" borderId="1" xfId="0" applyNumberFormat="1" applyFont="1" applyFill="1" applyBorder="1" applyAlignment="1">
      <alignment horizontal="center" vertical="center"/>
    </xf>
    <xf numFmtId="0" fontId="19" fillId="7" borderId="1" xfId="0" applyFont="1" applyFill="1" applyBorder="1" applyAlignment="1">
      <alignment horizontal="center" vertical="center"/>
    </xf>
    <xf numFmtId="0" fontId="12" fillId="0" borderId="0" xfId="0" applyFont="1"/>
    <xf numFmtId="165" fontId="7" fillId="0" borderId="0" xfId="0" applyNumberFormat="1" applyFont="1"/>
    <xf numFmtId="41" fontId="7" fillId="0" borderId="0" xfId="0" applyNumberFormat="1" applyFont="1" applyAlignment="1">
      <alignment horizontal="center"/>
    </xf>
    <xf numFmtId="3" fontId="7" fillId="0" borderId="0" xfId="0" applyNumberFormat="1" applyFont="1" applyAlignment="1">
      <alignment horizontal="center"/>
    </xf>
    <xf numFmtId="41" fontId="7" fillId="0" borderId="0" xfId="0" applyNumberFormat="1" applyFont="1"/>
    <xf numFmtId="14" fontId="20" fillId="0" borderId="10" xfId="0" applyNumberFormat="1" applyFont="1" applyBorder="1"/>
    <xf numFmtId="3" fontId="20" fillId="0" borderId="0" xfId="0" applyNumberFormat="1" applyFont="1" applyAlignment="1">
      <alignment horizontal="center"/>
    </xf>
    <xf numFmtId="164" fontId="19" fillId="7" borderId="1" xfId="0" applyNumberFormat="1" applyFont="1" applyFill="1" applyBorder="1" applyAlignment="1">
      <alignment horizontal="left" vertical="center"/>
    </xf>
    <xf numFmtId="0" fontId="19" fillId="7" borderId="1" xfId="0" applyFont="1" applyFill="1" applyBorder="1" applyAlignment="1">
      <alignment horizontal="left" vertical="center"/>
    </xf>
    <xf numFmtId="0" fontId="19" fillId="7" borderId="1" xfId="0" applyFont="1" applyFill="1" applyBorder="1"/>
    <xf numFmtId="0" fontId="19" fillId="7" borderId="1" xfId="0" applyFont="1" applyFill="1" applyBorder="1" applyAlignment="1">
      <alignment horizontal="left"/>
    </xf>
    <xf numFmtId="14" fontId="7" fillId="0" borderId="0" xfId="0" applyNumberFormat="1" applyFont="1"/>
    <xf numFmtId="3" fontId="7" fillId="0" borderId="0" xfId="0" applyNumberFormat="1" applyFont="1"/>
    <xf numFmtId="166" fontId="7" fillId="0" borderId="0" xfId="0" applyNumberFormat="1" applyFont="1"/>
    <xf numFmtId="166" fontId="12" fillId="0" borderId="0" xfId="0" applyNumberFormat="1" applyFont="1"/>
    <xf numFmtId="0" fontId="21" fillId="7" borderId="11" xfId="0" applyFont="1" applyFill="1" applyBorder="1" applyAlignment="1">
      <alignment horizontal="left" vertical="center"/>
    </xf>
    <xf numFmtId="0" fontId="21" fillId="7" borderId="12" xfId="0" applyFont="1" applyFill="1" applyBorder="1" applyAlignment="1">
      <alignment horizontal="left" vertical="center"/>
    </xf>
    <xf numFmtId="0" fontId="21" fillId="0" borderId="0" xfId="0" applyFont="1" applyAlignment="1">
      <alignment horizontal="left" vertical="center"/>
    </xf>
    <xf numFmtId="0" fontId="22" fillId="7" borderId="11" xfId="0" applyFont="1" applyFill="1" applyBorder="1" applyAlignment="1">
      <alignment horizontal="left" vertical="center"/>
    </xf>
    <xf numFmtId="2" fontId="7" fillId="0" borderId="0" xfId="0" applyNumberFormat="1" applyFont="1"/>
    <xf numFmtId="0" fontId="23" fillId="8" borderId="1" xfId="0" applyFont="1" applyFill="1" applyBorder="1" applyAlignment="1">
      <alignment horizontal="left"/>
    </xf>
    <xf numFmtId="4" fontId="7" fillId="0" borderId="0" xfId="0" applyNumberFormat="1" applyFont="1"/>
    <xf numFmtId="41" fontId="5" fillId="0" borderId="0" xfId="0" applyNumberFormat="1" applyFont="1"/>
    <xf numFmtId="0" fontId="21" fillId="7" borderId="1" xfId="0" applyFont="1" applyFill="1" applyBorder="1" applyAlignment="1">
      <alignment horizontal="left" vertical="center"/>
    </xf>
    <xf numFmtId="4" fontId="24" fillId="0" borderId="0" xfId="0" applyNumberFormat="1" applyFont="1"/>
    <xf numFmtId="0" fontId="24" fillId="0" borderId="0" xfId="0" applyFont="1"/>
    <xf numFmtId="0" fontId="25" fillId="0" borderId="0" xfId="0" applyFont="1"/>
    <xf numFmtId="166" fontId="26" fillId="0" borderId="0" xfId="0" applyNumberFormat="1" applyFont="1"/>
    <xf numFmtId="0" fontId="12" fillId="4" borderId="1" xfId="0" applyFont="1" applyFill="1" applyBorder="1"/>
    <xf numFmtId="0" fontId="26" fillId="4" borderId="1" xfId="0" applyFont="1" applyFill="1" applyBorder="1"/>
    <xf numFmtId="0" fontId="28" fillId="0" borderId="0" xfId="0" applyFont="1"/>
    <xf numFmtId="0" fontId="12" fillId="0" borderId="27" xfId="0" applyFont="1" applyBorder="1"/>
    <xf numFmtId="4" fontId="7" fillId="0" borderId="20" xfId="0" applyNumberFormat="1" applyFont="1" applyBorder="1"/>
    <xf numFmtId="4" fontId="7" fillId="0" borderId="21" xfId="0" applyNumberFormat="1" applyFont="1" applyBorder="1"/>
    <xf numFmtId="0" fontId="12" fillId="0" borderId="28" xfId="0" applyFont="1" applyBorder="1"/>
    <xf numFmtId="4" fontId="7" fillId="0" borderId="23" xfId="0" applyNumberFormat="1" applyFont="1" applyBorder="1"/>
    <xf numFmtId="0" fontId="12" fillId="0" borderId="29" xfId="0" applyFont="1" applyBorder="1"/>
    <xf numFmtId="0" fontId="26" fillId="0" borderId="25" xfId="0" applyFont="1" applyBorder="1" applyAlignment="1">
      <alignment horizontal="right"/>
    </xf>
    <xf numFmtId="0" fontId="26" fillId="0" borderId="26" xfId="0" applyFont="1" applyBorder="1" applyAlignment="1">
      <alignment horizontal="right"/>
    </xf>
    <xf numFmtId="0" fontId="26" fillId="0" borderId="0" xfId="0" applyFont="1" applyAlignment="1">
      <alignment horizontal="right"/>
    </xf>
    <xf numFmtId="11" fontId="7" fillId="0" borderId="19" xfId="0" applyNumberFormat="1" applyFont="1" applyBorder="1"/>
    <xf numFmtId="11" fontId="7" fillId="0" borderId="20" xfId="0" applyNumberFormat="1" applyFont="1" applyBorder="1"/>
    <xf numFmtId="11" fontId="7" fillId="0" borderId="21" xfId="0" applyNumberFormat="1" applyFont="1" applyBorder="1"/>
    <xf numFmtId="11" fontId="7" fillId="0" borderId="0" xfId="0" applyNumberFormat="1" applyFont="1"/>
    <xf numFmtId="11" fontId="7" fillId="0" borderId="22" xfId="0" applyNumberFormat="1" applyFont="1" applyBorder="1"/>
    <xf numFmtId="11" fontId="7" fillId="0" borderId="23" xfId="0" applyNumberFormat="1" applyFont="1" applyBorder="1"/>
    <xf numFmtId="166" fontId="7" fillId="0" borderId="0" xfId="0" applyNumberFormat="1" applyFont="1" applyAlignment="1">
      <alignment horizontal="right"/>
    </xf>
    <xf numFmtId="11" fontId="7" fillId="0" borderId="24" xfId="0" applyNumberFormat="1" applyFont="1" applyBorder="1"/>
    <xf numFmtId="11" fontId="7" fillId="0" borderId="25" xfId="0" applyNumberFormat="1" applyFont="1" applyBorder="1"/>
    <xf numFmtId="11" fontId="7" fillId="0" borderId="26" xfId="0" applyNumberFormat="1" applyFont="1" applyBorder="1"/>
    <xf numFmtId="0" fontId="28" fillId="8" borderId="1" xfId="0" applyFont="1" applyFill="1" applyBorder="1"/>
    <xf numFmtId="166" fontId="19" fillId="7" borderId="1" xfId="0" applyNumberFormat="1" applyFont="1" applyFill="1" applyBorder="1" applyAlignment="1">
      <alignment horizontal="right"/>
    </xf>
    <xf numFmtId="0" fontId="19" fillId="7" borderId="1" xfId="0" applyFont="1" applyFill="1" applyBorder="1" applyAlignment="1">
      <alignment horizontal="right"/>
    </xf>
    <xf numFmtId="4" fontId="7" fillId="0" borderId="19" xfId="0" applyNumberFormat="1" applyFont="1" applyBorder="1"/>
    <xf numFmtId="4" fontId="7" fillId="0" borderId="22" xfId="0" applyNumberFormat="1" applyFont="1" applyBorder="1"/>
    <xf numFmtId="0" fontId="26" fillId="0" borderId="24" xfId="0" applyFont="1" applyBorder="1" applyAlignment="1">
      <alignment horizontal="right"/>
    </xf>
    <xf numFmtId="0" fontId="7" fillId="0" borderId="23" xfId="0" applyFont="1" applyBorder="1"/>
    <xf numFmtId="11" fontId="24" fillId="0" borderId="19" xfId="0" applyNumberFormat="1" applyFont="1" applyBorder="1"/>
    <xf numFmtId="11" fontId="24" fillId="0" borderId="20" xfId="0" applyNumberFormat="1" applyFont="1" applyBorder="1"/>
    <xf numFmtId="11" fontId="24" fillId="0" borderId="22" xfId="0" applyNumberFormat="1" applyFont="1" applyBorder="1"/>
    <xf numFmtId="11" fontId="24" fillId="0" borderId="0" xfId="0" applyNumberFormat="1" applyFont="1"/>
    <xf numFmtId="11" fontId="24" fillId="0" borderId="24" xfId="0" applyNumberFormat="1" applyFont="1" applyBorder="1"/>
    <xf numFmtId="11" fontId="24" fillId="0" borderId="25" xfId="0" applyNumberFormat="1" applyFont="1" applyBorder="1"/>
    <xf numFmtId="0" fontId="19" fillId="0" borderId="0" xfId="0" applyFont="1" applyAlignment="1">
      <alignment horizontal="left"/>
    </xf>
    <xf numFmtId="0" fontId="29" fillId="0" borderId="0" xfId="0" applyFont="1" applyAlignment="1">
      <alignment horizontal="left"/>
    </xf>
    <xf numFmtId="0" fontId="7" fillId="0" borderId="5" xfId="0" applyFont="1" applyBorder="1" applyAlignment="1">
      <alignment horizontal="center"/>
    </xf>
    <xf numFmtId="0" fontId="7" fillId="0" borderId="6" xfId="0" applyFont="1" applyBorder="1" applyAlignment="1">
      <alignment horizontal="center"/>
    </xf>
    <xf numFmtId="0" fontId="18" fillId="0" borderId="0" xfId="0" applyFont="1"/>
    <xf numFmtId="0" fontId="7" fillId="0" borderId="1" xfId="0" applyFont="1" applyBorder="1" applyAlignment="1">
      <alignment horizontal="center"/>
    </xf>
    <xf numFmtId="0" fontId="18" fillId="9" borderId="6" xfId="0" applyFont="1" applyFill="1" applyBorder="1" applyAlignment="1">
      <alignment horizontal="center"/>
    </xf>
    <xf numFmtId="0" fontId="7" fillId="2" borderId="6" xfId="0" applyFont="1" applyFill="1" applyBorder="1" applyAlignment="1">
      <alignment horizontal="center"/>
    </xf>
    <xf numFmtId="0" fontId="30" fillId="9" borderId="0" xfId="0" applyFont="1" applyFill="1"/>
    <xf numFmtId="0" fontId="26" fillId="2" borderId="0" xfId="0" applyFont="1" applyFill="1" applyAlignment="1">
      <alignment horizontal="center"/>
    </xf>
    <xf numFmtId="2" fontId="7" fillId="2" borderId="6" xfId="0" applyNumberFormat="1" applyFont="1" applyFill="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7" fillId="0" borderId="30" xfId="0" applyFont="1" applyBorder="1" applyAlignment="1">
      <alignment horizontal="center"/>
    </xf>
    <xf numFmtId="0" fontId="7" fillId="0" borderId="31" xfId="0" applyFont="1" applyBorder="1" applyAlignment="1">
      <alignment horizontal="center"/>
    </xf>
    <xf numFmtId="41" fontId="18" fillId="0" borderId="31" xfId="0" applyNumberFormat="1" applyFont="1" applyBorder="1" applyAlignment="1">
      <alignment horizontal="center"/>
    </xf>
    <xf numFmtId="3" fontId="18" fillId="0" borderId="31" xfId="0" applyNumberFormat="1" applyFont="1" applyBorder="1" applyAlignment="1">
      <alignment horizontal="center"/>
    </xf>
    <xf numFmtId="0" fontId="23" fillId="0" borderId="30" xfId="0" applyFont="1" applyBorder="1" applyAlignment="1">
      <alignment horizontal="right"/>
    </xf>
    <xf numFmtId="0" fontId="23" fillId="7" borderId="0" xfId="0" applyFont="1" applyFill="1" applyAlignment="1">
      <alignment horizontal="center"/>
    </xf>
    <xf numFmtId="0" fontId="23" fillId="0" borderId="0" xfId="0" applyFont="1" applyAlignment="1">
      <alignment horizontal="center"/>
    </xf>
    <xf numFmtId="0" fontId="19" fillId="0" borderId="32" xfId="0" applyFont="1" applyBorder="1" applyAlignment="1">
      <alignment horizontal="center"/>
    </xf>
    <xf numFmtId="166" fontId="23" fillId="0" borderId="0" xfId="0" applyNumberFormat="1" applyFont="1" applyAlignment="1">
      <alignment horizontal="right"/>
    </xf>
    <xf numFmtId="166" fontId="23" fillId="7" borderId="1" xfId="0" applyNumberFormat="1" applyFont="1" applyFill="1" applyBorder="1" applyAlignment="1">
      <alignment horizontal="right"/>
    </xf>
    <xf numFmtId="0" fontId="23" fillId="7" borderId="1" xfId="0" applyFont="1" applyFill="1" applyBorder="1" applyAlignment="1">
      <alignment horizontal="right"/>
    </xf>
    <xf numFmtId="0" fontId="23" fillId="7" borderId="5" xfId="0" applyFont="1" applyFill="1" applyBorder="1" applyAlignment="1">
      <alignment horizontal="right"/>
    </xf>
    <xf numFmtId="0" fontId="23" fillId="7" borderId="25" xfId="0" applyFont="1" applyFill="1" applyBorder="1" applyAlignment="1">
      <alignment horizontal="center"/>
    </xf>
    <xf numFmtId="0" fontId="31" fillId="7" borderId="0" xfId="0" applyFont="1" applyFill="1" applyAlignment="1">
      <alignment horizontal="center"/>
    </xf>
    <xf numFmtId="0" fontId="32" fillId="7" borderId="0" xfId="0" applyFont="1" applyFill="1" applyAlignment="1">
      <alignment horizontal="center"/>
    </xf>
    <xf numFmtId="0" fontId="31" fillId="7" borderId="0" xfId="0" applyFont="1" applyFill="1" applyAlignment="1">
      <alignment horizontal="left"/>
    </xf>
    <xf numFmtId="3" fontId="23" fillId="7" borderId="0" xfId="0" applyNumberFormat="1" applyFont="1" applyFill="1" applyAlignment="1">
      <alignment horizontal="center"/>
    </xf>
    <xf numFmtId="0" fontId="7" fillId="0" borderId="0" xfId="0" applyFont="1" applyAlignment="1">
      <alignment horizontal="right"/>
    </xf>
    <xf numFmtId="4" fontId="5" fillId="0" borderId="0" xfId="0" applyNumberFormat="1" applyFont="1"/>
    <xf numFmtId="41" fontId="7" fillId="0" borderId="27" xfId="0" applyNumberFormat="1" applyFont="1" applyBorder="1"/>
    <xf numFmtId="167" fontId="7" fillId="0" borderId="0" xfId="0" applyNumberFormat="1" applyFont="1"/>
    <xf numFmtId="41" fontId="7" fillId="0" borderId="23" xfId="0" applyNumberFormat="1" applyFont="1" applyBorder="1"/>
    <xf numFmtId="9" fontId="5" fillId="0" borderId="23" xfId="0" applyNumberFormat="1" applyFont="1" applyBorder="1"/>
    <xf numFmtId="10" fontId="5" fillId="0" borderId="0" xfId="0" applyNumberFormat="1" applyFont="1" applyAlignment="1">
      <alignment horizontal="center"/>
    </xf>
    <xf numFmtId="167" fontId="5" fillId="0" borderId="0" xfId="0" applyNumberFormat="1" applyFont="1"/>
    <xf numFmtId="0" fontId="5" fillId="13" borderId="0" xfId="0" applyFont="1" applyFill="1"/>
    <xf numFmtId="166" fontId="5" fillId="0" borderId="0" xfId="0" applyNumberFormat="1" applyFont="1"/>
    <xf numFmtId="9" fontId="5" fillId="0" borderId="0" xfId="0" applyNumberFormat="1" applyFont="1"/>
    <xf numFmtId="41" fontId="7" fillId="0" borderId="28" xfId="0" applyNumberFormat="1" applyFont="1" applyBorder="1"/>
    <xf numFmtId="41" fontId="7" fillId="0" borderId="20" xfId="0" applyNumberFormat="1" applyFont="1" applyBorder="1"/>
    <xf numFmtId="168" fontId="7" fillId="0" borderId="28" xfId="0" applyNumberFormat="1" applyFont="1" applyBorder="1"/>
    <xf numFmtId="0" fontId="5" fillId="0" borderId="0" xfId="0" applyFont="1" applyAlignment="1">
      <alignment horizontal="center"/>
    </xf>
    <xf numFmtId="166" fontId="7" fillId="0" borderId="25" xfId="0" applyNumberFormat="1" applyFont="1" applyBorder="1"/>
    <xf numFmtId="41" fontId="7" fillId="0" borderId="25" xfId="0" applyNumberFormat="1" applyFont="1" applyBorder="1"/>
    <xf numFmtId="0" fontId="7" fillId="0" borderId="25" xfId="0" applyFont="1" applyBorder="1"/>
    <xf numFmtId="4" fontId="7" fillId="0" borderId="25" xfId="0" applyNumberFormat="1" applyFont="1" applyBorder="1"/>
    <xf numFmtId="41" fontId="5" fillId="0" borderId="25" xfId="0" applyNumberFormat="1" applyFont="1" applyBorder="1"/>
    <xf numFmtId="4" fontId="5" fillId="0" borderId="25" xfId="0" applyNumberFormat="1" applyFont="1" applyBorder="1"/>
    <xf numFmtId="167" fontId="7" fillId="0" borderId="25" xfId="0" applyNumberFormat="1" applyFont="1" applyBorder="1"/>
    <xf numFmtId="41" fontId="7" fillId="0" borderId="26" xfId="0" applyNumberFormat="1" applyFont="1" applyBorder="1"/>
    <xf numFmtId="9" fontId="5" fillId="0" borderId="26" xfId="0" applyNumberFormat="1" applyFont="1" applyBorder="1"/>
    <xf numFmtId="10" fontId="5" fillId="0" borderId="0" xfId="0" applyNumberFormat="1" applyFont="1"/>
    <xf numFmtId="166" fontId="5" fillId="0" borderId="25" xfId="0" applyNumberFormat="1" applyFont="1" applyBorder="1"/>
    <xf numFmtId="0" fontId="5" fillId="0" borderId="25" xfId="0" applyFont="1" applyBorder="1"/>
    <xf numFmtId="9" fontId="5" fillId="0" borderId="25" xfId="0" applyNumberFormat="1" applyFont="1" applyBorder="1"/>
    <xf numFmtId="168" fontId="7" fillId="0" borderId="27" xfId="0" applyNumberFormat="1" applyFont="1" applyBorder="1"/>
    <xf numFmtId="0" fontId="5" fillId="9" borderId="0" xfId="0" applyFont="1" applyFill="1"/>
    <xf numFmtId="168" fontId="7" fillId="0" borderId="29" xfId="0" applyNumberFormat="1" applyFont="1" applyBorder="1"/>
    <xf numFmtId="41" fontId="7" fillId="0" borderId="0" xfId="0" applyNumberFormat="1" applyFont="1" applyAlignment="1">
      <alignment horizontal="right"/>
    </xf>
    <xf numFmtId="41" fontId="7" fillId="0" borderId="33" xfId="0" applyNumberFormat="1" applyFont="1" applyBorder="1"/>
    <xf numFmtId="0" fontId="5" fillId="15" borderId="0" xfId="0" applyFont="1" applyFill="1"/>
    <xf numFmtId="41" fontId="7" fillId="0" borderId="7" xfId="0" applyNumberFormat="1" applyFont="1" applyBorder="1"/>
    <xf numFmtId="41" fontId="7" fillId="0" borderId="1" xfId="0" applyNumberFormat="1" applyFont="1" applyBorder="1"/>
    <xf numFmtId="0" fontId="19" fillId="0" borderId="1" xfId="0" applyFont="1" applyBorder="1"/>
    <xf numFmtId="0" fontId="7" fillId="0" borderId="1" xfId="0" applyFont="1" applyBorder="1"/>
    <xf numFmtId="0" fontId="5" fillId="0" borderId="0" xfId="0" applyFont="1" applyAlignment="1">
      <alignment horizontal="left" vertical="center" wrapText="1"/>
    </xf>
    <xf numFmtId="0" fontId="0" fillId="0" borderId="13" xfId="0" applyBorder="1"/>
    <xf numFmtId="0" fontId="0" fillId="0" borderId="34" xfId="0" applyBorder="1"/>
    <xf numFmtId="0" fontId="0" fillId="0" borderId="35" xfId="0" applyBorder="1"/>
    <xf numFmtId="0" fontId="0" fillId="0" borderId="13" xfId="0" pivotButton="1" applyBorder="1"/>
    <xf numFmtId="0" fontId="0" fillId="0" borderId="14" xfId="0" applyBorder="1"/>
    <xf numFmtId="0" fontId="0" fillId="0" borderId="15" xfId="0" applyBorder="1"/>
    <xf numFmtId="0" fontId="0" fillId="0" borderId="13" xfId="0" applyBorder="1" applyAlignment="1">
      <alignment horizontal="left"/>
    </xf>
    <xf numFmtId="0" fontId="0" fillId="0" borderId="16" xfId="0" applyBorder="1" applyAlignment="1">
      <alignment horizontal="left"/>
    </xf>
    <xf numFmtId="41" fontId="0" fillId="0" borderId="13" xfId="0" applyNumberFormat="1" applyBorder="1"/>
    <xf numFmtId="41" fontId="0" fillId="0" borderId="14" xfId="0" applyNumberFormat="1" applyBorder="1"/>
    <xf numFmtId="41" fontId="0" fillId="0" borderId="15" xfId="0" applyNumberFormat="1" applyBorder="1"/>
    <xf numFmtId="41" fontId="0" fillId="0" borderId="16" xfId="0" applyNumberFormat="1" applyBorder="1"/>
    <xf numFmtId="41" fontId="0" fillId="0" borderId="17" xfId="0" applyNumberFormat="1" applyBorder="1"/>
    <xf numFmtId="41" fontId="0" fillId="0" borderId="18" xfId="0" applyNumberFormat="1" applyBorder="1"/>
    <xf numFmtId="41" fontId="26" fillId="0" borderId="33" xfId="0" applyNumberFormat="1" applyFont="1" applyBorder="1"/>
    <xf numFmtId="41" fontId="26" fillId="0" borderId="36" xfId="0" applyNumberFormat="1" applyFont="1" applyBorder="1"/>
    <xf numFmtId="0" fontId="27" fillId="0" borderId="38" xfId="0" applyFont="1" applyBorder="1"/>
    <xf numFmtId="0" fontId="27" fillId="0" borderId="39" xfId="0" applyFont="1" applyBorder="1"/>
    <xf numFmtId="0" fontId="26" fillId="0" borderId="40" xfId="0" applyFont="1" applyBorder="1"/>
    <xf numFmtId="10" fontId="26" fillId="0" borderId="41" xfId="0" applyNumberFormat="1" applyFont="1" applyBorder="1"/>
    <xf numFmtId="0" fontId="26" fillId="0" borderId="42" xfId="0" applyFont="1" applyBorder="1"/>
    <xf numFmtId="10" fontId="26" fillId="0" borderId="43" xfId="0" applyNumberFormat="1" applyFont="1" applyBorder="1"/>
    <xf numFmtId="0" fontId="5" fillId="0" borderId="37" xfId="0" applyFont="1" applyBorder="1"/>
    <xf numFmtId="0" fontId="5" fillId="0" borderId="33" xfId="0" applyFont="1" applyBorder="1" applyAlignment="1">
      <alignment vertical="center" wrapText="1"/>
    </xf>
    <xf numFmtId="0" fontId="11" fillId="0" borderId="33" xfId="0" applyFont="1" applyBorder="1"/>
    <xf numFmtId="0" fontId="5" fillId="0" borderId="33" xfId="0" applyFont="1" applyBorder="1" applyAlignment="1">
      <alignment horizontal="left" vertical="center" wrapText="1"/>
    </xf>
    <xf numFmtId="10" fontId="0" fillId="0" borderId="0" xfId="0" applyNumberFormat="1"/>
    <xf numFmtId="169" fontId="5" fillId="0" borderId="0" xfId="0" applyNumberFormat="1" applyFont="1"/>
    <xf numFmtId="169" fontId="5" fillId="0" borderId="25" xfId="0" applyNumberFormat="1" applyFont="1" applyBorder="1"/>
    <xf numFmtId="166" fontId="5" fillId="0" borderId="38" xfId="0" applyNumberFormat="1" applyFont="1" applyBorder="1"/>
    <xf numFmtId="166" fontId="5" fillId="0" borderId="33" xfId="0" applyNumberFormat="1" applyFont="1" applyBorder="1"/>
    <xf numFmtId="0" fontId="34" fillId="0" borderId="0" xfId="0" applyFont="1"/>
    <xf numFmtId="0" fontId="33" fillId="0" borderId="48" xfId="0" applyFont="1" applyBorder="1"/>
    <xf numFmtId="0" fontId="33" fillId="0" borderId="49" xfId="0" applyFont="1" applyBorder="1"/>
    <xf numFmtId="0" fontId="33" fillId="0" borderId="50" xfId="0" applyFont="1" applyBorder="1"/>
    <xf numFmtId="10" fontId="5" fillId="0" borderId="52" xfId="1" applyNumberFormat="1" applyFont="1" applyBorder="1"/>
    <xf numFmtId="10" fontId="0" fillId="0" borderId="53" xfId="1" applyNumberFormat="1" applyFont="1" applyBorder="1"/>
    <xf numFmtId="10" fontId="0" fillId="0" borderId="54" xfId="1" applyNumberFormat="1" applyFont="1" applyBorder="1"/>
    <xf numFmtId="10" fontId="5" fillId="0" borderId="55" xfId="1" applyNumberFormat="1" applyFont="1" applyBorder="1"/>
    <xf numFmtId="10" fontId="0" fillId="0" borderId="33" xfId="1" applyNumberFormat="1" applyFont="1" applyBorder="1"/>
    <xf numFmtId="10" fontId="0" fillId="0" borderId="56" xfId="1" applyNumberFormat="1" applyFont="1" applyBorder="1"/>
    <xf numFmtId="10" fontId="0" fillId="0" borderId="55" xfId="1" applyNumberFormat="1" applyFont="1" applyBorder="1"/>
    <xf numFmtId="10" fontId="0" fillId="0" borderId="57" xfId="1" applyNumberFormat="1" applyFont="1" applyBorder="1"/>
    <xf numFmtId="10" fontId="0" fillId="0" borderId="58" xfId="1" applyNumberFormat="1" applyFont="1" applyBorder="1"/>
    <xf numFmtId="10" fontId="0" fillId="0" borderId="59" xfId="1" applyNumberFormat="1" applyFont="1" applyBorder="1"/>
    <xf numFmtId="0" fontId="33" fillId="0" borderId="60" xfId="0" applyFont="1" applyBorder="1"/>
    <xf numFmtId="0" fontId="23" fillId="7" borderId="33" xfId="0" applyFont="1" applyFill="1" applyBorder="1" applyAlignment="1">
      <alignment horizontal="center"/>
    </xf>
    <xf numFmtId="0" fontId="4" fillId="0" borderId="0" xfId="0" applyFont="1" applyAlignment="1">
      <alignment horizontal="left"/>
    </xf>
    <xf numFmtId="0" fontId="5" fillId="0" borderId="33" xfId="0" applyFont="1" applyBorder="1" applyAlignment="1">
      <alignment horizontal="center" vertical="center"/>
    </xf>
    <xf numFmtId="10" fontId="35" fillId="0" borderId="60" xfId="0" applyNumberFormat="1" applyFont="1" applyBorder="1" applyAlignment="1">
      <alignment horizontal="right" vertical="center"/>
    </xf>
    <xf numFmtId="10" fontId="37" fillId="16" borderId="60" xfId="2" applyNumberFormat="1" applyBorder="1" applyAlignment="1">
      <alignment horizontal="right"/>
    </xf>
    <xf numFmtId="170" fontId="33" fillId="0" borderId="48" xfId="0" applyNumberFormat="1" applyFont="1" applyBorder="1"/>
    <xf numFmtId="170" fontId="33" fillId="0" borderId="47" xfId="0" applyNumberFormat="1" applyFont="1" applyBorder="1"/>
    <xf numFmtId="170" fontId="33" fillId="0" borderId="49" xfId="0" applyNumberFormat="1" applyFont="1" applyBorder="1"/>
    <xf numFmtId="170" fontId="33" fillId="0" borderId="51" xfId="0" applyNumberFormat="1" applyFont="1" applyBorder="1"/>
    <xf numFmtId="0" fontId="33" fillId="0" borderId="60" xfId="0" applyFont="1" applyBorder="1" applyAlignment="1">
      <alignment horizontal="right"/>
    </xf>
    <xf numFmtId="0" fontId="5" fillId="13" borderId="44" xfId="0" applyFont="1" applyFill="1" applyBorder="1"/>
    <xf numFmtId="0" fontId="5" fillId="13" borderId="45" xfId="0" applyFont="1" applyFill="1" applyBorder="1"/>
    <xf numFmtId="0" fontId="5" fillId="13" borderId="46" xfId="0" applyFont="1" applyFill="1" applyBorder="1"/>
    <xf numFmtId="0" fontId="5" fillId="9" borderId="44" xfId="0" applyFont="1" applyFill="1" applyBorder="1"/>
    <xf numFmtId="0" fontId="5" fillId="9" borderId="45" xfId="0" applyFont="1" applyFill="1" applyBorder="1"/>
    <xf numFmtId="0" fontId="5" fillId="9" borderId="46" xfId="0" applyFont="1" applyFill="1" applyBorder="1"/>
    <xf numFmtId="41" fontId="0" fillId="0" borderId="44" xfId="0" applyNumberFormat="1" applyBorder="1"/>
    <xf numFmtId="41" fontId="0" fillId="0" borderId="45" xfId="0" applyNumberFormat="1" applyBorder="1"/>
    <xf numFmtId="41" fontId="0" fillId="0" borderId="46" xfId="0" applyNumberFormat="1" applyBorder="1"/>
    <xf numFmtId="0" fontId="38" fillId="0" borderId="0" xfId="0" applyFont="1"/>
    <xf numFmtId="0" fontId="39" fillId="0" borderId="0" xfId="0" applyFont="1"/>
    <xf numFmtId="0" fontId="40" fillId="0" borderId="0" xfId="0" applyFont="1"/>
    <xf numFmtId="0" fontId="42" fillId="0" borderId="0" xfId="0" applyFont="1"/>
    <xf numFmtId="0" fontId="40" fillId="0" borderId="0" xfId="0" applyFont="1" applyAlignment="1">
      <alignment horizontal="center"/>
    </xf>
    <xf numFmtId="0" fontId="40" fillId="0" borderId="62" xfId="0" applyFont="1" applyBorder="1"/>
    <xf numFmtId="0" fontId="40" fillId="0" borderId="63" xfId="0" applyFont="1" applyBorder="1"/>
    <xf numFmtId="172" fontId="40" fillId="0" borderId="66" xfId="0" applyNumberFormat="1" applyFont="1" applyBorder="1"/>
    <xf numFmtId="171" fontId="40" fillId="18" borderId="67" xfId="0" applyNumberFormat="1" applyFont="1" applyFill="1" applyBorder="1"/>
    <xf numFmtId="0" fontId="40" fillId="18" borderId="68" xfId="0" applyFont="1" applyFill="1" applyBorder="1"/>
    <xf numFmtId="171" fontId="40" fillId="18" borderId="68" xfId="0" applyNumberFormat="1" applyFont="1" applyFill="1" applyBorder="1"/>
    <xf numFmtId="0" fontId="41" fillId="17" borderId="33" xfId="0" applyFont="1" applyFill="1" applyBorder="1" applyAlignment="1">
      <alignment horizontal="center" vertical="center"/>
    </xf>
    <xf numFmtId="0" fontId="40" fillId="0" borderId="66" xfId="0" applyFont="1" applyBorder="1"/>
    <xf numFmtId="0" fontId="41" fillId="17" borderId="0" xfId="0" applyFont="1" applyFill="1" applyAlignment="1">
      <alignment horizontal="left" vertical="center"/>
    </xf>
    <xf numFmtId="0" fontId="41" fillId="17" borderId="33" xfId="0" applyFont="1" applyFill="1" applyBorder="1" applyAlignment="1">
      <alignment horizontal="left"/>
    </xf>
    <xf numFmtId="0" fontId="41" fillId="17" borderId="0" xfId="0" applyFont="1" applyFill="1" applyAlignment="1">
      <alignment horizontal="left"/>
    </xf>
    <xf numFmtId="0" fontId="43" fillId="0" borderId="0" xfId="0" applyFont="1"/>
    <xf numFmtId="171" fontId="40" fillId="18" borderId="74" xfId="0" applyNumberFormat="1" applyFont="1" applyFill="1" applyBorder="1"/>
    <xf numFmtId="0" fontId="40" fillId="0" borderId="66" xfId="0" applyFont="1" applyBorder="1" applyAlignment="1">
      <alignment horizontal="center"/>
    </xf>
    <xf numFmtId="0" fontId="40" fillId="0" borderId="65" xfId="0" applyFont="1" applyBorder="1" applyAlignment="1">
      <alignment horizontal="center"/>
    </xf>
    <xf numFmtId="0" fontId="40" fillId="0" borderId="67" xfId="0" applyFont="1" applyBorder="1" applyAlignment="1">
      <alignment horizontal="center"/>
    </xf>
    <xf numFmtId="0" fontId="41" fillId="20" borderId="0" xfId="0" applyFont="1" applyFill="1" applyAlignment="1">
      <alignment horizontal="center" vertical="center"/>
    </xf>
    <xf numFmtId="0" fontId="40" fillId="0" borderId="75" xfId="0" applyFont="1" applyBorder="1"/>
    <xf numFmtId="41" fontId="0" fillId="0" borderId="33" xfId="0" applyNumberFormat="1" applyBorder="1"/>
    <xf numFmtId="0" fontId="0" fillId="0" borderId="33" xfId="0" applyBorder="1"/>
    <xf numFmtId="166" fontId="5" fillId="0" borderId="36" xfId="0" applyNumberFormat="1" applyFont="1" applyBorder="1"/>
    <xf numFmtId="0" fontId="5" fillId="15" borderId="46" xfId="0" applyFont="1" applyFill="1" applyBorder="1"/>
    <xf numFmtId="0" fontId="5" fillId="15" borderId="39" xfId="0" applyFont="1" applyFill="1" applyBorder="1"/>
    <xf numFmtId="0" fontId="5" fillId="15" borderId="41" xfId="0" applyFont="1" applyFill="1" applyBorder="1"/>
    <xf numFmtId="166" fontId="5" fillId="0" borderId="44" xfId="0" applyNumberFormat="1" applyFont="1" applyBorder="1"/>
    <xf numFmtId="166" fontId="5" fillId="0" borderId="45" xfId="0" applyNumberFormat="1" applyFont="1" applyBorder="1"/>
    <xf numFmtId="166" fontId="5" fillId="0" borderId="46" xfId="0" applyNumberFormat="1" applyFont="1" applyBorder="1"/>
    <xf numFmtId="0" fontId="3" fillId="0" borderId="40" xfId="0" applyFont="1" applyBorder="1"/>
    <xf numFmtId="0" fontId="3" fillId="0" borderId="42" xfId="0" applyFont="1" applyBorder="1"/>
    <xf numFmtId="0" fontId="31" fillId="7" borderId="37" xfId="0" applyFont="1" applyFill="1" applyBorder="1" applyAlignment="1">
      <alignment horizontal="center"/>
    </xf>
    <xf numFmtId="0" fontId="23" fillId="7" borderId="38" xfId="0" applyFont="1" applyFill="1" applyBorder="1" applyAlignment="1">
      <alignment horizontal="center"/>
    </xf>
    <xf numFmtId="0" fontId="23" fillId="7" borderId="39" xfId="0" applyFont="1" applyFill="1" applyBorder="1" applyAlignment="1">
      <alignment horizontal="center"/>
    </xf>
    <xf numFmtId="41" fontId="7" fillId="0" borderId="40" xfId="0" applyNumberFormat="1" applyFont="1" applyBorder="1"/>
    <xf numFmtId="167" fontId="7" fillId="0" borderId="41" xfId="0" applyNumberFormat="1" applyFont="1" applyBorder="1"/>
    <xf numFmtId="41" fontId="7" fillId="0" borderId="42" xfId="0" applyNumberFormat="1" applyFont="1" applyBorder="1"/>
    <xf numFmtId="41" fontId="7" fillId="0" borderId="36" xfId="0" applyNumberFormat="1" applyFont="1" applyBorder="1"/>
    <xf numFmtId="167" fontId="7" fillId="0" borderId="43" xfId="0" applyNumberFormat="1" applyFont="1" applyBorder="1"/>
    <xf numFmtId="3" fontId="23" fillId="7" borderId="44" xfId="0" applyNumberFormat="1" applyFont="1" applyFill="1" applyBorder="1" applyAlignment="1">
      <alignment horizontal="center"/>
    </xf>
    <xf numFmtId="41" fontId="7" fillId="0" borderId="45" xfId="0" applyNumberFormat="1" applyFont="1" applyBorder="1"/>
    <xf numFmtId="41" fontId="7" fillId="0" borderId="46" xfId="0" applyNumberFormat="1" applyFont="1" applyBorder="1"/>
    <xf numFmtId="9" fontId="5" fillId="0" borderId="45" xfId="0" applyNumberFormat="1" applyFont="1" applyBorder="1"/>
    <xf numFmtId="0" fontId="0" fillId="0" borderId="41" xfId="0" applyBorder="1" applyAlignment="1">
      <alignment horizontal="right"/>
    </xf>
    <xf numFmtId="0" fontId="0" fillId="0" borderId="43" xfId="0" applyBorder="1" applyAlignment="1">
      <alignment horizontal="right"/>
    </xf>
    <xf numFmtId="3" fontId="44" fillId="0" borderId="41" xfId="0" applyNumberFormat="1" applyFont="1" applyBorder="1" applyAlignment="1">
      <alignment horizontal="right"/>
    </xf>
    <xf numFmtId="173" fontId="7" fillId="0" borderId="40" xfId="0" applyNumberFormat="1" applyFont="1" applyBorder="1"/>
    <xf numFmtId="173" fontId="7" fillId="0" borderId="42" xfId="0" applyNumberFormat="1" applyFont="1" applyBorder="1"/>
    <xf numFmtId="170" fontId="33" fillId="0" borderId="33" xfId="0" applyNumberFormat="1" applyFont="1" applyBorder="1"/>
    <xf numFmtId="3" fontId="23" fillId="7" borderId="33" xfId="0" applyNumberFormat="1" applyFont="1" applyFill="1" applyBorder="1" applyAlignment="1">
      <alignment horizontal="center"/>
    </xf>
    <xf numFmtId="9" fontId="5" fillId="0" borderId="46" xfId="0" applyNumberFormat="1" applyFont="1" applyBorder="1"/>
    <xf numFmtId="173" fontId="0" fillId="0" borderId="37" xfId="0" applyNumberFormat="1" applyBorder="1"/>
    <xf numFmtId="41" fontId="0" fillId="0" borderId="38" xfId="0" applyNumberFormat="1" applyBorder="1"/>
    <xf numFmtId="167" fontId="0" fillId="0" borderId="39" xfId="0" applyNumberFormat="1" applyBorder="1"/>
    <xf numFmtId="0" fontId="44" fillId="0" borderId="40" xfId="0" applyFont="1" applyBorder="1" applyAlignment="1">
      <alignment vertical="center"/>
    </xf>
    <xf numFmtId="0" fontId="23" fillId="0" borderId="33" xfId="0" applyFont="1" applyBorder="1" applyAlignment="1">
      <alignment horizontal="center"/>
    </xf>
    <xf numFmtId="173" fontId="0" fillId="0" borderId="40" xfId="0" applyNumberFormat="1" applyBorder="1"/>
    <xf numFmtId="167" fontId="0" fillId="0" borderId="41" xfId="0" applyNumberFormat="1" applyBorder="1"/>
    <xf numFmtId="173" fontId="0" fillId="0" borderId="33" xfId="0" applyNumberFormat="1" applyBorder="1"/>
    <xf numFmtId="167" fontId="0" fillId="0" borderId="33" xfId="0" applyNumberFormat="1" applyBorder="1"/>
    <xf numFmtId="41" fontId="40" fillId="18" borderId="64" xfId="0" applyNumberFormat="1" applyFont="1" applyFill="1" applyBorder="1"/>
    <xf numFmtId="0" fontId="40" fillId="18" borderId="67" xfId="0" applyFont="1" applyFill="1" applyBorder="1"/>
    <xf numFmtId="41" fontId="40" fillId="18" borderId="69" xfId="0" applyNumberFormat="1" applyFont="1" applyFill="1" applyBorder="1"/>
    <xf numFmtId="0" fontId="16" fillId="21" borderId="0" xfId="0" applyFont="1" applyFill="1"/>
    <xf numFmtId="0" fontId="0" fillId="21" borderId="0" xfId="0" applyFill="1"/>
    <xf numFmtId="41" fontId="43" fillId="19" borderId="46" xfId="0" applyNumberFormat="1" applyFont="1" applyFill="1" applyBorder="1" applyAlignment="1">
      <alignment horizontal="center" vertical="center"/>
    </xf>
    <xf numFmtId="41" fontId="43" fillId="19" borderId="66" xfId="0" applyNumberFormat="1" applyFont="1" applyFill="1" applyBorder="1" applyAlignment="1">
      <alignment horizontal="center" vertical="center"/>
    </xf>
    <xf numFmtId="41" fontId="40" fillId="0" borderId="33" xfId="0" applyNumberFormat="1" applyFont="1" applyBorder="1"/>
    <xf numFmtId="41" fontId="40" fillId="0" borderId="0" xfId="0" applyNumberFormat="1" applyFont="1"/>
    <xf numFmtId="41" fontId="41" fillId="17" borderId="33" xfId="0" applyNumberFormat="1" applyFont="1" applyFill="1" applyBorder="1" applyAlignment="1">
      <alignment horizontal="center" vertical="center"/>
    </xf>
    <xf numFmtId="41" fontId="40" fillId="18" borderId="70" xfId="0" applyNumberFormat="1" applyFont="1" applyFill="1" applyBorder="1"/>
    <xf numFmtId="41" fontId="40" fillId="18" borderId="71" xfId="0" applyNumberFormat="1" applyFont="1" applyFill="1" applyBorder="1"/>
    <xf numFmtId="41" fontId="40" fillId="18" borderId="72" xfId="0" applyNumberFormat="1" applyFont="1" applyFill="1" applyBorder="1"/>
    <xf numFmtId="41" fontId="40" fillId="18" borderId="73" xfId="0" applyNumberFormat="1" applyFont="1" applyFill="1" applyBorder="1"/>
    <xf numFmtId="41" fontId="43" fillId="19" borderId="44" xfId="0" applyNumberFormat="1" applyFont="1" applyFill="1" applyBorder="1" applyAlignment="1">
      <alignment horizontal="center" vertical="center"/>
    </xf>
    <xf numFmtId="41" fontId="40" fillId="18" borderId="76" xfId="0" applyNumberFormat="1" applyFont="1" applyFill="1" applyBorder="1"/>
    <xf numFmtId="41" fontId="40" fillId="18" borderId="77" xfId="0" applyNumberFormat="1" applyFont="1" applyFill="1" applyBorder="1"/>
    <xf numFmtId="41" fontId="43" fillId="19" borderId="42" xfId="0" applyNumberFormat="1" applyFont="1" applyFill="1" applyBorder="1" applyAlignment="1">
      <alignment horizontal="center" vertical="center"/>
    </xf>
    <xf numFmtId="41" fontId="40" fillId="18" borderId="78" xfId="0" applyNumberFormat="1" applyFont="1" applyFill="1" applyBorder="1"/>
    <xf numFmtId="41" fontId="40" fillId="18" borderId="79" xfId="0" applyNumberFormat="1" applyFont="1" applyFill="1" applyBorder="1"/>
    <xf numFmtId="41" fontId="43" fillId="19" borderId="37" xfId="0" applyNumberFormat="1" applyFont="1" applyFill="1" applyBorder="1" applyAlignment="1">
      <alignment horizontal="center" vertical="center"/>
    </xf>
    <xf numFmtId="41" fontId="40" fillId="18" borderId="66" xfId="0" applyNumberFormat="1" applyFont="1" applyFill="1" applyBorder="1"/>
    <xf numFmtId="41" fontId="0" fillId="0" borderId="0" xfId="0" applyNumberFormat="1"/>
    <xf numFmtId="41" fontId="40" fillId="18" borderId="80" xfId="0" applyNumberFormat="1" applyFont="1" applyFill="1" applyBorder="1"/>
    <xf numFmtId="41" fontId="40" fillId="18" borderId="81" xfId="0" applyNumberFormat="1" applyFont="1" applyFill="1" applyBorder="1"/>
    <xf numFmtId="166" fontId="46" fillId="17" borderId="33" xfId="0" applyNumberFormat="1" applyFont="1" applyFill="1" applyBorder="1" applyAlignment="1">
      <alignment horizontal="center" vertical="center"/>
    </xf>
    <xf numFmtId="41" fontId="40" fillId="0" borderId="65" xfId="0" applyNumberFormat="1" applyFont="1" applyBorder="1"/>
    <xf numFmtId="0" fontId="13" fillId="0" borderId="33" xfId="3" applyFont="1" applyAlignment="1">
      <alignment horizontal="left"/>
    </xf>
    <xf numFmtId="0" fontId="3" fillId="0" borderId="33" xfId="3"/>
    <xf numFmtId="0" fontId="37" fillId="20" borderId="33" xfId="3" applyFont="1" applyFill="1"/>
    <xf numFmtId="41" fontId="3" fillId="0" borderId="33" xfId="3" applyNumberFormat="1"/>
    <xf numFmtId="0" fontId="41" fillId="17" borderId="51" xfId="3" applyFont="1" applyFill="1" applyBorder="1" applyAlignment="1">
      <alignment horizontal="left"/>
    </xf>
    <xf numFmtId="0" fontId="41" fillId="17" borderId="51" xfId="3" applyFont="1" applyFill="1" applyBorder="1"/>
    <xf numFmtId="0" fontId="41" fillId="17" borderId="55" xfId="3" applyFont="1" applyFill="1" applyBorder="1" applyAlignment="1">
      <alignment horizontal="center" vertical="center"/>
    </xf>
    <xf numFmtId="0" fontId="41" fillId="17" borderId="33" xfId="3" applyFont="1" applyFill="1" applyAlignment="1">
      <alignment horizontal="center" vertical="center"/>
    </xf>
    <xf numFmtId="0" fontId="41" fillId="17" borderId="56" xfId="3" applyFont="1" applyFill="1" applyBorder="1" applyAlignment="1">
      <alignment horizontal="center" vertical="center"/>
    </xf>
    <xf numFmtId="0" fontId="40" fillId="0" borderId="84" xfId="3" applyFont="1" applyBorder="1"/>
    <xf numFmtId="37" fontId="40" fillId="18" borderId="85" xfId="3" applyNumberFormat="1" applyFont="1" applyFill="1" applyBorder="1" applyAlignment="1">
      <alignment horizontal="right"/>
    </xf>
    <xf numFmtId="37" fontId="40" fillId="18" borderId="86" xfId="3" applyNumberFormat="1" applyFont="1" applyFill="1" applyBorder="1" applyAlignment="1">
      <alignment horizontal="right"/>
    </xf>
    <xf numFmtId="37" fontId="40" fillId="18" borderId="87" xfId="3" applyNumberFormat="1" applyFont="1" applyFill="1" applyBorder="1" applyAlignment="1">
      <alignment horizontal="right"/>
    </xf>
    <xf numFmtId="41" fontId="40" fillId="18" borderId="85" xfId="3" applyNumberFormat="1" applyFont="1" applyFill="1" applyBorder="1" applyAlignment="1">
      <alignment horizontal="right"/>
    </xf>
    <xf numFmtId="41" fontId="40" fillId="18" borderId="86" xfId="3" applyNumberFormat="1" applyFont="1" applyFill="1" applyBorder="1" applyAlignment="1">
      <alignment horizontal="right"/>
    </xf>
    <xf numFmtId="41" fontId="40" fillId="18" borderId="87" xfId="3" applyNumberFormat="1" applyFont="1" applyFill="1" applyBorder="1" applyAlignment="1">
      <alignment horizontal="right"/>
    </xf>
    <xf numFmtId="0" fontId="40" fillId="0" borderId="88" xfId="3" applyFont="1" applyBorder="1"/>
    <xf numFmtId="3" fontId="43" fillId="19" borderId="89" xfId="3" applyNumberFormat="1" applyFont="1" applyFill="1" applyBorder="1" applyAlignment="1">
      <alignment horizontal="right" vertical="center"/>
    </xf>
    <xf numFmtId="3" fontId="43" fillId="19" borderId="46" xfId="3" applyNumberFormat="1" applyFont="1" applyFill="1" applyBorder="1" applyAlignment="1">
      <alignment horizontal="right" vertical="center"/>
    </xf>
    <xf numFmtId="3" fontId="43" fillId="19" borderId="90" xfId="3" applyNumberFormat="1" applyFont="1" applyFill="1" applyBorder="1" applyAlignment="1">
      <alignment horizontal="right" vertical="center"/>
    </xf>
    <xf numFmtId="0" fontId="40" fillId="0" borderId="91" xfId="3" applyFont="1" applyBorder="1"/>
    <xf numFmtId="3" fontId="43" fillId="19" borderId="92" xfId="3" applyNumberFormat="1" applyFont="1" applyFill="1" applyBorder="1" applyAlignment="1">
      <alignment horizontal="right"/>
    </xf>
    <xf numFmtId="3" fontId="43" fillId="19" borderId="93" xfId="3" applyNumberFormat="1" applyFont="1" applyFill="1" applyBorder="1" applyAlignment="1">
      <alignment horizontal="right"/>
    </xf>
    <xf numFmtId="37" fontId="40" fillId="19" borderId="65" xfId="3" applyNumberFormat="1" applyFont="1" applyFill="1" applyBorder="1" applyAlignment="1">
      <alignment horizontal="right"/>
    </xf>
    <xf numFmtId="37" fontId="40" fillId="19" borderId="96" xfId="3" applyNumberFormat="1" applyFont="1" applyFill="1" applyBorder="1" applyAlignment="1">
      <alignment horizontal="right"/>
    </xf>
    <xf numFmtId="0" fontId="3" fillId="0" borderId="55" xfId="3" applyBorder="1"/>
    <xf numFmtId="0" fontId="40" fillId="0" borderId="97" xfId="3" applyFont="1" applyBorder="1"/>
    <xf numFmtId="3" fontId="43" fillId="19" borderId="65" xfId="3" applyNumberFormat="1" applyFont="1" applyFill="1" applyBorder="1" applyAlignment="1">
      <alignment horizontal="right" vertical="center"/>
    </xf>
    <xf numFmtId="3" fontId="43" fillId="19" borderId="66" xfId="3" applyNumberFormat="1" applyFont="1" applyFill="1" applyBorder="1" applyAlignment="1">
      <alignment horizontal="right" vertical="center"/>
    </xf>
    <xf numFmtId="3" fontId="43" fillId="19" borderId="95" xfId="3" applyNumberFormat="1" applyFont="1" applyFill="1" applyBorder="1" applyAlignment="1">
      <alignment horizontal="right" vertical="center"/>
    </xf>
    <xf numFmtId="0" fontId="40" fillId="0" borderId="47" xfId="3" applyFont="1" applyBorder="1"/>
    <xf numFmtId="0" fontId="3" fillId="0" borderId="53" xfId="3" applyBorder="1"/>
    <xf numFmtId="9" fontId="43" fillId="19" borderId="98" xfId="3" applyNumberFormat="1" applyFont="1" applyFill="1" applyBorder="1" applyAlignment="1">
      <alignment horizontal="right"/>
    </xf>
    <xf numFmtId="9" fontId="43" fillId="19" borderId="93" xfId="3" applyNumberFormat="1" applyFont="1" applyFill="1" applyBorder="1" applyAlignment="1">
      <alignment horizontal="right"/>
    </xf>
    <xf numFmtId="9" fontId="43" fillId="19" borderId="94" xfId="3" applyNumberFormat="1" applyFont="1" applyFill="1" applyBorder="1" applyAlignment="1">
      <alignment horizontal="right"/>
    </xf>
    <xf numFmtId="9" fontId="43" fillId="19" borderId="65" xfId="3" applyNumberFormat="1" applyFont="1" applyFill="1" applyBorder="1" applyAlignment="1">
      <alignment horizontal="right"/>
    </xf>
    <xf numFmtId="9" fontId="43" fillId="19" borderId="66" xfId="3" applyNumberFormat="1" applyFont="1" applyFill="1" applyBorder="1" applyAlignment="1">
      <alignment horizontal="right"/>
    </xf>
    <xf numFmtId="9" fontId="43" fillId="19" borderId="95" xfId="3" applyNumberFormat="1" applyFont="1" applyFill="1" applyBorder="1" applyAlignment="1">
      <alignment horizontal="right"/>
    </xf>
    <xf numFmtId="41" fontId="43" fillId="19" borderId="62" xfId="0" applyNumberFormat="1" applyFont="1" applyFill="1" applyBorder="1" applyAlignment="1">
      <alignment horizontal="center" vertical="center"/>
    </xf>
    <xf numFmtId="0" fontId="3" fillId="0" borderId="66" xfId="0" applyFont="1" applyBorder="1" applyAlignment="1">
      <alignment horizontal="right"/>
    </xf>
    <xf numFmtId="9" fontId="0" fillId="0" borderId="0" xfId="0" applyNumberFormat="1"/>
    <xf numFmtId="41" fontId="7" fillId="0" borderId="44" xfId="0" applyNumberFormat="1" applyFont="1" applyBorder="1"/>
    <xf numFmtId="0" fontId="1" fillId="0" borderId="33" xfId="0" applyFont="1" applyBorder="1"/>
    <xf numFmtId="0" fontId="1" fillId="0" borderId="97" xfId="0" applyFont="1" applyBorder="1"/>
    <xf numFmtId="3" fontId="0" fillId="0" borderId="0" xfId="0" applyNumberFormat="1"/>
    <xf numFmtId="0" fontId="37" fillId="0" borderId="33" xfId="3" applyFont="1"/>
    <xf numFmtId="0" fontId="41" fillId="17" borderId="54" xfId="3" applyFont="1" applyFill="1" applyBorder="1"/>
    <xf numFmtId="3" fontId="0" fillId="0" borderId="53" xfId="0" applyNumberFormat="1" applyBorder="1"/>
    <xf numFmtId="3" fontId="0" fillId="0" borderId="54" xfId="0" applyNumberFormat="1" applyBorder="1"/>
    <xf numFmtId="3" fontId="0" fillId="0" borderId="33" xfId="0" applyNumberFormat="1" applyBorder="1"/>
    <xf numFmtId="3" fontId="0" fillId="0" borderId="56" xfId="0" applyNumberFormat="1" applyBorder="1"/>
    <xf numFmtId="41" fontId="0" fillId="0" borderId="58" xfId="0" applyNumberFormat="1" applyBorder="1"/>
    <xf numFmtId="3" fontId="0" fillId="0" borderId="58" xfId="0" applyNumberFormat="1" applyBorder="1"/>
    <xf numFmtId="3" fontId="0" fillId="0" borderId="59" xfId="0" applyNumberFormat="1" applyBorder="1"/>
    <xf numFmtId="0" fontId="1" fillId="0" borderId="82" xfId="0" applyFont="1" applyBorder="1"/>
    <xf numFmtId="0" fontId="1" fillId="0" borderId="48" xfId="0" applyFont="1" applyBorder="1"/>
    <xf numFmtId="0" fontId="1" fillId="0" borderId="47" xfId="0" applyFont="1" applyBorder="1"/>
    <xf numFmtId="0" fontId="49" fillId="24" borderId="83" xfId="0" applyFont="1" applyFill="1" applyBorder="1"/>
    <xf numFmtId="41" fontId="3" fillId="24" borderId="51" xfId="3" applyNumberFormat="1" applyFill="1" applyBorder="1"/>
    <xf numFmtId="3" fontId="49" fillId="24" borderId="51" xfId="0" applyNumberFormat="1" applyFont="1" applyFill="1" applyBorder="1"/>
    <xf numFmtId="0" fontId="1" fillId="23" borderId="82" xfId="0" applyFont="1" applyFill="1" applyBorder="1"/>
    <xf numFmtId="3" fontId="0" fillId="23" borderId="47" xfId="0" applyNumberFormat="1" applyFill="1" applyBorder="1"/>
    <xf numFmtId="0" fontId="0" fillId="0" borderId="55" xfId="0" applyBorder="1"/>
    <xf numFmtId="0" fontId="1" fillId="0" borderId="0" xfId="0" applyFont="1"/>
    <xf numFmtId="41" fontId="0" fillId="0" borderId="39" xfId="0" applyNumberFormat="1" applyBorder="1"/>
    <xf numFmtId="41" fontId="0" fillId="0" borderId="41" xfId="0" applyNumberFormat="1" applyBorder="1"/>
    <xf numFmtId="0" fontId="1" fillId="0" borderId="44" xfId="0" applyFont="1" applyBorder="1"/>
    <xf numFmtId="0" fontId="1" fillId="0" borderId="45" xfId="0" applyFont="1" applyBorder="1" applyAlignment="1">
      <alignment wrapText="1"/>
    </xf>
    <xf numFmtId="0" fontId="1" fillId="0" borderId="45" xfId="0" applyFont="1" applyBorder="1"/>
    <xf numFmtId="0" fontId="1" fillId="0" borderId="46" xfId="0" applyFont="1" applyBorder="1"/>
    <xf numFmtId="0" fontId="41" fillId="17" borderId="44" xfId="3" applyFont="1" applyFill="1" applyBorder="1" applyAlignment="1">
      <alignment horizontal="center"/>
    </xf>
    <xf numFmtId="0" fontId="41" fillId="17" borderId="45" xfId="3" applyFont="1" applyFill="1" applyBorder="1" applyAlignment="1">
      <alignment horizontal="center"/>
    </xf>
    <xf numFmtId="0" fontId="41" fillId="17" borderId="46" xfId="3" applyFont="1" applyFill="1" applyBorder="1" applyAlignment="1">
      <alignment horizontal="center"/>
    </xf>
    <xf numFmtId="0" fontId="41" fillId="17" borderId="54" xfId="3" applyFont="1" applyFill="1" applyBorder="1" applyAlignment="1">
      <alignment horizontal="right"/>
    </xf>
    <xf numFmtId="44" fontId="0" fillId="0" borderId="33" xfId="0" applyNumberFormat="1" applyBorder="1" applyAlignment="1">
      <alignment horizontal="right"/>
    </xf>
    <xf numFmtId="44" fontId="0" fillId="0" borderId="41" xfId="0" applyNumberFormat="1"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3" fontId="0" fillId="0" borderId="33" xfId="0" applyNumberFormat="1" applyBorder="1" applyAlignment="1">
      <alignment horizontal="right"/>
    </xf>
    <xf numFmtId="3" fontId="0" fillId="0" borderId="41" xfId="0" applyNumberFormat="1" applyBorder="1" applyAlignment="1">
      <alignment horizontal="right"/>
    </xf>
    <xf numFmtId="3" fontId="0" fillId="0" borderId="36" xfId="0" applyNumberFormat="1" applyBorder="1" applyAlignment="1">
      <alignment horizontal="right"/>
    </xf>
    <xf numFmtId="3" fontId="0" fillId="0" borderId="43" xfId="0" applyNumberFormat="1" applyBorder="1" applyAlignment="1">
      <alignment horizontal="right"/>
    </xf>
    <xf numFmtId="3" fontId="0" fillId="0" borderId="38" xfId="0" applyNumberFormat="1" applyBorder="1"/>
    <xf numFmtId="3" fontId="0" fillId="0" borderId="39" xfId="0" applyNumberFormat="1" applyBorder="1"/>
    <xf numFmtId="3" fontId="0" fillId="0" borderId="41" xfId="0" applyNumberFormat="1" applyBorder="1"/>
    <xf numFmtId="3" fontId="0" fillId="0" borderId="36" xfId="0" applyNumberFormat="1" applyBorder="1"/>
    <xf numFmtId="3" fontId="0" fillId="0" borderId="43" xfId="0" applyNumberFormat="1" applyBorder="1"/>
    <xf numFmtId="3" fontId="1" fillId="0" borderId="0" xfId="0" applyNumberFormat="1" applyFont="1"/>
    <xf numFmtId="0" fontId="1" fillId="0" borderId="33" xfId="4"/>
    <xf numFmtId="41" fontId="1" fillId="0" borderId="33" xfId="4" applyNumberFormat="1"/>
    <xf numFmtId="37" fontId="1" fillId="0" borderId="33" xfId="4" applyNumberFormat="1"/>
    <xf numFmtId="43" fontId="33" fillId="0" borderId="33" xfId="4" applyNumberFormat="1" applyFont="1"/>
    <xf numFmtId="43" fontId="1" fillId="0" borderId="33" xfId="4" applyNumberFormat="1"/>
    <xf numFmtId="0" fontId="13" fillId="0" borderId="33" xfId="5" applyFont="1" applyAlignment="1">
      <alignment horizontal="left"/>
    </xf>
    <xf numFmtId="0" fontId="1" fillId="0" borderId="33" xfId="5"/>
    <xf numFmtId="0" fontId="41" fillId="17" borderId="54" xfId="5" applyFont="1" applyFill="1" applyBorder="1"/>
    <xf numFmtId="0" fontId="1" fillId="0" borderId="44" xfId="5" applyBorder="1"/>
    <xf numFmtId="41" fontId="1" fillId="0" borderId="38" xfId="5" applyNumberFormat="1" applyBorder="1"/>
    <xf numFmtId="41" fontId="1" fillId="0" borderId="39" xfId="5" applyNumberFormat="1" applyBorder="1"/>
    <xf numFmtId="0" fontId="1" fillId="0" borderId="45" xfId="5" applyBorder="1" applyAlignment="1">
      <alignment wrapText="1"/>
    </xf>
    <xf numFmtId="0" fontId="1" fillId="0" borderId="41" xfId="5" applyBorder="1"/>
    <xf numFmtId="0" fontId="1" fillId="0" borderId="45" xfId="5" applyBorder="1"/>
    <xf numFmtId="9" fontId="1" fillId="0" borderId="33" xfId="5" applyNumberFormat="1"/>
    <xf numFmtId="9" fontId="1" fillId="0" borderId="41" xfId="5" applyNumberFormat="1" applyBorder="1"/>
    <xf numFmtId="43" fontId="1" fillId="0" borderId="33" xfId="5" applyNumberFormat="1"/>
    <xf numFmtId="43" fontId="1" fillId="0" borderId="41" xfId="5" applyNumberFormat="1" applyBorder="1"/>
    <xf numFmtId="41" fontId="1" fillId="0" borderId="33" xfId="5" applyNumberFormat="1"/>
    <xf numFmtId="41" fontId="1" fillId="0" borderId="41" xfId="5" applyNumberFormat="1" applyBorder="1"/>
    <xf numFmtId="0" fontId="1" fillId="0" borderId="46" xfId="5" applyBorder="1"/>
    <xf numFmtId="41" fontId="1" fillId="0" borderId="36" xfId="5" applyNumberFormat="1" applyBorder="1"/>
    <xf numFmtId="41" fontId="1" fillId="0" borderId="43" xfId="5" applyNumberFormat="1" applyBorder="1"/>
    <xf numFmtId="0" fontId="1" fillId="23" borderId="33" xfId="5" applyFill="1"/>
    <xf numFmtId="41" fontId="1" fillId="23" borderId="33" xfId="5" applyNumberFormat="1" applyFill="1"/>
    <xf numFmtId="0" fontId="1" fillId="0" borderId="38" xfId="5" applyBorder="1"/>
    <xf numFmtId="0" fontId="1" fillId="0" borderId="39" xfId="5" applyBorder="1"/>
    <xf numFmtId="0" fontId="50" fillId="21" borderId="33" xfId="4" applyFont="1" applyFill="1"/>
    <xf numFmtId="0" fontId="1" fillId="21" borderId="33" xfId="4" applyFill="1"/>
    <xf numFmtId="43" fontId="0" fillId="0" borderId="0" xfId="0" applyNumberFormat="1"/>
    <xf numFmtId="44" fontId="0" fillId="0" borderId="0" xfId="0" applyNumberFormat="1"/>
    <xf numFmtId="0" fontId="33" fillId="0" borderId="0" xfId="0" applyFont="1"/>
    <xf numFmtId="2" fontId="0" fillId="0" borderId="0" xfId="0" applyNumberFormat="1"/>
    <xf numFmtId="0" fontId="1" fillId="0" borderId="33" xfId="4" applyAlignment="1">
      <alignment horizontal="right"/>
    </xf>
    <xf numFmtId="9" fontId="0" fillId="0" borderId="33" xfId="1" applyFont="1" applyBorder="1" applyAlignment="1">
      <alignment horizontal="right"/>
    </xf>
    <xf numFmtId="9" fontId="0" fillId="0" borderId="41" xfId="1" applyFont="1" applyBorder="1" applyAlignment="1">
      <alignment horizontal="right"/>
    </xf>
    <xf numFmtId="0" fontId="13" fillId="0" borderId="0" xfId="0" applyFont="1" applyAlignment="1">
      <alignment horizontal="left"/>
    </xf>
    <xf numFmtId="2" fontId="1" fillId="0" borderId="33" xfId="4" applyNumberFormat="1"/>
    <xf numFmtId="0" fontId="50" fillId="0" borderId="33" xfId="4" applyFont="1"/>
    <xf numFmtId="43" fontId="0" fillId="0" borderId="33" xfId="0" applyNumberFormat="1" applyBorder="1"/>
    <xf numFmtId="43" fontId="0" fillId="0" borderId="41" xfId="0" applyNumberFormat="1" applyBorder="1"/>
    <xf numFmtId="41" fontId="0" fillId="0" borderId="36" xfId="0" applyNumberFormat="1" applyBorder="1"/>
    <xf numFmtId="41" fontId="0" fillId="0" borderId="43" xfId="0" applyNumberFormat="1" applyBorder="1"/>
    <xf numFmtId="0" fontId="1" fillId="0" borderId="42" xfId="0" applyFont="1" applyBorder="1"/>
    <xf numFmtId="41" fontId="0" fillId="0" borderId="62" xfId="0" applyNumberFormat="1" applyBorder="1"/>
    <xf numFmtId="41" fontId="0" fillId="0" borderId="63" xfId="0" applyNumberFormat="1" applyBorder="1"/>
    <xf numFmtId="41" fontId="0" fillId="0" borderId="65" xfId="0" applyNumberFormat="1" applyBorder="1"/>
    <xf numFmtId="0" fontId="1" fillId="0" borderId="66" xfId="5" applyBorder="1"/>
    <xf numFmtId="41" fontId="1" fillId="0" borderId="62" xfId="5" applyNumberFormat="1" applyBorder="1"/>
    <xf numFmtId="41" fontId="1" fillId="0" borderId="63" xfId="5" applyNumberFormat="1" applyBorder="1"/>
    <xf numFmtId="41" fontId="1" fillId="0" borderId="65" xfId="5" applyNumberFormat="1" applyBorder="1"/>
    <xf numFmtId="41" fontId="1" fillId="0" borderId="37" xfId="4" applyNumberFormat="1" applyBorder="1"/>
    <xf numFmtId="41" fontId="1" fillId="0" borderId="40" xfId="4" applyNumberFormat="1" applyBorder="1"/>
    <xf numFmtId="41" fontId="1" fillId="0" borderId="42" xfId="4" applyNumberFormat="1" applyBorder="1"/>
    <xf numFmtId="167" fontId="1" fillId="0" borderId="40" xfId="4" applyNumberFormat="1" applyBorder="1"/>
    <xf numFmtId="41" fontId="1" fillId="0" borderId="44" xfId="4" applyNumberFormat="1" applyBorder="1"/>
    <xf numFmtId="41" fontId="1" fillId="0" borderId="45" xfId="4" applyNumberFormat="1" applyBorder="1"/>
    <xf numFmtId="167" fontId="1" fillId="0" borderId="45" xfId="4" applyNumberFormat="1" applyBorder="1"/>
    <xf numFmtId="41" fontId="1" fillId="25" borderId="45" xfId="4" applyNumberFormat="1" applyFill="1" applyBorder="1"/>
    <xf numFmtId="41" fontId="1" fillId="26" borderId="40" xfId="4" applyNumberFormat="1" applyFill="1" applyBorder="1"/>
    <xf numFmtId="41" fontId="33" fillId="0" borderId="42" xfId="4" applyNumberFormat="1" applyFont="1" applyBorder="1"/>
    <xf numFmtId="41" fontId="33" fillId="0" borderId="46" xfId="4" applyNumberFormat="1" applyFont="1" applyBorder="1"/>
    <xf numFmtId="3" fontId="44" fillId="27" borderId="89" xfId="0" applyNumberFormat="1" applyFont="1" applyFill="1" applyBorder="1" applyAlignment="1">
      <alignment horizontal="right" vertical="center"/>
    </xf>
    <xf numFmtId="3" fontId="44" fillId="0" borderId="36" xfId="0" applyNumberFormat="1" applyFont="1" applyBorder="1" applyAlignment="1">
      <alignment horizontal="right" vertical="center"/>
    </xf>
    <xf numFmtId="0" fontId="1" fillId="23" borderId="52" xfId="0" applyFont="1" applyFill="1" applyBorder="1"/>
    <xf numFmtId="3" fontId="0" fillId="23" borderId="57" xfId="0" applyNumberFormat="1" applyFill="1" applyBorder="1"/>
    <xf numFmtId="173" fontId="1" fillId="0" borderId="33" xfId="4" applyNumberFormat="1"/>
    <xf numFmtId="0" fontId="33" fillId="21" borderId="0" xfId="0" applyFont="1" applyFill="1"/>
    <xf numFmtId="0" fontId="1" fillId="0" borderId="0" xfId="0" applyFont="1" applyAlignment="1">
      <alignment horizontal="center"/>
    </xf>
    <xf numFmtId="0" fontId="51" fillId="0" borderId="0" xfId="0" applyFont="1"/>
    <xf numFmtId="3" fontId="43" fillId="0" borderId="33" xfId="3" applyNumberFormat="1" applyFont="1" applyAlignment="1">
      <alignment horizontal="right" vertical="center"/>
    </xf>
    <xf numFmtId="1" fontId="1" fillId="0" borderId="33" xfId="4" applyNumberFormat="1"/>
    <xf numFmtId="0" fontId="7" fillId="0" borderId="33" xfId="0" applyFont="1" applyBorder="1"/>
    <xf numFmtId="0" fontId="23" fillId="7" borderId="33" xfId="0" applyFont="1" applyFill="1" applyBorder="1" applyAlignment="1">
      <alignment horizontal="left"/>
    </xf>
    <xf numFmtId="3" fontId="7" fillId="0" borderId="36" xfId="0" applyNumberFormat="1" applyFont="1" applyBorder="1"/>
    <xf numFmtId="0" fontId="1" fillId="0" borderId="25" xfId="0" applyFont="1" applyBorder="1"/>
    <xf numFmtId="0" fontId="6" fillId="21" borderId="0" xfId="0" applyFont="1" applyFill="1"/>
    <xf numFmtId="3" fontId="43" fillId="28" borderId="89" xfId="5" applyNumberFormat="1" applyFont="1" applyFill="1" applyBorder="1" applyAlignment="1">
      <alignment horizontal="left" vertical="center"/>
    </xf>
    <xf numFmtId="0" fontId="41" fillId="17" borderId="56" xfId="5" applyFont="1" applyFill="1" applyBorder="1" applyAlignment="1">
      <alignment horizontal="center" vertical="center"/>
    </xf>
    <xf numFmtId="0" fontId="41" fillId="17" borderId="33" xfId="5" applyFont="1" applyFill="1" applyAlignment="1">
      <alignment horizontal="center" vertical="center"/>
    </xf>
    <xf numFmtId="0" fontId="41" fillId="17" borderId="55" xfId="5" applyFont="1" applyFill="1" applyBorder="1" applyAlignment="1">
      <alignment horizontal="center" vertical="center"/>
    </xf>
    <xf numFmtId="0" fontId="41" fillId="17" borderId="51" xfId="5" applyFont="1" applyFill="1" applyBorder="1"/>
    <xf numFmtId="0" fontId="41" fillId="17" borderId="51" xfId="5" applyFont="1" applyFill="1" applyBorder="1" applyAlignment="1">
      <alignment horizontal="left"/>
    </xf>
    <xf numFmtId="41" fontId="1" fillId="29" borderId="33" xfId="4" applyNumberFormat="1" applyFill="1"/>
    <xf numFmtId="43" fontId="1" fillId="29" borderId="33" xfId="4" applyNumberFormat="1" applyFill="1"/>
    <xf numFmtId="43" fontId="33" fillId="29" borderId="33" xfId="4" applyNumberFormat="1" applyFont="1" applyFill="1"/>
    <xf numFmtId="0" fontId="37" fillId="20" borderId="33" xfId="5" applyFont="1" applyFill="1"/>
    <xf numFmtId="0" fontId="1" fillId="0" borderId="33" xfId="4" applyAlignment="1">
      <alignment vertical="center"/>
    </xf>
    <xf numFmtId="41" fontId="43" fillId="28" borderId="89" xfId="5" applyNumberFormat="1" applyFont="1" applyFill="1" applyBorder="1" applyAlignment="1">
      <alignment horizontal="left" vertical="center"/>
    </xf>
    <xf numFmtId="3" fontId="1" fillId="0" borderId="33" xfId="4" applyNumberFormat="1"/>
    <xf numFmtId="0" fontId="52" fillId="30" borderId="33" xfId="4" applyFont="1" applyFill="1"/>
    <xf numFmtId="0" fontId="30" fillId="30" borderId="33" xfId="4" applyFont="1" applyFill="1"/>
    <xf numFmtId="0" fontId="30" fillId="0" borderId="33" xfId="4" applyFont="1" applyAlignment="1">
      <alignment vertical="center"/>
    </xf>
    <xf numFmtId="0" fontId="6" fillId="3" borderId="5" xfId="0" applyFont="1" applyFill="1" applyBorder="1" applyAlignment="1">
      <alignment horizontal="center"/>
    </xf>
    <xf numFmtId="0" fontId="11" fillId="0" borderId="6" xfId="0" applyFont="1" applyBorder="1"/>
    <xf numFmtId="0" fontId="12" fillId="0" borderId="0" xfId="0" applyFont="1" applyAlignment="1">
      <alignment horizontal="center"/>
    </xf>
    <xf numFmtId="0" fontId="0" fillId="0" borderId="0" xfId="0"/>
    <xf numFmtId="0" fontId="13" fillId="0" borderId="0" xfId="0" applyFont="1" applyAlignment="1">
      <alignment horizontal="center"/>
    </xf>
    <xf numFmtId="0" fontId="12" fillId="5" borderId="7" xfId="0" applyFont="1" applyFill="1" applyBorder="1" applyAlignment="1">
      <alignment horizontal="center" vertical="center"/>
    </xf>
    <xf numFmtId="0" fontId="11" fillId="0" borderId="8" xfId="0" applyFont="1" applyBorder="1"/>
    <xf numFmtId="0" fontId="30" fillId="31" borderId="0" xfId="0" applyFont="1" applyFill="1" applyAlignment="1">
      <alignment horizontal="center" vertical="center"/>
    </xf>
    <xf numFmtId="0" fontId="12" fillId="2" borderId="7" xfId="0" applyFont="1" applyFill="1" applyBorder="1" applyAlignment="1">
      <alignment horizontal="center" vertical="center"/>
    </xf>
    <xf numFmtId="0" fontId="12" fillId="22" borderId="7" xfId="0" applyFont="1" applyFill="1" applyBorder="1" applyAlignment="1">
      <alignment horizontal="center" vertical="center" wrapText="1"/>
    </xf>
    <xf numFmtId="0" fontId="7" fillId="0" borderId="5" xfId="0" applyFont="1" applyBorder="1" applyAlignment="1">
      <alignment horizontal="center"/>
    </xf>
    <xf numFmtId="0" fontId="23" fillId="7" borderId="0" xfId="0" applyFont="1" applyFill="1" applyAlignment="1">
      <alignment horizontal="center"/>
    </xf>
    <xf numFmtId="0" fontId="19" fillId="7" borderId="5" xfId="0" applyFont="1" applyFill="1" applyBorder="1" applyAlignment="1">
      <alignment horizontal="center"/>
    </xf>
    <xf numFmtId="41" fontId="5" fillId="14" borderId="27" xfId="0" applyNumberFormat="1" applyFont="1" applyFill="1" applyBorder="1" applyAlignment="1">
      <alignment vertical="center"/>
    </xf>
    <xf numFmtId="0" fontId="11" fillId="0" borderId="28" xfId="0" applyFont="1" applyBorder="1"/>
    <xf numFmtId="0" fontId="11" fillId="0" borderId="29" xfId="0" applyFont="1" applyBorder="1"/>
    <xf numFmtId="0" fontId="5" fillId="0" borderId="27" xfId="0" applyFont="1" applyBorder="1"/>
    <xf numFmtId="0" fontId="5" fillId="0" borderId="27" xfId="0" applyFont="1" applyBorder="1" applyAlignment="1">
      <alignment vertical="center" wrapText="1"/>
    </xf>
    <xf numFmtId="0" fontId="5" fillId="0" borderId="27" xfId="0" applyFont="1" applyBorder="1" applyAlignment="1">
      <alignment horizontal="left" vertical="center" wrapText="1"/>
    </xf>
    <xf numFmtId="0" fontId="4" fillId="0" borderId="27" xfId="0" applyFont="1" applyBorder="1" applyAlignment="1">
      <alignment horizontal="left" vertical="center" wrapText="1"/>
    </xf>
    <xf numFmtId="3" fontId="5" fillId="0" borderId="27" xfId="0" applyNumberFormat="1" applyFont="1" applyBorder="1"/>
    <xf numFmtId="0" fontId="23" fillId="7" borderId="30" xfId="0" applyFont="1" applyFill="1" applyBorder="1" applyAlignment="1">
      <alignment horizontal="center"/>
    </xf>
    <xf numFmtId="0" fontId="11" fillId="0" borderId="31" xfId="0" applyFont="1" applyBorder="1"/>
    <xf numFmtId="0" fontId="5" fillId="10" borderId="44" xfId="0" applyFont="1" applyFill="1" applyBorder="1" applyAlignment="1">
      <alignment horizontal="center" vertical="center"/>
    </xf>
    <xf numFmtId="0" fontId="0" fillId="0" borderId="45" xfId="0" applyBorder="1"/>
    <xf numFmtId="0" fontId="0" fillId="0" borderId="46" xfId="0" applyBorder="1"/>
    <xf numFmtId="3" fontId="5" fillId="11" borderId="21" xfId="0" applyNumberFormat="1" applyFont="1" applyFill="1" applyBorder="1" applyAlignment="1">
      <alignment horizontal="center" vertical="center"/>
    </xf>
    <xf numFmtId="0" fontId="0" fillId="0" borderId="23" xfId="0" applyBorder="1"/>
    <xf numFmtId="0" fontId="11" fillId="0" borderId="61" xfId="0" applyFont="1" applyBorder="1"/>
    <xf numFmtId="41" fontId="5" fillId="12" borderId="27" xfId="0" applyNumberFormat="1" applyFont="1" applyFill="1" applyBorder="1" applyAlignment="1">
      <alignment horizontal="lef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37" xfId="0" applyBorder="1" applyAlignment="1">
      <alignment horizontal="center" vertical="center"/>
    </xf>
    <xf numFmtId="0" fontId="0" fillId="0" borderId="40" xfId="0" applyBorder="1" applyAlignment="1">
      <alignment horizontal="center" vertical="center"/>
    </xf>
    <xf numFmtId="9" fontId="3" fillId="0" borderId="44" xfId="0" applyNumberFormat="1" applyFont="1" applyBorder="1" applyAlignment="1">
      <alignment horizontal="center" vertical="center" wrapText="1"/>
    </xf>
    <xf numFmtId="9" fontId="5" fillId="0" borderId="45" xfId="0" applyNumberFormat="1" applyFont="1" applyBorder="1" applyAlignment="1">
      <alignment horizontal="center" vertical="center"/>
    </xf>
    <xf numFmtId="9" fontId="5" fillId="0" borderId="46" xfId="0" applyNumberFormat="1" applyFont="1" applyBorder="1" applyAlignment="1">
      <alignment horizontal="center" vertical="center"/>
    </xf>
    <xf numFmtId="0" fontId="3" fillId="0" borderId="44" xfId="0" applyFont="1" applyBorder="1" applyAlignment="1">
      <alignment horizontal="center" vertical="center"/>
    </xf>
    <xf numFmtId="0" fontId="37" fillId="20" borderId="62" xfId="0" applyFont="1" applyFill="1" applyBorder="1" applyAlignment="1">
      <alignment horizontal="center" vertical="center"/>
    </xf>
    <xf numFmtId="0" fontId="37" fillId="20" borderId="65" xfId="0" applyFont="1" applyFill="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41" fillId="17" borderId="33" xfId="0" applyFont="1" applyFill="1" applyBorder="1" applyAlignment="1">
      <alignment horizontal="left" vertical="center"/>
    </xf>
    <xf numFmtId="0" fontId="48" fillId="0" borderId="44" xfId="0" applyFont="1" applyBorder="1" applyAlignment="1">
      <alignment horizontal="center" vertical="center"/>
    </xf>
    <xf numFmtId="0" fontId="48" fillId="0" borderId="45" xfId="0" applyFont="1" applyBorder="1" applyAlignment="1">
      <alignment horizontal="center" vertical="center"/>
    </xf>
    <xf numFmtId="0" fontId="48" fillId="0" borderId="46" xfId="0" applyFont="1" applyBorder="1" applyAlignment="1">
      <alignment horizontal="center" vertical="center"/>
    </xf>
    <xf numFmtId="0" fontId="40" fillId="0" borderId="42" xfId="0" applyFont="1" applyBorder="1" applyAlignment="1">
      <alignment horizontal="right"/>
    </xf>
    <xf numFmtId="0" fontId="40" fillId="0" borderId="43" xfId="0" applyFont="1" applyBorder="1" applyAlignment="1">
      <alignment horizontal="right"/>
    </xf>
    <xf numFmtId="0" fontId="47" fillId="0" borderId="66" xfId="0" applyFont="1" applyBorder="1" applyAlignment="1">
      <alignment horizontal="center"/>
    </xf>
    <xf numFmtId="0" fontId="41" fillId="17" borderId="83" xfId="3" applyFont="1" applyFill="1" applyBorder="1" applyAlignment="1">
      <alignment horizontal="center" vertical="center"/>
    </xf>
    <xf numFmtId="0" fontId="41" fillId="17" borderId="49" xfId="3" applyFont="1" applyFill="1" applyBorder="1" applyAlignment="1">
      <alignment horizontal="center" vertical="center"/>
    </xf>
    <xf numFmtId="0" fontId="41" fillId="17" borderId="51" xfId="3" applyFont="1" applyFill="1" applyBorder="1" applyAlignment="1">
      <alignment horizontal="center" vertical="center"/>
    </xf>
    <xf numFmtId="0" fontId="3" fillId="0" borderId="82" xfId="3" applyBorder="1" applyAlignment="1">
      <alignment horizontal="center" vertical="center"/>
    </xf>
    <xf numFmtId="0" fontId="3" fillId="0" borderId="48" xfId="3" applyBorder="1" applyAlignment="1">
      <alignment horizontal="center" vertical="center"/>
    </xf>
    <xf numFmtId="0" fontId="3" fillId="0" borderId="47" xfId="3" applyBorder="1" applyAlignment="1">
      <alignment horizontal="center" vertical="center"/>
    </xf>
    <xf numFmtId="0" fontId="2" fillId="0" borderId="82" xfId="3" applyFont="1" applyBorder="1" applyAlignment="1">
      <alignment horizontal="center" vertical="center"/>
    </xf>
    <xf numFmtId="0" fontId="41" fillId="17" borderId="57" xfId="3" applyFont="1" applyFill="1" applyBorder="1" applyAlignment="1">
      <alignment horizontal="center" vertical="center"/>
    </xf>
    <xf numFmtId="0" fontId="41" fillId="17" borderId="58" xfId="3" applyFont="1" applyFill="1" applyBorder="1" applyAlignment="1">
      <alignment horizontal="center" vertical="center"/>
    </xf>
    <xf numFmtId="0" fontId="41" fillId="17" borderId="59" xfId="3" applyFont="1" applyFill="1" applyBorder="1" applyAlignment="1">
      <alignment horizontal="center" vertical="center"/>
    </xf>
    <xf numFmtId="0" fontId="1" fillId="0" borderId="82" xfId="3" applyFont="1" applyBorder="1" applyAlignment="1">
      <alignment horizontal="center" vertical="center" wrapText="1"/>
    </xf>
    <xf numFmtId="0" fontId="1" fillId="0" borderId="48" xfId="3" applyFont="1" applyBorder="1" applyAlignment="1">
      <alignment horizontal="center" vertical="center" wrapText="1"/>
    </xf>
    <xf numFmtId="0" fontId="1" fillId="0" borderId="47" xfId="3" applyFont="1" applyBorder="1" applyAlignment="1">
      <alignment horizontal="center" vertical="center" wrapText="1"/>
    </xf>
    <xf numFmtId="0" fontId="1" fillId="0" borderId="82" xfId="0" applyFont="1" applyBorder="1" applyAlignment="1">
      <alignment horizontal="center" vertical="center" wrapText="1"/>
    </xf>
    <xf numFmtId="0" fontId="0" fillId="0" borderId="48" xfId="0" applyBorder="1" applyAlignment="1">
      <alignment horizontal="center" vertical="center"/>
    </xf>
    <xf numFmtId="0" fontId="0" fillId="0" borderId="47" xfId="0" applyBorder="1" applyAlignment="1">
      <alignment horizontal="center" vertical="center"/>
    </xf>
    <xf numFmtId="0" fontId="1" fillId="0" borderId="37"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2" xfId="0" applyFont="1" applyBorder="1" applyAlignment="1">
      <alignment horizontal="center" vertical="center" wrapText="1"/>
    </xf>
    <xf numFmtId="0" fontId="0" fillId="0" borderId="42" xfId="0" applyBorder="1" applyAlignment="1">
      <alignment horizontal="center" vertical="center"/>
    </xf>
    <xf numFmtId="0" fontId="1" fillId="0" borderId="37" xfId="0" applyFont="1" applyBorder="1" applyAlignment="1">
      <alignment horizontal="center" vertical="center"/>
    </xf>
    <xf numFmtId="0" fontId="1" fillId="0" borderId="40" xfId="0" applyFont="1" applyBorder="1" applyAlignment="1">
      <alignment horizontal="center" vertical="center"/>
    </xf>
    <xf numFmtId="0" fontId="1" fillId="0" borderId="42" xfId="0" applyFont="1" applyBorder="1" applyAlignment="1">
      <alignment horizontal="center" vertical="center"/>
    </xf>
    <xf numFmtId="0" fontId="1" fillId="0" borderId="37" xfId="5" applyBorder="1" applyAlignment="1">
      <alignment horizontal="center" vertical="center"/>
    </xf>
    <xf numFmtId="0" fontId="1" fillId="0" borderId="40" xfId="5" applyBorder="1" applyAlignment="1">
      <alignment horizontal="center" vertical="center"/>
    </xf>
    <xf numFmtId="0" fontId="1" fillId="0" borderId="42" xfId="5" applyBorder="1" applyAlignment="1">
      <alignment horizontal="center" vertical="center"/>
    </xf>
    <xf numFmtId="0" fontId="41" fillId="17" borderId="57" xfId="5" applyFont="1" applyFill="1" applyBorder="1" applyAlignment="1">
      <alignment horizontal="center" vertical="center"/>
    </xf>
    <xf numFmtId="0" fontId="41" fillId="17" borderId="58" xfId="5" applyFont="1" applyFill="1" applyBorder="1" applyAlignment="1">
      <alignment horizontal="center" vertical="center"/>
    </xf>
    <xf numFmtId="0" fontId="41" fillId="17" borderId="59" xfId="5" applyFont="1" applyFill="1" applyBorder="1" applyAlignment="1">
      <alignment horizontal="center" vertical="center"/>
    </xf>
  </cellXfs>
  <cellStyles count="6">
    <cellStyle name="Accent5" xfId="2" builtinId="45"/>
    <cellStyle name="Normal" xfId="0" builtinId="0"/>
    <cellStyle name="Normal 2" xfId="3" xr:uid="{608F4755-404C-4648-BEDB-8121A31CC329}"/>
    <cellStyle name="Normal 2 2" xfId="5" xr:uid="{9B90B8DC-7AB6-1746-815E-AB7B1A26D75F}"/>
    <cellStyle name="Normal 3" xfId="4" xr:uid="{179AC026-643D-5A4E-AA17-CC96449A697A}"/>
    <cellStyle name="Percent" xfId="1" builtinId="5"/>
  </cellStyles>
  <dxfs count="22">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numFmt numFmtId="33" formatCode="_(* #,##0_);_(* \(#,##0\);_(* &quot;-&quot;_);_(@_)"/>
    </dxf>
    <dxf>
      <numFmt numFmtId="33" formatCode="_(* #,##0_);_(* \(#,##0\);_(* &quot;-&quot;_);_(@_)"/>
    </dxf>
    <dxf>
      <numFmt numFmtId="33" formatCode="_(* #,##0_);_(* \(#,##0\);_(* &quot;-&quot;_);_(@_)"/>
    </dxf>
  </dxfs>
  <tableStyles count="0" defaultTableStyle="TableStyleMedium2" defaultPivotStyle="PivotStyleLight16"/>
  <colors>
    <mruColors>
      <color rgb="FFFF927F"/>
      <color rgb="FFFFB7AB"/>
      <color rgb="FFFFBAA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charts/_rels/chart1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3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rgbClr val="000000"/>
                </a:solidFill>
                <a:latin typeface="+mn-lt"/>
              </a:defRPr>
            </a:pPr>
            <a:r>
              <a:rPr lang="en-US" sz="1800" b="0" i="0">
                <a:solidFill>
                  <a:srgbClr val="000000"/>
                </a:solidFill>
                <a:latin typeface="+mn-lt"/>
              </a:rPr>
              <a:t>Sales Data after Second Correction</a:t>
            </a:r>
          </a:p>
        </c:rich>
      </c:tx>
      <c:overlay val="0"/>
    </c:title>
    <c:autoTitleDeleted val="0"/>
    <c:plotArea>
      <c:layout/>
      <c:lineChart>
        <c:grouping val="standard"/>
        <c:varyColors val="0"/>
        <c:ser>
          <c:idx val="0"/>
          <c:order val="0"/>
          <c:tx>
            <c:v>Sales data after second correction</c:v>
          </c:tx>
          <c:spPr>
            <a:ln w="28575" cmpd="sng">
              <a:solidFill>
                <a:srgbClr val="000000">
                  <a:alpha val="100000"/>
                </a:srgbClr>
              </a:solidFill>
            </a:ln>
          </c:spPr>
          <c:marker>
            <c:symbol val="none"/>
          </c:marker>
          <c:cat>
            <c:numRef>
              <c:f>'Black (Cleaned)'!$F$5:$F$1706</c:f>
              <c:numCache>
                <c:formatCode>mmm"/"yy</c:formatCode>
                <c:ptCount val="1702"/>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'Black (Cleaned)'!$P$5:$P$1706</c:f>
              <c:numCache>
                <c:formatCode>_(* #,##0_);_(* \(#,##0\);_(* "-"_);_(@_)</c:formatCode>
                <c:ptCount val="1702"/>
                <c:pt idx="0">
                  <c:v>3328</c:v>
                </c:pt>
                <c:pt idx="1">
                  <c:v>3521</c:v>
                </c:pt>
                <c:pt idx="2">
                  <c:v>3680</c:v>
                </c:pt>
                <c:pt idx="3">
                  <c:v>3546</c:v>
                </c:pt>
                <c:pt idx="4">
                  <c:v>4032</c:v>
                </c:pt>
                <c:pt idx="5">
                  <c:v>3511</c:v>
                </c:pt>
                <c:pt idx="6">
                  <c:v>3740</c:v>
                </c:pt>
                <c:pt idx="7">
                  <c:v>3367</c:v>
                </c:pt>
                <c:pt idx="8">
                  <c:v>3264</c:v>
                </c:pt>
                <c:pt idx="9">
                  <c:v>3735</c:v>
                </c:pt>
                <c:pt idx="10">
                  <c:v>3338</c:v>
                </c:pt>
                <c:pt idx="11">
                  <c:v>3890</c:v>
                </c:pt>
                <c:pt idx="12">
                  <c:v>3352</c:v>
                </c:pt>
                <c:pt idx="13">
                  <c:v>3327</c:v>
                </c:pt>
                <c:pt idx="14">
                  <c:v>3690</c:v>
                </c:pt>
                <c:pt idx="15">
                  <c:v>3655</c:v>
                </c:pt>
                <c:pt idx="16">
                  <c:v>3607</c:v>
                </c:pt>
                <c:pt idx="17">
                  <c:v>3246</c:v>
                </c:pt>
                <c:pt idx="18">
                  <c:v>3599</c:v>
                </c:pt>
                <c:pt idx="19">
                  <c:v>3681</c:v>
                </c:pt>
                <c:pt idx="20">
                  <c:v>3408</c:v>
                </c:pt>
                <c:pt idx="21">
                  <c:v>3208</c:v>
                </c:pt>
                <c:pt idx="22">
                  <c:v>3272</c:v>
                </c:pt>
                <c:pt idx="23">
                  <c:v>3424</c:v>
                </c:pt>
                <c:pt idx="24">
                  <c:v>3295</c:v>
                </c:pt>
                <c:pt idx="25">
                  <c:v>3512</c:v>
                </c:pt>
                <c:pt idx="26">
                  <c:v>3398</c:v>
                </c:pt>
                <c:pt idx="27">
                  <c:v>3049</c:v>
                </c:pt>
                <c:pt idx="28">
                  <c:v>3401</c:v>
                </c:pt>
                <c:pt idx="29">
                  <c:v>2963</c:v>
                </c:pt>
                <c:pt idx="30">
                  <c:v>3089</c:v>
                </c:pt>
                <c:pt idx="31">
                  <c:v>2637</c:v>
                </c:pt>
                <c:pt idx="32">
                  <c:v>3107</c:v>
                </c:pt>
                <c:pt idx="33">
                  <c:v>3189</c:v>
                </c:pt>
                <c:pt idx="34">
                  <c:v>2577</c:v>
                </c:pt>
                <c:pt idx="35">
                  <c:v>2819</c:v>
                </c:pt>
                <c:pt idx="36">
                  <c:v>2962</c:v>
                </c:pt>
                <c:pt idx="37">
                  <c:v>3104</c:v>
                </c:pt>
                <c:pt idx="38">
                  <c:v>2436</c:v>
                </c:pt>
                <c:pt idx="39">
                  <c:v>2715</c:v>
                </c:pt>
                <c:pt idx="40">
                  <c:v>2490</c:v>
                </c:pt>
                <c:pt idx="41">
                  <c:v>2811</c:v>
                </c:pt>
                <c:pt idx="42">
                  <c:v>2411</c:v>
                </c:pt>
                <c:pt idx="43">
                  <c:v>2803</c:v>
                </c:pt>
                <c:pt idx="44">
                  <c:v>2612</c:v>
                </c:pt>
                <c:pt idx="45">
                  <c:v>2320</c:v>
                </c:pt>
                <c:pt idx="46">
                  <c:v>2486</c:v>
                </c:pt>
                <c:pt idx="47">
                  <c:v>2625</c:v>
                </c:pt>
                <c:pt idx="48">
                  <c:v>2111</c:v>
                </c:pt>
                <c:pt idx="49">
                  <c:v>2103</c:v>
                </c:pt>
                <c:pt idx="50">
                  <c:v>2363</c:v>
                </c:pt>
                <c:pt idx="51">
                  <c:v>2349</c:v>
                </c:pt>
                <c:pt idx="52">
                  <c:v>2378</c:v>
                </c:pt>
                <c:pt idx="53">
                  <c:v>2139</c:v>
                </c:pt>
                <c:pt idx="54">
                  <c:v>2451</c:v>
                </c:pt>
                <c:pt idx="55">
                  <c:v>2293</c:v>
                </c:pt>
                <c:pt idx="56">
                  <c:v>2280</c:v>
                </c:pt>
                <c:pt idx="57">
                  <c:v>2042</c:v>
                </c:pt>
                <c:pt idx="58">
                  <c:v>2112</c:v>
                </c:pt>
                <c:pt idx="59">
                  <c:v>2187</c:v>
                </c:pt>
                <c:pt idx="60">
                  <c:v>2095</c:v>
                </c:pt>
                <c:pt idx="61">
                  <c:v>2186</c:v>
                </c:pt>
                <c:pt idx="62">
                  <c:v>2225</c:v>
                </c:pt>
                <c:pt idx="63">
                  <c:v>2072</c:v>
                </c:pt>
                <c:pt idx="64">
                  <c:v>1919</c:v>
                </c:pt>
                <c:pt idx="65">
                  <c:v>2423</c:v>
                </c:pt>
                <c:pt idx="66">
                  <c:v>2393</c:v>
                </c:pt>
                <c:pt idx="67">
                  <c:v>2159</c:v>
                </c:pt>
                <c:pt idx="68">
                  <c:v>2335</c:v>
                </c:pt>
                <c:pt idx="69">
                  <c:v>2018</c:v>
                </c:pt>
                <c:pt idx="70">
                  <c:v>1893</c:v>
                </c:pt>
                <c:pt idx="71">
                  <c:v>2292</c:v>
                </c:pt>
                <c:pt idx="72">
                  <c:v>2152</c:v>
                </c:pt>
                <c:pt idx="73">
                  <c:v>1970</c:v>
                </c:pt>
                <c:pt idx="74">
                  <c:v>2154</c:v>
                </c:pt>
                <c:pt idx="75">
                  <c:v>1942</c:v>
                </c:pt>
                <c:pt idx="76">
                  <c:v>2244</c:v>
                </c:pt>
                <c:pt idx="77">
                  <c:v>1991</c:v>
                </c:pt>
                <c:pt idx="78">
                  <c:v>1983</c:v>
                </c:pt>
                <c:pt idx="79">
                  <c:v>2300</c:v>
                </c:pt>
                <c:pt idx="80">
                  <c:v>2363</c:v>
                </c:pt>
                <c:pt idx="81">
                  <c:v>1935</c:v>
                </c:pt>
                <c:pt idx="82">
                  <c:v>2113</c:v>
                </c:pt>
                <c:pt idx="83">
                  <c:v>2056</c:v>
                </c:pt>
                <c:pt idx="84">
                  <c:v>2165</c:v>
                </c:pt>
                <c:pt idx="85">
                  <c:v>2349</c:v>
                </c:pt>
                <c:pt idx="86">
                  <c:v>2083</c:v>
                </c:pt>
                <c:pt idx="87">
                  <c:v>1983</c:v>
                </c:pt>
                <c:pt idx="88">
                  <c:v>2033</c:v>
                </c:pt>
                <c:pt idx="89">
                  <c:v>1871</c:v>
                </c:pt>
                <c:pt idx="90">
                  <c:v>2354</c:v>
                </c:pt>
                <c:pt idx="91">
                  <c:v>1876</c:v>
                </c:pt>
                <c:pt idx="92">
                  <c:v>2411</c:v>
                </c:pt>
                <c:pt idx="93">
                  <c:v>2426</c:v>
                </c:pt>
                <c:pt idx="94">
                  <c:v>2096</c:v>
                </c:pt>
                <c:pt idx="95">
                  <c:v>2217</c:v>
                </c:pt>
                <c:pt idx="96">
                  <c:v>2387</c:v>
                </c:pt>
                <c:pt idx="97">
                  <c:v>2596</c:v>
                </c:pt>
                <c:pt idx="98">
                  <c:v>2560</c:v>
                </c:pt>
                <c:pt idx="99">
                  <c:v>2494</c:v>
                </c:pt>
                <c:pt idx="100">
                  <c:v>2508</c:v>
                </c:pt>
                <c:pt idx="101">
                  <c:v>2522</c:v>
                </c:pt>
                <c:pt idx="102">
                  <c:v>2192</c:v>
                </c:pt>
                <c:pt idx="103">
                  <c:v>2208</c:v>
                </c:pt>
                <c:pt idx="104">
                  <c:v>2785</c:v>
                </c:pt>
                <c:pt idx="105">
                  <c:v>2475</c:v>
                </c:pt>
                <c:pt idx="106">
                  <c:v>2600</c:v>
                </c:pt>
                <c:pt idx="107">
                  <c:v>2822</c:v>
                </c:pt>
                <c:pt idx="108">
                  <c:v>2364</c:v>
                </c:pt>
                <c:pt idx="109">
                  <c:v>2844</c:v>
                </c:pt>
                <c:pt idx="110">
                  <c:v>2537</c:v>
                </c:pt>
                <c:pt idx="111">
                  <c:v>2765</c:v>
                </c:pt>
                <c:pt idx="112">
                  <c:v>3002</c:v>
                </c:pt>
                <c:pt idx="113">
                  <c:v>2981</c:v>
                </c:pt>
                <c:pt idx="114">
                  <c:v>2612</c:v>
                </c:pt>
                <c:pt idx="115">
                  <c:v>2734</c:v>
                </c:pt>
                <c:pt idx="116">
                  <c:v>2935</c:v>
                </c:pt>
                <c:pt idx="117">
                  <c:v>2813</c:v>
                </c:pt>
                <c:pt idx="118">
                  <c:v>2761</c:v>
                </c:pt>
                <c:pt idx="119">
                  <c:v>2778</c:v>
                </c:pt>
                <c:pt idx="120">
                  <c:v>3170</c:v>
                </c:pt>
                <c:pt idx="121">
                  <c:v>2790</c:v>
                </c:pt>
                <c:pt idx="122">
                  <c:v>2785</c:v>
                </c:pt>
                <c:pt idx="123">
                  <c:v>2923</c:v>
                </c:pt>
                <c:pt idx="124">
                  <c:v>3221</c:v>
                </c:pt>
                <c:pt idx="125">
                  <c:v>2976</c:v>
                </c:pt>
                <c:pt idx="126">
                  <c:v>2904</c:v>
                </c:pt>
                <c:pt idx="127">
                  <c:v>3094</c:v>
                </c:pt>
                <c:pt idx="128">
                  <c:v>3328</c:v>
                </c:pt>
                <c:pt idx="129">
                  <c:v>2875</c:v>
                </c:pt>
                <c:pt idx="130">
                  <c:v>3018</c:v>
                </c:pt>
                <c:pt idx="131">
                  <c:v>2947</c:v>
                </c:pt>
                <c:pt idx="132">
                  <c:v>3502</c:v>
                </c:pt>
                <c:pt idx="133">
                  <c:v>3020</c:v>
                </c:pt>
                <c:pt idx="134">
                  <c:v>2837</c:v>
                </c:pt>
                <c:pt idx="135">
                  <c:v>3011</c:v>
                </c:pt>
                <c:pt idx="136">
                  <c:v>2904</c:v>
                </c:pt>
                <c:pt idx="137">
                  <c:v>2986</c:v>
                </c:pt>
                <c:pt idx="138">
                  <c:v>2711</c:v>
                </c:pt>
                <c:pt idx="139">
                  <c:v>2854</c:v>
                </c:pt>
                <c:pt idx="140">
                  <c:v>2798</c:v>
                </c:pt>
                <c:pt idx="141">
                  <c:v>3375</c:v>
                </c:pt>
                <c:pt idx="142">
                  <c:v>3389</c:v>
                </c:pt>
                <c:pt idx="143">
                  <c:v>3333</c:v>
                </c:pt>
                <c:pt idx="144">
                  <c:v>3072</c:v>
                </c:pt>
                <c:pt idx="145">
                  <c:v>3008</c:v>
                </c:pt>
                <c:pt idx="146">
                  <c:v>2902</c:v>
                </c:pt>
                <c:pt idx="147">
                  <c:v>3062</c:v>
                </c:pt>
                <c:pt idx="148">
                  <c:v>2756</c:v>
                </c:pt>
                <c:pt idx="149">
                  <c:v>2786</c:v>
                </c:pt>
                <c:pt idx="150">
                  <c:v>2931</c:v>
                </c:pt>
                <c:pt idx="151">
                  <c:v>2872</c:v>
                </c:pt>
                <c:pt idx="152">
                  <c:v>3377</c:v>
                </c:pt>
                <c:pt idx="153">
                  <c:v>2700</c:v>
                </c:pt>
                <c:pt idx="154">
                  <c:v>2826</c:v>
                </c:pt>
                <c:pt idx="155">
                  <c:v>3123</c:v>
                </c:pt>
                <c:pt idx="156">
                  <c:v>3208</c:v>
                </c:pt>
                <c:pt idx="157">
                  <c:v>3161</c:v>
                </c:pt>
                <c:pt idx="158">
                  <c:v>2857</c:v>
                </c:pt>
                <c:pt idx="159">
                  <c:v>2893</c:v>
                </c:pt>
                <c:pt idx="160">
                  <c:v>2663</c:v>
                </c:pt>
                <c:pt idx="161">
                  <c:v>3208</c:v>
                </c:pt>
                <c:pt idx="162">
                  <c:v>2635</c:v>
                </c:pt>
                <c:pt idx="163">
                  <c:v>2954</c:v>
                </c:pt>
                <c:pt idx="164">
                  <c:v>3020</c:v>
                </c:pt>
                <c:pt idx="165">
                  <c:v>3231</c:v>
                </c:pt>
                <c:pt idx="166">
                  <c:v>3128</c:v>
                </c:pt>
                <c:pt idx="167">
                  <c:v>3217</c:v>
                </c:pt>
                <c:pt idx="168">
                  <c:v>2681</c:v>
                </c:pt>
                <c:pt idx="169">
                  <c:v>2554</c:v>
                </c:pt>
                <c:pt idx="170">
                  <c:v>2579</c:v>
                </c:pt>
                <c:pt idx="171">
                  <c:v>3157</c:v>
                </c:pt>
                <c:pt idx="172">
                  <c:v>3125</c:v>
                </c:pt>
                <c:pt idx="173">
                  <c:v>2976</c:v>
                </c:pt>
                <c:pt idx="174">
                  <c:v>2697</c:v>
                </c:pt>
                <c:pt idx="175">
                  <c:v>2470</c:v>
                </c:pt>
                <c:pt idx="176">
                  <c:v>2871</c:v>
                </c:pt>
                <c:pt idx="177">
                  <c:v>2745</c:v>
                </c:pt>
                <c:pt idx="178">
                  <c:v>2943</c:v>
                </c:pt>
                <c:pt idx="179">
                  <c:v>2929</c:v>
                </c:pt>
                <c:pt idx="180">
                  <c:v>2579</c:v>
                </c:pt>
                <c:pt idx="181">
                  <c:v>3013</c:v>
                </c:pt>
                <c:pt idx="182">
                  <c:v>2982</c:v>
                </c:pt>
                <c:pt idx="183">
                  <c:v>2581</c:v>
                </c:pt>
                <c:pt idx="184">
                  <c:v>2508</c:v>
                </c:pt>
                <c:pt idx="185">
                  <c:v>2617</c:v>
                </c:pt>
                <c:pt idx="186">
                  <c:v>2644</c:v>
                </c:pt>
                <c:pt idx="187">
                  <c:v>2659</c:v>
                </c:pt>
                <c:pt idx="188">
                  <c:v>2865</c:v>
                </c:pt>
                <c:pt idx="189">
                  <c:v>2894</c:v>
                </c:pt>
                <c:pt idx="190">
                  <c:v>2665</c:v>
                </c:pt>
                <c:pt idx="191">
                  <c:v>2447</c:v>
                </c:pt>
                <c:pt idx="192">
                  <c:v>2558</c:v>
                </c:pt>
                <c:pt idx="193">
                  <c:v>2537</c:v>
                </c:pt>
                <c:pt idx="194">
                  <c:v>2596</c:v>
                </c:pt>
                <c:pt idx="195">
                  <c:v>2780</c:v>
                </c:pt>
                <c:pt idx="196">
                  <c:v>2709</c:v>
                </c:pt>
                <c:pt idx="197">
                  <c:v>2800</c:v>
                </c:pt>
                <c:pt idx="198">
                  <c:v>2361</c:v>
                </c:pt>
                <c:pt idx="199">
                  <c:v>2610</c:v>
                </c:pt>
                <c:pt idx="200">
                  <c:v>2393</c:v>
                </c:pt>
                <c:pt idx="201">
                  <c:v>2422</c:v>
                </c:pt>
                <c:pt idx="202">
                  <c:v>2587</c:v>
                </c:pt>
                <c:pt idx="203">
                  <c:v>2324</c:v>
                </c:pt>
                <c:pt idx="204">
                  <c:v>2563</c:v>
                </c:pt>
                <c:pt idx="205">
                  <c:v>2285</c:v>
                </c:pt>
                <c:pt idx="206">
                  <c:v>2511</c:v>
                </c:pt>
                <c:pt idx="207">
                  <c:v>2633</c:v>
                </c:pt>
                <c:pt idx="208">
                  <c:v>2842</c:v>
                </c:pt>
                <c:pt idx="209">
                  <c:v>2433</c:v>
                </c:pt>
                <c:pt idx="210">
                  <c:v>2739</c:v>
                </c:pt>
                <c:pt idx="211">
                  <c:v>2475</c:v>
                </c:pt>
                <c:pt idx="212">
                  <c:v>2863</c:v>
                </c:pt>
                <c:pt idx="213">
                  <c:v>2730</c:v>
                </c:pt>
                <c:pt idx="214">
                  <c:v>2681</c:v>
                </c:pt>
                <c:pt idx="215">
                  <c:v>2945</c:v>
                </c:pt>
                <c:pt idx="216">
                  <c:v>2594</c:v>
                </c:pt>
                <c:pt idx="217">
                  <c:v>3152</c:v>
                </c:pt>
                <c:pt idx="218">
                  <c:v>3038</c:v>
                </c:pt>
                <c:pt idx="219">
                  <c:v>2896</c:v>
                </c:pt>
                <c:pt idx="220">
                  <c:v>2760</c:v>
                </c:pt>
                <c:pt idx="221">
                  <c:v>2566</c:v>
                </c:pt>
                <c:pt idx="222">
                  <c:v>2671</c:v>
                </c:pt>
                <c:pt idx="223">
                  <c:v>2636</c:v>
                </c:pt>
                <c:pt idx="224">
                  <c:v>3249</c:v>
                </c:pt>
                <c:pt idx="225">
                  <c:v>3184</c:v>
                </c:pt>
                <c:pt idx="226">
                  <c:v>2800</c:v>
                </c:pt>
                <c:pt idx="227">
                  <c:v>2701</c:v>
                </c:pt>
                <c:pt idx="228">
                  <c:v>2897</c:v>
                </c:pt>
                <c:pt idx="229">
                  <c:v>3291</c:v>
                </c:pt>
                <c:pt idx="230">
                  <c:v>3387</c:v>
                </c:pt>
                <c:pt idx="231">
                  <c:v>2775</c:v>
                </c:pt>
                <c:pt idx="232">
                  <c:v>3245</c:v>
                </c:pt>
                <c:pt idx="233">
                  <c:v>3093</c:v>
                </c:pt>
                <c:pt idx="234">
                  <c:v>3532</c:v>
                </c:pt>
                <c:pt idx="235">
                  <c:v>3585</c:v>
                </c:pt>
                <c:pt idx="236">
                  <c:v>3680</c:v>
                </c:pt>
                <c:pt idx="237">
                  <c:v>3559</c:v>
                </c:pt>
                <c:pt idx="238">
                  <c:v>3302</c:v>
                </c:pt>
                <c:pt idx="239">
                  <c:v>3727</c:v>
                </c:pt>
                <c:pt idx="240">
                  <c:v>3707</c:v>
                </c:pt>
                <c:pt idx="241">
                  <c:v>3116</c:v>
                </c:pt>
                <c:pt idx="242">
                  <c:v>3832</c:v>
                </c:pt>
                <c:pt idx="243">
                  <c:v>3934</c:v>
                </c:pt>
                <c:pt idx="244">
                  <c:v>3709</c:v>
                </c:pt>
                <c:pt idx="245">
                  <c:v>3178</c:v>
                </c:pt>
                <c:pt idx="246">
                  <c:v>3902</c:v>
                </c:pt>
                <c:pt idx="247">
                  <c:v>3756</c:v>
                </c:pt>
                <c:pt idx="248">
                  <c:v>3237</c:v>
                </c:pt>
                <c:pt idx="249">
                  <c:v>3564</c:v>
                </c:pt>
                <c:pt idx="250">
                  <c:v>3341</c:v>
                </c:pt>
                <c:pt idx="251">
                  <c:v>3749</c:v>
                </c:pt>
                <c:pt idx="252">
                  <c:v>3765</c:v>
                </c:pt>
                <c:pt idx="253">
                  <c:v>3674</c:v>
                </c:pt>
                <c:pt idx="254">
                  <c:v>3558</c:v>
                </c:pt>
                <c:pt idx="255">
                  <c:v>3481</c:v>
                </c:pt>
                <c:pt idx="256">
                  <c:v>3437</c:v>
                </c:pt>
                <c:pt idx="257">
                  <c:v>3288</c:v>
                </c:pt>
                <c:pt idx="258">
                  <c:v>3726</c:v>
                </c:pt>
                <c:pt idx="259">
                  <c:v>3666</c:v>
                </c:pt>
                <c:pt idx="260">
                  <c:v>3838</c:v>
                </c:pt>
                <c:pt idx="261">
                  <c:v>3982</c:v>
                </c:pt>
                <c:pt idx="262">
                  <c:v>3418</c:v>
                </c:pt>
                <c:pt idx="263">
                  <c:v>3326</c:v>
                </c:pt>
                <c:pt idx="264">
                  <c:v>3179</c:v>
                </c:pt>
                <c:pt idx="265">
                  <c:v>3912</c:v>
                </c:pt>
                <c:pt idx="266">
                  <c:v>3223</c:v>
                </c:pt>
                <c:pt idx="267">
                  <c:v>3915</c:v>
                </c:pt>
                <c:pt idx="268">
                  <c:v>3573</c:v>
                </c:pt>
                <c:pt idx="269">
                  <c:v>3180</c:v>
                </c:pt>
                <c:pt idx="270">
                  <c:v>4028</c:v>
                </c:pt>
                <c:pt idx="271">
                  <c:v>3603</c:v>
                </c:pt>
                <c:pt idx="272">
                  <c:v>3223</c:v>
                </c:pt>
                <c:pt idx="273">
                  <c:v>3604</c:v>
                </c:pt>
                <c:pt idx="274">
                  <c:v>3795</c:v>
                </c:pt>
                <c:pt idx="275">
                  <c:v>3617</c:v>
                </c:pt>
                <c:pt idx="276">
                  <c:v>3755</c:v>
                </c:pt>
                <c:pt idx="277">
                  <c:v>3667</c:v>
                </c:pt>
                <c:pt idx="278">
                  <c:v>3786</c:v>
                </c:pt>
                <c:pt idx="279">
                  <c:v>3734</c:v>
                </c:pt>
                <c:pt idx="280">
                  <c:v>3314</c:v>
                </c:pt>
                <c:pt idx="281">
                  <c:v>3392</c:v>
                </c:pt>
                <c:pt idx="282">
                  <c:v>3322</c:v>
                </c:pt>
                <c:pt idx="283">
                  <c:v>3740</c:v>
                </c:pt>
                <c:pt idx="284">
                  <c:v>3741</c:v>
                </c:pt>
                <c:pt idx="285">
                  <c:v>3786</c:v>
                </c:pt>
                <c:pt idx="286">
                  <c:v>3569</c:v>
                </c:pt>
                <c:pt idx="287">
                  <c:v>4242</c:v>
                </c:pt>
                <c:pt idx="288">
                  <c:v>3615</c:v>
                </c:pt>
                <c:pt idx="289">
                  <c:v>4022</c:v>
                </c:pt>
                <c:pt idx="290">
                  <c:v>3824</c:v>
                </c:pt>
                <c:pt idx="291">
                  <c:v>4553</c:v>
                </c:pt>
                <c:pt idx="292">
                  <c:v>3674</c:v>
                </c:pt>
                <c:pt idx="293">
                  <c:v>4518</c:v>
                </c:pt>
                <c:pt idx="294">
                  <c:v>4726</c:v>
                </c:pt>
                <c:pt idx="295">
                  <c:v>3784</c:v>
                </c:pt>
                <c:pt idx="296">
                  <c:v>4466</c:v>
                </c:pt>
                <c:pt idx="297">
                  <c:v>4205</c:v>
                </c:pt>
                <c:pt idx="298">
                  <c:v>4739</c:v>
                </c:pt>
                <c:pt idx="299">
                  <c:v>4374</c:v>
                </c:pt>
                <c:pt idx="300">
                  <c:v>4499</c:v>
                </c:pt>
                <c:pt idx="301">
                  <c:v>4912</c:v>
                </c:pt>
                <c:pt idx="302">
                  <c:v>5000</c:v>
                </c:pt>
                <c:pt idx="303">
                  <c:v>4402</c:v>
                </c:pt>
                <c:pt idx="304">
                  <c:v>4749</c:v>
                </c:pt>
                <c:pt idx="305">
                  <c:v>4231</c:v>
                </c:pt>
                <c:pt idx="306">
                  <c:v>5166</c:v>
                </c:pt>
                <c:pt idx="307">
                  <c:v>4267</c:v>
                </c:pt>
                <c:pt idx="308">
                  <c:v>4798</c:v>
                </c:pt>
                <c:pt idx="309">
                  <c:v>4810</c:v>
                </c:pt>
                <c:pt idx="310">
                  <c:v>4261</c:v>
                </c:pt>
                <c:pt idx="311">
                  <c:v>5040</c:v>
                </c:pt>
                <c:pt idx="312">
                  <c:v>5363</c:v>
                </c:pt>
                <c:pt idx="313">
                  <c:v>5284</c:v>
                </c:pt>
                <c:pt idx="314">
                  <c:v>5141</c:v>
                </c:pt>
                <c:pt idx="315">
                  <c:v>5532</c:v>
                </c:pt>
                <c:pt idx="316">
                  <c:v>4903</c:v>
                </c:pt>
                <c:pt idx="317">
                  <c:v>4736</c:v>
                </c:pt>
                <c:pt idx="318">
                  <c:v>4939</c:v>
                </c:pt>
                <c:pt idx="319">
                  <c:v>5693</c:v>
                </c:pt>
                <c:pt idx="320">
                  <c:v>4998</c:v>
                </c:pt>
                <c:pt idx="321">
                  <c:v>5798</c:v>
                </c:pt>
                <c:pt idx="322">
                  <c:v>4798</c:v>
                </c:pt>
                <c:pt idx="323">
                  <c:v>5564</c:v>
                </c:pt>
                <c:pt idx="324">
                  <c:v>5886</c:v>
                </c:pt>
                <c:pt idx="325">
                  <c:v>4782</c:v>
                </c:pt>
                <c:pt idx="326">
                  <c:v>5938</c:v>
                </c:pt>
                <c:pt idx="327">
                  <c:v>5794</c:v>
                </c:pt>
                <c:pt idx="328">
                  <c:v>6107</c:v>
                </c:pt>
                <c:pt idx="329">
                  <c:v>5462</c:v>
                </c:pt>
                <c:pt idx="330">
                  <c:v>6111</c:v>
                </c:pt>
                <c:pt idx="331">
                  <c:v>5737</c:v>
                </c:pt>
                <c:pt idx="332">
                  <c:v>5770</c:v>
                </c:pt>
                <c:pt idx="333">
                  <c:v>6059</c:v>
                </c:pt>
                <c:pt idx="334">
                  <c:v>5336</c:v>
                </c:pt>
                <c:pt idx="335">
                  <c:v>5558</c:v>
                </c:pt>
                <c:pt idx="336">
                  <c:v>5110</c:v>
                </c:pt>
                <c:pt idx="337">
                  <c:v>5930</c:v>
                </c:pt>
                <c:pt idx="338">
                  <c:v>5183</c:v>
                </c:pt>
                <c:pt idx="339">
                  <c:v>5168</c:v>
                </c:pt>
                <c:pt idx="340">
                  <c:v>6209</c:v>
                </c:pt>
                <c:pt idx="341">
                  <c:v>5474</c:v>
                </c:pt>
                <c:pt idx="342">
                  <c:v>5217</c:v>
                </c:pt>
                <c:pt idx="343">
                  <c:v>5498</c:v>
                </c:pt>
                <c:pt idx="344">
                  <c:v>5966</c:v>
                </c:pt>
                <c:pt idx="345">
                  <c:v>5614</c:v>
                </c:pt>
                <c:pt idx="346">
                  <c:v>5593</c:v>
                </c:pt>
                <c:pt idx="347">
                  <c:v>6502</c:v>
                </c:pt>
                <c:pt idx="348">
                  <c:v>6398</c:v>
                </c:pt>
                <c:pt idx="349">
                  <c:v>6080</c:v>
                </c:pt>
                <c:pt idx="350">
                  <c:v>5699</c:v>
                </c:pt>
                <c:pt idx="351">
                  <c:v>5975</c:v>
                </c:pt>
                <c:pt idx="352">
                  <c:v>6506</c:v>
                </c:pt>
                <c:pt idx="353">
                  <c:v>5584</c:v>
                </c:pt>
                <c:pt idx="354">
                  <c:v>6631</c:v>
                </c:pt>
                <c:pt idx="355">
                  <c:v>5756</c:v>
                </c:pt>
                <c:pt idx="356">
                  <c:v>5853</c:v>
                </c:pt>
                <c:pt idx="357">
                  <c:v>5603</c:v>
                </c:pt>
                <c:pt idx="358">
                  <c:v>5494</c:v>
                </c:pt>
                <c:pt idx="359">
                  <c:v>5772</c:v>
                </c:pt>
                <c:pt idx="360">
                  <c:v>6670</c:v>
                </c:pt>
                <c:pt idx="361">
                  <c:v>5564</c:v>
                </c:pt>
                <c:pt idx="362">
                  <c:v>5623</c:v>
                </c:pt>
                <c:pt idx="363">
                  <c:v>6321</c:v>
                </c:pt>
                <c:pt idx="364">
                  <c:v>5177</c:v>
                </c:pt>
                <c:pt idx="365">
                  <c:v>5773</c:v>
                </c:pt>
                <c:pt idx="366">
                  <c:v>5984</c:v>
                </c:pt>
                <c:pt idx="367">
                  <c:v>5372</c:v>
                </c:pt>
                <c:pt idx="368">
                  <c:v>5728</c:v>
                </c:pt>
                <c:pt idx="369">
                  <c:v>5424</c:v>
                </c:pt>
                <c:pt idx="370">
                  <c:v>5019</c:v>
                </c:pt>
                <c:pt idx="371">
                  <c:v>4568</c:v>
                </c:pt>
                <c:pt idx="372">
                  <c:v>4765</c:v>
                </c:pt>
                <c:pt idx="373">
                  <c:v>5324</c:v>
                </c:pt>
                <c:pt idx="374">
                  <c:v>5523</c:v>
                </c:pt>
                <c:pt idx="375">
                  <c:v>4791</c:v>
                </c:pt>
                <c:pt idx="376">
                  <c:v>5579</c:v>
                </c:pt>
                <c:pt idx="377">
                  <c:v>4625</c:v>
                </c:pt>
                <c:pt idx="378">
                  <c:v>4953</c:v>
                </c:pt>
                <c:pt idx="379">
                  <c:v>4577</c:v>
                </c:pt>
                <c:pt idx="380">
                  <c:v>4948</c:v>
                </c:pt>
                <c:pt idx="381">
                  <c:v>4807</c:v>
                </c:pt>
                <c:pt idx="382">
                  <c:v>5223</c:v>
                </c:pt>
                <c:pt idx="383">
                  <c:v>4509</c:v>
                </c:pt>
                <c:pt idx="384">
                  <c:v>4820</c:v>
                </c:pt>
                <c:pt idx="385">
                  <c:v>4188</c:v>
                </c:pt>
                <c:pt idx="386">
                  <c:v>4089</c:v>
                </c:pt>
                <c:pt idx="387">
                  <c:v>4045</c:v>
                </c:pt>
                <c:pt idx="388">
                  <c:v>4486</c:v>
                </c:pt>
                <c:pt idx="389">
                  <c:v>3887</c:v>
                </c:pt>
                <c:pt idx="390">
                  <c:v>3809</c:v>
                </c:pt>
                <c:pt idx="391">
                  <c:v>4296</c:v>
                </c:pt>
                <c:pt idx="392">
                  <c:v>3747</c:v>
                </c:pt>
                <c:pt idx="393">
                  <c:v>4508</c:v>
                </c:pt>
                <c:pt idx="394">
                  <c:v>3649</c:v>
                </c:pt>
                <c:pt idx="395">
                  <c:v>4384</c:v>
                </c:pt>
                <c:pt idx="396">
                  <c:v>4156</c:v>
                </c:pt>
                <c:pt idx="397">
                  <c:v>4290</c:v>
                </c:pt>
                <c:pt idx="398">
                  <c:v>3713</c:v>
                </c:pt>
                <c:pt idx="399">
                  <c:v>3986</c:v>
                </c:pt>
                <c:pt idx="400">
                  <c:v>3833</c:v>
                </c:pt>
                <c:pt idx="401">
                  <c:v>3939</c:v>
                </c:pt>
                <c:pt idx="402">
                  <c:v>4176</c:v>
                </c:pt>
                <c:pt idx="403">
                  <c:v>3382</c:v>
                </c:pt>
                <c:pt idx="404">
                  <c:v>3360</c:v>
                </c:pt>
                <c:pt idx="405">
                  <c:v>3625</c:v>
                </c:pt>
                <c:pt idx="406">
                  <c:v>3570</c:v>
                </c:pt>
                <c:pt idx="407">
                  <c:v>4125</c:v>
                </c:pt>
                <c:pt idx="408">
                  <c:v>3953</c:v>
                </c:pt>
                <c:pt idx="409">
                  <c:v>3673</c:v>
                </c:pt>
                <c:pt idx="410">
                  <c:v>3423</c:v>
                </c:pt>
                <c:pt idx="411">
                  <c:v>3979</c:v>
                </c:pt>
                <c:pt idx="412">
                  <c:v>3507</c:v>
                </c:pt>
                <c:pt idx="413">
                  <c:v>3255</c:v>
                </c:pt>
                <c:pt idx="414">
                  <c:v>3426</c:v>
                </c:pt>
                <c:pt idx="415">
                  <c:v>3560</c:v>
                </c:pt>
                <c:pt idx="416">
                  <c:v>3968</c:v>
                </c:pt>
                <c:pt idx="417">
                  <c:v>3675</c:v>
                </c:pt>
                <c:pt idx="418">
                  <c:v>3824</c:v>
                </c:pt>
                <c:pt idx="419">
                  <c:v>3329</c:v>
                </c:pt>
                <c:pt idx="420">
                  <c:v>3332</c:v>
                </c:pt>
                <c:pt idx="421">
                  <c:v>3795</c:v>
                </c:pt>
                <c:pt idx="422">
                  <c:v>3076</c:v>
                </c:pt>
                <c:pt idx="423">
                  <c:v>3225</c:v>
                </c:pt>
                <c:pt idx="424">
                  <c:v>3110</c:v>
                </c:pt>
                <c:pt idx="425">
                  <c:v>2941</c:v>
                </c:pt>
                <c:pt idx="426">
                  <c:v>3593</c:v>
                </c:pt>
                <c:pt idx="427">
                  <c:v>3472</c:v>
                </c:pt>
                <c:pt idx="428">
                  <c:v>3023</c:v>
                </c:pt>
                <c:pt idx="429">
                  <c:v>2900</c:v>
                </c:pt>
                <c:pt idx="430">
                  <c:v>3433</c:v>
                </c:pt>
                <c:pt idx="431">
                  <c:v>3555</c:v>
                </c:pt>
                <c:pt idx="432">
                  <c:v>2860</c:v>
                </c:pt>
                <c:pt idx="433">
                  <c:v>3221</c:v>
                </c:pt>
                <c:pt idx="434">
                  <c:v>3045</c:v>
                </c:pt>
                <c:pt idx="435">
                  <c:v>3622</c:v>
                </c:pt>
                <c:pt idx="436">
                  <c:v>3046</c:v>
                </c:pt>
                <c:pt idx="437">
                  <c:v>3534</c:v>
                </c:pt>
                <c:pt idx="438">
                  <c:v>2833</c:v>
                </c:pt>
                <c:pt idx="439">
                  <c:v>3115</c:v>
                </c:pt>
                <c:pt idx="440">
                  <c:v>3576</c:v>
                </c:pt>
                <c:pt idx="441">
                  <c:v>3404</c:v>
                </c:pt>
                <c:pt idx="442">
                  <c:v>3109</c:v>
                </c:pt>
                <c:pt idx="443">
                  <c:v>3393</c:v>
                </c:pt>
                <c:pt idx="444">
                  <c:v>3612</c:v>
                </c:pt>
                <c:pt idx="445">
                  <c:v>3385</c:v>
                </c:pt>
                <c:pt idx="446">
                  <c:v>3544</c:v>
                </c:pt>
                <c:pt idx="447">
                  <c:v>3556</c:v>
                </c:pt>
                <c:pt idx="448">
                  <c:v>3082</c:v>
                </c:pt>
                <c:pt idx="449">
                  <c:v>3476</c:v>
                </c:pt>
                <c:pt idx="450">
                  <c:v>3590</c:v>
                </c:pt>
                <c:pt idx="451">
                  <c:v>2970</c:v>
                </c:pt>
                <c:pt idx="452">
                  <c:v>2974</c:v>
                </c:pt>
                <c:pt idx="453">
                  <c:v>3596</c:v>
                </c:pt>
                <c:pt idx="454">
                  <c:v>3385</c:v>
                </c:pt>
                <c:pt idx="455">
                  <c:v>3475</c:v>
                </c:pt>
                <c:pt idx="456">
                  <c:v>3050</c:v>
                </c:pt>
                <c:pt idx="457">
                  <c:v>3058</c:v>
                </c:pt>
                <c:pt idx="458">
                  <c:v>3280</c:v>
                </c:pt>
                <c:pt idx="459">
                  <c:v>3521</c:v>
                </c:pt>
                <c:pt idx="460">
                  <c:v>3084</c:v>
                </c:pt>
                <c:pt idx="461">
                  <c:v>3231</c:v>
                </c:pt>
                <c:pt idx="462">
                  <c:v>2861</c:v>
                </c:pt>
                <c:pt idx="463">
                  <c:v>3339</c:v>
                </c:pt>
                <c:pt idx="464">
                  <c:v>3127</c:v>
                </c:pt>
                <c:pt idx="465">
                  <c:v>3111</c:v>
                </c:pt>
                <c:pt idx="466">
                  <c:v>3420</c:v>
                </c:pt>
                <c:pt idx="467">
                  <c:v>2993</c:v>
                </c:pt>
                <c:pt idx="468">
                  <c:v>3528</c:v>
                </c:pt>
                <c:pt idx="469">
                  <c:v>3035</c:v>
                </c:pt>
                <c:pt idx="470">
                  <c:v>2962</c:v>
                </c:pt>
                <c:pt idx="471">
                  <c:v>3341</c:v>
                </c:pt>
                <c:pt idx="472">
                  <c:v>2979</c:v>
                </c:pt>
                <c:pt idx="473">
                  <c:v>2919</c:v>
                </c:pt>
                <c:pt idx="474">
                  <c:v>2774</c:v>
                </c:pt>
                <c:pt idx="475">
                  <c:v>3204</c:v>
                </c:pt>
                <c:pt idx="476">
                  <c:v>3014</c:v>
                </c:pt>
                <c:pt idx="477">
                  <c:v>2678</c:v>
                </c:pt>
                <c:pt idx="478">
                  <c:v>2831</c:v>
                </c:pt>
                <c:pt idx="479">
                  <c:v>2488</c:v>
                </c:pt>
                <c:pt idx="480">
                  <c:v>2495</c:v>
                </c:pt>
                <c:pt idx="481">
                  <c:v>3135</c:v>
                </c:pt>
                <c:pt idx="482">
                  <c:v>2594</c:v>
                </c:pt>
                <c:pt idx="483">
                  <c:v>2964</c:v>
                </c:pt>
                <c:pt idx="484">
                  <c:v>2515</c:v>
                </c:pt>
                <c:pt idx="485">
                  <c:v>2570</c:v>
                </c:pt>
                <c:pt idx="486">
                  <c:v>2550</c:v>
                </c:pt>
                <c:pt idx="487">
                  <c:v>2914</c:v>
                </c:pt>
                <c:pt idx="488">
                  <c:v>2280</c:v>
                </c:pt>
                <c:pt idx="489">
                  <c:v>2246</c:v>
                </c:pt>
                <c:pt idx="490">
                  <c:v>2395</c:v>
                </c:pt>
                <c:pt idx="491">
                  <c:v>2724</c:v>
                </c:pt>
                <c:pt idx="492">
                  <c:v>2431</c:v>
                </c:pt>
                <c:pt idx="493">
                  <c:v>2303</c:v>
                </c:pt>
                <c:pt idx="494">
                  <c:v>2450</c:v>
                </c:pt>
                <c:pt idx="495">
                  <c:v>2312</c:v>
                </c:pt>
                <c:pt idx="496">
                  <c:v>2501</c:v>
                </c:pt>
                <c:pt idx="497">
                  <c:v>2198</c:v>
                </c:pt>
                <c:pt idx="498">
                  <c:v>2060</c:v>
                </c:pt>
                <c:pt idx="499">
                  <c:v>2173</c:v>
                </c:pt>
                <c:pt idx="500">
                  <c:v>2004</c:v>
                </c:pt>
                <c:pt idx="501">
                  <c:v>2325</c:v>
                </c:pt>
                <c:pt idx="502">
                  <c:v>1872</c:v>
                </c:pt>
                <c:pt idx="503">
                  <c:v>2343</c:v>
                </c:pt>
                <c:pt idx="504">
                  <c:v>1937</c:v>
                </c:pt>
                <c:pt idx="505">
                  <c:v>2322</c:v>
                </c:pt>
                <c:pt idx="506">
                  <c:v>1777</c:v>
                </c:pt>
                <c:pt idx="507">
                  <c:v>2196</c:v>
                </c:pt>
                <c:pt idx="508">
                  <c:v>1775</c:v>
                </c:pt>
                <c:pt idx="509">
                  <c:v>1771</c:v>
                </c:pt>
                <c:pt idx="510">
                  <c:v>1790</c:v>
                </c:pt>
                <c:pt idx="511">
                  <c:v>1943</c:v>
                </c:pt>
                <c:pt idx="512">
                  <c:v>1971</c:v>
                </c:pt>
                <c:pt idx="513">
                  <c:v>1784</c:v>
                </c:pt>
                <c:pt idx="514">
                  <c:v>2024</c:v>
                </c:pt>
                <c:pt idx="515">
                  <c:v>2243</c:v>
                </c:pt>
                <c:pt idx="516">
                  <c:v>2236</c:v>
                </c:pt>
                <c:pt idx="517">
                  <c:v>1807</c:v>
                </c:pt>
                <c:pt idx="518">
                  <c:v>1785</c:v>
                </c:pt>
                <c:pt idx="519">
                  <c:v>1791</c:v>
                </c:pt>
                <c:pt idx="520">
                  <c:v>2142</c:v>
                </c:pt>
                <c:pt idx="521">
                  <c:v>1958</c:v>
                </c:pt>
                <c:pt idx="522">
                  <c:v>2121</c:v>
                </c:pt>
                <c:pt idx="523">
                  <c:v>2231</c:v>
                </c:pt>
                <c:pt idx="524">
                  <c:v>2109</c:v>
                </c:pt>
                <c:pt idx="525">
                  <c:v>2069</c:v>
                </c:pt>
                <c:pt idx="526">
                  <c:v>2018</c:v>
                </c:pt>
                <c:pt idx="527">
                  <c:v>1938</c:v>
                </c:pt>
                <c:pt idx="528">
                  <c:v>2171</c:v>
                </c:pt>
                <c:pt idx="529">
                  <c:v>1900</c:v>
                </c:pt>
                <c:pt idx="530">
                  <c:v>2151</c:v>
                </c:pt>
                <c:pt idx="531">
                  <c:v>1936</c:v>
                </c:pt>
                <c:pt idx="532">
                  <c:v>2049</c:v>
                </c:pt>
                <c:pt idx="533">
                  <c:v>1931</c:v>
                </c:pt>
                <c:pt idx="534">
                  <c:v>1753</c:v>
                </c:pt>
                <c:pt idx="535">
                  <c:v>1833</c:v>
                </c:pt>
                <c:pt idx="536">
                  <c:v>2109</c:v>
                </c:pt>
                <c:pt idx="537">
                  <c:v>2057</c:v>
                </c:pt>
                <c:pt idx="538">
                  <c:v>1949</c:v>
                </c:pt>
                <c:pt idx="539">
                  <c:v>1776</c:v>
                </c:pt>
                <c:pt idx="540">
                  <c:v>1840</c:v>
                </c:pt>
                <c:pt idx="541">
                  <c:v>1945</c:v>
                </c:pt>
                <c:pt idx="542">
                  <c:v>1843</c:v>
                </c:pt>
                <c:pt idx="543">
                  <c:v>2154</c:v>
                </c:pt>
                <c:pt idx="544">
                  <c:v>1939</c:v>
                </c:pt>
                <c:pt idx="545">
                  <c:v>2141</c:v>
                </c:pt>
                <c:pt idx="546">
                  <c:v>2053</c:v>
                </c:pt>
                <c:pt idx="547">
                  <c:v>1902</c:v>
                </c:pt>
                <c:pt idx="548">
                  <c:v>2026</c:v>
                </c:pt>
                <c:pt idx="549">
                  <c:v>1848</c:v>
                </c:pt>
                <c:pt idx="550">
                  <c:v>2043</c:v>
                </c:pt>
                <c:pt idx="551">
                  <c:v>2355</c:v>
                </c:pt>
                <c:pt idx="552">
                  <c:v>2189</c:v>
                </c:pt>
                <c:pt idx="553">
                  <c:v>2059</c:v>
                </c:pt>
                <c:pt idx="554">
                  <c:v>2427</c:v>
                </c:pt>
                <c:pt idx="555">
                  <c:v>2131</c:v>
                </c:pt>
                <c:pt idx="556">
                  <c:v>2039</c:v>
                </c:pt>
                <c:pt idx="557">
                  <c:v>2227</c:v>
                </c:pt>
                <c:pt idx="558">
                  <c:v>2160</c:v>
                </c:pt>
                <c:pt idx="559">
                  <c:v>2262</c:v>
                </c:pt>
                <c:pt idx="560">
                  <c:v>2477</c:v>
                </c:pt>
                <c:pt idx="561">
                  <c:v>2112</c:v>
                </c:pt>
                <c:pt idx="562">
                  <c:v>2275</c:v>
                </c:pt>
                <c:pt idx="563">
                  <c:v>2630</c:v>
                </c:pt>
                <c:pt idx="564">
                  <c:v>2308</c:v>
                </c:pt>
                <c:pt idx="565">
                  <c:v>2220</c:v>
                </c:pt>
                <c:pt idx="566">
                  <c:v>2484</c:v>
                </c:pt>
                <c:pt idx="567">
                  <c:v>2616</c:v>
                </c:pt>
                <c:pt idx="568">
                  <c:v>2538</c:v>
                </c:pt>
                <c:pt idx="569">
                  <c:v>2754</c:v>
                </c:pt>
                <c:pt idx="570">
                  <c:v>2536</c:v>
                </c:pt>
                <c:pt idx="571">
                  <c:v>2799</c:v>
                </c:pt>
                <c:pt idx="572">
                  <c:v>2813</c:v>
                </c:pt>
                <c:pt idx="573">
                  <c:v>2985</c:v>
                </c:pt>
                <c:pt idx="574">
                  <c:v>2532</c:v>
                </c:pt>
                <c:pt idx="575">
                  <c:v>2834</c:v>
                </c:pt>
                <c:pt idx="576">
                  <c:v>2538</c:v>
                </c:pt>
                <c:pt idx="577">
                  <c:v>2604</c:v>
                </c:pt>
                <c:pt idx="578">
                  <c:v>2598</c:v>
                </c:pt>
                <c:pt idx="579">
                  <c:v>2638</c:v>
                </c:pt>
                <c:pt idx="580">
                  <c:v>2614</c:v>
                </c:pt>
                <c:pt idx="581">
                  <c:v>2979</c:v>
                </c:pt>
                <c:pt idx="582">
                  <c:v>3201</c:v>
                </c:pt>
                <c:pt idx="583">
                  <c:v>2809</c:v>
                </c:pt>
                <c:pt idx="584">
                  <c:v>2758</c:v>
                </c:pt>
                <c:pt idx="585">
                  <c:v>2505</c:v>
                </c:pt>
                <c:pt idx="586">
                  <c:v>3067</c:v>
                </c:pt>
                <c:pt idx="587">
                  <c:v>2622</c:v>
                </c:pt>
                <c:pt idx="588">
                  <c:v>3000</c:v>
                </c:pt>
                <c:pt idx="589">
                  <c:v>2743</c:v>
                </c:pt>
                <c:pt idx="590">
                  <c:v>2803</c:v>
                </c:pt>
                <c:pt idx="591">
                  <c:v>2706</c:v>
                </c:pt>
                <c:pt idx="592">
                  <c:v>2650</c:v>
                </c:pt>
                <c:pt idx="593">
                  <c:v>3111</c:v>
                </c:pt>
                <c:pt idx="594">
                  <c:v>3147</c:v>
                </c:pt>
                <c:pt idx="595">
                  <c:v>2540</c:v>
                </c:pt>
                <c:pt idx="596">
                  <c:v>2837</c:v>
                </c:pt>
                <c:pt idx="597">
                  <c:v>2762</c:v>
                </c:pt>
                <c:pt idx="598">
                  <c:v>2948</c:v>
                </c:pt>
                <c:pt idx="599">
                  <c:v>2615</c:v>
                </c:pt>
                <c:pt idx="600">
                  <c:v>2721</c:v>
                </c:pt>
                <c:pt idx="601">
                  <c:v>3185</c:v>
                </c:pt>
                <c:pt idx="602">
                  <c:v>2914</c:v>
                </c:pt>
                <c:pt idx="603">
                  <c:v>2807</c:v>
                </c:pt>
                <c:pt idx="604">
                  <c:v>3089</c:v>
                </c:pt>
                <c:pt idx="605">
                  <c:v>2874</c:v>
                </c:pt>
                <c:pt idx="606">
                  <c:v>2832</c:v>
                </c:pt>
                <c:pt idx="607">
                  <c:v>3083</c:v>
                </c:pt>
                <c:pt idx="608">
                  <c:v>3185</c:v>
                </c:pt>
                <c:pt idx="609">
                  <c:v>2971</c:v>
                </c:pt>
                <c:pt idx="610">
                  <c:v>3157</c:v>
                </c:pt>
                <c:pt idx="611">
                  <c:v>3137</c:v>
                </c:pt>
                <c:pt idx="612">
                  <c:v>2647</c:v>
                </c:pt>
                <c:pt idx="613">
                  <c:v>2620</c:v>
                </c:pt>
                <c:pt idx="614">
                  <c:v>2557</c:v>
                </c:pt>
                <c:pt idx="615">
                  <c:v>3035</c:v>
                </c:pt>
                <c:pt idx="616">
                  <c:v>3178</c:v>
                </c:pt>
                <c:pt idx="617">
                  <c:v>2525</c:v>
                </c:pt>
                <c:pt idx="618">
                  <c:v>2660</c:v>
                </c:pt>
                <c:pt idx="619">
                  <c:v>3191</c:v>
                </c:pt>
                <c:pt idx="620">
                  <c:v>2529</c:v>
                </c:pt>
                <c:pt idx="621">
                  <c:v>2772</c:v>
                </c:pt>
                <c:pt idx="622">
                  <c:v>3037</c:v>
                </c:pt>
                <c:pt idx="623">
                  <c:v>2504</c:v>
                </c:pt>
                <c:pt idx="624">
                  <c:v>2967</c:v>
                </c:pt>
                <c:pt idx="625">
                  <c:v>2597</c:v>
                </c:pt>
                <c:pt idx="626">
                  <c:v>2824</c:v>
                </c:pt>
                <c:pt idx="627">
                  <c:v>2833</c:v>
                </c:pt>
                <c:pt idx="628">
                  <c:v>2547</c:v>
                </c:pt>
                <c:pt idx="629">
                  <c:v>2746</c:v>
                </c:pt>
                <c:pt idx="630">
                  <c:v>2753</c:v>
                </c:pt>
                <c:pt idx="631">
                  <c:v>2880</c:v>
                </c:pt>
                <c:pt idx="632">
                  <c:v>2988</c:v>
                </c:pt>
                <c:pt idx="633">
                  <c:v>2488</c:v>
                </c:pt>
                <c:pt idx="634">
                  <c:v>2889</c:v>
                </c:pt>
                <c:pt idx="635">
                  <c:v>2544</c:v>
                </c:pt>
                <c:pt idx="636">
                  <c:v>2610</c:v>
                </c:pt>
                <c:pt idx="637">
                  <c:v>2692</c:v>
                </c:pt>
                <c:pt idx="638">
                  <c:v>2700</c:v>
                </c:pt>
                <c:pt idx="639">
                  <c:v>2586</c:v>
                </c:pt>
                <c:pt idx="640">
                  <c:v>2638</c:v>
                </c:pt>
                <c:pt idx="641">
                  <c:v>2464</c:v>
                </c:pt>
                <c:pt idx="642">
                  <c:v>2609</c:v>
                </c:pt>
                <c:pt idx="643">
                  <c:v>2395</c:v>
                </c:pt>
                <c:pt idx="644">
                  <c:v>2711</c:v>
                </c:pt>
                <c:pt idx="645">
                  <c:v>2328</c:v>
                </c:pt>
                <c:pt idx="646">
                  <c:v>2611</c:v>
                </c:pt>
                <c:pt idx="647">
                  <c:v>2590</c:v>
                </c:pt>
                <c:pt idx="648">
                  <c:v>2487</c:v>
                </c:pt>
                <c:pt idx="649">
                  <c:v>2558</c:v>
                </c:pt>
                <c:pt idx="650">
                  <c:v>2719</c:v>
                </c:pt>
                <c:pt idx="651">
                  <c:v>2563</c:v>
                </c:pt>
                <c:pt idx="652">
                  <c:v>2640</c:v>
                </c:pt>
                <c:pt idx="653">
                  <c:v>2121</c:v>
                </c:pt>
                <c:pt idx="654">
                  <c:v>2358</c:v>
                </c:pt>
                <c:pt idx="655">
                  <c:v>2355</c:v>
                </c:pt>
                <c:pt idx="656">
                  <c:v>2359</c:v>
                </c:pt>
                <c:pt idx="657">
                  <c:v>2193</c:v>
                </c:pt>
                <c:pt idx="658">
                  <c:v>2370</c:v>
                </c:pt>
                <c:pt idx="659">
                  <c:v>2731</c:v>
                </c:pt>
                <c:pt idx="660">
                  <c:v>2179</c:v>
                </c:pt>
                <c:pt idx="661">
                  <c:v>2753</c:v>
                </c:pt>
                <c:pt idx="662">
                  <c:v>2640</c:v>
                </c:pt>
                <c:pt idx="663">
                  <c:v>2344</c:v>
                </c:pt>
                <c:pt idx="664">
                  <c:v>2652</c:v>
                </c:pt>
                <c:pt idx="665">
                  <c:v>2267</c:v>
                </c:pt>
                <c:pt idx="666">
                  <c:v>2397</c:v>
                </c:pt>
                <c:pt idx="667">
                  <c:v>2585</c:v>
                </c:pt>
                <c:pt idx="668">
                  <c:v>2839</c:v>
                </c:pt>
                <c:pt idx="669">
                  <c:v>2834</c:v>
                </c:pt>
                <c:pt idx="670">
                  <c:v>2557</c:v>
                </c:pt>
                <c:pt idx="671">
                  <c:v>2954</c:v>
                </c:pt>
                <c:pt idx="672">
                  <c:v>2923</c:v>
                </c:pt>
                <c:pt idx="673">
                  <c:v>3109</c:v>
                </c:pt>
                <c:pt idx="674">
                  <c:v>2596</c:v>
                </c:pt>
                <c:pt idx="675">
                  <c:v>2467</c:v>
                </c:pt>
                <c:pt idx="676">
                  <c:v>2652</c:v>
                </c:pt>
                <c:pt idx="677">
                  <c:v>2837</c:v>
                </c:pt>
                <c:pt idx="678">
                  <c:v>3064</c:v>
                </c:pt>
                <c:pt idx="679">
                  <c:v>2569</c:v>
                </c:pt>
                <c:pt idx="680">
                  <c:v>3224</c:v>
                </c:pt>
                <c:pt idx="681">
                  <c:v>3303</c:v>
                </c:pt>
                <c:pt idx="682">
                  <c:v>2919</c:v>
                </c:pt>
                <c:pt idx="683">
                  <c:v>2749</c:v>
                </c:pt>
                <c:pt idx="684">
                  <c:v>3276</c:v>
                </c:pt>
                <c:pt idx="685">
                  <c:v>3336</c:v>
                </c:pt>
                <c:pt idx="686">
                  <c:v>3387</c:v>
                </c:pt>
                <c:pt idx="687">
                  <c:v>2863</c:v>
                </c:pt>
                <c:pt idx="688">
                  <c:v>3201</c:v>
                </c:pt>
                <c:pt idx="689">
                  <c:v>3203</c:v>
                </c:pt>
                <c:pt idx="690">
                  <c:v>3559</c:v>
                </c:pt>
                <c:pt idx="691">
                  <c:v>3152</c:v>
                </c:pt>
                <c:pt idx="692">
                  <c:v>3242</c:v>
                </c:pt>
                <c:pt idx="693">
                  <c:v>3625</c:v>
                </c:pt>
                <c:pt idx="694">
                  <c:v>3206</c:v>
                </c:pt>
                <c:pt idx="695">
                  <c:v>3082</c:v>
                </c:pt>
                <c:pt idx="696">
                  <c:v>2970</c:v>
                </c:pt>
                <c:pt idx="697">
                  <c:v>3336</c:v>
                </c:pt>
                <c:pt idx="698">
                  <c:v>3404</c:v>
                </c:pt>
                <c:pt idx="699">
                  <c:v>3371</c:v>
                </c:pt>
                <c:pt idx="700">
                  <c:v>3655</c:v>
                </c:pt>
                <c:pt idx="701">
                  <c:v>3143</c:v>
                </c:pt>
                <c:pt idx="702">
                  <c:v>3311</c:v>
                </c:pt>
                <c:pt idx="703">
                  <c:v>3608</c:v>
                </c:pt>
                <c:pt idx="704">
                  <c:v>2910</c:v>
                </c:pt>
                <c:pt idx="705">
                  <c:v>3025</c:v>
                </c:pt>
                <c:pt idx="706">
                  <c:v>3131</c:v>
                </c:pt>
                <c:pt idx="707">
                  <c:v>3270</c:v>
                </c:pt>
                <c:pt idx="708">
                  <c:v>3358</c:v>
                </c:pt>
                <c:pt idx="709">
                  <c:v>2945</c:v>
                </c:pt>
                <c:pt idx="710">
                  <c:v>3629</c:v>
                </c:pt>
                <c:pt idx="711">
                  <c:v>3183</c:v>
                </c:pt>
                <c:pt idx="712">
                  <c:v>3434</c:v>
                </c:pt>
                <c:pt idx="713">
                  <c:v>3059</c:v>
                </c:pt>
                <c:pt idx="714">
                  <c:v>3585</c:v>
                </c:pt>
                <c:pt idx="715">
                  <c:v>3173</c:v>
                </c:pt>
                <c:pt idx="716">
                  <c:v>3075</c:v>
                </c:pt>
                <c:pt idx="717">
                  <c:v>3682</c:v>
                </c:pt>
                <c:pt idx="718">
                  <c:v>3385</c:v>
                </c:pt>
                <c:pt idx="719">
                  <c:v>3731</c:v>
                </c:pt>
                <c:pt idx="720">
                  <c:v>3321</c:v>
                </c:pt>
                <c:pt idx="721">
                  <c:v>3560</c:v>
                </c:pt>
                <c:pt idx="722">
                  <c:v>3009</c:v>
                </c:pt>
                <c:pt idx="723">
                  <c:v>3594</c:v>
                </c:pt>
                <c:pt idx="724">
                  <c:v>3819</c:v>
                </c:pt>
                <c:pt idx="725">
                  <c:v>3088</c:v>
                </c:pt>
                <c:pt idx="726">
                  <c:v>3337</c:v>
                </c:pt>
                <c:pt idx="727">
                  <c:v>3595</c:v>
                </c:pt>
                <c:pt idx="728">
                  <c:v>3736</c:v>
                </c:pt>
                <c:pt idx="729">
                  <c:v>3226</c:v>
                </c:pt>
                <c:pt idx="730">
                  <c:v>3417</c:v>
                </c:pt>
                <c:pt idx="731">
                  <c:v>3459</c:v>
                </c:pt>
                <c:pt idx="732">
                  <c:v>3281</c:v>
                </c:pt>
                <c:pt idx="733">
                  <c:v>3247</c:v>
                </c:pt>
                <c:pt idx="734">
                  <c:v>3904</c:v>
                </c:pt>
                <c:pt idx="735">
                  <c:v>4110</c:v>
                </c:pt>
                <c:pt idx="736">
                  <c:v>3808</c:v>
                </c:pt>
                <c:pt idx="737">
                  <c:v>3567</c:v>
                </c:pt>
                <c:pt idx="738">
                  <c:v>4155</c:v>
                </c:pt>
                <c:pt idx="739">
                  <c:v>4082</c:v>
                </c:pt>
                <c:pt idx="740">
                  <c:v>3459</c:v>
                </c:pt>
                <c:pt idx="741">
                  <c:v>3406</c:v>
                </c:pt>
                <c:pt idx="742">
                  <c:v>4027</c:v>
                </c:pt>
                <c:pt idx="743">
                  <c:v>3839</c:v>
                </c:pt>
                <c:pt idx="744">
                  <c:v>3673</c:v>
                </c:pt>
                <c:pt idx="745">
                  <c:v>3916</c:v>
                </c:pt>
                <c:pt idx="746">
                  <c:v>3694</c:v>
                </c:pt>
                <c:pt idx="747">
                  <c:v>3767</c:v>
                </c:pt>
                <c:pt idx="748">
                  <c:v>4576</c:v>
                </c:pt>
                <c:pt idx="749">
                  <c:v>4242</c:v>
                </c:pt>
                <c:pt idx="750">
                  <c:v>4429</c:v>
                </c:pt>
                <c:pt idx="751">
                  <c:v>3904</c:v>
                </c:pt>
                <c:pt idx="752">
                  <c:v>4682</c:v>
                </c:pt>
                <c:pt idx="753">
                  <c:v>3835</c:v>
                </c:pt>
                <c:pt idx="754">
                  <c:v>4306</c:v>
                </c:pt>
                <c:pt idx="755">
                  <c:v>4686</c:v>
                </c:pt>
                <c:pt idx="756">
                  <c:v>4399</c:v>
                </c:pt>
                <c:pt idx="757">
                  <c:v>4242</c:v>
                </c:pt>
                <c:pt idx="758">
                  <c:v>4150</c:v>
                </c:pt>
                <c:pt idx="759">
                  <c:v>4386</c:v>
                </c:pt>
                <c:pt idx="760">
                  <c:v>3926</c:v>
                </c:pt>
                <c:pt idx="761">
                  <c:v>4762</c:v>
                </c:pt>
                <c:pt idx="762">
                  <c:v>4828</c:v>
                </c:pt>
                <c:pt idx="763">
                  <c:v>5073</c:v>
                </c:pt>
                <c:pt idx="764">
                  <c:v>4306</c:v>
                </c:pt>
                <c:pt idx="765">
                  <c:v>4247</c:v>
                </c:pt>
                <c:pt idx="766">
                  <c:v>4689</c:v>
                </c:pt>
                <c:pt idx="767">
                  <c:v>5114</c:v>
                </c:pt>
                <c:pt idx="768">
                  <c:v>5349</c:v>
                </c:pt>
                <c:pt idx="769">
                  <c:v>5114</c:v>
                </c:pt>
                <c:pt idx="770">
                  <c:v>4978</c:v>
                </c:pt>
                <c:pt idx="771">
                  <c:v>4657</c:v>
                </c:pt>
                <c:pt idx="772">
                  <c:v>4706</c:v>
                </c:pt>
                <c:pt idx="773">
                  <c:v>4988</c:v>
                </c:pt>
                <c:pt idx="774">
                  <c:v>5398</c:v>
                </c:pt>
                <c:pt idx="775">
                  <c:v>4416</c:v>
                </c:pt>
                <c:pt idx="776">
                  <c:v>5509</c:v>
                </c:pt>
                <c:pt idx="777">
                  <c:v>5166</c:v>
                </c:pt>
                <c:pt idx="778">
                  <c:v>4336</c:v>
                </c:pt>
                <c:pt idx="779">
                  <c:v>4906</c:v>
                </c:pt>
                <c:pt idx="780">
                  <c:v>4797</c:v>
                </c:pt>
                <c:pt idx="781">
                  <c:v>5552</c:v>
                </c:pt>
                <c:pt idx="782">
                  <c:v>4820</c:v>
                </c:pt>
                <c:pt idx="783">
                  <c:v>5453</c:v>
                </c:pt>
                <c:pt idx="784">
                  <c:v>4844</c:v>
                </c:pt>
                <c:pt idx="785">
                  <c:v>5614</c:v>
                </c:pt>
                <c:pt idx="786">
                  <c:v>4585</c:v>
                </c:pt>
                <c:pt idx="787">
                  <c:v>4811</c:v>
                </c:pt>
                <c:pt idx="788">
                  <c:v>5263</c:v>
                </c:pt>
                <c:pt idx="789">
                  <c:v>5366</c:v>
                </c:pt>
                <c:pt idx="790">
                  <c:v>4634</c:v>
                </c:pt>
                <c:pt idx="791">
                  <c:v>4910</c:v>
                </c:pt>
                <c:pt idx="792">
                  <c:v>5399</c:v>
                </c:pt>
                <c:pt idx="793">
                  <c:v>5441</c:v>
                </c:pt>
                <c:pt idx="794">
                  <c:v>5498</c:v>
                </c:pt>
                <c:pt idx="795">
                  <c:v>5737</c:v>
                </c:pt>
                <c:pt idx="796">
                  <c:v>5186</c:v>
                </c:pt>
                <c:pt idx="797">
                  <c:v>4876</c:v>
                </c:pt>
                <c:pt idx="798">
                  <c:v>5419</c:v>
                </c:pt>
                <c:pt idx="799">
                  <c:v>5264</c:v>
                </c:pt>
                <c:pt idx="800">
                  <c:v>5108</c:v>
                </c:pt>
                <c:pt idx="801">
                  <c:v>4922</c:v>
                </c:pt>
                <c:pt idx="802">
                  <c:v>5151</c:v>
                </c:pt>
                <c:pt idx="803">
                  <c:v>5973</c:v>
                </c:pt>
                <c:pt idx="804">
                  <c:v>5667</c:v>
                </c:pt>
                <c:pt idx="805">
                  <c:v>5036</c:v>
                </c:pt>
                <c:pt idx="806">
                  <c:v>5598</c:v>
                </c:pt>
                <c:pt idx="807">
                  <c:v>6188</c:v>
                </c:pt>
                <c:pt idx="808">
                  <c:v>5339</c:v>
                </c:pt>
                <c:pt idx="809">
                  <c:v>5864</c:v>
                </c:pt>
                <c:pt idx="810">
                  <c:v>5854</c:v>
                </c:pt>
                <c:pt idx="811">
                  <c:v>4825</c:v>
                </c:pt>
                <c:pt idx="812">
                  <c:v>5696</c:v>
                </c:pt>
                <c:pt idx="813">
                  <c:v>5464</c:v>
                </c:pt>
                <c:pt idx="814">
                  <c:v>4759</c:v>
                </c:pt>
                <c:pt idx="815">
                  <c:v>5319</c:v>
                </c:pt>
                <c:pt idx="816">
                  <c:v>4837</c:v>
                </c:pt>
                <c:pt idx="817">
                  <c:v>4945</c:v>
                </c:pt>
                <c:pt idx="818">
                  <c:v>5655</c:v>
                </c:pt>
                <c:pt idx="819">
                  <c:v>5192</c:v>
                </c:pt>
                <c:pt idx="820">
                  <c:v>4578</c:v>
                </c:pt>
                <c:pt idx="821">
                  <c:v>4700</c:v>
                </c:pt>
                <c:pt idx="822">
                  <c:v>5530</c:v>
                </c:pt>
                <c:pt idx="823">
                  <c:v>4755</c:v>
                </c:pt>
                <c:pt idx="824">
                  <c:v>5302</c:v>
                </c:pt>
                <c:pt idx="825">
                  <c:v>4516</c:v>
                </c:pt>
                <c:pt idx="826">
                  <c:v>4822</c:v>
                </c:pt>
                <c:pt idx="827">
                  <c:v>4727</c:v>
                </c:pt>
                <c:pt idx="828">
                  <c:v>4623</c:v>
                </c:pt>
                <c:pt idx="829">
                  <c:v>4278</c:v>
                </c:pt>
                <c:pt idx="830">
                  <c:v>4727</c:v>
                </c:pt>
                <c:pt idx="831">
                  <c:v>4650</c:v>
                </c:pt>
                <c:pt idx="832">
                  <c:v>4556</c:v>
                </c:pt>
                <c:pt idx="833">
                  <c:v>4745</c:v>
                </c:pt>
                <c:pt idx="834">
                  <c:v>4431</c:v>
                </c:pt>
                <c:pt idx="835">
                  <c:v>4486</c:v>
                </c:pt>
                <c:pt idx="836">
                  <c:v>4628</c:v>
                </c:pt>
                <c:pt idx="837">
                  <c:v>3887</c:v>
                </c:pt>
                <c:pt idx="838">
                  <c:v>4504</c:v>
                </c:pt>
                <c:pt idx="839">
                  <c:v>4727</c:v>
                </c:pt>
                <c:pt idx="840">
                  <c:v>4698</c:v>
                </c:pt>
                <c:pt idx="841">
                  <c:v>3739</c:v>
                </c:pt>
                <c:pt idx="842">
                  <c:v>4049</c:v>
                </c:pt>
                <c:pt idx="843">
                  <c:v>4453</c:v>
                </c:pt>
                <c:pt idx="844">
                  <c:v>3725</c:v>
                </c:pt>
                <c:pt idx="845">
                  <c:v>4382</c:v>
                </c:pt>
                <c:pt idx="846">
                  <c:v>3808</c:v>
                </c:pt>
                <c:pt idx="847">
                  <c:v>3528</c:v>
                </c:pt>
                <c:pt idx="848">
                  <c:v>3668</c:v>
                </c:pt>
                <c:pt idx="849">
                  <c:v>4236</c:v>
                </c:pt>
                <c:pt idx="850">
                  <c:v>3652</c:v>
                </c:pt>
                <c:pt idx="851">
                  <c:v>3787</c:v>
                </c:pt>
                <c:pt idx="852">
                  <c:v>3328</c:v>
                </c:pt>
                <c:pt idx="853">
                  <c:v>4180</c:v>
                </c:pt>
                <c:pt idx="854">
                  <c:v>4018</c:v>
                </c:pt>
                <c:pt idx="855">
                  <c:v>3985</c:v>
                </c:pt>
                <c:pt idx="856">
                  <c:v>3424</c:v>
                </c:pt>
                <c:pt idx="857">
                  <c:v>3307</c:v>
                </c:pt>
                <c:pt idx="858">
                  <c:v>4066</c:v>
                </c:pt>
                <c:pt idx="859">
                  <c:v>3265</c:v>
                </c:pt>
                <c:pt idx="860">
                  <c:v>3860</c:v>
                </c:pt>
                <c:pt idx="861">
                  <c:v>3959</c:v>
                </c:pt>
                <c:pt idx="862">
                  <c:v>3851</c:v>
                </c:pt>
                <c:pt idx="863">
                  <c:v>3731</c:v>
                </c:pt>
                <c:pt idx="864">
                  <c:v>3381</c:v>
                </c:pt>
                <c:pt idx="865">
                  <c:v>3541</c:v>
                </c:pt>
                <c:pt idx="866">
                  <c:v>3813</c:v>
                </c:pt>
                <c:pt idx="867">
                  <c:v>3143</c:v>
                </c:pt>
                <c:pt idx="868">
                  <c:v>3501</c:v>
                </c:pt>
                <c:pt idx="869">
                  <c:v>3074</c:v>
                </c:pt>
                <c:pt idx="870">
                  <c:v>3829</c:v>
                </c:pt>
                <c:pt idx="871">
                  <c:v>3137</c:v>
                </c:pt>
                <c:pt idx="872">
                  <c:v>3190</c:v>
                </c:pt>
                <c:pt idx="873">
                  <c:v>3452</c:v>
                </c:pt>
                <c:pt idx="874">
                  <c:v>3578</c:v>
                </c:pt>
                <c:pt idx="875">
                  <c:v>2976</c:v>
                </c:pt>
                <c:pt idx="876">
                  <c:v>3522</c:v>
                </c:pt>
                <c:pt idx="877">
                  <c:v>3180</c:v>
                </c:pt>
                <c:pt idx="878">
                  <c:v>3125</c:v>
                </c:pt>
                <c:pt idx="879">
                  <c:v>3539</c:v>
                </c:pt>
                <c:pt idx="880">
                  <c:v>3626</c:v>
                </c:pt>
                <c:pt idx="881">
                  <c:v>3428</c:v>
                </c:pt>
                <c:pt idx="882">
                  <c:v>2993</c:v>
                </c:pt>
                <c:pt idx="883">
                  <c:v>2827</c:v>
                </c:pt>
                <c:pt idx="884">
                  <c:v>3064</c:v>
                </c:pt>
                <c:pt idx="885">
                  <c:v>3344</c:v>
                </c:pt>
                <c:pt idx="886">
                  <c:v>3430</c:v>
                </c:pt>
                <c:pt idx="887">
                  <c:v>3400</c:v>
                </c:pt>
                <c:pt idx="888">
                  <c:v>3175</c:v>
                </c:pt>
                <c:pt idx="889">
                  <c:v>3179</c:v>
                </c:pt>
                <c:pt idx="890">
                  <c:v>2947</c:v>
                </c:pt>
                <c:pt idx="891">
                  <c:v>3290</c:v>
                </c:pt>
                <c:pt idx="892">
                  <c:v>3165</c:v>
                </c:pt>
                <c:pt idx="893">
                  <c:v>3031</c:v>
                </c:pt>
                <c:pt idx="894">
                  <c:v>3341</c:v>
                </c:pt>
                <c:pt idx="895">
                  <c:v>3121</c:v>
                </c:pt>
                <c:pt idx="896">
                  <c:v>3416</c:v>
                </c:pt>
                <c:pt idx="897">
                  <c:v>2954</c:v>
                </c:pt>
                <c:pt idx="898">
                  <c:v>2742</c:v>
                </c:pt>
                <c:pt idx="899">
                  <c:v>2929</c:v>
                </c:pt>
                <c:pt idx="900">
                  <c:v>2802</c:v>
                </c:pt>
                <c:pt idx="901">
                  <c:v>2924</c:v>
                </c:pt>
                <c:pt idx="902">
                  <c:v>2886</c:v>
                </c:pt>
                <c:pt idx="903">
                  <c:v>3077</c:v>
                </c:pt>
                <c:pt idx="904">
                  <c:v>2775</c:v>
                </c:pt>
                <c:pt idx="905">
                  <c:v>3001</c:v>
                </c:pt>
                <c:pt idx="906">
                  <c:v>3244</c:v>
                </c:pt>
                <c:pt idx="907">
                  <c:v>2878</c:v>
                </c:pt>
                <c:pt idx="908">
                  <c:v>3128</c:v>
                </c:pt>
                <c:pt idx="909">
                  <c:v>3033</c:v>
                </c:pt>
                <c:pt idx="910">
                  <c:v>3071</c:v>
                </c:pt>
                <c:pt idx="911">
                  <c:v>3038</c:v>
                </c:pt>
                <c:pt idx="912">
                  <c:v>2788</c:v>
                </c:pt>
                <c:pt idx="913">
                  <c:v>3098</c:v>
                </c:pt>
                <c:pt idx="914">
                  <c:v>3302</c:v>
                </c:pt>
                <c:pt idx="915">
                  <c:v>3434</c:v>
                </c:pt>
                <c:pt idx="916">
                  <c:v>2885</c:v>
                </c:pt>
                <c:pt idx="917">
                  <c:v>3304</c:v>
                </c:pt>
                <c:pt idx="918">
                  <c:v>2775</c:v>
                </c:pt>
                <c:pt idx="919">
                  <c:v>2954</c:v>
                </c:pt>
                <c:pt idx="920">
                  <c:v>2875</c:v>
                </c:pt>
                <c:pt idx="921">
                  <c:v>2975</c:v>
                </c:pt>
                <c:pt idx="922">
                  <c:v>3167</c:v>
                </c:pt>
                <c:pt idx="923">
                  <c:v>2994</c:v>
                </c:pt>
                <c:pt idx="924">
                  <c:v>3122</c:v>
                </c:pt>
                <c:pt idx="925">
                  <c:v>3176</c:v>
                </c:pt>
                <c:pt idx="926">
                  <c:v>3131</c:v>
                </c:pt>
                <c:pt idx="927">
                  <c:v>2751</c:v>
                </c:pt>
                <c:pt idx="928">
                  <c:v>2973</c:v>
                </c:pt>
                <c:pt idx="929">
                  <c:v>2966</c:v>
                </c:pt>
                <c:pt idx="930">
                  <c:v>2966</c:v>
                </c:pt>
                <c:pt idx="931">
                  <c:v>3074</c:v>
                </c:pt>
                <c:pt idx="932">
                  <c:v>2635</c:v>
                </c:pt>
                <c:pt idx="933">
                  <c:v>2749</c:v>
                </c:pt>
                <c:pt idx="934">
                  <c:v>2837</c:v>
                </c:pt>
                <c:pt idx="935">
                  <c:v>2835</c:v>
                </c:pt>
                <c:pt idx="936">
                  <c:v>2686</c:v>
                </c:pt>
                <c:pt idx="937">
                  <c:v>2583</c:v>
                </c:pt>
                <c:pt idx="938">
                  <c:v>2529</c:v>
                </c:pt>
                <c:pt idx="939">
                  <c:v>2651</c:v>
                </c:pt>
                <c:pt idx="940">
                  <c:v>2613</c:v>
                </c:pt>
                <c:pt idx="941">
                  <c:v>2224</c:v>
                </c:pt>
                <c:pt idx="942">
                  <c:v>2327</c:v>
                </c:pt>
                <c:pt idx="943">
                  <c:v>2583</c:v>
                </c:pt>
                <c:pt idx="944">
                  <c:v>2669</c:v>
                </c:pt>
                <c:pt idx="945">
                  <c:v>2242</c:v>
                </c:pt>
                <c:pt idx="946">
                  <c:v>2421</c:v>
                </c:pt>
                <c:pt idx="947">
                  <c:v>2038</c:v>
                </c:pt>
                <c:pt idx="948">
                  <c:v>2187</c:v>
                </c:pt>
                <c:pt idx="949">
                  <c:v>2356</c:v>
                </c:pt>
                <c:pt idx="950">
                  <c:v>2190</c:v>
                </c:pt>
                <c:pt idx="951">
                  <c:v>2006</c:v>
                </c:pt>
                <c:pt idx="952">
                  <c:v>1988</c:v>
                </c:pt>
                <c:pt idx="953">
                  <c:v>2258</c:v>
                </c:pt>
                <c:pt idx="954">
                  <c:v>1957</c:v>
                </c:pt>
                <c:pt idx="955">
                  <c:v>1802</c:v>
                </c:pt>
                <c:pt idx="956">
                  <c:v>2044</c:v>
                </c:pt>
                <c:pt idx="957">
                  <c:v>2095</c:v>
                </c:pt>
                <c:pt idx="958">
                  <c:v>1845</c:v>
                </c:pt>
                <c:pt idx="959">
                  <c:v>1794</c:v>
                </c:pt>
                <c:pt idx="960">
                  <c:v>2045</c:v>
                </c:pt>
                <c:pt idx="961">
                  <c:v>1927</c:v>
                </c:pt>
                <c:pt idx="962">
                  <c:v>1842</c:v>
                </c:pt>
                <c:pt idx="963">
                  <c:v>2066</c:v>
                </c:pt>
                <c:pt idx="964">
                  <c:v>1850</c:v>
                </c:pt>
                <c:pt idx="965">
                  <c:v>2042</c:v>
                </c:pt>
                <c:pt idx="966">
                  <c:v>1893</c:v>
                </c:pt>
                <c:pt idx="967">
                  <c:v>1717</c:v>
                </c:pt>
                <c:pt idx="968">
                  <c:v>1985</c:v>
                </c:pt>
                <c:pt idx="969">
                  <c:v>1902</c:v>
                </c:pt>
                <c:pt idx="970">
                  <c:v>1977</c:v>
                </c:pt>
                <c:pt idx="971">
                  <c:v>1906</c:v>
                </c:pt>
                <c:pt idx="972">
                  <c:v>1888</c:v>
                </c:pt>
                <c:pt idx="973">
                  <c:v>2034</c:v>
                </c:pt>
                <c:pt idx="974">
                  <c:v>2063</c:v>
                </c:pt>
                <c:pt idx="975">
                  <c:v>1958</c:v>
                </c:pt>
                <c:pt idx="976">
                  <c:v>2036</c:v>
                </c:pt>
                <c:pt idx="977">
                  <c:v>1799</c:v>
                </c:pt>
                <c:pt idx="978">
                  <c:v>1798</c:v>
                </c:pt>
                <c:pt idx="979">
                  <c:v>1906</c:v>
                </c:pt>
                <c:pt idx="980">
                  <c:v>1908</c:v>
                </c:pt>
                <c:pt idx="981">
                  <c:v>1730</c:v>
                </c:pt>
                <c:pt idx="982">
                  <c:v>1953</c:v>
                </c:pt>
                <c:pt idx="983">
                  <c:v>1965</c:v>
                </c:pt>
                <c:pt idx="984">
                  <c:v>1940</c:v>
                </c:pt>
                <c:pt idx="985">
                  <c:v>1879</c:v>
                </c:pt>
                <c:pt idx="986">
                  <c:v>2087</c:v>
                </c:pt>
                <c:pt idx="987">
                  <c:v>1994</c:v>
                </c:pt>
                <c:pt idx="988">
                  <c:v>2062</c:v>
                </c:pt>
                <c:pt idx="989">
                  <c:v>2037</c:v>
                </c:pt>
                <c:pt idx="990">
                  <c:v>1998</c:v>
                </c:pt>
                <c:pt idx="991">
                  <c:v>1895</c:v>
                </c:pt>
                <c:pt idx="992">
                  <c:v>1741</c:v>
                </c:pt>
                <c:pt idx="993">
                  <c:v>1836</c:v>
                </c:pt>
                <c:pt idx="994">
                  <c:v>2156</c:v>
                </c:pt>
                <c:pt idx="995">
                  <c:v>2126</c:v>
                </c:pt>
                <c:pt idx="996">
                  <c:v>2072</c:v>
                </c:pt>
                <c:pt idx="997">
                  <c:v>1797</c:v>
                </c:pt>
                <c:pt idx="998">
                  <c:v>1924</c:v>
                </c:pt>
                <c:pt idx="999">
                  <c:v>2051</c:v>
                </c:pt>
                <c:pt idx="1000">
                  <c:v>2017</c:v>
                </c:pt>
                <c:pt idx="1001">
                  <c:v>2012</c:v>
                </c:pt>
                <c:pt idx="1002">
                  <c:v>1895</c:v>
                </c:pt>
                <c:pt idx="1003">
                  <c:v>1807</c:v>
                </c:pt>
                <c:pt idx="1004">
                  <c:v>1957</c:v>
                </c:pt>
                <c:pt idx="1005">
                  <c:v>1841</c:v>
                </c:pt>
                <c:pt idx="1006">
                  <c:v>1932</c:v>
                </c:pt>
                <c:pt idx="1007">
                  <c:v>2119</c:v>
                </c:pt>
                <c:pt idx="1008">
                  <c:v>2004</c:v>
                </c:pt>
                <c:pt idx="1009">
                  <c:v>2226</c:v>
                </c:pt>
                <c:pt idx="1010">
                  <c:v>2391</c:v>
                </c:pt>
                <c:pt idx="1011">
                  <c:v>2312</c:v>
                </c:pt>
                <c:pt idx="1012">
                  <c:v>2063</c:v>
                </c:pt>
                <c:pt idx="1013">
                  <c:v>2114</c:v>
                </c:pt>
                <c:pt idx="1014">
                  <c:v>1978</c:v>
                </c:pt>
                <c:pt idx="1015">
                  <c:v>2297</c:v>
                </c:pt>
                <c:pt idx="1016">
                  <c:v>2019</c:v>
                </c:pt>
                <c:pt idx="1017">
                  <c:v>2312</c:v>
                </c:pt>
                <c:pt idx="1018">
                  <c:v>2551</c:v>
                </c:pt>
                <c:pt idx="1019">
                  <c:v>2404</c:v>
                </c:pt>
                <c:pt idx="1020">
                  <c:v>2012</c:v>
                </c:pt>
                <c:pt idx="1021">
                  <c:v>2119</c:v>
                </c:pt>
                <c:pt idx="1022">
                  <c:v>2025</c:v>
                </c:pt>
                <c:pt idx="1023">
                  <c:v>2397</c:v>
                </c:pt>
                <c:pt idx="1024">
                  <c:v>2080</c:v>
                </c:pt>
                <c:pt idx="1025">
                  <c:v>2403</c:v>
                </c:pt>
                <c:pt idx="1026">
                  <c:v>2352</c:v>
                </c:pt>
                <c:pt idx="1027">
                  <c:v>2314</c:v>
                </c:pt>
                <c:pt idx="1028">
                  <c:v>2408</c:v>
                </c:pt>
                <c:pt idx="1029">
                  <c:v>2592</c:v>
                </c:pt>
                <c:pt idx="1030">
                  <c:v>2340</c:v>
                </c:pt>
                <c:pt idx="1031">
                  <c:v>2656</c:v>
                </c:pt>
                <c:pt idx="1032">
                  <c:v>2518</c:v>
                </c:pt>
                <c:pt idx="1033">
                  <c:v>2460</c:v>
                </c:pt>
                <c:pt idx="1034">
                  <c:v>2832</c:v>
                </c:pt>
                <c:pt idx="1035">
                  <c:v>2325</c:v>
                </c:pt>
                <c:pt idx="1036">
                  <c:v>2688</c:v>
                </c:pt>
                <c:pt idx="1037">
                  <c:v>2304</c:v>
                </c:pt>
                <c:pt idx="1038">
                  <c:v>2412</c:v>
                </c:pt>
                <c:pt idx="1039">
                  <c:v>2861</c:v>
                </c:pt>
                <c:pt idx="1040">
                  <c:v>2801</c:v>
                </c:pt>
                <c:pt idx="1041">
                  <c:v>2300</c:v>
                </c:pt>
                <c:pt idx="1042">
                  <c:v>2558</c:v>
                </c:pt>
                <c:pt idx="1043">
                  <c:v>2849</c:v>
                </c:pt>
                <c:pt idx="1044">
                  <c:v>2329</c:v>
                </c:pt>
                <c:pt idx="1045">
                  <c:v>2371</c:v>
                </c:pt>
                <c:pt idx="1046">
                  <c:v>2386</c:v>
                </c:pt>
                <c:pt idx="1047">
                  <c:v>2700</c:v>
                </c:pt>
                <c:pt idx="1048">
                  <c:v>2782</c:v>
                </c:pt>
                <c:pt idx="1049">
                  <c:v>2580</c:v>
                </c:pt>
                <c:pt idx="1050">
                  <c:v>2493</c:v>
                </c:pt>
                <c:pt idx="1051">
                  <c:v>2837</c:v>
                </c:pt>
                <c:pt idx="1052">
                  <c:v>2614</c:v>
                </c:pt>
                <c:pt idx="1053">
                  <c:v>2337</c:v>
                </c:pt>
                <c:pt idx="1054">
                  <c:v>2613</c:v>
                </c:pt>
                <c:pt idx="1055">
                  <c:v>2559</c:v>
                </c:pt>
                <c:pt idx="1056">
                  <c:v>2398</c:v>
                </c:pt>
                <c:pt idx="1057">
                  <c:v>2283</c:v>
                </c:pt>
                <c:pt idx="1058">
                  <c:v>2361</c:v>
                </c:pt>
                <c:pt idx="1059">
                  <c:v>2695</c:v>
                </c:pt>
                <c:pt idx="1060">
                  <c:v>2480</c:v>
                </c:pt>
                <c:pt idx="1061">
                  <c:v>2236</c:v>
                </c:pt>
                <c:pt idx="1062">
                  <c:v>2451</c:v>
                </c:pt>
                <c:pt idx="1063">
                  <c:v>2760</c:v>
                </c:pt>
                <c:pt idx="1064">
                  <c:v>2384</c:v>
                </c:pt>
                <c:pt idx="1065">
                  <c:v>2380</c:v>
                </c:pt>
                <c:pt idx="1066">
                  <c:v>2600</c:v>
                </c:pt>
                <c:pt idx="1067">
                  <c:v>2270</c:v>
                </c:pt>
                <c:pt idx="1068">
                  <c:v>2624</c:v>
                </c:pt>
                <c:pt idx="1069">
                  <c:v>2555</c:v>
                </c:pt>
                <c:pt idx="1070">
                  <c:v>2745</c:v>
                </c:pt>
                <c:pt idx="1071">
                  <c:v>2538</c:v>
                </c:pt>
                <c:pt idx="1072">
                  <c:v>2469</c:v>
                </c:pt>
                <c:pt idx="1073">
                  <c:v>2709</c:v>
                </c:pt>
                <c:pt idx="1074">
                  <c:v>2601</c:v>
                </c:pt>
                <c:pt idx="1075">
                  <c:v>2362</c:v>
                </c:pt>
                <c:pt idx="1076">
                  <c:v>2766</c:v>
                </c:pt>
                <c:pt idx="1077">
                  <c:v>2710</c:v>
                </c:pt>
                <c:pt idx="1078">
                  <c:v>2614</c:v>
                </c:pt>
                <c:pt idx="1079">
                  <c:v>2681</c:v>
                </c:pt>
                <c:pt idx="1080">
                  <c:v>2738</c:v>
                </c:pt>
                <c:pt idx="1081">
                  <c:v>2222</c:v>
                </c:pt>
                <c:pt idx="1082">
                  <c:v>2549</c:v>
                </c:pt>
                <c:pt idx="1083">
                  <c:v>2757</c:v>
                </c:pt>
                <c:pt idx="1084">
                  <c:v>2466</c:v>
                </c:pt>
                <c:pt idx="1085">
                  <c:v>2750</c:v>
                </c:pt>
                <c:pt idx="1086">
                  <c:v>2428</c:v>
                </c:pt>
                <c:pt idx="1087">
                  <c:v>2219</c:v>
                </c:pt>
                <c:pt idx="1088">
                  <c:v>2574</c:v>
                </c:pt>
                <c:pt idx="1089">
                  <c:v>2724</c:v>
                </c:pt>
                <c:pt idx="1090">
                  <c:v>2546</c:v>
                </c:pt>
                <c:pt idx="1091">
                  <c:v>2592</c:v>
                </c:pt>
                <c:pt idx="1092">
                  <c:v>2582</c:v>
                </c:pt>
                <c:pt idx="1093">
                  <c:v>2474</c:v>
                </c:pt>
                <c:pt idx="1094">
                  <c:v>2677</c:v>
                </c:pt>
                <c:pt idx="1095">
                  <c:v>2446</c:v>
                </c:pt>
                <c:pt idx="1096">
                  <c:v>2570</c:v>
                </c:pt>
                <c:pt idx="1097">
                  <c:v>2551</c:v>
                </c:pt>
                <c:pt idx="1098">
                  <c:v>2240</c:v>
                </c:pt>
                <c:pt idx="1099">
                  <c:v>2276</c:v>
                </c:pt>
                <c:pt idx="1100">
                  <c:v>2270</c:v>
                </c:pt>
                <c:pt idx="1101">
                  <c:v>2347</c:v>
                </c:pt>
                <c:pt idx="1102">
                  <c:v>2365</c:v>
                </c:pt>
                <c:pt idx="1103">
                  <c:v>2542</c:v>
                </c:pt>
                <c:pt idx="1104">
                  <c:v>2579</c:v>
                </c:pt>
                <c:pt idx="1105">
                  <c:v>2166</c:v>
                </c:pt>
                <c:pt idx="1106">
                  <c:v>2174</c:v>
                </c:pt>
                <c:pt idx="1107">
                  <c:v>2224</c:v>
                </c:pt>
                <c:pt idx="1108">
                  <c:v>2334</c:v>
                </c:pt>
                <c:pt idx="1109">
                  <c:v>2101</c:v>
                </c:pt>
                <c:pt idx="1110">
                  <c:v>2298</c:v>
                </c:pt>
                <c:pt idx="1111">
                  <c:v>2170</c:v>
                </c:pt>
                <c:pt idx="1112">
                  <c:v>2212</c:v>
                </c:pt>
                <c:pt idx="1113">
                  <c:v>2351</c:v>
                </c:pt>
                <c:pt idx="1114">
                  <c:v>2183</c:v>
                </c:pt>
                <c:pt idx="1115">
                  <c:v>2288</c:v>
                </c:pt>
                <c:pt idx="1116">
                  <c:v>2235</c:v>
                </c:pt>
                <c:pt idx="1117">
                  <c:v>2235</c:v>
                </c:pt>
                <c:pt idx="1118">
                  <c:v>2524</c:v>
                </c:pt>
                <c:pt idx="1119">
                  <c:v>2431</c:v>
                </c:pt>
                <c:pt idx="1120">
                  <c:v>2589</c:v>
                </c:pt>
                <c:pt idx="1121">
                  <c:v>2325</c:v>
                </c:pt>
                <c:pt idx="1122">
                  <c:v>2286</c:v>
                </c:pt>
                <c:pt idx="1123">
                  <c:v>2579</c:v>
                </c:pt>
                <c:pt idx="1124">
                  <c:v>2628</c:v>
                </c:pt>
                <c:pt idx="1125">
                  <c:v>2412</c:v>
                </c:pt>
                <c:pt idx="1126">
                  <c:v>2569</c:v>
                </c:pt>
                <c:pt idx="1127">
                  <c:v>2775</c:v>
                </c:pt>
                <c:pt idx="1128">
                  <c:v>2260</c:v>
                </c:pt>
                <c:pt idx="1129">
                  <c:v>2366</c:v>
                </c:pt>
                <c:pt idx="1130">
                  <c:v>2769</c:v>
                </c:pt>
                <c:pt idx="1131">
                  <c:v>2925</c:v>
                </c:pt>
                <c:pt idx="1132">
                  <c:v>2529</c:v>
                </c:pt>
                <c:pt idx="1133">
                  <c:v>2338</c:v>
                </c:pt>
                <c:pt idx="1134">
                  <c:v>2789</c:v>
                </c:pt>
                <c:pt idx="1135">
                  <c:v>2869</c:v>
                </c:pt>
                <c:pt idx="1136">
                  <c:v>2650</c:v>
                </c:pt>
                <c:pt idx="1137">
                  <c:v>2691</c:v>
                </c:pt>
                <c:pt idx="1138">
                  <c:v>2841</c:v>
                </c:pt>
                <c:pt idx="1139">
                  <c:v>2920</c:v>
                </c:pt>
                <c:pt idx="1140">
                  <c:v>2461</c:v>
                </c:pt>
                <c:pt idx="1141">
                  <c:v>2816</c:v>
                </c:pt>
                <c:pt idx="1142">
                  <c:v>2933</c:v>
                </c:pt>
                <c:pt idx="1143">
                  <c:v>3145</c:v>
                </c:pt>
                <c:pt idx="1144">
                  <c:v>2767</c:v>
                </c:pt>
                <c:pt idx="1145">
                  <c:v>3102</c:v>
                </c:pt>
                <c:pt idx="1146">
                  <c:v>2752</c:v>
                </c:pt>
                <c:pt idx="1147">
                  <c:v>2833</c:v>
                </c:pt>
                <c:pt idx="1148">
                  <c:v>2838</c:v>
                </c:pt>
                <c:pt idx="1149">
                  <c:v>2994</c:v>
                </c:pt>
                <c:pt idx="1150">
                  <c:v>3203</c:v>
                </c:pt>
                <c:pt idx="1151">
                  <c:v>2940</c:v>
                </c:pt>
                <c:pt idx="1152">
                  <c:v>2964</c:v>
                </c:pt>
                <c:pt idx="1153">
                  <c:v>3205</c:v>
                </c:pt>
                <c:pt idx="1154">
                  <c:v>2902</c:v>
                </c:pt>
                <c:pt idx="1155">
                  <c:v>3134</c:v>
                </c:pt>
                <c:pt idx="1156">
                  <c:v>2803</c:v>
                </c:pt>
                <c:pt idx="1157">
                  <c:v>3374</c:v>
                </c:pt>
                <c:pt idx="1158">
                  <c:v>3403</c:v>
                </c:pt>
                <c:pt idx="1159">
                  <c:v>3451</c:v>
                </c:pt>
                <c:pt idx="1160">
                  <c:v>3124</c:v>
                </c:pt>
                <c:pt idx="1161">
                  <c:v>3359</c:v>
                </c:pt>
                <c:pt idx="1162">
                  <c:v>3356</c:v>
                </c:pt>
                <c:pt idx="1163">
                  <c:v>3062</c:v>
                </c:pt>
                <c:pt idx="1164">
                  <c:v>3333</c:v>
                </c:pt>
                <c:pt idx="1165">
                  <c:v>2743</c:v>
                </c:pt>
                <c:pt idx="1166">
                  <c:v>2911</c:v>
                </c:pt>
                <c:pt idx="1167">
                  <c:v>3143</c:v>
                </c:pt>
                <c:pt idx="1168">
                  <c:v>3031</c:v>
                </c:pt>
                <c:pt idx="1169">
                  <c:v>3301</c:v>
                </c:pt>
                <c:pt idx="1170">
                  <c:v>2918</c:v>
                </c:pt>
                <c:pt idx="1171">
                  <c:v>2970</c:v>
                </c:pt>
                <c:pt idx="1172">
                  <c:v>3042</c:v>
                </c:pt>
                <c:pt idx="1173">
                  <c:v>3279</c:v>
                </c:pt>
                <c:pt idx="1174">
                  <c:v>2973</c:v>
                </c:pt>
                <c:pt idx="1175">
                  <c:v>3485</c:v>
                </c:pt>
                <c:pt idx="1176">
                  <c:v>3122</c:v>
                </c:pt>
                <c:pt idx="1177">
                  <c:v>2869</c:v>
                </c:pt>
                <c:pt idx="1178">
                  <c:v>2887</c:v>
                </c:pt>
                <c:pt idx="1179">
                  <c:v>3473</c:v>
                </c:pt>
                <c:pt idx="1180">
                  <c:v>3070</c:v>
                </c:pt>
                <c:pt idx="1181">
                  <c:v>2989</c:v>
                </c:pt>
                <c:pt idx="1182">
                  <c:v>3345</c:v>
                </c:pt>
                <c:pt idx="1183">
                  <c:v>3193</c:v>
                </c:pt>
                <c:pt idx="1184">
                  <c:v>3041</c:v>
                </c:pt>
                <c:pt idx="1185">
                  <c:v>3634</c:v>
                </c:pt>
                <c:pt idx="1186">
                  <c:v>3552</c:v>
                </c:pt>
                <c:pt idx="1187">
                  <c:v>3736</c:v>
                </c:pt>
                <c:pt idx="1188">
                  <c:v>3310</c:v>
                </c:pt>
                <c:pt idx="1189">
                  <c:v>3372</c:v>
                </c:pt>
                <c:pt idx="1190">
                  <c:v>3768</c:v>
                </c:pt>
                <c:pt idx="1191">
                  <c:v>3695</c:v>
                </c:pt>
                <c:pt idx="1192">
                  <c:v>3088</c:v>
                </c:pt>
                <c:pt idx="1193">
                  <c:v>3669</c:v>
                </c:pt>
                <c:pt idx="1194">
                  <c:v>3708</c:v>
                </c:pt>
                <c:pt idx="1195">
                  <c:v>3379</c:v>
                </c:pt>
                <c:pt idx="1196">
                  <c:v>3417</c:v>
                </c:pt>
                <c:pt idx="1197">
                  <c:v>4030</c:v>
                </c:pt>
                <c:pt idx="1198">
                  <c:v>3239</c:v>
                </c:pt>
                <c:pt idx="1199">
                  <c:v>3527</c:v>
                </c:pt>
                <c:pt idx="1200">
                  <c:v>3973</c:v>
                </c:pt>
                <c:pt idx="1201">
                  <c:v>4315</c:v>
                </c:pt>
                <c:pt idx="1202">
                  <c:v>3793</c:v>
                </c:pt>
                <c:pt idx="1203">
                  <c:v>4153</c:v>
                </c:pt>
                <c:pt idx="1204">
                  <c:v>4226</c:v>
                </c:pt>
                <c:pt idx="1205">
                  <c:v>4371</c:v>
                </c:pt>
                <c:pt idx="1206">
                  <c:v>3810</c:v>
                </c:pt>
                <c:pt idx="1207">
                  <c:v>3461</c:v>
                </c:pt>
                <c:pt idx="1208">
                  <c:v>4205</c:v>
                </c:pt>
                <c:pt idx="1209">
                  <c:v>3922</c:v>
                </c:pt>
                <c:pt idx="1210">
                  <c:v>3780</c:v>
                </c:pt>
                <c:pt idx="1211">
                  <c:v>4613</c:v>
                </c:pt>
                <c:pt idx="1212">
                  <c:v>3831</c:v>
                </c:pt>
                <c:pt idx="1213">
                  <c:v>3947</c:v>
                </c:pt>
                <c:pt idx="1214">
                  <c:v>4539</c:v>
                </c:pt>
                <c:pt idx="1215">
                  <c:v>4421</c:v>
                </c:pt>
                <c:pt idx="1216">
                  <c:v>3936</c:v>
                </c:pt>
                <c:pt idx="1217">
                  <c:v>4733</c:v>
                </c:pt>
                <c:pt idx="1218">
                  <c:v>4468</c:v>
                </c:pt>
                <c:pt idx="1219">
                  <c:v>4132</c:v>
                </c:pt>
                <c:pt idx="1220">
                  <c:v>3826</c:v>
                </c:pt>
                <c:pt idx="1221">
                  <c:v>4264</c:v>
                </c:pt>
                <c:pt idx="1222">
                  <c:v>4219</c:v>
                </c:pt>
                <c:pt idx="1223">
                  <c:v>4066</c:v>
                </c:pt>
                <c:pt idx="1224">
                  <c:v>4619</c:v>
                </c:pt>
                <c:pt idx="1225">
                  <c:v>3957</c:v>
                </c:pt>
                <c:pt idx="1226">
                  <c:v>4052</c:v>
                </c:pt>
                <c:pt idx="1227">
                  <c:v>4255</c:v>
                </c:pt>
                <c:pt idx="1228">
                  <c:v>5102</c:v>
                </c:pt>
                <c:pt idx="1229">
                  <c:v>4782</c:v>
                </c:pt>
                <c:pt idx="1230">
                  <c:v>4653</c:v>
                </c:pt>
                <c:pt idx="1231">
                  <c:v>4929</c:v>
                </c:pt>
                <c:pt idx="1232">
                  <c:v>5183</c:v>
                </c:pt>
                <c:pt idx="1233">
                  <c:v>4835</c:v>
                </c:pt>
                <c:pt idx="1234">
                  <c:v>5003</c:v>
                </c:pt>
                <c:pt idx="1235">
                  <c:v>4835</c:v>
                </c:pt>
                <c:pt idx="1236">
                  <c:v>5327</c:v>
                </c:pt>
                <c:pt idx="1237">
                  <c:v>5016</c:v>
                </c:pt>
                <c:pt idx="1238">
                  <c:v>4791</c:v>
                </c:pt>
                <c:pt idx="1239">
                  <c:v>5285</c:v>
                </c:pt>
                <c:pt idx="1240">
                  <c:v>4650</c:v>
                </c:pt>
                <c:pt idx="1241">
                  <c:v>5248</c:v>
                </c:pt>
                <c:pt idx="1242">
                  <c:v>4959</c:v>
                </c:pt>
                <c:pt idx="1243">
                  <c:v>5512</c:v>
                </c:pt>
                <c:pt idx="1244">
                  <c:v>5266</c:v>
                </c:pt>
                <c:pt idx="1245">
                  <c:v>5202</c:v>
                </c:pt>
                <c:pt idx="1246">
                  <c:v>5020</c:v>
                </c:pt>
                <c:pt idx="1247">
                  <c:v>5197</c:v>
                </c:pt>
                <c:pt idx="1248">
                  <c:v>4877</c:v>
                </c:pt>
                <c:pt idx="1249">
                  <c:v>4912</c:v>
                </c:pt>
                <c:pt idx="1250">
                  <c:v>5586</c:v>
                </c:pt>
                <c:pt idx="1251">
                  <c:v>4787</c:v>
                </c:pt>
                <c:pt idx="1252">
                  <c:v>5705</c:v>
                </c:pt>
                <c:pt idx="1253">
                  <c:v>5567</c:v>
                </c:pt>
                <c:pt idx="1254">
                  <c:v>5837</c:v>
                </c:pt>
                <c:pt idx="1255">
                  <c:v>4969</c:v>
                </c:pt>
                <c:pt idx="1256">
                  <c:v>5275</c:v>
                </c:pt>
                <c:pt idx="1257">
                  <c:v>5003</c:v>
                </c:pt>
                <c:pt idx="1258">
                  <c:v>5029</c:v>
                </c:pt>
                <c:pt idx="1259">
                  <c:v>5915</c:v>
                </c:pt>
                <c:pt idx="1260">
                  <c:v>5275</c:v>
                </c:pt>
                <c:pt idx="1261">
                  <c:v>5570</c:v>
                </c:pt>
                <c:pt idx="1262">
                  <c:v>5939</c:v>
                </c:pt>
                <c:pt idx="1263">
                  <c:v>4817</c:v>
                </c:pt>
                <c:pt idx="1264">
                  <c:v>5674</c:v>
                </c:pt>
                <c:pt idx="1265">
                  <c:v>5338</c:v>
                </c:pt>
                <c:pt idx="1266">
                  <c:v>6101</c:v>
                </c:pt>
                <c:pt idx="1267">
                  <c:v>5312</c:v>
                </c:pt>
                <c:pt idx="1268">
                  <c:v>5708</c:v>
                </c:pt>
                <c:pt idx="1269">
                  <c:v>5108</c:v>
                </c:pt>
                <c:pt idx="1270">
                  <c:v>4574</c:v>
                </c:pt>
                <c:pt idx="1271">
                  <c:v>5443</c:v>
                </c:pt>
                <c:pt idx="1272">
                  <c:v>5017</c:v>
                </c:pt>
                <c:pt idx="1273">
                  <c:v>4652</c:v>
                </c:pt>
                <c:pt idx="1274">
                  <c:v>5517</c:v>
                </c:pt>
                <c:pt idx="1275">
                  <c:v>4780</c:v>
                </c:pt>
                <c:pt idx="1276">
                  <c:v>4735</c:v>
                </c:pt>
                <c:pt idx="1277">
                  <c:v>5328</c:v>
                </c:pt>
                <c:pt idx="1278">
                  <c:v>4820</c:v>
                </c:pt>
                <c:pt idx="1279">
                  <c:v>4157</c:v>
                </c:pt>
                <c:pt idx="1280">
                  <c:v>4664</c:v>
                </c:pt>
                <c:pt idx="1281">
                  <c:v>4922</c:v>
                </c:pt>
                <c:pt idx="1282">
                  <c:v>4689</c:v>
                </c:pt>
                <c:pt idx="1283">
                  <c:v>4684</c:v>
                </c:pt>
                <c:pt idx="1284">
                  <c:v>4701</c:v>
                </c:pt>
                <c:pt idx="1285">
                  <c:v>4956</c:v>
                </c:pt>
                <c:pt idx="1286">
                  <c:v>4495</c:v>
                </c:pt>
                <c:pt idx="1287">
                  <c:v>4906</c:v>
                </c:pt>
                <c:pt idx="1288">
                  <c:v>4286</c:v>
                </c:pt>
                <c:pt idx="1289">
                  <c:v>4490</c:v>
                </c:pt>
                <c:pt idx="1290">
                  <c:v>3751</c:v>
                </c:pt>
                <c:pt idx="1291">
                  <c:v>4118</c:v>
                </c:pt>
                <c:pt idx="1292">
                  <c:v>4372</c:v>
                </c:pt>
                <c:pt idx="1293">
                  <c:v>4031</c:v>
                </c:pt>
                <c:pt idx="1294">
                  <c:v>3996</c:v>
                </c:pt>
                <c:pt idx="1295">
                  <c:v>4441</c:v>
                </c:pt>
                <c:pt idx="1296">
                  <c:v>4039</c:v>
                </c:pt>
                <c:pt idx="1297">
                  <c:v>4130</c:v>
                </c:pt>
                <c:pt idx="1298">
                  <c:v>4215</c:v>
                </c:pt>
                <c:pt idx="1299">
                  <c:v>3897</c:v>
                </c:pt>
                <c:pt idx="1300">
                  <c:v>3444</c:v>
                </c:pt>
                <c:pt idx="1301">
                  <c:v>3805</c:v>
                </c:pt>
                <c:pt idx="1302">
                  <c:v>3528</c:v>
                </c:pt>
                <c:pt idx="1303">
                  <c:v>3925</c:v>
                </c:pt>
                <c:pt idx="1304">
                  <c:v>3449</c:v>
                </c:pt>
                <c:pt idx="1305">
                  <c:v>3377</c:v>
                </c:pt>
                <c:pt idx="1306">
                  <c:v>3244</c:v>
                </c:pt>
                <c:pt idx="1307">
                  <c:v>3264</c:v>
                </c:pt>
                <c:pt idx="1308">
                  <c:v>3707</c:v>
                </c:pt>
                <c:pt idx="1309">
                  <c:v>3178</c:v>
                </c:pt>
                <c:pt idx="1310">
                  <c:v>3268</c:v>
                </c:pt>
                <c:pt idx="1311">
                  <c:v>3104</c:v>
                </c:pt>
                <c:pt idx="1312">
                  <c:v>3470</c:v>
                </c:pt>
                <c:pt idx="1313">
                  <c:v>3491</c:v>
                </c:pt>
                <c:pt idx="1314">
                  <c:v>3600</c:v>
                </c:pt>
                <c:pt idx="1315">
                  <c:v>3467</c:v>
                </c:pt>
                <c:pt idx="1316">
                  <c:v>3487</c:v>
                </c:pt>
                <c:pt idx="1317">
                  <c:v>3345</c:v>
                </c:pt>
                <c:pt idx="1318">
                  <c:v>2957</c:v>
                </c:pt>
                <c:pt idx="1319">
                  <c:v>3178</c:v>
                </c:pt>
                <c:pt idx="1320">
                  <c:v>3067</c:v>
                </c:pt>
                <c:pt idx="1321">
                  <c:v>2999</c:v>
                </c:pt>
                <c:pt idx="1322">
                  <c:v>3218</c:v>
                </c:pt>
                <c:pt idx="1323">
                  <c:v>3477</c:v>
                </c:pt>
                <c:pt idx="1324">
                  <c:v>2869</c:v>
                </c:pt>
                <c:pt idx="1325">
                  <c:v>3104</c:v>
                </c:pt>
                <c:pt idx="1326">
                  <c:v>3153</c:v>
                </c:pt>
                <c:pt idx="1327">
                  <c:v>2869</c:v>
                </c:pt>
                <c:pt idx="1328">
                  <c:v>3010</c:v>
                </c:pt>
                <c:pt idx="1329">
                  <c:v>3276</c:v>
                </c:pt>
                <c:pt idx="1330">
                  <c:v>3260</c:v>
                </c:pt>
                <c:pt idx="1331">
                  <c:v>3061</c:v>
                </c:pt>
                <c:pt idx="1332">
                  <c:v>3089</c:v>
                </c:pt>
                <c:pt idx="1333">
                  <c:v>3138</c:v>
                </c:pt>
                <c:pt idx="1334">
                  <c:v>2776</c:v>
                </c:pt>
                <c:pt idx="1335">
                  <c:v>2658</c:v>
                </c:pt>
                <c:pt idx="1336">
                  <c:v>2986</c:v>
                </c:pt>
                <c:pt idx="1337">
                  <c:v>2558</c:v>
                </c:pt>
                <c:pt idx="1338">
                  <c:v>2593</c:v>
                </c:pt>
                <c:pt idx="1339">
                  <c:v>2942</c:v>
                </c:pt>
                <c:pt idx="1340">
                  <c:v>2579</c:v>
                </c:pt>
                <c:pt idx="1341">
                  <c:v>2880</c:v>
                </c:pt>
                <c:pt idx="1342">
                  <c:v>2904</c:v>
                </c:pt>
                <c:pt idx="1343">
                  <c:v>2532</c:v>
                </c:pt>
                <c:pt idx="1344">
                  <c:v>3012</c:v>
                </c:pt>
                <c:pt idx="1345">
                  <c:v>2541</c:v>
                </c:pt>
                <c:pt idx="1346">
                  <c:v>2920</c:v>
                </c:pt>
                <c:pt idx="1347">
                  <c:v>3032</c:v>
                </c:pt>
                <c:pt idx="1348">
                  <c:v>3137</c:v>
                </c:pt>
                <c:pt idx="1349">
                  <c:v>2557</c:v>
                </c:pt>
                <c:pt idx="1350">
                  <c:v>2893</c:v>
                </c:pt>
                <c:pt idx="1351">
                  <c:v>3167</c:v>
                </c:pt>
                <c:pt idx="1352">
                  <c:v>2870</c:v>
                </c:pt>
                <c:pt idx="1353">
                  <c:v>2984</c:v>
                </c:pt>
                <c:pt idx="1354">
                  <c:v>3062</c:v>
                </c:pt>
                <c:pt idx="1355">
                  <c:v>3013</c:v>
                </c:pt>
                <c:pt idx="1356">
                  <c:v>2928</c:v>
                </c:pt>
                <c:pt idx="1357">
                  <c:v>2935</c:v>
                </c:pt>
                <c:pt idx="1358">
                  <c:v>3113</c:v>
                </c:pt>
                <c:pt idx="1359">
                  <c:v>2690</c:v>
                </c:pt>
                <c:pt idx="1360">
                  <c:v>2550</c:v>
                </c:pt>
                <c:pt idx="1361">
                  <c:v>3032</c:v>
                </c:pt>
                <c:pt idx="1362">
                  <c:v>2653</c:v>
                </c:pt>
                <c:pt idx="1363">
                  <c:v>3049</c:v>
                </c:pt>
                <c:pt idx="1364">
                  <c:v>2966</c:v>
                </c:pt>
                <c:pt idx="1365">
                  <c:v>2532</c:v>
                </c:pt>
                <c:pt idx="1366">
                  <c:v>2590</c:v>
                </c:pt>
                <c:pt idx="1367">
                  <c:v>2843</c:v>
                </c:pt>
                <c:pt idx="1368">
                  <c:v>2879</c:v>
                </c:pt>
                <c:pt idx="1369">
                  <c:v>2795</c:v>
                </c:pt>
                <c:pt idx="1370">
                  <c:v>2633</c:v>
                </c:pt>
                <c:pt idx="1371">
                  <c:v>2805</c:v>
                </c:pt>
                <c:pt idx="1372">
                  <c:v>2574</c:v>
                </c:pt>
                <c:pt idx="1373">
                  <c:v>3062</c:v>
                </c:pt>
                <c:pt idx="1374">
                  <c:v>2712</c:v>
                </c:pt>
                <c:pt idx="1375">
                  <c:v>2944</c:v>
                </c:pt>
                <c:pt idx="1376">
                  <c:v>3076</c:v>
                </c:pt>
                <c:pt idx="1377">
                  <c:v>3029</c:v>
                </c:pt>
                <c:pt idx="1378">
                  <c:v>2584</c:v>
                </c:pt>
                <c:pt idx="1379">
                  <c:v>2851</c:v>
                </c:pt>
                <c:pt idx="1380">
                  <c:v>2621</c:v>
                </c:pt>
                <c:pt idx="1381">
                  <c:v>2754</c:v>
                </c:pt>
                <c:pt idx="1382">
                  <c:v>2895</c:v>
                </c:pt>
                <c:pt idx="1383">
                  <c:v>2491</c:v>
                </c:pt>
                <c:pt idx="1384">
                  <c:v>2694</c:v>
                </c:pt>
                <c:pt idx="1385">
                  <c:v>2228</c:v>
                </c:pt>
                <c:pt idx="1386">
                  <c:v>2524</c:v>
                </c:pt>
                <c:pt idx="1387">
                  <c:v>2669</c:v>
                </c:pt>
                <c:pt idx="1388">
                  <c:v>2702</c:v>
                </c:pt>
                <c:pt idx="1389">
                  <c:v>2662</c:v>
                </c:pt>
                <c:pt idx="1390">
                  <c:v>2214</c:v>
                </c:pt>
                <c:pt idx="1391">
                  <c:v>2528</c:v>
                </c:pt>
                <c:pt idx="1392">
                  <c:v>2142</c:v>
                </c:pt>
                <c:pt idx="1393">
                  <c:v>2478</c:v>
                </c:pt>
                <c:pt idx="1394">
                  <c:v>2453</c:v>
                </c:pt>
                <c:pt idx="1395">
                  <c:v>2494</c:v>
                </c:pt>
                <c:pt idx="1396">
                  <c:v>2303</c:v>
                </c:pt>
                <c:pt idx="1397">
                  <c:v>2396</c:v>
                </c:pt>
                <c:pt idx="1398">
                  <c:v>2441</c:v>
                </c:pt>
                <c:pt idx="1399">
                  <c:v>2134</c:v>
                </c:pt>
                <c:pt idx="1400">
                  <c:v>2089</c:v>
                </c:pt>
                <c:pt idx="1401">
                  <c:v>2266</c:v>
                </c:pt>
                <c:pt idx="1402">
                  <c:v>1977</c:v>
                </c:pt>
                <c:pt idx="1403">
                  <c:v>2343</c:v>
                </c:pt>
                <c:pt idx="1404">
                  <c:v>2139</c:v>
                </c:pt>
                <c:pt idx="1405">
                  <c:v>1972</c:v>
                </c:pt>
                <c:pt idx="1406">
                  <c:v>1818</c:v>
                </c:pt>
                <c:pt idx="1407">
                  <c:v>2265</c:v>
                </c:pt>
                <c:pt idx="1408">
                  <c:v>2134</c:v>
                </c:pt>
                <c:pt idx="1409">
                  <c:v>2014</c:v>
                </c:pt>
                <c:pt idx="1410">
                  <c:v>2094</c:v>
                </c:pt>
                <c:pt idx="1411">
                  <c:v>1757</c:v>
                </c:pt>
                <c:pt idx="1412">
                  <c:v>1759</c:v>
                </c:pt>
                <c:pt idx="1413">
                  <c:v>1851.5</c:v>
                </c:pt>
                <c:pt idx="1414">
                  <c:v>1944</c:v>
                </c:pt>
                <c:pt idx="1415">
                  <c:v>1930</c:v>
                </c:pt>
                <c:pt idx="1416">
                  <c:v>1968</c:v>
                </c:pt>
                <c:pt idx="1417">
                  <c:v>1666</c:v>
                </c:pt>
                <c:pt idx="1418">
                  <c:v>1793</c:v>
                </c:pt>
                <c:pt idx="1419">
                  <c:v>1556</c:v>
                </c:pt>
                <c:pt idx="1420">
                  <c:v>1708</c:v>
                </c:pt>
                <c:pt idx="1421">
                  <c:v>1867</c:v>
                </c:pt>
                <c:pt idx="1422">
                  <c:v>1688</c:v>
                </c:pt>
                <c:pt idx="1423">
                  <c:v>1714</c:v>
                </c:pt>
                <c:pt idx="1424">
                  <c:v>1675</c:v>
                </c:pt>
                <c:pt idx="1425">
                  <c:v>1829</c:v>
                </c:pt>
                <c:pt idx="1426">
                  <c:v>1710</c:v>
                </c:pt>
                <c:pt idx="1427">
                  <c:v>1754</c:v>
                </c:pt>
                <c:pt idx="1428">
                  <c:v>1655</c:v>
                </c:pt>
                <c:pt idx="1429">
                  <c:v>1684</c:v>
                </c:pt>
                <c:pt idx="1430">
                  <c:v>1759</c:v>
                </c:pt>
                <c:pt idx="1431">
                  <c:v>1771</c:v>
                </c:pt>
                <c:pt idx="1432">
                  <c:v>1766</c:v>
                </c:pt>
                <c:pt idx="1433">
                  <c:v>1763</c:v>
                </c:pt>
                <c:pt idx="1434">
                  <c:v>1670</c:v>
                </c:pt>
                <c:pt idx="1435">
                  <c:v>1557</c:v>
                </c:pt>
                <c:pt idx="1436">
                  <c:v>1896</c:v>
                </c:pt>
                <c:pt idx="1437">
                  <c:v>1586</c:v>
                </c:pt>
                <c:pt idx="1438">
                  <c:v>1855</c:v>
                </c:pt>
                <c:pt idx="1439">
                  <c:v>1783</c:v>
                </c:pt>
                <c:pt idx="1440">
                  <c:v>1980</c:v>
                </c:pt>
                <c:pt idx="1441">
                  <c:v>1710</c:v>
                </c:pt>
                <c:pt idx="1442">
                  <c:v>1570</c:v>
                </c:pt>
                <c:pt idx="1443">
                  <c:v>1738</c:v>
                </c:pt>
                <c:pt idx="1444">
                  <c:v>1936</c:v>
                </c:pt>
                <c:pt idx="1445">
                  <c:v>1575</c:v>
                </c:pt>
                <c:pt idx="1446">
                  <c:v>1926</c:v>
                </c:pt>
                <c:pt idx="1447">
                  <c:v>1684</c:v>
                </c:pt>
                <c:pt idx="1448">
                  <c:v>1622</c:v>
                </c:pt>
                <c:pt idx="1449">
                  <c:v>1990</c:v>
                </c:pt>
                <c:pt idx="1450">
                  <c:v>1953</c:v>
                </c:pt>
                <c:pt idx="1451">
                  <c:v>1718</c:v>
                </c:pt>
                <c:pt idx="1452">
                  <c:v>1578</c:v>
                </c:pt>
                <c:pt idx="1453">
                  <c:v>1897</c:v>
                </c:pt>
                <c:pt idx="1454">
                  <c:v>1879</c:v>
                </c:pt>
                <c:pt idx="1455">
                  <c:v>1744</c:v>
                </c:pt>
                <c:pt idx="1456">
                  <c:v>1736</c:v>
                </c:pt>
                <c:pt idx="1457">
                  <c:v>1688</c:v>
                </c:pt>
                <c:pt idx="1458">
                  <c:v>1824</c:v>
                </c:pt>
                <c:pt idx="1459">
                  <c:v>1881</c:v>
                </c:pt>
                <c:pt idx="1460">
                  <c:v>1901</c:v>
                </c:pt>
                <c:pt idx="1461">
                  <c:v>1912</c:v>
                </c:pt>
                <c:pt idx="1462">
                  <c:v>1938</c:v>
                </c:pt>
                <c:pt idx="1463">
                  <c:v>1813</c:v>
                </c:pt>
                <c:pt idx="1464">
                  <c:v>1990</c:v>
                </c:pt>
                <c:pt idx="1465">
                  <c:v>1873</c:v>
                </c:pt>
                <c:pt idx="1466">
                  <c:v>1951</c:v>
                </c:pt>
                <c:pt idx="1467">
                  <c:v>1734</c:v>
                </c:pt>
                <c:pt idx="1468">
                  <c:v>2013</c:v>
                </c:pt>
                <c:pt idx="1469">
                  <c:v>1792</c:v>
                </c:pt>
                <c:pt idx="1470">
                  <c:v>1913</c:v>
                </c:pt>
                <c:pt idx="1471">
                  <c:v>1881</c:v>
                </c:pt>
                <c:pt idx="1472">
                  <c:v>2245</c:v>
                </c:pt>
                <c:pt idx="1473">
                  <c:v>1884</c:v>
                </c:pt>
                <c:pt idx="1474">
                  <c:v>2281</c:v>
                </c:pt>
                <c:pt idx="1475">
                  <c:v>2101</c:v>
                </c:pt>
                <c:pt idx="1476">
                  <c:v>2181</c:v>
                </c:pt>
                <c:pt idx="1477">
                  <c:v>2004</c:v>
                </c:pt>
                <c:pt idx="1478">
                  <c:v>1986</c:v>
                </c:pt>
                <c:pt idx="1479">
                  <c:v>2018</c:v>
                </c:pt>
                <c:pt idx="1480">
                  <c:v>2179</c:v>
                </c:pt>
                <c:pt idx="1481">
                  <c:v>2434</c:v>
                </c:pt>
                <c:pt idx="1482">
                  <c:v>1940</c:v>
                </c:pt>
                <c:pt idx="1483">
                  <c:v>2371</c:v>
                </c:pt>
                <c:pt idx="1484">
                  <c:v>2049</c:v>
                </c:pt>
                <c:pt idx="1485">
                  <c:v>2222</c:v>
                </c:pt>
                <c:pt idx="1486">
                  <c:v>2185</c:v>
                </c:pt>
                <c:pt idx="1487">
                  <c:v>2459</c:v>
                </c:pt>
                <c:pt idx="1488">
                  <c:v>2177</c:v>
                </c:pt>
                <c:pt idx="1489">
                  <c:v>2102</c:v>
                </c:pt>
                <c:pt idx="1490">
                  <c:v>2589</c:v>
                </c:pt>
                <c:pt idx="1491">
                  <c:v>2119</c:v>
                </c:pt>
                <c:pt idx="1492">
                  <c:v>2448</c:v>
                </c:pt>
                <c:pt idx="1493">
                  <c:v>2566</c:v>
                </c:pt>
                <c:pt idx="1494">
                  <c:v>2318</c:v>
                </c:pt>
                <c:pt idx="1495">
                  <c:v>2114</c:v>
                </c:pt>
                <c:pt idx="1496">
                  <c:v>2368</c:v>
                </c:pt>
                <c:pt idx="1497">
                  <c:v>2528</c:v>
                </c:pt>
                <c:pt idx="1498">
                  <c:v>2425</c:v>
                </c:pt>
                <c:pt idx="1499">
                  <c:v>2149</c:v>
                </c:pt>
                <c:pt idx="1500">
                  <c:v>2221</c:v>
                </c:pt>
                <c:pt idx="1501">
                  <c:v>2335</c:v>
                </c:pt>
                <c:pt idx="1502">
                  <c:v>2312</c:v>
                </c:pt>
                <c:pt idx="1503">
                  <c:v>2134</c:v>
                </c:pt>
                <c:pt idx="1504">
                  <c:v>2554</c:v>
                </c:pt>
                <c:pt idx="1505">
                  <c:v>2271</c:v>
                </c:pt>
                <c:pt idx="1506">
                  <c:v>2506</c:v>
                </c:pt>
                <c:pt idx="1507">
                  <c:v>2143</c:v>
                </c:pt>
                <c:pt idx="1508">
                  <c:v>2555</c:v>
                </c:pt>
                <c:pt idx="1509">
                  <c:v>2491</c:v>
                </c:pt>
                <c:pt idx="1510">
                  <c:v>2258</c:v>
                </c:pt>
                <c:pt idx="1511">
                  <c:v>2371</c:v>
                </c:pt>
                <c:pt idx="1512">
                  <c:v>2470</c:v>
                </c:pt>
                <c:pt idx="1513">
                  <c:v>2764</c:v>
                </c:pt>
                <c:pt idx="1514">
                  <c:v>2557</c:v>
                </c:pt>
                <c:pt idx="1515">
                  <c:v>2221</c:v>
                </c:pt>
                <c:pt idx="1516">
                  <c:v>2641</c:v>
                </c:pt>
                <c:pt idx="1517">
                  <c:v>2653</c:v>
                </c:pt>
                <c:pt idx="1518">
                  <c:v>2584</c:v>
                </c:pt>
                <c:pt idx="1519">
                  <c:v>2394</c:v>
                </c:pt>
                <c:pt idx="1520">
                  <c:v>2308</c:v>
                </c:pt>
                <c:pt idx="1521">
                  <c:v>2500</c:v>
                </c:pt>
                <c:pt idx="1522">
                  <c:v>2403</c:v>
                </c:pt>
                <c:pt idx="1523">
                  <c:v>2772</c:v>
                </c:pt>
                <c:pt idx="1524">
                  <c:v>2609</c:v>
                </c:pt>
                <c:pt idx="1525">
                  <c:v>2534</c:v>
                </c:pt>
                <c:pt idx="1526">
                  <c:v>2358</c:v>
                </c:pt>
                <c:pt idx="1527">
                  <c:v>2555</c:v>
                </c:pt>
                <c:pt idx="1528">
                  <c:v>2582</c:v>
                </c:pt>
                <c:pt idx="1529">
                  <c:v>2555</c:v>
                </c:pt>
                <c:pt idx="1530">
                  <c:v>2569</c:v>
                </c:pt>
                <c:pt idx="1531">
                  <c:v>2710</c:v>
                </c:pt>
                <c:pt idx="1532">
                  <c:v>2282</c:v>
                </c:pt>
                <c:pt idx="1533">
                  <c:v>2317</c:v>
                </c:pt>
                <c:pt idx="1534">
                  <c:v>2699</c:v>
                </c:pt>
                <c:pt idx="1535">
                  <c:v>2337</c:v>
                </c:pt>
                <c:pt idx="1536">
                  <c:v>2668</c:v>
                </c:pt>
                <c:pt idx="1537">
                  <c:v>2456</c:v>
                </c:pt>
                <c:pt idx="1538">
                  <c:v>2409</c:v>
                </c:pt>
                <c:pt idx="1539">
                  <c:v>2440</c:v>
                </c:pt>
                <c:pt idx="1540">
                  <c:v>2722</c:v>
                </c:pt>
                <c:pt idx="1541">
                  <c:v>2703</c:v>
                </c:pt>
                <c:pt idx="1542">
                  <c:v>2515</c:v>
                </c:pt>
                <c:pt idx="1543">
                  <c:v>2435</c:v>
                </c:pt>
                <c:pt idx="1544">
                  <c:v>2507</c:v>
                </c:pt>
                <c:pt idx="1545">
                  <c:v>2466</c:v>
                </c:pt>
                <c:pt idx="1546">
                  <c:v>2227</c:v>
                </c:pt>
                <c:pt idx="1547">
                  <c:v>2370</c:v>
                </c:pt>
                <c:pt idx="1548">
                  <c:v>2532</c:v>
                </c:pt>
                <c:pt idx="1549">
                  <c:v>2609</c:v>
                </c:pt>
                <c:pt idx="1550">
                  <c:v>2287</c:v>
                </c:pt>
                <c:pt idx="1551">
                  <c:v>2222</c:v>
                </c:pt>
                <c:pt idx="1552">
                  <c:v>2540</c:v>
                </c:pt>
                <c:pt idx="1553">
                  <c:v>2354</c:v>
                </c:pt>
                <c:pt idx="1554">
                  <c:v>2133</c:v>
                </c:pt>
                <c:pt idx="1555">
                  <c:v>2354</c:v>
                </c:pt>
                <c:pt idx="1556">
                  <c:v>2056</c:v>
                </c:pt>
                <c:pt idx="1557">
                  <c:v>2055</c:v>
                </c:pt>
                <c:pt idx="1558">
                  <c:v>2151</c:v>
                </c:pt>
                <c:pt idx="1559">
                  <c:v>2410</c:v>
                </c:pt>
                <c:pt idx="1560">
                  <c:v>2187</c:v>
                </c:pt>
                <c:pt idx="1561">
                  <c:v>2072</c:v>
                </c:pt>
                <c:pt idx="1562">
                  <c:v>2311</c:v>
                </c:pt>
                <c:pt idx="1563">
                  <c:v>2088</c:v>
                </c:pt>
                <c:pt idx="1564">
                  <c:v>2367</c:v>
                </c:pt>
                <c:pt idx="1565">
                  <c:v>2071</c:v>
                </c:pt>
                <c:pt idx="1566">
                  <c:v>2105</c:v>
                </c:pt>
                <c:pt idx="1567">
                  <c:v>2255</c:v>
                </c:pt>
                <c:pt idx="1568">
                  <c:v>1855</c:v>
                </c:pt>
                <c:pt idx="1569">
                  <c:v>2131</c:v>
                </c:pt>
                <c:pt idx="1570">
                  <c:v>2027</c:v>
                </c:pt>
                <c:pt idx="1571">
                  <c:v>1948</c:v>
                </c:pt>
                <c:pt idx="1572">
                  <c:v>2003</c:v>
                </c:pt>
                <c:pt idx="1573">
                  <c:v>2295</c:v>
                </c:pt>
                <c:pt idx="1574">
                  <c:v>1856</c:v>
                </c:pt>
                <c:pt idx="1575">
                  <c:v>2041</c:v>
                </c:pt>
                <c:pt idx="1576">
                  <c:v>2173</c:v>
                </c:pt>
                <c:pt idx="1577">
                  <c:v>2159</c:v>
                </c:pt>
                <c:pt idx="1578">
                  <c:v>1949</c:v>
                </c:pt>
                <c:pt idx="1579">
                  <c:v>1923</c:v>
                </c:pt>
                <c:pt idx="1580">
                  <c:v>2262</c:v>
                </c:pt>
                <c:pt idx="1581">
                  <c:v>2426</c:v>
                </c:pt>
                <c:pt idx="1582">
                  <c:v>2278</c:v>
                </c:pt>
                <c:pt idx="1583">
                  <c:v>2327</c:v>
                </c:pt>
                <c:pt idx="1584">
                  <c:v>2028</c:v>
                </c:pt>
                <c:pt idx="1585">
                  <c:v>2571</c:v>
                </c:pt>
                <c:pt idx="1586">
                  <c:v>2584</c:v>
                </c:pt>
                <c:pt idx="1587">
                  <c:v>2562</c:v>
                </c:pt>
                <c:pt idx="1588">
                  <c:v>2433</c:v>
                </c:pt>
                <c:pt idx="1589">
                  <c:v>2525</c:v>
                </c:pt>
                <c:pt idx="1590">
                  <c:v>2367</c:v>
                </c:pt>
                <c:pt idx="1591">
                  <c:v>2285</c:v>
                </c:pt>
                <c:pt idx="1592">
                  <c:v>2555</c:v>
                </c:pt>
                <c:pt idx="1593">
                  <c:v>2411</c:v>
                </c:pt>
                <c:pt idx="1594">
                  <c:v>2567</c:v>
                </c:pt>
                <c:pt idx="1595">
                  <c:v>2412</c:v>
                </c:pt>
                <c:pt idx="1596">
                  <c:v>2797</c:v>
                </c:pt>
                <c:pt idx="1597">
                  <c:v>2801</c:v>
                </c:pt>
                <c:pt idx="1598">
                  <c:v>2474</c:v>
                </c:pt>
                <c:pt idx="1599">
                  <c:v>2452</c:v>
                </c:pt>
                <c:pt idx="1600">
                  <c:v>2288</c:v>
                </c:pt>
                <c:pt idx="1601">
                  <c:v>2467</c:v>
                </c:pt>
                <c:pt idx="1602">
                  <c:v>2412</c:v>
                </c:pt>
                <c:pt idx="1603">
                  <c:v>2844</c:v>
                </c:pt>
                <c:pt idx="1604">
                  <c:v>2953</c:v>
                </c:pt>
                <c:pt idx="1605">
                  <c:v>2469</c:v>
                </c:pt>
                <c:pt idx="1606">
                  <c:v>2759</c:v>
                </c:pt>
                <c:pt idx="1607">
                  <c:v>3023</c:v>
                </c:pt>
                <c:pt idx="1608">
                  <c:v>2942</c:v>
                </c:pt>
                <c:pt idx="1609">
                  <c:v>3000</c:v>
                </c:pt>
                <c:pt idx="1610">
                  <c:v>2603</c:v>
                </c:pt>
                <c:pt idx="1611">
                  <c:v>2956</c:v>
                </c:pt>
                <c:pt idx="1612">
                  <c:v>2903</c:v>
                </c:pt>
                <c:pt idx="1613">
                  <c:v>2543</c:v>
                </c:pt>
                <c:pt idx="1614">
                  <c:v>2567</c:v>
                </c:pt>
                <c:pt idx="1615">
                  <c:v>3030</c:v>
                </c:pt>
                <c:pt idx="1616">
                  <c:v>2727</c:v>
                </c:pt>
                <c:pt idx="1617">
                  <c:v>2892</c:v>
                </c:pt>
                <c:pt idx="1618">
                  <c:v>3031</c:v>
                </c:pt>
                <c:pt idx="1619">
                  <c:v>2832</c:v>
                </c:pt>
                <c:pt idx="1620">
                  <c:v>2737</c:v>
                </c:pt>
                <c:pt idx="1621">
                  <c:v>2744</c:v>
                </c:pt>
                <c:pt idx="1622">
                  <c:v>2740</c:v>
                </c:pt>
                <c:pt idx="1623">
                  <c:v>3292</c:v>
                </c:pt>
                <c:pt idx="1624">
                  <c:v>2686</c:v>
                </c:pt>
                <c:pt idx="1625">
                  <c:v>2975</c:v>
                </c:pt>
                <c:pt idx="1626">
                  <c:v>3187</c:v>
                </c:pt>
                <c:pt idx="1627">
                  <c:v>3293</c:v>
                </c:pt>
                <c:pt idx="1628">
                  <c:v>3387</c:v>
                </c:pt>
                <c:pt idx="1629">
                  <c:v>3237</c:v>
                </c:pt>
                <c:pt idx="1630">
                  <c:v>3244</c:v>
                </c:pt>
                <c:pt idx="1631">
                  <c:v>2773</c:v>
                </c:pt>
                <c:pt idx="1632">
                  <c:v>3396</c:v>
                </c:pt>
                <c:pt idx="1633">
                  <c:v>2774</c:v>
                </c:pt>
                <c:pt idx="1634">
                  <c:v>3134</c:v>
                </c:pt>
                <c:pt idx="1635">
                  <c:v>3105</c:v>
                </c:pt>
                <c:pt idx="1636">
                  <c:v>2894</c:v>
                </c:pt>
                <c:pt idx="1637">
                  <c:v>2969</c:v>
                </c:pt>
                <c:pt idx="1638">
                  <c:v>3031</c:v>
                </c:pt>
                <c:pt idx="1639">
                  <c:v>3044</c:v>
                </c:pt>
                <c:pt idx="1640">
                  <c:v>3390</c:v>
                </c:pt>
                <c:pt idx="1641">
                  <c:v>3130</c:v>
                </c:pt>
                <c:pt idx="1642">
                  <c:v>3434</c:v>
                </c:pt>
                <c:pt idx="1643">
                  <c:v>2891</c:v>
                </c:pt>
                <c:pt idx="1644">
                  <c:v>3399</c:v>
                </c:pt>
                <c:pt idx="1645">
                  <c:v>3314</c:v>
                </c:pt>
                <c:pt idx="1646">
                  <c:v>3391</c:v>
                </c:pt>
                <c:pt idx="1647">
                  <c:v>3382</c:v>
                </c:pt>
                <c:pt idx="1648">
                  <c:v>2949</c:v>
                </c:pt>
                <c:pt idx="1649">
                  <c:v>2953</c:v>
                </c:pt>
                <c:pt idx="1650">
                  <c:v>3760</c:v>
                </c:pt>
                <c:pt idx="1651">
                  <c:v>3525</c:v>
                </c:pt>
                <c:pt idx="1652">
                  <c:v>3230</c:v>
                </c:pt>
                <c:pt idx="1653">
                  <c:v>3358</c:v>
                </c:pt>
                <c:pt idx="1654">
                  <c:v>3535</c:v>
                </c:pt>
                <c:pt idx="1655">
                  <c:v>3334</c:v>
                </c:pt>
                <c:pt idx="1656">
                  <c:v>3675</c:v>
                </c:pt>
                <c:pt idx="1657">
                  <c:v>3442</c:v>
                </c:pt>
                <c:pt idx="1658">
                  <c:v>3770</c:v>
                </c:pt>
                <c:pt idx="1659">
                  <c:v>3431</c:v>
                </c:pt>
                <c:pt idx="1660">
                  <c:v>3386</c:v>
                </c:pt>
                <c:pt idx="1661">
                  <c:v>3660</c:v>
                </c:pt>
                <c:pt idx="1662">
                  <c:v>3408</c:v>
                </c:pt>
                <c:pt idx="1663">
                  <c:v>3898</c:v>
                </c:pt>
                <c:pt idx="1664">
                  <c:v>3796</c:v>
                </c:pt>
                <c:pt idx="1665">
                  <c:v>3546</c:v>
                </c:pt>
                <c:pt idx="1666">
                  <c:v>3562</c:v>
                </c:pt>
                <c:pt idx="1667">
                  <c:v>3942</c:v>
                </c:pt>
                <c:pt idx="1668">
                  <c:v>4025</c:v>
                </c:pt>
                <c:pt idx="1669">
                  <c:v>3479</c:v>
                </c:pt>
                <c:pt idx="1670">
                  <c:v>3638</c:v>
                </c:pt>
                <c:pt idx="1671">
                  <c:v>4187</c:v>
                </c:pt>
                <c:pt idx="1672">
                  <c:v>3899</c:v>
                </c:pt>
                <c:pt idx="1673">
                  <c:v>3611</c:v>
                </c:pt>
                <c:pt idx="1674">
                  <c:v>4195</c:v>
                </c:pt>
                <c:pt idx="1675">
                  <c:v>3981</c:v>
                </c:pt>
                <c:pt idx="1676">
                  <c:v>3882</c:v>
                </c:pt>
                <c:pt idx="1677">
                  <c:v>3569</c:v>
                </c:pt>
                <c:pt idx="1678">
                  <c:v>4336</c:v>
                </c:pt>
                <c:pt idx="1679">
                  <c:v>3647</c:v>
                </c:pt>
                <c:pt idx="1680">
                  <c:v>3812</c:v>
                </c:pt>
                <c:pt idx="1681">
                  <c:v>4099</c:v>
                </c:pt>
                <c:pt idx="1682">
                  <c:v>3559</c:v>
                </c:pt>
                <c:pt idx="1683">
                  <c:v>4397</c:v>
                </c:pt>
                <c:pt idx="1684">
                  <c:v>4030</c:v>
                </c:pt>
                <c:pt idx="1685">
                  <c:v>4237</c:v>
                </c:pt>
                <c:pt idx="1686">
                  <c:v>3561</c:v>
                </c:pt>
                <c:pt idx="1687">
                  <c:v>4248</c:v>
                </c:pt>
                <c:pt idx="1688">
                  <c:v>3896</c:v>
                </c:pt>
                <c:pt idx="1689">
                  <c:v>3916</c:v>
                </c:pt>
                <c:pt idx="1690">
                  <c:v>3565</c:v>
                </c:pt>
                <c:pt idx="1691">
                  <c:v>3596</c:v>
                </c:pt>
                <c:pt idx="1692">
                  <c:v>3210</c:v>
                </c:pt>
                <c:pt idx="1693">
                  <c:v>2732</c:v>
                </c:pt>
                <c:pt idx="1694">
                  <c:v>2728</c:v>
                </c:pt>
                <c:pt idx="1695">
                  <c:v>3216</c:v>
                </c:pt>
                <c:pt idx="1696">
                  <c:v>2547</c:v>
                </c:pt>
                <c:pt idx="1697">
                  <c:v>2566</c:v>
                </c:pt>
                <c:pt idx="1698">
                  <c:v>2853</c:v>
                </c:pt>
                <c:pt idx="1699">
                  <c:v>2619</c:v>
                </c:pt>
                <c:pt idx="1700">
                  <c:v>2260</c:v>
                </c:pt>
                <c:pt idx="1701">
                  <c:v>2128</c:v>
                </c:pt>
              </c:numCache>
            </c:numRef>
          </c:val>
          <c:smooth val="0"/>
          <c:extLst>
            <c:ext xmlns:c16="http://schemas.microsoft.com/office/drawing/2014/chart" uri="{C3380CC4-5D6E-409C-BE32-E72D297353CC}">
              <c16:uniqueId val="{00000000-57B9-364E-BD28-C33201308674}"/>
            </c:ext>
          </c:extLst>
        </c:ser>
        <c:dLbls>
          <c:showLegendKey val="0"/>
          <c:showVal val="0"/>
          <c:showCatName val="0"/>
          <c:showSerName val="0"/>
          <c:showPercent val="0"/>
          <c:showBubbleSize val="0"/>
        </c:dLbls>
        <c:smooth val="0"/>
        <c:axId val="494835505"/>
        <c:axId val="1866112905"/>
      </c:lineChart>
      <c:dateAx>
        <c:axId val="494835505"/>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mn-lt"/>
              </a:defRPr>
            </a:pPr>
            <a:endParaRPr lang="en-US"/>
          </a:p>
        </c:txPr>
        <c:crossAx val="1866112905"/>
        <c:crosses val="autoZero"/>
        <c:auto val="1"/>
        <c:lblOffset val="100"/>
        <c:baseTimeUnit val="days"/>
      </c:dateAx>
      <c:valAx>
        <c:axId val="1866112905"/>
        <c:scaling>
          <c:orientation val="minMax"/>
        </c:scaling>
        <c:delete val="0"/>
        <c:axPos val="l"/>
        <c:majorGridlines>
          <c:spPr>
            <a:ln>
              <a:solidFill>
                <a:srgbClr val="B7B7B7"/>
              </a:solidFill>
            </a:ln>
          </c:spPr>
        </c:majorGridlines>
        <c:title>
          <c:tx>
            <c:rich>
              <a:bodyPr/>
              <a:lstStyle/>
              <a:p>
                <a:pPr lvl="0">
                  <a:defRPr sz="1200" b="1" i="0">
                    <a:solidFill>
                      <a:srgbClr val="000000"/>
                    </a:solidFill>
                    <a:latin typeface="+mn-lt"/>
                  </a:defRPr>
                </a:pPr>
                <a:r>
                  <a:rPr lang="en-US" sz="1200"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49483550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chemeClr val="dk1"/>
                </a:solidFill>
                <a:latin typeface="+mn-lt"/>
              </a:defRPr>
            </a:pPr>
            <a:r>
              <a:rPr lang="en-US" sz="1800" b="0" i="0">
                <a:solidFill>
                  <a:schemeClr val="dk1"/>
                </a:solidFill>
                <a:latin typeface="+mn-lt"/>
              </a:rPr>
              <a:t>Sales Data after First Correction</a:t>
            </a:r>
          </a:p>
        </c:rich>
      </c:tx>
      <c:overlay val="0"/>
    </c:title>
    <c:autoTitleDeleted val="0"/>
    <c:plotArea>
      <c:layout/>
      <c:lineChart>
        <c:grouping val="standard"/>
        <c:varyColors val="0"/>
        <c:ser>
          <c:idx val="0"/>
          <c:order val="0"/>
          <c:tx>
            <c:v>Sales data after first correction</c:v>
          </c:tx>
          <c:spPr>
            <a:ln w="28575" cmpd="sng">
              <a:solidFill>
                <a:srgbClr val="000000">
                  <a:alpha val="100000"/>
                </a:srgbClr>
              </a:solidFill>
            </a:ln>
          </c:spPr>
          <c:marker>
            <c:symbol val="none"/>
          </c:marker>
          <c:cat>
            <c:numRef>
              <c:f>'Black (Cleaned)'!$F$5:$F$1706</c:f>
              <c:numCache>
                <c:formatCode>mmm"/"yy</c:formatCode>
                <c:ptCount val="1702"/>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'Black (Cleaned)'!$L$5:$L$1706</c:f>
              <c:numCache>
                <c:formatCode>_(* #,##0_);_(* \(#,##0\);_(* "-"_);_(@_)</c:formatCode>
                <c:ptCount val="1702"/>
                <c:pt idx="0">
                  <c:v>3328</c:v>
                </c:pt>
                <c:pt idx="1">
                  <c:v>3521</c:v>
                </c:pt>
                <c:pt idx="2">
                  <c:v>3680</c:v>
                </c:pt>
                <c:pt idx="3">
                  <c:v>3546</c:v>
                </c:pt>
                <c:pt idx="4">
                  <c:v>4032</c:v>
                </c:pt>
                <c:pt idx="5">
                  <c:v>3511</c:v>
                </c:pt>
                <c:pt idx="6">
                  <c:v>3740</c:v>
                </c:pt>
                <c:pt idx="7">
                  <c:v>3367</c:v>
                </c:pt>
                <c:pt idx="8">
                  <c:v>3264</c:v>
                </c:pt>
                <c:pt idx="9">
                  <c:v>3735</c:v>
                </c:pt>
                <c:pt idx="10">
                  <c:v>3338</c:v>
                </c:pt>
                <c:pt idx="11">
                  <c:v>3890</c:v>
                </c:pt>
                <c:pt idx="12">
                  <c:v>3352</c:v>
                </c:pt>
                <c:pt idx="13">
                  <c:v>3327</c:v>
                </c:pt>
                <c:pt idx="14">
                  <c:v>3690</c:v>
                </c:pt>
                <c:pt idx="15">
                  <c:v>3655</c:v>
                </c:pt>
                <c:pt idx="16">
                  <c:v>3607</c:v>
                </c:pt>
                <c:pt idx="17">
                  <c:v>3246</c:v>
                </c:pt>
                <c:pt idx="18">
                  <c:v>3599</c:v>
                </c:pt>
                <c:pt idx="19">
                  <c:v>3681</c:v>
                </c:pt>
                <c:pt idx="20">
                  <c:v>3408</c:v>
                </c:pt>
                <c:pt idx="21">
                  <c:v>3208</c:v>
                </c:pt>
                <c:pt idx="22">
                  <c:v>3272</c:v>
                </c:pt>
                <c:pt idx="23">
                  <c:v>3424</c:v>
                </c:pt>
                <c:pt idx="24">
                  <c:v>3295</c:v>
                </c:pt>
                <c:pt idx="25">
                  <c:v>3512</c:v>
                </c:pt>
                <c:pt idx="26">
                  <c:v>3398</c:v>
                </c:pt>
                <c:pt idx="27">
                  <c:v>3049</c:v>
                </c:pt>
                <c:pt idx="28">
                  <c:v>3401</c:v>
                </c:pt>
                <c:pt idx="29">
                  <c:v>2963</c:v>
                </c:pt>
                <c:pt idx="30">
                  <c:v>3089</c:v>
                </c:pt>
                <c:pt idx="31">
                  <c:v>2637</c:v>
                </c:pt>
                <c:pt idx="32">
                  <c:v>3107</c:v>
                </c:pt>
                <c:pt idx="33">
                  <c:v>3189</c:v>
                </c:pt>
                <c:pt idx="34">
                  <c:v>2577</c:v>
                </c:pt>
                <c:pt idx="35">
                  <c:v>2819</c:v>
                </c:pt>
                <c:pt idx="36">
                  <c:v>2962</c:v>
                </c:pt>
                <c:pt idx="37">
                  <c:v>3104</c:v>
                </c:pt>
                <c:pt idx="38">
                  <c:v>2436</c:v>
                </c:pt>
                <c:pt idx="39">
                  <c:v>2715</c:v>
                </c:pt>
                <c:pt idx="40">
                  <c:v>2490</c:v>
                </c:pt>
                <c:pt idx="41">
                  <c:v>2811</c:v>
                </c:pt>
                <c:pt idx="42">
                  <c:v>2411</c:v>
                </c:pt>
                <c:pt idx="43">
                  <c:v>2803</c:v>
                </c:pt>
                <c:pt idx="44">
                  <c:v>2612</c:v>
                </c:pt>
                <c:pt idx="45">
                  <c:v>2320</c:v>
                </c:pt>
                <c:pt idx="46">
                  <c:v>2486</c:v>
                </c:pt>
                <c:pt idx="47">
                  <c:v>2625</c:v>
                </c:pt>
                <c:pt idx="48">
                  <c:v>2111</c:v>
                </c:pt>
                <c:pt idx="49">
                  <c:v>2103</c:v>
                </c:pt>
                <c:pt idx="50">
                  <c:v>2363</c:v>
                </c:pt>
                <c:pt idx="51">
                  <c:v>2349</c:v>
                </c:pt>
                <c:pt idx="52">
                  <c:v>2378</c:v>
                </c:pt>
                <c:pt idx="53">
                  <c:v>2139</c:v>
                </c:pt>
                <c:pt idx="54">
                  <c:v>2451</c:v>
                </c:pt>
                <c:pt idx="55">
                  <c:v>2293</c:v>
                </c:pt>
                <c:pt idx="56">
                  <c:v>2280</c:v>
                </c:pt>
                <c:pt idx="57">
                  <c:v>2042</c:v>
                </c:pt>
                <c:pt idx="58">
                  <c:v>2112</c:v>
                </c:pt>
                <c:pt idx="59">
                  <c:v>2187</c:v>
                </c:pt>
                <c:pt idx="60">
                  <c:v>2095</c:v>
                </c:pt>
                <c:pt idx="61">
                  <c:v>2186</c:v>
                </c:pt>
                <c:pt idx="62">
                  <c:v>2225</c:v>
                </c:pt>
                <c:pt idx="63">
                  <c:v>2072</c:v>
                </c:pt>
                <c:pt idx="64">
                  <c:v>1919</c:v>
                </c:pt>
                <c:pt idx="65">
                  <c:v>2423</c:v>
                </c:pt>
                <c:pt idx="66">
                  <c:v>2393</c:v>
                </c:pt>
                <c:pt idx="67">
                  <c:v>2159</c:v>
                </c:pt>
                <c:pt idx="68">
                  <c:v>2335</c:v>
                </c:pt>
                <c:pt idx="69">
                  <c:v>2018</c:v>
                </c:pt>
                <c:pt idx="70">
                  <c:v>1893</c:v>
                </c:pt>
                <c:pt idx="71">
                  <c:v>2292</c:v>
                </c:pt>
                <c:pt idx="72">
                  <c:v>2152</c:v>
                </c:pt>
                <c:pt idx="73">
                  <c:v>1970</c:v>
                </c:pt>
                <c:pt idx="74">
                  <c:v>2154</c:v>
                </c:pt>
                <c:pt idx="75">
                  <c:v>1942</c:v>
                </c:pt>
                <c:pt idx="76">
                  <c:v>2244</c:v>
                </c:pt>
                <c:pt idx="77">
                  <c:v>1991</c:v>
                </c:pt>
                <c:pt idx="78">
                  <c:v>1983</c:v>
                </c:pt>
                <c:pt idx="79">
                  <c:v>2300</c:v>
                </c:pt>
                <c:pt idx="80">
                  <c:v>2363</c:v>
                </c:pt>
                <c:pt idx="81">
                  <c:v>1935</c:v>
                </c:pt>
                <c:pt idx="82">
                  <c:v>2113</c:v>
                </c:pt>
                <c:pt idx="83">
                  <c:v>2056</c:v>
                </c:pt>
                <c:pt idx="84">
                  <c:v>2165</c:v>
                </c:pt>
                <c:pt idx="85">
                  <c:v>2349</c:v>
                </c:pt>
                <c:pt idx="86">
                  <c:v>2083</c:v>
                </c:pt>
                <c:pt idx="87">
                  <c:v>1983</c:v>
                </c:pt>
                <c:pt idx="88">
                  <c:v>2033</c:v>
                </c:pt>
                <c:pt idx="89">
                  <c:v>1871</c:v>
                </c:pt>
                <c:pt idx="90">
                  <c:v>2354</c:v>
                </c:pt>
                <c:pt idx="91">
                  <c:v>1876</c:v>
                </c:pt>
                <c:pt idx="92">
                  <c:v>2411</c:v>
                </c:pt>
                <c:pt idx="93">
                  <c:v>2426</c:v>
                </c:pt>
                <c:pt idx="94">
                  <c:v>2096</c:v>
                </c:pt>
                <c:pt idx="95">
                  <c:v>2217</c:v>
                </c:pt>
                <c:pt idx="96">
                  <c:v>2387</c:v>
                </c:pt>
                <c:pt idx="97">
                  <c:v>2596</c:v>
                </c:pt>
                <c:pt idx="98">
                  <c:v>2560</c:v>
                </c:pt>
                <c:pt idx="99">
                  <c:v>2494</c:v>
                </c:pt>
                <c:pt idx="100">
                  <c:v>2508</c:v>
                </c:pt>
                <c:pt idx="101">
                  <c:v>2522</c:v>
                </c:pt>
                <c:pt idx="102">
                  <c:v>2192</c:v>
                </c:pt>
                <c:pt idx="103">
                  <c:v>2208</c:v>
                </c:pt>
                <c:pt idx="104">
                  <c:v>2785</c:v>
                </c:pt>
                <c:pt idx="105">
                  <c:v>2475</c:v>
                </c:pt>
                <c:pt idx="106">
                  <c:v>2600</c:v>
                </c:pt>
                <c:pt idx="107">
                  <c:v>2822</c:v>
                </c:pt>
                <c:pt idx="108">
                  <c:v>2364</c:v>
                </c:pt>
                <c:pt idx="109">
                  <c:v>2844</c:v>
                </c:pt>
                <c:pt idx="110">
                  <c:v>2537</c:v>
                </c:pt>
                <c:pt idx="111">
                  <c:v>2765</c:v>
                </c:pt>
                <c:pt idx="112">
                  <c:v>3002</c:v>
                </c:pt>
                <c:pt idx="113">
                  <c:v>2981</c:v>
                </c:pt>
                <c:pt idx="114">
                  <c:v>2612</c:v>
                </c:pt>
                <c:pt idx="115">
                  <c:v>2734</c:v>
                </c:pt>
                <c:pt idx="116">
                  <c:v>2935</c:v>
                </c:pt>
                <c:pt idx="117">
                  <c:v>2813</c:v>
                </c:pt>
                <c:pt idx="118">
                  <c:v>2761</c:v>
                </c:pt>
                <c:pt idx="119">
                  <c:v>2778</c:v>
                </c:pt>
                <c:pt idx="120">
                  <c:v>3170</c:v>
                </c:pt>
                <c:pt idx="121">
                  <c:v>2790</c:v>
                </c:pt>
                <c:pt idx="122">
                  <c:v>2785</c:v>
                </c:pt>
                <c:pt idx="123">
                  <c:v>2923</c:v>
                </c:pt>
                <c:pt idx="124">
                  <c:v>3221</c:v>
                </c:pt>
                <c:pt idx="125">
                  <c:v>2976</c:v>
                </c:pt>
                <c:pt idx="126">
                  <c:v>2904</c:v>
                </c:pt>
                <c:pt idx="127">
                  <c:v>3094</c:v>
                </c:pt>
                <c:pt idx="128">
                  <c:v>3328</c:v>
                </c:pt>
                <c:pt idx="129">
                  <c:v>2875</c:v>
                </c:pt>
                <c:pt idx="130">
                  <c:v>3018</c:v>
                </c:pt>
                <c:pt idx="131">
                  <c:v>2947</c:v>
                </c:pt>
                <c:pt idx="132">
                  <c:v>3502</c:v>
                </c:pt>
                <c:pt idx="133">
                  <c:v>3020</c:v>
                </c:pt>
                <c:pt idx="134">
                  <c:v>2837</c:v>
                </c:pt>
                <c:pt idx="135">
                  <c:v>3011</c:v>
                </c:pt>
                <c:pt idx="136">
                  <c:v>2904</c:v>
                </c:pt>
                <c:pt idx="137">
                  <c:v>2986</c:v>
                </c:pt>
                <c:pt idx="138">
                  <c:v>2711</c:v>
                </c:pt>
                <c:pt idx="139">
                  <c:v>2854</c:v>
                </c:pt>
                <c:pt idx="140">
                  <c:v>2798</c:v>
                </c:pt>
                <c:pt idx="141">
                  <c:v>3375</c:v>
                </c:pt>
                <c:pt idx="142">
                  <c:v>3389</c:v>
                </c:pt>
                <c:pt idx="143">
                  <c:v>3333</c:v>
                </c:pt>
                <c:pt idx="144">
                  <c:v>3072</c:v>
                </c:pt>
                <c:pt idx="145">
                  <c:v>3008</c:v>
                </c:pt>
                <c:pt idx="146">
                  <c:v>2902</c:v>
                </c:pt>
                <c:pt idx="147">
                  <c:v>3062</c:v>
                </c:pt>
                <c:pt idx="148">
                  <c:v>2756</c:v>
                </c:pt>
                <c:pt idx="149">
                  <c:v>2786</c:v>
                </c:pt>
                <c:pt idx="150">
                  <c:v>2931</c:v>
                </c:pt>
                <c:pt idx="151">
                  <c:v>2872</c:v>
                </c:pt>
                <c:pt idx="152">
                  <c:v>3377</c:v>
                </c:pt>
                <c:pt idx="153">
                  <c:v>2700</c:v>
                </c:pt>
                <c:pt idx="154">
                  <c:v>2826</c:v>
                </c:pt>
                <c:pt idx="155">
                  <c:v>3123</c:v>
                </c:pt>
                <c:pt idx="156">
                  <c:v>3208</c:v>
                </c:pt>
                <c:pt idx="157">
                  <c:v>3161</c:v>
                </c:pt>
                <c:pt idx="158">
                  <c:v>2857</c:v>
                </c:pt>
                <c:pt idx="159">
                  <c:v>2893</c:v>
                </c:pt>
                <c:pt idx="160">
                  <c:v>2663</c:v>
                </c:pt>
                <c:pt idx="161">
                  <c:v>3208</c:v>
                </c:pt>
                <c:pt idx="162">
                  <c:v>2635</c:v>
                </c:pt>
                <c:pt idx="163">
                  <c:v>2954</c:v>
                </c:pt>
                <c:pt idx="164">
                  <c:v>3020</c:v>
                </c:pt>
                <c:pt idx="165">
                  <c:v>3231</c:v>
                </c:pt>
                <c:pt idx="166">
                  <c:v>3128</c:v>
                </c:pt>
                <c:pt idx="167">
                  <c:v>3217</c:v>
                </c:pt>
                <c:pt idx="168">
                  <c:v>2681</c:v>
                </c:pt>
                <c:pt idx="169">
                  <c:v>2554</c:v>
                </c:pt>
                <c:pt idx="170">
                  <c:v>2579</c:v>
                </c:pt>
                <c:pt idx="171">
                  <c:v>3157</c:v>
                </c:pt>
                <c:pt idx="172">
                  <c:v>3125</c:v>
                </c:pt>
                <c:pt idx="173">
                  <c:v>2976</c:v>
                </c:pt>
                <c:pt idx="174">
                  <c:v>2697</c:v>
                </c:pt>
                <c:pt idx="175">
                  <c:v>2470</c:v>
                </c:pt>
                <c:pt idx="176">
                  <c:v>2871</c:v>
                </c:pt>
                <c:pt idx="177">
                  <c:v>2745</c:v>
                </c:pt>
                <c:pt idx="178">
                  <c:v>2943</c:v>
                </c:pt>
                <c:pt idx="179">
                  <c:v>2929</c:v>
                </c:pt>
                <c:pt idx="180">
                  <c:v>2579</c:v>
                </c:pt>
                <c:pt idx="181">
                  <c:v>3013</c:v>
                </c:pt>
                <c:pt idx="182">
                  <c:v>2982</c:v>
                </c:pt>
                <c:pt idx="183">
                  <c:v>2581</c:v>
                </c:pt>
                <c:pt idx="184">
                  <c:v>2508</c:v>
                </c:pt>
                <c:pt idx="185">
                  <c:v>2617</c:v>
                </c:pt>
                <c:pt idx="186">
                  <c:v>2644</c:v>
                </c:pt>
                <c:pt idx="187">
                  <c:v>2659</c:v>
                </c:pt>
                <c:pt idx="188">
                  <c:v>2865</c:v>
                </c:pt>
                <c:pt idx="189">
                  <c:v>2894</c:v>
                </c:pt>
                <c:pt idx="190">
                  <c:v>2665</c:v>
                </c:pt>
                <c:pt idx="191">
                  <c:v>2447</c:v>
                </c:pt>
                <c:pt idx="192">
                  <c:v>2558</c:v>
                </c:pt>
                <c:pt idx="193">
                  <c:v>2537</c:v>
                </c:pt>
                <c:pt idx="194">
                  <c:v>2596</c:v>
                </c:pt>
                <c:pt idx="195">
                  <c:v>2780</c:v>
                </c:pt>
                <c:pt idx="196">
                  <c:v>2709</c:v>
                </c:pt>
                <c:pt idx="197">
                  <c:v>2800</c:v>
                </c:pt>
                <c:pt idx="198">
                  <c:v>2361</c:v>
                </c:pt>
                <c:pt idx="199">
                  <c:v>2610</c:v>
                </c:pt>
                <c:pt idx="200">
                  <c:v>2393</c:v>
                </c:pt>
                <c:pt idx="201">
                  <c:v>2422</c:v>
                </c:pt>
                <c:pt idx="202">
                  <c:v>2587</c:v>
                </c:pt>
                <c:pt idx="203">
                  <c:v>2324</c:v>
                </c:pt>
                <c:pt idx="204">
                  <c:v>2563</c:v>
                </c:pt>
                <c:pt idx="205">
                  <c:v>2285</c:v>
                </c:pt>
                <c:pt idx="206">
                  <c:v>2511</c:v>
                </c:pt>
                <c:pt idx="207">
                  <c:v>2633</c:v>
                </c:pt>
                <c:pt idx="208">
                  <c:v>2842</c:v>
                </c:pt>
                <c:pt idx="209">
                  <c:v>2433</c:v>
                </c:pt>
                <c:pt idx="210">
                  <c:v>2739</c:v>
                </c:pt>
                <c:pt idx="211">
                  <c:v>2475</c:v>
                </c:pt>
                <c:pt idx="212">
                  <c:v>2863</c:v>
                </c:pt>
                <c:pt idx="213">
                  <c:v>2730</c:v>
                </c:pt>
                <c:pt idx="214">
                  <c:v>2681</c:v>
                </c:pt>
                <c:pt idx="215">
                  <c:v>2945</c:v>
                </c:pt>
                <c:pt idx="216">
                  <c:v>2594</c:v>
                </c:pt>
                <c:pt idx="217">
                  <c:v>3152</c:v>
                </c:pt>
                <c:pt idx="218">
                  <c:v>3038</c:v>
                </c:pt>
                <c:pt idx="219">
                  <c:v>2896</c:v>
                </c:pt>
                <c:pt idx="220">
                  <c:v>2760</c:v>
                </c:pt>
                <c:pt idx="221">
                  <c:v>2566</c:v>
                </c:pt>
                <c:pt idx="222">
                  <c:v>2671</c:v>
                </c:pt>
                <c:pt idx="223">
                  <c:v>2636</c:v>
                </c:pt>
                <c:pt idx="224">
                  <c:v>3249</c:v>
                </c:pt>
                <c:pt idx="225">
                  <c:v>3184</c:v>
                </c:pt>
                <c:pt idx="226">
                  <c:v>2800</c:v>
                </c:pt>
                <c:pt idx="227">
                  <c:v>2701</c:v>
                </c:pt>
                <c:pt idx="228">
                  <c:v>2897</c:v>
                </c:pt>
                <c:pt idx="229">
                  <c:v>3291</c:v>
                </c:pt>
                <c:pt idx="230">
                  <c:v>3387</c:v>
                </c:pt>
                <c:pt idx="231">
                  <c:v>2775</c:v>
                </c:pt>
                <c:pt idx="232">
                  <c:v>3245</c:v>
                </c:pt>
                <c:pt idx="233">
                  <c:v>3093</c:v>
                </c:pt>
                <c:pt idx="234">
                  <c:v>3532</c:v>
                </c:pt>
                <c:pt idx="235">
                  <c:v>3585</c:v>
                </c:pt>
                <c:pt idx="236">
                  <c:v>3680</c:v>
                </c:pt>
                <c:pt idx="237">
                  <c:v>3559</c:v>
                </c:pt>
                <c:pt idx="238">
                  <c:v>3302</c:v>
                </c:pt>
                <c:pt idx="239">
                  <c:v>3727</c:v>
                </c:pt>
                <c:pt idx="240">
                  <c:v>3707</c:v>
                </c:pt>
                <c:pt idx="241">
                  <c:v>3116</c:v>
                </c:pt>
                <c:pt idx="242">
                  <c:v>3832</c:v>
                </c:pt>
                <c:pt idx="243">
                  <c:v>3934</c:v>
                </c:pt>
                <c:pt idx="244">
                  <c:v>3709</c:v>
                </c:pt>
                <c:pt idx="245">
                  <c:v>3178</c:v>
                </c:pt>
                <c:pt idx="246">
                  <c:v>3902</c:v>
                </c:pt>
                <c:pt idx="247">
                  <c:v>3756</c:v>
                </c:pt>
                <c:pt idx="248">
                  <c:v>3237</c:v>
                </c:pt>
                <c:pt idx="249">
                  <c:v>3564</c:v>
                </c:pt>
                <c:pt idx="250">
                  <c:v>3341</c:v>
                </c:pt>
                <c:pt idx="251">
                  <c:v>3749</c:v>
                </c:pt>
                <c:pt idx="252">
                  <c:v>3765</c:v>
                </c:pt>
                <c:pt idx="253">
                  <c:v>3674</c:v>
                </c:pt>
                <c:pt idx="254">
                  <c:v>3558</c:v>
                </c:pt>
                <c:pt idx="255">
                  <c:v>3481</c:v>
                </c:pt>
                <c:pt idx="256">
                  <c:v>3437</c:v>
                </c:pt>
                <c:pt idx="257">
                  <c:v>3288</c:v>
                </c:pt>
                <c:pt idx="258">
                  <c:v>3726</c:v>
                </c:pt>
                <c:pt idx="259">
                  <c:v>3666</c:v>
                </c:pt>
                <c:pt idx="260">
                  <c:v>3838</c:v>
                </c:pt>
                <c:pt idx="261">
                  <c:v>3982</c:v>
                </c:pt>
                <c:pt idx="262">
                  <c:v>3418</c:v>
                </c:pt>
                <c:pt idx="263">
                  <c:v>3326</c:v>
                </c:pt>
                <c:pt idx="264">
                  <c:v>3179</c:v>
                </c:pt>
                <c:pt idx="265">
                  <c:v>3912</c:v>
                </c:pt>
                <c:pt idx="266">
                  <c:v>3223</c:v>
                </c:pt>
                <c:pt idx="267">
                  <c:v>3915</c:v>
                </c:pt>
                <c:pt idx="268">
                  <c:v>3573</c:v>
                </c:pt>
                <c:pt idx="269">
                  <c:v>3180</c:v>
                </c:pt>
                <c:pt idx="270">
                  <c:v>4028</c:v>
                </c:pt>
                <c:pt idx="271">
                  <c:v>3603</c:v>
                </c:pt>
                <c:pt idx="272">
                  <c:v>3223</c:v>
                </c:pt>
                <c:pt idx="273">
                  <c:v>3604</c:v>
                </c:pt>
                <c:pt idx="274">
                  <c:v>3795</c:v>
                </c:pt>
                <c:pt idx="275">
                  <c:v>3617</c:v>
                </c:pt>
                <c:pt idx="276">
                  <c:v>3755</c:v>
                </c:pt>
                <c:pt idx="277">
                  <c:v>3667</c:v>
                </c:pt>
                <c:pt idx="278">
                  <c:v>3786</c:v>
                </c:pt>
                <c:pt idx="279">
                  <c:v>3734</c:v>
                </c:pt>
                <c:pt idx="280">
                  <c:v>3314</c:v>
                </c:pt>
                <c:pt idx="281">
                  <c:v>3392</c:v>
                </c:pt>
                <c:pt idx="282">
                  <c:v>3322</c:v>
                </c:pt>
                <c:pt idx="283">
                  <c:v>3740</c:v>
                </c:pt>
                <c:pt idx="284">
                  <c:v>3741</c:v>
                </c:pt>
                <c:pt idx="285">
                  <c:v>3786</c:v>
                </c:pt>
                <c:pt idx="286">
                  <c:v>3569</c:v>
                </c:pt>
                <c:pt idx="287">
                  <c:v>4242</c:v>
                </c:pt>
                <c:pt idx="288">
                  <c:v>3615</c:v>
                </c:pt>
                <c:pt idx="289">
                  <c:v>4022</c:v>
                </c:pt>
                <c:pt idx="290">
                  <c:v>3824</c:v>
                </c:pt>
                <c:pt idx="291">
                  <c:v>4553</c:v>
                </c:pt>
                <c:pt idx="292">
                  <c:v>3674</c:v>
                </c:pt>
                <c:pt idx="293">
                  <c:v>4518</c:v>
                </c:pt>
                <c:pt idx="294">
                  <c:v>4726</c:v>
                </c:pt>
                <c:pt idx="295">
                  <c:v>3784</c:v>
                </c:pt>
                <c:pt idx="296">
                  <c:v>4466</c:v>
                </c:pt>
                <c:pt idx="297">
                  <c:v>4205</c:v>
                </c:pt>
                <c:pt idx="298">
                  <c:v>4739</c:v>
                </c:pt>
                <c:pt idx="299">
                  <c:v>4374</c:v>
                </c:pt>
                <c:pt idx="300">
                  <c:v>4499</c:v>
                </c:pt>
                <c:pt idx="301">
                  <c:v>4912</c:v>
                </c:pt>
                <c:pt idx="302">
                  <c:v>5000</c:v>
                </c:pt>
                <c:pt idx="303">
                  <c:v>4402</c:v>
                </c:pt>
                <c:pt idx="304">
                  <c:v>4749</c:v>
                </c:pt>
                <c:pt idx="305">
                  <c:v>4231</c:v>
                </c:pt>
                <c:pt idx="306">
                  <c:v>5166</c:v>
                </c:pt>
                <c:pt idx="307">
                  <c:v>4267</c:v>
                </c:pt>
                <c:pt idx="308">
                  <c:v>4798</c:v>
                </c:pt>
                <c:pt idx="309">
                  <c:v>4810</c:v>
                </c:pt>
                <c:pt idx="310">
                  <c:v>4261</c:v>
                </c:pt>
                <c:pt idx="311">
                  <c:v>5040</c:v>
                </c:pt>
                <c:pt idx="312">
                  <c:v>5363</c:v>
                </c:pt>
                <c:pt idx="313">
                  <c:v>5284</c:v>
                </c:pt>
                <c:pt idx="314">
                  <c:v>5141</c:v>
                </c:pt>
                <c:pt idx="315">
                  <c:v>5532</c:v>
                </c:pt>
                <c:pt idx="316">
                  <c:v>4903</c:v>
                </c:pt>
                <c:pt idx="317">
                  <c:v>4736</c:v>
                </c:pt>
                <c:pt idx="318">
                  <c:v>4939</c:v>
                </c:pt>
                <c:pt idx="319">
                  <c:v>5693</c:v>
                </c:pt>
                <c:pt idx="320">
                  <c:v>4998</c:v>
                </c:pt>
                <c:pt idx="321">
                  <c:v>5798</c:v>
                </c:pt>
                <c:pt idx="322">
                  <c:v>4798</c:v>
                </c:pt>
                <c:pt idx="323">
                  <c:v>5564</c:v>
                </c:pt>
                <c:pt idx="324">
                  <c:v>5886</c:v>
                </c:pt>
                <c:pt idx="325">
                  <c:v>4782</c:v>
                </c:pt>
                <c:pt idx="326">
                  <c:v>5938</c:v>
                </c:pt>
                <c:pt idx="327">
                  <c:v>5794</c:v>
                </c:pt>
                <c:pt idx="328">
                  <c:v>6107</c:v>
                </c:pt>
                <c:pt idx="329">
                  <c:v>5462</c:v>
                </c:pt>
                <c:pt idx="330">
                  <c:v>6111</c:v>
                </c:pt>
                <c:pt idx="331">
                  <c:v>5737</c:v>
                </c:pt>
                <c:pt idx="332">
                  <c:v>5770</c:v>
                </c:pt>
                <c:pt idx="333">
                  <c:v>6059</c:v>
                </c:pt>
                <c:pt idx="334">
                  <c:v>5336</c:v>
                </c:pt>
                <c:pt idx="335">
                  <c:v>5558</c:v>
                </c:pt>
                <c:pt idx="336">
                  <c:v>5110</c:v>
                </c:pt>
                <c:pt idx="337">
                  <c:v>5930</c:v>
                </c:pt>
                <c:pt idx="338">
                  <c:v>5183</c:v>
                </c:pt>
                <c:pt idx="339">
                  <c:v>5168</c:v>
                </c:pt>
                <c:pt idx="340">
                  <c:v>6209</c:v>
                </c:pt>
                <c:pt idx="341">
                  <c:v>5474</c:v>
                </c:pt>
                <c:pt idx="342">
                  <c:v>5217</c:v>
                </c:pt>
                <c:pt idx="343">
                  <c:v>5498</c:v>
                </c:pt>
                <c:pt idx="344">
                  <c:v>5966</c:v>
                </c:pt>
                <c:pt idx="345">
                  <c:v>5614</c:v>
                </c:pt>
                <c:pt idx="346">
                  <c:v>5593</c:v>
                </c:pt>
                <c:pt idx="347">
                  <c:v>6502</c:v>
                </c:pt>
                <c:pt idx="348">
                  <c:v>6398</c:v>
                </c:pt>
                <c:pt idx="349">
                  <c:v>6080</c:v>
                </c:pt>
                <c:pt idx="350">
                  <c:v>5699</c:v>
                </c:pt>
                <c:pt idx="351">
                  <c:v>5975</c:v>
                </c:pt>
                <c:pt idx="352">
                  <c:v>6506</c:v>
                </c:pt>
                <c:pt idx="353">
                  <c:v>5584</c:v>
                </c:pt>
                <c:pt idx="354">
                  <c:v>6631</c:v>
                </c:pt>
                <c:pt idx="355">
                  <c:v>5756</c:v>
                </c:pt>
                <c:pt idx="356">
                  <c:v>5853</c:v>
                </c:pt>
                <c:pt idx="357">
                  <c:v>5603</c:v>
                </c:pt>
                <c:pt idx="358">
                  <c:v>5494</c:v>
                </c:pt>
                <c:pt idx="359">
                  <c:v>5772</c:v>
                </c:pt>
                <c:pt idx="360">
                  <c:v>6670</c:v>
                </c:pt>
                <c:pt idx="361">
                  <c:v>5564</c:v>
                </c:pt>
                <c:pt idx="362">
                  <c:v>5623</c:v>
                </c:pt>
                <c:pt idx="363">
                  <c:v>6321</c:v>
                </c:pt>
                <c:pt idx="364">
                  <c:v>5177</c:v>
                </c:pt>
                <c:pt idx="365">
                  <c:v>5773</c:v>
                </c:pt>
                <c:pt idx="366">
                  <c:v>5984</c:v>
                </c:pt>
                <c:pt idx="367">
                  <c:v>5372</c:v>
                </c:pt>
                <c:pt idx="368">
                  <c:v>5728</c:v>
                </c:pt>
                <c:pt idx="369">
                  <c:v>5424</c:v>
                </c:pt>
                <c:pt idx="370">
                  <c:v>5019</c:v>
                </c:pt>
                <c:pt idx="371">
                  <c:v>4568</c:v>
                </c:pt>
                <c:pt idx="372">
                  <c:v>4765</c:v>
                </c:pt>
                <c:pt idx="373">
                  <c:v>5324</c:v>
                </c:pt>
                <c:pt idx="374">
                  <c:v>5523</c:v>
                </c:pt>
                <c:pt idx="375">
                  <c:v>4791</c:v>
                </c:pt>
                <c:pt idx="376">
                  <c:v>5579</c:v>
                </c:pt>
                <c:pt idx="377">
                  <c:v>4625</c:v>
                </c:pt>
                <c:pt idx="378">
                  <c:v>4953</c:v>
                </c:pt>
                <c:pt idx="379">
                  <c:v>4577</c:v>
                </c:pt>
                <c:pt idx="380">
                  <c:v>4948</c:v>
                </c:pt>
                <c:pt idx="381">
                  <c:v>4807</c:v>
                </c:pt>
                <c:pt idx="382">
                  <c:v>5223</c:v>
                </c:pt>
                <c:pt idx="383">
                  <c:v>4509</c:v>
                </c:pt>
                <c:pt idx="384">
                  <c:v>4820</c:v>
                </c:pt>
                <c:pt idx="385">
                  <c:v>4188</c:v>
                </c:pt>
                <c:pt idx="386">
                  <c:v>4089</c:v>
                </c:pt>
                <c:pt idx="387">
                  <c:v>4045</c:v>
                </c:pt>
                <c:pt idx="388">
                  <c:v>4486</c:v>
                </c:pt>
                <c:pt idx="389">
                  <c:v>3887</c:v>
                </c:pt>
                <c:pt idx="390">
                  <c:v>3809</c:v>
                </c:pt>
                <c:pt idx="391">
                  <c:v>4296</c:v>
                </c:pt>
                <c:pt idx="392">
                  <c:v>3747</c:v>
                </c:pt>
                <c:pt idx="393">
                  <c:v>4508</c:v>
                </c:pt>
                <c:pt idx="394">
                  <c:v>3649</c:v>
                </c:pt>
                <c:pt idx="395">
                  <c:v>4384</c:v>
                </c:pt>
                <c:pt idx="396">
                  <c:v>4156</c:v>
                </c:pt>
                <c:pt idx="397">
                  <c:v>4290</c:v>
                </c:pt>
                <c:pt idx="398">
                  <c:v>3713</c:v>
                </c:pt>
                <c:pt idx="399">
                  <c:v>3986</c:v>
                </c:pt>
                <c:pt idx="400">
                  <c:v>3833</c:v>
                </c:pt>
                <c:pt idx="401">
                  <c:v>3939</c:v>
                </c:pt>
                <c:pt idx="402">
                  <c:v>4176</c:v>
                </c:pt>
                <c:pt idx="403">
                  <c:v>3382</c:v>
                </c:pt>
                <c:pt idx="404">
                  <c:v>3360</c:v>
                </c:pt>
                <c:pt idx="405">
                  <c:v>3625</c:v>
                </c:pt>
                <c:pt idx="406">
                  <c:v>3570</c:v>
                </c:pt>
                <c:pt idx="407">
                  <c:v>4125</c:v>
                </c:pt>
                <c:pt idx="408">
                  <c:v>3953</c:v>
                </c:pt>
                <c:pt idx="409">
                  <c:v>3673</c:v>
                </c:pt>
                <c:pt idx="410">
                  <c:v>3423</c:v>
                </c:pt>
                <c:pt idx="411">
                  <c:v>3979</c:v>
                </c:pt>
                <c:pt idx="412">
                  <c:v>3507</c:v>
                </c:pt>
                <c:pt idx="413">
                  <c:v>3255</c:v>
                </c:pt>
                <c:pt idx="414">
                  <c:v>3426</c:v>
                </c:pt>
                <c:pt idx="415">
                  <c:v>3560</c:v>
                </c:pt>
                <c:pt idx="416">
                  <c:v>3968</c:v>
                </c:pt>
                <c:pt idx="417">
                  <c:v>3675</c:v>
                </c:pt>
                <c:pt idx="418">
                  <c:v>3824</c:v>
                </c:pt>
                <c:pt idx="419">
                  <c:v>3329</c:v>
                </c:pt>
                <c:pt idx="420">
                  <c:v>3332</c:v>
                </c:pt>
                <c:pt idx="421">
                  <c:v>3795</c:v>
                </c:pt>
                <c:pt idx="422">
                  <c:v>3076</c:v>
                </c:pt>
                <c:pt idx="423">
                  <c:v>3225</c:v>
                </c:pt>
                <c:pt idx="424">
                  <c:v>3110</c:v>
                </c:pt>
                <c:pt idx="425">
                  <c:v>2941</c:v>
                </c:pt>
                <c:pt idx="426">
                  <c:v>3593</c:v>
                </c:pt>
                <c:pt idx="427">
                  <c:v>3472</c:v>
                </c:pt>
                <c:pt idx="428">
                  <c:v>3023</c:v>
                </c:pt>
                <c:pt idx="429">
                  <c:v>2900</c:v>
                </c:pt>
                <c:pt idx="430">
                  <c:v>3433</c:v>
                </c:pt>
                <c:pt idx="431">
                  <c:v>3555</c:v>
                </c:pt>
                <c:pt idx="432">
                  <c:v>2860</c:v>
                </c:pt>
                <c:pt idx="433">
                  <c:v>3221</c:v>
                </c:pt>
                <c:pt idx="434">
                  <c:v>3045</c:v>
                </c:pt>
                <c:pt idx="435">
                  <c:v>3622</c:v>
                </c:pt>
                <c:pt idx="436">
                  <c:v>3046</c:v>
                </c:pt>
                <c:pt idx="437">
                  <c:v>3534</c:v>
                </c:pt>
                <c:pt idx="438">
                  <c:v>2833</c:v>
                </c:pt>
                <c:pt idx="439">
                  <c:v>3115</c:v>
                </c:pt>
                <c:pt idx="440">
                  <c:v>3576</c:v>
                </c:pt>
                <c:pt idx="441">
                  <c:v>3404</c:v>
                </c:pt>
                <c:pt idx="442">
                  <c:v>3109</c:v>
                </c:pt>
                <c:pt idx="443">
                  <c:v>3393</c:v>
                </c:pt>
                <c:pt idx="444">
                  <c:v>3612</c:v>
                </c:pt>
                <c:pt idx="445">
                  <c:v>3385</c:v>
                </c:pt>
                <c:pt idx="446">
                  <c:v>3544</c:v>
                </c:pt>
                <c:pt idx="447">
                  <c:v>3556</c:v>
                </c:pt>
                <c:pt idx="448">
                  <c:v>3082</c:v>
                </c:pt>
                <c:pt idx="449">
                  <c:v>3476</c:v>
                </c:pt>
                <c:pt idx="450">
                  <c:v>3590</c:v>
                </c:pt>
                <c:pt idx="451">
                  <c:v>2970</c:v>
                </c:pt>
                <c:pt idx="452">
                  <c:v>2974</c:v>
                </c:pt>
                <c:pt idx="453">
                  <c:v>3596</c:v>
                </c:pt>
                <c:pt idx="454">
                  <c:v>3385</c:v>
                </c:pt>
                <c:pt idx="455">
                  <c:v>3475</c:v>
                </c:pt>
                <c:pt idx="456">
                  <c:v>3050</c:v>
                </c:pt>
                <c:pt idx="457">
                  <c:v>3058</c:v>
                </c:pt>
                <c:pt idx="458">
                  <c:v>3280</c:v>
                </c:pt>
                <c:pt idx="459">
                  <c:v>3521</c:v>
                </c:pt>
                <c:pt idx="460">
                  <c:v>3084</c:v>
                </c:pt>
                <c:pt idx="461">
                  <c:v>3231</c:v>
                </c:pt>
                <c:pt idx="462">
                  <c:v>2861</c:v>
                </c:pt>
                <c:pt idx="463">
                  <c:v>3339</c:v>
                </c:pt>
                <c:pt idx="464">
                  <c:v>3127</c:v>
                </c:pt>
                <c:pt idx="465">
                  <c:v>3111</c:v>
                </c:pt>
                <c:pt idx="466">
                  <c:v>3420</c:v>
                </c:pt>
                <c:pt idx="467">
                  <c:v>2993</c:v>
                </c:pt>
                <c:pt idx="468">
                  <c:v>3528</c:v>
                </c:pt>
                <c:pt idx="469">
                  <c:v>3035</c:v>
                </c:pt>
                <c:pt idx="470">
                  <c:v>2962</c:v>
                </c:pt>
                <c:pt idx="471">
                  <c:v>3341</c:v>
                </c:pt>
                <c:pt idx="472">
                  <c:v>2979</c:v>
                </c:pt>
                <c:pt idx="473">
                  <c:v>2919</c:v>
                </c:pt>
                <c:pt idx="474">
                  <c:v>2774</c:v>
                </c:pt>
                <c:pt idx="475">
                  <c:v>3204</c:v>
                </c:pt>
                <c:pt idx="476">
                  <c:v>3014</c:v>
                </c:pt>
                <c:pt idx="477">
                  <c:v>2678</c:v>
                </c:pt>
                <c:pt idx="478">
                  <c:v>2831</c:v>
                </c:pt>
                <c:pt idx="479">
                  <c:v>2488</c:v>
                </c:pt>
                <c:pt idx="480">
                  <c:v>2495</c:v>
                </c:pt>
                <c:pt idx="481">
                  <c:v>3135</c:v>
                </c:pt>
                <c:pt idx="482">
                  <c:v>2594</c:v>
                </c:pt>
                <c:pt idx="483">
                  <c:v>2964</c:v>
                </c:pt>
                <c:pt idx="484">
                  <c:v>2515</c:v>
                </c:pt>
                <c:pt idx="485">
                  <c:v>2570</c:v>
                </c:pt>
                <c:pt idx="486">
                  <c:v>2550</c:v>
                </c:pt>
                <c:pt idx="487">
                  <c:v>2914</c:v>
                </c:pt>
                <c:pt idx="488">
                  <c:v>2280</c:v>
                </c:pt>
                <c:pt idx="489">
                  <c:v>2246</c:v>
                </c:pt>
                <c:pt idx="490">
                  <c:v>2395</c:v>
                </c:pt>
                <c:pt idx="491">
                  <c:v>2724</c:v>
                </c:pt>
                <c:pt idx="492">
                  <c:v>2431</c:v>
                </c:pt>
                <c:pt idx="493">
                  <c:v>2303</c:v>
                </c:pt>
                <c:pt idx="494">
                  <c:v>2450</c:v>
                </c:pt>
                <c:pt idx="495">
                  <c:v>2312</c:v>
                </c:pt>
                <c:pt idx="496">
                  <c:v>2501</c:v>
                </c:pt>
                <c:pt idx="497">
                  <c:v>2198</c:v>
                </c:pt>
                <c:pt idx="498">
                  <c:v>2060</c:v>
                </c:pt>
                <c:pt idx="499">
                  <c:v>2173</c:v>
                </c:pt>
                <c:pt idx="500">
                  <c:v>2004</c:v>
                </c:pt>
                <c:pt idx="501">
                  <c:v>2325</c:v>
                </c:pt>
                <c:pt idx="502">
                  <c:v>1872</c:v>
                </c:pt>
                <c:pt idx="503">
                  <c:v>2343</c:v>
                </c:pt>
                <c:pt idx="504">
                  <c:v>1937</c:v>
                </c:pt>
                <c:pt idx="505">
                  <c:v>2322</c:v>
                </c:pt>
                <c:pt idx="506">
                  <c:v>1777</c:v>
                </c:pt>
                <c:pt idx="507">
                  <c:v>2196</c:v>
                </c:pt>
                <c:pt idx="508">
                  <c:v>1775</c:v>
                </c:pt>
                <c:pt idx="509">
                  <c:v>1771</c:v>
                </c:pt>
                <c:pt idx="510">
                  <c:v>1790</c:v>
                </c:pt>
                <c:pt idx="511">
                  <c:v>1943</c:v>
                </c:pt>
                <c:pt idx="512">
                  <c:v>1971</c:v>
                </c:pt>
                <c:pt idx="513">
                  <c:v>1784</c:v>
                </c:pt>
                <c:pt idx="514">
                  <c:v>2024</c:v>
                </c:pt>
                <c:pt idx="515">
                  <c:v>2243</c:v>
                </c:pt>
                <c:pt idx="516">
                  <c:v>2236</c:v>
                </c:pt>
                <c:pt idx="517">
                  <c:v>1807</c:v>
                </c:pt>
                <c:pt idx="518">
                  <c:v>1785</c:v>
                </c:pt>
                <c:pt idx="519">
                  <c:v>1791</c:v>
                </c:pt>
                <c:pt idx="520">
                  <c:v>2142</c:v>
                </c:pt>
                <c:pt idx="521">
                  <c:v>1958</c:v>
                </c:pt>
                <c:pt idx="522">
                  <c:v>2121</c:v>
                </c:pt>
                <c:pt idx="523">
                  <c:v>2231</c:v>
                </c:pt>
                <c:pt idx="524">
                  <c:v>2109</c:v>
                </c:pt>
                <c:pt idx="525">
                  <c:v>2069</c:v>
                </c:pt>
                <c:pt idx="526">
                  <c:v>2018</c:v>
                </c:pt>
                <c:pt idx="527">
                  <c:v>1938</c:v>
                </c:pt>
                <c:pt idx="528">
                  <c:v>2171</c:v>
                </c:pt>
                <c:pt idx="529">
                  <c:v>1900</c:v>
                </c:pt>
                <c:pt idx="530">
                  <c:v>2151</c:v>
                </c:pt>
                <c:pt idx="531">
                  <c:v>1936</c:v>
                </c:pt>
                <c:pt idx="532">
                  <c:v>2049</c:v>
                </c:pt>
                <c:pt idx="533">
                  <c:v>1931</c:v>
                </c:pt>
                <c:pt idx="534">
                  <c:v>1753</c:v>
                </c:pt>
                <c:pt idx="535">
                  <c:v>1833</c:v>
                </c:pt>
                <c:pt idx="536">
                  <c:v>2109</c:v>
                </c:pt>
                <c:pt idx="537">
                  <c:v>2057</c:v>
                </c:pt>
                <c:pt idx="538">
                  <c:v>1949</c:v>
                </c:pt>
                <c:pt idx="539">
                  <c:v>1776</c:v>
                </c:pt>
                <c:pt idx="540">
                  <c:v>1840</c:v>
                </c:pt>
                <c:pt idx="541">
                  <c:v>1945</c:v>
                </c:pt>
                <c:pt idx="542">
                  <c:v>1843</c:v>
                </c:pt>
                <c:pt idx="543">
                  <c:v>2154</c:v>
                </c:pt>
                <c:pt idx="544">
                  <c:v>1939</c:v>
                </c:pt>
                <c:pt idx="545">
                  <c:v>2141</c:v>
                </c:pt>
                <c:pt idx="546">
                  <c:v>2053</c:v>
                </c:pt>
                <c:pt idx="547">
                  <c:v>1902</c:v>
                </c:pt>
                <c:pt idx="548">
                  <c:v>2026</c:v>
                </c:pt>
                <c:pt idx="549">
                  <c:v>1848</c:v>
                </c:pt>
                <c:pt idx="550">
                  <c:v>2043</c:v>
                </c:pt>
                <c:pt idx="551">
                  <c:v>2355</c:v>
                </c:pt>
                <c:pt idx="552">
                  <c:v>2189</c:v>
                </c:pt>
                <c:pt idx="553">
                  <c:v>2059</c:v>
                </c:pt>
                <c:pt idx="554">
                  <c:v>2427</c:v>
                </c:pt>
                <c:pt idx="555">
                  <c:v>2131</c:v>
                </c:pt>
                <c:pt idx="556">
                  <c:v>2039</c:v>
                </c:pt>
                <c:pt idx="557">
                  <c:v>2227</c:v>
                </c:pt>
                <c:pt idx="558">
                  <c:v>2160</c:v>
                </c:pt>
                <c:pt idx="559">
                  <c:v>2262</c:v>
                </c:pt>
                <c:pt idx="560">
                  <c:v>2477</c:v>
                </c:pt>
                <c:pt idx="561">
                  <c:v>2112</c:v>
                </c:pt>
                <c:pt idx="562">
                  <c:v>2275</c:v>
                </c:pt>
                <c:pt idx="563">
                  <c:v>2630</c:v>
                </c:pt>
                <c:pt idx="564">
                  <c:v>2308</c:v>
                </c:pt>
                <c:pt idx="565">
                  <c:v>2220</c:v>
                </c:pt>
                <c:pt idx="566">
                  <c:v>2484</c:v>
                </c:pt>
                <c:pt idx="567">
                  <c:v>2616</c:v>
                </c:pt>
                <c:pt idx="568">
                  <c:v>2538</c:v>
                </c:pt>
                <c:pt idx="569">
                  <c:v>2754</c:v>
                </c:pt>
                <c:pt idx="570">
                  <c:v>2536</c:v>
                </c:pt>
                <c:pt idx="571">
                  <c:v>2799</c:v>
                </c:pt>
                <c:pt idx="572">
                  <c:v>2813</c:v>
                </c:pt>
                <c:pt idx="573">
                  <c:v>2985</c:v>
                </c:pt>
                <c:pt idx="574">
                  <c:v>2532</c:v>
                </c:pt>
                <c:pt idx="575">
                  <c:v>2834</c:v>
                </c:pt>
                <c:pt idx="576">
                  <c:v>2538</c:v>
                </c:pt>
                <c:pt idx="577">
                  <c:v>2604</c:v>
                </c:pt>
                <c:pt idx="578">
                  <c:v>2598</c:v>
                </c:pt>
                <c:pt idx="579">
                  <c:v>2638</c:v>
                </c:pt>
                <c:pt idx="580">
                  <c:v>2614</c:v>
                </c:pt>
                <c:pt idx="581">
                  <c:v>2979</c:v>
                </c:pt>
                <c:pt idx="582">
                  <c:v>3201</c:v>
                </c:pt>
                <c:pt idx="583">
                  <c:v>2809</c:v>
                </c:pt>
                <c:pt idx="584">
                  <c:v>2758</c:v>
                </c:pt>
                <c:pt idx="585">
                  <c:v>2505</c:v>
                </c:pt>
                <c:pt idx="586">
                  <c:v>3067</c:v>
                </c:pt>
                <c:pt idx="587">
                  <c:v>2622</c:v>
                </c:pt>
                <c:pt idx="588">
                  <c:v>3000</c:v>
                </c:pt>
                <c:pt idx="589">
                  <c:v>2743</c:v>
                </c:pt>
                <c:pt idx="590">
                  <c:v>2803</c:v>
                </c:pt>
                <c:pt idx="591">
                  <c:v>2706</c:v>
                </c:pt>
                <c:pt idx="592">
                  <c:v>2650</c:v>
                </c:pt>
                <c:pt idx="593">
                  <c:v>3111</c:v>
                </c:pt>
                <c:pt idx="594">
                  <c:v>3147</c:v>
                </c:pt>
                <c:pt idx="595">
                  <c:v>2540</c:v>
                </c:pt>
                <c:pt idx="596">
                  <c:v>2837</c:v>
                </c:pt>
                <c:pt idx="597">
                  <c:v>2762</c:v>
                </c:pt>
                <c:pt idx="598">
                  <c:v>2948</c:v>
                </c:pt>
                <c:pt idx="599">
                  <c:v>2615</c:v>
                </c:pt>
                <c:pt idx="600">
                  <c:v>2721</c:v>
                </c:pt>
                <c:pt idx="601">
                  <c:v>3185</c:v>
                </c:pt>
                <c:pt idx="602">
                  <c:v>2914</c:v>
                </c:pt>
                <c:pt idx="603">
                  <c:v>2807</c:v>
                </c:pt>
                <c:pt idx="604">
                  <c:v>3089</c:v>
                </c:pt>
                <c:pt idx="605">
                  <c:v>2874</c:v>
                </c:pt>
                <c:pt idx="606">
                  <c:v>2832</c:v>
                </c:pt>
                <c:pt idx="607">
                  <c:v>3083</c:v>
                </c:pt>
                <c:pt idx="608">
                  <c:v>3185</c:v>
                </c:pt>
                <c:pt idx="609">
                  <c:v>2971</c:v>
                </c:pt>
                <c:pt idx="610">
                  <c:v>3157</c:v>
                </c:pt>
                <c:pt idx="611">
                  <c:v>3137</c:v>
                </c:pt>
                <c:pt idx="612">
                  <c:v>2647</c:v>
                </c:pt>
                <c:pt idx="613">
                  <c:v>2620</c:v>
                </c:pt>
                <c:pt idx="614">
                  <c:v>2557</c:v>
                </c:pt>
                <c:pt idx="615">
                  <c:v>3035</c:v>
                </c:pt>
                <c:pt idx="616">
                  <c:v>3178</c:v>
                </c:pt>
                <c:pt idx="617">
                  <c:v>2525</c:v>
                </c:pt>
                <c:pt idx="618">
                  <c:v>2660</c:v>
                </c:pt>
                <c:pt idx="619">
                  <c:v>3191</c:v>
                </c:pt>
                <c:pt idx="620">
                  <c:v>2529</c:v>
                </c:pt>
                <c:pt idx="621">
                  <c:v>2772</c:v>
                </c:pt>
                <c:pt idx="622">
                  <c:v>3037</c:v>
                </c:pt>
                <c:pt idx="623">
                  <c:v>2504</c:v>
                </c:pt>
                <c:pt idx="624">
                  <c:v>2967</c:v>
                </c:pt>
                <c:pt idx="625">
                  <c:v>2597</c:v>
                </c:pt>
                <c:pt idx="626">
                  <c:v>2824</c:v>
                </c:pt>
                <c:pt idx="627">
                  <c:v>2833</c:v>
                </c:pt>
                <c:pt idx="628">
                  <c:v>2547</c:v>
                </c:pt>
                <c:pt idx="629">
                  <c:v>2746</c:v>
                </c:pt>
                <c:pt idx="630">
                  <c:v>2753</c:v>
                </c:pt>
                <c:pt idx="631">
                  <c:v>2880</c:v>
                </c:pt>
                <c:pt idx="632">
                  <c:v>2988</c:v>
                </c:pt>
                <c:pt idx="633">
                  <c:v>2488</c:v>
                </c:pt>
                <c:pt idx="634">
                  <c:v>2889</c:v>
                </c:pt>
                <c:pt idx="635">
                  <c:v>2544</c:v>
                </c:pt>
                <c:pt idx="636">
                  <c:v>2610</c:v>
                </c:pt>
                <c:pt idx="637">
                  <c:v>2692</c:v>
                </c:pt>
                <c:pt idx="638">
                  <c:v>2700</c:v>
                </c:pt>
                <c:pt idx="639">
                  <c:v>2586</c:v>
                </c:pt>
                <c:pt idx="640">
                  <c:v>2638</c:v>
                </c:pt>
                <c:pt idx="641">
                  <c:v>2464</c:v>
                </c:pt>
                <c:pt idx="642">
                  <c:v>2609</c:v>
                </c:pt>
                <c:pt idx="643">
                  <c:v>2395</c:v>
                </c:pt>
                <c:pt idx="644">
                  <c:v>2711</c:v>
                </c:pt>
                <c:pt idx="645">
                  <c:v>2328</c:v>
                </c:pt>
                <c:pt idx="646">
                  <c:v>2611</c:v>
                </c:pt>
                <c:pt idx="647">
                  <c:v>2590</c:v>
                </c:pt>
                <c:pt idx="648">
                  <c:v>2487</c:v>
                </c:pt>
                <c:pt idx="649">
                  <c:v>2558</c:v>
                </c:pt>
                <c:pt idx="650">
                  <c:v>2719</c:v>
                </c:pt>
                <c:pt idx="651">
                  <c:v>2563</c:v>
                </c:pt>
                <c:pt idx="652">
                  <c:v>2640</c:v>
                </c:pt>
                <c:pt idx="653">
                  <c:v>2121</c:v>
                </c:pt>
                <c:pt idx="654">
                  <c:v>2358</c:v>
                </c:pt>
                <c:pt idx="655">
                  <c:v>2355</c:v>
                </c:pt>
                <c:pt idx="656">
                  <c:v>2359</c:v>
                </c:pt>
                <c:pt idx="657">
                  <c:v>2193</c:v>
                </c:pt>
                <c:pt idx="658">
                  <c:v>2370</c:v>
                </c:pt>
                <c:pt idx="659">
                  <c:v>2731</c:v>
                </c:pt>
                <c:pt idx="660">
                  <c:v>2179</c:v>
                </c:pt>
                <c:pt idx="661">
                  <c:v>2753</c:v>
                </c:pt>
                <c:pt idx="662">
                  <c:v>2640</c:v>
                </c:pt>
                <c:pt idx="663">
                  <c:v>2344</c:v>
                </c:pt>
                <c:pt idx="664">
                  <c:v>2652</c:v>
                </c:pt>
                <c:pt idx="665">
                  <c:v>2267</c:v>
                </c:pt>
                <c:pt idx="666">
                  <c:v>2397</c:v>
                </c:pt>
                <c:pt idx="667">
                  <c:v>2585</c:v>
                </c:pt>
                <c:pt idx="668">
                  <c:v>2839</c:v>
                </c:pt>
                <c:pt idx="669">
                  <c:v>2834</c:v>
                </c:pt>
                <c:pt idx="670">
                  <c:v>2557</c:v>
                </c:pt>
                <c:pt idx="671">
                  <c:v>2954</c:v>
                </c:pt>
                <c:pt idx="672">
                  <c:v>2923</c:v>
                </c:pt>
                <c:pt idx="673">
                  <c:v>3109</c:v>
                </c:pt>
                <c:pt idx="674">
                  <c:v>2596</c:v>
                </c:pt>
                <c:pt idx="675">
                  <c:v>2467</c:v>
                </c:pt>
                <c:pt idx="676">
                  <c:v>2652</c:v>
                </c:pt>
                <c:pt idx="677">
                  <c:v>2837</c:v>
                </c:pt>
                <c:pt idx="678">
                  <c:v>3064</c:v>
                </c:pt>
                <c:pt idx="679">
                  <c:v>2569</c:v>
                </c:pt>
                <c:pt idx="680">
                  <c:v>3224</c:v>
                </c:pt>
                <c:pt idx="681">
                  <c:v>3303</c:v>
                </c:pt>
                <c:pt idx="682">
                  <c:v>2919</c:v>
                </c:pt>
                <c:pt idx="683">
                  <c:v>2749</c:v>
                </c:pt>
                <c:pt idx="684">
                  <c:v>3276</c:v>
                </c:pt>
                <c:pt idx="685">
                  <c:v>3336</c:v>
                </c:pt>
                <c:pt idx="686">
                  <c:v>3387</c:v>
                </c:pt>
                <c:pt idx="687">
                  <c:v>2863</c:v>
                </c:pt>
                <c:pt idx="688">
                  <c:v>3201</c:v>
                </c:pt>
                <c:pt idx="689">
                  <c:v>3203</c:v>
                </c:pt>
                <c:pt idx="690">
                  <c:v>3559</c:v>
                </c:pt>
                <c:pt idx="691">
                  <c:v>3152</c:v>
                </c:pt>
                <c:pt idx="692">
                  <c:v>3242</c:v>
                </c:pt>
                <c:pt idx="693">
                  <c:v>3625</c:v>
                </c:pt>
                <c:pt idx="694">
                  <c:v>3206</c:v>
                </c:pt>
                <c:pt idx="695">
                  <c:v>3082</c:v>
                </c:pt>
                <c:pt idx="696">
                  <c:v>2970</c:v>
                </c:pt>
                <c:pt idx="697">
                  <c:v>3336</c:v>
                </c:pt>
                <c:pt idx="698">
                  <c:v>3404</c:v>
                </c:pt>
                <c:pt idx="699">
                  <c:v>3371</c:v>
                </c:pt>
                <c:pt idx="700">
                  <c:v>3655</c:v>
                </c:pt>
                <c:pt idx="701">
                  <c:v>3143</c:v>
                </c:pt>
                <c:pt idx="702">
                  <c:v>3311</c:v>
                </c:pt>
                <c:pt idx="703">
                  <c:v>3608</c:v>
                </c:pt>
                <c:pt idx="704">
                  <c:v>2910</c:v>
                </c:pt>
                <c:pt idx="705">
                  <c:v>3025</c:v>
                </c:pt>
                <c:pt idx="706">
                  <c:v>3131</c:v>
                </c:pt>
                <c:pt idx="707">
                  <c:v>3270</c:v>
                </c:pt>
                <c:pt idx="708">
                  <c:v>3358</c:v>
                </c:pt>
                <c:pt idx="709">
                  <c:v>2945</c:v>
                </c:pt>
                <c:pt idx="710">
                  <c:v>3629</c:v>
                </c:pt>
                <c:pt idx="711">
                  <c:v>3183</c:v>
                </c:pt>
                <c:pt idx="712">
                  <c:v>3434</c:v>
                </c:pt>
                <c:pt idx="713">
                  <c:v>3059</c:v>
                </c:pt>
                <c:pt idx="714">
                  <c:v>3585</c:v>
                </c:pt>
                <c:pt idx="715">
                  <c:v>3173</c:v>
                </c:pt>
                <c:pt idx="716">
                  <c:v>3075</c:v>
                </c:pt>
                <c:pt idx="717">
                  <c:v>3682</c:v>
                </c:pt>
                <c:pt idx="718">
                  <c:v>3385</c:v>
                </c:pt>
                <c:pt idx="719">
                  <c:v>3731</c:v>
                </c:pt>
                <c:pt idx="720">
                  <c:v>3321</c:v>
                </c:pt>
                <c:pt idx="721">
                  <c:v>3560</c:v>
                </c:pt>
                <c:pt idx="722">
                  <c:v>3009</c:v>
                </c:pt>
                <c:pt idx="723">
                  <c:v>3594</c:v>
                </c:pt>
                <c:pt idx="724">
                  <c:v>3819</c:v>
                </c:pt>
                <c:pt idx="725">
                  <c:v>3088</c:v>
                </c:pt>
                <c:pt idx="726">
                  <c:v>3337</c:v>
                </c:pt>
                <c:pt idx="727">
                  <c:v>3595</c:v>
                </c:pt>
                <c:pt idx="728">
                  <c:v>3736</c:v>
                </c:pt>
                <c:pt idx="729">
                  <c:v>3226</c:v>
                </c:pt>
                <c:pt idx="730">
                  <c:v>3417</c:v>
                </c:pt>
                <c:pt idx="731">
                  <c:v>3459</c:v>
                </c:pt>
                <c:pt idx="732">
                  <c:v>3281</c:v>
                </c:pt>
                <c:pt idx="733">
                  <c:v>3247</c:v>
                </c:pt>
                <c:pt idx="734">
                  <c:v>3904</c:v>
                </c:pt>
                <c:pt idx="735">
                  <c:v>4110</c:v>
                </c:pt>
                <c:pt idx="736">
                  <c:v>3808</c:v>
                </c:pt>
                <c:pt idx="737">
                  <c:v>3567</c:v>
                </c:pt>
                <c:pt idx="738">
                  <c:v>4155</c:v>
                </c:pt>
                <c:pt idx="739">
                  <c:v>4082</c:v>
                </c:pt>
                <c:pt idx="740">
                  <c:v>3459</c:v>
                </c:pt>
                <c:pt idx="741">
                  <c:v>3406</c:v>
                </c:pt>
                <c:pt idx="742">
                  <c:v>4027</c:v>
                </c:pt>
                <c:pt idx="743">
                  <c:v>3839</c:v>
                </c:pt>
                <c:pt idx="744">
                  <c:v>3673</c:v>
                </c:pt>
                <c:pt idx="745">
                  <c:v>3916</c:v>
                </c:pt>
                <c:pt idx="746">
                  <c:v>3694</c:v>
                </c:pt>
                <c:pt idx="747">
                  <c:v>3767</c:v>
                </c:pt>
                <c:pt idx="748">
                  <c:v>4576</c:v>
                </c:pt>
                <c:pt idx="749">
                  <c:v>4242</c:v>
                </c:pt>
                <c:pt idx="750">
                  <c:v>4429</c:v>
                </c:pt>
                <c:pt idx="751">
                  <c:v>3904</c:v>
                </c:pt>
                <c:pt idx="752">
                  <c:v>4682</c:v>
                </c:pt>
                <c:pt idx="753">
                  <c:v>3835</c:v>
                </c:pt>
                <c:pt idx="754">
                  <c:v>4306</c:v>
                </c:pt>
                <c:pt idx="755">
                  <c:v>4686</c:v>
                </c:pt>
                <c:pt idx="756">
                  <c:v>4399</c:v>
                </c:pt>
                <c:pt idx="757">
                  <c:v>4242</c:v>
                </c:pt>
                <c:pt idx="758">
                  <c:v>4150</c:v>
                </c:pt>
                <c:pt idx="759">
                  <c:v>4386</c:v>
                </c:pt>
                <c:pt idx="760">
                  <c:v>3926</c:v>
                </c:pt>
                <c:pt idx="761">
                  <c:v>4762</c:v>
                </c:pt>
                <c:pt idx="762">
                  <c:v>4828</c:v>
                </c:pt>
                <c:pt idx="763">
                  <c:v>5073</c:v>
                </c:pt>
                <c:pt idx="764">
                  <c:v>4306</c:v>
                </c:pt>
                <c:pt idx="765">
                  <c:v>4247</c:v>
                </c:pt>
                <c:pt idx="766">
                  <c:v>4689</c:v>
                </c:pt>
                <c:pt idx="767">
                  <c:v>5114</c:v>
                </c:pt>
                <c:pt idx="768">
                  <c:v>5349</c:v>
                </c:pt>
                <c:pt idx="769">
                  <c:v>5114</c:v>
                </c:pt>
                <c:pt idx="770">
                  <c:v>4978</c:v>
                </c:pt>
                <c:pt idx="771">
                  <c:v>4657</c:v>
                </c:pt>
                <c:pt idx="772">
                  <c:v>4706</c:v>
                </c:pt>
                <c:pt idx="773">
                  <c:v>4988</c:v>
                </c:pt>
                <c:pt idx="774">
                  <c:v>5398</c:v>
                </c:pt>
                <c:pt idx="775">
                  <c:v>4416</c:v>
                </c:pt>
                <c:pt idx="776">
                  <c:v>5509</c:v>
                </c:pt>
                <c:pt idx="777">
                  <c:v>5166</c:v>
                </c:pt>
                <c:pt idx="778">
                  <c:v>4336</c:v>
                </c:pt>
                <c:pt idx="779">
                  <c:v>4906</c:v>
                </c:pt>
                <c:pt idx="780">
                  <c:v>4797</c:v>
                </c:pt>
                <c:pt idx="781">
                  <c:v>5552</c:v>
                </c:pt>
                <c:pt idx="782">
                  <c:v>4820</c:v>
                </c:pt>
                <c:pt idx="783">
                  <c:v>5453</c:v>
                </c:pt>
                <c:pt idx="784">
                  <c:v>4844</c:v>
                </c:pt>
                <c:pt idx="785">
                  <c:v>5614</c:v>
                </c:pt>
                <c:pt idx="786">
                  <c:v>4585</c:v>
                </c:pt>
                <c:pt idx="787">
                  <c:v>4811</c:v>
                </c:pt>
                <c:pt idx="788">
                  <c:v>5263</c:v>
                </c:pt>
                <c:pt idx="789">
                  <c:v>5366</c:v>
                </c:pt>
                <c:pt idx="790">
                  <c:v>4634</c:v>
                </c:pt>
                <c:pt idx="791">
                  <c:v>4910</c:v>
                </c:pt>
                <c:pt idx="792">
                  <c:v>5399</c:v>
                </c:pt>
                <c:pt idx="793">
                  <c:v>5441</c:v>
                </c:pt>
                <c:pt idx="794">
                  <c:v>5498</c:v>
                </c:pt>
                <c:pt idx="795">
                  <c:v>5737</c:v>
                </c:pt>
                <c:pt idx="796">
                  <c:v>5186</c:v>
                </c:pt>
                <c:pt idx="797">
                  <c:v>4876</c:v>
                </c:pt>
                <c:pt idx="798">
                  <c:v>5419</c:v>
                </c:pt>
                <c:pt idx="799">
                  <c:v>5264</c:v>
                </c:pt>
                <c:pt idx="800">
                  <c:v>5108</c:v>
                </c:pt>
                <c:pt idx="801">
                  <c:v>4922</c:v>
                </c:pt>
                <c:pt idx="802">
                  <c:v>5151</c:v>
                </c:pt>
                <c:pt idx="803">
                  <c:v>5973</c:v>
                </c:pt>
                <c:pt idx="804">
                  <c:v>5667</c:v>
                </c:pt>
                <c:pt idx="805">
                  <c:v>5036</c:v>
                </c:pt>
                <c:pt idx="806">
                  <c:v>5598</c:v>
                </c:pt>
                <c:pt idx="807">
                  <c:v>6188</c:v>
                </c:pt>
                <c:pt idx="808">
                  <c:v>5339</c:v>
                </c:pt>
                <c:pt idx="809">
                  <c:v>5864</c:v>
                </c:pt>
                <c:pt idx="810">
                  <c:v>5854</c:v>
                </c:pt>
                <c:pt idx="811">
                  <c:v>4825</c:v>
                </c:pt>
                <c:pt idx="812">
                  <c:v>5696</c:v>
                </c:pt>
                <c:pt idx="813">
                  <c:v>5464</c:v>
                </c:pt>
                <c:pt idx="814">
                  <c:v>4759</c:v>
                </c:pt>
                <c:pt idx="815">
                  <c:v>5319</c:v>
                </c:pt>
                <c:pt idx="816">
                  <c:v>4837</c:v>
                </c:pt>
                <c:pt idx="817">
                  <c:v>4945</c:v>
                </c:pt>
                <c:pt idx="818">
                  <c:v>5655</c:v>
                </c:pt>
                <c:pt idx="819">
                  <c:v>5192</c:v>
                </c:pt>
                <c:pt idx="820">
                  <c:v>4578</c:v>
                </c:pt>
                <c:pt idx="821">
                  <c:v>4700</c:v>
                </c:pt>
                <c:pt idx="822">
                  <c:v>5530</c:v>
                </c:pt>
                <c:pt idx="823">
                  <c:v>4755</c:v>
                </c:pt>
                <c:pt idx="824">
                  <c:v>5302</c:v>
                </c:pt>
                <c:pt idx="825">
                  <c:v>4516</c:v>
                </c:pt>
                <c:pt idx="826">
                  <c:v>4822</c:v>
                </c:pt>
                <c:pt idx="827">
                  <c:v>4727</c:v>
                </c:pt>
                <c:pt idx="828">
                  <c:v>4623</c:v>
                </c:pt>
                <c:pt idx="829">
                  <c:v>4278</c:v>
                </c:pt>
                <c:pt idx="830">
                  <c:v>4727</c:v>
                </c:pt>
                <c:pt idx="831">
                  <c:v>4650</c:v>
                </c:pt>
                <c:pt idx="832">
                  <c:v>4556</c:v>
                </c:pt>
                <c:pt idx="833">
                  <c:v>4745</c:v>
                </c:pt>
                <c:pt idx="834">
                  <c:v>4431</c:v>
                </c:pt>
                <c:pt idx="835">
                  <c:v>4486</c:v>
                </c:pt>
                <c:pt idx="836">
                  <c:v>4628</c:v>
                </c:pt>
                <c:pt idx="837">
                  <c:v>3887</c:v>
                </c:pt>
                <c:pt idx="838">
                  <c:v>4504</c:v>
                </c:pt>
                <c:pt idx="839">
                  <c:v>4727</c:v>
                </c:pt>
                <c:pt idx="840">
                  <c:v>4698</c:v>
                </c:pt>
                <c:pt idx="841">
                  <c:v>3739</c:v>
                </c:pt>
                <c:pt idx="842">
                  <c:v>4049</c:v>
                </c:pt>
                <c:pt idx="843">
                  <c:v>4453</c:v>
                </c:pt>
                <c:pt idx="844">
                  <c:v>3725</c:v>
                </c:pt>
                <c:pt idx="845">
                  <c:v>4382</c:v>
                </c:pt>
                <c:pt idx="846">
                  <c:v>3808</c:v>
                </c:pt>
                <c:pt idx="847">
                  <c:v>3528</c:v>
                </c:pt>
                <c:pt idx="848">
                  <c:v>3668</c:v>
                </c:pt>
                <c:pt idx="849">
                  <c:v>4236</c:v>
                </c:pt>
                <c:pt idx="850">
                  <c:v>3652</c:v>
                </c:pt>
                <c:pt idx="851">
                  <c:v>3787</c:v>
                </c:pt>
                <c:pt idx="852">
                  <c:v>3328</c:v>
                </c:pt>
                <c:pt idx="853">
                  <c:v>4180</c:v>
                </c:pt>
                <c:pt idx="854">
                  <c:v>4018</c:v>
                </c:pt>
                <c:pt idx="855">
                  <c:v>3985</c:v>
                </c:pt>
                <c:pt idx="856">
                  <c:v>3424</c:v>
                </c:pt>
                <c:pt idx="857">
                  <c:v>3307</c:v>
                </c:pt>
                <c:pt idx="858">
                  <c:v>4066</c:v>
                </c:pt>
                <c:pt idx="859">
                  <c:v>3265</c:v>
                </c:pt>
                <c:pt idx="860">
                  <c:v>3860</c:v>
                </c:pt>
                <c:pt idx="861">
                  <c:v>3959</c:v>
                </c:pt>
                <c:pt idx="862">
                  <c:v>3851</c:v>
                </c:pt>
                <c:pt idx="863">
                  <c:v>3731</c:v>
                </c:pt>
                <c:pt idx="864">
                  <c:v>3381</c:v>
                </c:pt>
                <c:pt idx="865">
                  <c:v>3541</c:v>
                </c:pt>
                <c:pt idx="866">
                  <c:v>3813</c:v>
                </c:pt>
                <c:pt idx="867">
                  <c:v>3143</c:v>
                </c:pt>
                <c:pt idx="868">
                  <c:v>3501</c:v>
                </c:pt>
                <c:pt idx="869">
                  <c:v>3074</c:v>
                </c:pt>
                <c:pt idx="870">
                  <c:v>3829</c:v>
                </c:pt>
                <c:pt idx="871">
                  <c:v>3137</c:v>
                </c:pt>
                <c:pt idx="872">
                  <c:v>3190</c:v>
                </c:pt>
                <c:pt idx="873">
                  <c:v>3452</c:v>
                </c:pt>
                <c:pt idx="874">
                  <c:v>3578</c:v>
                </c:pt>
                <c:pt idx="875">
                  <c:v>2976</c:v>
                </c:pt>
                <c:pt idx="876">
                  <c:v>3522</c:v>
                </c:pt>
                <c:pt idx="877">
                  <c:v>3180</c:v>
                </c:pt>
                <c:pt idx="878">
                  <c:v>3125</c:v>
                </c:pt>
                <c:pt idx="879">
                  <c:v>3539</c:v>
                </c:pt>
                <c:pt idx="880">
                  <c:v>3626</c:v>
                </c:pt>
                <c:pt idx="881">
                  <c:v>3428</c:v>
                </c:pt>
                <c:pt idx="882">
                  <c:v>2993</c:v>
                </c:pt>
                <c:pt idx="883">
                  <c:v>2827</c:v>
                </c:pt>
                <c:pt idx="884">
                  <c:v>3064</c:v>
                </c:pt>
                <c:pt idx="885">
                  <c:v>3344</c:v>
                </c:pt>
                <c:pt idx="886">
                  <c:v>3430</c:v>
                </c:pt>
                <c:pt idx="887">
                  <c:v>3400</c:v>
                </c:pt>
                <c:pt idx="888">
                  <c:v>3175</c:v>
                </c:pt>
                <c:pt idx="889">
                  <c:v>3179</c:v>
                </c:pt>
                <c:pt idx="890">
                  <c:v>2947</c:v>
                </c:pt>
                <c:pt idx="891">
                  <c:v>3290</c:v>
                </c:pt>
                <c:pt idx="892">
                  <c:v>3165</c:v>
                </c:pt>
                <c:pt idx="893">
                  <c:v>3031</c:v>
                </c:pt>
                <c:pt idx="894">
                  <c:v>3341</c:v>
                </c:pt>
                <c:pt idx="895">
                  <c:v>3121</c:v>
                </c:pt>
                <c:pt idx="896">
                  <c:v>3416</c:v>
                </c:pt>
                <c:pt idx="897">
                  <c:v>2954</c:v>
                </c:pt>
                <c:pt idx="898">
                  <c:v>2742</c:v>
                </c:pt>
                <c:pt idx="899">
                  <c:v>2929</c:v>
                </c:pt>
                <c:pt idx="900">
                  <c:v>2802</c:v>
                </c:pt>
                <c:pt idx="901">
                  <c:v>2924</c:v>
                </c:pt>
                <c:pt idx="902">
                  <c:v>2886</c:v>
                </c:pt>
                <c:pt idx="903">
                  <c:v>3077</c:v>
                </c:pt>
                <c:pt idx="904">
                  <c:v>2775</c:v>
                </c:pt>
                <c:pt idx="905">
                  <c:v>3001</c:v>
                </c:pt>
                <c:pt idx="906">
                  <c:v>3244</c:v>
                </c:pt>
                <c:pt idx="907">
                  <c:v>2878</c:v>
                </c:pt>
                <c:pt idx="908">
                  <c:v>3128</c:v>
                </c:pt>
                <c:pt idx="909">
                  <c:v>3033</c:v>
                </c:pt>
                <c:pt idx="910">
                  <c:v>3071</c:v>
                </c:pt>
                <c:pt idx="911">
                  <c:v>3038</c:v>
                </c:pt>
                <c:pt idx="912">
                  <c:v>2788</c:v>
                </c:pt>
                <c:pt idx="913">
                  <c:v>3098</c:v>
                </c:pt>
                <c:pt idx="914">
                  <c:v>3302</c:v>
                </c:pt>
                <c:pt idx="915">
                  <c:v>3434</c:v>
                </c:pt>
                <c:pt idx="916">
                  <c:v>2885</c:v>
                </c:pt>
                <c:pt idx="917">
                  <c:v>3304</c:v>
                </c:pt>
                <c:pt idx="918">
                  <c:v>2775</c:v>
                </c:pt>
                <c:pt idx="919">
                  <c:v>2954</c:v>
                </c:pt>
                <c:pt idx="920">
                  <c:v>2875</c:v>
                </c:pt>
                <c:pt idx="921">
                  <c:v>2975</c:v>
                </c:pt>
                <c:pt idx="922">
                  <c:v>3167</c:v>
                </c:pt>
                <c:pt idx="923">
                  <c:v>2994</c:v>
                </c:pt>
                <c:pt idx="924">
                  <c:v>3122</c:v>
                </c:pt>
                <c:pt idx="925">
                  <c:v>3176</c:v>
                </c:pt>
                <c:pt idx="926">
                  <c:v>3131</c:v>
                </c:pt>
                <c:pt idx="927">
                  <c:v>2751</c:v>
                </c:pt>
                <c:pt idx="928">
                  <c:v>2973</c:v>
                </c:pt>
                <c:pt idx="929">
                  <c:v>2966</c:v>
                </c:pt>
                <c:pt idx="930">
                  <c:v>2966</c:v>
                </c:pt>
                <c:pt idx="931">
                  <c:v>3074</c:v>
                </c:pt>
                <c:pt idx="932">
                  <c:v>2635</c:v>
                </c:pt>
                <c:pt idx="933">
                  <c:v>2749</c:v>
                </c:pt>
                <c:pt idx="934">
                  <c:v>2837</c:v>
                </c:pt>
                <c:pt idx="935">
                  <c:v>2835</c:v>
                </c:pt>
                <c:pt idx="936">
                  <c:v>2686</c:v>
                </c:pt>
                <c:pt idx="937">
                  <c:v>2583</c:v>
                </c:pt>
                <c:pt idx="938">
                  <c:v>2529</c:v>
                </c:pt>
                <c:pt idx="939">
                  <c:v>2651</c:v>
                </c:pt>
                <c:pt idx="940">
                  <c:v>2613</c:v>
                </c:pt>
                <c:pt idx="941">
                  <c:v>2224</c:v>
                </c:pt>
                <c:pt idx="942">
                  <c:v>2327</c:v>
                </c:pt>
                <c:pt idx="943">
                  <c:v>2583</c:v>
                </c:pt>
                <c:pt idx="944">
                  <c:v>2669</c:v>
                </c:pt>
                <c:pt idx="945">
                  <c:v>2242</c:v>
                </c:pt>
                <c:pt idx="946">
                  <c:v>2421</c:v>
                </c:pt>
                <c:pt idx="947">
                  <c:v>2038</c:v>
                </c:pt>
                <c:pt idx="948">
                  <c:v>2187</c:v>
                </c:pt>
                <c:pt idx="949">
                  <c:v>2356</c:v>
                </c:pt>
                <c:pt idx="950">
                  <c:v>2190</c:v>
                </c:pt>
                <c:pt idx="951">
                  <c:v>2006</c:v>
                </c:pt>
                <c:pt idx="952">
                  <c:v>1988</c:v>
                </c:pt>
                <c:pt idx="953">
                  <c:v>2258</c:v>
                </c:pt>
                <c:pt idx="954">
                  <c:v>1957</c:v>
                </c:pt>
                <c:pt idx="955">
                  <c:v>1802</c:v>
                </c:pt>
                <c:pt idx="956">
                  <c:v>2044</c:v>
                </c:pt>
                <c:pt idx="957">
                  <c:v>2095</c:v>
                </c:pt>
                <c:pt idx="958">
                  <c:v>1845</c:v>
                </c:pt>
                <c:pt idx="959">
                  <c:v>1794</c:v>
                </c:pt>
                <c:pt idx="960">
                  <c:v>2045</c:v>
                </c:pt>
                <c:pt idx="961">
                  <c:v>1927</c:v>
                </c:pt>
                <c:pt idx="962">
                  <c:v>1842</c:v>
                </c:pt>
                <c:pt idx="963">
                  <c:v>2066</c:v>
                </c:pt>
                <c:pt idx="964">
                  <c:v>1850</c:v>
                </c:pt>
                <c:pt idx="965">
                  <c:v>2042</c:v>
                </c:pt>
                <c:pt idx="966">
                  <c:v>1893</c:v>
                </c:pt>
                <c:pt idx="967">
                  <c:v>1717</c:v>
                </c:pt>
                <c:pt idx="968">
                  <c:v>1985</c:v>
                </c:pt>
                <c:pt idx="969">
                  <c:v>1902</c:v>
                </c:pt>
                <c:pt idx="970">
                  <c:v>1977</c:v>
                </c:pt>
                <c:pt idx="971">
                  <c:v>1906</c:v>
                </c:pt>
                <c:pt idx="972">
                  <c:v>1888</c:v>
                </c:pt>
                <c:pt idx="973">
                  <c:v>2034</c:v>
                </c:pt>
                <c:pt idx="974">
                  <c:v>2063</c:v>
                </c:pt>
                <c:pt idx="975">
                  <c:v>1958</c:v>
                </c:pt>
                <c:pt idx="976">
                  <c:v>2036</c:v>
                </c:pt>
                <c:pt idx="977">
                  <c:v>1799</c:v>
                </c:pt>
                <c:pt idx="978">
                  <c:v>1798</c:v>
                </c:pt>
                <c:pt idx="979">
                  <c:v>1906</c:v>
                </c:pt>
                <c:pt idx="980">
                  <c:v>1908</c:v>
                </c:pt>
                <c:pt idx="981">
                  <c:v>1730</c:v>
                </c:pt>
                <c:pt idx="982">
                  <c:v>1953</c:v>
                </c:pt>
                <c:pt idx="983">
                  <c:v>1965</c:v>
                </c:pt>
                <c:pt idx="984">
                  <c:v>1940</c:v>
                </c:pt>
                <c:pt idx="985">
                  <c:v>1879</c:v>
                </c:pt>
                <c:pt idx="986">
                  <c:v>2087</c:v>
                </c:pt>
                <c:pt idx="987">
                  <c:v>1994</c:v>
                </c:pt>
                <c:pt idx="988">
                  <c:v>2062</c:v>
                </c:pt>
                <c:pt idx="989">
                  <c:v>2037</c:v>
                </c:pt>
                <c:pt idx="990">
                  <c:v>1998</c:v>
                </c:pt>
                <c:pt idx="991">
                  <c:v>1895</c:v>
                </c:pt>
                <c:pt idx="992">
                  <c:v>1741</c:v>
                </c:pt>
                <c:pt idx="993">
                  <c:v>1836</c:v>
                </c:pt>
                <c:pt idx="994">
                  <c:v>2156</c:v>
                </c:pt>
                <c:pt idx="995">
                  <c:v>2126</c:v>
                </c:pt>
                <c:pt idx="996">
                  <c:v>2072</c:v>
                </c:pt>
                <c:pt idx="997">
                  <c:v>1797</c:v>
                </c:pt>
                <c:pt idx="998">
                  <c:v>1924</c:v>
                </c:pt>
                <c:pt idx="999">
                  <c:v>2051</c:v>
                </c:pt>
                <c:pt idx="1000">
                  <c:v>2017</c:v>
                </c:pt>
                <c:pt idx="1001">
                  <c:v>2012</c:v>
                </c:pt>
                <c:pt idx="1002">
                  <c:v>1895</c:v>
                </c:pt>
                <c:pt idx="1003">
                  <c:v>1807</c:v>
                </c:pt>
                <c:pt idx="1004">
                  <c:v>1957</c:v>
                </c:pt>
                <c:pt idx="1005">
                  <c:v>1841</c:v>
                </c:pt>
                <c:pt idx="1006">
                  <c:v>1932</c:v>
                </c:pt>
                <c:pt idx="1007">
                  <c:v>2119</c:v>
                </c:pt>
                <c:pt idx="1008">
                  <c:v>2004</c:v>
                </c:pt>
                <c:pt idx="1009">
                  <c:v>2226</c:v>
                </c:pt>
                <c:pt idx="1010">
                  <c:v>2391</c:v>
                </c:pt>
                <c:pt idx="1011">
                  <c:v>2312</c:v>
                </c:pt>
                <c:pt idx="1012">
                  <c:v>2063</c:v>
                </c:pt>
                <c:pt idx="1013">
                  <c:v>2114</c:v>
                </c:pt>
                <c:pt idx="1014">
                  <c:v>1978</c:v>
                </c:pt>
                <c:pt idx="1015">
                  <c:v>2297</c:v>
                </c:pt>
                <c:pt idx="1016">
                  <c:v>2019</c:v>
                </c:pt>
                <c:pt idx="1017">
                  <c:v>2312</c:v>
                </c:pt>
                <c:pt idx="1018">
                  <c:v>2551</c:v>
                </c:pt>
                <c:pt idx="1019">
                  <c:v>2404</c:v>
                </c:pt>
                <c:pt idx="1020">
                  <c:v>2012</c:v>
                </c:pt>
                <c:pt idx="1021">
                  <c:v>2119</c:v>
                </c:pt>
                <c:pt idx="1022">
                  <c:v>2025</c:v>
                </c:pt>
                <c:pt idx="1023">
                  <c:v>2397</c:v>
                </c:pt>
                <c:pt idx="1024">
                  <c:v>2080</c:v>
                </c:pt>
                <c:pt idx="1025">
                  <c:v>2403</c:v>
                </c:pt>
                <c:pt idx="1026">
                  <c:v>2352</c:v>
                </c:pt>
                <c:pt idx="1027">
                  <c:v>2314</c:v>
                </c:pt>
                <c:pt idx="1028">
                  <c:v>2408</c:v>
                </c:pt>
                <c:pt idx="1029">
                  <c:v>2592</c:v>
                </c:pt>
                <c:pt idx="1030">
                  <c:v>2340</c:v>
                </c:pt>
                <c:pt idx="1031">
                  <c:v>2656</c:v>
                </c:pt>
                <c:pt idx="1032">
                  <c:v>2518</c:v>
                </c:pt>
                <c:pt idx="1033">
                  <c:v>2460</c:v>
                </c:pt>
                <c:pt idx="1034">
                  <c:v>2832</c:v>
                </c:pt>
                <c:pt idx="1035">
                  <c:v>2325</c:v>
                </c:pt>
                <c:pt idx="1036">
                  <c:v>2688</c:v>
                </c:pt>
                <c:pt idx="1037">
                  <c:v>2304</c:v>
                </c:pt>
                <c:pt idx="1038">
                  <c:v>2412</c:v>
                </c:pt>
                <c:pt idx="1039">
                  <c:v>2861</c:v>
                </c:pt>
                <c:pt idx="1040">
                  <c:v>2801</c:v>
                </c:pt>
                <c:pt idx="1041">
                  <c:v>2300</c:v>
                </c:pt>
                <c:pt idx="1042">
                  <c:v>2558</c:v>
                </c:pt>
                <c:pt idx="1043">
                  <c:v>2849</c:v>
                </c:pt>
                <c:pt idx="1044">
                  <c:v>2329</c:v>
                </c:pt>
                <c:pt idx="1045">
                  <c:v>2371</c:v>
                </c:pt>
                <c:pt idx="1046">
                  <c:v>2386</c:v>
                </c:pt>
                <c:pt idx="1047">
                  <c:v>2700</c:v>
                </c:pt>
                <c:pt idx="1048">
                  <c:v>2782</c:v>
                </c:pt>
                <c:pt idx="1049">
                  <c:v>2580</c:v>
                </c:pt>
                <c:pt idx="1050">
                  <c:v>2493</c:v>
                </c:pt>
                <c:pt idx="1051">
                  <c:v>2837</c:v>
                </c:pt>
                <c:pt idx="1052">
                  <c:v>2614</c:v>
                </c:pt>
                <c:pt idx="1053">
                  <c:v>2337</c:v>
                </c:pt>
                <c:pt idx="1054">
                  <c:v>2613</c:v>
                </c:pt>
                <c:pt idx="1055">
                  <c:v>2559</c:v>
                </c:pt>
                <c:pt idx="1056">
                  <c:v>2398</c:v>
                </c:pt>
                <c:pt idx="1057">
                  <c:v>2283</c:v>
                </c:pt>
                <c:pt idx="1058">
                  <c:v>2361</c:v>
                </c:pt>
                <c:pt idx="1059">
                  <c:v>2695</c:v>
                </c:pt>
                <c:pt idx="1060">
                  <c:v>2480</c:v>
                </c:pt>
                <c:pt idx="1061">
                  <c:v>2236</c:v>
                </c:pt>
                <c:pt idx="1062">
                  <c:v>2451</c:v>
                </c:pt>
                <c:pt idx="1063">
                  <c:v>2760</c:v>
                </c:pt>
                <c:pt idx="1064">
                  <c:v>2384</c:v>
                </c:pt>
                <c:pt idx="1065">
                  <c:v>2380</c:v>
                </c:pt>
                <c:pt idx="1066">
                  <c:v>2600</c:v>
                </c:pt>
                <c:pt idx="1067">
                  <c:v>2270</c:v>
                </c:pt>
                <c:pt idx="1068">
                  <c:v>2624</c:v>
                </c:pt>
                <c:pt idx="1069">
                  <c:v>2555</c:v>
                </c:pt>
                <c:pt idx="1070">
                  <c:v>2745</c:v>
                </c:pt>
                <c:pt idx="1071">
                  <c:v>2538</c:v>
                </c:pt>
                <c:pt idx="1072">
                  <c:v>2469</c:v>
                </c:pt>
                <c:pt idx="1073">
                  <c:v>2709</c:v>
                </c:pt>
                <c:pt idx="1074">
                  <c:v>2601</c:v>
                </c:pt>
                <c:pt idx="1075">
                  <c:v>2362</c:v>
                </c:pt>
                <c:pt idx="1076">
                  <c:v>2766</c:v>
                </c:pt>
                <c:pt idx="1077">
                  <c:v>2710</c:v>
                </c:pt>
                <c:pt idx="1078">
                  <c:v>2614</c:v>
                </c:pt>
                <c:pt idx="1079">
                  <c:v>2681</c:v>
                </c:pt>
                <c:pt idx="1080">
                  <c:v>2738</c:v>
                </c:pt>
                <c:pt idx="1081">
                  <c:v>2222</c:v>
                </c:pt>
                <c:pt idx="1082">
                  <c:v>2549</c:v>
                </c:pt>
                <c:pt idx="1083">
                  <c:v>2757</c:v>
                </c:pt>
                <c:pt idx="1084">
                  <c:v>2466</c:v>
                </c:pt>
                <c:pt idx="1085">
                  <c:v>2750</c:v>
                </c:pt>
                <c:pt idx="1086">
                  <c:v>2428</c:v>
                </c:pt>
                <c:pt idx="1087">
                  <c:v>2219</c:v>
                </c:pt>
                <c:pt idx="1088">
                  <c:v>2574</c:v>
                </c:pt>
                <c:pt idx="1089">
                  <c:v>2724</c:v>
                </c:pt>
                <c:pt idx="1090">
                  <c:v>2546</c:v>
                </c:pt>
                <c:pt idx="1091">
                  <c:v>2592</c:v>
                </c:pt>
                <c:pt idx="1092">
                  <c:v>2582</c:v>
                </c:pt>
                <c:pt idx="1093">
                  <c:v>2474</c:v>
                </c:pt>
                <c:pt idx="1094">
                  <c:v>2677</c:v>
                </c:pt>
                <c:pt idx="1095">
                  <c:v>2446</c:v>
                </c:pt>
                <c:pt idx="1096">
                  <c:v>2570</c:v>
                </c:pt>
                <c:pt idx="1097">
                  <c:v>2551</c:v>
                </c:pt>
                <c:pt idx="1098">
                  <c:v>2240</c:v>
                </c:pt>
                <c:pt idx="1099">
                  <c:v>2276</c:v>
                </c:pt>
                <c:pt idx="1100">
                  <c:v>2270</c:v>
                </c:pt>
                <c:pt idx="1101">
                  <c:v>2347</c:v>
                </c:pt>
                <c:pt idx="1102">
                  <c:v>2365</c:v>
                </c:pt>
                <c:pt idx="1103">
                  <c:v>2542</c:v>
                </c:pt>
                <c:pt idx="1104">
                  <c:v>2579</c:v>
                </c:pt>
                <c:pt idx="1105">
                  <c:v>2166</c:v>
                </c:pt>
                <c:pt idx="1106">
                  <c:v>2174</c:v>
                </c:pt>
                <c:pt idx="1107">
                  <c:v>2224</c:v>
                </c:pt>
                <c:pt idx="1108">
                  <c:v>2334</c:v>
                </c:pt>
                <c:pt idx="1109">
                  <c:v>2101</c:v>
                </c:pt>
                <c:pt idx="1110">
                  <c:v>2298</c:v>
                </c:pt>
                <c:pt idx="1111">
                  <c:v>2170</c:v>
                </c:pt>
                <c:pt idx="1112">
                  <c:v>2212</c:v>
                </c:pt>
                <c:pt idx="1113">
                  <c:v>2351</c:v>
                </c:pt>
                <c:pt idx="1114">
                  <c:v>2183</c:v>
                </c:pt>
                <c:pt idx="1115">
                  <c:v>2288</c:v>
                </c:pt>
                <c:pt idx="1116">
                  <c:v>2235</c:v>
                </c:pt>
                <c:pt idx="1117">
                  <c:v>2235</c:v>
                </c:pt>
                <c:pt idx="1118">
                  <c:v>2524</c:v>
                </c:pt>
                <c:pt idx="1119">
                  <c:v>2431</c:v>
                </c:pt>
                <c:pt idx="1120">
                  <c:v>2589</c:v>
                </c:pt>
                <c:pt idx="1121">
                  <c:v>2325</c:v>
                </c:pt>
                <c:pt idx="1122">
                  <c:v>2286</c:v>
                </c:pt>
                <c:pt idx="1123">
                  <c:v>2579</c:v>
                </c:pt>
                <c:pt idx="1124">
                  <c:v>2628</c:v>
                </c:pt>
                <c:pt idx="1125">
                  <c:v>2412</c:v>
                </c:pt>
                <c:pt idx="1126">
                  <c:v>2569</c:v>
                </c:pt>
                <c:pt idx="1127">
                  <c:v>2775</c:v>
                </c:pt>
                <c:pt idx="1128">
                  <c:v>2260</c:v>
                </c:pt>
                <c:pt idx="1129">
                  <c:v>2366</c:v>
                </c:pt>
                <c:pt idx="1130">
                  <c:v>2769</c:v>
                </c:pt>
                <c:pt idx="1131">
                  <c:v>2925</c:v>
                </c:pt>
                <c:pt idx="1132">
                  <c:v>2529</c:v>
                </c:pt>
                <c:pt idx="1133">
                  <c:v>2338</c:v>
                </c:pt>
                <c:pt idx="1134">
                  <c:v>2789</c:v>
                </c:pt>
                <c:pt idx="1135">
                  <c:v>2869</c:v>
                </c:pt>
                <c:pt idx="1136">
                  <c:v>2650</c:v>
                </c:pt>
                <c:pt idx="1137">
                  <c:v>2691</c:v>
                </c:pt>
                <c:pt idx="1138">
                  <c:v>2841</c:v>
                </c:pt>
                <c:pt idx="1139">
                  <c:v>2920</c:v>
                </c:pt>
                <c:pt idx="1140">
                  <c:v>2461</c:v>
                </c:pt>
                <c:pt idx="1141">
                  <c:v>2816</c:v>
                </c:pt>
                <c:pt idx="1142">
                  <c:v>2933</c:v>
                </c:pt>
                <c:pt idx="1143">
                  <c:v>3145</c:v>
                </c:pt>
                <c:pt idx="1144">
                  <c:v>2767</c:v>
                </c:pt>
                <c:pt idx="1145">
                  <c:v>3102</c:v>
                </c:pt>
                <c:pt idx="1146">
                  <c:v>2752</c:v>
                </c:pt>
                <c:pt idx="1147">
                  <c:v>2833</c:v>
                </c:pt>
                <c:pt idx="1148">
                  <c:v>2838</c:v>
                </c:pt>
                <c:pt idx="1149">
                  <c:v>2994</c:v>
                </c:pt>
                <c:pt idx="1150">
                  <c:v>3203</c:v>
                </c:pt>
                <c:pt idx="1151">
                  <c:v>2940</c:v>
                </c:pt>
                <c:pt idx="1152">
                  <c:v>2964</c:v>
                </c:pt>
                <c:pt idx="1153">
                  <c:v>3205</c:v>
                </c:pt>
                <c:pt idx="1154">
                  <c:v>2902</c:v>
                </c:pt>
                <c:pt idx="1155">
                  <c:v>3134</c:v>
                </c:pt>
                <c:pt idx="1156">
                  <c:v>2803</c:v>
                </c:pt>
                <c:pt idx="1157">
                  <c:v>3374</c:v>
                </c:pt>
                <c:pt idx="1158">
                  <c:v>3403</c:v>
                </c:pt>
                <c:pt idx="1159">
                  <c:v>3451</c:v>
                </c:pt>
                <c:pt idx="1160">
                  <c:v>3124</c:v>
                </c:pt>
                <c:pt idx="1161">
                  <c:v>3359</c:v>
                </c:pt>
                <c:pt idx="1162">
                  <c:v>3356</c:v>
                </c:pt>
                <c:pt idx="1163">
                  <c:v>3062</c:v>
                </c:pt>
                <c:pt idx="1164">
                  <c:v>3333</c:v>
                </c:pt>
                <c:pt idx="1165">
                  <c:v>2743</c:v>
                </c:pt>
                <c:pt idx="1166">
                  <c:v>2911</c:v>
                </c:pt>
                <c:pt idx="1167">
                  <c:v>3143</c:v>
                </c:pt>
                <c:pt idx="1168">
                  <c:v>3031</c:v>
                </c:pt>
                <c:pt idx="1169">
                  <c:v>3301</c:v>
                </c:pt>
                <c:pt idx="1170">
                  <c:v>2918</c:v>
                </c:pt>
                <c:pt idx="1171">
                  <c:v>2970</c:v>
                </c:pt>
                <c:pt idx="1172">
                  <c:v>3042</c:v>
                </c:pt>
                <c:pt idx="1173">
                  <c:v>3279</c:v>
                </c:pt>
                <c:pt idx="1174">
                  <c:v>2973</c:v>
                </c:pt>
                <c:pt idx="1175">
                  <c:v>3485</c:v>
                </c:pt>
                <c:pt idx="1176">
                  <c:v>3122</c:v>
                </c:pt>
                <c:pt idx="1177">
                  <c:v>2869</c:v>
                </c:pt>
                <c:pt idx="1178">
                  <c:v>2887</c:v>
                </c:pt>
                <c:pt idx="1179">
                  <c:v>3473</c:v>
                </c:pt>
                <c:pt idx="1180">
                  <c:v>3070</c:v>
                </c:pt>
                <c:pt idx="1181">
                  <c:v>2989</c:v>
                </c:pt>
                <c:pt idx="1182">
                  <c:v>3345</c:v>
                </c:pt>
                <c:pt idx="1183">
                  <c:v>315151</c:v>
                </c:pt>
                <c:pt idx="1184">
                  <c:v>3041</c:v>
                </c:pt>
                <c:pt idx="1185">
                  <c:v>3634</c:v>
                </c:pt>
                <c:pt idx="1186">
                  <c:v>3552</c:v>
                </c:pt>
                <c:pt idx="1187">
                  <c:v>3736</c:v>
                </c:pt>
                <c:pt idx="1188">
                  <c:v>3310</c:v>
                </c:pt>
                <c:pt idx="1189">
                  <c:v>3372</c:v>
                </c:pt>
                <c:pt idx="1190">
                  <c:v>3768</c:v>
                </c:pt>
                <c:pt idx="1191">
                  <c:v>3695</c:v>
                </c:pt>
                <c:pt idx="1192">
                  <c:v>3088</c:v>
                </c:pt>
                <c:pt idx="1193">
                  <c:v>3669</c:v>
                </c:pt>
                <c:pt idx="1194">
                  <c:v>3708</c:v>
                </c:pt>
                <c:pt idx="1195">
                  <c:v>3379</c:v>
                </c:pt>
                <c:pt idx="1196">
                  <c:v>3417</c:v>
                </c:pt>
                <c:pt idx="1197">
                  <c:v>4030</c:v>
                </c:pt>
                <c:pt idx="1198">
                  <c:v>3239</c:v>
                </c:pt>
                <c:pt idx="1199">
                  <c:v>3527</c:v>
                </c:pt>
                <c:pt idx="1200">
                  <c:v>3973</c:v>
                </c:pt>
                <c:pt idx="1201">
                  <c:v>4315</c:v>
                </c:pt>
                <c:pt idx="1202">
                  <c:v>3793</c:v>
                </c:pt>
                <c:pt idx="1203">
                  <c:v>4153</c:v>
                </c:pt>
                <c:pt idx="1204">
                  <c:v>4226</c:v>
                </c:pt>
                <c:pt idx="1205">
                  <c:v>4371</c:v>
                </c:pt>
                <c:pt idx="1206">
                  <c:v>3810</c:v>
                </c:pt>
                <c:pt idx="1207">
                  <c:v>3461</c:v>
                </c:pt>
                <c:pt idx="1208">
                  <c:v>4205</c:v>
                </c:pt>
                <c:pt idx="1209">
                  <c:v>3922</c:v>
                </c:pt>
                <c:pt idx="1210">
                  <c:v>3780</c:v>
                </c:pt>
                <c:pt idx="1211">
                  <c:v>4613</c:v>
                </c:pt>
                <c:pt idx="1212">
                  <c:v>3831</c:v>
                </c:pt>
                <c:pt idx="1213">
                  <c:v>3947</c:v>
                </c:pt>
                <c:pt idx="1214">
                  <c:v>4539</c:v>
                </c:pt>
                <c:pt idx="1215">
                  <c:v>4421</c:v>
                </c:pt>
                <c:pt idx="1216">
                  <c:v>3936</c:v>
                </c:pt>
                <c:pt idx="1217">
                  <c:v>4733</c:v>
                </c:pt>
                <c:pt idx="1218">
                  <c:v>4468</c:v>
                </c:pt>
                <c:pt idx="1219">
                  <c:v>4132</c:v>
                </c:pt>
                <c:pt idx="1220">
                  <c:v>3826</c:v>
                </c:pt>
                <c:pt idx="1221">
                  <c:v>4264</c:v>
                </c:pt>
                <c:pt idx="1222">
                  <c:v>4219</c:v>
                </c:pt>
                <c:pt idx="1223">
                  <c:v>4066</c:v>
                </c:pt>
                <c:pt idx="1224">
                  <c:v>4619</c:v>
                </c:pt>
                <c:pt idx="1225">
                  <c:v>3957</c:v>
                </c:pt>
                <c:pt idx="1226">
                  <c:v>4052</c:v>
                </c:pt>
                <c:pt idx="1227">
                  <c:v>4255</c:v>
                </c:pt>
                <c:pt idx="1228">
                  <c:v>5102</c:v>
                </c:pt>
                <c:pt idx="1229">
                  <c:v>4782</c:v>
                </c:pt>
                <c:pt idx="1230">
                  <c:v>4653</c:v>
                </c:pt>
                <c:pt idx="1231">
                  <c:v>4929</c:v>
                </c:pt>
                <c:pt idx="1232">
                  <c:v>5183</c:v>
                </c:pt>
                <c:pt idx="1233">
                  <c:v>4835</c:v>
                </c:pt>
                <c:pt idx="1234">
                  <c:v>5003</c:v>
                </c:pt>
                <c:pt idx="1235">
                  <c:v>4835</c:v>
                </c:pt>
                <c:pt idx="1236">
                  <c:v>5327</c:v>
                </c:pt>
                <c:pt idx="1237">
                  <c:v>5016</c:v>
                </c:pt>
                <c:pt idx="1238">
                  <c:v>4791</c:v>
                </c:pt>
                <c:pt idx="1239">
                  <c:v>5285</c:v>
                </c:pt>
                <c:pt idx="1240">
                  <c:v>4650</c:v>
                </c:pt>
                <c:pt idx="1241">
                  <c:v>5248</c:v>
                </c:pt>
                <c:pt idx="1242">
                  <c:v>4959</c:v>
                </c:pt>
                <c:pt idx="1243">
                  <c:v>5512</c:v>
                </c:pt>
                <c:pt idx="1244">
                  <c:v>5266</c:v>
                </c:pt>
                <c:pt idx="1245">
                  <c:v>5202</c:v>
                </c:pt>
                <c:pt idx="1246">
                  <c:v>5020</c:v>
                </c:pt>
                <c:pt idx="1247">
                  <c:v>5197</c:v>
                </c:pt>
                <c:pt idx="1248">
                  <c:v>4877</c:v>
                </c:pt>
                <c:pt idx="1249">
                  <c:v>4912</c:v>
                </c:pt>
                <c:pt idx="1250">
                  <c:v>5586</c:v>
                </c:pt>
                <c:pt idx="1251">
                  <c:v>4787</c:v>
                </c:pt>
                <c:pt idx="1252">
                  <c:v>5705</c:v>
                </c:pt>
                <c:pt idx="1253">
                  <c:v>5567</c:v>
                </c:pt>
                <c:pt idx="1254">
                  <c:v>5837</c:v>
                </c:pt>
                <c:pt idx="1255">
                  <c:v>4969</c:v>
                </c:pt>
                <c:pt idx="1256">
                  <c:v>5275</c:v>
                </c:pt>
                <c:pt idx="1257">
                  <c:v>5003</c:v>
                </c:pt>
                <c:pt idx="1258">
                  <c:v>5029</c:v>
                </c:pt>
                <c:pt idx="1259">
                  <c:v>5915</c:v>
                </c:pt>
                <c:pt idx="1260">
                  <c:v>5275</c:v>
                </c:pt>
                <c:pt idx="1261">
                  <c:v>5570</c:v>
                </c:pt>
                <c:pt idx="1262">
                  <c:v>5939</c:v>
                </c:pt>
                <c:pt idx="1263">
                  <c:v>4817</c:v>
                </c:pt>
                <c:pt idx="1264">
                  <c:v>5674</c:v>
                </c:pt>
                <c:pt idx="1265">
                  <c:v>5338</c:v>
                </c:pt>
                <c:pt idx="1266">
                  <c:v>6101</c:v>
                </c:pt>
                <c:pt idx="1267">
                  <c:v>5312</c:v>
                </c:pt>
                <c:pt idx="1268">
                  <c:v>5708</c:v>
                </c:pt>
                <c:pt idx="1269">
                  <c:v>5108</c:v>
                </c:pt>
                <c:pt idx="1270">
                  <c:v>4574</c:v>
                </c:pt>
                <c:pt idx="1271">
                  <c:v>5443</c:v>
                </c:pt>
                <c:pt idx="1272">
                  <c:v>5017</c:v>
                </c:pt>
                <c:pt idx="1273">
                  <c:v>4652</c:v>
                </c:pt>
                <c:pt idx="1274">
                  <c:v>5517</c:v>
                </c:pt>
                <c:pt idx="1275">
                  <c:v>4780</c:v>
                </c:pt>
                <c:pt idx="1276">
                  <c:v>4735</c:v>
                </c:pt>
                <c:pt idx="1277">
                  <c:v>5328</c:v>
                </c:pt>
                <c:pt idx="1278">
                  <c:v>4820</c:v>
                </c:pt>
                <c:pt idx="1279">
                  <c:v>4157</c:v>
                </c:pt>
                <c:pt idx="1280">
                  <c:v>4664</c:v>
                </c:pt>
                <c:pt idx="1281">
                  <c:v>4922</c:v>
                </c:pt>
                <c:pt idx="1282">
                  <c:v>4689</c:v>
                </c:pt>
                <c:pt idx="1283">
                  <c:v>4684</c:v>
                </c:pt>
                <c:pt idx="1284">
                  <c:v>4701</c:v>
                </c:pt>
                <c:pt idx="1285">
                  <c:v>4956</c:v>
                </c:pt>
                <c:pt idx="1286">
                  <c:v>4495</c:v>
                </c:pt>
                <c:pt idx="1287">
                  <c:v>4906</c:v>
                </c:pt>
                <c:pt idx="1288">
                  <c:v>4286</c:v>
                </c:pt>
                <c:pt idx="1289">
                  <c:v>4490</c:v>
                </c:pt>
                <c:pt idx="1290">
                  <c:v>3751</c:v>
                </c:pt>
                <c:pt idx="1291">
                  <c:v>4118</c:v>
                </c:pt>
                <c:pt idx="1292">
                  <c:v>4372</c:v>
                </c:pt>
                <c:pt idx="1293">
                  <c:v>4031</c:v>
                </c:pt>
                <c:pt idx="1294">
                  <c:v>3996</c:v>
                </c:pt>
                <c:pt idx="1295">
                  <c:v>4441</c:v>
                </c:pt>
                <c:pt idx="1296">
                  <c:v>4039</c:v>
                </c:pt>
                <c:pt idx="1297">
                  <c:v>4130</c:v>
                </c:pt>
                <c:pt idx="1298">
                  <c:v>4215</c:v>
                </c:pt>
                <c:pt idx="1299">
                  <c:v>3897</c:v>
                </c:pt>
                <c:pt idx="1300">
                  <c:v>3444</c:v>
                </c:pt>
                <c:pt idx="1301">
                  <c:v>3805</c:v>
                </c:pt>
                <c:pt idx="1302">
                  <c:v>3528</c:v>
                </c:pt>
                <c:pt idx="1303">
                  <c:v>3925</c:v>
                </c:pt>
                <c:pt idx="1304">
                  <c:v>3449</c:v>
                </c:pt>
                <c:pt idx="1305">
                  <c:v>3377</c:v>
                </c:pt>
                <c:pt idx="1306">
                  <c:v>3244</c:v>
                </c:pt>
                <c:pt idx="1307">
                  <c:v>3264</c:v>
                </c:pt>
                <c:pt idx="1308">
                  <c:v>3707</c:v>
                </c:pt>
                <c:pt idx="1309">
                  <c:v>3178</c:v>
                </c:pt>
                <c:pt idx="1310">
                  <c:v>3268</c:v>
                </c:pt>
                <c:pt idx="1311">
                  <c:v>3104</c:v>
                </c:pt>
                <c:pt idx="1312">
                  <c:v>3470</c:v>
                </c:pt>
                <c:pt idx="1313">
                  <c:v>3491</c:v>
                </c:pt>
                <c:pt idx="1314">
                  <c:v>3600</c:v>
                </c:pt>
                <c:pt idx="1315">
                  <c:v>3467</c:v>
                </c:pt>
                <c:pt idx="1316">
                  <c:v>3487</c:v>
                </c:pt>
                <c:pt idx="1317">
                  <c:v>3345</c:v>
                </c:pt>
                <c:pt idx="1318">
                  <c:v>2957</c:v>
                </c:pt>
                <c:pt idx="1319">
                  <c:v>3178</c:v>
                </c:pt>
                <c:pt idx="1320">
                  <c:v>3067</c:v>
                </c:pt>
                <c:pt idx="1321">
                  <c:v>2999</c:v>
                </c:pt>
                <c:pt idx="1322">
                  <c:v>3218</c:v>
                </c:pt>
                <c:pt idx="1323">
                  <c:v>3477</c:v>
                </c:pt>
                <c:pt idx="1324">
                  <c:v>2869</c:v>
                </c:pt>
                <c:pt idx="1325">
                  <c:v>3104</c:v>
                </c:pt>
                <c:pt idx="1326">
                  <c:v>3153</c:v>
                </c:pt>
                <c:pt idx="1327">
                  <c:v>2869</c:v>
                </c:pt>
                <c:pt idx="1328">
                  <c:v>3010</c:v>
                </c:pt>
                <c:pt idx="1329">
                  <c:v>3276</c:v>
                </c:pt>
                <c:pt idx="1330">
                  <c:v>3260</c:v>
                </c:pt>
                <c:pt idx="1331">
                  <c:v>3061</c:v>
                </c:pt>
                <c:pt idx="1332">
                  <c:v>3089</c:v>
                </c:pt>
                <c:pt idx="1333">
                  <c:v>3138</c:v>
                </c:pt>
                <c:pt idx="1334">
                  <c:v>2776</c:v>
                </c:pt>
                <c:pt idx="1335">
                  <c:v>2658</c:v>
                </c:pt>
                <c:pt idx="1336">
                  <c:v>2986</c:v>
                </c:pt>
                <c:pt idx="1337">
                  <c:v>2558</c:v>
                </c:pt>
                <c:pt idx="1338">
                  <c:v>2593</c:v>
                </c:pt>
                <c:pt idx="1339">
                  <c:v>2942</c:v>
                </c:pt>
                <c:pt idx="1340">
                  <c:v>2579</c:v>
                </c:pt>
                <c:pt idx="1341">
                  <c:v>2880</c:v>
                </c:pt>
                <c:pt idx="1342">
                  <c:v>2904</c:v>
                </c:pt>
                <c:pt idx="1343">
                  <c:v>2532</c:v>
                </c:pt>
                <c:pt idx="1344">
                  <c:v>3012</c:v>
                </c:pt>
                <c:pt idx="1345">
                  <c:v>2541</c:v>
                </c:pt>
                <c:pt idx="1346">
                  <c:v>2920</c:v>
                </c:pt>
                <c:pt idx="1347">
                  <c:v>3032</c:v>
                </c:pt>
                <c:pt idx="1348">
                  <c:v>3137</c:v>
                </c:pt>
                <c:pt idx="1349">
                  <c:v>2557</c:v>
                </c:pt>
                <c:pt idx="1350">
                  <c:v>2893</c:v>
                </c:pt>
                <c:pt idx="1351">
                  <c:v>3167</c:v>
                </c:pt>
                <c:pt idx="1352">
                  <c:v>2870</c:v>
                </c:pt>
                <c:pt idx="1353">
                  <c:v>2984</c:v>
                </c:pt>
                <c:pt idx="1354">
                  <c:v>3062</c:v>
                </c:pt>
                <c:pt idx="1355">
                  <c:v>3013</c:v>
                </c:pt>
                <c:pt idx="1356">
                  <c:v>2928</c:v>
                </c:pt>
                <c:pt idx="1357">
                  <c:v>2935</c:v>
                </c:pt>
                <c:pt idx="1358">
                  <c:v>3113</c:v>
                </c:pt>
                <c:pt idx="1359">
                  <c:v>2690</c:v>
                </c:pt>
                <c:pt idx="1360">
                  <c:v>2550</c:v>
                </c:pt>
                <c:pt idx="1361">
                  <c:v>3032</c:v>
                </c:pt>
                <c:pt idx="1362">
                  <c:v>2653</c:v>
                </c:pt>
                <c:pt idx="1363">
                  <c:v>3049</c:v>
                </c:pt>
                <c:pt idx="1364">
                  <c:v>2966</c:v>
                </c:pt>
                <c:pt idx="1365">
                  <c:v>2532</c:v>
                </c:pt>
                <c:pt idx="1366">
                  <c:v>2590</c:v>
                </c:pt>
                <c:pt idx="1367">
                  <c:v>2843</c:v>
                </c:pt>
                <c:pt idx="1368">
                  <c:v>2879</c:v>
                </c:pt>
                <c:pt idx="1369">
                  <c:v>2795</c:v>
                </c:pt>
                <c:pt idx="1370">
                  <c:v>2633</c:v>
                </c:pt>
                <c:pt idx="1371">
                  <c:v>2805</c:v>
                </c:pt>
                <c:pt idx="1372">
                  <c:v>2574</c:v>
                </c:pt>
                <c:pt idx="1373">
                  <c:v>3062</c:v>
                </c:pt>
                <c:pt idx="1374">
                  <c:v>2712</c:v>
                </c:pt>
                <c:pt idx="1375">
                  <c:v>2944</c:v>
                </c:pt>
                <c:pt idx="1376">
                  <c:v>3076</c:v>
                </c:pt>
                <c:pt idx="1377">
                  <c:v>3029</c:v>
                </c:pt>
                <c:pt idx="1378">
                  <c:v>2584</c:v>
                </c:pt>
                <c:pt idx="1379">
                  <c:v>2851</c:v>
                </c:pt>
                <c:pt idx="1380">
                  <c:v>2621</c:v>
                </c:pt>
                <c:pt idx="1381">
                  <c:v>2754</c:v>
                </c:pt>
                <c:pt idx="1382">
                  <c:v>2895</c:v>
                </c:pt>
                <c:pt idx="1383">
                  <c:v>2491</c:v>
                </c:pt>
                <c:pt idx="1384">
                  <c:v>2694</c:v>
                </c:pt>
                <c:pt idx="1385">
                  <c:v>2228</c:v>
                </c:pt>
                <c:pt idx="1386">
                  <c:v>2524</c:v>
                </c:pt>
                <c:pt idx="1387">
                  <c:v>2669</c:v>
                </c:pt>
                <c:pt idx="1388">
                  <c:v>2702</c:v>
                </c:pt>
                <c:pt idx="1389">
                  <c:v>2662</c:v>
                </c:pt>
                <c:pt idx="1390">
                  <c:v>2214</c:v>
                </c:pt>
                <c:pt idx="1391">
                  <c:v>2528</c:v>
                </c:pt>
                <c:pt idx="1392">
                  <c:v>2142</c:v>
                </c:pt>
                <c:pt idx="1393">
                  <c:v>2478</c:v>
                </c:pt>
                <c:pt idx="1394">
                  <c:v>2453</c:v>
                </c:pt>
                <c:pt idx="1395">
                  <c:v>2494</c:v>
                </c:pt>
                <c:pt idx="1396">
                  <c:v>2303</c:v>
                </c:pt>
                <c:pt idx="1397">
                  <c:v>2396</c:v>
                </c:pt>
                <c:pt idx="1398">
                  <c:v>2441</c:v>
                </c:pt>
                <c:pt idx="1399">
                  <c:v>2134</c:v>
                </c:pt>
                <c:pt idx="1400">
                  <c:v>2089</c:v>
                </c:pt>
                <c:pt idx="1401">
                  <c:v>2266</c:v>
                </c:pt>
                <c:pt idx="1402">
                  <c:v>1977</c:v>
                </c:pt>
                <c:pt idx="1403">
                  <c:v>2343</c:v>
                </c:pt>
                <c:pt idx="1404">
                  <c:v>2139</c:v>
                </c:pt>
                <c:pt idx="1405">
                  <c:v>1972</c:v>
                </c:pt>
                <c:pt idx="1406">
                  <c:v>1818</c:v>
                </c:pt>
                <c:pt idx="1407">
                  <c:v>2265</c:v>
                </c:pt>
                <c:pt idx="1408">
                  <c:v>2134</c:v>
                </c:pt>
                <c:pt idx="1409">
                  <c:v>2014</c:v>
                </c:pt>
                <c:pt idx="1410">
                  <c:v>2094</c:v>
                </c:pt>
                <c:pt idx="1411">
                  <c:v>1757</c:v>
                </c:pt>
                <c:pt idx="1412">
                  <c:v>1759</c:v>
                </c:pt>
                <c:pt idx="1413">
                  <c:v>191444</c:v>
                </c:pt>
                <c:pt idx="1414">
                  <c:v>1944</c:v>
                </c:pt>
                <c:pt idx="1415">
                  <c:v>1930</c:v>
                </c:pt>
                <c:pt idx="1416">
                  <c:v>1968</c:v>
                </c:pt>
                <c:pt idx="1417">
                  <c:v>1666</c:v>
                </c:pt>
                <c:pt idx="1418">
                  <c:v>1793</c:v>
                </c:pt>
                <c:pt idx="1419">
                  <c:v>1556</c:v>
                </c:pt>
                <c:pt idx="1420">
                  <c:v>1708</c:v>
                </c:pt>
                <c:pt idx="1421">
                  <c:v>1867</c:v>
                </c:pt>
                <c:pt idx="1422">
                  <c:v>1688</c:v>
                </c:pt>
                <c:pt idx="1423">
                  <c:v>1714</c:v>
                </c:pt>
                <c:pt idx="1424">
                  <c:v>1675</c:v>
                </c:pt>
                <c:pt idx="1425">
                  <c:v>1829</c:v>
                </c:pt>
                <c:pt idx="1426">
                  <c:v>1710</c:v>
                </c:pt>
                <c:pt idx="1427">
                  <c:v>1754</c:v>
                </c:pt>
                <c:pt idx="1428">
                  <c:v>1655</c:v>
                </c:pt>
                <c:pt idx="1429">
                  <c:v>1684</c:v>
                </c:pt>
                <c:pt idx="1430">
                  <c:v>1759</c:v>
                </c:pt>
                <c:pt idx="1431">
                  <c:v>1771</c:v>
                </c:pt>
                <c:pt idx="1432">
                  <c:v>1766</c:v>
                </c:pt>
                <c:pt idx="1433">
                  <c:v>1763</c:v>
                </c:pt>
                <c:pt idx="1434">
                  <c:v>1670</c:v>
                </c:pt>
                <c:pt idx="1435">
                  <c:v>1557</c:v>
                </c:pt>
                <c:pt idx="1436">
                  <c:v>1896</c:v>
                </c:pt>
                <c:pt idx="1437">
                  <c:v>1586</c:v>
                </c:pt>
                <c:pt idx="1438">
                  <c:v>1855</c:v>
                </c:pt>
                <c:pt idx="1439">
                  <c:v>1783</c:v>
                </c:pt>
                <c:pt idx="1440">
                  <c:v>1980</c:v>
                </c:pt>
                <c:pt idx="1441">
                  <c:v>1710</c:v>
                </c:pt>
                <c:pt idx="1442">
                  <c:v>1570</c:v>
                </c:pt>
                <c:pt idx="1443">
                  <c:v>1738</c:v>
                </c:pt>
                <c:pt idx="1444">
                  <c:v>1936</c:v>
                </c:pt>
                <c:pt idx="1445">
                  <c:v>1575</c:v>
                </c:pt>
                <c:pt idx="1446">
                  <c:v>1926</c:v>
                </c:pt>
                <c:pt idx="1447">
                  <c:v>1684</c:v>
                </c:pt>
                <c:pt idx="1448">
                  <c:v>1622</c:v>
                </c:pt>
                <c:pt idx="1449">
                  <c:v>1990</c:v>
                </c:pt>
                <c:pt idx="1450">
                  <c:v>1953</c:v>
                </c:pt>
                <c:pt idx="1451">
                  <c:v>1718</c:v>
                </c:pt>
                <c:pt idx="1452">
                  <c:v>1578</c:v>
                </c:pt>
                <c:pt idx="1453">
                  <c:v>1897</c:v>
                </c:pt>
                <c:pt idx="1454">
                  <c:v>1879</c:v>
                </c:pt>
                <c:pt idx="1455">
                  <c:v>1744</c:v>
                </c:pt>
                <c:pt idx="1456">
                  <c:v>1736</c:v>
                </c:pt>
                <c:pt idx="1457">
                  <c:v>1688</c:v>
                </c:pt>
                <c:pt idx="1458">
                  <c:v>1824</c:v>
                </c:pt>
                <c:pt idx="1459">
                  <c:v>1881</c:v>
                </c:pt>
                <c:pt idx="1460">
                  <c:v>1901</c:v>
                </c:pt>
                <c:pt idx="1461">
                  <c:v>1912</c:v>
                </c:pt>
                <c:pt idx="1462">
                  <c:v>1938</c:v>
                </c:pt>
                <c:pt idx="1463">
                  <c:v>1813</c:v>
                </c:pt>
                <c:pt idx="1464">
                  <c:v>1990</c:v>
                </c:pt>
                <c:pt idx="1465">
                  <c:v>1873</c:v>
                </c:pt>
                <c:pt idx="1466">
                  <c:v>1951</c:v>
                </c:pt>
                <c:pt idx="1467">
                  <c:v>1734</c:v>
                </c:pt>
                <c:pt idx="1468">
                  <c:v>2013</c:v>
                </c:pt>
                <c:pt idx="1469">
                  <c:v>1792</c:v>
                </c:pt>
                <c:pt idx="1470">
                  <c:v>1913</c:v>
                </c:pt>
                <c:pt idx="1471">
                  <c:v>1881</c:v>
                </c:pt>
                <c:pt idx="1472">
                  <c:v>2245</c:v>
                </c:pt>
                <c:pt idx="1473">
                  <c:v>1884</c:v>
                </c:pt>
                <c:pt idx="1474">
                  <c:v>2281</c:v>
                </c:pt>
                <c:pt idx="1475">
                  <c:v>2101</c:v>
                </c:pt>
                <c:pt idx="1476">
                  <c:v>2181</c:v>
                </c:pt>
                <c:pt idx="1477">
                  <c:v>2004</c:v>
                </c:pt>
                <c:pt idx="1478">
                  <c:v>1986</c:v>
                </c:pt>
                <c:pt idx="1479">
                  <c:v>2018</c:v>
                </c:pt>
                <c:pt idx="1480">
                  <c:v>2179</c:v>
                </c:pt>
                <c:pt idx="1481">
                  <c:v>2434</c:v>
                </c:pt>
                <c:pt idx="1482">
                  <c:v>1940</c:v>
                </c:pt>
                <c:pt idx="1483">
                  <c:v>2371</c:v>
                </c:pt>
                <c:pt idx="1484">
                  <c:v>2049</c:v>
                </c:pt>
                <c:pt idx="1485">
                  <c:v>2222</c:v>
                </c:pt>
                <c:pt idx="1486">
                  <c:v>2185</c:v>
                </c:pt>
                <c:pt idx="1487">
                  <c:v>2459</c:v>
                </c:pt>
                <c:pt idx="1488">
                  <c:v>2177</c:v>
                </c:pt>
                <c:pt idx="1489">
                  <c:v>2102</c:v>
                </c:pt>
                <c:pt idx="1490">
                  <c:v>2589</c:v>
                </c:pt>
                <c:pt idx="1491">
                  <c:v>2119</c:v>
                </c:pt>
                <c:pt idx="1492">
                  <c:v>2448</c:v>
                </c:pt>
                <c:pt idx="1493">
                  <c:v>2566</c:v>
                </c:pt>
                <c:pt idx="1494">
                  <c:v>2318</c:v>
                </c:pt>
                <c:pt idx="1495">
                  <c:v>2114</c:v>
                </c:pt>
                <c:pt idx="1496">
                  <c:v>2368</c:v>
                </c:pt>
                <c:pt idx="1497">
                  <c:v>2528</c:v>
                </c:pt>
                <c:pt idx="1498">
                  <c:v>2425</c:v>
                </c:pt>
                <c:pt idx="1499">
                  <c:v>2149</c:v>
                </c:pt>
                <c:pt idx="1500">
                  <c:v>2221</c:v>
                </c:pt>
                <c:pt idx="1501">
                  <c:v>2335</c:v>
                </c:pt>
                <c:pt idx="1502">
                  <c:v>2312</c:v>
                </c:pt>
                <c:pt idx="1503">
                  <c:v>2134</c:v>
                </c:pt>
                <c:pt idx="1504">
                  <c:v>2554</c:v>
                </c:pt>
                <c:pt idx="1505">
                  <c:v>2271</c:v>
                </c:pt>
                <c:pt idx="1506">
                  <c:v>2506</c:v>
                </c:pt>
                <c:pt idx="1507">
                  <c:v>2143</c:v>
                </c:pt>
                <c:pt idx="1508">
                  <c:v>2555</c:v>
                </c:pt>
                <c:pt idx="1509">
                  <c:v>2491</c:v>
                </c:pt>
                <c:pt idx="1510">
                  <c:v>2258</c:v>
                </c:pt>
                <c:pt idx="1511">
                  <c:v>2371</c:v>
                </c:pt>
                <c:pt idx="1512">
                  <c:v>2470</c:v>
                </c:pt>
                <c:pt idx="1513">
                  <c:v>2764</c:v>
                </c:pt>
                <c:pt idx="1514">
                  <c:v>2557</c:v>
                </c:pt>
                <c:pt idx="1515">
                  <c:v>2221</c:v>
                </c:pt>
                <c:pt idx="1516">
                  <c:v>2641</c:v>
                </c:pt>
                <c:pt idx="1517">
                  <c:v>2653</c:v>
                </c:pt>
                <c:pt idx="1518">
                  <c:v>2584</c:v>
                </c:pt>
                <c:pt idx="1519">
                  <c:v>2394</c:v>
                </c:pt>
                <c:pt idx="1520">
                  <c:v>2308</c:v>
                </c:pt>
                <c:pt idx="1521">
                  <c:v>2500</c:v>
                </c:pt>
                <c:pt idx="1522">
                  <c:v>2403</c:v>
                </c:pt>
                <c:pt idx="1523">
                  <c:v>2772</c:v>
                </c:pt>
                <c:pt idx="1524">
                  <c:v>2609</c:v>
                </c:pt>
                <c:pt idx="1525">
                  <c:v>2534</c:v>
                </c:pt>
                <c:pt idx="1526">
                  <c:v>2358</c:v>
                </c:pt>
                <c:pt idx="1527">
                  <c:v>2555</c:v>
                </c:pt>
                <c:pt idx="1528">
                  <c:v>2582</c:v>
                </c:pt>
                <c:pt idx="1529">
                  <c:v>2555</c:v>
                </c:pt>
                <c:pt idx="1530">
                  <c:v>2569</c:v>
                </c:pt>
                <c:pt idx="1531">
                  <c:v>2710</c:v>
                </c:pt>
                <c:pt idx="1532">
                  <c:v>2282</c:v>
                </c:pt>
                <c:pt idx="1533">
                  <c:v>2317</c:v>
                </c:pt>
                <c:pt idx="1534">
                  <c:v>2699</c:v>
                </c:pt>
                <c:pt idx="1535">
                  <c:v>2337</c:v>
                </c:pt>
                <c:pt idx="1536">
                  <c:v>2668</c:v>
                </c:pt>
                <c:pt idx="1537">
                  <c:v>2456</c:v>
                </c:pt>
                <c:pt idx="1538">
                  <c:v>2409</c:v>
                </c:pt>
                <c:pt idx="1539">
                  <c:v>2440</c:v>
                </c:pt>
                <c:pt idx="1540">
                  <c:v>2722</c:v>
                </c:pt>
                <c:pt idx="1541">
                  <c:v>2703</c:v>
                </c:pt>
                <c:pt idx="1542">
                  <c:v>2515</c:v>
                </c:pt>
                <c:pt idx="1543">
                  <c:v>2435</c:v>
                </c:pt>
                <c:pt idx="1544">
                  <c:v>2507</c:v>
                </c:pt>
                <c:pt idx="1545">
                  <c:v>2466</c:v>
                </c:pt>
                <c:pt idx="1546">
                  <c:v>2227</c:v>
                </c:pt>
                <c:pt idx="1547">
                  <c:v>2370</c:v>
                </c:pt>
                <c:pt idx="1548">
                  <c:v>2532</c:v>
                </c:pt>
                <c:pt idx="1549">
                  <c:v>2609</c:v>
                </c:pt>
                <c:pt idx="1550">
                  <c:v>2287</c:v>
                </c:pt>
                <c:pt idx="1551">
                  <c:v>2222</c:v>
                </c:pt>
                <c:pt idx="1552">
                  <c:v>2540</c:v>
                </c:pt>
                <c:pt idx="1553">
                  <c:v>2354</c:v>
                </c:pt>
                <c:pt idx="1554">
                  <c:v>2133</c:v>
                </c:pt>
                <c:pt idx="1555">
                  <c:v>2354</c:v>
                </c:pt>
                <c:pt idx="1556">
                  <c:v>2056</c:v>
                </c:pt>
                <c:pt idx="1557">
                  <c:v>2055</c:v>
                </c:pt>
                <c:pt idx="1558">
                  <c:v>2151</c:v>
                </c:pt>
                <c:pt idx="1559">
                  <c:v>2410</c:v>
                </c:pt>
                <c:pt idx="1560">
                  <c:v>2187</c:v>
                </c:pt>
                <c:pt idx="1561">
                  <c:v>2072</c:v>
                </c:pt>
                <c:pt idx="1562">
                  <c:v>2311</c:v>
                </c:pt>
                <c:pt idx="1563">
                  <c:v>2088</c:v>
                </c:pt>
                <c:pt idx="1564">
                  <c:v>2367</c:v>
                </c:pt>
                <c:pt idx="1565">
                  <c:v>2071</c:v>
                </c:pt>
                <c:pt idx="1566">
                  <c:v>2105</c:v>
                </c:pt>
                <c:pt idx="1567">
                  <c:v>2255</c:v>
                </c:pt>
                <c:pt idx="1568">
                  <c:v>1855</c:v>
                </c:pt>
                <c:pt idx="1569">
                  <c:v>2131</c:v>
                </c:pt>
                <c:pt idx="1570">
                  <c:v>2027</c:v>
                </c:pt>
                <c:pt idx="1571">
                  <c:v>1948</c:v>
                </c:pt>
                <c:pt idx="1572">
                  <c:v>2003</c:v>
                </c:pt>
                <c:pt idx="1573">
                  <c:v>2295</c:v>
                </c:pt>
                <c:pt idx="1574">
                  <c:v>1856</c:v>
                </c:pt>
                <c:pt idx="1575">
                  <c:v>2041</c:v>
                </c:pt>
                <c:pt idx="1576">
                  <c:v>2173</c:v>
                </c:pt>
                <c:pt idx="1577">
                  <c:v>2159</c:v>
                </c:pt>
                <c:pt idx="1578">
                  <c:v>1949</c:v>
                </c:pt>
                <c:pt idx="1579">
                  <c:v>1923</c:v>
                </c:pt>
                <c:pt idx="1580">
                  <c:v>2262</c:v>
                </c:pt>
                <c:pt idx="1581">
                  <c:v>2426</c:v>
                </c:pt>
                <c:pt idx="1582">
                  <c:v>2278</c:v>
                </c:pt>
                <c:pt idx="1583">
                  <c:v>2327</c:v>
                </c:pt>
                <c:pt idx="1584">
                  <c:v>2028</c:v>
                </c:pt>
                <c:pt idx="1585">
                  <c:v>2571</c:v>
                </c:pt>
                <c:pt idx="1586">
                  <c:v>2584</c:v>
                </c:pt>
                <c:pt idx="1587">
                  <c:v>2562</c:v>
                </c:pt>
                <c:pt idx="1588">
                  <c:v>2433</c:v>
                </c:pt>
                <c:pt idx="1589">
                  <c:v>2525</c:v>
                </c:pt>
                <c:pt idx="1590">
                  <c:v>2367</c:v>
                </c:pt>
                <c:pt idx="1591">
                  <c:v>2285</c:v>
                </c:pt>
                <c:pt idx="1592">
                  <c:v>2555</c:v>
                </c:pt>
                <c:pt idx="1593">
                  <c:v>2411</c:v>
                </c:pt>
                <c:pt idx="1594">
                  <c:v>2567</c:v>
                </c:pt>
                <c:pt idx="1595">
                  <c:v>2412</c:v>
                </c:pt>
                <c:pt idx="1596">
                  <c:v>2797</c:v>
                </c:pt>
                <c:pt idx="1597">
                  <c:v>2801</c:v>
                </c:pt>
                <c:pt idx="1598">
                  <c:v>2474</c:v>
                </c:pt>
                <c:pt idx="1599">
                  <c:v>2452</c:v>
                </c:pt>
                <c:pt idx="1600">
                  <c:v>2288</c:v>
                </c:pt>
                <c:pt idx="1601">
                  <c:v>2467</c:v>
                </c:pt>
                <c:pt idx="1602">
                  <c:v>2412</c:v>
                </c:pt>
                <c:pt idx="1603">
                  <c:v>2844</c:v>
                </c:pt>
                <c:pt idx="1604">
                  <c:v>2953</c:v>
                </c:pt>
                <c:pt idx="1605">
                  <c:v>2469</c:v>
                </c:pt>
                <c:pt idx="1606">
                  <c:v>2759</c:v>
                </c:pt>
                <c:pt idx="1607">
                  <c:v>3023</c:v>
                </c:pt>
                <c:pt idx="1608">
                  <c:v>2942</c:v>
                </c:pt>
                <c:pt idx="1609">
                  <c:v>3000</c:v>
                </c:pt>
                <c:pt idx="1610">
                  <c:v>2603</c:v>
                </c:pt>
                <c:pt idx="1611">
                  <c:v>2956</c:v>
                </c:pt>
                <c:pt idx="1612">
                  <c:v>2903</c:v>
                </c:pt>
                <c:pt idx="1613">
                  <c:v>2543</c:v>
                </c:pt>
                <c:pt idx="1614">
                  <c:v>2567</c:v>
                </c:pt>
                <c:pt idx="1615">
                  <c:v>3030</c:v>
                </c:pt>
                <c:pt idx="1616">
                  <c:v>2727</c:v>
                </c:pt>
                <c:pt idx="1617">
                  <c:v>2892</c:v>
                </c:pt>
                <c:pt idx="1618">
                  <c:v>3031</c:v>
                </c:pt>
                <c:pt idx="1619">
                  <c:v>2832</c:v>
                </c:pt>
                <c:pt idx="1620">
                  <c:v>2737</c:v>
                </c:pt>
                <c:pt idx="1621">
                  <c:v>2744</c:v>
                </c:pt>
                <c:pt idx="1622">
                  <c:v>2740</c:v>
                </c:pt>
                <c:pt idx="1623">
                  <c:v>3292</c:v>
                </c:pt>
                <c:pt idx="1624">
                  <c:v>2686</c:v>
                </c:pt>
                <c:pt idx="1625">
                  <c:v>2975</c:v>
                </c:pt>
                <c:pt idx="1626">
                  <c:v>3187</c:v>
                </c:pt>
                <c:pt idx="1627">
                  <c:v>3293</c:v>
                </c:pt>
                <c:pt idx="1628">
                  <c:v>3387</c:v>
                </c:pt>
                <c:pt idx="1629">
                  <c:v>3237</c:v>
                </c:pt>
                <c:pt idx="1630">
                  <c:v>3244</c:v>
                </c:pt>
                <c:pt idx="1631">
                  <c:v>2773</c:v>
                </c:pt>
                <c:pt idx="1632">
                  <c:v>3396</c:v>
                </c:pt>
                <c:pt idx="1633">
                  <c:v>2774</c:v>
                </c:pt>
                <c:pt idx="1634">
                  <c:v>3134</c:v>
                </c:pt>
                <c:pt idx="1635">
                  <c:v>3105</c:v>
                </c:pt>
                <c:pt idx="1636">
                  <c:v>2894</c:v>
                </c:pt>
                <c:pt idx="1637">
                  <c:v>2969</c:v>
                </c:pt>
                <c:pt idx="1638">
                  <c:v>3031</c:v>
                </c:pt>
                <c:pt idx="1639">
                  <c:v>3044</c:v>
                </c:pt>
                <c:pt idx="1640">
                  <c:v>3390</c:v>
                </c:pt>
                <c:pt idx="1641">
                  <c:v>3130</c:v>
                </c:pt>
                <c:pt idx="1642">
                  <c:v>3434</c:v>
                </c:pt>
                <c:pt idx="1643">
                  <c:v>2891</c:v>
                </c:pt>
                <c:pt idx="1644">
                  <c:v>3399</c:v>
                </c:pt>
                <c:pt idx="1645">
                  <c:v>3314</c:v>
                </c:pt>
                <c:pt idx="1646">
                  <c:v>3391</c:v>
                </c:pt>
                <c:pt idx="1647">
                  <c:v>3382</c:v>
                </c:pt>
                <c:pt idx="1648">
                  <c:v>2949</c:v>
                </c:pt>
                <c:pt idx="1649">
                  <c:v>2953</c:v>
                </c:pt>
                <c:pt idx="1650">
                  <c:v>3760</c:v>
                </c:pt>
                <c:pt idx="1651">
                  <c:v>3525</c:v>
                </c:pt>
                <c:pt idx="1652">
                  <c:v>3230</c:v>
                </c:pt>
                <c:pt idx="1653">
                  <c:v>3358</c:v>
                </c:pt>
                <c:pt idx="1654">
                  <c:v>3535</c:v>
                </c:pt>
                <c:pt idx="1655">
                  <c:v>3334</c:v>
                </c:pt>
                <c:pt idx="1656">
                  <c:v>3675</c:v>
                </c:pt>
                <c:pt idx="1657">
                  <c:v>3442</c:v>
                </c:pt>
                <c:pt idx="1658">
                  <c:v>3770</c:v>
                </c:pt>
                <c:pt idx="1659">
                  <c:v>3431</c:v>
                </c:pt>
                <c:pt idx="1660">
                  <c:v>3386</c:v>
                </c:pt>
                <c:pt idx="1661">
                  <c:v>3660</c:v>
                </c:pt>
                <c:pt idx="1662">
                  <c:v>3408</c:v>
                </c:pt>
                <c:pt idx="1663">
                  <c:v>3898</c:v>
                </c:pt>
                <c:pt idx="1664">
                  <c:v>3796</c:v>
                </c:pt>
                <c:pt idx="1665">
                  <c:v>3546</c:v>
                </c:pt>
                <c:pt idx="1666">
                  <c:v>3562</c:v>
                </c:pt>
                <c:pt idx="1667">
                  <c:v>3942</c:v>
                </c:pt>
                <c:pt idx="1668">
                  <c:v>4025</c:v>
                </c:pt>
                <c:pt idx="1669">
                  <c:v>3479</c:v>
                </c:pt>
                <c:pt idx="1670">
                  <c:v>3638</c:v>
                </c:pt>
                <c:pt idx="1671">
                  <c:v>4187</c:v>
                </c:pt>
                <c:pt idx="1672">
                  <c:v>3899</c:v>
                </c:pt>
                <c:pt idx="1673">
                  <c:v>3611</c:v>
                </c:pt>
                <c:pt idx="1674">
                  <c:v>4195</c:v>
                </c:pt>
                <c:pt idx="1675">
                  <c:v>3981</c:v>
                </c:pt>
                <c:pt idx="1676">
                  <c:v>3882</c:v>
                </c:pt>
                <c:pt idx="1677">
                  <c:v>3569</c:v>
                </c:pt>
                <c:pt idx="1678">
                  <c:v>4336</c:v>
                </c:pt>
                <c:pt idx="1679">
                  <c:v>3647</c:v>
                </c:pt>
                <c:pt idx="1680">
                  <c:v>3812</c:v>
                </c:pt>
                <c:pt idx="1681">
                  <c:v>4099</c:v>
                </c:pt>
                <c:pt idx="1682">
                  <c:v>3559</c:v>
                </c:pt>
                <c:pt idx="1683">
                  <c:v>4397</c:v>
                </c:pt>
                <c:pt idx="1684">
                  <c:v>4030</c:v>
                </c:pt>
                <c:pt idx="1685">
                  <c:v>4237</c:v>
                </c:pt>
                <c:pt idx="1686">
                  <c:v>3561</c:v>
                </c:pt>
                <c:pt idx="1687">
                  <c:v>4248</c:v>
                </c:pt>
                <c:pt idx="1688">
                  <c:v>3896</c:v>
                </c:pt>
                <c:pt idx="1689">
                  <c:v>3916</c:v>
                </c:pt>
                <c:pt idx="1690">
                  <c:v>3565</c:v>
                </c:pt>
                <c:pt idx="1691">
                  <c:v>3596</c:v>
                </c:pt>
                <c:pt idx="1692">
                  <c:v>3210</c:v>
                </c:pt>
                <c:pt idx="1693">
                  <c:v>2732</c:v>
                </c:pt>
                <c:pt idx="1694">
                  <c:v>2728</c:v>
                </c:pt>
                <c:pt idx="1695">
                  <c:v>3216</c:v>
                </c:pt>
                <c:pt idx="1696">
                  <c:v>2547</c:v>
                </c:pt>
                <c:pt idx="1697">
                  <c:v>2566</c:v>
                </c:pt>
                <c:pt idx="1698">
                  <c:v>2853</c:v>
                </c:pt>
                <c:pt idx="1699">
                  <c:v>2619</c:v>
                </c:pt>
                <c:pt idx="1700">
                  <c:v>2260</c:v>
                </c:pt>
                <c:pt idx="1701">
                  <c:v>2128</c:v>
                </c:pt>
              </c:numCache>
            </c:numRef>
          </c:val>
          <c:smooth val="0"/>
          <c:extLst>
            <c:ext xmlns:c16="http://schemas.microsoft.com/office/drawing/2014/chart" uri="{C3380CC4-5D6E-409C-BE32-E72D297353CC}">
              <c16:uniqueId val="{00000000-42D1-774B-AD6E-4EA761F6C925}"/>
            </c:ext>
          </c:extLst>
        </c:ser>
        <c:dLbls>
          <c:showLegendKey val="0"/>
          <c:showVal val="0"/>
          <c:showCatName val="0"/>
          <c:showSerName val="0"/>
          <c:showPercent val="0"/>
          <c:showBubbleSize val="0"/>
        </c:dLbls>
        <c:smooth val="0"/>
        <c:axId val="1558491388"/>
        <c:axId val="977397073"/>
      </c:lineChart>
      <c:dateAx>
        <c:axId val="1558491388"/>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mn-lt"/>
              </a:defRPr>
            </a:pPr>
            <a:endParaRPr lang="en-US"/>
          </a:p>
        </c:txPr>
        <c:crossAx val="977397073"/>
        <c:crosses val="autoZero"/>
        <c:auto val="1"/>
        <c:lblOffset val="100"/>
        <c:baseTimeUnit val="days"/>
      </c:dateAx>
      <c:valAx>
        <c:axId val="977397073"/>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1558491388"/>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rgbClr val="000000"/>
                </a:solidFill>
                <a:latin typeface="+mn-lt"/>
              </a:defRPr>
            </a:pPr>
            <a:r>
              <a:rPr lang="en-US" sz="1800" b="0" i="0">
                <a:solidFill>
                  <a:srgbClr val="000000"/>
                </a:solidFill>
                <a:latin typeface="+mn-lt"/>
              </a:rPr>
              <a:t>Raw Sales Data</a:t>
            </a:r>
          </a:p>
        </c:rich>
      </c:tx>
      <c:overlay val="0"/>
    </c:title>
    <c:autoTitleDeleted val="0"/>
    <c:plotArea>
      <c:layout/>
      <c:lineChart>
        <c:grouping val="standard"/>
        <c:varyColors val="0"/>
        <c:ser>
          <c:idx val="0"/>
          <c:order val="0"/>
          <c:tx>
            <c:v>Item Qty</c:v>
          </c:tx>
          <c:spPr>
            <a:ln w="28575" cmpd="sng">
              <a:solidFill>
                <a:srgbClr val="000000">
                  <a:alpha val="100000"/>
                </a:srgbClr>
              </a:solidFill>
            </a:ln>
          </c:spPr>
          <c:marker>
            <c:symbol val="none"/>
          </c:marker>
          <c:cat>
            <c:numRef>
              <c:f>'Black (Cleaned)'!$F$5:$F$1706</c:f>
              <c:numCache>
                <c:formatCode>mmm"/"yy</c:formatCode>
                <c:ptCount val="1702"/>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'Black (Cleaned)'!$H$6:$H$1706</c:f>
              <c:numCache>
                <c:formatCode>_(* #,##0_);_(* \(#,##0\);_(* "-"_);_(@_)</c:formatCode>
                <c:ptCount val="1701"/>
                <c:pt idx="0">
                  <c:v>3521</c:v>
                </c:pt>
                <c:pt idx="1">
                  <c:v>3680</c:v>
                </c:pt>
                <c:pt idx="2">
                  <c:v>3546</c:v>
                </c:pt>
                <c:pt idx="3">
                  <c:v>4032</c:v>
                </c:pt>
                <c:pt idx="4">
                  <c:v>3511</c:v>
                </c:pt>
                <c:pt idx="5">
                  <c:v>3740</c:v>
                </c:pt>
                <c:pt idx="6">
                  <c:v>3367</c:v>
                </c:pt>
                <c:pt idx="7">
                  <c:v>3264</c:v>
                </c:pt>
                <c:pt idx="8">
                  <c:v>3735</c:v>
                </c:pt>
                <c:pt idx="9">
                  <c:v>3338</c:v>
                </c:pt>
                <c:pt idx="10">
                  <c:v>3890</c:v>
                </c:pt>
                <c:pt idx="11">
                  <c:v>3352</c:v>
                </c:pt>
                <c:pt idx="12">
                  <c:v>3327</c:v>
                </c:pt>
                <c:pt idx="13">
                  <c:v>3690</c:v>
                </c:pt>
                <c:pt idx="14">
                  <c:v>3655</c:v>
                </c:pt>
                <c:pt idx="15">
                  <c:v>3607</c:v>
                </c:pt>
                <c:pt idx="16">
                  <c:v>3246</c:v>
                </c:pt>
                <c:pt idx="17">
                  <c:v>3599</c:v>
                </c:pt>
                <c:pt idx="18">
                  <c:v>3681</c:v>
                </c:pt>
                <c:pt idx="19">
                  <c:v>3408</c:v>
                </c:pt>
                <c:pt idx="20">
                  <c:v>3208</c:v>
                </c:pt>
                <c:pt idx="21">
                  <c:v>3272</c:v>
                </c:pt>
                <c:pt idx="22">
                  <c:v>3424</c:v>
                </c:pt>
                <c:pt idx="23">
                  <c:v>3295</c:v>
                </c:pt>
                <c:pt idx="24">
                  <c:v>3512</c:v>
                </c:pt>
                <c:pt idx="25">
                  <c:v>3398</c:v>
                </c:pt>
                <c:pt idx="26">
                  <c:v>3049</c:v>
                </c:pt>
                <c:pt idx="27">
                  <c:v>3401</c:v>
                </c:pt>
                <c:pt idx="28">
                  <c:v>2963</c:v>
                </c:pt>
                <c:pt idx="29">
                  <c:v>3089</c:v>
                </c:pt>
                <c:pt idx="30">
                  <c:v>2637</c:v>
                </c:pt>
                <c:pt idx="31">
                  <c:v>3107</c:v>
                </c:pt>
                <c:pt idx="32">
                  <c:v>3189</c:v>
                </c:pt>
                <c:pt idx="33">
                  <c:v>2577</c:v>
                </c:pt>
                <c:pt idx="34">
                  <c:v>2819</c:v>
                </c:pt>
                <c:pt idx="35">
                  <c:v>2962</c:v>
                </c:pt>
                <c:pt idx="36">
                  <c:v>3104</c:v>
                </c:pt>
                <c:pt idx="37">
                  <c:v>2436</c:v>
                </c:pt>
                <c:pt idx="38">
                  <c:v>2715</c:v>
                </c:pt>
                <c:pt idx="39">
                  <c:v>2490</c:v>
                </c:pt>
                <c:pt idx="40">
                  <c:v>2811</c:v>
                </c:pt>
                <c:pt idx="41">
                  <c:v>2411</c:v>
                </c:pt>
                <c:pt idx="42">
                  <c:v>2803</c:v>
                </c:pt>
                <c:pt idx="43">
                  <c:v>2612</c:v>
                </c:pt>
                <c:pt idx="44">
                  <c:v>2320</c:v>
                </c:pt>
                <c:pt idx="45">
                  <c:v>2486</c:v>
                </c:pt>
                <c:pt idx="46">
                  <c:v>2625</c:v>
                </c:pt>
                <c:pt idx="47">
                  <c:v>2111</c:v>
                </c:pt>
                <c:pt idx="48">
                  <c:v>2103</c:v>
                </c:pt>
                <c:pt idx="49">
                  <c:v>2363</c:v>
                </c:pt>
                <c:pt idx="50">
                  <c:v>2349</c:v>
                </c:pt>
                <c:pt idx="51">
                  <c:v>2378</c:v>
                </c:pt>
                <c:pt idx="52">
                  <c:v>2139</c:v>
                </c:pt>
                <c:pt idx="53">
                  <c:v>2451</c:v>
                </c:pt>
                <c:pt idx="54">
                  <c:v>2293</c:v>
                </c:pt>
                <c:pt idx="55">
                  <c:v>2280</c:v>
                </c:pt>
                <c:pt idx="56">
                  <c:v>2042</c:v>
                </c:pt>
                <c:pt idx="57">
                  <c:v>2112</c:v>
                </c:pt>
                <c:pt idx="58">
                  <c:v>2187</c:v>
                </c:pt>
                <c:pt idx="59">
                  <c:v>2095</c:v>
                </c:pt>
                <c:pt idx="60">
                  <c:v>2186</c:v>
                </c:pt>
                <c:pt idx="61">
                  <c:v>2225</c:v>
                </c:pt>
                <c:pt idx="62">
                  <c:v>2072</c:v>
                </c:pt>
                <c:pt idx="63">
                  <c:v>1919</c:v>
                </c:pt>
                <c:pt idx="64">
                  <c:v>2423</c:v>
                </c:pt>
                <c:pt idx="65">
                  <c:v>2393</c:v>
                </c:pt>
                <c:pt idx="66">
                  <c:v>2159</c:v>
                </c:pt>
                <c:pt idx="67">
                  <c:v>2335</c:v>
                </c:pt>
                <c:pt idx="68">
                  <c:v>2018</c:v>
                </c:pt>
                <c:pt idx="69">
                  <c:v>1893</c:v>
                </c:pt>
                <c:pt idx="70">
                  <c:v>2292</c:v>
                </c:pt>
                <c:pt idx="71">
                  <c:v>2152</c:v>
                </c:pt>
                <c:pt idx="72">
                  <c:v>1970</c:v>
                </c:pt>
                <c:pt idx="73">
                  <c:v>2154</c:v>
                </c:pt>
                <c:pt idx="74">
                  <c:v>1942</c:v>
                </c:pt>
                <c:pt idx="75">
                  <c:v>2244</c:v>
                </c:pt>
                <c:pt idx="76">
                  <c:v>1991</c:v>
                </c:pt>
                <c:pt idx="77">
                  <c:v>1983</c:v>
                </c:pt>
                <c:pt idx="78">
                  <c:v>2300</c:v>
                </c:pt>
                <c:pt idx="79">
                  <c:v>2363</c:v>
                </c:pt>
                <c:pt idx="80">
                  <c:v>1935</c:v>
                </c:pt>
                <c:pt idx="81">
                  <c:v>2113</c:v>
                </c:pt>
                <c:pt idx="82">
                  <c:v>2056</c:v>
                </c:pt>
                <c:pt idx="83">
                  <c:v>2165</c:v>
                </c:pt>
                <c:pt idx="84">
                  <c:v>2349</c:v>
                </c:pt>
                <c:pt idx="85">
                  <c:v>2083</c:v>
                </c:pt>
                <c:pt idx="86">
                  <c:v>1983</c:v>
                </c:pt>
                <c:pt idx="87">
                  <c:v>2033</c:v>
                </c:pt>
                <c:pt idx="88">
                  <c:v>1871</c:v>
                </c:pt>
                <c:pt idx="89">
                  <c:v>2354</c:v>
                </c:pt>
                <c:pt idx="90">
                  <c:v>1876</c:v>
                </c:pt>
                <c:pt idx="91">
                  <c:v>2411</c:v>
                </c:pt>
                <c:pt idx="92">
                  <c:v>2426</c:v>
                </c:pt>
                <c:pt idx="93">
                  <c:v>2096</c:v>
                </c:pt>
                <c:pt idx="94">
                  <c:v>2217</c:v>
                </c:pt>
                <c:pt idx="95">
                  <c:v>2387</c:v>
                </c:pt>
                <c:pt idx="96">
                  <c:v>2596</c:v>
                </c:pt>
                <c:pt idx="97">
                  <c:v>2560</c:v>
                </c:pt>
                <c:pt idx="98">
                  <c:v>2494</c:v>
                </c:pt>
                <c:pt idx="99">
                  <c:v>21752175</c:v>
                </c:pt>
                <c:pt idx="100">
                  <c:v>2522</c:v>
                </c:pt>
                <c:pt idx="101">
                  <c:v>2192</c:v>
                </c:pt>
                <c:pt idx="102">
                  <c:v>2208</c:v>
                </c:pt>
                <c:pt idx="103">
                  <c:v>2785</c:v>
                </c:pt>
                <c:pt idx="104">
                  <c:v>2475</c:v>
                </c:pt>
                <c:pt idx="105">
                  <c:v>2600</c:v>
                </c:pt>
                <c:pt idx="106">
                  <c:v>2822</c:v>
                </c:pt>
                <c:pt idx="107">
                  <c:v>2364</c:v>
                </c:pt>
                <c:pt idx="108">
                  <c:v>2844</c:v>
                </c:pt>
                <c:pt idx="109">
                  <c:v>2537</c:v>
                </c:pt>
                <c:pt idx="110">
                  <c:v>2765</c:v>
                </c:pt>
                <c:pt idx="111">
                  <c:v>3002</c:v>
                </c:pt>
                <c:pt idx="112">
                  <c:v>2981</c:v>
                </c:pt>
                <c:pt idx="113">
                  <c:v>2612</c:v>
                </c:pt>
                <c:pt idx="114">
                  <c:v>2734</c:v>
                </c:pt>
                <c:pt idx="115">
                  <c:v>2935</c:v>
                </c:pt>
                <c:pt idx="116">
                  <c:v>2813</c:v>
                </c:pt>
                <c:pt idx="117">
                  <c:v>2761</c:v>
                </c:pt>
                <c:pt idx="118">
                  <c:v>2778</c:v>
                </c:pt>
                <c:pt idx="119">
                  <c:v>3170</c:v>
                </c:pt>
                <c:pt idx="120">
                  <c:v>2790</c:v>
                </c:pt>
                <c:pt idx="121">
                  <c:v>2785</c:v>
                </c:pt>
                <c:pt idx="122">
                  <c:v>2923</c:v>
                </c:pt>
                <c:pt idx="123">
                  <c:v>3221</c:v>
                </c:pt>
                <c:pt idx="124">
                  <c:v>2976</c:v>
                </c:pt>
                <c:pt idx="125">
                  <c:v>2904</c:v>
                </c:pt>
                <c:pt idx="126">
                  <c:v>3094</c:v>
                </c:pt>
                <c:pt idx="127">
                  <c:v>3328</c:v>
                </c:pt>
                <c:pt idx="128">
                  <c:v>2875</c:v>
                </c:pt>
                <c:pt idx="129">
                  <c:v>3018</c:v>
                </c:pt>
                <c:pt idx="130">
                  <c:v>2947</c:v>
                </c:pt>
                <c:pt idx="131">
                  <c:v>3502</c:v>
                </c:pt>
                <c:pt idx="132">
                  <c:v>3020</c:v>
                </c:pt>
                <c:pt idx="133">
                  <c:v>2837</c:v>
                </c:pt>
                <c:pt idx="134">
                  <c:v>3011</c:v>
                </c:pt>
                <c:pt idx="135">
                  <c:v>2904</c:v>
                </c:pt>
                <c:pt idx="136">
                  <c:v>2986</c:v>
                </c:pt>
                <c:pt idx="137">
                  <c:v>2711</c:v>
                </c:pt>
                <c:pt idx="138">
                  <c:v>2854</c:v>
                </c:pt>
                <c:pt idx="139">
                  <c:v>2798</c:v>
                </c:pt>
                <c:pt idx="140">
                  <c:v>3375</c:v>
                </c:pt>
                <c:pt idx="141">
                  <c:v>3389</c:v>
                </c:pt>
                <c:pt idx="142">
                  <c:v>3333</c:v>
                </c:pt>
                <c:pt idx="143">
                  <c:v>3072</c:v>
                </c:pt>
                <c:pt idx="144">
                  <c:v>3008</c:v>
                </c:pt>
                <c:pt idx="145">
                  <c:v>2902</c:v>
                </c:pt>
                <c:pt idx="146">
                  <c:v>3062</c:v>
                </c:pt>
                <c:pt idx="147">
                  <c:v>2756</c:v>
                </c:pt>
                <c:pt idx="148">
                  <c:v>2786</c:v>
                </c:pt>
                <c:pt idx="149">
                  <c:v>2931</c:v>
                </c:pt>
                <c:pt idx="150">
                  <c:v>2872</c:v>
                </c:pt>
                <c:pt idx="151">
                  <c:v>3377</c:v>
                </c:pt>
                <c:pt idx="152">
                  <c:v>2700</c:v>
                </c:pt>
                <c:pt idx="153">
                  <c:v>2826</c:v>
                </c:pt>
                <c:pt idx="154">
                  <c:v>3123</c:v>
                </c:pt>
                <c:pt idx="155">
                  <c:v>3208</c:v>
                </c:pt>
                <c:pt idx="156">
                  <c:v>3161</c:v>
                </c:pt>
                <c:pt idx="157">
                  <c:v>2857</c:v>
                </c:pt>
                <c:pt idx="158">
                  <c:v>2893</c:v>
                </c:pt>
                <c:pt idx="159">
                  <c:v>2663</c:v>
                </c:pt>
                <c:pt idx="160">
                  <c:v>3208</c:v>
                </c:pt>
                <c:pt idx="161">
                  <c:v>2635</c:v>
                </c:pt>
                <c:pt idx="162">
                  <c:v>2954</c:v>
                </c:pt>
                <c:pt idx="163">
                  <c:v>3020</c:v>
                </c:pt>
                <c:pt idx="164">
                  <c:v>3231</c:v>
                </c:pt>
                <c:pt idx="165">
                  <c:v>3128</c:v>
                </c:pt>
                <c:pt idx="166">
                  <c:v>3217</c:v>
                </c:pt>
                <c:pt idx="167">
                  <c:v>2681</c:v>
                </c:pt>
                <c:pt idx="168">
                  <c:v>2554</c:v>
                </c:pt>
                <c:pt idx="169">
                  <c:v>2579</c:v>
                </c:pt>
                <c:pt idx="170">
                  <c:v>3157</c:v>
                </c:pt>
                <c:pt idx="171">
                  <c:v>3125</c:v>
                </c:pt>
                <c:pt idx="172">
                  <c:v>2976</c:v>
                </c:pt>
                <c:pt idx="173">
                  <c:v>2697</c:v>
                </c:pt>
                <c:pt idx="174">
                  <c:v>2470</c:v>
                </c:pt>
                <c:pt idx="175">
                  <c:v>2871</c:v>
                </c:pt>
                <c:pt idx="176">
                  <c:v>2745</c:v>
                </c:pt>
                <c:pt idx="177">
                  <c:v>2943</c:v>
                </c:pt>
                <c:pt idx="178">
                  <c:v>2929</c:v>
                </c:pt>
                <c:pt idx="179">
                  <c:v>2579</c:v>
                </c:pt>
                <c:pt idx="180">
                  <c:v>3013</c:v>
                </c:pt>
                <c:pt idx="181">
                  <c:v>2982</c:v>
                </c:pt>
                <c:pt idx="182">
                  <c:v>2581</c:v>
                </c:pt>
                <c:pt idx="183">
                  <c:v>2508</c:v>
                </c:pt>
                <c:pt idx="184">
                  <c:v>2617</c:v>
                </c:pt>
                <c:pt idx="185">
                  <c:v>2644</c:v>
                </c:pt>
                <c:pt idx="186">
                  <c:v>2659</c:v>
                </c:pt>
                <c:pt idx="187">
                  <c:v>2865</c:v>
                </c:pt>
                <c:pt idx="188">
                  <c:v>2894</c:v>
                </c:pt>
                <c:pt idx="189">
                  <c:v>2665</c:v>
                </c:pt>
                <c:pt idx="190">
                  <c:v>2447</c:v>
                </c:pt>
                <c:pt idx="191">
                  <c:v>2558</c:v>
                </c:pt>
                <c:pt idx="192">
                  <c:v>2537</c:v>
                </c:pt>
                <c:pt idx="193">
                  <c:v>2596</c:v>
                </c:pt>
                <c:pt idx="194">
                  <c:v>2780</c:v>
                </c:pt>
                <c:pt idx="195">
                  <c:v>2709</c:v>
                </c:pt>
                <c:pt idx="196">
                  <c:v>2800</c:v>
                </c:pt>
                <c:pt idx="197">
                  <c:v>2361</c:v>
                </c:pt>
                <c:pt idx="198">
                  <c:v>2610</c:v>
                </c:pt>
                <c:pt idx="199">
                  <c:v>2393</c:v>
                </c:pt>
                <c:pt idx="200">
                  <c:v>2422</c:v>
                </c:pt>
                <c:pt idx="201">
                  <c:v>2587</c:v>
                </c:pt>
                <c:pt idx="202">
                  <c:v>2324</c:v>
                </c:pt>
                <c:pt idx="203">
                  <c:v>2563</c:v>
                </c:pt>
                <c:pt idx="204">
                  <c:v>2285</c:v>
                </c:pt>
                <c:pt idx="205">
                  <c:v>2511</c:v>
                </c:pt>
                <c:pt idx="206">
                  <c:v>2633</c:v>
                </c:pt>
                <c:pt idx="207">
                  <c:v>2842</c:v>
                </c:pt>
                <c:pt idx="208">
                  <c:v>2433</c:v>
                </c:pt>
                <c:pt idx="209">
                  <c:v>2739</c:v>
                </c:pt>
                <c:pt idx="210">
                  <c:v>2475</c:v>
                </c:pt>
                <c:pt idx="211">
                  <c:v>2863</c:v>
                </c:pt>
                <c:pt idx="212">
                  <c:v>2730</c:v>
                </c:pt>
                <c:pt idx="213">
                  <c:v>2681</c:v>
                </c:pt>
                <c:pt idx="214">
                  <c:v>2945</c:v>
                </c:pt>
                <c:pt idx="215">
                  <c:v>2594</c:v>
                </c:pt>
                <c:pt idx="216">
                  <c:v>3152</c:v>
                </c:pt>
                <c:pt idx="217">
                  <c:v>3038</c:v>
                </c:pt>
                <c:pt idx="218">
                  <c:v>2896</c:v>
                </c:pt>
                <c:pt idx="219">
                  <c:v>2760</c:v>
                </c:pt>
                <c:pt idx="220">
                  <c:v>2566</c:v>
                </c:pt>
                <c:pt idx="221">
                  <c:v>2671</c:v>
                </c:pt>
                <c:pt idx="222">
                  <c:v>2636</c:v>
                </c:pt>
                <c:pt idx="223">
                  <c:v>3249</c:v>
                </c:pt>
                <c:pt idx="224">
                  <c:v>3184</c:v>
                </c:pt>
                <c:pt idx="225">
                  <c:v>2800</c:v>
                </c:pt>
                <c:pt idx="226">
                  <c:v>2701</c:v>
                </c:pt>
                <c:pt idx="227">
                  <c:v>2897</c:v>
                </c:pt>
                <c:pt idx="228">
                  <c:v>3291</c:v>
                </c:pt>
                <c:pt idx="229">
                  <c:v>3387</c:v>
                </c:pt>
                <c:pt idx="230">
                  <c:v>2775</c:v>
                </c:pt>
                <c:pt idx="231">
                  <c:v>3245</c:v>
                </c:pt>
                <c:pt idx="232">
                  <c:v>3093</c:v>
                </c:pt>
                <c:pt idx="233">
                  <c:v>3532</c:v>
                </c:pt>
                <c:pt idx="234">
                  <c:v>3585</c:v>
                </c:pt>
                <c:pt idx="235">
                  <c:v>3680</c:v>
                </c:pt>
                <c:pt idx="236">
                  <c:v>3559</c:v>
                </c:pt>
                <c:pt idx="237">
                  <c:v>3302</c:v>
                </c:pt>
                <c:pt idx="238">
                  <c:v>3727</c:v>
                </c:pt>
                <c:pt idx="239">
                  <c:v>3707</c:v>
                </c:pt>
                <c:pt idx="240">
                  <c:v>3116</c:v>
                </c:pt>
                <c:pt idx="241">
                  <c:v>3832</c:v>
                </c:pt>
                <c:pt idx="242">
                  <c:v>3934</c:v>
                </c:pt>
                <c:pt idx="243">
                  <c:v>3709</c:v>
                </c:pt>
                <c:pt idx="244">
                  <c:v>3178</c:v>
                </c:pt>
                <c:pt idx="245">
                  <c:v>3902</c:v>
                </c:pt>
                <c:pt idx="246">
                  <c:v>3756</c:v>
                </c:pt>
                <c:pt idx="247">
                  <c:v>3237</c:v>
                </c:pt>
                <c:pt idx="248">
                  <c:v>3564</c:v>
                </c:pt>
                <c:pt idx="249">
                  <c:v>3341</c:v>
                </c:pt>
                <c:pt idx="250">
                  <c:v>3749</c:v>
                </c:pt>
                <c:pt idx="251">
                  <c:v>3765</c:v>
                </c:pt>
                <c:pt idx="252">
                  <c:v>3674</c:v>
                </c:pt>
                <c:pt idx="253">
                  <c:v>3558</c:v>
                </c:pt>
                <c:pt idx="254">
                  <c:v>3481</c:v>
                </c:pt>
                <c:pt idx="255">
                  <c:v>3437</c:v>
                </c:pt>
                <c:pt idx="256">
                  <c:v>3288</c:v>
                </c:pt>
                <c:pt idx="257">
                  <c:v>3726</c:v>
                </c:pt>
                <c:pt idx="258">
                  <c:v>3666</c:v>
                </c:pt>
                <c:pt idx="259">
                  <c:v>3838</c:v>
                </c:pt>
                <c:pt idx="260">
                  <c:v>3982</c:v>
                </c:pt>
                <c:pt idx="261">
                  <c:v>3418</c:v>
                </c:pt>
                <c:pt idx="262">
                  <c:v>3326</c:v>
                </c:pt>
                <c:pt idx="263">
                  <c:v>3179</c:v>
                </c:pt>
                <c:pt idx="264">
                  <c:v>3912</c:v>
                </c:pt>
                <c:pt idx="265">
                  <c:v>3223</c:v>
                </c:pt>
                <c:pt idx="266">
                  <c:v>3915</c:v>
                </c:pt>
                <c:pt idx="267">
                  <c:v>3573</c:v>
                </c:pt>
                <c:pt idx="268">
                  <c:v>3180</c:v>
                </c:pt>
                <c:pt idx="269">
                  <c:v>4028</c:v>
                </c:pt>
                <c:pt idx="270">
                  <c:v>3603</c:v>
                </c:pt>
                <c:pt idx="271">
                  <c:v>3223</c:v>
                </c:pt>
                <c:pt idx="272">
                  <c:v>3604</c:v>
                </c:pt>
                <c:pt idx="273">
                  <c:v>3795</c:v>
                </c:pt>
                <c:pt idx="274">
                  <c:v>3617</c:v>
                </c:pt>
                <c:pt idx="275">
                  <c:v>3755</c:v>
                </c:pt>
                <c:pt idx="276">
                  <c:v>3667</c:v>
                </c:pt>
                <c:pt idx="277">
                  <c:v>3786</c:v>
                </c:pt>
                <c:pt idx="278">
                  <c:v>3734</c:v>
                </c:pt>
                <c:pt idx="279">
                  <c:v>3314</c:v>
                </c:pt>
                <c:pt idx="280">
                  <c:v>3392</c:v>
                </c:pt>
                <c:pt idx="281">
                  <c:v>3322</c:v>
                </c:pt>
                <c:pt idx="282">
                  <c:v>3740</c:v>
                </c:pt>
                <c:pt idx="283">
                  <c:v>3741</c:v>
                </c:pt>
                <c:pt idx="284">
                  <c:v>3786</c:v>
                </c:pt>
                <c:pt idx="285">
                  <c:v>3569</c:v>
                </c:pt>
                <c:pt idx="286">
                  <c:v>4242</c:v>
                </c:pt>
                <c:pt idx="287">
                  <c:v>3615</c:v>
                </c:pt>
                <c:pt idx="288">
                  <c:v>4022</c:v>
                </c:pt>
                <c:pt idx="289">
                  <c:v>3824</c:v>
                </c:pt>
                <c:pt idx="290">
                  <c:v>4553</c:v>
                </c:pt>
                <c:pt idx="291">
                  <c:v>3674</c:v>
                </c:pt>
                <c:pt idx="292">
                  <c:v>4518</c:v>
                </c:pt>
                <c:pt idx="293">
                  <c:v>4726</c:v>
                </c:pt>
                <c:pt idx="294">
                  <c:v>3784</c:v>
                </c:pt>
                <c:pt idx="295">
                  <c:v>4466</c:v>
                </c:pt>
                <c:pt idx="296">
                  <c:v>4205</c:v>
                </c:pt>
                <c:pt idx="297">
                  <c:v>4739</c:v>
                </c:pt>
                <c:pt idx="298">
                  <c:v>4374</c:v>
                </c:pt>
                <c:pt idx="299">
                  <c:v>4499</c:v>
                </c:pt>
                <c:pt idx="300">
                  <c:v>4912</c:v>
                </c:pt>
                <c:pt idx="301">
                  <c:v>5000</c:v>
                </c:pt>
                <c:pt idx="302">
                  <c:v>4402</c:v>
                </c:pt>
                <c:pt idx="303">
                  <c:v>4749</c:v>
                </c:pt>
                <c:pt idx="304">
                  <c:v>4231</c:v>
                </c:pt>
                <c:pt idx="305">
                  <c:v>5166</c:v>
                </c:pt>
                <c:pt idx="306">
                  <c:v>4267</c:v>
                </c:pt>
                <c:pt idx="307">
                  <c:v>4798</c:v>
                </c:pt>
                <c:pt idx="308">
                  <c:v>4810</c:v>
                </c:pt>
                <c:pt idx="309">
                  <c:v>4261</c:v>
                </c:pt>
                <c:pt idx="310">
                  <c:v>5040</c:v>
                </c:pt>
                <c:pt idx="311">
                  <c:v>5363</c:v>
                </c:pt>
                <c:pt idx="312">
                  <c:v>5284</c:v>
                </c:pt>
                <c:pt idx="313">
                  <c:v>5141</c:v>
                </c:pt>
                <c:pt idx="314">
                  <c:v>5532</c:v>
                </c:pt>
                <c:pt idx="315">
                  <c:v>4903</c:v>
                </c:pt>
                <c:pt idx="316">
                  <c:v>4736</c:v>
                </c:pt>
                <c:pt idx="317">
                  <c:v>4939</c:v>
                </c:pt>
                <c:pt idx="318">
                  <c:v>5693</c:v>
                </c:pt>
                <c:pt idx="319">
                  <c:v>4998</c:v>
                </c:pt>
                <c:pt idx="320">
                  <c:v>5798</c:v>
                </c:pt>
                <c:pt idx="321">
                  <c:v>4798</c:v>
                </c:pt>
                <c:pt idx="322">
                  <c:v>5564</c:v>
                </c:pt>
                <c:pt idx="323">
                  <c:v>5886</c:v>
                </c:pt>
                <c:pt idx="324">
                  <c:v>4782</c:v>
                </c:pt>
                <c:pt idx="325">
                  <c:v>5938</c:v>
                </c:pt>
                <c:pt idx="326">
                  <c:v>5794</c:v>
                </c:pt>
                <c:pt idx="327">
                  <c:v>6107</c:v>
                </c:pt>
                <c:pt idx="328">
                  <c:v>5462</c:v>
                </c:pt>
                <c:pt idx="329">
                  <c:v>6111</c:v>
                </c:pt>
                <c:pt idx="330">
                  <c:v>5737</c:v>
                </c:pt>
                <c:pt idx="331">
                  <c:v>5770</c:v>
                </c:pt>
                <c:pt idx="332">
                  <c:v>6059</c:v>
                </c:pt>
                <c:pt idx="333">
                  <c:v>5336</c:v>
                </c:pt>
                <c:pt idx="334">
                  <c:v>5558</c:v>
                </c:pt>
                <c:pt idx="335">
                  <c:v>5110</c:v>
                </c:pt>
                <c:pt idx="336">
                  <c:v>5930</c:v>
                </c:pt>
                <c:pt idx="337">
                  <c:v>5183</c:v>
                </c:pt>
                <c:pt idx="338">
                  <c:v>5168</c:v>
                </c:pt>
                <c:pt idx="339">
                  <c:v>6209</c:v>
                </c:pt>
                <c:pt idx="340">
                  <c:v>5474</c:v>
                </c:pt>
                <c:pt idx="341">
                  <c:v>5217</c:v>
                </c:pt>
                <c:pt idx="342">
                  <c:v>5498</c:v>
                </c:pt>
                <c:pt idx="343">
                  <c:v>5966</c:v>
                </c:pt>
                <c:pt idx="344">
                  <c:v>5614</c:v>
                </c:pt>
                <c:pt idx="345">
                  <c:v>5593</c:v>
                </c:pt>
                <c:pt idx="346">
                  <c:v>6502</c:v>
                </c:pt>
                <c:pt idx="347">
                  <c:v>6398</c:v>
                </c:pt>
                <c:pt idx="348">
                  <c:v>6080</c:v>
                </c:pt>
                <c:pt idx="349">
                  <c:v>5699</c:v>
                </c:pt>
                <c:pt idx="350">
                  <c:v>5975</c:v>
                </c:pt>
                <c:pt idx="351">
                  <c:v>6506</c:v>
                </c:pt>
                <c:pt idx="352">
                  <c:v>5584</c:v>
                </c:pt>
                <c:pt idx="353">
                  <c:v>6631</c:v>
                </c:pt>
                <c:pt idx="354">
                  <c:v>5756</c:v>
                </c:pt>
                <c:pt idx="355">
                  <c:v>5853</c:v>
                </c:pt>
                <c:pt idx="356">
                  <c:v>5603</c:v>
                </c:pt>
                <c:pt idx="357">
                  <c:v>5494</c:v>
                </c:pt>
                <c:pt idx="358">
                  <c:v>5772</c:v>
                </c:pt>
                <c:pt idx="359">
                  <c:v>6670</c:v>
                </c:pt>
                <c:pt idx="360">
                  <c:v>5564</c:v>
                </c:pt>
                <c:pt idx="361">
                  <c:v>5623</c:v>
                </c:pt>
                <c:pt idx="362">
                  <c:v>6321</c:v>
                </c:pt>
                <c:pt idx="363">
                  <c:v>5177</c:v>
                </c:pt>
                <c:pt idx="364">
                  <c:v>5773</c:v>
                </c:pt>
                <c:pt idx="365">
                  <c:v>5984</c:v>
                </c:pt>
                <c:pt idx="366">
                  <c:v>5372</c:v>
                </c:pt>
                <c:pt idx="367">
                  <c:v>5728</c:v>
                </c:pt>
                <c:pt idx="368">
                  <c:v>5424</c:v>
                </c:pt>
                <c:pt idx="369">
                  <c:v>5019</c:v>
                </c:pt>
                <c:pt idx="370">
                  <c:v>4568</c:v>
                </c:pt>
                <c:pt idx="371">
                  <c:v>4765</c:v>
                </c:pt>
                <c:pt idx="372">
                  <c:v>5324</c:v>
                </c:pt>
                <c:pt idx="373">
                  <c:v>5523</c:v>
                </c:pt>
                <c:pt idx="374">
                  <c:v>4791</c:v>
                </c:pt>
                <c:pt idx="375">
                  <c:v>5579</c:v>
                </c:pt>
                <c:pt idx="376">
                  <c:v>4625</c:v>
                </c:pt>
                <c:pt idx="377">
                  <c:v>4953</c:v>
                </c:pt>
                <c:pt idx="378">
                  <c:v>4577</c:v>
                </c:pt>
                <c:pt idx="379">
                  <c:v>4948</c:v>
                </c:pt>
                <c:pt idx="380">
                  <c:v>4807</c:v>
                </c:pt>
                <c:pt idx="381">
                  <c:v>5223</c:v>
                </c:pt>
                <c:pt idx="382">
                  <c:v>4509</c:v>
                </c:pt>
                <c:pt idx="383">
                  <c:v>4820</c:v>
                </c:pt>
                <c:pt idx="384">
                  <c:v>4188</c:v>
                </c:pt>
                <c:pt idx="385">
                  <c:v>4089</c:v>
                </c:pt>
                <c:pt idx="386">
                  <c:v>4045</c:v>
                </c:pt>
                <c:pt idx="387">
                  <c:v>4486</c:v>
                </c:pt>
                <c:pt idx="388">
                  <c:v>3887</c:v>
                </c:pt>
                <c:pt idx="389">
                  <c:v>3809</c:v>
                </c:pt>
                <c:pt idx="390">
                  <c:v>4296</c:v>
                </c:pt>
                <c:pt idx="391">
                  <c:v>3747</c:v>
                </c:pt>
                <c:pt idx="392">
                  <c:v>4508</c:v>
                </c:pt>
                <c:pt idx="393">
                  <c:v>3649</c:v>
                </c:pt>
                <c:pt idx="394">
                  <c:v>4384</c:v>
                </c:pt>
                <c:pt idx="395">
                  <c:v>4156</c:v>
                </c:pt>
                <c:pt idx="396">
                  <c:v>4290</c:v>
                </c:pt>
                <c:pt idx="397">
                  <c:v>3713</c:v>
                </c:pt>
                <c:pt idx="398">
                  <c:v>3986</c:v>
                </c:pt>
                <c:pt idx="399">
                  <c:v>3833</c:v>
                </c:pt>
                <c:pt idx="400">
                  <c:v>3939</c:v>
                </c:pt>
                <c:pt idx="401">
                  <c:v>4176</c:v>
                </c:pt>
                <c:pt idx="402">
                  <c:v>3382</c:v>
                </c:pt>
                <c:pt idx="403">
                  <c:v>3360</c:v>
                </c:pt>
                <c:pt idx="404">
                  <c:v>3625</c:v>
                </c:pt>
                <c:pt idx="405">
                  <c:v>3570</c:v>
                </c:pt>
                <c:pt idx="406">
                  <c:v>4125</c:v>
                </c:pt>
                <c:pt idx="407">
                  <c:v>3953</c:v>
                </c:pt>
                <c:pt idx="408">
                  <c:v>3673</c:v>
                </c:pt>
                <c:pt idx="409">
                  <c:v>3423</c:v>
                </c:pt>
                <c:pt idx="410">
                  <c:v>3979</c:v>
                </c:pt>
                <c:pt idx="411">
                  <c:v>3507</c:v>
                </c:pt>
                <c:pt idx="412">
                  <c:v>3255</c:v>
                </c:pt>
                <c:pt idx="413">
                  <c:v>3426</c:v>
                </c:pt>
                <c:pt idx="414">
                  <c:v>3560</c:v>
                </c:pt>
                <c:pt idx="415">
                  <c:v>3968</c:v>
                </c:pt>
                <c:pt idx="416">
                  <c:v>3675</c:v>
                </c:pt>
                <c:pt idx="417">
                  <c:v>3824</c:v>
                </c:pt>
                <c:pt idx="418">
                  <c:v>3329</c:v>
                </c:pt>
                <c:pt idx="419">
                  <c:v>3332</c:v>
                </c:pt>
                <c:pt idx="420">
                  <c:v>3795</c:v>
                </c:pt>
                <c:pt idx="421">
                  <c:v>3076</c:v>
                </c:pt>
                <c:pt idx="422">
                  <c:v>3225</c:v>
                </c:pt>
                <c:pt idx="423">
                  <c:v>3110</c:v>
                </c:pt>
                <c:pt idx="424">
                  <c:v>2941</c:v>
                </c:pt>
                <c:pt idx="425">
                  <c:v>3593</c:v>
                </c:pt>
                <c:pt idx="426">
                  <c:v>3472</c:v>
                </c:pt>
                <c:pt idx="427">
                  <c:v>3023</c:v>
                </c:pt>
                <c:pt idx="428">
                  <c:v>2900</c:v>
                </c:pt>
                <c:pt idx="429">
                  <c:v>3433</c:v>
                </c:pt>
                <c:pt idx="430">
                  <c:v>3555</c:v>
                </c:pt>
                <c:pt idx="431">
                  <c:v>2860</c:v>
                </c:pt>
                <c:pt idx="432">
                  <c:v>3221</c:v>
                </c:pt>
                <c:pt idx="433">
                  <c:v>3045</c:v>
                </c:pt>
                <c:pt idx="434">
                  <c:v>3622</c:v>
                </c:pt>
                <c:pt idx="435">
                  <c:v>3046</c:v>
                </c:pt>
                <c:pt idx="436">
                  <c:v>3534</c:v>
                </c:pt>
                <c:pt idx="437">
                  <c:v>2833</c:v>
                </c:pt>
                <c:pt idx="438">
                  <c:v>3115</c:v>
                </c:pt>
                <c:pt idx="439">
                  <c:v>3576</c:v>
                </c:pt>
                <c:pt idx="440">
                  <c:v>3404</c:v>
                </c:pt>
                <c:pt idx="441">
                  <c:v>3109</c:v>
                </c:pt>
                <c:pt idx="442">
                  <c:v>3393</c:v>
                </c:pt>
                <c:pt idx="443">
                  <c:v>3612</c:v>
                </c:pt>
                <c:pt idx="444">
                  <c:v>3385</c:v>
                </c:pt>
                <c:pt idx="445">
                  <c:v>3544</c:v>
                </c:pt>
                <c:pt idx="446">
                  <c:v>3556</c:v>
                </c:pt>
                <c:pt idx="447">
                  <c:v>3082</c:v>
                </c:pt>
                <c:pt idx="448">
                  <c:v>3476</c:v>
                </c:pt>
                <c:pt idx="449">
                  <c:v>3590</c:v>
                </c:pt>
                <c:pt idx="450">
                  <c:v>2970</c:v>
                </c:pt>
                <c:pt idx="451">
                  <c:v>2974</c:v>
                </c:pt>
                <c:pt idx="452">
                  <c:v>3596</c:v>
                </c:pt>
                <c:pt idx="453">
                  <c:v>3385</c:v>
                </c:pt>
                <c:pt idx="454">
                  <c:v>3475</c:v>
                </c:pt>
                <c:pt idx="455">
                  <c:v>3050</c:v>
                </c:pt>
                <c:pt idx="456">
                  <c:v>3058</c:v>
                </c:pt>
                <c:pt idx="457">
                  <c:v>3280</c:v>
                </c:pt>
                <c:pt idx="458">
                  <c:v>3521</c:v>
                </c:pt>
                <c:pt idx="459">
                  <c:v>3084</c:v>
                </c:pt>
                <c:pt idx="460">
                  <c:v>3231</c:v>
                </c:pt>
                <c:pt idx="461">
                  <c:v>2861</c:v>
                </c:pt>
                <c:pt idx="462">
                  <c:v>3339</c:v>
                </c:pt>
                <c:pt idx="463">
                  <c:v>3127</c:v>
                </c:pt>
                <c:pt idx="464">
                  <c:v>3111</c:v>
                </c:pt>
                <c:pt idx="465">
                  <c:v>3420</c:v>
                </c:pt>
                <c:pt idx="466">
                  <c:v>2993</c:v>
                </c:pt>
                <c:pt idx="467">
                  <c:v>3528</c:v>
                </c:pt>
                <c:pt idx="468">
                  <c:v>3035</c:v>
                </c:pt>
                <c:pt idx="469">
                  <c:v>2962</c:v>
                </c:pt>
                <c:pt idx="470">
                  <c:v>3341</c:v>
                </c:pt>
                <c:pt idx="471">
                  <c:v>2979</c:v>
                </c:pt>
                <c:pt idx="472">
                  <c:v>2919</c:v>
                </c:pt>
                <c:pt idx="473">
                  <c:v>2774</c:v>
                </c:pt>
                <c:pt idx="474">
                  <c:v>3204</c:v>
                </c:pt>
                <c:pt idx="475">
                  <c:v>3014</c:v>
                </c:pt>
                <c:pt idx="476">
                  <c:v>2678</c:v>
                </c:pt>
                <c:pt idx="477">
                  <c:v>2831</c:v>
                </c:pt>
                <c:pt idx="478">
                  <c:v>2488</c:v>
                </c:pt>
                <c:pt idx="479">
                  <c:v>2495</c:v>
                </c:pt>
                <c:pt idx="480">
                  <c:v>3135</c:v>
                </c:pt>
                <c:pt idx="481">
                  <c:v>2594</c:v>
                </c:pt>
                <c:pt idx="482">
                  <c:v>2964</c:v>
                </c:pt>
                <c:pt idx="483">
                  <c:v>2515</c:v>
                </c:pt>
                <c:pt idx="484">
                  <c:v>2570</c:v>
                </c:pt>
                <c:pt idx="485">
                  <c:v>2550</c:v>
                </c:pt>
                <c:pt idx="486">
                  <c:v>2914</c:v>
                </c:pt>
                <c:pt idx="487">
                  <c:v>2280</c:v>
                </c:pt>
                <c:pt idx="488">
                  <c:v>2246</c:v>
                </c:pt>
                <c:pt idx="489">
                  <c:v>2395</c:v>
                </c:pt>
                <c:pt idx="490">
                  <c:v>2724</c:v>
                </c:pt>
                <c:pt idx="491">
                  <c:v>2431</c:v>
                </c:pt>
                <c:pt idx="492">
                  <c:v>2303</c:v>
                </c:pt>
                <c:pt idx="493">
                  <c:v>2450</c:v>
                </c:pt>
                <c:pt idx="494">
                  <c:v>2312</c:v>
                </c:pt>
                <c:pt idx="495">
                  <c:v>2501</c:v>
                </c:pt>
                <c:pt idx="496">
                  <c:v>2198</c:v>
                </c:pt>
                <c:pt idx="497">
                  <c:v>2060</c:v>
                </c:pt>
                <c:pt idx="498">
                  <c:v>2173</c:v>
                </c:pt>
                <c:pt idx="499">
                  <c:v>2004</c:v>
                </c:pt>
                <c:pt idx="500">
                  <c:v>2325</c:v>
                </c:pt>
                <c:pt idx="501">
                  <c:v>1872</c:v>
                </c:pt>
                <c:pt idx="502">
                  <c:v>2343</c:v>
                </c:pt>
                <c:pt idx="503">
                  <c:v>1937</c:v>
                </c:pt>
                <c:pt idx="504">
                  <c:v>2322</c:v>
                </c:pt>
                <c:pt idx="505">
                  <c:v>1777</c:v>
                </c:pt>
                <c:pt idx="506">
                  <c:v>2196</c:v>
                </c:pt>
                <c:pt idx="507">
                  <c:v>1775</c:v>
                </c:pt>
                <c:pt idx="508">
                  <c:v>1771</c:v>
                </c:pt>
                <c:pt idx="509">
                  <c:v>1790</c:v>
                </c:pt>
                <c:pt idx="510">
                  <c:v>1943</c:v>
                </c:pt>
                <c:pt idx="511">
                  <c:v>1971</c:v>
                </c:pt>
                <c:pt idx="512">
                  <c:v>1784</c:v>
                </c:pt>
                <c:pt idx="513">
                  <c:v>2024</c:v>
                </c:pt>
                <c:pt idx="514">
                  <c:v>2243</c:v>
                </c:pt>
                <c:pt idx="515">
                  <c:v>2236</c:v>
                </c:pt>
                <c:pt idx="516">
                  <c:v>1807</c:v>
                </c:pt>
                <c:pt idx="517">
                  <c:v>1785</c:v>
                </c:pt>
                <c:pt idx="518">
                  <c:v>1791</c:v>
                </c:pt>
                <c:pt idx="519">
                  <c:v>2142</c:v>
                </c:pt>
                <c:pt idx="520">
                  <c:v>1958</c:v>
                </c:pt>
                <c:pt idx="521">
                  <c:v>2121</c:v>
                </c:pt>
                <c:pt idx="522">
                  <c:v>2231</c:v>
                </c:pt>
                <c:pt idx="523">
                  <c:v>2109</c:v>
                </c:pt>
                <c:pt idx="524">
                  <c:v>2069</c:v>
                </c:pt>
                <c:pt idx="525">
                  <c:v>2018</c:v>
                </c:pt>
                <c:pt idx="526">
                  <c:v>1938</c:v>
                </c:pt>
                <c:pt idx="527">
                  <c:v>2171</c:v>
                </c:pt>
                <c:pt idx="528">
                  <c:v>1900</c:v>
                </c:pt>
                <c:pt idx="529">
                  <c:v>2151</c:v>
                </c:pt>
                <c:pt idx="530">
                  <c:v>1936</c:v>
                </c:pt>
                <c:pt idx="531">
                  <c:v>2049</c:v>
                </c:pt>
                <c:pt idx="532">
                  <c:v>1931</c:v>
                </c:pt>
                <c:pt idx="533">
                  <c:v>1753</c:v>
                </c:pt>
                <c:pt idx="534">
                  <c:v>1833</c:v>
                </c:pt>
                <c:pt idx="535">
                  <c:v>2109</c:v>
                </c:pt>
                <c:pt idx="536">
                  <c:v>2057</c:v>
                </c:pt>
                <c:pt idx="537">
                  <c:v>1949</c:v>
                </c:pt>
                <c:pt idx="538">
                  <c:v>1776</c:v>
                </c:pt>
                <c:pt idx="539">
                  <c:v>1840</c:v>
                </c:pt>
                <c:pt idx="540">
                  <c:v>1945</c:v>
                </c:pt>
                <c:pt idx="541">
                  <c:v>1843</c:v>
                </c:pt>
                <c:pt idx="542">
                  <c:v>2154</c:v>
                </c:pt>
                <c:pt idx="543">
                  <c:v>1939</c:v>
                </c:pt>
                <c:pt idx="544">
                  <c:v>2141</c:v>
                </c:pt>
                <c:pt idx="545">
                  <c:v>2053</c:v>
                </c:pt>
                <c:pt idx="546">
                  <c:v>1902</c:v>
                </c:pt>
                <c:pt idx="547">
                  <c:v>2026</c:v>
                </c:pt>
                <c:pt idx="548">
                  <c:v>1848</c:v>
                </c:pt>
                <c:pt idx="549">
                  <c:v>2043</c:v>
                </c:pt>
                <c:pt idx="550">
                  <c:v>2355</c:v>
                </c:pt>
                <c:pt idx="551">
                  <c:v>2189</c:v>
                </c:pt>
                <c:pt idx="552">
                  <c:v>2059</c:v>
                </c:pt>
                <c:pt idx="553">
                  <c:v>2427</c:v>
                </c:pt>
                <c:pt idx="554">
                  <c:v>2131</c:v>
                </c:pt>
                <c:pt idx="555">
                  <c:v>2039</c:v>
                </c:pt>
                <c:pt idx="556">
                  <c:v>2227</c:v>
                </c:pt>
                <c:pt idx="557">
                  <c:v>2160</c:v>
                </c:pt>
                <c:pt idx="558">
                  <c:v>2262</c:v>
                </c:pt>
                <c:pt idx="559">
                  <c:v>2477</c:v>
                </c:pt>
                <c:pt idx="560">
                  <c:v>2112</c:v>
                </c:pt>
                <c:pt idx="561">
                  <c:v>2275</c:v>
                </c:pt>
                <c:pt idx="562">
                  <c:v>2630</c:v>
                </c:pt>
                <c:pt idx="563">
                  <c:v>2308</c:v>
                </c:pt>
                <c:pt idx="564">
                  <c:v>2220</c:v>
                </c:pt>
                <c:pt idx="565">
                  <c:v>2484</c:v>
                </c:pt>
                <c:pt idx="566">
                  <c:v>2616</c:v>
                </c:pt>
                <c:pt idx="567">
                  <c:v>2538</c:v>
                </c:pt>
                <c:pt idx="568">
                  <c:v>2754</c:v>
                </c:pt>
                <c:pt idx="569">
                  <c:v>2536</c:v>
                </c:pt>
                <c:pt idx="570">
                  <c:v>2799</c:v>
                </c:pt>
                <c:pt idx="571">
                  <c:v>2813</c:v>
                </c:pt>
                <c:pt idx="572">
                  <c:v>2985</c:v>
                </c:pt>
                <c:pt idx="573">
                  <c:v>2532</c:v>
                </c:pt>
                <c:pt idx="574">
                  <c:v>2834</c:v>
                </c:pt>
                <c:pt idx="575">
                  <c:v>2538</c:v>
                </c:pt>
                <c:pt idx="576">
                  <c:v>2604</c:v>
                </c:pt>
                <c:pt idx="577">
                  <c:v>2598</c:v>
                </c:pt>
                <c:pt idx="578">
                  <c:v>2638</c:v>
                </c:pt>
                <c:pt idx="579">
                  <c:v>2614</c:v>
                </c:pt>
                <c:pt idx="580">
                  <c:v>2979</c:v>
                </c:pt>
                <c:pt idx="581">
                  <c:v>3201</c:v>
                </c:pt>
                <c:pt idx="582">
                  <c:v>2809</c:v>
                </c:pt>
                <c:pt idx="583">
                  <c:v>2758</c:v>
                </c:pt>
                <c:pt idx="584">
                  <c:v>2505</c:v>
                </c:pt>
                <c:pt idx="585">
                  <c:v>3067</c:v>
                </c:pt>
                <c:pt idx="586">
                  <c:v>2622</c:v>
                </c:pt>
                <c:pt idx="587">
                  <c:v>3000</c:v>
                </c:pt>
                <c:pt idx="588">
                  <c:v>2743</c:v>
                </c:pt>
                <c:pt idx="589">
                  <c:v>2803</c:v>
                </c:pt>
                <c:pt idx="590">
                  <c:v>2706</c:v>
                </c:pt>
                <c:pt idx="591">
                  <c:v>2650</c:v>
                </c:pt>
                <c:pt idx="592">
                  <c:v>3111</c:v>
                </c:pt>
                <c:pt idx="593">
                  <c:v>3147</c:v>
                </c:pt>
                <c:pt idx="594">
                  <c:v>2540</c:v>
                </c:pt>
                <c:pt idx="595">
                  <c:v>2837</c:v>
                </c:pt>
                <c:pt idx="596">
                  <c:v>2762</c:v>
                </c:pt>
                <c:pt idx="597">
                  <c:v>2948</c:v>
                </c:pt>
                <c:pt idx="598">
                  <c:v>2615</c:v>
                </c:pt>
                <c:pt idx="599">
                  <c:v>2721</c:v>
                </c:pt>
                <c:pt idx="600">
                  <c:v>3185</c:v>
                </c:pt>
                <c:pt idx="601">
                  <c:v>2914</c:v>
                </c:pt>
                <c:pt idx="602">
                  <c:v>2807</c:v>
                </c:pt>
                <c:pt idx="603">
                  <c:v>3089</c:v>
                </c:pt>
                <c:pt idx="604">
                  <c:v>2874</c:v>
                </c:pt>
                <c:pt idx="605">
                  <c:v>2832</c:v>
                </c:pt>
                <c:pt idx="606">
                  <c:v>3083</c:v>
                </c:pt>
                <c:pt idx="607">
                  <c:v>3185</c:v>
                </c:pt>
                <c:pt idx="608">
                  <c:v>2971</c:v>
                </c:pt>
                <c:pt idx="609">
                  <c:v>3157</c:v>
                </c:pt>
                <c:pt idx="610">
                  <c:v>3137</c:v>
                </c:pt>
                <c:pt idx="611">
                  <c:v>2647</c:v>
                </c:pt>
                <c:pt idx="612">
                  <c:v>2620</c:v>
                </c:pt>
                <c:pt idx="613">
                  <c:v>2557</c:v>
                </c:pt>
                <c:pt idx="614">
                  <c:v>3035</c:v>
                </c:pt>
                <c:pt idx="615">
                  <c:v>3178</c:v>
                </c:pt>
                <c:pt idx="616">
                  <c:v>2525</c:v>
                </c:pt>
                <c:pt idx="617">
                  <c:v>2660</c:v>
                </c:pt>
                <c:pt idx="618">
                  <c:v>3191</c:v>
                </c:pt>
                <c:pt idx="619">
                  <c:v>2529</c:v>
                </c:pt>
                <c:pt idx="620">
                  <c:v>2772</c:v>
                </c:pt>
                <c:pt idx="621">
                  <c:v>3037</c:v>
                </c:pt>
                <c:pt idx="622">
                  <c:v>2504</c:v>
                </c:pt>
                <c:pt idx="623">
                  <c:v>2967</c:v>
                </c:pt>
                <c:pt idx="624">
                  <c:v>2597</c:v>
                </c:pt>
                <c:pt idx="625">
                  <c:v>2824</c:v>
                </c:pt>
                <c:pt idx="626">
                  <c:v>2833</c:v>
                </c:pt>
                <c:pt idx="627">
                  <c:v>2547</c:v>
                </c:pt>
                <c:pt idx="628">
                  <c:v>2746</c:v>
                </c:pt>
                <c:pt idx="629">
                  <c:v>2753</c:v>
                </c:pt>
                <c:pt idx="630">
                  <c:v>2880</c:v>
                </c:pt>
                <c:pt idx="631">
                  <c:v>2988</c:v>
                </c:pt>
                <c:pt idx="632">
                  <c:v>2488</c:v>
                </c:pt>
                <c:pt idx="633">
                  <c:v>2889</c:v>
                </c:pt>
                <c:pt idx="634">
                  <c:v>2544</c:v>
                </c:pt>
                <c:pt idx="635">
                  <c:v>2610</c:v>
                </c:pt>
                <c:pt idx="636">
                  <c:v>2692</c:v>
                </c:pt>
                <c:pt idx="637">
                  <c:v>2700</c:v>
                </c:pt>
                <c:pt idx="638">
                  <c:v>2586</c:v>
                </c:pt>
                <c:pt idx="639">
                  <c:v>2638</c:v>
                </c:pt>
                <c:pt idx="640">
                  <c:v>2464</c:v>
                </c:pt>
                <c:pt idx="641">
                  <c:v>2609</c:v>
                </c:pt>
                <c:pt idx="642">
                  <c:v>2395</c:v>
                </c:pt>
                <c:pt idx="643">
                  <c:v>2711</c:v>
                </c:pt>
                <c:pt idx="644">
                  <c:v>2328</c:v>
                </c:pt>
                <c:pt idx="645">
                  <c:v>2611</c:v>
                </c:pt>
                <c:pt idx="646">
                  <c:v>2590</c:v>
                </c:pt>
                <c:pt idx="647">
                  <c:v>2487</c:v>
                </c:pt>
                <c:pt idx="648">
                  <c:v>2558</c:v>
                </c:pt>
                <c:pt idx="649">
                  <c:v>2719</c:v>
                </c:pt>
                <c:pt idx="650">
                  <c:v>2563</c:v>
                </c:pt>
                <c:pt idx="651">
                  <c:v>2640</c:v>
                </c:pt>
                <c:pt idx="652">
                  <c:v>2121</c:v>
                </c:pt>
                <c:pt idx="653">
                  <c:v>2358</c:v>
                </c:pt>
                <c:pt idx="654">
                  <c:v>2355</c:v>
                </c:pt>
                <c:pt idx="655">
                  <c:v>2359</c:v>
                </c:pt>
                <c:pt idx="656">
                  <c:v>2193</c:v>
                </c:pt>
                <c:pt idx="657">
                  <c:v>2370</c:v>
                </c:pt>
                <c:pt idx="658">
                  <c:v>2731</c:v>
                </c:pt>
                <c:pt idx="659">
                  <c:v>2179</c:v>
                </c:pt>
                <c:pt idx="660">
                  <c:v>2753</c:v>
                </c:pt>
                <c:pt idx="661">
                  <c:v>2640</c:v>
                </c:pt>
                <c:pt idx="662">
                  <c:v>2344</c:v>
                </c:pt>
                <c:pt idx="663">
                  <c:v>2652</c:v>
                </c:pt>
                <c:pt idx="664">
                  <c:v>2267</c:v>
                </c:pt>
                <c:pt idx="665">
                  <c:v>2397</c:v>
                </c:pt>
                <c:pt idx="666">
                  <c:v>2585</c:v>
                </c:pt>
                <c:pt idx="667">
                  <c:v>2839</c:v>
                </c:pt>
                <c:pt idx="668">
                  <c:v>2834</c:v>
                </c:pt>
                <c:pt idx="669">
                  <c:v>2557</c:v>
                </c:pt>
                <c:pt idx="670">
                  <c:v>2954</c:v>
                </c:pt>
                <c:pt idx="671">
                  <c:v>2923</c:v>
                </c:pt>
                <c:pt idx="672">
                  <c:v>3109</c:v>
                </c:pt>
                <c:pt idx="673">
                  <c:v>2596</c:v>
                </c:pt>
                <c:pt idx="674">
                  <c:v>2467</c:v>
                </c:pt>
                <c:pt idx="675">
                  <c:v>2652</c:v>
                </c:pt>
                <c:pt idx="676">
                  <c:v>2837</c:v>
                </c:pt>
                <c:pt idx="677">
                  <c:v>3064</c:v>
                </c:pt>
                <c:pt idx="678">
                  <c:v>2569</c:v>
                </c:pt>
                <c:pt idx="679">
                  <c:v>3224</c:v>
                </c:pt>
                <c:pt idx="680">
                  <c:v>3303</c:v>
                </c:pt>
                <c:pt idx="681">
                  <c:v>2919</c:v>
                </c:pt>
                <c:pt idx="682">
                  <c:v>2749</c:v>
                </c:pt>
                <c:pt idx="683">
                  <c:v>3276</c:v>
                </c:pt>
                <c:pt idx="684">
                  <c:v>3336</c:v>
                </c:pt>
                <c:pt idx="685">
                  <c:v>3387</c:v>
                </c:pt>
                <c:pt idx="686">
                  <c:v>2863</c:v>
                </c:pt>
                <c:pt idx="687">
                  <c:v>3201</c:v>
                </c:pt>
                <c:pt idx="688">
                  <c:v>3203</c:v>
                </c:pt>
                <c:pt idx="689">
                  <c:v>3559</c:v>
                </c:pt>
                <c:pt idx="690">
                  <c:v>3152</c:v>
                </c:pt>
                <c:pt idx="691">
                  <c:v>3242</c:v>
                </c:pt>
                <c:pt idx="692">
                  <c:v>3625</c:v>
                </c:pt>
                <c:pt idx="693">
                  <c:v>3206</c:v>
                </c:pt>
                <c:pt idx="694">
                  <c:v>3082</c:v>
                </c:pt>
                <c:pt idx="695">
                  <c:v>2970</c:v>
                </c:pt>
                <c:pt idx="696">
                  <c:v>3336</c:v>
                </c:pt>
                <c:pt idx="697">
                  <c:v>3404</c:v>
                </c:pt>
                <c:pt idx="698">
                  <c:v>3371</c:v>
                </c:pt>
                <c:pt idx="699">
                  <c:v>3655</c:v>
                </c:pt>
                <c:pt idx="700">
                  <c:v>3143</c:v>
                </c:pt>
                <c:pt idx="701">
                  <c:v>3311</c:v>
                </c:pt>
                <c:pt idx="702">
                  <c:v>3608</c:v>
                </c:pt>
                <c:pt idx="703">
                  <c:v>2910</c:v>
                </c:pt>
                <c:pt idx="704">
                  <c:v>3025</c:v>
                </c:pt>
                <c:pt idx="705">
                  <c:v>3131</c:v>
                </c:pt>
                <c:pt idx="706">
                  <c:v>3270</c:v>
                </c:pt>
                <c:pt idx="707">
                  <c:v>3358</c:v>
                </c:pt>
                <c:pt idx="708">
                  <c:v>2945</c:v>
                </c:pt>
                <c:pt idx="709">
                  <c:v>3629</c:v>
                </c:pt>
                <c:pt idx="710">
                  <c:v>3183</c:v>
                </c:pt>
                <c:pt idx="711">
                  <c:v>3434</c:v>
                </c:pt>
                <c:pt idx="712">
                  <c:v>3059</c:v>
                </c:pt>
                <c:pt idx="713">
                  <c:v>3585</c:v>
                </c:pt>
                <c:pt idx="714">
                  <c:v>3173</c:v>
                </c:pt>
                <c:pt idx="715">
                  <c:v>3075</c:v>
                </c:pt>
                <c:pt idx="716">
                  <c:v>3682</c:v>
                </c:pt>
                <c:pt idx="717">
                  <c:v>3385</c:v>
                </c:pt>
                <c:pt idx="718">
                  <c:v>3731</c:v>
                </c:pt>
                <c:pt idx="719">
                  <c:v>3321</c:v>
                </c:pt>
                <c:pt idx="720">
                  <c:v>3560</c:v>
                </c:pt>
                <c:pt idx="721">
                  <c:v>3009</c:v>
                </c:pt>
                <c:pt idx="722">
                  <c:v>3594</c:v>
                </c:pt>
                <c:pt idx="723">
                  <c:v>3819</c:v>
                </c:pt>
                <c:pt idx="724">
                  <c:v>3088</c:v>
                </c:pt>
                <c:pt idx="725">
                  <c:v>3337</c:v>
                </c:pt>
                <c:pt idx="726">
                  <c:v>3595</c:v>
                </c:pt>
                <c:pt idx="727">
                  <c:v>3736</c:v>
                </c:pt>
                <c:pt idx="728">
                  <c:v>3226</c:v>
                </c:pt>
                <c:pt idx="729">
                  <c:v>3417</c:v>
                </c:pt>
                <c:pt idx="730">
                  <c:v>3459</c:v>
                </c:pt>
                <c:pt idx="731">
                  <c:v>3281</c:v>
                </c:pt>
                <c:pt idx="732">
                  <c:v>3247</c:v>
                </c:pt>
                <c:pt idx="733">
                  <c:v>3904</c:v>
                </c:pt>
                <c:pt idx="734">
                  <c:v>4110</c:v>
                </c:pt>
                <c:pt idx="735">
                  <c:v>3808</c:v>
                </c:pt>
                <c:pt idx="736">
                  <c:v>3567</c:v>
                </c:pt>
                <c:pt idx="737">
                  <c:v>4155</c:v>
                </c:pt>
                <c:pt idx="738">
                  <c:v>4082</c:v>
                </c:pt>
                <c:pt idx="739">
                  <c:v>3459</c:v>
                </c:pt>
                <c:pt idx="740">
                  <c:v>3406</c:v>
                </c:pt>
                <c:pt idx="741">
                  <c:v>4027</c:v>
                </c:pt>
                <c:pt idx="742">
                  <c:v>3839</c:v>
                </c:pt>
                <c:pt idx="743">
                  <c:v>3673</c:v>
                </c:pt>
                <c:pt idx="744">
                  <c:v>3916</c:v>
                </c:pt>
                <c:pt idx="745">
                  <c:v>3694</c:v>
                </c:pt>
                <c:pt idx="746">
                  <c:v>3767</c:v>
                </c:pt>
                <c:pt idx="747">
                  <c:v>4576</c:v>
                </c:pt>
                <c:pt idx="748">
                  <c:v>4242</c:v>
                </c:pt>
                <c:pt idx="749">
                  <c:v>4429</c:v>
                </c:pt>
                <c:pt idx="750">
                  <c:v>3904</c:v>
                </c:pt>
                <c:pt idx="751">
                  <c:v>4682</c:v>
                </c:pt>
                <c:pt idx="752">
                  <c:v>3835</c:v>
                </c:pt>
                <c:pt idx="753">
                  <c:v>4306</c:v>
                </c:pt>
                <c:pt idx="754">
                  <c:v>4686</c:v>
                </c:pt>
                <c:pt idx="755">
                  <c:v>4399</c:v>
                </c:pt>
                <c:pt idx="756">
                  <c:v>4242</c:v>
                </c:pt>
                <c:pt idx="757">
                  <c:v>4150</c:v>
                </c:pt>
                <c:pt idx="758">
                  <c:v>4386</c:v>
                </c:pt>
                <c:pt idx="759">
                  <c:v>3926</c:v>
                </c:pt>
                <c:pt idx="760">
                  <c:v>4762</c:v>
                </c:pt>
                <c:pt idx="761">
                  <c:v>4828</c:v>
                </c:pt>
                <c:pt idx="762">
                  <c:v>5073</c:v>
                </c:pt>
                <c:pt idx="763">
                  <c:v>4306</c:v>
                </c:pt>
                <c:pt idx="764">
                  <c:v>4247</c:v>
                </c:pt>
                <c:pt idx="765">
                  <c:v>4689</c:v>
                </c:pt>
                <c:pt idx="766">
                  <c:v>5114</c:v>
                </c:pt>
                <c:pt idx="767">
                  <c:v>5349</c:v>
                </c:pt>
                <c:pt idx="768">
                  <c:v>5114</c:v>
                </c:pt>
                <c:pt idx="769">
                  <c:v>4978</c:v>
                </c:pt>
                <c:pt idx="770">
                  <c:v>4657</c:v>
                </c:pt>
                <c:pt idx="771">
                  <c:v>4706</c:v>
                </c:pt>
                <c:pt idx="772">
                  <c:v>4988</c:v>
                </c:pt>
                <c:pt idx="773">
                  <c:v>5398</c:v>
                </c:pt>
                <c:pt idx="774">
                  <c:v>4416</c:v>
                </c:pt>
                <c:pt idx="775">
                  <c:v>5509</c:v>
                </c:pt>
                <c:pt idx="776">
                  <c:v>5166</c:v>
                </c:pt>
                <c:pt idx="777">
                  <c:v>4336</c:v>
                </c:pt>
                <c:pt idx="778">
                  <c:v>4906</c:v>
                </c:pt>
                <c:pt idx="779">
                  <c:v>4797</c:v>
                </c:pt>
                <c:pt idx="780">
                  <c:v>5552</c:v>
                </c:pt>
                <c:pt idx="781">
                  <c:v>4820</c:v>
                </c:pt>
                <c:pt idx="782">
                  <c:v>5453</c:v>
                </c:pt>
                <c:pt idx="783">
                  <c:v>4844</c:v>
                </c:pt>
                <c:pt idx="784">
                  <c:v>5614</c:v>
                </c:pt>
                <c:pt idx="785">
                  <c:v>4585</c:v>
                </c:pt>
                <c:pt idx="786">
                  <c:v>4811</c:v>
                </c:pt>
                <c:pt idx="787">
                  <c:v>5263</c:v>
                </c:pt>
                <c:pt idx="788">
                  <c:v>5366</c:v>
                </c:pt>
                <c:pt idx="789">
                  <c:v>4634</c:v>
                </c:pt>
                <c:pt idx="790">
                  <c:v>4910</c:v>
                </c:pt>
                <c:pt idx="791">
                  <c:v>5399</c:v>
                </c:pt>
                <c:pt idx="792">
                  <c:v>5441</c:v>
                </c:pt>
                <c:pt idx="793">
                  <c:v>5498</c:v>
                </c:pt>
                <c:pt idx="794">
                  <c:v>5737</c:v>
                </c:pt>
                <c:pt idx="795">
                  <c:v>5186</c:v>
                </c:pt>
                <c:pt idx="796">
                  <c:v>4876</c:v>
                </c:pt>
                <c:pt idx="797">
                  <c:v>5419</c:v>
                </c:pt>
                <c:pt idx="798">
                  <c:v>5264</c:v>
                </c:pt>
                <c:pt idx="799">
                  <c:v>5108</c:v>
                </c:pt>
                <c:pt idx="800">
                  <c:v>4922</c:v>
                </c:pt>
                <c:pt idx="801">
                  <c:v>5151</c:v>
                </c:pt>
                <c:pt idx="802">
                  <c:v>5973</c:v>
                </c:pt>
                <c:pt idx="803">
                  <c:v>5667</c:v>
                </c:pt>
                <c:pt idx="804">
                  <c:v>5036</c:v>
                </c:pt>
                <c:pt idx="805">
                  <c:v>5598</c:v>
                </c:pt>
                <c:pt idx="806">
                  <c:v>6188</c:v>
                </c:pt>
                <c:pt idx="807">
                  <c:v>5339</c:v>
                </c:pt>
                <c:pt idx="808">
                  <c:v>5864</c:v>
                </c:pt>
                <c:pt idx="809">
                  <c:v>5854</c:v>
                </c:pt>
                <c:pt idx="810">
                  <c:v>4825</c:v>
                </c:pt>
                <c:pt idx="811">
                  <c:v>5696</c:v>
                </c:pt>
                <c:pt idx="812">
                  <c:v>5464</c:v>
                </c:pt>
                <c:pt idx="813">
                  <c:v>4759</c:v>
                </c:pt>
                <c:pt idx="814">
                  <c:v>5319</c:v>
                </c:pt>
                <c:pt idx="815">
                  <c:v>4837</c:v>
                </c:pt>
                <c:pt idx="816">
                  <c:v>4945</c:v>
                </c:pt>
                <c:pt idx="817">
                  <c:v>5655</c:v>
                </c:pt>
                <c:pt idx="818">
                  <c:v>5192</c:v>
                </c:pt>
                <c:pt idx="819">
                  <c:v>4578</c:v>
                </c:pt>
                <c:pt idx="820">
                  <c:v>4700</c:v>
                </c:pt>
                <c:pt idx="821">
                  <c:v>5530</c:v>
                </c:pt>
                <c:pt idx="822">
                  <c:v>4755</c:v>
                </c:pt>
                <c:pt idx="823">
                  <c:v>5302</c:v>
                </c:pt>
                <c:pt idx="824">
                  <c:v>4516</c:v>
                </c:pt>
                <c:pt idx="825">
                  <c:v>4822</c:v>
                </c:pt>
                <c:pt idx="826">
                  <c:v>4727</c:v>
                </c:pt>
                <c:pt idx="827">
                  <c:v>4623</c:v>
                </c:pt>
                <c:pt idx="828">
                  <c:v>4278</c:v>
                </c:pt>
                <c:pt idx="829">
                  <c:v>4727</c:v>
                </c:pt>
                <c:pt idx="830">
                  <c:v>4650</c:v>
                </c:pt>
                <c:pt idx="831">
                  <c:v>4556</c:v>
                </c:pt>
                <c:pt idx="832">
                  <c:v>4745</c:v>
                </c:pt>
                <c:pt idx="833">
                  <c:v>4431</c:v>
                </c:pt>
                <c:pt idx="834">
                  <c:v>4486</c:v>
                </c:pt>
                <c:pt idx="835">
                  <c:v>4628</c:v>
                </c:pt>
                <c:pt idx="836">
                  <c:v>3887</c:v>
                </c:pt>
                <c:pt idx="837">
                  <c:v>4504</c:v>
                </c:pt>
                <c:pt idx="838">
                  <c:v>4727</c:v>
                </c:pt>
                <c:pt idx="839">
                  <c:v>4698</c:v>
                </c:pt>
                <c:pt idx="840">
                  <c:v>3739</c:v>
                </c:pt>
                <c:pt idx="841">
                  <c:v>4049</c:v>
                </c:pt>
                <c:pt idx="842">
                  <c:v>4453</c:v>
                </c:pt>
                <c:pt idx="843">
                  <c:v>3725</c:v>
                </c:pt>
                <c:pt idx="844">
                  <c:v>4382</c:v>
                </c:pt>
                <c:pt idx="845">
                  <c:v>3808</c:v>
                </c:pt>
                <c:pt idx="846">
                  <c:v>3528</c:v>
                </c:pt>
                <c:pt idx="847">
                  <c:v>3668</c:v>
                </c:pt>
                <c:pt idx="848">
                  <c:v>4236</c:v>
                </c:pt>
                <c:pt idx="849">
                  <c:v>3652</c:v>
                </c:pt>
                <c:pt idx="850">
                  <c:v>3787</c:v>
                </c:pt>
                <c:pt idx="851">
                  <c:v>3328</c:v>
                </c:pt>
                <c:pt idx="852">
                  <c:v>4180</c:v>
                </c:pt>
                <c:pt idx="853">
                  <c:v>4018</c:v>
                </c:pt>
                <c:pt idx="854">
                  <c:v>3985</c:v>
                </c:pt>
                <c:pt idx="855">
                  <c:v>3424</c:v>
                </c:pt>
                <c:pt idx="856">
                  <c:v>3307</c:v>
                </c:pt>
                <c:pt idx="857">
                  <c:v>4066</c:v>
                </c:pt>
                <c:pt idx="858">
                  <c:v>3265</c:v>
                </c:pt>
                <c:pt idx="859">
                  <c:v>3860</c:v>
                </c:pt>
                <c:pt idx="860">
                  <c:v>3959</c:v>
                </c:pt>
                <c:pt idx="861">
                  <c:v>3851</c:v>
                </c:pt>
                <c:pt idx="862">
                  <c:v>3731</c:v>
                </c:pt>
                <c:pt idx="863">
                  <c:v>3381</c:v>
                </c:pt>
                <c:pt idx="864">
                  <c:v>3541</c:v>
                </c:pt>
                <c:pt idx="865">
                  <c:v>3813</c:v>
                </c:pt>
                <c:pt idx="866">
                  <c:v>3143</c:v>
                </c:pt>
                <c:pt idx="867">
                  <c:v>3501</c:v>
                </c:pt>
                <c:pt idx="868">
                  <c:v>3074</c:v>
                </c:pt>
                <c:pt idx="869">
                  <c:v>3829</c:v>
                </c:pt>
                <c:pt idx="870">
                  <c:v>3137</c:v>
                </c:pt>
                <c:pt idx="871">
                  <c:v>3190</c:v>
                </c:pt>
                <c:pt idx="872">
                  <c:v>3452</c:v>
                </c:pt>
                <c:pt idx="873">
                  <c:v>3578</c:v>
                </c:pt>
                <c:pt idx="874">
                  <c:v>2976</c:v>
                </c:pt>
                <c:pt idx="875">
                  <c:v>3522</c:v>
                </c:pt>
                <c:pt idx="876">
                  <c:v>3180</c:v>
                </c:pt>
                <c:pt idx="877">
                  <c:v>3125</c:v>
                </c:pt>
                <c:pt idx="878">
                  <c:v>3539</c:v>
                </c:pt>
                <c:pt idx="879">
                  <c:v>3626</c:v>
                </c:pt>
                <c:pt idx="880">
                  <c:v>3428</c:v>
                </c:pt>
                <c:pt idx="881">
                  <c:v>2993</c:v>
                </c:pt>
                <c:pt idx="882">
                  <c:v>2827</c:v>
                </c:pt>
                <c:pt idx="883">
                  <c:v>3064</c:v>
                </c:pt>
                <c:pt idx="884">
                  <c:v>3344</c:v>
                </c:pt>
                <c:pt idx="885">
                  <c:v>3430</c:v>
                </c:pt>
                <c:pt idx="886">
                  <c:v>3400</c:v>
                </c:pt>
                <c:pt idx="887">
                  <c:v>3175</c:v>
                </c:pt>
                <c:pt idx="888">
                  <c:v>3179</c:v>
                </c:pt>
                <c:pt idx="889">
                  <c:v>2947</c:v>
                </c:pt>
                <c:pt idx="890">
                  <c:v>3290</c:v>
                </c:pt>
                <c:pt idx="891">
                  <c:v>3165</c:v>
                </c:pt>
                <c:pt idx="892">
                  <c:v>3031</c:v>
                </c:pt>
                <c:pt idx="893">
                  <c:v>3341</c:v>
                </c:pt>
                <c:pt idx="894">
                  <c:v>3121</c:v>
                </c:pt>
                <c:pt idx="895">
                  <c:v>3416</c:v>
                </c:pt>
                <c:pt idx="896">
                  <c:v>2954</c:v>
                </c:pt>
                <c:pt idx="897">
                  <c:v>2742</c:v>
                </c:pt>
                <c:pt idx="898">
                  <c:v>2929</c:v>
                </c:pt>
                <c:pt idx="899">
                  <c:v>2802</c:v>
                </c:pt>
                <c:pt idx="900">
                  <c:v>2924</c:v>
                </c:pt>
                <c:pt idx="901">
                  <c:v>2886</c:v>
                </c:pt>
                <c:pt idx="902">
                  <c:v>3077</c:v>
                </c:pt>
                <c:pt idx="903">
                  <c:v>2775</c:v>
                </c:pt>
                <c:pt idx="904">
                  <c:v>3001</c:v>
                </c:pt>
                <c:pt idx="905">
                  <c:v>3244</c:v>
                </c:pt>
                <c:pt idx="906">
                  <c:v>2878</c:v>
                </c:pt>
                <c:pt idx="907">
                  <c:v>3128</c:v>
                </c:pt>
                <c:pt idx="908">
                  <c:v>3033</c:v>
                </c:pt>
                <c:pt idx="909">
                  <c:v>3071</c:v>
                </c:pt>
                <c:pt idx="910">
                  <c:v>3038</c:v>
                </c:pt>
                <c:pt idx="911">
                  <c:v>2788</c:v>
                </c:pt>
                <c:pt idx="912">
                  <c:v>3098</c:v>
                </c:pt>
                <c:pt idx="913">
                  <c:v>3302</c:v>
                </c:pt>
                <c:pt idx="914">
                  <c:v>3434</c:v>
                </c:pt>
                <c:pt idx="915">
                  <c:v>2885</c:v>
                </c:pt>
                <c:pt idx="916">
                  <c:v>3304</c:v>
                </c:pt>
                <c:pt idx="917">
                  <c:v>2775</c:v>
                </c:pt>
                <c:pt idx="918">
                  <c:v>2954</c:v>
                </c:pt>
                <c:pt idx="919">
                  <c:v>2875</c:v>
                </c:pt>
                <c:pt idx="920">
                  <c:v>2975</c:v>
                </c:pt>
                <c:pt idx="921">
                  <c:v>3167</c:v>
                </c:pt>
                <c:pt idx="922">
                  <c:v>2994</c:v>
                </c:pt>
                <c:pt idx="923">
                  <c:v>3122</c:v>
                </c:pt>
                <c:pt idx="924">
                  <c:v>3176</c:v>
                </c:pt>
                <c:pt idx="925">
                  <c:v>3131</c:v>
                </c:pt>
                <c:pt idx="926">
                  <c:v>2751</c:v>
                </c:pt>
                <c:pt idx="927">
                  <c:v>2973</c:v>
                </c:pt>
                <c:pt idx="928">
                  <c:v>2966</c:v>
                </c:pt>
                <c:pt idx="929">
                  <c:v>2966</c:v>
                </c:pt>
                <c:pt idx="930">
                  <c:v>3074</c:v>
                </c:pt>
                <c:pt idx="931">
                  <c:v>2635</c:v>
                </c:pt>
                <c:pt idx="932">
                  <c:v>2749</c:v>
                </c:pt>
                <c:pt idx="933">
                  <c:v>2837</c:v>
                </c:pt>
                <c:pt idx="934">
                  <c:v>2835</c:v>
                </c:pt>
                <c:pt idx="935">
                  <c:v>2686</c:v>
                </c:pt>
                <c:pt idx="936">
                  <c:v>2583</c:v>
                </c:pt>
                <c:pt idx="937">
                  <c:v>2529</c:v>
                </c:pt>
                <c:pt idx="938">
                  <c:v>2651</c:v>
                </c:pt>
                <c:pt idx="939">
                  <c:v>2613</c:v>
                </c:pt>
                <c:pt idx="940">
                  <c:v>2224</c:v>
                </c:pt>
                <c:pt idx="941">
                  <c:v>2327</c:v>
                </c:pt>
                <c:pt idx="942">
                  <c:v>2583</c:v>
                </c:pt>
                <c:pt idx="943">
                  <c:v>2669</c:v>
                </c:pt>
                <c:pt idx="944">
                  <c:v>2242</c:v>
                </c:pt>
                <c:pt idx="945">
                  <c:v>2421</c:v>
                </c:pt>
                <c:pt idx="946">
                  <c:v>2038</c:v>
                </c:pt>
                <c:pt idx="947">
                  <c:v>2187</c:v>
                </c:pt>
                <c:pt idx="948">
                  <c:v>2356</c:v>
                </c:pt>
                <c:pt idx="949">
                  <c:v>2190</c:v>
                </c:pt>
                <c:pt idx="950">
                  <c:v>2006</c:v>
                </c:pt>
                <c:pt idx="951">
                  <c:v>1988</c:v>
                </c:pt>
                <c:pt idx="952">
                  <c:v>2258</c:v>
                </c:pt>
                <c:pt idx="953">
                  <c:v>1957</c:v>
                </c:pt>
                <c:pt idx="954">
                  <c:v>1802</c:v>
                </c:pt>
                <c:pt idx="955">
                  <c:v>2044</c:v>
                </c:pt>
                <c:pt idx="956">
                  <c:v>2095</c:v>
                </c:pt>
                <c:pt idx="957">
                  <c:v>1845</c:v>
                </c:pt>
                <c:pt idx="958">
                  <c:v>1794</c:v>
                </c:pt>
                <c:pt idx="959">
                  <c:v>2045</c:v>
                </c:pt>
                <c:pt idx="960">
                  <c:v>1927</c:v>
                </c:pt>
                <c:pt idx="961">
                  <c:v>1842</c:v>
                </c:pt>
                <c:pt idx="962">
                  <c:v>2066</c:v>
                </c:pt>
                <c:pt idx="963">
                  <c:v>1850</c:v>
                </c:pt>
                <c:pt idx="964">
                  <c:v>2042</c:v>
                </c:pt>
                <c:pt idx="965">
                  <c:v>1893</c:v>
                </c:pt>
                <c:pt idx="966">
                  <c:v>1717</c:v>
                </c:pt>
                <c:pt idx="967">
                  <c:v>1985</c:v>
                </c:pt>
                <c:pt idx="968">
                  <c:v>1902</c:v>
                </c:pt>
                <c:pt idx="969">
                  <c:v>1977</c:v>
                </c:pt>
                <c:pt idx="970">
                  <c:v>1906</c:v>
                </c:pt>
                <c:pt idx="971">
                  <c:v>1888</c:v>
                </c:pt>
                <c:pt idx="972">
                  <c:v>2034</c:v>
                </c:pt>
                <c:pt idx="973">
                  <c:v>2063</c:v>
                </c:pt>
                <c:pt idx="974">
                  <c:v>1958</c:v>
                </c:pt>
                <c:pt idx="975">
                  <c:v>2036</c:v>
                </c:pt>
                <c:pt idx="976">
                  <c:v>1799</c:v>
                </c:pt>
                <c:pt idx="977">
                  <c:v>1798</c:v>
                </c:pt>
                <c:pt idx="978">
                  <c:v>1906</c:v>
                </c:pt>
                <c:pt idx="979">
                  <c:v>1908</c:v>
                </c:pt>
                <c:pt idx="980">
                  <c:v>1730</c:v>
                </c:pt>
                <c:pt idx="981">
                  <c:v>1953</c:v>
                </c:pt>
                <c:pt idx="982">
                  <c:v>1965</c:v>
                </c:pt>
                <c:pt idx="983">
                  <c:v>1940</c:v>
                </c:pt>
                <c:pt idx="984">
                  <c:v>1879</c:v>
                </c:pt>
                <c:pt idx="985">
                  <c:v>2087</c:v>
                </c:pt>
                <c:pt idx="986">
                  <c:v>1994</c:v>
                </c:pt>
                <c:pt idx="987">
                  <c:v>2062</c:v>
                </c:pt>
                <c:pt idx="988">
                  <c:v>2037</c:v>
                </c:pt>
                <c:pt idx="989">
                  <c:v>1998</c:v>
                </c:pt>
                <c:pt idx="990">
                  <c:v>1895</c:v>
                </c:pt>
                <c:pt idx="991">
                  <c:v>1741</c:v>
                </c:pt>
                <c:pt idx="992">
                  <c:v>1836</c:v>
                </c:pt>
                <c:pt idx="993">
                  <c:v>2156</c:v>
                </c:pt>
                <c:pt idx="994">
                  <c:v>2126</c:v>
                </c:pt>
                <c:pt idx="995">
                  <c:v>2072</c:v>
                </c:pt>
                <c:pt idx="996">
                  <c:v>1797</c:v>
                </c:pt>
                <c:pt idx="997">
                  <c:v>1924</c:v>
                </c:pt>
                <c:pt idx="998">
                  <c:v>2051</c:v>
                </c:pt>
                <c:pt idx="999">
                  <c:v>2017</c:v>
                </c:pt>
                <c:pt idx="1000">
                  <c:v>2012</c:v>
                </c:pt>
                <c:pt idx="1001">
                  <c:v>1895</c:v>
                </c:pt>
                <c:pt idx="1002">
                  <c:v>1807</c:v>
                </c:pt>
                <c:pt idx="1003">
                  <c:v>1957</c:v>
                </c:pt>
                <c:pt idx="1004">
                  <c:v>1841</c:v>
                </c:pt>
                <c:pt idx="1005">
                  <c:v>1932</c:v>
                </c:pt>
                <c:pt idx="1006">
                  <c:v>2119</c:v>
                </c:pt>
                <c:pt idx="1007">
                  <c:v>2004</c:v>
                </c:pt>
                <c:pt idx="1008">
                  <c:v>2226</c:v>
                </c:pt>
                <c:pt idx="1009">
                  <c:v>2391</c:v>
                </c:pt>
                <c:pt idx="1010">
                  <c:v>2312</c:v>
                </c:pt>
                <c:pt idx="1011">
                  <c:v>2063</c:v>
                </c:pt>
                <c:pt idx="1012">
                  <c:v>2114</c:v>
                </c:pt>
                <c:pt idx="1013">
                  <c:v>1978</c:v>
                </c:pt>
                <c:pt idx="1014">
                  <c:v>2297</c:v>
                </c:pt>
                <c:pt idx="1015">
                  <c:v>2019</c:v>
                </c:pt>
                <c:pt idx="1016">
                  <c:v>2312</c:v>
                </c:pt>
                <c:pt idx="1017">
                  <c:v>2551</c:v>
                </c:pt>
                <c:pt idx="1018">
                  <c:v>2404</c:v>
                </c:pt>
                <c:pt idx="1019">
                  <c:v>2012</c:v>
                </c:pt>
                <c:pt idx="1020">
                  <c:v>2119</c:v>
                </c:pt>
                <c:pt idx="1021">
                  <c:v>2025</c:v>
                </c:pt>
                <c:pt idx="1022">
                  <c:v>2397</c:v>
                </c:pt>
                <c:pt idx="1023">
                  <c:v>2080</c:v>
                </c:pt>
                <c:pt idx="1024">
                  <c:v>2403</c:v>
                </c:pt>
                <c:pt idx="1025">
                  <c:v>2352</c:v>
                </c:pt>
                <c:pt idx="1026">
                  <c:v>2314</c:v>
                </c:pt>
                <c:pt idx="1027">
                  <c:v>2408</c:v>
                </c:pt>
                <c:pt idx="1028">
                  <c:v>2592</c:v>
                </c:pt>
                <c:pt idx="1029">
                  <c:v>2340</c:v>
                </c:pt>
                <c:pt idx="1030">
                  <c:v>2656</c:v>
                </c:pt>
                <c:pt idx="1031">
                  <c:v>2518</c:v>
                </c:pt>
                <c:pt idx="1032">
                  <c:v>2460</c:v>
                </c:pt>
                <c:pt idx="1033">
                  <c:v>2832</c:v>
                </c:pt>
                <c:pt idx="1034">
                  <c:v>2325</c:v>
                </c:pt>
                <c:pt idx="1035">
                  <c:v>2688</c:v>
                </c:pt>
                <c:pt idx="1036">
                  <c:v>2304</c:v>
                </c:pt>
                <c:pt idx="1037">
                  <c:v>2412</c:v>
                </c:pt>
                <c:pt idx="1038">
                  <c:v>2861</c:v>
                </c:pt>
                <c:pt idx="1039">
                  <c:v>2801</c:v>
                </c:pt>
                <c:pt idx="1040">
                  <c:v>2300</c:v>
                </c:pt>
                <c:pt idx="1041">
                  <c:v>2558</c:v>
                </c:pt>
                <c:pt idx="1042">
                  <c:v>2849</c:v>
                </c:pt>
                <c:pt idx="1043">
                  <c:v>2329</c:v>
                </c:pt>
                <c:pt idx="1044">
                  <c:v>2371</c:v>
                </c:pt>
                <c:pt idx="1045">
                  <c:v>2386</c:v>
                </c:pt>
                <c:pt idx="1046">
                  <c:v>2700</c:v>
                </c:pt>
                <c:pt idx="1047">
                  <c:v>2782</c:v>
                </c:pt>
                <c:pt idx="1048">
                  <c:v>2580</c:v>
                </c:pt>
                <c:pt idx="1049">
                  <c:v>2493</c:v>
                </c:pt>
                <c:pt idx="1050">
                  <c:v>2837</c:v>
                </c:pt>
                <c:pt idx="1051">
                  <c:v>2614</c:v>
                </c:pt>
                <c:pt idx="1052">
                  <c:v>2337</c:v>
                </c:pt>
                <c:pt idx="1053">
                  <c:v>2613</c:v>
                </c:pt>
                <c:pt idx="1054">
                  <c:v>2559</c:v>
                </c:pt>
                <c:pt idx="1055">
                  <c:v>2398</c:v>
                </c:pt>
                <c:pt idx="1056">
                  <c:v>2283</c:v>
                </c:pt>
                <c:pt idx="1057">
                  <c:v>2361</c:v>
                </c:pt>
                <c:pt idx="1058">
                  <c:v>2695</c:v>
                </c:pt>
                <c:pt idx="1059">
                  <c:v>2480</c:v>
                </c:pt>
                <c:pt idx="1060">
                  <c:v>2236</c:v>
                </c:pt>
                <c:pt idx="1061">
                  <c:v>2451</c:v>
                </c:pt>
                <c:pt idx="1062">
                  <c:v>2760</c:v>
                </c:pt>
                <c:pt idx="1063">
                  <c:v>2384</c:v>
                </c:pt>
                <c:pt idx="1064">
                  <c:v>2380</c:v>
                </c:pt>
                <c:pt idx="1065">
                  <c:v>2600</c:v>
                </c:pt>
                <c:pt idx="1066">
                  <c:v>2270</c:v>
                </c:pt>
                <c:pt idx="1067">
                  <c:v>2624</c:v>
                </c:pt>
                <c:pt idx="1068">
                  <c:v>2555</c:v>
                </c:pt>
                <c:pt idx="1069">
                  <c:v>2745</c:v>
                </c:pt>
                <c:pt idx="1070">
                  <c:v>2538</c:v>
                </c:pt>
                <c:pt idx="1071">
                  <c:v>2469</c:v>
                </c:pt>
                <c:pt idx="1072">
                  <c:v>2709</c:v>
                </c:pt>
                <c:pt idx="1073">
                  <c:v>2601</c:v>
                </c:pt>
                <c:pt idx="1074">
                  <c:v>2362</c:v>
                </c:pt>
                <c:pt idx="1075">
                  <c:v>2766</c:v>
                </c:pt>
                <c:pt idx="1076">
                  <c:v>2710</c:v>
                </c:pt>
                <c:pt idx="1077">
                  <c:v>2614</c:v>
                </c:pt>
                <c:pt idx="1078">
                  <c:v>2681</c:v>
                </c:pt>
                <c:pt idx="1079">
                  <c:v>2738</c:v>
                </c:pt>
                <c:pt idx="1080">
                  <c:v>2222</c:v>
                </c:pt>
                <c:pt idx="1081">
                  <c:v>2549</c:v>
                </c:pt>
                <c:pt idx="1082">
                  <c:v>2757</c:v>
                </c:pt>
                <c:pt idx="1083">
                  <c:v>2466</c:v>
                </c:pt>
                <c:pt idx="1084">
                  <c:v>2750</c:v>
                </c:pt>
                <c:pt idx="1085">
                  <c:v>2428</c:v>
                </c:pt>
                <c:pt idx="1086">
                  <c:v>2219</c:v>
                </c:pt>
                <c:pt idx="1087">
                  <c:v>2574</c:v>
                </c:pt>
                <c:pt idx="1088">
                  <c:v>2724</c:v>
                </c:pt>
                <c:pt idx="1089">
                  <c:v>2546</c:v>
                </c:pt>
                <c:pt idx="1090">
                  <c:v>2592</c:v>
                </c:pt>
                <c:pt idx="1091">
                  <c:v>2582</c:v>
                </c:pt>
                <c:pt idx="1092">
                  <c:v>2474</c:v>
                </c:pt>
                <c:pt idx="1093">
                  <c:v>2677</c:v>
                </c:pt>
                <c:pt idx="1094">
                  <c:v>2446</c:v>
                </c:pt>
                <c:pt idx="1095">
                  <c:v>2570</c:v>
                </c:pt>
                <c:pt idx="1096">
                  <c:v>2551</c:v>
                </c:pt>
                <c:pt idx="1097">
                  <c:v>2240</c:v>
                </c:pt>
                <c:pt idx="1098">
                  <c:v>2276</c:v>
                </c:pt>
                <c:pt idx="1099">
                  <c:v>2270</c:v>
                </c:pt>
                <c:pt idx="1100">
                  <c:v>2347</c:v>
                </c:pt>
                <c:pt idx="1101">
                  <c:v>2365</c:v>
                </c:pt>
                <c:pt idx="1102">
                  <c:v>2542</c:v>
                </c:pt>
                <c:pt idx="1103">
                  <c:v>2579</c:v>
                </c:pt>
                <c:pt idx="1104">
                  <c:v>2166</c:v>
                </c:pt>
                <c:pt idx="1105">
                  <c:v>2174</c:v>
                </c:pt>
                <c:pt idx="1106">
                  <c:v>2224</c:v>
                </c:pt>
                <c:pt idx="1107">
                  <c:v>2334</c:v>
                </c:pt>
                <c:pt idx="1108">
                  <c:v>2101</c:v>
                </c:pt>
                <c:pt idx="1109">
                  <c:v>2298</c:v>
                </c:pt>
                <c:pt idx="1110">
                  <c:v>2170</c:v>
                </c:pt>
                <c:pt idx="1111">
                  <c:v>2212</c:v>
                </c:pt>
                <c:pt idx="1112">
                  <c:v>2351</c:v>
                </c:pt>
                <c:pt idx="1113">
                  <c:v>2183</c:v>
                </c:pt>
                <c:pt idx="1114">
                  <c:v>2288</c:v>
                </c:pt>
                <c:pt idx="1115">
                  <c:v>2235</c:v>
                </c:pt>
                <c:pt idx="1116">
                  <c:v>2235</c:v>
                </c:pt>
                <c:pt idx="1117">
                  <c:v>2524</c:v>
                </c:pt>
                <c:pt idx="1118">
                  <c:v>2431</c:v>
                </c:pt>
                <c:pt idx="1119">
                  <c:v>2589</c:v>
                </c:pt>
                <c:pt idx="1120">
                  <c:v>2325</c:v>
                </c:pt>
                <c:pt idx="1121">
                  <c:v>2286</c:v>
                </c:pt>
                <c:pt idx="1122">
                  <c:v>2579</c:v>
                </c:pt>
                <c:pt idx="1123">
                  <c:v>2628</c:v>
                </c:pt>
                <c:pt idx="1124">
                  <c:v>2412</c:v>
                </c:pt>
                <c:pt idx="1125">
                  <c:v>2569</c:v>
                </c:pt>
                <c:pt idx="1126">
                  <c:v>2775</c:v>
                </c:pt>
                <c:pt idx="1127">
                  <c:v>2260</c:v>
                </c:pt>
                <c:pt idx="1128">
                  <c:v>2366</c:v>
                </c:pt>
                <c:pt idx="1129">
                  <c:v>2769</c:v>
                </c:pt>
                <c:pt idx="1130">
                  <c:v>2925</c:v>
                </c:pt>
                <c:pt idx="1131">
                  <c:v>2529</c:v>
                </c:pt>
                <c:pt idx="1132">
                  <c:v>2338</c:v>
                </c:pt>
                <c:pt idx="1133">
                  <c:v>2789</c:v>
                </c:pt>
                <c:pt idx="1134">
                  <c:v>2869</c:v>
                </c:pt>
                <c:pt idx="1135">
                  <c:v>2650</c:v>
                </c:pt>
                <c:pt idx="1136">
                  <c:v>2691</c:v>
                </c:pt>
                <c:pt idx="1137">
                  <c:v>2841</c:v>
                </c:pt>
                <c:pt idx="1138">
                  <c:v>2920</c:v>
                </c:pt>
                <c:pt idx="1139">
                  <c:v>2461</c:v>
                </c:pt>
                <c:pt idx="1140">
                  <c:v>2816</c:v>
                </c:pt>
                <c:pt idx="1141">
                  <c:v>2933</c:v>
                </c:pt>
                <c:pt idx="1142">
                  <c:v>3145</c:v>
                </c:pt>
                <c:pt idx="1143">
                  <c:v>2767</c:v>
                </c:pt>
                <c:pt idx="1144">
                  <c:v>3102</c:v>
                </c:pt>
                <c:pt idx="1145">
                  <c:v>2752</c:v>
                </c:pt>
                <c:pt idx="1146">
                  <c:v>2833</c:v>
                </c:pt>
                <c:pt idx="1147">
                  <c:v>2838</c:v>
                </c:pt>
                <c:pt idx="1148">
                  <c:v>2994</c:v>
                </c:pt>
                <c:pt idx="1149">
                  <c:v>3203</c:v>
                </c:pt>
                <c:pt idx="1150">
                  <c:v>2940</c:v>
                </c:pt>
                <c:pt idx="1151">
                  <c:v>2964</c:v>
                </c:pt>
                <c:pt idx="1152">
                  <c:v>3205</c:v>
                </c:pt>
                <c:pt idx="1153">
                  <c:v>2902</c:v>
                </c:pt>
                <c:pt idx="1154">
                  <c:v>3134</c:v>
                </c:pt>
                <c:pt idx="1155">
                  <c:v>2803</c:v>
                </c:pt>
                <c:pt idx="1156">
                  <c:v>3374</c:v>
                </c:pt>
                <c:pt idx="1157">
                  <c:v>3403</c:v>
                </c:pt>
                <c:pt idx="1158">
                  <c:v>3451</c:v>
                </c:pt>
                <c:pt idx="1159">
                  <c:v>3124</c:v>
                </c:pt>
                <c:pt idx="1160">
                  <c:v>3359</c:v>
                </c:pt>
                <c:pt idx="1161">
                  <c:v>3356</c:v>
                </c:pt>
                <c:pt idx="1162">
                  <c:v>3062</c:v>
                </c:pt>
                <c:pt idx="1163">
                  <c:v>3333</c:v>
                </c:pt>
                <c:pt idx="1164">
                  <c:v>2743</c:v>
                </c:pt>
                <c:pt idx="1165">
                  <c:v>2911</c:v>
                </c:pt>
                <c:pt idx="1166">
                  <c:v>3143</c:v>
                </c:pt>
                <c:pt idx="1167">
                  <c:v>3031</c:v>
                </c:pt>
                <c:pt idx="1168">
                  <c:v>3301</c:v>
                </c:pt>
                <c:pt idx="1169">
                  <c:v>2918</c:v>
                </c:pt>
                <c:pt idx="1170">
                  <c:v>2970</c:v>
                </c:pt>
                <c:pt idx="1171">
                  <c:v>3042</c:v>
                </c:pt>
                <c:pt idx="1172">
                  <c:v>3279</c:v>
                </c:pt>
                <c:pt idx="1173">
                  <c:v>2973</c:v>
                </c:pt>
                <c:pt idx="1174">
                  <c:v>3485</c:v>
                </c:pt>
                <c:pt idx="1175">
                  <c:v>3122</c:v>
                </c:pt>
                <c:pt idx="1176">
                  <c:v>2869</c:v>
                </c:pt>
                <c:pt idx="1177">
                  <c:v>2887</c:v>
                </c:pt>
                <c:pt idx="1178">
                  <c:v>3473</c:v>
                </c:pt>
                <c:pt idx="1179">
                  <c:v>3070</c:v>
                </c:pt>
                <c:pt idx="1180">
                  <c:v>2989</c:v>
                </c:pt>
                <c:pt idx="1181">
                  <c:v>3345</c:v>
                </c:pt>
                <c:pt idx="1182">
                  <c:v>315151</c:v>
                </c:pt>
                <c:pt idx="1183">
                  <c:v>3041</c:v>
                </c:pt>
                <c:pt idx="1184">
                  <c:v>3634</c:v>
                </c:pt>
                <c:pt idx="1185">
                  <c:v>3552</c:v>
                </c:pt>
                <c:pt idx="1186">
                  <c:v>3736</c:v>
                </c:pt>
                <c:pt idx="1187">
                  <c:v>3310</c:v>
                </c:pt>
                <c:pt idx="1188">
                  <c:v>3372</c:v>
                </c:pt>
                <c:pt idx="1189">
                  <c:v>3768</c:v>
                </c:pt>
                <c:pt idx="1190">
                  <c:v>3695</c:v>
                </c:pt>
                <c:pt idx="1191">
                  <c:v>3088</c:v>
                </c:pt>
                <c:pt idx="1192">
                  <c:v>3669</c:v>
                </c:pt>
                <c:pt idx="1193">
                  <c:v>3708</c:v>
                </c:pt>
                <c:pt idx="1194">
                  <c:v>3379</c:v>
                </c:pt>
                <c:pt idx="1195">
                  <c:v>3417</c:v>
                </c:pt>
                <c:pt idx="1196">
                  <c:v>4030</c:v>
                </c:pt>
                <c:pt idx="1197">
                  <c:v>3239</c:v>
                </c:pt>
                <c:pt idx="1198">
                  <c:v>3527</c:v>
                </c:pt>
                <c:pt idx="1199">
                  <c:v>3973</c:v>
                </c:pt>
                <c:pt idx="1200">
                  <c:v>4315</c:v>
                </c:pt>
                <c:pt idx="1201">
                  <c:v>3793</c:v>
                </c:pt>
                <c:pt idx="1202">
                  <c:v>4153</c:v>
                </c:pt>
                <c:pt idx="1203">
                  <c:v>4226</c:v>
                </c:pt>
                <c:pt idx="1204">
                  <c:v>4371</c:v>
                </c:pt>
                <c:pt idx="1205">
                  <c:v>3810</c:v>
                </c:pt>
                <c:pt idx="1206">
                  <c:v>3461</c:v>
                </c:pt>
                <c:pt idx="1207">
                  <c:v>4205</c:v>
                </c:pt>
                <c:pt idx="1208">
                  <c:v>3922</c:v>
                </c:pt>
                <c:pt idx="1209">
                  <c:v>3780</c:v>
                </c:pt>
                <c:pt idx="1210">
                  <c:v>4613</c:v>
                </c:pt>
                <c:pt idx="1211">
                  <c:v>3831</c:v>
                </c:pt>
                <c:pt idx="1212">
                  <c:v>3947</c:v>
                </c:pt>
                <c:pt idx="1213">
                  <c:v>4539</c:v>
                </c:pt>
                <c:pt idx="1214">
                  <c:v>4421</c:v>
                </c:pt>
                <c:pt idx="1215">
                  <c:v>3936</c:v>
                </c:pt>
                <c:pt idx="1216">
                  <c:v>4733</c:v>
                </c:pt>
                <c:pt idx="1217">
                  <c:v>4468</c:v>
                </c:pt>
                <c:pt idx="1218">
                  <c:v>4132</c:v>
                </c:pt>
                <c:pt idx="1219">
                  <c:v>3826</c:v>
                </c:pt>
                <c:pt idx="1220">
                  <c:v>4264</c:v>
                </c:pt>
                <c:pt idx="1221">
                  <c:v>4219</c:v>
                </c:pt>
                <c:pt idx="1222">
                  <c:v>4066</c:v>
                </c:pt>
                <c:pt idx="1223">
                  <c:v>4619</c:v>
                </c:pt>
                <c:pt idx="1224">
                  <c:v>3957</c:v>
                </c:pt>
                <c:pt idx="1225">
                  <c:v>4052</c:v>
                </c:pt>
                <c:pt idx="1226">
                  <c:v>4255</c:v>
                </c:pt>
                <c:pt idx="1227">
                  <c:v>5102</c:v>
                </c:pt>
                <c:pt idx="1228">
                  <c:v>4782</c:v>
                </c:pt>
                <c:pt idx="1229">
                  <c:v>4653</c:v>
                </c:pt>
                <c:pt idx="1230">
                  <c:v>4929</c:v>
                </c:pt>
                <c:pt idx="1231">
                  <c:v>5183</c:v>
                </c:pt>
                <c:pt idx="1232">
                  <c:v>4835</c:v>
                </c:pt>
                <c:pt idx="1233">
                  <c:v>5003</c:v>
                </c:pt>
                <c:pt idx="1234">
                  <c:v>4835</c:v>
                </c:pt>
                <c:pt idx="1235">
                  <c:v>5327</c:v>
                </c:pt>
                <c:pt idx="1236">
                  <c:v>5016</c:v>
                </c:pt>
                <c:pt idx="1237">
                  <c:v>4791</c:v>
                </c:pt>
                <c:pt idx="1238">
                  <c:v>5285</c:v>
                </c:pt>
                <c:pt idx="1239">
                  <c:v>4650</c:v>
                </c:pt>
                <c:pt idx="1240">
                  <c:v>5248</c:v>
                </c:pt>
                <c:pt idx="1241">
                  <c:v>4959</c:v>
                </c:pt>
                <c:pt idx="1242">
                  <c:v>5512</c:v>
                </c:pt>
                <c:pt idx="1243">
                  <c:v>5266</c:v>
                </c:pt>
                <c:pt idx="1244">
                  <c:v>5202</c:v>
                </c:pt>
                <c:pt idx="1245">
                  <c:v>5020</c:v>
                </c:pt>
                <c:pt idx="1246">
                  <c:v>5197</c:v>
                </c:pt>
                <c:pt idx="1247">
                  <c:v>4877</c:v>
                </c:pt>
                <c:pt idx="1248">
                  <c:v>4912</c:v>
                </c:pt>
                <c:pt idx="1249">
                  <c:v>5586</c:v>
                </c:pt>
                <c:pt idx="1250">
                  <c:v>4787</c:v>
                </c:pt>
                <c:pt idx="1251">
                  <c:v>5705</c:v>
                </c:pt>
                <c:pt idx="1252">
                  <c:v>5567</c:v>
                </c:pt>
                <c:pt idx="1253">
                  <c:v>5837</c:v>
                </c:pt>
                <c:pt idx="1254">
                  <c:v>4969</c:v>
                </c:pt>
                <c:pt idx="1255">
                  <c:v>5275</c:v>
                </c:pt>
                <c:pt idx="1256">
                  <c:v>5003</c:v>
                </c:pt>
                <c:pt idx="1257">
                  <c:v>5029</c:v>
                </c:pt>
                <c:pt idx="1258">
                  <c:v>5915</c:v>
                </c:pt>
                <c:pt idx="1259">
                  <c:v>5275</c:v>
                </c:pt>
                <c:pt idx="1260">
                  <c:v>5570</c:v>
                </c:pt>
                <c:pt idx="1261">
                  <c:v>5939</c:v>
                </c:pt>
                <c:pt idx="1262">
                  <c:v>4817</c:v>
                </c:pt>
                <c:pt idx="1263">
                  <c:v>5674</c:v>
                </c:pt>
                <c:pt idx="1264">
                  <c:v>5338</c:v>
                </c:pt>
                <c:pt idx="1265">
                  <c:v>6101</c:v>
                </c:pt>
                <c:pt idx="1266">
                  <c:v>5312</c:v>
                </c:pt>
                <c:pt idx="1267">
                  <c:v>5708</c:v>
                </c:pt>
                <c:pt idx="1268">
                  <c:v>5108</c:v>
                </c:pt>
                <c:pt idx="1269">
                  <c:v>4574</c:v>
                </c:pt>
                <c:pt idx="1270">
                  <c:v>5443</c:v>
                </c:pt>
                <c:pt idx="1271">
                  <c:v>5017</c:v>
                </c:pt>
                <c:pt idx="1272">
                  <c:v>4652</c:v>
                </c:pt>
                <c:pt idx="1273">
                  <c:v>5517</c:v>
                </c:pt>
                <c:pt idx="1274">
                  <c:v>4780</c:v>
                </c:pt>
                <c:pt idx="1275">
                  <c:v>4735</c:v>
                </c:pt>
                <c:pt idx="1276">
                  <c:v>5328</c:v>
                </c:pt>
                <c:pt idx="1277">
                  <c:v>4820</c:v>
                </c:pt>
                <c:pt idx="1278">
                  <c:v>4157</c:v>
                </c:pt>
                <c:pt idx="1279">
                  <c:v>4664</c:v>
                </c:pt>
                <c:pt idx="1280">
                  <c:v>4922</c:v>
                </c:pt>
                <c:pt idx="1281">
                  <c:v>4689</c:v>
                </c:pt>
                <c:pt idx="1282">
                  <c:v>4684</c:v>
                </c:pt>
                <c:pt idx="1283">
                  <c:v>4701</c:v>
                </c:pt>
                <c:pt idx="1284">
                  <c:v>4956</c:v>
                </c:pt>
                <c:pt idx="1285">
                  <c:v>4495</c:v>
                </c:pt>
                <c:pt idx="1286">
                  <c:v>4906</c:v>
                </c:pt>
                <c:pt idx="1287">
                  <c:v>4286</c:v>
                </c:pt>
                <c:pt idx="1288">
                  <c:v>4490</c:v>
                </c:pt>
                <c:pt idx="1289">
                  <c:v>3751</c:v>
                </c:pt>
                <c:pt idx="1290">
                  <c:v>4118</c:v>
                </c:pt>
                <c:pt idx="1291">
                  <c:v>4372</c:v>
                </c:pt>
                <c:pt idx="1292">
                  <c:v>4031</c:v>
                </c:pt>
                <c:pt idx="1293">
                  <c:v>3996</c:v>
                </c:pt>
                <c:pt idx="1294">
                  <c:v>4441</c:v>
                </c:pt>
                <c:pt idx="1295">
                  <c:v>4039</c:v>
                </c:pt>
                <c:pt idx="1296">
                  <c:v>4130</c:v>
                </c:pt>
                <c:pt idx="1297">
                  <c:v>4215</c:v>
                </c:pt>
                <c:pt idx="1298">
                  <c:v>3897</c:v>
                </c:pt>
                <c:pt idx="1299">
                  <c:v>3444</c:v>
                </c:pt>
                <c:pt idx="1300">
                  <c:v>3805</c:v>
                </c:pt>
                <c:pt idx="1301">
                  <c:v>3528</c:v>
                </c:pt>
                <c:pt idx="1302">
                  <c:v>3925</c:v>
                </c:pt>
                <c:pt idx="1303">
                  <c:v>3449</c:v>
                </c:pt>
                <c:pt idx="1304">
                  <c:v>3377</c:v>
                </c:pt>
                <c:pt idx="1305">
                  <c:v>3244</c:v>
                </c:pt>
                <c:pt idx="1306">
                  <c:v>3264</c:v>
                </c:pt>
                <c:pt idx="1307">
                  <c:v>3707</c:v>
                </c:pt>
                <c:pt idx="1308">
                  <c:v>3178</c:v>
                </c:pt>
                <c:pt idx="1309">
                  <c:v>3268</c:v>
                </c:pt>
                <c:pt idx="1310">
                  <c:v>3104</c:v>
                </c:pt>
                <c:pt idx="1311">
                  <c:v>3470</c:v>
                </c:pt>
                <c:pt idx="1312">
                  <c:v>3491</c:v>
                </c:pt>
                <c:pt idx="1313">
                  <c:v>3600</c:v>
                </c:pt>
                <c:pt idx="1314">
                  <c:v>3467</c:v>
                </c:pt>
                <c:pt idx="1315">
                  <c:v>3487</c:v>
                </c:pt>
                <c:pt idx="1316">
                  <c:v>3345</c:v>
                </c:pt>
                <c:pt idx="1317">
                  <c:v>2957</c:v>
                </c:pt>
                <c:pt idx="1318">
                  <c:v>3178</c:v>
                </c:pt>
                <c:pt idx="1319">
                  <c:v>3067</c:v>
                </c:pt>
                <c:pt idx="1320">
                  <c:v>2999</c:v>
                </c:pt>
                <c:pt idx="1321">
                  <c:v>3218</c:v>
                </c:pt>
                <c:pt idx="1322">
                  <c:v>3477</c:v>
                </c:pt>
                <c:pt idx="1323">
                  <c:v>2869</c:v>
                </c:pt>
                <c:pt idx="1324">
                  <c:v>3104</c:v>
                </c:pt>
                <c:pt idx="1325">
                  <c:v>3153</c:v>
                </c:pt>
                <c:pt idx="1326">
                  <c:v>2869</c:v>
                </c:pt>
                <c:pt idx="1327">
                  <c:v>3010</c:v>
                </c:pt>
                <c:pt idx="1328">
                  <c:v>3276</c:v>
                </c:pt>
                <c:pt idx="1329">
                  <c:v>3260</c:v>
                </c:pt>
                <c:pt idx="1330">
                  <c:v>3061</c:v>
                </c:pt>
                <c:pt idx="1331">
                  <c:v>3089</c:v>
                </c:pt>
                <c:pt idx="1332">
                  <c:v>3138</c:v>
                </c:pt>
                <c:pt idx="1333">
                  <c:v>2776</c:v>
                </c:pt>
                <c:pt idx="1334">
                  <c:v>2658</c:v>
                </c:pt>
                <c:pt idx="1335">
                  <c:v>2986</c:v>
                </c:pt>
                <c:pt idx="1336">
                  <c:v>2558</c:v>
                </c:pt>
                <c:pt idx="1337">
                  <c:v>2593</c:v>
                </c:pt>
                <c:pt idx="1338">
                  <c:v>2942</c:v>
                </c:pt>
                <c:pt idx="1339">
                  <c:v>2579</c:v>
                </c:pt>
                <c:pt idx="1340">
                  <c:v>2880</c:v>
                </c:pt>
                <c:pt idx="1341">
                  <c:v>2904</c:v>
                </c:pt>
                <c:pt idx="1342">
                  <c:v>2532</c:v>
                </c:pt>
                <c:pt idx="1343">
                  <c:v>3012</c:v>
                </c:pt>
                <c:pt idx="1344">
                  <c:v>2541</c:v>
                </c:pt>
                <c:pt idx="1345">
                  <c:v>2920</c:v>
                </c:pt>
                <c:pt idx="1346">
                  <c:v>3032</c:v>
                </c:pt>
                <c:pt idx="1347">
                  <c:v>3137</c:v>
                </c:pt>
                <c:pt idx="1348">
                  <c:v>2557</c:v>
                </c:pt>
                <c:pt idx="1349">
                  <c:v>2893</c:v>
                </c:pt>
                <c:pt idx="1350">
                  <c:v>3167</c:v>
                </c:pt>
                <c:pt idx="1351">
                  <c:v>2870</c:v>
                </c:pt>
                <c:pt idx="1352">
                  <c:v>2984</c:v>
                </c:pt>
                <c:pt idx="1353">
                  <c:v>3062</c:v>
                </c:pt>
                <c:pt idx="1354">
                  <c:v>3013</c:v>
                </c:pt>
                <c:pt idx="1355">
                  <c:v>2928</c:v>
                </c:pt>
                <c:pt idx="1356">
                  <c:v>2935</c:v>
                </c:pt>
                <c:pt idx="1357">
                  <c:v>3113</c:v>
                </c:pt>
                <c:pt idx="1358">
                  <c:v>2690</c:v>
                </c:pt>
                <c:pt idx="1359">
                  <c:v>2550</c:v>
                </c:pt>
                <c:pt idx="1360">
                  <c:v>3032</c:v>
                </c:pt>
                <c:pt idx="1361">
                  <c:v>2653</c:v>
                </c:pt>
                <c:pt idx="1362">
                  <c:v>3049</c:v>
                </c:pt>
                <c:pt idx="1363">
                  <c:v>2966</c:v>
                </c:pt>
                <c:pt idx="1364">
                  <c:v>2532</c:v>
                </c:pt>
                <c:pt idx="1365">
                  <c:v>2590</c:v>
                </c:pt>
                <c:pt idx="1366">
                  <c:v>2843</c:v>
                </c:pt>
                <c:pt idx="1367">
                  <c:v>2879</c:v>
                </c:pt>
                <c:pt idx="1368">
                  <c:v>2795</c:v>
                </c:pt>
                <c:pt idx="1369">
                  <c:v>2633</c:v>
                </c:pt>
                <c:pt idx="1370">
                  <c:v>2805</c:v>
                </c:pt>
                <c:pt idx="1371">
                  <c:v>2574</c:v>
                </c:pt>
                <c:pt idx="1372">
                  <c:v>3062</c:v>
                </c:pt>
                <c:pt idx="1373">
                  <c:v>2712</c:v>
                </c:pt>
                <c:pt idx="1374">
                  <c:v>2944</c:v>
                </c:pt>
                <c:pt idx="1375">
                  <c:v>3076</c:v>
                </c:pt>
                <c:pt idx="1376">
                  <c:v>3029</c:v>
                </c:pt>
                <c:pt idx="1377">
                  <c:v>2584</c:v>
                </c:pt>
                <c:pt idx="1378">
                  <c:v>2851</c:v>
                </c:pt>
                <c:pt idx="1379">
                  <c:v>2621</c:v>
                </c:pt>
                <c:pt idx="1380">
                  <c:v>2754</c:v>
                </c:pt>
                <c:pt idx="1381">
                  <c:v>2895</c:v>
                </c:pt>
                <c:pt idx="1382">
                  <c:v>2491</c:v>
                </c:pt>
                <c:pt idx="1383">
                  <c:v>2694</c:v>
                </c:pt>
                <c:pt idx="1384">
                  <c:v>2228</c:v>
                </c:pt>
                <c:pt idx="1385">
                  <c:v>2524</c:v>
                </c:pt>
                <c:pt idx="1386">
                  <c:v>2669</c:v>
                </c:pt>
                <c:pt idx="1387">
                  <c:v>2702</c:v>
                </c:pt>
                <c:pt idx="1388">
                  <c:v>2662</c:v>
                </c:pt>
                <c:pt idx="1389">
                  <c:v>2214</c:v>
                </c:pt>
                <c:pt idx="1390">
                  <c:v>2528</c:v>
                </c:pt>
                <c:pt idx="1391">
                  <c:v>2142</c:v>
                </c:pt>
                <c:pt idx="1392">
                  <c:v>2478</c:v>
                </c:pt>
                <c:pt idx="1393">
                  <c:v>2453</c:v>
                </c:pt>
                <c:pt idx="1394">
                  <c:v>2494</c:v>
                </c:pt>
                <c:pt idx="1395">
                  <c:v>2303</c:v>
                </c:pt>
                <c:pt idx="1396">
                  <c:v>2396</c:v>
                </c:pt>
                <c:pt idx="1397">
                  <c:v>2441</c:v>
                </c:pt>
                <c:pt idx="1398">
                  <c:v>2134</c:v>
                </c:pt>
                <c:pt idx="1399">
                  <c:v>2089</c:v>
                </c:pt>
                <c:pt idx="1400">
                  <c:v>2266</c:v>
                </c:pt>
                <c:pt idx="1401">
                  <c:v>1977</c:v>
                </c:pt>
                <c:pt idx="1402">
                  <c:v>2343</c:v>
                </c:pt>
                <c:pt idx="1403">
                  <c:v>2139</c:v>
                </c:pt>
                <c:pt idx="1404">
                  <c:v>1972</c:v>
                </c:pt>
                <c:pt idx="1405">
                  <c:v>1818</c:v>
                </c:pt>
                <c:pt idx="1406">
                  <c:v>2265</c:v>
                </c:pt>
                <c:pt idx="1407">
                  <c:v>2134</c:v>
                </c:pt>
                <c:pt idx="1408">
                  <c:v>2014</c:v>
                </c:pt>
                <c:pt idx="1409">
                  <c:v>2094</c:v>
                </c:pt>
                <c:pt idx="1410">
                  <c:v>1757</c:v>
                </c:pt>
                <c:pt idx="1411">
                  <c:v>1759</c:v>
                </c:pt>
                <c:pt idx="1412">
                  <c:v>191444</c:v>
                </c:pt>
                <c:pt idx="1413">
                  <c:v>1944</c:v>
                </c:pt>
                <c:pt idx="1414">
                  <c:v>1930</c:v>
                </c:pt>
                <c:pt idx="1415">
                  <c:v>1968</c:v>
                </c:pt>
                <c:pt idx="1416">
                  <c:v>1666</c:v>
                </c:pt>
                <c:pt idx="1417">
                  <c:v>1793</c:v>
                </c:pt>
                <c:pt idx="1418">
                  <c:v>1556</c:v>
                </c:pt>
                <c:pt idx="1419">
                  <c:v>1708</c:v>
                </c:pt>
                <c:pt idx="1420">
                  <c:v>1867</c:v>
                </c:pt>
                <c:pt idx="1421">
                  <c:v>1688</c:v>
                </c:pt>
                <c:pt idx="1422">
                  <c:v>1714</c:v>
                </c:pt>
                <c:pt idx="1423">
                  <c:v>1675</c:v>
                </c:pt>
                <c:pt idx="1424">
                  <c:v>1829</c:v>
                </c:pt>
                <c:pt idx="1425">
                  <c:v>1710</c:v>
                </c:pt>
                <c:pt idx="1426">
                  <c:v>1754</c:v>
                </c:pt>
                <c:pt idx="1427">
                  <c:v>1655</c:v>
                </c:pt>
                <c:pt idx="1428">
                  <c:v>1684</c:v>
                </c:pt>
                <c:pt idx="1429">
                  <c:v>1759</c:v>
                </c:pt>
                <c:pt idx="1430">
                  <c:v>1771</c:v>
                </c:pt>
                <c:pt idx="1431">
                  <c:v>1766</c:v>
                </c:pt>
                <c:pt idx="1432">
                  <c:v>1763</c:v>
                </c:pt>
                <c:pt idx="1433">
                  <c:v>1670</c:v>
                </c:pt>
                <c:pt idx="1434">
                  <c:v>1557</c:v>
                </c:pt>
                <c:pt idx="1435">
                  <c:v>1896</c:v>
                </c:pt>
                <c:pt idx="1436">
                  <c:v>1586</c:v>
                </c:pt>
                <c:pt idx="1437">
                  <c:v>1855</c:v>
                </c:pt>
                <c:pt idx="1438">
                  <c:v>1783</c:v>
                </c:pt>
                <c:pt idx="1439">
                  <c:v>1980</c:v>
                </c:pt>
                <c:pt idx="1440">
                  <c:v>1710</c:v>
                </c:pt>
                <c:pt idx="1441">
                  <c:v>1570</c:v>
                </c:pt>
                <c:pt idx="1442">
                  <c:v>1738</c:v>
                </c:pt>
                <c:pt idx="1443">
                  <c:v>1936</c:v>
                </c:pt>
                <c:pt idx="1444">
                  <c:v>1575</c:v>
                </c:pt>
                <c:pt idx="1445">
                  <c:v>1926</c:v>
                </c:pt>
                <c:pt idx="1446">
                  <c:v>1684</c:v>
                </c:pt>
                <c:pt idx="1447">
                  <c:v>1622</c:v>
                </c:pt>
                <c:pt idx="1448">
                  <c:v>1990</c:v>
                </c:pt>
                <c:pt idx="1449">
                  <c:v>1953</c:v>
                </c:pt>
                <c:pt idx="1450">
                  <c:v>1718</c:v>
                </c:pt>
                <c:pt idx="1451">
                  <c:v>1578</c:v>
                </c:pt>
                <c:pt idx="1452">
                  <c:v>1897</c:v>
                </c:pt>
                <c:pt idx="1453">
                  <c:v>1879</c:v>
                </c:pt>
                <c:pt idx="1454">
                  <c:v>1744</c:v>
                </c:pt>
                <c:pt idx="1455">
                  <c:v>1736</c:v>
                </c:pt>
                <c:pt idx="1456">
                  <c:v>1688</c:v>
                </c:pt>
                <c:pt idx="1457">
                  <c:v>1824</c:v>
                </c:pt>
                <c:pt idx="1458">
                  <c:v>1881</c:v>
                </c:pt>
                <c:pt idx="1459">
                  <c:v>1901</c:v>
                </c:pt>
                <c:pt idx="1460">
                  <c:v>1912</c:v>
                </c:pt>
                <c:pt idx="1461">
                  <c:v>1938</c:v>
                </c:pt>
                <c:pt idx="1462">
                  <c:v>1813</c:v>
                </c:pt>
                <c:pt idx="1463">
                  <c:v>1990</c:v>
                </c:pt>
                <c:pt idx="1464">
                  <c:v>1873</c:v>
                </c:pt>
                <c:pt idx="1465">
                  <c:v>1951</c:v>
                </c:pt>
                <c:pt idx="1466">
                  <c:v>1734</c:v>
                </c:pt>
                <c:pt idx="1467">
                  <c:v>2013</c:v>
                </c:pt>
                <c:pt idx="1468">
                  <c:v>1792</c:v>
                </c:pt>
                <c:pt idx="1469">
                  <c:v>1913</c:v>
                </c:pt>
                <c:pt idx="1470">
                  <c:v>1881</c:v>
                </c:pt>
                <c:pt idx="1471">
                  <c:v>2245</c:v>
                </c:pt>
                <c:pt idx="1472">
                  <c:v>1884</c:v>
                </c:pt>
                <c:pt idx="1473">
                  <c:v>2281</c:v>
                </c:pt>
                <c:pt idx="1474">
                  <c:v>2101</c:v>
                </c:pt>
                <c:pt idx="1475">
                  <c:v>2181</c:v>
                </c:pt>
                <c:pt idx="1476">
                  <c:v>2004</c:v>
                </c:pt>
                <c:pt idx="1477">
                  <c:v>1986</c:v>
                </c:pt>
                <c:pt idx="1478">
                  <c:v>2018</c:v>
                </c:pt>
                <c:pt idx="1479">
                  <c:v>2179</c:v>
                </c:pt>
                <c:pt idx="1480">
                  <c:v>2434</c:v>
                </c:pt>
                <c:pt idx="1481">
                  <c:v>1940</c:v>
                </c:pt>
                <c:pt idx="1482">
                  <c:v>2371</c:v>
                </c:pt>
                <c:pt idx="1483">
                  <c:v>2049</c:v>
                </c:pt>
                <c:pt idx="1484">
                  <c:v>2222</c:v>
                </c:pt>
                <c:pt idx="1485">
                  <c:v>2185</c:v>
                </c:pt>
                <c:pt idx="1486">
                  <c:v>2459</c:v>
                </c:pt>
                <c:pt idx="1487">
                  <c:v>2177</c:v>
                </c:pt>
                <c:pt idx="1488">
                  <c:v>2102</c:v>
                </c:pt>
                <c:pt idx="1489">
                  <c:v>2589</c:v>
                </c:pt>
                <c:pt idx="1490">
                  <c:v>2119</c:v>
                </c:pt>
                <c:pt idx="1491">
                  <c:v>2448</c:v>
                </c:pt>
                <c:pt idx="1492">
                  <c:v>2566</c:v>
                </c:pt>
                <c:pt idx="1493">
                  <c:v>2318</c:v>
                </c:pt>
                <c:pt idx="1494">
                  <c:v>2114</c:v>
                </c:pt>
                <c:pt idx="1495">
                  <c:v>2368</c:v>
                </c:pt>
                <c:pt idx="1496">
                  <c:v>2528</c:v>
                </c:pt>
                <c:pt idx="1497">
                  <c:v>2425</c:v>
                </c:pt>
                <c:pt idx="1498">
                  <c:v>2149</c:v>
                </c:pt>
                <c:pt idx="1499">
                  <c:v>2221</c:v>
                </c:pt>
                <c:pt idx="1500">
                  <c:v>2335</c:v>
                </c:pt>
                <c:pt idx="1501">
                  <c:v>2312</c:v>
                </c:pt>
                <c:pt idx="1502">
                  <c:v>2134</c:v>
                </c:pt>
                <c:pt idx="1503">
                  <c:v>2554</c:v>
                </c:pt>
                <c:pt idx="1504">
                  <c:v>2271</c:v>
                </c:pt>
                <c:pt idx="1505">
                  <c:v>2506</c:v>
                </c:pt>
                <c:pt idx="1506">
                  <c:v>2143</c:v>
                </c:pt>
                <c:pt idx="1507">
                  <c:v>2555</c:v>
                </c:pt>
                <c:pt idx="1508">
                  <c:v>2491</c:v>
                </c:pt>
                <c:pt idx="1509">
                  <c:v>2258</c:v>
                </c:pt>
                <c:pt idx="1510">
                  <c:v>2371</c:v>
                </c:pt>
                <c:pt idx="1511">
                  <c:v>2470</c:v>
                </c:pt>
                <c:pt idx="1512">
                  <c:v>2764</c:v>
                </c:pt>
                <c:pt idx="1513">
                  <c:v>2557</c:v>
                </c:pt>
                <c:pt idx="1514">
                  <c:v>2221</c:v>
                </c:pt>
                <c:pt idx="1515">
                  <c:v>2641</c:v>
                </c:pt>
                <c:pt idx="1516">
                  <c:v>2653</c:v>
                </c:pt>
                <c:pt idx="1517">
                  <c:v>2584</c:v>
                </c:pt>
                <c:pt idx="1518">
                  <c:v>2394</c:v>
                </c:pt>
                <c:pt idx="1519">
                  <c:v>2308</c:v>
                </c:pt>
                <c:pt idx="1520">
                  <c:v>2500</c:v>
                </c:pt>
                <c:pt idx="1521">
                  <c:v>2403</c:v>
                </c:pt>
                <c:pt idx="1522">
                  <c:v>2772</c:v>
                </c:pt>
                <c:pt idx="1523">
                  <c:v>2609</c:v>
                </c:pt>
                <c:pt idx="1524">
                  <c:v>2534</c:v>
                </c:pt>
                <c:pt idx="1525">
                  <c:v>2358</c:v>
                </c:pt>
                <c:pt idx="1526">
                  <c:v>2555</c:v>
                </c:pt>
                <c:pt idx="1527">
                  <c:v>2582</c:v>
                </c:pt>
                <c:pt idx="1528">
                  <c:v>2555</c:v>
                </c:pt>
                <c:pt idx="1529">
                  <c:v>2569</c:v>
                </c:pt>
                <c:pt idx="1530">
                  <c:v>2710</c:v>
                </c:pt>
                <c:pt idx="1531">
                  <c:v>2282</c:v>
                </c:pt>
                <c:pt idx="1532">
                  <c:v>2317</c:v>
                </c:pt>
                <c:pt idx="1533">
                  <c:v>2699</c:v>
                </c:pt>
                <c:pt idx="1534">
                  <c:v>2337</c:v>
                </c:pt>
                <c:pt idx="1535">
                  <c:v>2668</c:v>
                </c:pt>
                <c:pt idx="1536">
                  <c:v>2456</c:v>
                </c:pt>
                <c:pt idx="1537">
                  <c:v>2409</c:v>
                </c:pt>
                <c:pt idx="1538">
                  <c:v>2440</c:v>
                </c:pt>
                <c:pt idx="1539">
                  <c:v>2722</c:v>
                </c:pt>
                <c:pt idx="1540">
                  <c:v>2703</c:v>
                </c:pt>
                <c:pt idx="1541">
                  <c:v>2515</c:v>
                </c:pt>
                <c:pt idx="1542">
                  <c:v>2435</c:v>
                </c:pt>
                <c:pt idx="1543">
                  <c:v>2507</c:v>
                </c:pt>
                <c:pt idx="1544">
                  <c:v>2466</c:v>
                </c:pt>
                <c:pt idx="1545">
                  <c:v>2227</c:v>
                </c:pt>
                <c:pt idx="1546">
                  <c:v>2370</c:v>
                </c:pt>
                <c:pt idx="1547">
                  <c:v>2532</c:v>
                </c:pt>
                <c:pt idx="1548">
                  <c:v>2609</c:v>
                </c:pt>
                <c:pt idx="1549">
                  <c:v>2287</c:v>
                </c:pt>
                <c:pt idx="1550">
                  <c:v>2222</c:v>
                </c:pt>
                <c:pt idx="1551">
                  <c:v>2540</c:v>
                </c:pt>
                <c:pt idx="1552">
                  <c:v>2354</c:v>
                </c:pt>
                <c:pt idx="1553">
                  <c:v>2133</c:v>
                </c:pt>
                <c:pt idx="1554">
                  <c:v>2354</c:v>
                </c:pt>
                <c:pt idx="1555">
                  <c:v>2056</c:v>
                </c:pt>
                <c:pt idx="1556">
                  <c:v>2055</c:v>
                </c:pt>
                <c:pt idx="1557">
                  <c:v>2151</c:v>
                </c:pt>
                <c:pt idx="1558">
                  <c:v>2410</c:v>
                </c:pt>
                <c:pt idx="1559">
                  <c:v>2187</c:v>
                </c:pt>
                <c:pt idx="1560">
                  <c:v>2072</c:v>
                </c:pt>
                <c:pt idx="1561">
                  <c:v>2311</c:v>
                </c:pt>
                <c:pt idx="1562">
                  <c:v>2088</c:v>
                </c:pt>
                <c:pt idx="1563">
                  <c:v>2367</c:v>
                </c:pt>
                <c:pt idx="1564">
                  <c:v>2071</c:v>
                </c:pt>
                <c:pt idx="1565">
                  <c:v>2105</c:v>
                </c:pt>
                <c:pt idx="1566">
                  <c:v>2255</c:v>
                </c:pt>
                <c:pt idx="1567">
                  <c:v>1855</c:v>
                </c:pt>
                <c:pt idx="1568">
                  <c:v>2131</c:v>
                </c:pt>
                <c:pt idx="1569">
                  <c:v>2027</c:v>
                </c:pt>
                <c:pt idx="1570">
                  <c:v>1948</c:v>
                </c:pt>
                <c:pt idx="1571">
                  <c:v>2003</c:v>
                </c:pt>
                <c:pt idx="1572">
                  <c:v>2295</c:v>
                </c:pt>
                <c:pt idx="1573">
                  <c:v>1856</c:v>
                </c:pt>
                <c:pt idx="1574">
                  <c:v>2041</c:v>
                </c:pt>
                <c:pt idx="1575">
                  <c:v>2173</c:v>
                </c:pt>
                <c:pt idx="1576">
                  <c:v>2159</c:v>
                </c:pt>
                <c:pt idx="1577">
                  <c:v>1949</c:v>
                </c:pt>
                <c:pt idx="1578">
                  <c:v>1923</c:v>
                </c:pt>
                <c:pt idx="1579">
                  <c:v>2262</c:v>
                </c:pt>
                <c:pt idx="1580">
                  <c:v>2426</c:v>
                </c:pt>
                <c:pt idx="1581">
                  <c:v>2278</c:v>
                </c:pt>
                <c:pt idx="1582">
                  <c:v>2327</c:v>
                </c:pt>
                <c:pt idx="1583">
                  <c:v>2028</c:v>
                </c:pt>
                <c:pt idx="1584">
                  <c:v>2571</c:v>
                </c:pt>
                <c:pt idx="1585">
                  <c:v>2584</c:v>
                </c:pt>
                <c:pt idx="1586">
                  <c:v>2562</c:v>
                </c:pt>
                <c:pt idx="1587">
                  <c:v>2433</c:v>
                </c:pt>
                <c:pt idx="1588">
                  <c:v>2525</c:v>
                </c:pt>
                <c:pt idx="1589">
                  <c:v>2367</c:v>
                </c:pt>
                <c:pt idx="1590">
                  <c:v>2285</c:v>
                </c:pt>
                <c:pt idx="1591">
                  <c:v>2555</c:v>
                </c:pt>
                <c:pt idx="1592">
                  <c:v>2411</c:v>
                </c:pt>
                <c:pt idx="1593">
                  <c:v>2567</c:v>
                </c:pt>
                <c:pt idx="1594">
                  <c:v>2412</c:v>
                </c:pt>
                <c:pt idx="1595">
                  <c:v>2797</c:v>
                </c:pt>
                <c:pt idx="1596">
                  <c:v>2801</c:v>
                </c:pt>
                <c:pt idx="1597">
                  <c:v>2474</c:v>
                </c:pt>
                <c:pt idx="1598">
                  <c:v>2452</c:v>
                </c:pt>
                <c:pt idx="1599">
                  <c:v>2288</c:v>
                </c:pt>
                <c:pt idx="1600">
                  <c:v>2467</c:v>
                </c:pt>
                <c:pt idx="1601">
                  <c:v>2412</c:v>
                </c:pt>
                <c:pt idx="1602">
                  <c:v>2844</c:v>
                </c:pt>
                <c:pt idx="1603">
                  <c:v>2953</c:v>
                </c:pt>
                <c:pt idx="1604">
                  <c:v>2469</c:v>
                </c:pt>
                <c:pt idx="1605">
                  <c:v>2759</c:v>
                </c:pt>
                <c:pt idx="1606">
                  <c:v>3023</c:v>
                </c:pt>
                <c:pt idx="1607">
                  <c:v>2942</c:v>
                </c:pt>
                <c:pt idx="1608">
                  <c:v>3000</c:v>
                </c:pt>
                <c:pt idx="1609">
                  <c:v>2603</c:v>
                </c:pt>
                <c:pt idx="1610">
                  <c:v>2956</c:v>
                </c:pt>
                <c:pt idx="1611">
                  <c:v>2903</c:v>
                </c:pt>
                <c:pt idx="1612">
                  <c:v>2543</c:v>
                </c:pt>
                <c:pt idx="1613">
                  <c:v>2567</c:v>
                </c:pt>
                <c:pt idx="1614">
                  <c:v>3030</c:v>
                </c:pt>
                <c:pt idx="1615">
                  <c:v>2727</c:v>
                </c:pt>
                <c:pt idx="1616">
                  <c:v>2892</c:v>
                </c:pt>
                <c:pt idx="1617">
                  <c:v>3031</c:v>
                </c:pt>
                <c:pt idx="1618">
                  <c:v>2832</c:v>
                </c:pt>
                <c:pt idx="1619">
                  <c:v>2737</c:v>
                </c:pt>
                <c:pt idx="1620">
                  <c:v>2744</c:v>
                </c:pt>
                <c:pt idx="1621">
                  <c:v>2740</c:v>
                </c:pt>
                <c:pt idx="1622">
                  <c:v>3292</c:v>
                </c:pt>
                <c:pt idx="1623">
                  <c:v>2686</c:v>
                </c:pt>
                <c:pt idx="1624">
                  <c:v>2975</c:v>
                </c:pt>
                <c:pt idx="1625">
                  <c:v>3187</c:v>
                </c:pt>
                <c:pt idx="1626">
                  <c:v>3293</c:v>
                </c:pt>
                <c:pt idx="1627">
                  <c:v>3387</c:v>
                </c:pt>
                <c:pt idx="1628">
                  <c:v>3237</c:v>
                </c:pt>
                <c:pt idx="1629">
                  <c:v>3244</c:v>
                </c:pt>
                <c:pt idx="1630">
                  <c:v>2773</c:v>
                </c:pt>
                <c:pt idx="1631">
                  <c:v>3396</c:v>
                </c:pt>
                <c:pt idx="1632">
                  <c:v>2774</c:v>
                </c:pt>
                <c:pt idx="1633">
                  <c:v>3134</c:v>
                </c:pt>
                <c:pt idx="1634">
                  <c:v>3105</c:v>
                </c:pt>
                <c:pt idx="1635">
                  <c:v>2894</c:v>
                </c:pt>
                <c:pt idx="1636">
                  <c:v>2969</c:v>
                </c:pt>
                <c:pt idx="1637">
                  <c:v>3031</c:v>
                </c:pt>
                <c:pt idx="1638">
                  <c:v>3044</c:v>
                </c:pt>
                <c:pt idx="1639">
                  <c:v>3390</c:v>
                </c:pt>
                <c:pt idx="1640">
                  <c:v>3130</c:v>
                </c:pt>
                <c:pt idx="1641">
                  <c:v>3434</c:v>
                </c:pt>
                <c:pt idx="1642">
                  <c:v>2891</c:v>
                </c:pt>
                <c:pt idx="1643">
                  <c:v>3399</c:v>
                </c:pt>
                <c:pt idx="1644">
                  <c:v>3314</c:v>
                </c:pt>
                <c:pt idx="1645">
                  <c:v>3391</c:v>
                </c:pt>
                <c:pt idx="1646">
                  <c:v>3382</c:v>
                </c:pt>
                <c:pt idx="1647">
                  <c:v>2949</c:v>
                </c:pt>
                <c:pt idx="1648">
                  <c:v>2953</c:v>
                </c:pt>
                <c:pt idx="1649">
                  <c:v>3760</c:v>
                </c:pt>
                <c:pt idx="1650">
                  <c:v>3525</c:v>
                </c:pt>
                <c:pt idx="1651">
                  <c:v>3230</c:v>
                </c:pt>
                <c:pt idx="1652">
                  <c:v>3358</c:v>
                </c:pt>
                <c:pt idx="1653">
                  <c:v>3535</c:v>
                </c:pt>
                <c:pt idx="1654">
                  <c:v>3334</c:v>
                </c:pt>
                <c:pt idx="1655">
                  <c:v>3675</c:v>
                </c:pt>
                <c:pt idx="1656">
                  <c:v>3442</c:v>
                </c:pt>
                <c:pt idx="1657">
                  <c:v>3770</c:v>
                </c:pt>
                <c:pt idx="1658">
                  <c:v>3431</c:v>
                </c:pt>
                <c:pt idx="1659">
                  <c:v>3386</c:v>
                </c:pt>
                <c:pt idx="1660">
                  <c:v>3660</c:v>
                </c:pt>
                <c:pt idx="1661">
                  <c:v>3408</c:v>
                </c:pt>
                <c:pt idx="1662">
                  <c:v>3898</c:v>
                </c:pt>
                <c:pt idx="1663">
                  <c:v>3796</c:v>
                </c:pt>
                <c:pt idx="1664">
                  <c:v>3546</c:v>
                </c:pt>
                <c:pt idx="1665">
                  <c:v>3562</c:v>
                </c:pt>
                <c:pt idx="1666">
                  <c:v>3942</c:v>
                </c:pt>
                <c:pt idx="1667">
                  <c:v>4025</c:v>
                </c:pt>
                <c:pt idx="1668">
                  <c:v>3479</c:v>
                </c:pt>
                <c:pt idx="1669">
                  <c:v>3638</c:v>
                </c:pt>
                <c:pt idx="1670">
                  <c:v>4187</c:v>
                </c:pt>
                <c:pt idx="1671">
                  <c:v>3899</c:v>
                </c:pt>
                <c:pt idx="1672">
                  <c:v>3611</c:v>
                </c:pt>
                <c:pt idx="1673">
                  <c:v>4195</c:v>
                </c:pt>
                <c:pt idx="1674">
                  <c:v>3981</c:v>
                </c:pt>
                <c:pt idx="1675">
                  <c:v>3882</c:v>
                </c:pt>
                <c:pt idx="1676">
                  <c:v>3569</c:v>
                </c:pt>
                <c:pt idx="1677">
                  <c:v>4336</c:v>
                </c:pt>
                <c:pt idx="1678">
                  <c:v>3647</c:v>
                </c:pt>
                <c:pt idx="1679">
                  <c:v>3812</c:v>
                </c:pt>
                <c:pt idx="1680">
                  <c:v>4099</c:v>
                </c:pt>
                <c:pt idx="1681">
                  <c:v>3559</c:v>
                </c:pt>
                <c:pt idx="1682">
                  <c:v>4397</c:v>
                </c:pt>
                <c:pt idx="1683">
                  <c:v>4030</c:v>
                </c:pt>
                <c:pt idx="1684">
                  <c:v>4237</c:v>
                </c:pt>
                <c:pt idx="1685">
                  <c:v>3561</c:v>
                </c:pt>
                <c:pt idx="1686">
                  <c:v>4248</c:v>
                </c:pt>
                <c:pt idx="1687">
                  <c:v>3896</c:v>
                </c:pt>
                <c:pt idx="1688">
                  <c:v>3916</c:v>
                </c:pt>
                <c:pt idx="1689">
                  <c:v>3565</c:v>
                </c:pt>
                <c:pt idx="1690">
                  <c:v>3596</c:v>
                </c:pt>
                <c:pt idx="1691">
                  <c:v>3210</c:v>
                </c:pt>
                <c:pt idx="1692">
                  <c:v>2732</c:v>
                </c:pt>
                <c:pt idx="1693">
                  <c:v>2728</c:v>
                </c:pt>
                <c:pt idx="1694">
                  <c:v>3216</c:v>
                </c:pt>
                <c:pt idx="1695">
                  <c:v>2547</c:v>
                </c:pt>
                <c:pt idx="1696">
                  <c:v>2566</c:v>
                </c:pt>
                <c:pt idx="1697">
                  <c:v>2853</c:v>
                </c:pt>
                <c:pt idx="1698">
                  <c:v>2619</c:v>
                </c:pt>
                <c:pt idx="1699">
                  <c:v>2260</c:v>
                </c:pt>
                <c:pt idx="1700">
                  <c:v>2128</c:v>
                </c:pt>
              </c:numCache>
            </c:numRef>
          </c:val>
          <c:smooth val="0"/>
          <c:extLst>
            <c:ext xmlns:c16="http://schemas.microsoft.com/office/drawing/2014/chart" uri="{C3380CC4-5D6E-409C-BE32-E72D297353CC}">
              <c16:uniqueId val="{00000000-06F7-B845-86A8-1C82650BBA61}"/>
            </c:ext>
          </c:extLst>
        </c:ser>
        <c:dLbls>
          <c:showLegendKey val="0"/>
          <c:showVal val="0"/>
          <c:showCatName val="0"/>
          <c:showSerName val="0"/>
          <c:showPercent val="0"/>
          <c:showBubbleSize val="0"/>
        </c:dLbls>
        <c:smooth val="0"/>
        <c:axId val="1842360294"/>
        <c:axId val="770833531"/>
      </c:lineChart>
      <c:dateAx>
        <c:axId val="1842360294"/>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mn-lt"/>
              </a:defRPr>
            </a:pPr>
            <a:endParaRPr lang="en-US"/>
          </a:p>
        </c:txPr>
        <c:crossAx val="770833531"/>
        <c:crosses val="autoZero"/>
        <c:auto val="1"/>
        <c:lblOffset val="100"/>
        <c:baseTimeUnit val="days"/>
      </c:dateAx>
      <c:valAx>
        <c:axId val="770833531"/>
        <c:scaling>
          <c:orientation val="minMax"/>
          <c:max val="25000000"/>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1842360294"/>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chemeClr val="dk1"/>
                </a:solidFill>
                <a:latin typeface="+mn-lt"/>
              </a:defRPr>
            </a:pPr>
            <a:r>
              <a:rPr lang="en-US" sz="1800" b="0" i="0">
                <a:solidFill>
                  <a:schemeClr val="dk1"/>
                </a:solidFill>
                <a:latin typeface="+mn-lt"/>
              </a:rPr>
              <a:t>Sales Data after First Correction</a:t>
            </a:r>
          </a:p>
        </c:rich>
      </c:tx>
      <c:overlay val="0"/>
    </c:title>
    <c:autoTitleDeleted val="0"/>
    <c:plotArea>
      <c:layout/>
      <c:lineChart>
        <c:grouping val="standard"/>
        <c:varyColors val="0"/>
        <c:ser>
          <c:idx val="0"/>
          <c:order val="0"/>
          <c:tx>
            <c:v>corrected values</c:v>
          </c:tx>
          <c:spPr>
            <a:ln w="19050" cmpd="sng">
              <a:solidFill>
                <a:srgbClr val="000000">
                  <a:alpha val="100000"/>
                </a:srgbClr>
              </a:solidFill>
              <a:prstDash val="solid"/>
            </a:ln>
          </c:spPr>
          <c:marker>
            <c:symbol val="none"/>
          </c:marker>
          <c:cat>
            <c:numRef>
              <c:f>'Silver (Cleaned)'!$F$5:$F$1709</c:f>
              <c:numCache>
                <c:formatCode>mmm"/"yy</c:formatCode>
                <c:ptCount val="1705"/>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'Silver (Cleaned)'!$L$5:$L$1709</c:f>
              <c:numCache>
                <c:formatCode>_(* #,##0_);_(* \(#,##0\);_(* "-"_);_(@_)</c:formatCode>
                <c:ptCount val="1705"/>
                <c:pt idx="0">
                  <c:v>1820</c:v>
                </c:pt>
                <c:pt idx="1">
                  <c:v>1820</c:v>
                </c:pt>
                <c:pt idx="2">
                  <c:v>1804</c:v>
                </c:pt>
                <c:pt idx="3">
                  <c:v>1946</c:v>
                </c:pt>
                <c:pt idx="4">
                  <c:v>1842</c:v>
                </c:pt>
                <c:pt idx="5">
                  <c:v>1678</c:v>
                </c:pt>
                <c:pt idx="6">
                  <c:v>1919</c:v>
                </c:pt>
                <c:pt idx="7">
                  <c:v>1912</c:v>
                </c:pt>
                <c:pt idx="8">
                  <c:v>1868</c:v>
                </c:pt>
                <c:pt idx="9">
                  <c:v>1685</c:v>
                </c:pt>
                <c:pt idx="10">
                  <c:v>1766</c:v>
                </c:pt>
                <c:pt idx="11">
                  <c:v>1713</c:v>
                </c:pt>
                <c:pt idx="12">
                  <c:v>1861</c:v>
                </c:pt>
                <c:pt idx="13">
                  <c:v>2052</c:v>
                </c:pt>
                <c:pt idx="14">
                  <c:v>1849</c:v>
                </c:pt>
                <c:pt idx="15">
                  <c:v>1932</c:v>
                </c:pt>
                <c:pt idx="16">
                  <c:v>1867</c:v>
                </c:pt>
                <c:pt idx="17">
                  <c:v>1748</c:v>
                </c:pt>
                <c:pt idx="18">
                  <c:v>1957</c:v>
                </c:pt>
                <c:pt idx="19">
                  <c:v>1661</c:v>
                </c:pt>
                <c:pt idx="20">
                  <c:v>1799</c:v>
                </c:pt>
                <c:pt idx="21">
                  <c:v>1951</c:v>
                </c:pt>
                <c:pt idx="22">
                  <c:v>1817</c:v>
                </c:pt>
                <c:pt idx="23">
                  <c:v>1778</c:v>
                </c:pt>
                <c:pt idx="24">
                  <c:v>1699</c:v>
                </c:pt>
                <c:pt idx="25">
                  <c:v>1845</c:v>
                </c:pt>
                <c:pt idx="26">
                  <c:v>1649</c:v>
                </c:pt>
                <c:pt idx="27">
                  <c:v>1692</c:v>
                </c:pt>
                <c:pt idx="28">
                  <c:v>1759</c:v>
                </c:pt>
                <c:pt idx="29">
                  <c:v>1638</c:v>
                </c:pt>
                <c:pt idx="30">
                  <c:v>1740</c:v>
                </c:pt>
                <c:pt idx="31">
                  <c:v>1638</c:v>
                </c:pt>
                <c:pt idx="32">
                  <c:v>1674</c:v>
                </c:pt>
                <c:pt idx="33">
                  <c:v>1670</c:v>
                </c:pt>
                <c:pt idx="34">
                  <c:v>1473</c:v>
                </c:pt>
                <c:pt idx="35">
                  <c:v>1547</c:v>
                </c:pt>
                <c:pt idx="36">
                  <c:v>1476</c:v>
                </c:pt>
                <c:pt idx="37">
                  <c:v>1745</c:v>
                </c:pt>
                <c:pt idx="38">
                  <c:v>1460</c:v>
                </c:pt>
                <c:pt idx="39">
                  <c:v>1586</c:v>
                </c:pt>
                <c:pt idx="40">
                  <c:v>1720</c:v>
                </c:pt>
                <c:pt idx="41">
                  <c:v>1604</c:v>
                </c:pt>
                <c:pt idx="42">
                  <c:v>1476</c:v>
                </c:pt>
                <c:pt idx="43">
                  <c:v>1440</c:v>
                </c:pt>
                <c:pt idx="44">
                  <c:v>1702</c:v>
                </c:pt>
                <c:pt idx="45">
                  <c:v>1530</c:v>
                </c:pt>
                <c:pt idx="46">
                  <c:v>1654</c:v>
                </c:pt>
                <c:pt idx="47">
                  <c:v>1365</c:v>
                </c:pt>
                <c:pt idx="48">
                  <c:v>1519</c:v>
                </c:pt>
                <c:pt idx="49">
                  <c:v>1542</c:v>
                </c:pt>
                <c:pt idx="50">
                  <c:v>1567</c:v>
                </c:pt>
                <c:pt idx="51">
                  <c:v>1397</c:v>
                </c:pt>
                <c:pt idx="52">
                  <c:v>1262</c:v>
                </c:pt>
                <c:pt idx="53">
                  <c:v>1292</c:v>
                </c:pt>
                <c:pt idx="54">
                  <c:v>1335</c:v>
                </c:pt>
                <c:pt idx="55">
                  <c:v>1433</c:v>
                </c:pt>
                <c:pt idx="56">
                  <c:v>1308</c:v>
                </c:pt>
                <c:pt idx="57">
                  <c:v>1353</c:v>
                </c:pt>
                <c:pt idx="58">
                  <c:v>1464</c:v>
                </c:pt>
                <c:pt idx="59">
                  <c:v>1490</c:v>
                </c:pt>
                <c:pt idx="60">
                  <c:v>1518</c:v>
                </c:pt>
                <c:pt idx="61">
                  <c:v>1528</c:v>
                </c:pt>
                <c:pt idx="62">
                  <c:v>1294</c:v>
                </c:pt>
                <c:pt idx="63">
                  <c:v>1358</c:v>
                </c:pt>
                <c:pt idx="64">
                  <c:v>1224</c:v>
                </c:pt>
                <c:pt idx="65">
                  <c:v>1415</c:v>
                </c:pt>
                <c:pt idx="66">
                  <c:v>1264</c:v>
                </c:pt>
                <c:pt idx="67">
                  <c:v>1231</c:v>
                </c:pt>
                <c:pt idx="68">
                  <c:v>1266</c:v>
                </c:pt>
                <c:pt idx="69">
                  <c:v>1158</c:v>
                </c:pt>
                <c:pt idx="70">
                  <c:v>1412</c:v>
                </c:pt>
                <c:pt idx="71">
                  <c:v>1388</c:v>
                </c:pt>
                <c:pt idx="72">
                  <c:v>1313</c:v>
                </c:pt>
                <c:pt idx="73">
                  <c:v>1265</c:v>
                </c:pt>
                <c:pt idx="74">
                  <c:v>1213</c:v>
                </c:pt>
                <c:pt idx="75">
                  <c:v>1151</c:v>
                </c:pt>
                <c:pt idx="76">
                  <c:v>1263</c:v>
                </c:pt>
                <c:pt idx="77">
                  <c:v>1280</c:v>
                </c:pt>
                <c:pt idx="78">
                  <c:v>1176</c:v>
                </c:pt>
                <c:pt idx="79">
                  <c:v>1364</c:v>
                </c:pt>
                <c:pt idx="80">
                  <c:v>1206</c:v>
                </c:pt>
                <c:pt idx="81">
                  <c:v>1230</c:v>
                </c:pt>
                <c:pt idx="82">
                  <c:v>1252</c:v>
                </c:pt>
                <c:pt idx="83">
                  <c:v>1259</c:v>
                </c:pt>
                <c:pt idx="84">
                  <c:v>1137</c:v>
                </c:pt>
                <c:pt idx="85">
                  <c:v>1183</c:v>
                </c:pt>
                <c:pt idx="86">
                  <c:v>1258</c:v>
                </c:pt>
                <c:pt idx="87">
                  <c:v>1220</c:v>
                </c:pt>
                <c:pt idx="88">
                  <c:v>1228</c:v>
                </c:pt>
                <c:pt idx="89">
                  <c:v>1340</c:v>
                </c:pt>
                <c:pt idx="90">
                  <c:v>1106</c:v>
                </c:pt>
                <c:pt idx="91">
                  <c:v>1064</c:v>
                </c:pt>
                <c:pt idx="92">
                  <c:v>1339</c:v>
                </c:pt>
                <c:pt idx="93">
                  <c:v>1083</c:v>
                </c:pt>
                <c:pt idx="94">
                  <c:v>1355</c:v>
                </c:pt>
                <c:pt idx="95">
                  <c:v>1095</c:v>
                </c:pt>
                <c:pt idx="96">
                  <c:v>1352</c:v>
                </c:pt>
                <c:pt idx="97">
                  <c:v>1225</c:v>
                </c:pt>
                <c:pt idx="98">
                  <c:v>1132</c:v>
                </c:pt>
                <c:pt idx="99">
                  <c:v>1265</c:v>
                </c:pt>
                <c:pt idx="100">
                  <c:v>1199</c:v>
                </c:pt>
                <c:pt idx="101">
                  <c:v>1318</c:v>
                </c:pt>
                <c:pt idx="102">
                  <c:v>1432</c:v>
                </c:pt>
                <c:pt idx="103">
                  <c:v>1393</c:v>
                </c:pt>
                <c:pt idx="104">
                  <c:v>1473</c:v>
                </c:pt>
                <c:pt idx="105">
                  <c:v>1344</c:v>
                </c:pt>
                <c:pt idx="106">
                  <c:v>1373</c:v>
                </c:pt>
                <c:pt idx="107">
                  <c:v>1306</c:v>
                </c:pt>
                <c:pt idx="108">
                  <c:v>1425</c:v>
                </c:pt>
                <c:pt idx="109">
                  <c:v>1200</c:v>
                </c:pt>
                <c:pt idx="110">
                  <c:v>1202</c:v>
                </c:pt>
                <c:pt idx="111">
                  <c:v>1442</c:v>
                </c:pt>
                <c:pt idx="112">
                  <c:v>1493</c:v>
                </c:pt>
                <c:pt idx="113">
                  <c:v>1285</c:v>
                </c:pt>
                <c:pt idx="114">
                  <c:v>1434</c:v>
                </c:pt>
                <c:pt idx="115">
                  <c:v>1562</c:v>
                </c:pt>
                <c:pt idx="116">
                  <c:v>1431</c:v>
                </c:pt>
                <c:pt idx="117">
                  <c:v>1419</c:v>
                </c:pt>
                <c:pt idx="118">
                  <c:v>1553</c:v>
                </c:pt>
                <c:pt idx="119">
                  <c:v>1484</c:v>
                </c:pt>
                <c:pt idx="120">
                  <c:v>1308</c:v>
                </c:pt>
                <c:pt idx="121">
                  <c:v>1331</c:v>
                </c:pt>
                <c:pt idx="122">
                  <c:v>1529</c:v>
                </c:pt>
                <c:pt idx="123">
                  <c:v>1386</c:v>
                </c:pt>
                <c:pt idx="124">
                  <c:v>1434</c:v>
                </c:pt>
                <c:pt idx="125">
                  <c:v>1582</c:v>
                </c:pt>
                <c:pt idx="126">
                  <c:v>1673</c:v>
                </c:pt>
                <c:pt idx="127">
                  <c:v>1439</c:v>
                </c:pt>
                <c:pt idx="128">
                  <c:v>1536</c:v>
                </c:pt>
                <c:pt idx="129">
                  <c:v>1380</c:v>
                </c:pt>
                <c:pt idx="130">
                  <c:v>1443</c:v>
                </c:pt>
                <c:pt idx="131">
                  <c:v>1560</c:v>
                </c:pt>
                <c:pt idx="132">
                  <c:v>1598</c:v>
                </c:pt>
                <c:pt idx="133">
                  <c:v>1657</c:v>
                </c:pt>
                <c:pt idx="134">
                  <c:v>1552</c:v>
                </c:pt>
                <c:pt idx="135">
                  <c:v>1742</c:v>
                </c:pt>
                <c:pt idx="136">
                  <c:v>1713</c:v>
                </c:pt>
                <c:pt idx="137">
                  <c:v>1507</c:v>
                </c:pt>
                <c:pt idx="138">
                  <c:v>1762</c:v>
                </c:pt>
                <c:pt idx="139">
                  <c:v>1493</c:v>
                </c:pt>
                <c:pt idx="140">
                  <c:v>1579</c:v>
                </c:pt>
                <c:pt idx="141">
                  <c:v>1668</c:v>
                </c:pt>
                <c:pt idx="142">
                  <c:v>1482</c:v>
                </c:pt>
                <c:pt idx="143">
                  <c:v>1733</c:v>
                </c:pt>
                <c:pt idx="144">
                  <c:v>1707</c:v>
                </c:pt>
                <c:pt idx="145">
                  <c:v>1403</c:v>
                </c:pt>
                <c:pt idx="146">
                  <c:v>1577</c:v>
                </c:pt>
                <c:pt idx="147">
                  <c:v>1440</c:v>
                </c:pt>
                <c:pt idx="148">
                  <c:v>1701</c:v>
                </c:pt>
                <c:pt idx="149">
                  <c:v>1615</c:v>
                </c:pt>
                <c:pt idx="150">
                  <c:v>1520</c:v>
                </c:pt>
                <c:pt idx="151">
                  <c:v>1652</c:v>
                </c:pt>
                <c:pt idx="152">
                  <c:v>1566</c:v>
                </c:pt>
                <c:pt idx="153">
                  <c:v>1630</c:v>
                </c:pt>
                <c:pt idx="154">
                  <c:v>1428</c:v>
                </c:pt>
                <c:pt idx="155">
                  <c:v>1496</c:v>
                </c:pt>
                <c:pt idx="156">
                  <c:v>1469</c:v>
                </c:pt>
                <c:pt idx="157">
                  <c:v>1468</c:v>
                </c:pt>
                <c:pt idx="158">
                  <c:v>1412</c:v>
                </c:pt>
                <c:pt idx="159">
                  <c:v>1570</c:v>
                </c:pt>
                <c:pt idx="160">
                  <c:v>1501</c:v>
                </c:pt>
                <c:pt idx="161">
                  <c:v>1705</c:v>
                </c:pt>
                <c:pt idx="162">
                  <c:v>1434</c:v>
                </c:pt>
                <c:pt idx="163">
                  <c:v>1573</c:v>
                </c:pt>
                <c:pt idx="164">
                  <c:v>1536</c:v>
                </c:pt>
                <c:pt idx="165">
                  <c:v>1659</c:v>
                </c:pt>
                <c:pt idx="166">
                  <c:v>1774</c:v>
                </c:pt>
                <c:pt idx="167">
                  <c:v>1587</c:v>
                </c:pt>
                <c:pt idx="168">
                  <c:v>1471</c:v>
                </c:pt>
                <c:pt idx="169">
                  <c:v>1573</c:v>
                </c:pt>
                <c:pt idx="170">
                  <c:v>1467</c:v>
                </c:pt>
                <c:pt idx="171">
                  <c:v>1741</c:v>
                </c:pt>
                <c:pt idx="172">
                  <c:v>1708</c:v>
                </c:pt>
                <c:pt idx="173">
                  <c:v>1462</c:v>
                </c:pt>
                <c:pt idx="174">
                  <c:v>1683</c:v>
                </c:pt>
                <c:pt idx="175">
                  <c:v>1654</c:v>
                </c:pt>
                <c:pt idx="176">
                  <c:v>1579</c:v>
                </c:pt>
                <c:pt idx="177">
                  <c:v>1519</c:v>
                </c:pt>
                <c:pt idx="178">
                  <c:v>1487</c:v>
                </c:pt>
                <c:pt idx="179">
                  <c:v>1711</c:v>
                </c:pt>
                <c:pt idx="180">
                  <c:v>1391</c:v>
                </c:pt>
                <c:pt idx="181">
                  <c:v>1422</c:v>
                </c:pt>
                <c:pt idx="182">
                  <c:v>1385</c:v>
                </c:pt>
                <c:pt idx="183">
                  <c:v>1540</c:v>
                </c:pt>
                <c:pt idx="184">
                  <c:v>1648</c:v>
                </c:pt>
                <c:pt idx="185">
                  <c:v>1689</c:v>
                </c:pt>
                <c:pt idx="186">
                  <c:v>1565</c:v>
                </c:pt>
                <c:pt idx="187">
                  <c:v>1675</c:v>
                </c:pt>
                <c:pt idx="188">
                  <c:v>1328</c:v>
                </c:pt>
                <c:pt idx="189">
                  <c:v>1625</c:v>
                </c:pt>
                <c:pt idx="190">
                  <c:v>1524</c:v>
                </c:pt>
                <c:pt idx="191">
                  <c:v>1558</c:v>
                </c:pt>
                <c:pt idx="192">
                  <c:v>1314</c:v>
                </c:pt>
                <c:pt idx="193">
                  <c:v>1470</c:v>
                </c:pt>
                <c:pt idx="194">
                  <c:v>1600</c:v>
                </c:pt>
                <c:pt idx="195">
                  <c:v>1369</c:v>
                </c:pt>
                <c:pt idx="196">
                  <c:v>1534</c:v>
                </c:pt>
                <c:pt idx="197">
                  <c:v>1441</c:v>
                </c:pt>
                <c:pt idx="198">
                  <c:v>1615</c:v>
                </c:pt>
                <c:pt idx="199">
                  <c:v>1485</c:v>
                </c:pt>
                <c:pt idx="200">
                  <c:v>1292</c:v>
                </c:pt>
                <c:pt idx="201">
                  <c:v>1353</c:v>
                </c:pt>
                <c:pt idx="202">
                  <c:v>1541</c:v>
                </c:pt>
                <c:pt idx="203">
                  <c:v>1399</c:v>
                </c:pt>
                <c:pt idx="204">
                  <c:v>1516</c:v>
                </c:pt>
                <c:pt idx="205">
                  <c:v>1409</c:v>
                </c:pt>
                <c:pt idx="206">
                  <c:v>1539</c:v>
                </c:pt>
                <c:pt idx="207">
                  <c:v>1377</c:v>
                </c:pt>
                <c:pt idx="208">
                  <c:v>1281</c:v>
                </c:pt>
                <c:pt idx="209">
                  <c:v>1475</c:v>
                </c:pt>
                <c:pt idx="210">
                  <c:v>1481</c:v>
                </c:pt>
                <c:pt idx="211">
                  <c:v>1526</c:v>
                </c:pt>
                <c:pt idx="212">
                  <c:v>1396</c:v>
                </c:pt>
                <c:pt idx="213">
                  <c:v>1389</c:v>
                </c:pt>
                <c:pt idx="214">
                  <c:v>1465</c:v>
                </c:pt>
                <c:pt idx="215">
                  <c:v>1500</c:v>
                </c:pt>
                <c:pt idx="216">
                  <c:v>1279</c:v>
                </c:pt>
                <c:pt idx="217">
                  <c:v>1406</c:v>
                </c:pt>
                <c:pt idx="218">
                  <c:v>1605</c:v>
                </c:pt>
                <c:pt idx="219">
                  <c:v>1268</c:v>
                </c:pt>
                <c:pt idx="220">
                  <c:v>1552</c:v>
                </c:pt>
                <c:pt idx="221">
                  <c:v>1622</c:v>
                </c:pt>
                <c:pt idx="222">
                  <c:v>1545</c:v>
                </c:pt>
                <c:pt idx="223">
                  <c:v>1472</c:v>
                </c:pt>
                <c:pt idx="224">
                  <c:v>1607</c:v>
                </c:pt>
                <c:pt idx="225">
                  <c:v>1382</c:v>
                </c:pt>
                <c:pt idx="226">
                  <c:v>1414</c:v>
                </c:pt>
                <c:pt idx="227">
                  <c:v>1466</c:v>
                </c:pt>
                <c:pt idx="228">
                  <c:v>1406</c:v>
                </c:pt>
                <c:pt idx="229">
                  <c:v>1332</c:v>
                </c:pt>
                <c:pt idx="230">
                  <c:v>1461</c:v>
                </c:pt>
                <c:pt idx="231">
                  <c:v>1372</c:v>
                </c:pt>
                <c:pt idx="232">
                  <c:v>1373</c:v>
                </c:pt>
                <c:pt idx="233">
                  <c:v>1618</c:v>
                </c:pt>
                <c:pt idx="234">
                  <c:v>1613</c:v>
                </c:pt>
                <c:pt idx="235">
                  <c:v>1425</c:v>
                </c:pt>
                <c:pt idx="236">
                  <c:v>1438</c:v>
                </c:pt>
                <c:pt idx="237">
                  <c:v>1456</c:v>
                </c:pt>
                <c:pt idx="238">
                  <c:v>1404</c:v>
                </c:pt>
                <c:pt idx="239">
                  <c:v>1532</c:v>
                </c:pt>
                <c:pt idx="240">
                  <c:v>1415</c:v>
                </c:pt>
                <c:pt idx="241">
                  <c:v>1626</c:v>
                </c:pt>
                <c:pt idx="242">
                  <c:v>1426</c:v>
                </c:pt>
                <c:pt idx="243">
                  <c:v>1608</c:v>
                </c:pt>
                <c:pt idx="244">
                  <c:v>1565</c:v>
                </c:pt>
                <c:pt idx="245">
                  <c:v>1436</c:v>
                </c:pt>
                <c:pt idx="246">
                  <c:v>1698</c:v>
                </c:pt>
                <c:pt idx="247">
                  <c:v>1513</c:v>
                </c:pt>
                <c:pt idx="248">
                  <c:v>1601</c:v>
                </c:pt>
                <c:pt idx="249">
                  <c:v>1722</c:v>
                </c:pt>
                <c:pt idx="250">
                  <c:v>1749</c:v>
                </c:pt>
                <c:pt idx="251">
                  <c:v>1447</c:v>
                </c:pt>
                <c:pt idx="252">
                  <c:v>1785</c:v>
                </c:pt>
                <c:pt idx="253">
                  <c:v>1706</c:v>
                </c:pt>
                <c:pt idx="254">
                  <c:v>1814</c:v>
                </c:pt>
                <c:pt idx="255">
                  <c:v>1467</c:v>
                </c:pt>
                <c:pt idx="256">
                  <c:v>1775</c:v>
                </c:pt>
                <c:pt idx="257">
                  <c:v>1781</c:v>
                </c:pt>
                <c:pt idx="258">
                  <c:v>1618</c:v>
                </c:pt>
                <c:pt idx="259">
                  <c:v>1792</c:v>
                </c:pt>
                <c:pt idx="260">
                  <c:v>1563</c:v>
                </c:pt>
                <c:pt idx="261">
                  <c:v>1725</c:v>
                </c:pt>
                <c:pt idx="262">
                  <c:v>1739</c:v>
                </c:pt>
                <c:pt idx="263">
                  <c:v>1776</c:v>
                </c:pt>
                <c:pt idx="264">
                  <c:v>1643</c:v>
                </c:pt>
                <c:pt idx="265">
                  <c:v>1968</c:v>
                </c:pt>
                <c:pt idx="266">
                  <c:v>1712</c:v>
                </c:pt>
                <c:pt idx="267">
                  <c:v>1979</c:v>
                </c:pt>
                <c:pt idx="268">
                  <c:v>1880</c:v>
                </c:pt>
                <c:pt idx="269">
                  <c:v>1671</c:v>
                </c:pt>
                <c:pt idx="270">
                  <c:v>1927</c:v>
                </c:pt>
                <c:pt idx="271">
                  <c:v>1886</c:v>
                </c:pt>
                <c:pt idx="272">
                  <c:v>1829</c:v>
                </c:pt>
                <c:pt idx="273">
                  <c:v>2044</c:v>
                </c:pt>
                <c:pt idx="274">
                  <c:v>1853</c:v>
                </c:pt>
                <c:pt idx="275">
                  <c:v>1829</c:v>
                </c:pt>
                <c:pt idx="276">
                  <c:v>2084</c:v>
                </c:pt>
                <c:pt idx="277">
                  <c:v>1672</c:v>
                </c:pt>
                <c:pt idx="278">
                  <c:v>1937</c:v>
                </c:pt>
                <c:pt idx="279">
                  <c:v>2081</c:v>
                </c:pt>
                <c:pt idx="280">
                  <c:v>1874</c:v>
                </c:pt>
                <c:pt idx="281">
                  <c:v>2001</c:v>
                </c:pt>
                <c:pt idx="282">
                  <c:v>1810</c:v>
                </c:pt>
                <c:pt idx="283">
                  <c:v>2035</c:v>
                </c:pt>
                <c:pt idx="284">
                  <c:v>1767</c:v>
                </c:pt>
                <c:pt idx="285">
                  <c:v>2171</c:v>
                </c:pt>
                <c:pt idx="286">
                  <c:v>2135</c:v>
                </c:pt>
                <c:pt idx="287">
                  <c:v>2300</c:v>
                </c:pt>
                <c:pt idx="288">
                  <c:v>1975</c:v>
                </c:pt>
                <c:pt idx="289">
                  <c:v>2399</c:v>
                </c:pt>
                <c:pt idx="290">
                  <c:v>2045</c:v>
                </c:pt>
                <c:pt idx="291">
                  <c:v>2225</c:v>
                </c:pt>
                <c:pt idx="292">
                  <c:v>2431</c:v>
                </c:pt>
                <c:pt idx="293">
                  <c:v>2122</c:v>
                </c:pt>
                <c:pt idx="294">
                  <c:v>2315.5</c:v>
                </c:pt>
                <c:pt idx="295">
                  <c:v>2509</c:v>
                </c:pt>
                <c:pt idx="296">
                  <c:v>2689</c:v>
                </c:pt>
                <c:pt idx="297">
                  <c:v>2492</c:v>
                </c:pt>
                <c:pt idx="298">
                  <c:v>2602</c:v>
                </c:pt>
                <c:pt idx="299">
                  <c:v>2590</c:v>
                </c:pt>
                <c:pt idx="300">
                  <c:v>2357</c:v>
                </c:pt>
                <c:pt idx="301">
                  <c:v>2697</c:v>
                </c:pt>
                <c:pt idx="302">
                  <c:v>2713</c:v>
                </c:pt>
                <c:pt idx="303">
                  <c:v>2339</c:v>
                </c:pt>
                <c:pt idx="304">
                  <c:v>2981</c:v>
                </c:pt>
                <c:pt idx="305">
                  <c:v>2521</c:v>
                </c:pt>
                <c:pt idx="306">
                  <c:v>2600</c:v>
                </c:pt>
                <c:pt idx="307">
                  <c:v>2871</c:v>
                </c:pt>
                <c:pt idx="308">
                  <c:v>2540</c:v>
                </c:pt>
                <c:pt idx="309">
                  <c:v>2516</c:v>
                </c:pt>
                <c:pt idx="310">
                  <c:v>2693</c:v>
                </c:pt>
                <c:pt idx="311">
                  <c:v>2926</c:v>
                </c:pt>
                <c:pt idx="312">
                  <c:v>3058</c:v>
                </c:pt>
                <c:pt idx="313">
                  <c:v>2616</c:v>
                </c:pt>
                <c:pt idx="314">
                  <c:v>2953</c:v>
                </c:pt>
                <c:pt idx="315">
                  <c:v>2830</c:v>
                </c:pt>
                <c:pt idx="316">
                  <c:v>3478</c:v>
                </c:pt>
                <c:pt idx="317">
                  <c:v>3107</c:v>
                </c:pt>
                <c:pt idx="318">
                  <c:v>3248</c:v>
                </c:pt>
                <c:pt idx="319">
                  <c:v>3395</c:v>
                </c:pt>
                <c:pt idx="320">
                  <c:v>3572</c:v>
                </c:pt>
                <c:pt idx="321">
                  <c:v>2920</c:v>
                </c:pt>
                <c:pt idx="322">
                  <c:v>2989</c:v>
                </c:pt>
                <c:pt idx="323">
                  <c:v>3549</c:v>
                </c:pt>
                <c:pt idx="324">
                  <c:v>3020</c:v>
                </c:pt>
                <c:pt idx="325">
                  <c:v>3171</c:v>
                </c:pt>
                <c:pt idx="326">
                  <c:v>2919</c:v>
                </c:pt>
                <c:pt idx="327">
                  <c:v>2867</c:v>
                </c:pt>
                <c:pt idx="328">
                  <c:v>3228</c:v>
                </c:pt>
                <c:pt idx="329">
                  <c:v>3383</c:v>
                </c:pt>
                <c:pt idx="330">
                  <c:v>2902</c:v>
                </c:pt>
                <c:pt idx="331">
                  <c:v>2858</c:v>
                </c:pt>
                <c:pt idx="332">
                  <c:v>3388</c:v>
                </c:pt>
                <c:pt idx="333">
                  <c:v>3328</c:v>
                </c:pt>
                <c:pt idx="334">
                  <c:v>2781</c:v>
                </c:pt>
                <c:pt idx="335">
                  <c:v>2889</c:v>
                </c:pt>
                <c:pt idx="336">
                  <c:v>2862</c:v>
                </c:pt>
                <c:pt idx="337">
                  <c:v>3015</c:v>
                </c:pt>
                <c:pt idx="338">
                  <c:v>3181</c:v>
                </c:pt>
                <c:pt idx="339">
                  <c:v>3037</c:v>
                </c:pt>
                <c:pt idx="340">
                  <c:v>3016</c:v>
                </c:pt>
                <c:pt idx="341">
                  <c:v>2974</c:v>
                </c:pt>
                <c:pt idx="342">
                  <c:v>3277</c:v>
                </c:pt>
                <c:pt idx="343">
                  <c:v>3024</c:v>
                </c:pt>
                <c:pt idx="344">
                  <c:v>3104</c:v>
                </c:pt>
                <c:pt idx="345">
                  <c:v>2786</c:v>
                </c:pt>
                <c:pt idx="346">
                  <c:v>3148</c:v>
                </c:pt>
                <c:pt idx="347">
                  <c:v>2901</c:v>
                </c:pt>
                <c:pt idx="348">
                  <c:v>3330</c:v>
                </c:pt>
                <c:pt idx="349">
                  <c:v>2752</c:v>
                </c:pt>
                <c:pt idx="350">
                  <c:v>2711</c:v>
                </c:pt>
                <c:pt idx="351">
                  <c:v>2788</c:v>
                </c:pt>
                <c:pt idx="352">
                  <c:v>2971</c:v>
                </c:pt>
                <c:pt idx="353">
                  <c:v>2657</c:v>
                </c:pt>
                <c:pt idx="354">
                  <c:v>3026</c:v>
                </c:pt>
                <c:pt idx="355">
                  <c:v>2918</c:v>
                </c:pt>
                <c:pt idx="356">
                  <c:v>3250</c:v>
                </c:pt>
                <c:pt idx="357">
                  <c:v>2661</c:v>
                </c:pt>
                <c:pt idx="358">
                  <c:v>3034</c:v>
                </c:pt>
                <c:pt idx="359">
                  <c:v>2834</c:v>
                </c:pt>
                <c:pt idx="360">
                  <c:v>2599</c:v>
                </c:pt>
                <c:pt idx="361">
                  <c:v>2820</c:v>
                </c:pt>
                <c:pt idx="362">
                  <c:v>2547</c:v>
                </c:pt>
                <c:pt idx="363">
                  <c:v>2651</c:v>
                </c:pt>
                <c:pt idx="364">
                  <c:v>2727</c:v>
                </c:pt>
                <c:pt idx="365">
                  <c:v>2615</c:v>
                </c:pt>
                <c:pt idx="366">
                  <c:v>3095</c:v>
                </c:pt>
                <c:pt idx="367">
                  <c:v>2359</c:v>
                </c:pt>
                <c:pt idx="368">
                  <c:v>2974</c:v>
                </c:pt>
                <c:pt idx="369">
                  <c:v>2949</c:v>
                </c:pt>
                <c:pt idx="370">
                  <c:v>2772</c:v>
                </c:pt>
                <c:pt idx="371">
                  <c:v>2368</c:v>
                </c:pt>
                <c:pt idx="372">
                  <c:v>2384</c:v>
                </c:pt>
                <c:pt idx="373">
                  <c:v>2750</c:v>
                </c:pt>
                <c:pt idx="374">
                  <c:v>2469</c:v>
                </c:pt>
                <c:pt idx="375">
                  <c:v>2393</c:v>
                </c:pt>
                <c:pt idx="376">
                  <c:v>2480</c:v>
                </c:pt>
                <c:pt idx="377">
                  <c:v>2200</c:v>
                </c:pt>
                <c:pt idx="378">
                  <c:v>2699</c:v>
                </c:pt>
                <c:pt idx="379">
                  <c:v>2405</c:v>
                </c:pt>
                <c:pt idx="380">
                  <c:v>2208</c:v>
                </c:pt>
                <c:pt idx="381">
                  <c:v>2497</c:v>
                </c:pt>
                <c:pt idx="382">
                  <c:v>2697</c:v>
                </c:pt>
                <c:pt idx="383">
                  <c:v>2394</c:v>
                </c:pt>
                <c:pt idx="384">
                  <c:v>2544</c:v>
                </c:pt>
                <c:pt idx="385">
                  <c:v>2624</c:v>
                </c:pt>
                <c:pt idx="386">
                  <c:v>2073</c:v>
                </c:pt>
                <c:pt idx="387">
                  <c:v>2216</c:v>
                </c:pt>
                <c:pt idx="388">
                  <c:v>2363</c:v>
                </c:pt>
                <c:pt idx="389">
                  <c:v>2537</c:v>
                </c:pt>
                <c:pt idx="390">
                  <c:v>2144</c:v>
                </c:pt>
                <c:pt idx="391">
                  <c:v>2031</c:v>
                </c:pt>
                <c:pt idx="392">
                  <c:v>2079</c:v>
                </c:pt>
                <c:pt idx="393">
                  <c:v>2237</c:v>
                </c:pt>
                <c:pt idx="394">
                  <c:v>2427</c:v>
                </c:pt>
                <c:pt idx="395">
                  <c:v>2012</c:v>
                </c:pt>
                <c:pt idx="396">
                  <c:v>2247</c:v>
                </c:pt>
                <c:pt idx="397">
                  <c:v>1985</c:v>
                </c:pt>
                <c:pt idx="398">
                  <c:v>2149</c:v>
                </c:pt>
                <c:pt idx="399">
                  <c:v>1888</c:v>
                </c:pt>
                <c:pt idx="400">
                  <c:v>2156</c:v>
                </c:pt>
                <c:pt idx="401">
                  <c:v>2268</c:v>
                </c:pt>
                <c:pt idx="402">
                  <c:v>1974</c:v>
                </c:pt>
                <c:pt idx="403">
                  <c:v>2204</c:v>
                </c:pt>
                <c:pt idx="404">
                  <c:v>2270</c:v>
                </c:pt>
                <c:pt idx="405">
                  <c:v>2184</c:v>
                </c:pt>
                <c:pt idx="406">
                  <c:v>2183</c:v>
                </c:pt>
                <c:pt idx="407">
                  <c:v>2064</c:v>
                </c:pt>
                <c:pt idx="408">
                  <c:v>1967</c:v>
                </c:pt>
                <c:pt idx="409">
                  <c:v>2136</c:v>
                </c:pt>
                <c:pt idx="410">
                  <c:v>2106</c:v>
                </c:pt>
                <c:pt idx="411">
                  <c:v>1764</c:v>
                </c:pt>
                <c:pt idx="412">
                  <c:v>1785</c:v>
                </c:pt>
                <c:pt idx="413">
                  <c:v>2116</c:v>
                </c:pt>
                <c:pt idx="414">
                  <c:v>1945</c:v>
                </c:pt>
                <c:pt idx="415">
                  <c:v>1836</c:v>
                </c:pt>
                <c:pt idx="416">
                  <c:v>1769</c:v>
                </c:pt>
                <c:pt idx="417">
                  <c:v>1876</c:v>
                </c:pt>
                <c:pt idx="418">
                  <c:v>1945</c:v>
                </c:pt>
                <c:pt idx="419">
                  <c:v>1916</c:v>
                </c:pt>
                <c:pt idx="420">
                  <c:v>1822</c:v>
                </c:pt>
                <c:pt idx="421">
                  <c:v>1814</c:v>
                </c:pt>
                <c:pt idx="422">
                  <c:v>1898</c:v>
                </c:pt>
                <c:pt idx="423">
                  <c:v>1664</c:v>
                </c:pt>
                <c:pt idx="424">
                  <c:v>1678</c:v>
                </c:pt>
                <c:pt idx="425">
                  <c:v>1905</c:v>
                </c:pt>
                <c:pt idx="426">
                  <c:v>1807</c:v>
                </c:pt>
                <c:pt idx="427">
                  <c:v>1797</c:v>
                </c:pt>
                <c:pt idx="428">
                  <c:v>1686</c:v>
                </c:pt>
                <c:pt idx="429">
                  <c:v>1603</c:v>
                </c:pt>
                <c:pt idx="430">
                  <c:v>1994</c:v>
                </c:pt>
                <c:pt idx="431">
                  <c:v>1575</c:v>
                </c:pt>
                <c:pt idx="432">
                  <c:v>1975</c:v>
                </c:pt>
                <c:pt idx="433">
                  <c:v>1910</c:v>
                </c:pt>
                <c:pt idx="434">
                  <c:v>1744</c:v>
                </c:pt>
                <c:pt idx="435">
                  <c:v>1693</c:v>
                </c:pt>
                <c:pt idx="436">
                  <c:v>1741</c:v>
                </c:pt>
                <c:pt idx="437">
                  <c:v>1804</c:v>
                </c:pt>
                <c:pt idx="438">
                  <c:v>1743</c:v>
                </c:pt>
                <c:pt idx="439">
                  <c:v>1905</c:v>
                </c:pt>
                <c:pt idx="440">
                  <c:v>1602</c:v>
                </c:pt>
                <c:pt idx="441">
                  <c:v>1785</c:v>
                </c:pt>
                <c:pt idx="442">
                  <c:v>1659</c:v>
                </c:pt>
                <c:pt idx="443">
                  <c:v>1620</c:v>
                </c:pt>
                <c:pt idx="444">
                  <c:v>1832</c:v>
                </c:pt>
                <c:pt idx="445">
                  <c:v>1899</c:v>
                </c:pt>
                <c:pt idx="446">
                  <c:v>1876</c:v>
                </c:pt>
                <c:pt idx="447">
                  <c:v>1585</c:v>
                </c:pt>
                <c:pt idx="448">
                  <c:v>1753</c:v>
                </c:pt>
                <c:pt idx="449">
                  <c:v>2006</c:v>
                </c:pt>
                <c:pt idx="450">
                  <c:v>1844</c:v>
                </c:pt>
                <c:pt idx="451">
                  <c:v>1786</c:v>
                </c:pt>
                <c:pt idx="452">
                  <c:v>1788</c:v>
                </c:pt>
                <c:pt idx="453">
                  <c:v>1820</c:v>
                </c:pt>
                <c:pt idx="454">
                  <c:v>1797</c:v>
                </c:pt>
                <c:pt idx="455">
                  <c:v>1744</c:v>
                </c:pt>
                <c:pt idx="456">
                  <c:v>1667</c:v>
                </c:pt>
                <c:pt idx="457">
                  <c:v>1708</c:v>
                </c:pt>
                <c:pt idx="458">
                  <c:v>1640</c:v>
                </c:pt>
                <c:pt idx="459">
                  <c:v>1790</c:v>
                </c:pt>
                <c:pt idx="460">
                  <c:v>2026</c:v>
                </c:pt>
                <c:pt idx="461">
                  <c:v>1972</c:v>
                </c:pt>
                <c:pt idx="462">
                  <c:v>1922</c:v>
                </c:pt>
                <c:pt idx="463">
                  <c:v>1783</c:v>
                </c:pt>
                <c:pt idx="464">
                  <c:v>1645</c:v>
                </c:pt>
                <c:pt idx="465">
                  <c:v>1836</c:v>
                </c:pt>
                <c:pt idx="466">
                  <c:v>1970</c:v>
                </c:pt>
                <c:pt idx="467">
                  <c:v>1891</c:v>
                </c:pt>
                <c:pt idx="468">
                  <c:v>1922</c:v>
                </c:pt>
                <c:pt idx="469">
                  <c:v>1657</c:v>
                </c:pt>
                <c:pt idx="470">
                  <c:v>1728</c:v>
                </c:pt>
                <c:pt idx="471">
                  <c:v>1800</c:v>
                </c:pt>
                <c:pt idx="472">
                  <c:v>1631</c:v>
                </c:pt>
                <c:pt idx="473">
                  <c:v>1744</c:v>
                </c:pt>
                <c:pt idx="474">
                  <c:v>1925</c:v>
                </c:pt>
                <c:pt idx="475">
                  <c:v>1978</c:v>
                </c:pt>
                <c:pt idx="476">
                  <c:v>1910</c:v>
                </c:pt>
                <c:pt idx="477">
                  <c:v>1873</c:v>
                </c:pt>
                <c:pt idx="478">
                  <c:v>1581</c:v>
                </c:pt>
                <c:pt idx="479">
                  <c:v>1845</c:v>
                </c:pt>
                <c:pt idx="480">
                  <c:v>1538</c:v>
                </c:pt>
                <c:pt idx="481">
                  <c:v>1637</c:v>
                </c:pt>
                <c:pt idx="482">
                  <c:v>1638</c:v>
                </c:pt>
                <c:pt idx="483">
                  <c:v>1501</c:v>
                </c:pt>
                <c:pt idx="484">
                  <c:v>1719</c:v>
                </c:pt>
                <c:pt idx="485">
                  <c:v>1554</c:v>
                </c:pt>
                <c:pt idx="486">
                  <c:v>1613</c:v>
                </c:pt>
                <c:pt idx="487">
                  <c:v>1532</c:v>
                </c:pt>
                <c:pt idx="488">
                  <c:v>1634</c:v>
                </c:pt>
                <c:pt idx="489">
                  <c:v>1621</c:v>
                </c:pt>
                <c:pt idx="490">
                  <c:v>1646</c:v>
                </c:pt>
                <c:pt idx="491">
                  <c:v>1451</c:v>
                </c:pt>
                <c:pt idx="492">
                  <c:v>1646</c:v>
                </c:pt>
                <c:pt idx="493">
                  <c:v>1552</c:v>
                </c:pt>
                <c:pt idx="494">
                  <c:v>1464</c:v>
                </c:pt>
                <c:pt idx="495">
                  <c:v>1445</c:v>
                </c:pt>
                <c:pt idx="496">
                  <c:v>1405</c:v>
                </c:pt>
                <c:pt idx="497">
                  <c:v>1503</c:v>
                </c:pt>
                <c:pt idx="498">
                  <c:v>1398</c:v>
                </c:pt>
                <c:pt idx="499">
                  <c:v>1559</c:v>
                </c:pt>
                <c:pt idx="500">
                  <c:v>1299</c:v>
                </c:pt>
                <c:pt idx="501">
                  <c:v>1514</c:v>
                </c:pt>
                <c:pt idx="502">
                  <c:v>1410</c:v>
                </c:pt>
                <c:pt idx="503">
                  <c:v>1513</c:v>
                </c:pt>
                <c:pt idx="504">
                  <c:v>1297</c:v>
                </c:pt>
                <c:pt idx="505">
                  <c:v>1500</c:v>
                </c:pt>
                <c:pt idx="506">
                  <c:v>1185</c:v>
                </c:pt>
                <c:pt idx="507">
                  <c:v>1476</c:v>
                </c:pt>
                <c:pt idx="508">
                  <c:v>1317</c:v>
                </c:pt>
                <c:pt idx="509">
                  <c:v>1167</c:v>
                </c:pt>
                <c:pt idx="510">
                  <c:v>1262</c:v>
                </c:pt>
                <c:pt idx="511">
                  <c:v>1327</c:v>
                </c:pt>
                <c:pt idx="512">
                  <c:v>1194</c:v>
                </c:pt>
                <c:pt idx="513">
                  <c:v>1336</c:v>
                </c:pt>
                <c:pt idx="514">
                  <c:v>1260</c:v>
                </c:pt>
                <c:pt idx="515">
                  <c:v>1114</c:v>
                </c:pt>
                <c:pt idx="516">
                  <c:v>1338</c:v>
                </c:pt>
                <c:pt idx="517">
                  <c:v>1181</c:v>
                </c:pt>
                <c:pt idx="518">
                  <c:v>1277</c:v>
                </c:pt>
                <c:pt idx="519">
                  <c:v>1369</c:v>
                </c:pt>
                <c:pt idx="520">
                  <c:v>1391</c:v>
                </c:pt>
                <c:pt idx="521">
                  <c:v>1105</c:v>
                </c:pt>
                <c:pt idx="522">
                  <c:v>1171</c:v>
                </c:pt>
                <c:pt idx="523">
                  <c:v>1308</c:v>
                </c:pt>
                <c:pt idx="524">
                  <c:v>1093</c:v>
                </c:pt>
                <c:pt idx="525">
                  <c:v>1216</c:v>
                </c:pt>
                <c:pt idx="526">
                  <c:v>1057</c:v>
                </c:pt>
                <c:pt idx="527">
                  <c:v>1312</c:v>
                </c:pt>
                <c:pt idx="528">
                  <c:v>1333</c:v>
                </c:pt>
                <c:pt idx="529">
                  <c:v>1294</c:v>
                </c:pt>
                <c:pt idx="530">
                  <c:v>1210</c:v>
                </c:pt>
                <c:pt idx="531">
                  <c:v>1232</c:v>
                </c:pt>
                <c:pt idx="532">
                  <c:v>1072</c:v>
                </c:pt>
                <c:pt idx="533">
                  <c:v>1110</c:v>
                </c:pt>
                <c:pt idx="534">
                  <c:v>1266</c:v>
                </c:pt>
                <c:pt idx="535">
                  <c:v>1172</c:v>
                </c:pt>
                <c:pt idx="536">
                  <c:v>1256</c:v>
                </c:pt>
                <c:pt idx="537">
                  <c:v>1117</c:v>
                </c:pt>
                <c:pt idx="538">
                  <c:v>1218</c:v>
                </c:pt>
                <c:pt idx="539">
                  <c:v>1246</c:v>
                </c:pt>
                <c:pt idx="540">
                  <c:v>1103</c:v>
                </c:pt>
                <c:pt idx="541">
                  <c:v>1021</c:v>
                </c:pt>
                <c:pt idx="542">
                  <c:v>1213</c:v>
                </c:pt>
                <c:pt idx="543">
                  <c:v>1030</c:v>
                </c:pt>
                <c:pt idx="544">
                  <c:v>1156</c:v>
                </c:pt>
                <c:pt idx="545">
                  <c:v>1135</c:v>
                </c:pt>
                <c:pt idx="546">
                  <c:v>1164</c:v>
                </c:pt>
                <c:pt idx="547">
                  <c:v>1182</c:v>
                </c:pt>
                <c:pt idx="548">
                  <c:v>1159</c:v>
                </c:pt>
                <c:pt idx="549">
                  <c:v>949</c:v>
                </c:pt>
                <c:pt idx="550">
                  <c:v>968</c:v>
                </c:pt>
                <c:pt idx="551">
                  <c:v>1026</c:v>
                </c:pt>
                <c:pt idx="552">
                  <c:v>965</c:v>
                </c:pt>
                <c:pt idx="553">
                  <c:v>969</c:v>
                </c:pt>
                <c:pt idx="554">
                  <c:v>1224</c:v>
                </c:pt>
                <c:pt idx="555">
                  <c:v>1239</c:v>
                </c:pt>
                <c:pt idx="556">
                  <c:v>1007</c:v>
                </c:pt>
                <c:pt idx="557">
                  <c:v>1169</c:v>
                </c:pt>
                <c:pt idx="558">
                  <c:v>1125</c:v>
                </c:pt>
                <c:pt idx="559">
                  <c:v>1148</c:v>
                </c:pt>
                <c:pt idx="560">
                  <c:v>1169</c:v>
                </c:pt>
                <c:pt idx="561">
                  <c:v>1190</c:v>
                </c:pt>
                <c:pt idx="562">
                  <c:v>1216</c:v>
                </c:pt>
                <c:pt idx="563">
                  <c:v>1345</c:v>
                </c:pt>
                <c:pt idx="564">
                  <c:v>1287</c:v>
                </c:pt>
                <c:pt idx="565">
                  <c:v>1129</c:v>
                </c:pt>
                <c:pt idx="566">
                  <c:v>1300</c:v>
                </c:pt>
                <c:pt idx="567">
                  <c:v>1395</c:v>
                </c:pt>
                <c:pt idx="568">
                  <c:v>1179</c:v>
                </c:pt>
                <c:pt idx="569">
                  <c:v>1234</c:v>
                </c:pt>
                <c:pt idx="570">
                  <c:v>1477</c:v>
                </c:pt>
                <c:pt idx="571">
                  <c:v>1255</c:v>
                </c:pt>
                <c:pt idx="572">
                  <c:v>1283</c:v>
                </c:pt>
                <c:pt idx="573">
                  <c:v>1356</c:v>
                </c:pt>
                <c:pt idx="574">
                  <c:v>1290</c:v>
                </c:pt>
                <c:pt idx="575">
                  <c:v>1450</c:v>
                </c:pt>
                <c:pt idx="576">
                  <c:v>1275</c:v>
                </c:pt>
                <c:pt idx="577">
                  <c:v>1409</c:v>
                </c:pt>
                <c:pt idx="578">
                  <c:v>1364</c:v>
                </c:pt>
                <c:pt idx="579">
                  <c:v>1369</c:v>
                </c:pt>
                <c:pt idx="580">
                  <c:v>1517</c:v>
                </c:pt>
                <c:pt idx="581">
                  <c:v>1563</c:v>
                </c:pt>
                <c:pt idx="582">
                  <c:v>1344</c:v>
                </c:pt>
                <c:pt idx="583">
                  <c:v>1480</c:v>
                </c:pt>
                <c:pt idx="584">
                  <c:v>1485</c:v>
                </c:pt>
                <c:pt idx="585">
                  <c:v>1653</c:v>
                </c:pt>
                <c:pt idx="586">
                  <c:v>1487</c:v>
                </c:pt>
                <c:pt idx="587">
                  <c:v>1566</c:v>
                </c:pt>
                <c:pt idx="588">
                  <c:v>1743</c:v>
                </c:pt>
                <c:pt idx="589">
                  <c:v>1607</c:v>
                </c:pt>
                <c:pt idx="590">
                  <c:v>1544</c:v>
                </c:pt>
                <c:pt idx="591">
                  <c:v>1410</c:v>
                </c:pt>
                <c:pt idx="592">
                  <c:v>1370</c:v>
                </c:pt>
                <c:pt idx="593">
                  <c:v>1543</c:v>
                </c:pt>
                <c:pt idx="594">
                  <c:v>1395</c:v>
                </c:pt>
                <c:pt idx="595">
                  <c:v>1475</c:v>
                </c:pt>
                <c:pt idx="596">
                  <c:v>1529</c:v>
                </c:pt>
                <c:pt idx="597">
                  <c:v>1507</c:v>
                </c:pt>
                <c:pt idx="598">
                  <c:v>1708</c:v>
                </c:pt>
                <c:pt idx="599">
                  <c:v>1560</c:v>
                </c:pt>
                <c:pt idx="600">
                  <c:v>1520</c:v>
                </c:pt>
                <c:pt idx="601">
                  <c:v>1676</c:v>
                </c:pt>
                <c:pt idx="602">
                  <c:v>1579</c:v>
                </c:pt>
                <c:pt idx="603">
                  <c:v>1416</c:v>
                </c:pt>
                <c:pt idx="604">
                  <c:v>1342</c:v>
                </c:pt>
                <c:pt idx="605">
                  <c:v>1436</c:v>
                </c:pt>
                <c:pt idx="606">
                  <c:v>1505</c:v>
                </c:pt>
                <c:pt idx="607">
                  <c:v>1441</c:v>
                </c:pt>
                <c:pt idx="608">
                  <c:v>1675</c:v>
                </c:pt>
                <c:pt idx="609">
                  <c:v>1527</c:v>
                </c:pt>
                <c:pt idx="610">
                  <c:v>1354</c:v>
                </c:pt>
                <c:pt idx="611">
                  <c:v>1524</c:v>
                </c:pt>
                <c:pt idx="612">
                  <c:v>1420</c:v>
                </c:pt>
                <c:pt idx="613">
                  <c:v>1531</c:v>
                </c:pt>
                <c:pt idx="614">
                  <c:v>1414</c:v>
                </c:pt>
                <c:pt idx="615">
                  <c:v>1640</c:v>
                </c:pt>
                <c:pt idx="616">
                  <c:v>1467</c:v>
                </c:pt>
                <c:pt idx="617">
                  <c:v>1648</c:v>
                </c:pt>
                <c:pt idx="618">
                  <c:v>1530</c:v>
                </c:pt>
                <c:pt idx="619">
                  <c:v>1588</c:v>
                </c:pt>
                <c:pt idx="620">
                  <c:v>1588</c:v>
                </c:pt>
                <c:pt idx="621">
                  <c:v>1387</c:v>
                </c:pt>
                <c:pt idx="622">
                  <c:v>1313</c:v>
                </c:pt>
                <c:pt idx="623">
                  <c:v>1499</c:v>
                </c:pt>
                <c:pt idx="624">
                  <c:v>1618</c:v>
                </c:pt>
                <c:pt idx="625">
                  <c:v>1359</c:v>
                </c:pt>
                <c:pt idx="626">
                  <c:v>1576</c:v>
                </c:pt>
                <c:pt idx="627">
                  <c:v>1417</c:v>
                </c:pt>
                <c:pt idx="628">
                  <c:v>1406</c:v>
                </c:pt>
                <c:pt idx="629">
                  <c:v>1561</c:v>
                </c:pt>
                <c:pt idx="630">
                  <c:v>1310</c:v>
                </c:pt>
                <c:pt idx="631">
                  <c:v>1385</c:v>
                </c:pt>
                <c:pt idx="632">
                  <c:v>1650</c:v>
                </c:pt>
                <c:pt idx="633">
                  <c:v>1423</c:v>
                </c:pt>
                <c:pt idx="634">
                  <c:v>1409</c:v>
                </c:pt>
                <c:pt idx="635">
                  <c:v>1371</c:v>
                </c:pt>
                <c:pt idx="636">
                  <c:v>1477</c:v>
                </c:pt>
                <c:pt idx="637">
                  <c:v>1424</c:v>
                </c:pt>
                <c:pt idx="638">
                  <c:v>1372</c:v>
                </c:pt>
                <c:pt idx="639">
                  <c:v>1616</c:v>
                </c:pt>
                <c:pt idx="640">
                  <c:v>1332</c:v>
                </c:pt>
                <c:pt idx="641">
                  <c:v>1349</c:v>
                </c:pt>
                <c:pt idx="642">
                  <c:v>1408</c:v>
                </c:pt>
                <c:pt idx="643">
                  <c:v>1359</c:v>
                </c:pt>
                <c:pt idx="644">
                  <c:v>1280</c:v>
                </c:pt>
                <c:pt idx="645">
                  <c:v>1328</c:v>
                </c:pt>
                <c:pt idx="646">
                  <c:v>1369</c:v>
                </c:pt>
                <c:pt idx="647">
                  <c:v>1565</c:v>
                </c:pt>
                <c:pt idx="648">
                  <c:v>1339</c:v>
                </c:pt>
                <c:pt idx="649">
                  <c:v>1286</c:v>
                </c:pt>
                <c:pt idx="650">
                  <c:v>1402</c:v>
                </c:pt>
                <c:pt idx="651">
                  <c:v>1343</c:v>
                </c:pt>
                <c:pt idx="652">
                  <c:v>1394</c:v>
                </c:pt>
                <c:pt idx="653">
                  <c:v>1311</c:v>
                </c:pt>
                <c:pt idx="654">
                  <c:v>1424</c:v>
                </c:pt>
                <c:pt idx="655">
                  <c:v>1438</c:v>
                </c:pt>
                <c:pt idx="656">
                  <c:v>1540</c:v>
                </c:pt>
                <c:pt idx="657">
                  <c:v>1230</c:v>
                </c:pt>
                <c:pt idx="658">
                  <c:v>1291</c:v>
                </c:pt>
                <c:pt idx="659">
                  <c:v>1407</c:v>
                </c:pt>
                <c:pt idx="660">
                  <c:v>1476</c:v>
                </c:pt>
                <c:pt idx="661">
                  <c:v>1438</c:v>
                </c:pt>
                <c:pt idx="662">
                  <c:v>1217</c:v>
                </c:pt>
                <c:pt idx="663">
                  <c:v>1382</c:v>
                </c:pt>
                <c:pt idx="664">
                  <c:v>1510</c:v>
                </c:pt>
                <c:pt idx="665">
                  <c:v>1351</c:v>
                </c:pt>
                <c:pt idx="666">
                  <c:v>1341</c:v>
                </c:pt>
                <c:pt idx="667">
                  <c:v>1438</c:v>
                </c:pt>
                <c:pt idx="668">
                  <c:v>1478</c:v>
                </c:pt>
                <c:pt idx="669">
                  <c:v>1383</c:v>
                </c:pt>
                <c:pt idx="670">
                  <c:v>1483</c:v>
                </c:pt>
                <c:pt idx="671">
                  <c:v>1525</c:v>
                </c:pt>
                <c:pt idx="672">
                  <c:v>1429</c:v>
                </c:pt>
                <c:pt idx="673">
                  <c:v>1393</c:v>
                </c:pt>
                <c:pt idx="674">
                  <c:v>1387</c:v>
                </c:pt>
                <c:pt idx="675">
                  <c:v>1432</c:v>
                </c:pt>
                <c:pt idx="676">
                  <c:v>1429</c:v>
                </c:pt>
                <c:pt idx="677">
                  <c:v>1438</c:v>
                </c:pt>
                <c:pt idx="678">
                  <c:v>1359</c:v>
                </c:pt>
                <c:pt idx="679">
                  <c:v>1280</c:v>
                </c:pt>
                <c:pt idx="680">
                  <c:v>1415</c:v>
                </c:pt>
                <c:pt idx="681">
                  <c:v>1478</c:v>
                </c:pt>
                <c:pt idx="682">
                  <c:v>1404</c:v>
                </c:pt>
                <c:pt idx="683">
                  <c:v>1586</c:v>
                </c:pt>
                <c:pt idx="684">
                  <c:v>1444</c:v>
                </c:pt>
                <c:pt idx="685">
                  <c:v>1323</c:v>
                </c:pt>
                <c:pt idx="686">
                  <c:v>1478</c:v>
                </c:pt>
                <c:pt idx="687">
                  <c:v>1333</c:v>
                </c:pt>
                <c:pt idx="688">
                  <c:v>1354</c:v>
                </c:pt>
                <c:pt idx="689">
                  <c:v>1489</c:v>
                </c:pt>
                <c:pt idx="690">
                  <c:v>1515</c:v>
                </c:pt>
                <c:pt idx="691">
                  <c:v>1515</c:v>
                </c:pt>
                <c:pt idx="692">
                  <c:v>1309</c:v>
                </c:pt>
                <c:pt idx="693">
                  <c:v>1395</c:v>
                </c:pt>
                <c:pt idx="694">
                  <c:v>1613</c:v>
                </c:pt>
                <c:pt idx="695">
                  <c:v>1655</c:v>
                </c:pt>
                <c:pt idx="696">
                  <c:v>1583</c:v>
                </c:pt>
                <c:pt idx="697">
                  <c:v>1470</c:v>
                </c:pt>
                <c:pt idx="698">
                  <c:v>1612</c:v>
                </c:pt>
                <c:pt idx="699">
                  <c:v>1589</c:v>
                </c:pt>
                <c:pt idx="700">
                  <c:v>1335</c:v>
                </c:pt>
                <c:pt idx="701">
                  <c:v>1634</c:v>
                </c:pt>
                <c:pt idx="702">
                  <c:v>1688</c:v>
                </c:pt>
                <c:pt idx="703">
                  <c:v>1640</c:v>
                </c:pt>
                <c:pt idx="704">
                  <c:v>1701</c:v>
                </c:pt>
                <c:pt idx="705">
                  <c:v>1599</c:v>
                </c:pt>
                <c:pt idx="706">
                  <c:v>1488</c:v>
                </c:pt>
                <c:pt idx="707">
                  <c:v>1520</c:v>
                </c:pt>
                <c:pt idx="708">
                  <c:v>1655</c:v>
                </c:pt>
                <c:pt idx="709">
                  <c:v>1605</c:v>
                </c:pt>
                <c:pt idx="710">
                  <c:v>1526</c:v>
                </c:pt>
                <c:pt idx="711">
                  <c:v>1660</c:v>
                </c:pt>
                <c:pt idx="712">
                  <c:v>1816</c:v>
                </c:pt>
                <c:pt idx="713">
                  <c:v>1710</c:v>
                </c:pt>
                <c:pt idx="714">
                  <c:v>1785</c:v>
                </c:pt>
                <c:pt idx="715">
                  <c:v>1515</c:v>
                </c:pt>
                <c:pt idx="716">
                  <c:v>1870</c:v>
                </c:pt>
                <c:pt idx="717">
                  <c:v>1609</c:v>
                </c:pt>
                <c:pt idx="718">
                  <c:v>1604</c:v>
                </c:pt>
                <c:pt idx="719">
                  <c:v>1540</c:v>
                </c:pt>
                <c:pt idx="720">
                  <c:v>1919</c:v>
                </c:pt>
                <c:pt idx="721">
                  <c:v>1639</c:v>
                </c:pt>
                <c:pt idx="722">
                  <c:v>1956</c:v>
                </c:pt>
                <c:pt idx="723">
                  <c:v>1729</c:v>
                </c:pt>
                <c:pt idx="724">
                  <c:v>1868</c:v>
                </c:pt>
                <c:pt idx="725">
                  <c:v>1690</c:v>
                </c:pt>
                <c:pt idx="726">
                  <c:v>1829</c:v>
                </c:pt>
                <c:pt idx="727">
                  <c:v>2008</c:v>
                </c:pt>
                <c:pt idx="728">
                  <c:v>1772</c:v>
                </c:pt>
                <c:pt idx="729">
                  <c:v>2011</c:v>
                </c:pt>
                <c:pt idx="730">
                  <c:v>1720</c:v>
                </c:pt>
                <c:pt idx="731">
                  <c:v>1806</c:v>
                </c:pt>
                <c:pt idx="732">
                  <c:v>1996</c:v>
                </c:pt>
                <c:pt idx="733">
                  <c:v>1962</c:v>
                </c:pt>
                <c:pt idx="734">
                  <c:v>1934</c:v>
                </c:pt>
                <c:pt idx="735">
                  <c:v>2011</c:v>
                </c:pt>
                <c:pt idx="736">
                  <c:v>1966</c:v>
                </c:pt>
                <c:pt idx="737">
                  <c:v>1799</c:v>
                </c:pt>
                <c:pt idx="738">
                  <c:v>2171</c:v>
                </c:pt>
                <c:pt idx="739">
                  <c:v>2022</c:v>
                </c:pt>
                <c:pt idx="740">
                  <c:v>1869</c:v>
                </c:pt>
                <c:pt idx="741">
                  <c:v>2222</c:v>
                </c:pt>
                <c:pt idx="742">
                  <c:v>2293</c:v>
                </c:pt>
                <c:pt idx="743">
                  <c:v>2039</c:v>
                </c:pt>
                <c:pt idx="744">
                  <c:v>1996</c:v>
                </c:pt>
                <c:pt idx="745">
                  <c:v>2290</c:v>
                </c:pt>
                <c:pt idx="746">
                  <c:v>1925</c:v>
                </c:pt>
                <c:pt idx="747">
                  <c:v>2164</c:v>
                </c:pt>
                <c:pt idx="748">
                  <c:v>2323</c:v>
                </c:pt>
                <c:pt idx="749">
                  <c:v>2309</c:v>
                </c:pt>
                <c:pt idx="750">
                  <c:v>2117</c:v>
                </c:pt>
                <c:pt idx="751">
                  <c:v>2145</c:v>
                </c:pt>
                <c:pt idx="752">
                  <c:v>2187</c:v>
                </c:pt>
                <c:pt idx="753">
                  <c:v>2621</c:v>
                </c:pt>
                <c:pt idx="754">
                  <c:v>2598</c:v>
                </c:pt>
                <c:pt idx="755">
                  <c:v>2337</c:v>
                </c:pt>
                <c:pt idx="756">
                  <c:v>2619</c:v>
                </c:pt>
                <c:pt idx="757">
                  <c:v>2703</c:v>
                </c:pt>
                <c:pt idx="758">
                  <c:v>2542</c:v>
                </c:pt>
                <c:pt idx="759">
                  <c:v>2727</c:v>
                </c:pt>
                <c:pt idx="760">
                  <c:v>2689</c:v>
                </c:pt>
                <c:pt idx="761">
                  <c:v>2364</c:v>
                </c:pt>
                <c:pt idx="762">
                  <c:v>2713</c:v>
                </c:pt>
                <c:pt idx="763">
                  <c:v>2453</c:v>
                </c:pt>
                <c:pt idx="764">
                  <c:v>2820</c:v>
                </c:pt>
                <c:pt idx="765">
                  <c:v>2816</c:v>
                </c:pt>
                <c:pt idx="766">
                  <c:v>2672</c:v>
                </c:pt>
                <c:pt idx="767">
                  <c:v>2585</c:v>
                </c:pt>
                <c:pt idx="768">
                  <c:v>2746</c:v>
                </c:pt>
                <c:pt idx="769">
                  <c:v>2476</c:v>
                </c:pt>
                <c:pt idx="770">
                  <c:v>2779</c:v>
                </c:pt>
                <c:pt idx="771">
                  <c:v>3113</c:v>
                </c:pt>
                <c:pt idx="772">
                  <c:v>2900</c:v>
                </c:pt>
                <c:pt idx="773">
                  <c:v>2519</c:v>
                </c:pt>
                <c:pt idx="774">
                  <c:v>2809</c:v>
                </c:pt>
                <c:pt idx="775">
                  <c:v>2662</c:v>
                </c:pt>
                <c:pt idx="776">
                  <c:v>2888</c:v>
                </c:pt>
                <c:pt idx="777">
                  <c:v>3042</c:v>
                </c:pt>
                <c:pt idx="778">
                  <c:v>2567</c:v>
                </c:pt>
                <c:pt idx="779">
                  <c:v>2865</c:v>
                </c:pt>
                <c:pt idx="780">
                  <c:v>3002</c:v>
                </c:pt>
                <c:pt idx="781">
                  <c:v>3028</c:v>
                </c:pt>
                <c:pt idx="782">
                  <c:v>2731</c:v>
                </c:pt>
                <c:pt idx="783">
                  <c:v>2959</c:v>
                </c:pt>
                <c:pt idx="784">
                  <c:v>3020</c:v>
                </c:pt>
                <c:pt idx="785">
                  <c:v>3063</c:v>
                </c:pt>
                <c:pt idx="786">
                  <c:v>2877</c:v>
                </c:pt>
                <c:pt idx="787">
                  <c:v>3180</c:v>
                </c:pt>
                <c:pt idx="788">
                  <c:v>3128</c:v>
                </c:pt>
                <c:pt idx="789">
                  <c:v>2634</c:v>
                </c:pt>
                <c:pt idx="790">
                  <c:v>2802</c:v>
                </c:pt>
                <c:pt idx="791">
                  <c:v>2673</c:v>
                </c:pt>
                <c:pt idx="792">
                  <c:v>2615</c:v>
                </c:pt>
                <c:pt idx="793">
                  <c:v>3026</c:v>
                </c:pt>
                <c:pt idx="794">
                  <c:v>3177</c:v>
                </c:pt>
                <c:pt idx="795">
                  <c:v>3200</c:v>
                </c:pt>
                <c:pt idx="796">
                  <c:v>3033</c:v>
                </c:pt>
                <c:pt idx="797">
                  <c:v>3090</c:v>
                </c:pt>
                <c:pt idx="798">
                  <c:v>2666</c:v>
                </c:pt>
                <c:pt idx="799">
                  <c:v>3126</c:v>
                </c:pt>
                <c:pt idx="800">
                  <c:v>2523</c:v>
                </c:pt>
                <c:pt idx="801">
                  <c:v>2911</c:v>
                </c:pt>
                <c:pt idx="802">
                  <c:v>2997</c:v>
                </c:pt>
                <c:pt idx="803">
                  <c:v>2840</c:v>
                </c:pt>
                <c:pt idx="804">
                  <c:v>2806</c:v>
                </c:pt>
                <c:pt idx="805">
                  <c:v>2919</c:v>
                </c:pt>
                <c:pt idx="806">
                  <c:v>2538</c:v>
                </c:pt>
                <c:pt idx="807">
                  <c:v>2508</c:v>
                </c:pt>
                <c:pt idx="808">
                  <c:v>2595</c:v>
                </c:pt>
                <c:pt idx="809">
                  <c:v>2840</c:v>
                </c:pt>
                <c:pt idx="810">
                  <c:v>2509</c:v>
                </c:pt>
                <c:pt idx="811">
                  <c:v>2938</c:v>
                </c:pt>
                <c:pt idx="812">
                  <c:v>3077</c:v>
                </c:pt>
                <c:pt idx="813">
                  <c:v>2728</c:v>
                </c:pt>
                <c:pt idx="814">
                  <c:v>2818</c:v>
                </c:pt>
                <c:pt idx="815">
                  <c:v>2655</c:v>
                </c:pt>
                <c:pt idx="816">
                  <c:v>3083</c:v>
                </c:pt>
                <c:pt idx="817">
                  <c:v>2573</c:v>
                </c:pt>
                <c:pt idx="818">
                  <c:v>2442</c:v>
                </c:pt>
                <c:pt idx="819">
                  <c:v>2751</c:v>
                </c:pt>
                <c:pt idx="820">
                  <c:v>2540</c:v>
                </c:pt>
                <c:pt idx="821">
                  <c:v>2863</c:v>
                </c:pt>
                <c:pt idx="822">
                  <c:v>2534</c:v>
                </c:pt>
                <c:pt idx="823">
                  <c:v>2557</c:v>
                </c:pt>
                <c:pt idx="824">
                  <c:v>2638</c:v>
                </c:pt>
                <c:pt idx="825">
                  <c:v>2381</c:v>
                </c:pt>
                <c:pt idx="826">
                  <c:v>2283</c:v>
                </c:pt>
                <c:pt idx="827">
                  <c:v>2700</c:v>
                </c:pt>
                <c:pt idx="828">
                  <c:v>2809</c:v>
                </c:pt>
                <c:pt idx="829">
                  <c:v>2306</c:v>
                </c:pt>
                <c:pt idx="830">
                  <c:v>2410</c:v>
                </c:pt>
                <c:pt idx="831">
                  <c:v>2813</c:v>
                </c:pt>
                <c:pt idx="832">
                  <c:v>2757</c:v>
                </c:pt>
                <c:pt idx="833">
                  <c:v>2692</c:v>
                </c:pt>
                <c:pt idx="834">
                  <c:v>2689</c:v>
                </c:pt>
                <c:pt idx="835">
                  <c:v>2631</c:v>
                </c:pt>
                <c:pt idx="836">
                  <c:v>2607</c:v>
                </c:pt>
                <c:pt idx="837">
                  <c:v>2400</c:v>
                </c:pt>
                <c:pt idx="838">
                  <c:v>2442</c:v>
                </c:pt>
                <c:pt idx="839">
                  <c:v>2085</c:v>
                </c:pt>
                <c:pt idx="840">
                  <c:v>2400</c:v>
                </c:pt>
                <c:pt idx="841">
                  <c:v>1993</c:v>
                </c:pt>
                <c:pt idx="842">
                  <c:v>2498</c:v>
                </c:pt>
                <c:pt idx="843">
                  <c:v>2041</c:v>
                </c:pt>
                <c:pt idx="844">
                  <c:v>2491</c:v>
                </c:pt>
                <c:pt idx="845">
                  <c:v>2294</c:v>
                </c:pt>
                <c:pt idx="846">
                  <c:v>2235</c:v>
                </c:pt>
                <c:pt idx="847">
                  <c:v>2351</c:v>
                </c:pt>
                <c:pt idx="848">
                  <c:v>2359</c:v>
                </c:pt>
                <c:pt idx="849">
                  <c:v>2300</c:v>
                </c:pt>
                <c:pt idx="850">
                  <c:v>1842</c:v>
                </c:pt>
                <c:pt idx="851">
                  <c:v>1936</c:v>
                </c:pt>
                <c:pt idx="852">
                  <c:v>1921</c:v>
                </c:pt>
                <c:pt idx="853">
                  <c:v>1967</c:v>
                </c:pt>
                <c:pt idx="854">
                  <c:v>2144</c:v>
                </c:pt>
                <c:pt idx="855">
                  <c:v>2188</c:v>
                </c:pt>
                <c:pt idx="856">
                  <c:v>1832</c:v>
                </c:pt>
                <c:pt idx="857">
                  <c:v>2087</c:v>
                </c:pt>
                <c:pt idx="858">
                  <c:v>1900</c:v>
                </c:pt>
                <c:pt idx="859">
                  <c:v>1861</c:v>
                </c:pt>
                <c:pt idx="860">
                  <c:v>1884</c:v>
                </c:pt>
                <c:pt idx="861">
                  <c:v>2085</c:v>
                </c:pt>
                <c:pt idx="862">
                  <c:v>1874</c:v>
                </c:pt>
                <c:pt idx="863">
                  <c:v>1777</c:v>
                </c:pt>
                <c:pt idx="864">
                  <c:v>1857</c:v>
                </c:pt>
                <c:pt idx="865">
                  <c:v>1839</c:v>
                </c:pt>
                <c:pt idx="866">
                  <c:v>1828</c:v>
                </c:pt>
                <c:pt idx="867">
                  <c:v>1982</c:v>
                </c:pt>
                <c:pt idx="868">
                  <c:v>2025</c:v>
                </c:pt>
                <c:pt idx="869">
                  <c:v>1870</c:v>
                </c:pt>
                <c:pt idx="870">
                  <c:v>2080</c:v>
                </c:pt>
                <c:pt idx="871">
                  <c:v>1906</c:v>
                </c:pt>
                <c:pt idx="872">
                  <c:v>1885</c:v>
                </c:pt>
                <c:pt idx="873">
                  <c:v>1752</c:v>
                </c:pt>
                <c:pt idx="874">
                  <c:v>1842</c:v>
                </c:pt>
                <c:pt idx="875">
                  <c:v>1664</c:v>
                </c:pt>
                <c:pt idx="876">
                  <c:v>1808</c:v>
                </c:pt>
                <c:pt idx="877">
                  <c:v>1904</c:v>
                </c:pt>
                <c:pt idx="878">
                  <c:v>1904</c:v>
                </c:pt>
                <c:pt idx="879">
                  <c:v>1876</c:v>
                </c:pt>
                <c:pt idx="880">
                  <c:v>1930</c:v>
                </c:pt>
                <c:pt idx="881">
                  <c:v>1791</c:v>
                </c:pt>
                <c:pt idx="882">
                  <c:v>1654</c:v>
                </c:pt>
                <c:pt idx="883">
                  <c:v>1931</c:v>
                </c:pt>
                <c:pt idx="884">
                  <c:v>1740</c:v>
                </c:pt>
                <c:pt idx="885">
                  <c:v>1715</c:v>
                </c:pt>
                <c:pt idx="886">
                  <c:v>1593</c:v>
                </c:pt>
                <c:pt idx="887">
                  <c:v>1779</c:v>
                </c:pt>
                <c:pt idx="888">
                  <c:v>1741</c:v>
                </c:pt>
                <c:pt idx="889">
                  <c:v>1770</c:v>
                </c:pt>
                <c:pt idx="890">
                  <c:v>1511</c:v>
                </c:pt>
                <c:pt idx="891">
                  <c:v>1589</c:v>
                </c:pt>
                <c:pt idx="892">
                  <c:v>1550</c:v>
                </c:pt>
                <c:pt idx="893">
                  <c:v>1792</c:v>
                </c:pt>
                <c:pt idx="894">
                  <c:v>1670</c:v>
                </c:pt>
                <c:pt idx="895">
                  <c:v>1488</c:v>
                </c:pt>
                <c:pt idx="896">
                  <c:v>1528</c:v>
                </c:pt>
                <c:pt idx="897">
                  <c:v>1745</c:v>
                </c:pt>
                <c:pt idx="898">
                  <c:v>1481</c:v>
                </c:pt>
                <c:pt idx="899">
                  <c:v>1649</c:v>
                </c:pt>
                <c:pt idx="900">
                  <c:v>1532</c:v>
                </c:pt>
                <c:pt idx="901">
                  <c:v>1688</c:v>
                </c:pt>
                <c:pt idx="902">
                  <c:v>1702</c:v>
                </c:pt>
                <c:pt idx="903">
                  <c:v>1440</c:v>
                </c:pt>
                <c:pt idx="904">
                  <c:v>1803</c:v>
                </c:pt>
                <c:pt idx="905">
                  <c:v>1574</c:v>
                </c:pt>
                <c:pt idx="906">
                  <c:v>1523</c:v>
                </c:pt>
                <c:pt idx="907">
                  <c:v>1519</c:v>
                </c:pt>
                <c:pt idx="908">
                  <c:v>1522</c:v>
                </c:pt>
                <c:pt idx="909">
                  <c:v>1648</c:v>
                </c:pt>
                <c:pt idx="910">
                  <c:v>1676</c:v>
                </c:pt>
                <c:pt idx="911">
                  <c:v>1544</c:v>
                </c:pt>
                <c:pt idx="912">
                  <c:v>1599</c:v>
                </c:pt>
                <c:pt idx="913">
                  <c:v>1782</c:v>
                </c:pt>
                <c:pt idx="914">
                  <c:v>1481</c:v>
                </c:pt>
                <c:pt idx="915">
                  <c:v>1583</c:v>
                </c:pt>
                <c:pt idx="916">
                  <c:v>1756</c:v>
                </c:pt>
                <c:pt idx="917">
                  <c:v>1796</c:v>
                </c:pt>
                <c:pt idx="918">
                  <c:v>1757</c:v>
                </c:pt>
                <c:pt idx="919">
                  <c:v>1584</c:v>
                </c:pt>
                <c:pt idx="920">
                  <c:v>1774</c:v>
                </c:pt>
                <c:pt idx="921">
                  <c:v>1560</c:v>
                </c:pt>
                <c:pt idx="922">
                  <c:v>1601</c:v>
                </c:pt>
                <c:pt idx="923">
                  <c:v>1516</c:v>
                </c:pt>
                <c:pt idx="924">
                  <c:v>1787</c:v>
                </c:pt>
                <c:pt idx="925">
                  <c:v>1754</c:v>
                </c:pt>
                <c:pt idx="926">
                  <c:v>1697</c:v>
                </c:pt>
                <c:pt idx="927">
                  <c:v>1530</c:v>
                </c:pt>
                <c:pt idx="928">
                  <c:v>1754</c:v>
                </c:pt>
                <c:pt idx="929">
                  <c:v>1782</c:v>
                </c:pt>
                <c:pt idx="930">
                  <c:v>1456</c:v>
                </c:pt>
                <c:pt idx="931">
                  <c:v>1756</c:v>
                </c:pt>
                <c:pt idx="932">
                  <c:v>1592</c:v>
                </c:pt>
                <c:pt idx="933">
                  <c:v>1704</c:v>
                </c:pt>
                <c:pt idx="934">
                  <c:v>1469</c:v>
                </c:pt>
                <c:pt idx="935">
                  <c:v>1720</c:v>
                </c:pt>
                <c:pt idx="936">
                  <c:v>1583</c:v>
                </c:pt>
                <c:pt idx="937">
                  <c:v>1466</c:v>
                </c:pt>
                <c:pt idx="938">
                  <c:v>1336</c:v>
                </c:pt>
                <c:pt idx="939">
                  <c:v>1404</c:v>
                </c:pt>
                <c:pt idx="940">
                  <c:v>1380</c:v>
                </c:pt>
                <c:pt idx="941">
                  <c:v>1510</c:v>
                </c:pt>
                <c:pt idx="942">
                  <c:v>1347</c:v>
                </c:pt>
                <c:pt idx="943">
                  <c:v>1586</c:v>
                </c:pt>
                <c:pt idx="944">
                  <c:v>1539</c:v>
                </c:pt>
                <c:pt idx="945">
                  <c:v>1295</c:v>
                </c:pt>
                <c:pt idx="946">
                  <c:v>1514</c:v>
                </c:pt>
                <c:pt idx="947">
                  <c:v>1595</c:v>
                </c:pt>
                <c:pt idx="948">
                  <c:v>1549</c:v>
                </c:pt>
                <c:pt idx="949">
                  <c:v>1465</c:v>
                </c:pt>
                <c:pt idx="950">
                  <c:v>1433</c:v>
                </c:pt>
                <c:pt idx="951">
                  <c:v>1451</c:v>
                </c:pt>
                <c:pt idx="952">
                  <c:v>1426</c:v>
                </c:pt>
                <c:pt idx="953">
                  <c:v>1338</c:v>
                </c:pt>
                <c:pt idx="954">
                  <c:v>1268</c:v>
                </c:pt>
                <c:pt idx="955">
                  <c:v>1220</c:v>
                </c:pt>
                <c:pt idx="956">
                  <c:v>1394</c:v>
                </c:pt>
                <c:pt idx="957">
                  <c:v>1257</c:v>
                </c:pt>
                <c:pt idx="958">
                  <c:v>1229</c:v>
                </c:pt>
                <c:pt idx="959">
                  <c:v>1508</c:v>
                </c:pt>
                <c:pt idx="960">
                  <c:v>1500</c:v>
                </c:pt>
                <c:pt idx="961">
                  <c:v>1472</c:v>
                </c:pt>
                <c:pt idx="962">
                  <c:v>1340</c:v>
                </c:pt>
                <c:pt idx="963">
                  <c:v>1190</c:v>
                </c:pt>
                <c:pt idx="964">
                  <c:v>1366</c:v>
                </c:pt>
                <c:pt idx="965">
                  <c:v>1158</c:v>
                </c:pt>
                <c:pt idx="966">
                  <c:v>1181</c:v>
                </c:pt>
                <c:pt idx="967">
                  <c:v>1424</c:v>
                </c:pt>
                <c:pt idx="968">
                  <c:v>1259</c:v>
                </c:pt>
                <c:pt idx="969">
                  <c:v>1425</c:v>
                </c:pt>
                <c:pt idx="970">
                  <c:v>1138</c:v>
                </c:pt>
                <c:pt idx="971">
                  <c:v>1223</c:v>
                </c:pt>
                <c:pt idx="972">
                  <c:v>1355</c:v>
                </c:pt>
                <c:pt idx="973">
                  <c:v>1364</c:v>
                </c:pt>
                <c:pt idx="974">
                  <c:v>1393</c:v>
                </c:pt>
                <c:pt idx="975">
                  <c:v>1364</c:v>
                </c:pt>
                <c:pt idx="976">
                  <c:v>1092</c:v>
                </c:pt>
                <c:pt idx="977">
                  <c:v>1157</c:v>
                </c:pt>
                <c:pt idx="978">
                  <c:v>1236</c:v>
                </c:pt>
                <c:pt idx="979">
                  <c:v>1104</c:v>
                </c:pt>
                <c:pt idx="980">
                  <c:v>1236</c:v>
                </c:pt>
                <c:pt idx="981">
                  <c:v>1315</c:v>
                </c:pt>
                <c:pt idx="982">
                  <c:v>1105</c:v>
                </c:pt>
                <c:pt idx="983">
                  <c:v>1136</c:v>
                </c:pt>
                <c:pt idx="984">
                  <c:v>1094</c:v>
                </c:pt>
                <c:pt idx="985">
                  <c:v>1280</c:v>
                </c:pt>
                <c:pt idx="986">
                  <c:v>1101</c:v>
                </c:pt>
                <c:pt idx="987">
                  <c:v>1294</c:v>
                </c:pt>
                <c:pt idx="988">
                  <c:v>1178</c:v>
                </c:pt>
                <c:pt idx="989">
                  <c:v>1050</c:v>
                </c:pt>
                <c:pt idx="990">
                  <c:v>1057</c:v>
                </c:pt>
                <c:pt idx="991">
                  <c:v>1180</c:v>
                </c:pt>
                <c:pt idx="992">
                  <c:v>1124</c:v>
                </c:pt>
                <c:pt idx="993">
                  <c:v>1096</c:v>
                </c:pt>
                <c:pt idx="994">
                  <c:v>1110</c:v>
                </c:pt>
                <c:pt idx="995">
                  <c:v>1045</c:v>
                </c:pt>
                <c:pt idx="996">
                  <c:v>1098</c:v>
                </c:pt>
                <c:pt idx="997">
                  <c:v>1232</c:v>
                </c:pt>
                <c:pt idx="998">
                  <c:v>1211</c:v>
                </c:pt>
                <c:pt idx="999">
                  <c:v>1195</c:v>
                </c:pt>
                <c:pt idx="1000">
                  <c:v>974</c:v>
                </c:pt>
                <c:pt idx="1001">
                  <c:v>1151</c:v>
                </c:pt>
                <c:pt idx="1002">
                  <c:v>1014</c:v>
                </c:pt>
                <c:pt idx="1003">
                  <c:v>1127</c:v>
                </c:pt>
                <c:pt idx="1004">
                  <c:v>1161</c:v>
                </c:pt>
                <c:pt idx="1005">
                  <c:v>1084</c:v>
                </c:pt>
                <c:pt idx="1006">
                  <c:v>1097</c:v>
                </c:pt>
                <c:pt idx="1007">
                  <c:v>941</c:v>
                </c:pt>
                <c:pt idx="1008">
                  <c:v>1052</c:v>
                </c:pt>
                <c:pt idx="1009">
                  <c:v>946</c:v>
                </c:pt>
                <c:pt idx="1010">
                  <c:v>1049</c:v>
                </c:pt>
                <c:pt idx="1011">
                  <c:v>1173</c:v>
                </c:pt>
                <c:pt idx="1012">
                  <c:v>1132</c:v>
                </c:pt>
                <c:pt idx="1013">
                  <c:v>1110</c:v>
                </c:pt>
                <c:pt idx="1014">
                  <c:v>1047</c:v>
                </c:pt>
                <c:pt idx="1015">
                  <c:v>1196</c:v>
                </c:pt>
                <c:pt idx="1016">
                  <c:v>1178</c:v>
                </c:pt>
                <c:pt idx="1017">
                  <c:v>1162</c:v>
                </c:pt>
                <c:pt idx="1018">
                  <c:v>1145</c:v>
                </c:pt>
                <c:pt idx="1019">
                  <c:v>1149</c:v>
                </c:pt>
                <c:pt idx="1020">
                  <c:v>1093</c:v>
                </c:pt>
                <c:pt idx="1021">
                  <c:v>1138</c:v>
                </c:pt>
                <c:pt idx="1022">
                  <c:v>1050</c:v>
                </c:pt>
                <c:pt idx="1023">
                  <c:v>1216</c:v>
                </c:pt>
                <c:pt idx="1024">
                  <c:v>1189</c:v>
                </c:pt>
                <c:pt idx="1025">
                  <c:v>1332</c:v>
                </c:pt>
                <c:pt idx="1026">
                  <c:v>1294</c:v>
                </c:pt>
                <c:pt idx="1027">
                  <c:v>1317</c:v>
                </c:pt>
                <c:pt idx="1028">
                  <c:v>1281</c:v>
                </c:pt>
                <c:pt idx="1029">
                  <c:v>1125</c:v>
                </c:pt>
                <c:pt idx="1030">
                  <c:v>1292</c:v>
                </c:pt>
                <c:pt idx="1031">
                  <c:v>1225</c:v>
                </c:pt>
                <c:pt idx="1032">
                  <c:v>1332</c:v>
                </c:pt>
                <c:pt idx="1033">
                  <c:v>1346</c:v>
                </c:pt>
                <c:pt idx="1034">
                  <c:v>1398</c:v>
                </c:pt>
                <c:pt idx="1035">
                  <c:v>1216</c:v>
                </c:pt>
                <c:pt idx="1036">
                  <c:v>1429</c:v>
                </c:pt>
                <c:pt idx="1037">
                  <c:v>1392</c:v>
                </c:pt>
                <c:pt idx="1038">
                  <c:v>1506</c:v>
                </c:pt>
                <c:pt idx="1039">
                  <c:v>1538</c:v>
                </c:pt>
                <c:pt idx="1040">
                  <c:v>1525</c:v>
                </c:pt>
                <c:pt idx="1041">
                  <c:v>1484</c:v>
                </c:pt>
                <c:pt idx="1042">
                  <c:v>1503</c:v>
                </c:pt>
                <c:pt idx="1043">
                  <c:v>1342</c:v>
                </c:pt>
                <c:pt idx="1044">
                  <c:v>1435</c:v>
                </c:pt>
                <c:pt idx="1045">
                  <c:v>1561</c:v>
                </c:pt>
                <c:pt idx="1046">
                  <c:v>1510</c:v>
                </c:pt>
                <c:pt idx="1047">
                  <c:v>1321</c:v>
                </c:pt>
                <c:pt idx="1048">
                  <c:v>1535</c:v>
                </c:pt>
                <c:pt idx="1049">
                  <c:v>1479</c:v>
                </c:pt>
                <c:pt idx="1050">
                  <c:v>1460</c:v>
                </c:pt>
                <c:pt idx="1051">
                  <c:v>1552</c:v>
                </c:pt>
                <c:pt idx="1052">
                  <c:v>1275</c:v>
                </c:pt>
                <c:pt idx="1053">
                  <c:v>1595</c:v>
                </c:pt>
                <c:pt idx="1054">
                  <c:v>1585</c:v>
                </c:pt>
                <c:pt idx="1055">
                  <c:v>1274</c:v>
                </c:pt>
                <c:pt idx="1056">
                  <c:v>1514</c:v>
                </c:pt>
                <c:pt idx="1057">
                  <c:v>1277</c:v>
                </c:pt>
                <c:pt idx="1058">
                  <c:v>1525</c:v>
                </c:pt>
                <c:pt idx="1059">
                  <c:v>1386</c:v>
                </c:pt>
                <c:pt idx="1060">
                  <c:v>1463</c:v>
                </c:pt>
                <c:pt idx="1061">
                  <c:v>1610</c:v>
                </c:pt>
                <c:pt idx="1062">
                  <c:v>1427</c:v>
                </c:pt>
                <c:pt idx="1063">
                  <c:v>1484</c:v>
                </c:pt>
                <c:pt idx="1064">
                  <c:v>1579</c:v>
                </c:pt>
                <c:pt idx="1065">
                  <c:v>1546</c:v>
                </c:pt>
                <c:pt idx="1066">
                  <c:v>1537</c:v>
                </c:pt>
                <c:pt idx="1067">
                  <c:v>1490</c:v>
                </c:pt>
                <c:pt idx="1068">
                  <c:v>1382</c:v>
                </c:pt>
                <c:pt idx="1069">
                  <c:v>1321</c:v>
                </c:pt>
                <c:pt idx="1070">
                  <c:v>1583</c:v>
                </c:pt>
                <c:pt idx="1071">
                  <c:v>1343</c:v>
                </c:pt>
                <c:pt idx="1072">
                  <c:v>1407</c:v>
                </c:pt>
                <c:pt idx="1073">
                  <c:v>1546</c:v>
                </c:pt>
                <c:pt idx="1074">
                  <c:v>1347</c:v>
                </c:pt>
                <c:pt idx="1075">
                  <c:v>1619</c:v>
                </c:pt>
                <c:pt idx="1076">
                  <c:v>1454</c:v>
                </c:pt>
                <c:pt idx="1077">
                  <c:v>1305</c:v>
                </c:pt>
                <c:pt idx="1078">
                  <c:v>1431</c:v>
                </c:pt>
                <c:pt idx="1079">
                  <c:v>1540</c:v>
                </c:pt>
                <c:pt idx="1080">
                  <c:v>1415</c:v>
                </c:pt>
                <c:pt idx="1081">
                  <c:v>1596</c:v>
                </c:pt>
                <c:pt idx="1082">
                  <c:v>1565</c:v>
                </c:pt>
                <c:pt idx="1083">
                  <c:v>1296</c:v>
                </c:pt>
                <c:pt idx="1084">
                  <c:v>1387</c:v>
                </c:pt>
                <c:pt idx="1085">
                  <c:v>1504</c:v>
                </c:pt>
                <c:pt idx="1086">
                  <c:v>1632</c:v>
                </c:pt>
                <c:pt idx="1087">
                  <c:v>1425</c:v>
                </c:pt>
                <c:pt idx="1088">
                  <c:v>1437</c:v>
                </c:pt>
                <c:pt idx="1089">
                  <c:v>1428</c:v>
                </c:pt>
                <c:pt idx="1090">
                  <c:v>1560</c:v>
                </c:pt>
                <c:pt idx="1091">
                  <c:v>1595</c:v>
                </c:pt>
                <c:pt idx="1092">
                  <c:v>1593</c:v>
                </c:pt>
                <c:pt idx="1093">
                  <c:v>1525</c:v>
                </c:pt>
                <c:pt idx="1094">
                  <c:v>1573</c:v>
                </c:pt>
                <c:pt idx="1095">
                  <c:v>1294</c:v>
                </c:pt>
                <c:pt idx="1096">
                  <c:v>1500</c:v>
                </c:pt>
                <c:pt idx="1097">
                  <c:v>1420</c:v>
                </c:pt>
                <c:pt idx="1098">
                  <c:v>1227</c:v>
                </c:pt>
                <c:pt idx="1099">
                  <c:v>1471</c:v>
                </c:pt>
                <c:pt idx="1100">
                  <c:v>1412</c:v>
                </c:pt>
                <c:pt idx="1101">
                  <c:v>1555</c:v>
                </c:pt>
                <c:pt idx="1102">
                  <c:v>1406</c:v>
                </c:pt>
                <c:pt idx="1103">
                  <c:v>1285</c:v>
                </c:pt>
                <c:pt idx="1104">
                  <c:v>1346</c:v>
                </c:pt>
                <c:pt idx="1105">
                  <c:v>1241</c:v>
                </c:pt>
                <c:pt idx="1106">
                  <c:v>1517</c:v>
                </c:pt>
                <c:pt idx="1107">
                  <c:v>1341</c:v>
                </c:pt>
                <c:pt idx="1108">
                  <c:v>1318</c:v>
                </c:pt>
                <c:pt idx="1109">
                  <c:v>1270</c:v>
                </c:pt>
                <c:pt idx="1110">
                  <c:v>1432</c:v>
                </c:pt>
                <c:pt idx="1111">
                  <c:v>1225</c:v>
                </c:pt>
                <c:pt idx="1112">
                  <c:v>1337</c:v>
                </c:pt>
                <c:pt idx="1113">
                  <c:v>1242</c:v>
                </c:pt>
                <c:pt idx="1114">
                  <c:v>1461</c:v>
                </c:pt>
                <c:pt idx="1115">
                  <c:v>1348</c:v>
                </c:pt>
                <c:pt idx="1116">
                  <c:v>1358</c:v>
                </c:pt>
                <c:pt idx="1117">
                  <c:v>1183</c:v>
                </c:pt>
                <c:pt idx="1118">
                  <c:v>1400</c:v>
                </c:pt>
                <c:pt idx="1119">
                  <c:v>1349</c:v>
                </c:pt>
                <c:pt idx="1120">
                  <c:v>1170</c:v>
                </c:pt>
                <c:pt idx="1121">
                  <c:v>1215</c:v>
                </c:pt>
                <c:pt idx="1122">
                  <c:v>1341</c:v>
                </c:pt>
                <c:pt idx="1123">
                  <c:v>1252</c:v>
                </c:pt>
                <c:pt idx="1124">
                  <c:v>1219</c:v>
                </c:pt>
                <c:pt idx="1125">
                  <c:v>1399</c:v>
                </c:pt>
                <c:pt idx="1126">
                  <c:v>1308</c:v>
                </c:pt>
                <c:pt idx="1127">
                  <c:v>1409</c:v>
                </c:pt>
                <c:pt idx="1128">
                  <c:v>1192</c:v>
                </c:pt>
                <c:pt idx="1129">
                  <c:v>1204</c:v>
                </c:pt>
                <c:pt idx="1130">
                  <c:v>1346</c:v>
                </c:pt>
                <c:pt idx="1131">
                  <c:v>1456</c:v>
                </c:pt>
                <c:pt idx="1132">
                  <c:v>1448</c:v>
                </c:pt>
                <c:pt idx="1133">
                  <c:v>1280</c:v>
                </c:pt>
                <c:pt idx="1134">
                  <c:v>1420</c:v>
                </c:pt>
                <c:pt idx="1135">
                  <c:v>1453</c:v>
                </c:pt>
                <c:pt idx="1136">
                  <c:v>1491</c:v>
                </c:pt>
                <c:pt idx="1137">
                  <c:v>1418</c:v>
                </c:pt>
                <c:pt idx="1138">
                  <c:v>1269</c:v>
                </c:pt>
                <c:pt idx="1139">
                  <c:v>1289</c:v>
                </c:pt>
                <c:pt idx="1140">
                  <c:v>1369</c:v>
                </c:pt>
                <c:pt idx="1141">
                  <c:v>1349</c:v>
                </c:pt>
                <c:pt idx="1142">
                  <c:v>1257</c:v>
                </c:pt>
                <c:pt idx="1143">
                  <c:v>1329</c:v>
                </c:pt>
                <c:pt idx="1144">
                  <c:v>1511</c:v>
                </c:pt>
                <c:pt idx="1145">
                  <c:v>1325</c:v>
                </c:pt>
                <c:pt idx="1146">
                  <c:v>1415</c:v>
                </c:pt>
                <c:pt idx="1147">
                  <c:v>1493</c:v>
                </c:pt>
                <c:pt idx="1148">
                  <c:v>1540</c:v>
                </c:pt>
                <c:pt idx="1149">
                  <c:v>1430</c:v>
                </c:pt>
                <c:pt idx="1150">
                  <c:v>1493</c:v>
                </c:pt>
                <c:pt idx="1151">
                  <c:v>1327</c:v>
                </c:pt>
                <c:pt idx="1152">
                  <c:v>1349</c:v>
                </c:pt>
                <c:pt idx="1153">
                  <c:v>1413</c:v>
                </c:pt>
                <c:pt idx="1154">
                  <c:v>1485</c:v>
                </c:pt>
                <c:pt idx="1155">
                  <c:v>1256</c:v>
                </c:pt>
                <c:pt idx="1156">
                  <c:v>1346</c:v>
                </c:pt>
                <c:pt idx="1157">
                  <c:v>1468</c:v>
                </c:pt>
                <c:pt idx="1158">
                  <c:v>1440</c:v>
                </c:pt>
                <c:pt idx="1159">
                  <c:v>1361</c:v>
                </c:pt>
                <c:pt idx="1160">
                  <c:v>1379</c:v>
                </c:pt>
                <c:pt idx="1161">
                  <c:v>1588</c:v>
                </c:pt>
                <c:pt idx="1162">
                  <c:v>1273</c:v>
                </c:pt>
                <c:pt idx="1163">
                  <c:v>1356</c:v>
                </c:pt>
                <c:pt idx="1164">
                  <c:v>1299</c:v>
                </c:pt>
                <c:pt idx="1165">
                  <c:v>1575</c:v>
                </c:pt>
                <c:pt idx="1166">
                  <c:v>1399</c:v>
                </c:pt>
                <c:pt idx="1167">
                  <c:v>1311</c:v>
                </c:pt>
                <c:pt idx="1168">
                  <c:v>1520</c:v>
                </c:pt>
                <c:pt idx="1169">
                  <c:v>1494</c:v>
                </c:pt>
                <c:pt idx="1170">
                  <c:v>1368</c:v>
                </c:pt>
                <c:pt idx="1171">
                  <c:v>1367</c:v>
                </c:pt>
                <c:pt idx="1172">
                  <c:v>1629</c:v>
                </c:pt>
                <c:pt idx="1173">
                  <c:v>1459</c:v>
                </c:pt>
                <c:pt idx="1174">
                  <c:v>1660</c:v>
                </c:pt>
                <c:pt idx="1175">
                  <c:v>1436</c:v>
                </c:pt>
                <c:pt idx="1176">
                  <c:v>1570</c:v>
                </c:pt>
                <c:pt idx="1177">
                  <c:v>1516</c:v>
                </c:pt>
                <c:pt idx="1178">
                  <c:v>1555</c:v>
                </c:pt>
                <c:pt idx="1179">
                  <c:v>1702</c:v>
                </c:pt>
                <c:pt idx="1180">
                  <c:v>1426</c:v>
                </c:pt>
                <c:pt idx="1181">
                  <c:v>1621</c:v>
                </c:pt>
                <c:pt idx="1182">
                  <c:v>1606</c:v>
                </c:pt>
                <c:pt idx="1183">
                  <c:v>1800</c:v>
                </c:pt>
                <c:pt idx="1184">
                  <c:v>1629</c:v>
                </c:pt>
                <c:pt idx="1185">
                  <c:v>1707</c:v>
                </c:pt>
                <c:pt idx="1186">
                  <c:v>1653</c:v>
                </c:pt>
                <c:pt idx="1187">
                  <c:v>1902</c:v>
                </c:pt>
                <c:pt idx="1188">
                  <c:v>1641</c:v>
                </c:pt>
                <c:pt idx="1189">
                  <c:v>1896</c:v>
                </c:pt>
                <c:pt idx="1190">
                  <c:v>1751</c:v>
                </c:pt>
                <c:pt idx="1191">
                  <c:v>1652</c:v>
                </c:pt>
                <c:pt idx="1192">
                  <c:v>1661</c:v>
                </c:pt>
                <c:pt idx="1193">
                  <c:v>1934</c:v>
                </c:pt>
                <c:pt idx="1194">
                  <c:v>1648</c:v>
                </c:pt>
                <c:pt idx="1195">
                  <c:v>1867</c:v>
                </c:pt>
                <c:pt idx="1196">
                  <c:v>1930</c:v>
                </c:pt>
                <c:pt idx="1197">
                  <c:v>1931</c:v>
                </c:pt>
                <c:pt idx="1198">
                  <c:v>1861</c:v>
                </c:pt>
                <c:pt idx="1199">
                  <c:v>2119</c:v>
                </c:pt>
                <c:pt idx="1200">
                  <c:v>1941</c:v>
                </c:pt>
                <c:pt idx="1201">
                  <c:v>1897</c:v>
                </c:pt>
                <c:pt idx="1202">
                  <c:v>1844</c:v>
                </c:pt>
                <c:pt idx="1203">
                  <c:v>1988</c:v>
                </c:pt>
                <c:pt idx="1204">
                  <c:v>2132</c:v>
                </c:pt>
                <c:pt idx="1205">
                  <c:v>1843</c:v>
                </c:pt>
                <c:pt idx="1206">
                  <c:v>1935</c:v>
                </c:pt>
                <c:pt idx="1207">
                  <c:v>2306</c:v>
                </c:pt>
                <c:pt idx="1208">
                  <c:v>2250</c:v>
                </c:pt>
                <c:pt idx="1209">
                  <c:v>2313</c:v>
                </c:pt>
                <c:pt idx="1210">
                  <c:v>2303</c:v>
                </c:pt>
                <c:pt idx="1211">
                  <c:v>2308</c:v>
                </c:pt>
                <c:pt idx="1212">
                  <c:v>2285</c:v>
                </c:pt>
                <c:pt idx="1213">
                  <c:v>2112</c:v>
                </c:pt>
                <c:pt idx="1214">
                  <c:v>2098</c:v>
                </c:pt>
                <c:pt idx="1215">
                  <c:v>2092</c:v>
                </c:pt>
                <c:pt idx="1216">
                  <c:v>2285</c:v>
                </c:pt>
                <c:pt idx="1217">
                  <c:v>2348</c:v>
                </c:pt>
                <c:pt idx="1218">
                  <c:v>2272</c:v>
                </c:pt>
                <c:pt idx="1219">
                  <c:v>2633</c:v>
                </c:pt>
                <c:pt idx="1220">
                  <c:v>2463</c:v>
                </c:pt>
                <c:pt idx="1221">
                  <c:v>2778</c:v>
                </c:pt>
                <c:pt idx="1222">
                  <c:v>2742</c:v>
                </c:pt>
                <c:pt idx="1223">
                  <c:v>2262</c:v>
                </c:pt>
                <c:pt idx="1224">
                  <c:v>2394</c:v>
                </c:pt>
                <c:pt idx="1225">
                  <c:v>2464</c:v>
                </c:pt>
                <c:pt idx="1226">
                  <c:v>2651</c:v>
                </c:pt>
                <c:pt idx="1227">
                  <c:v>2652</c:v>
                </c:pt>
                <c:pt idx="1228">
                  <c:v>2702</c:v>
                </c:pt>
                <c:pt idx="1229">
                  <c:v>2799</c:v>
                </c:pt>
                <c:pt idx="1230">
                  <c:v>2603</c:v>
                </c:pt>
                <c:pt idx="1231">
                  <c:v>3063</c:v>
                </c:pt>
                <c:pt idx="1232">
                  <c:v>3040</c:v>
                </c:pt>
                <c:pt idx="1233">
                  <c:v>2502</c:v>
                </c:pt>
                <c:pt idx="1234">
                  <c:v>2478</c:v>
                </c:pt>
                <c:pt idx="1235">
                  <c:v>2648</c:v>
                </c:pt>
                <c:pt idx="1236">
                  <c:v>3139</c:v>
                </c:pt>
                <c:pt idx="1237">
                  <c:v>2821</c:v>
                </c:pt>
                <c:pt idx="1238">
                  <c:v>2491</c:v>
                </c:pt>
                <c:pt idx="1239">
                  <c:v>2807</c:v>
                </c:pt>
                <c:pt idx="1240">
                  <c:v>2516</c:v>
                </c:pt>
                <c:pt idx="1241">
                  <c:v>2678</c:v>
                </c:pt>
                <c:pt idx="1242">
                  <c:v>2754</c:v>
                </c:pt>
                <c:pt idx="1243">
                  <c:v>2838</c:v>
                </c:pt>
                <c:pt idx="1244">
                  <c:v>2910</c:v>
                </c:pt>
                <c:pt idx="1245">
                  <c:v>2504</c:v>
                </c:pt>
                <c:pt idx="1246">
                  <c:v>3042</c:v>
                </c:pt>
                <c:pt idx="1247">
                  <c:v>3059</c:v>
                </c:pt>
                <c:pt idx="1248">
                  <c:v>2964</c:v>
                </c:pt>
                <c:pt idx="1249">
                  <c:v>2908</c:v>
                </c:pt>
                <c:pt idx="1250">
                  <c:v>2650</c:v>
                </c:pt>
                <c:pt idx="1251">
                  <c:v>2918</c:v>
                </c:pt>
                <c:pt idx="1252">
                  <c:v>2878</c:v>
                </c:pt>
                <c:pt idx="1253">
                  <c:v>2587</c:v>
                </c:pt>
                <c:pt idx="1254">
                  <c:v>2636</c:v>
                </c:pt>
                <c:pt idx="1255">
                  <c:v>2759</c:v>
                </c:pt>
                <c:pt idx="1256">
                  <c:v>2779</c:v>
                </c:pt>
                <c:pt idx="1257">
                  <c:v>2847</c:v>
                </c:pt>
                <c:pt idx="1258">
                  <c:v>2704</c:v>
                </c:pt>
                <c:pt idx="1259">
                  <c:v>2513</c:v>
                </c:pt>
                <c:pt idx="1260">
                  <c:v>2923</c:v>
                </c:pt>
                <c:pt idx="1261">
                  <c:v>3062</c:v>
                </c:pt>
                <c:pt idx="1262">
                  <c:v>2677</c:v>
                </c:pt>
                <c:pt idx="1263">
                  <c:v>2604</c:v>
                </c:pt>
                <c:pt idx="1264">
                  <c:v>2430</c:v>
                </c:pt>
                <c:pt idx="1265">
                  <c:v>2627</c:v>
                </c:pt>
                <c:pt idx="1266">
                  <c:v>2750</c:v>
                </c:pt>
                <c:pt idx="1267">
                  <c:v>2639</c:v>
                </c:pt>
                <c:pt idx="1268">
                  <c:v>2447</c:v>
                </c:pt>
                <c:pt idx="1269">
                  <c:v>2809</c:v>
                </c:pt>
                <c:pt idx="1270">
                  <c:v>2834</c:v>
                </c:pt>
                <c:pt idx="1271">
                  <c:v>2923</c:v>
                </c:pt>
                <c:pt idx="1272">
                  <c:v>2763</c:v>
                </c:pt>
                <c:pt idx="1273">
                  <c:v>2961</c:v>
                </c:pt>
                <c:pt idx="1274">
                  <c:v>2498</c:v>
                </c:pt>
                <c:pt idx="1275">
                  <c:v>2668</c:v>
                </c:pt>
                <c:pt idx="1276">
                  <c:v>2833</c:v>
                </c:pt>
                <c:pt idx="1277">
                  <c:v>2762</c:v>
                </c:pt>
                <c:pt idx="1278">
                  <c:v>2735</c:v>
                </c:pt>
                <c:pt idx="1279">
                  <c:v>2673</c:v>
                </c:pt>
                <c:pt idx="1280">
                  <c:v>2402</c:v>
                </c:pt>
                <c:pt idx="1281">
                  <c:v>2833</c:v>
                </c:pt>
                <c:pt idx="1282">
                  <c:v>2599</c:v>
                </c:pt>
                <c:pt idx="1283">
                  <c:v>2696</c:v>
                </c:pt>
                <c:pt idx="1284">
                  <c:v>2361</c:v>
                </c:pt>
                <c:pt idx="1285">
                  <c:v>2252</c:v>
                </c:pt>
                <c:pt idx="1286">
                  <c:v>2220</c:v>
                </c:pt>
                <c:pt idx="1287">
                  <c:v>2510</c:v>
                </c:pt>
                <c:pt idx="1288">
                  <c:v>2561</c:v>
                </c:pt>
                <c:pt idx="1289">
                  <c:v>2596</c:v>
                </c:pt>
                <c:pt idx="1290">
                  <c:v>2193</c:v>
                </c:pt>
                <c:pt idx="1291">
                  <c:v>2586</c:v>
                </c:pt>
                <c:pt idx="1292">
                  <c:v>2444</c:v>
                </c:pt>
                <c:pt idx="1293">
                  <c:v>2503</c:v>
                </c:pt>
                <c:pt idx="1294">
                  <c:v>2176</c:v>
                </c:pt>
                <c:pt idx="1295">
                  <c:v>2229</c:v>
                </c:pt>
                <c:pt idx="1296">
                  <c:v>2279</c:v>
                </c:pt>
                <c:pt idx="1297">
                  <c:v>2555</c:v>
                </c:pt>
                <c:pt idx="1298">
                  <c:v>2333</c:v>
                </c:pt>
                <c:pt idx="1299">
                  <c:v>2044</c:v>
                </c:pt>
                <c:pt idx="1300">
                  <c:v>2498</c:v>
                </c:pt>
                <c:pt idx="1301">
                  <c:v>2455</c:v>
                </c:pt>
                <c:pt idx="1302">
                  <c:v>2215.5</c:v>
                </c:pt>
                <c:pt idx="1303">
                  <c:v>1976</c:v>
                </c:pt>
                <c:pt idx="1304">
                  <c:v>2298</c:v>
                </c:pt>
                <c:pt idx="1305">
                  <c:v>2383</c:v>
                </c:pt>
                <c:pt idx="1306">
                  <c:v>1877</c:v>
                </c:pt>
                <c:pt idx="1307">
                  <c:v>2361</c:v>
                </c:pt>
                <c:pt idx="1308">
                  <c:v>2289</c:v>
                </c:pt>
                <c:pt idx="1309">
                  <c:v>2268</c:v>
                </c:pt>
                <c:pt idx="1310">
                  <c:v>2078</c:v>
                </c:pt>
                <c:pt idx="1311">
                  <c:v>2133</c:v>
                </c:pt>
                <c:pt idx="1312">
                  <c:v>1915</c:v>
                </c:pt>
                <c:pt idx="1313">
                  <c:v>1885</c:v>
                </c:pt>
                <c:pt idx="1314">
                  <c:v>1971</c:v>
                </c:pt>
                <c:pt idx="1315">
                  <c:v>1803</c:v>
                </c:pt>
                <c:pt idx="1316">
                  <c:v>2063</c:v>
                </c:pt>
                <c:pt idx="1317">
                  <c:v>1925</c:v>
                </c:pt>
                <c:pt idx="1318">
                  <c:v>2034</c:v>
                </c:pt>
                <c:pt idx="1319">
                  <c:v>1834</c:v>
                </c:pt>
                <c:pt idx="1320">
                  <c:v>1894</c:v>
                </c:pt>
                <c:pt idx="1321">
                  <c:v>1942</c:v>
                </c:pt>
                <c:pt idx="1322">
                  <c:v>2106</c:v>
                </c:pt>
                <c:pt idx="1323">
                  <c:v>1780</c:v>
                </c:pt>
                <c:pt idx="1324">
                  <c:v>2001</c:v>
                </c:pt>
                <c:pt idx="1325">
                  <c:v>1909</c:v>
                </c:pt>
                <c:pt idx="1326">
                  <c:v>1734</c:v>
                </c:pt>
                <c:pt idx="1327">
                  <c:v>1820</c:v>
                </c:pt>
                <c:pt idx="1328">
                  <c:v>1620</c:v>
                </c:pt>
                <c:pt idx="1329">
                  <c:v>1812</c:v>
                </c:pt>
                <c:pt idx="1330">
                  <c:v>1693</c:v>
                </c:pt>
                <c:pt idx="1331">
                  <c:v>1774</c:v>
                </c:pt>
                <c:pt idx="1332">
                  <c:v>1780</c:v>
                </c:pt>
                <c:pt idx="1333">
                  <c:v>1723</c:v>
                </c:pt>
                <c:pt idx="1334">
                  <c:v>1700</c:v>
                </c:pt>
                <c:pt idx="1335">
                  <c:v>1626</c:v>
                </c:pt>
                <c:pt idx="1336">
                  <c:v>1600</c:v>
                </c:pt>
                <c:pt idx="1337">
                  <c:v>1784</c:v>
                </c:pt>
                <c:pt idx="1338">
                  <c:v>1592</c:v>
                </c:pt>
                <c:pt idx="1339">
                  <c:v>1488</c:v>
                </c:pt>
                <c:pt idx="1340">
                  <c:v>1575</c:v>
                </c:pt>
                <c:pt idx="1341">
                  <c:v>1607</c:v>
                </c:pt>
                <c:pt idx="1342">
                  <c:v>1796</c:v>
                </c:pt>
                <c:pt idx="1343">
                  <c:v>1737</c:v>
                </c:pt>
                <c:pt idx="1344">
                  <c:v>1486</c:v>
                </c:pt>
                <c:pt idx="1345">
                  <c:v>1820</c:v>
                </c:pt>
                <c:pt idx="1346">
                  <c:v>1669</c:v>
                </c:pt>
                <c:pt idx="1347">
                  <c:v>1548</c:v>
                </c:pt>
                <c:pt idx="1348">
                  <c:v>1543</c:v>
                </c:pt>
                <c:pt idx="1349">
                  <c:v>1631</c:v>
                </c:pt>
                <c:pt idx="1350">
                  <c:v>1656</c:v>
                </c:pt>
                <c:pt idx="1351">
                  <c:v>1467</c:v>
                </c:pt>
                <c:pt idx="1352">
                  <c:v>1693</c:v>
                </c:pt>
                <c:pt idx="1353">
                  <c:v>1716</c:v>
                </c:pt>
                <c:pt idx="1354">
                  <c:v>1766</c:v>
                </c:pt>
                <c:pt idx="1355">
                  <c:v>1591</c:v>
                </c:pt>
                <c:pt idx="1356">
                  <c:v>1703</c:v>
                </c:pt>
                <c:pt idx="1357">
                  <c:v>1519</c:v>
                </c:pt>
                <c:pt idx="1358">
                  <c:v>1503</c:v>
                </c:pt>
                <c:pt idx="1359">
                  <c:v>1537</c:v>
                </c:pt>
                <c:pt idx="1360">
                  <c:v>1592</c:v>
                </c:pt>
                <c:pt idx="1361">
                  <c:v>1404</c:v>
                </c:pt>
                <c:pt idx="1362">
                  <c:v>1557</c:v>
                </c:pt>
                <c:pt idx="1363">
                  <c:v>1546</c:v>
                </c:pt>
                <c:pt idx="1364">
                  <c:v>1498</c:v>
                </c:pt>
                <c:pt idx="1365">
                  <c:v>1617</c:v>
                </c:pt>
                <c:pt idx="1366">
                  <c:v>1452</c:v>
                </c:pt>
                <c:pt idx="1367">
                  <c:v>1665</c:v>
                </c:pt>
                <c:pt idx="1368">
                  <c:v>1645</c:v>
                </c:pt>
                <c:pt idx="1369">
                  <c:v>1713</c:v>
                </c:pt>
                <c:pt idx="1370">
                  <c:v>1443</c:v>
                </c:pt>
                <c:pt idx="1371">
                  <c:v>1616</c:v>
                </c:pt>
                <c:pt idx="1372">
                  <c:v>1681</c:v>
                </c:pt>
                <c:pt idx="1373">
                  <c:v>1574</c:v>
                </c:pt>
                <c:pt idx="1374">
                  <c:v>1466</c:v>
                </c:pt>
                <c:pt idx="1375">
                  <c:v>1703</c:v>
                </c:pt>
                <c:pt idx="1376">
                  <c:v>1787</c:v>
                </c:pt>
                <c:pt idx="1377">
                  <c:v>1421</c:v>
                </c:pt>
                <c:pt idx="1378">
                  <c:v>1426</c:v>
                </c:pt>
                <c:pt idx="1379">
                  <c:v>1787</c:v>
                </c:pt>
                <c:pt idx="1380">
                  <c:v>1635</c:v>
                </c:pt>
                <c:pt idx="1381">
                  <c:v>1619</c:v>
                </c:pt>
                <c:pt idx="1382">
                  <c:v>1621</c:v>
                </c:pt>
                <c:pt idx="1383">
                  <c:v>1562</c:v>
                </c:pt>
                <c:pt idx="1384">
                  <c:v>1705</c:v>
                </c:pt>
                <c:pt idx="1385">
                  <c:v>1574</c:v>
                </c:pt>
                <c:pt idx="1386">
                  <c:v>1600</c:v>
                </c:pt>
                <c:pt idx="1387">
                  <c:v>1421</c:v>
                </c:pt>
                <c:pt idx="1388">
                  <c:v>1737</c:v>
                </c:pt>
                <c:pt idx="1389">
                  <c:v>1430</c:v>
                </c:pt>
                <c:pt idx="1390">
                  <c:v>1576</c:v>
                </c:pt>
                <c:pt idx="1391">
                  <c:v>1389</c:v>
                </c:pt>
                <c:pt idx="1392">
                  <c:v>1435</c:v>
                </c:pt>
                <c:pt idx="1393">
                  <c:v>1427</c:v>
                </c:pt>
                <c:pt idx="1394">
                  <c:v>1556</c:v>
                </c:pt>
                <c:pt idx="1395">
                  <c:v>1664</c:v>
                </c:pt>
                <c:pt idx="1396">
                  <c:v>1637</c:v>
                </c:pt>
                <c:pt idx="1397">
                  <c:v>1397</c:v>
                </c:pt>
                <c:pt idx="1398">
                  <c:v>1550</c:v>
                </c:pt>
                <c:pt idx="1399">
                  <c:v>1403</c:v>
                </c:pt>
                <c:pt idx="1400">
                  <c:v>1434</c:v>
                </c:pt>
                <c:pt idx="1401">
                  <c:v>1361</c:v>
                </c:pt>
                <c:pt idx="1402">
                  <c:v>1552</c:v>
                </c:pt>
                <c:pt idx="1403">
                  <c:v>1309</c:v>
                </c:pt>
                <c:pt idx="1404">
                  <c:v>1296</c:v>
                </c:pt>
                <c:pt idx="1405">
                  <c:v>1502</c:v>
                </c:pt>
                <c:pt idx="1406">
                  <c:v>1341</c:v>
                </c:pt>
                <c:pt idx="1407">
                  <c:v>1340</c:v>
                </c:pt>
                <c:pt idx="1408">
                  <c:v>1225</c:v>
                </c:pt>
                <c:pt idx="1409">
                  <c:v>1293</c:v>
                </c:pt>
                <c:pt idx="1410">
                  <c:v>1358</c:v>
                </c:pt>
                <c:pt idx="1411">
                  <c:v>1230</c:v>
                </c:pt>
                <c:pt idx="1412">
                  <c:v>1307</c:v>
                </c:pt>
                <c:pt idx="1413">
                  <c:v>1175</c:v>
                </c:pt>
                <c:pt idx="1414">
                  <c:v>1381</c:v>
                </c:pt>
                <c:pt idx="1415">
                  <c:v>1114</c:v>
                </c:pt>
                <c:pt idx="1416">
                  <c:v>1236</c:v>
                </c:pt>
                <c:pt idx="1417">
                  <c:v>1208</c:v>
                </c:pt>
                <c:pt idx="1418">
                  <c:v>1347</c:v>
                </c:pt>
                <c:pt idx="1419">
                  <c:v>1319</c:v>
                </c:pt>
                <c:pt idx="1420">
                  <c:v>1095</c:v>
                </c:pt>
                <c:pt idx="1421">
                  <c:v>1190</c:v>
                </c:pt>
                <c:pt idx="1422">
                  <c:v>1248</c:v>
                </c:pt>
                <c:pt idx="1423">
                  <c:v>1165</c:v>
                </c:pt>
                <c:pt idx="1424">
                  <c:v>1168</c:v>
                </c:pt>
                <c:pt idx="1425">
                  <c:v>1200</c:v>
                </c:pt>
                <c:pt idx="1426">
                  <c:v>1133</c:v>
                </c:pt>
                <c:pt idx="1427">
                  <c:v>1057</c:v>
                </c:pt>
                <c:pt idx="1428">
                  <c:v>1102</c:v>
                </c:pt>
                <c:pt idx="1429">
                  <c:v>1085</c:v>
                </c:pt>
                <c:pt idx="1430">
                  <c:v>1029</c:v>
                </c:pt>
                <c:pt idx="1431">
                  <c:v>1218</c:v>
                </c:pt>
                <c:pt idx="1432">
                  <c:v>1013</c:v>
                </c:pt>
                <c:pt idx="1433">
                  <c:v>1165</c:v>
                </c:pt>
                <c:pt idx="1434">
                  <c:v>1149</c:v>
                </c:pt>
                <c:pt idx="1435">
                  <c:v>1173</c:v>
                </c:pt>
                <c:pt idx="1436">
                  <c:v>1040</c:v>
                </c:pt>
                <c:pt idx="1437">
                  <c:v>1010</c:v>
                </c:pt>
                <c:pt idx="1438">
                  <c:v>1027</c:v>
                </c:pt>
                <c:pt idx="1439">
                  <c:v>1044</c:v>
                </c:pt>
                <c:pt idx="1440">
                  <c:v>1143</c:v>
                </c:pt>
                <c:pt idx="1441">
                  <c:v>1147</c:v>
                </c:pt>
                <c:pt idx="1442">
                  <c:v>1014</c:v>
                </c:pt>
                <c:pt idx="1443">
                  <c:v>1026</c:v>
                </c:pt>
                <c:pt idx="1444">
                  <c:v>1105</c:v>
                </c:pt>
                <c:pt idx="1445">
                  <c:v>1008</c:v>
                </c:pt>
                <c:pt idx="1446">
                  <c:v>1005</c:v>
                </c:pt>
                <c:pt idx="1447">
                  <c:v>1130</c:v>
                </c:pt>
                <c:pt idx="1448">
                  <c:v>1110</c:v>
                </c:pt>
                <c:pt idx="1449">
                  <c:v>1076</c:v>
                </c:pt>
                <c:pt idx="1450">
                  <c:v>974</c:v>
                </c:pt>
                <c:pt idx="1451">
                  <c:v>1082</c:v>
                </c:pt>
                <c:pt idx="1452">
                  <c:v>975</c:v>
                </c:pt>
                <c:pt idx="1453">
                  <c:v>951</c:v>
                </c:pt>
                <c:pt idx="1454">
                  <c:v>910</c:v>
                </c:pt>
                <c:pt idx="1455">
                  <c:v>1016</c:v>
                </c:pt>
                <c:pt idx="1456">
                  <c:v>920</c:v>
                </c:pt>
                <c:pt idx="1457">
                  <c:v>1028</c:v>
                </c:pt>
                <c:pt idx="1458">
                  <c:v>869</c:v>
                </c:pt>
                <c:pt idx="1459">
                  <c:v>893</c:v>
                </c:pt>
                <c:pt idx="1460">
                  <c:v>913</c:v>
                </c:pt>
                <c:pt idx="1461">
                  <c:v>1027</c:v>
                </c:pt>
                <c:pt idx="1462">
                  <c:v>949</c:v>
                </c:pt>
                <c:pt idx="1463">
                  <c:v>1043</c:v>
                </c:pt>
                <c:pt idx="1464">
                  <c:v>1000</c:v>
                </c:pt>
                <c:pt idx="1465">
                  <c:v>1049</c:v>
                </c:pt>
                <c:pt idx="1466">
                  <c:v>959</c:v>
                </c:pt>
                <c:pt idx="1467">
                  <c:v>1142</c:v>
                </c:pt>
                <c:pt idx="1468">
                  <c:v>1110</c:v>
                </c:pt>
                <c:pt idx="1469">
                  <c:v>1179</c:v>
                </c:pt>
                <c:pt idx="1470">
                  <c:v>1096</c:v>
                </c:pt>
                <c:pt idx="1471">
                  <c:v>1029</c:v>
                </c:pt>
                <c:pt idx="1472">
                  <c:v>1069</c:v>
                </c:pt>
                <c:pt idx="1473">
                  <c:v>1028</c:v>
                </c:pt>
                <c:pt idx="1474">
                  <c:v>1220</c:v>
                </c:pt>
                <c:pt idx="1475">
                  <c:v>1146</c:v>
                </c:pt>
                <c:pt idx="1476">
                  <c:v>1184</c:v>
                </c:pt>
                <c:pt idx="1477">
                  <c:v>1309</c:v>
                </c:pt>
                <c:pt idx="1478">
                  <c:v>1202</c:v>
                </c:pt>
                <c:pt idx="1479">
                  <c:v>1278</c:v>
                </c:pt>
                <c:pt idx="1480">
                  <c:v>1111</c:v>
                </c:pt>
                <c:pt idx="1481">
                  <c:v>1133</c:v>
                </c:pt>
                <c:pt idx="1482">
                  <c:v>1184</c:v>
                </c:pt>
                <c:pt idx="1483">
                  <c:v>1213</c:v>
                </c:pt>
                <c:pt idx="1484">
                  <c:v>1149</c:v>
                </c:pt>
                <c:pt idx="1485">
                  <c:v>1308</c:v>
                </c:pt>
                <c:pt idx="1486">
                  <c:v>1236</c:v>
                </c:pt>
                <c:pt idx="1487">
                  <c:v>1159</c:v>
                </c:pt>
                <c:pt idx="1488">
                  <c:v>1287</c:v>
                </c:pt>
                <c:pt idx="1489">
                  <c:v>1197</c:v>
                </c:pt>
                <c:pt idx="1490">
                  <c:v>1284</c:v>
                </c:pt>
                <c:pt idx="1491">
                  <c:v>1264</c:v>
                </c:pt>
                <c:pt idx="1492">
                  <c:v>1457</c:v>
                </c:pt>
                <c:pt idx="1493">
                  <c:v>1273</c:v>
                </c:pt>
                <c:pt idx="1494">
                  <c:v>1285</c:v>
                </c:pt>
                <c:pt idx="1495">
                  <c:v>1261</c:v>
                </c:pt>
                <c:pt idx="1496">
                  <c:v>1431</c:v>
                </c:pt>
                <c:pt idx="1497">
                  <c:v>1310</c:v>
                </c:pt>
                <c:pt idx="1498">
                  <c:v>1338</c:v>
                </c:pt>
                <c:pt idx="1499">
                  <c:v>1358</c:v>
                </c:pt>
                <c:pt idx="1500">
                  <c:v>1523</c:v>
                </c:pt>
                <c:pt idx="1501">
                  <c:v>1507</c:v>
                </c:pt>
                <c:pt idx="1502">
                  <c:v>1438</c:v>
                </c:pt>
                <c:pt idx="1503">
                  <c:v>1272</c:v>
                </c:pt>
                <c:pt idx="1504">
                  <c:v>1484</c:v>
                </c:pt>
                <c:pt idx="1505">
                  <c:v>1395</c:v>
                </c:pt>
                <c:pt idx="1506">
                  <c:v>1288</c:v>
                </c:pt>
                <c:pt idx="1507">
                  <c:v>1514</c:v>
                </c:pt>
                <c:pt idx="1508">
                  <c:v>1447</c:v>
                </c:pt>
                <c:pt idx="1509">
                  <c:v>1436</c:v>
                </c:pt>
                <c:pt idx="1510">
                  <c:v>1383</c:v>
                </c:pt>
                <c:pt idx="1511">
                  <c:v>1430</c:v>
                </c:pt>
                <c:pt idx="1512">
                  <c:v>1417</c:v>
                </c:pt>
                <c:pt idx="1513">
                  <c:v>1409</c:v>
                </c:pt>
                <c:pt idx="1514">
                  <c:v>1452</c:v>
                </c:pt>
                <c:pt idx="1515">
                  <c:v>1358</c:v>
                </c:pt>
                <c:pt idx="1516">
                  <c:v>1403</c:v>
                </c:pt>
                <c:pt idx="1517">
                  <c:v>1367</c:v>
                </c:pt>
                <c:pt idx="1518">
                  <c:v>1557</c:v>
                </c:pt>
                <c:pt idx="1519">
                  <c:v>1505</c:v>
                </c:pt>
                <c:pt idx="1520">
                  <c:v>1314</c:v>
                </c:pt>
                <c:pt idx="1521">
                  <c:v>1321</c:v>
                </c:pt>
                <c:pt idx="1522">
                  <c:v>1342</c:v>
                </c:pt>
                <c:pt idx="1523">
                  <c:v>1469</c:v>
                </c:pt>
                <c:pt idx="1524">
                  <c:v>1401</c:v>
                </c:pt>
                <c:pt idx="1525">
                  <c:v>1514</c:v>
                </c:pt>
                <c:pt idx="1526">
                  <c:v>1398</c:v>
                </c:pt>
                <c:pt idx="1527">
                  <c:v>1456</c:v>
                </c:pt>
                <c:pt idx="1528">
                  <c:v>1470</c:v>
                </c:pt>
                <c:pt idx="1529">
                  <c:v>1391</c:v>
                </c:pt>
                <c:pt idx="1530">
                  <c:v>1275</c:v>
                </c:pt>
                <c:pt idx="1531">
                  <c:v>1440</c:v>
                </c:pt>
                <c:pt idx="1532">
                  <c:v>1475</c:v>
                </c:pt>
                <c:pt idx="1533">
                  <c:v>1514</c:v>
                </c:pt>
                <c:pt idx="1534">
                  <c:v>1455</c:v>
                </c:pt>
                <c:pt idx="1535">
                  <c:v>1333</c:v>
                </c:pt>
                <c:pt idx="1536">
                  <c:v>1472</c:v>
                </c:pt>
                <c:pt idx="1537">
                  <c:v>1424</c:v>
                </c:pt>
                <c:pt idx="1538">
                  <c:v>1502</c:v>
                </c:pt>
                <c:pt idx="1539">
                  <c:v>1272</c:v>
                </c:pt>
                <c:pt idx="1540">
                  <c:v>1495</c:v>
                </c:pt>
                <c:pt idx="1541">
                  <c:v>1537</c:v>
                </c:pt>
                <c:pt idx="1542">
                  <c:v>1250</c:v>
                </c:pt>
                <c:pt idx="1543">
                  <c:v>1514</c:v>
                </c:pt>
                <c:pt idx="1544">
                  <c:v>1310</c:v>
                </c:pt>
                <c:pt idx="1545">
                  <c:v>1267</c:v>
                </c:pt>
                <c:pt idx="1546">
                  <c:v>1490</c:v>
                </c:pt>
                <c:pt idx="1547">
                  <c:v>1214</c:v>
                </c:pt>
                <c:pt idx="1548">
                  <c:v>1345</c:v>
                </c:pt>
                <c:pt idx="1549">
                  <c:v>1338</c:v>
                </c:pt>
                <c:pt idx="1550">
                  <c:v>1257</c:v>
                </c:pt>
                <c:pt idx="1551">
                  <c:v>1251</c:v>
                </c:pt>
                <c:pt idx="1552">
                  <c:v>1140</c:v>
                </c:pt>
                <c:pt idx="1553">
                  <c:v>1136</c:v>
                </c:pt>
                <c:pt idx="1554">
                  <c:v>1185</c:v>
                </c:pt>
                <c:pt idx="1555">
                  <c:v>1277</c:v>
                </c:pt>
                <c:pt idx="1556">
                  <c:v>1198</c:v>
                </c:pt>
                <c:pt idx="1557">
                  <c:v>1380</c:v>
                </c:pt>
                <c:pt idx="1558">
                  <c:v>1114</c:v>
                </c:pt>
                <c:pt idx="1559">
                  <c:v>1345</c:v>
                </c:pt>
                <c:pt idx="1560">
                  <c:v>1324</c:v>
                </c:pt>
                <c:pt idx="1561">
                  <c:v>1124</c:v>
                </c:pt>
                <c:pt idx="1562">
                  <c:v>1171</c:v>
                </c:pt>
                <c:pt idx="1563">
                  <c:v>1125</c:v>
                </c:pt>
                <c:pt idx="1564">
                  <c:v>1107</c:v>
                </c:pt>
                <c:pt idx="1565">
                  <c:v>1195</c:v>
                </c:pt>
                <c:pt idx="1566">
                  <c:v>1061</c:v>
                </c:pt>
                <c:pt idx="1567">
                  <c:v>1254</c:v>
                </c:pt>
                <c:pt idx="1568">
                  <c:v>1151</c:v>
                </c:pt>
                <c:pt idx="1569">
                  <c:v>1024</c:v>
                </c:pt>
                <c:pt idx="1570">
                  <c:v>1276</c:v>
                </c:pt>
                <c:pt idx="1571">
                  <c:v>1194</c:v>
                </c:pt>
                <c:pt idx="1572">
                  <c:v>1274</c:v>
                </c:pt>
                <c:pt idx="1573">
                  <c:v>1164</c:v>
                </c:pt>
                <c:pt idx="1574">
                  <c:v>1209</c:v>
                </c:pt>
                <c:pt idx="1575">
                  <c:v>1212</c:v>
                </c:pt>
                <c:pt idx="1576">
                  <c:v>998</c:v>
                </c:pt>
                <c:pt idx="1577">
                  <c:v>1029</c:v>
                </c:pt>
                <c:pt idx="1578">
                  <c:v>1038</c:v>
                </c:pt>
                <c:pt idx="1579">
                  <c:v>1203</c:v>
                </c:pt>
                <c:pt idx="1580">
                  <c:v>1215</c:v>
                </c:pt>
                <c:pt idx="1581">
                  <c:v>1215</c:v>
                </c:pt>
                <c:pt idx="1582">
                  <c:v>1063</c:v>
                </c:pt>
                <c:pt idx="1583">
                  <c:v>1070</c:v>
                </c:pt>
                <c:pt idx="1584">
                  <c:v>1264</c:v>
                </c:pt>
                <c:pt idx="1585">
                  <c:v>1247</c:v>
                </c:pt>
                <c:pt idx="1586">
                  <c:v>1195</c:v>
                </c:pt>
                <c:pt idx="1587">
                  <c:v>1087</c:v>
                </c:pt>
                <c:pt idx="1588">
                  <c:v>1120</c:v>
                </c:pt>
                <c:pt idx="1589">
                  <c:v>1265</c:v>
                </c:pt>
                <c:pt idx="1590">
                  <c:v>1101</c:v>
                </c:pt>
                <c:pt idx="1591">
                  <c:v>1271</c:v>
                </c:pt>
                <c:pt idx="1592">
                  <c:v>1187</c:v>
                </c:pt>
                <c:pt idx="1593">
                  <c:v>1187</c:v>
                </c:pt>
                <c:pt idx="1594">
                  <c:v>1215</c:v>
                </c:pt>
                <c:pt idx="1595">
                  <c:v>1165</c:v>
                </c:pt>
                <c:pt idx="1596">
                  <c:v>1273</c:v>
                </c:pt>
                <c:pt idx="1597">
                  <c:v>1195</c:v>
                </c:pt>
                <c:pt idx="1598">
                  <c:v>1101</c:v>
                </c:pt>
                <c:pt idx="1599">
                  <c:v>1096</c:v>
                </c:pt>
                <c:pt idx="1600">
                  <c:v>1295</c:v>
                </c:pt>
                <c:pt idx="1601">
                  <c:v>1270</c:v>
                </c:pt>
                <c:pt idx="1602">
                  <c:v>1369</c:v>
                </c:pt>
                <c:pt idx="1603">
                  <c:v>1181</c:v>
                </c:pt>
                <c:pt idx="1604">
                  <c:v>1274</c:v>
                </c:pt>
                <c:pt idx="1605">
                  <c:v>1262</c:v>
                </c:pt>
                <c:pt idx="1606">
                  <c:v>1288</c:v>
                </c:pt>
                <c:pt idx="1607">
                  <c:v>1208</c:v>
                </c:pt>
                <c:pt idx="1608">
                  <c:v>1337</c:v>
                </c:pt>
                <c:pt idx="1609">
                  <c:v>1395</c:v>
                </c:pt>
                <c:pt idx="1610">
                  <c:v>1353</c:v>
                </c:pt>
                <c:pt idx="1611">
                  <c:v>1289</c:v>
                </c:pt>
                <c:pt idx="1612">
                  <c:v>1336</c:v>
                </c:pt>
                <c:pt idx="1613">
                  <c:v>1389</c:v>
                </c:pt>
                <c:pt idx="1614">
                  <c:v>1198</c:v>
                </c:pt>
                <c:pt idx="1615">
                  <c:v>1364</c:v>
                </c:pt>
                <c:pt idx="1616">
                  <c:v>1296</c:v>
                </c:pt>
                <c:pt idx="1617">
                  <c:v>1322</c:v>
                </c:pt>
                <c:pt idx="1618">
                  <c:v>1207</c:v>
                </c:pt>
                <c:pt idx="1619">
                  <c:v>1442</c:v>
                </c:pt>
                <c:pt idx="1620">
                  <c:v>1262</c:v>
                </c:pt>
                <c:pt idx="1621">
                  <c:v>1440</c:v>
                </c:pt>
                <c:pt idx="1622">
                  <c:v>1563</c:v>
                </c:pt>
                <c:pt idx="1623">
                  <c:v>1421</c:v>
                </c:pt>
                <c:pt idx="1624">
                  <c:v>1497</c:v>
                </c:pt>
                <c:pt idx="1625">
                  <c:v>1292</c:v>
                </c:pt>
                <c:pt idx="1626">
                  <c:v>1575</c:v>
                </c:pt>
                <c:pt idx="1627">
                  <c:v>1511</c:v>
                </c:pt>
                <c:pt idx="1628">
                  <c:v>1444</c:v>
                </c:pt>
                <c:pt idx="1629">
                  <c:v>1443</c:v>
                </c:pt>
                <c:pt idx="1630">
                  <c:v>1356</c:v>
                </c:pt>
                <c:pt idx="1631">
                  <c:v>1359</c:v>
                </c:pt>
                <c:pt idx="1632">
                  <c:v>1567</c:v>
                </c:pt>
                <c:pt idx="1633">
                  <c:v>1374</c:v>
                </c:pt>
                <c:pt idx="1634">
                  <c:v>1645</c:v>
                </c:pt>
                <c:pt idx="1635">
                  <c:v>1700</c:v>
                </c:pt>
                <c:pt idx="1636">
                  <c:v>1705</c:v>
                </c:pt>
                <c:pt idx="1637">
                  <c:v>1464</c:v>
                </c:pt>
                <c:pt idx="1638">
                  <c:v>1572</c:v>
                </c:pt>
                <c:pt idx="1639">
                  <c:v>1430</c:v>
                </c:pt>
                <c:pt idx="1640">
                  <c:v>1712</c:v>
                </c:pt>
                <c:pt idx="1641">
                  <c:v>1468</c:v>
                </c:pt>
                <c:pt idx="1642">
                  <c:v>1715</c:v>
                </c:pt>
                <c:pt idx="1643">
                  <c:v>1677</c:v>
                </c:pt>
                <c:pt idx="1644">
                  <c:v>1779</c:v>
                </c:pt>
                <c:pt idx="1645">
                  <c:v>1856</c:v>
                </c:pt>
                <c:pt idx="1646">
                  <c:v>1831</c:v>
                </c:pt>
                <c:pt idx="1647">
                  <c:v>1517</c:v>
                </c:pt>
                <c:pt idx="1648">
                  <c:v>1870</c:v>
                </c:pt>
                <c:pt idx="1649">
                  <c:v>1601</c:v>
                </c:pt>
                <c:pt idx="1650">
                  <c:v>1899</c:v>
                </c:pt>
                <c:pt idx="1651">
                  <c:v>1845</c:v>
                </c:pt>
                <c:pt idx="1652">
                  <c:v>1691</c:v>
                </c:pt>
                <c:pt idx="1653">
                  <c:v>1969</c:v>
                </c:pt>
                <c:pt idx="1654">
                  <c:v>1998</c:v>
                </c:pt>
                <c:pt idx="1655">
                  <c:v>1934</c:v>
                </c:pt>
                <c:pt idx="1656">
                  <c:v>1992</c:v>
                </c:pt>
                <c:pt idx="1657">
                  <c:v>1844</c:v>
                </c:pt>
                <c:pt idx="1658">
                  <c:v>2037</c:v>
                </c:pt>
                <c:pt idx="1659">
                  <c:v>2121</c:v>
                </c:pt>
                <c:pt idx="1660">
                  <c:v>2171</c:v>
                </c:pt>
                <c:pt idx="1661">
                  <c:v>2026</c:v>
                </c:pt>
                <c:pt idx="1662">
                  <c:v>1980</c:v>
                </c:pt>
                <c:pt idx="1663">
                  <c:v>1918</c:v>
                </c:pt>
                <c:pt idx="1664">
                  <c:v>2123</c:v>
                </c:pt>
                <c:pt idx="1665">
                  <c:v>1919</c:v>
                </c:pt>
                <c:pt idx="1666">
                  <c:v>2284</c:v>
                </c:pt>
                <c:pt idx="1667">
                  <c:v>2367</c:v>
                </c:pt>
                <c:pt idx="1668">
                  <c:v>2413</c:v>
                </c:pt>
                <c:pt idx="1669">
                  <c:v>2180</c:v>
                </c:pt>
                <c:pt idx="1670">
                  <c:v>2108</c:v>
                </c:pt>
                <c:pt idx="1671">
                  <c:v>2357</c:v>
                </c:pt>
                <c:pt idx="1672">
                  <c:v>2441</c:v>
                </c:pt>
                <c:pt idx="1673">
                  <c:v>2075</c:v>
                </c:pt>
                <c:pt idx="1674">
                  <c:v>2620</c:v>
                </c:pt>
                <c:pt idx="1675">
                  <c:v>2677</c:v>
                </c:pt>
                <c:pt idx="1676">
                  <c:v>2385</c:v>
                </c:pt>
                <c:pt idx="1677">
                  <c:v>2429</c:v>
                </c:pt>
                <c:pt idx="1678">
                  <c:v>2586</c:v>
                </c:pt>
                <c:pt idx="1679">
                  <c:v>2562</c:v>
                </c:pt>
                <c:pt idx="1680">
                  <c:v>2439</c:v>
                </c:pt>
                <c:pt idx="1681">
                  <c:v>2346</c:v>
                </c:pt>
                <c:pt idx="1682">
                  <c:v>2876</c:v>
                </c:pt>
                <c:pt idx="1683">
                  <c:v>2877</c:v>
                </c:pt>
                <c:pt idx="1684">
                  <c:v>2698</c:v>
                </c:pt>
                <c:pt idx="1685">
                  <c:v>2369</c:v>
                </c:pt>
                <c:pt idx="1686">
                  <c:v>2851</c:v>
                </c:pt>
                <c:pt idx="1687">
                  <c:v>2986</c:v>
                </c:pt>
                <c:pt idx="1688">
                  <c:v>2532</c:v>
                </c:pt>
                <c:pt idx="1689">
                  <c:v>2705</c:v>
                </c:pt>
                <c:pt idx="1690">
                  <c:v>2313</c:v>
                </c:pt>
                <c:pt idx="1691">
                  <c:v>2515</c:v>
                </c:pt>
                <c:pt idx="1692">
                  <c:v>2452</c:v>
                </c:pt>
                <c:pt idx="1693">
                  <c:v>2167</c:v>
                </c:pt>
                <c:pt idx="1694">
                  <c:v>2211</c:v>
                </c:pt>
                <c:pt idx="1695">
                  <c:v>2001</c:v>
                </c:pt>
                <c:pt idx="1696">
                  <c:v>2108</c:v>
                </c:pt>
                <c:pt idx="1697">
                  <c:v>2208</c:v>
                </c:pt>
                <c:pt idx="1698">
                  <c:v>2141</c:v>
                </c:pt>
                <c:pt idx="1699">
                  <c:v>1720</c:v>
                </c:pt>
                <c:pt idx="1700">
                  <c:v>1957</c:v>
                </c:pt>
                <c:pt idx="1701">
                  <c:v>2016</c:v>
                </c:pt>
                <c:pt idx="1702">
                  <c:v>1761</c:v>
                </c:pt>
                <c:pt idx="1703">
                  <c:v>1966</c:v>
                </c:pt>
                <c:pt idx="1704">
                  <c:v>1521</c:v>
                </c:pt>
              </c:numCache>
            </c:numRef>
          </c:val>
          <c:smooth val="0"/>
          <c:extLst>
            <c:ext xmlns:c16="http://schemas.microsoft.com/office/drawing/2014/chart" uri="{C3380CC4-5D6E-409C-BE32-E72D297353CC}">
              <c16:uniqueId val="{00000000-2E97-C340-8FE3-1F0AA326EFA2}"/>
            </c:ext>
          </c:extLst>
        </c:ser>
        <c:dLbls>
          <c:showLegendKey val="0"/>
          <c:showVal val="0"/>
          <c:showCatName val="0"/>
          <c:showSerName val="0"/>
          <c:showPercent val="0"/>
          <c:showBubbleSize val="0"/>
        </c:dLbls>
        <c:smooth val="0"/>
        <c:axId val="935695889"/>
        <c:axId val="1500630397"/>
      </c:lineChart>
      <c:dateAx>
        <c:axId val="935695889"/>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mn-lt"/>
              </a:defRPr>
            </a:pPr>
            <a:endParaRPr lang="en-US"/>
          </a:p>
        </c:txPr>
        <c:crossAx val="1500630397"/>
        <c:crosses val="autoZero"/>
        <c:auto val="1"/>
        <c:lblOffset val="100"/>
        <c:baseTimeUnit val="days"/>
      </c:dateAx>
      <c:valAx>
        <c:axId val="150063039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935695889"/>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chemeClr val="dk1"/>
                </a:solidFill>
                <a:latin typeface="+mn-lt"/>
              </a:defRPr>
            </a:pPr>
            <a:r>
              <a:rPr lang="en-US" sz="1800" b="0" i="0">
                <a:solidFill>
                  <a:schemeClr val="dk1"/>
                </a:solidFill>
                <a:latin typeface="+mn-lt"/>
              </a:rPr>
              <a:t>Raw Sales data</a:t>
            </a:r>
          </a:p>
        </c:rich>
      </c:tx>
      <c:overlay val="0"/>
    </c:title>
    <c:autoTitleDeleted val="0"/>
    <c:plotArea>
      <c:layout/>
      <c:lineChart>
        <c:grouping val="standard"/>
        <c:varyColors val="0"/>
        <c:ser>
          <c:idx val="0"/>
          <c:order val="0"/>
          <c:tx>
            <c:v>Item Qty</c:v>
          </c:tx>
          <c:spPr>
            <a:ln w="28575" cmpd="sng">
              <a:solidFill>
                <a:srgbClr val="000000">
                  <a:alpha val="100000"/>
                </a:srgbClr>
              </a:solidFill>
            </a:ln>
          </c:spPr>
          <c:marker>
            <c:symbol val="none"/>
          </c:marker>
          <c:cat>
            <c:numRef>
              <c:f>'Silver (Cleaned)'!$F$5:$F$1709</c:f>
              <c:numCache>
                <c:formatCode>mmm"/"yy</c:formatCode>
                <c:ptCount val="1705"/>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'Silver (Cleaned)'!$H$5:$H$1709</c:f>
              <c:numCache>
                <c:formatCode>_(* #,##0_);_(* \(#,##0\);_(* "-"_);_(@_)</c:formatCode>
                <c:ptCount val="1705"/>
                <c:pt idx="0">
                  <c:v>1820</c:v>
                </c:pt>
                <c:pt idx="1">
                  <c:v>1820</c:v>
                </c:pt>
                <c:pt idx="2">
                  <c:v>1804</c:v>
                </c:pt>
                <c:pt idx="3">
                  <c:v>1946</c:v>
                </c:pt>
                <c:pt idx="4">
                  <c:v>1842</c:v>
                </c:pt>
                <c:pt idx="5">
                  <c:v>1678</c:v>
                </c:pt>
                <c:pt idx="6">
                  <c:v>1919</c:v>
                </c:pt>
                <c:pt idx="7">
                  <c:v>1912</c:v>
                </c:pt>
                <c:pt idx="8">
                  <c:v>1868</c:v>
                </c:pt>
                <c:pt idx="9">
                  <c:v>1685</c:v>
                </c:pt>
                <c:pt idx="10">
                  <c:v>1766</c:v>
                </c:pt>
                <c:pt idx="11">
                  <c:v>1713</c:v>
                </c:pt>
                <c:pt idx="12">
                  <c:v>1861</c:v>
                </c:pt>
                <c:pt idx="13">
                  <c:v>2052</c:v>
                </c:pt>
                <c:pt idx="14">
                  <c:v>1849</c:v>
                </c:pt>
                <c:pt idx="15">
                  <c:v>1932</c:v>
                </c:pt>
                <c:pt idx="16">
                  <c:v>1867</c:v>
                </c:pt>
                <c:pt idx="17">
                  <c:v>1748</c:v>
                </c:pt>
                <c:pt idx="18">
                  <c:v>1957</c:v>
                </c:pt>
                <c:pt idx="19">
                  <c:v>1661</c:v>
                </c:pt>
                <c:pt idx="20">
                  <c:v>1799</c:v>
                </c:pt>
                <c:pt idx="21">
                  <c:v>1951</c:v>
                </c:pt>
                <c:pt idx="22">
                  <c:v>1817</c:v>
                </c:pt>
                <c:pt idx="23">
                  <c:v>1778</c:v>
                </c:pt>
                <c:pt idx="24">
                  <c:v>1699</c:v>
                </c:pt>
                <c:pt idx="25">
                  <c:v>1845</c:v>
                </c:pt>
                <c:pt idx="26">
                  <c:v>1649</c:v>
                </c:pt>
                <c:pt idx="27">
                  <c:v>1692</c:v>
                </c:pt>
                <c:pt idx="28">
                  <c:v>1759</c:v>
                </c:pt>
                <c:pt idx="29">
                  <c:v>1638</c:v>
                </c:pt>
                <c:pt idx="30">
                  <c:v>1740</c:v>
                </c:pt>
                <c:pt idx="31">
                  <c:v>1638</c:v>
                </c:pt>
                <c:pt idx="32">
                  <c:v>1674</c:v>
                </c:pt>
                <c:pt idx="33">
                  <c:v>1670</c:v>
                </c:pt>
                <c:pt idx="34">
                  <c:v>1473</c:v>
                </c:pt>
                <c:pt idx="35">
                  <c:v>1547</c:v>
                </c:pt>
                <c:pt idx="36">
                  <c:v>1476</c:v>
                </c:pt>
                <c:pt idx="37">
                  <c:v>1745</c:v>
                </c:pt>
                <c:pt idx="38">
                  <c:v>1460</c:v>
                </c:pt>
                <c:pt idx="39">
                  <c:v>1586</c:v>
                </c:pt>
                <c:pt idx="40">
                  <c:v>1720</c:v>
                </c:pt>
                <c:pt idx="41">
                  <c:v>1604</c:v>
                </c:pt>
                <c:pt idx="42">
                  <c:v>1476</c:v>
                </c:pt>
                <c:pt idx="43">
                  <c:v>1440</c:v>
                </c:pt>
                <c:pt idx="44">
                  <c:v>1702</c:v>
                </c:pt>
                <c:pt idx="45">
                  <c:v>1530</c:v>
                </c:pt>
                <c:pt idx="46">
                  <c:v>1654</c:v>
                </c:pt>
                <c:pt idx="47">
                  <c:v>1365</c:v>
                </c:pt>
                <c:pt idx="48">
                  <c:v>1519</c:v>
                </c:pt>
                <c:pt idx="49">
                  <c:v>1542</c:v>
                </c:pt>
                <c:pt idx="50">
                  <c:v>1567</c:v>
                </c:pt>
                <c:pt idx="51">
                  <c:v>1397</c:v>
                </c:pt>
                <c:pt idx="52">
                  <c:v>1262</c:v>
                </c:pt>
                <c:pt idx="53">
                  <c:v>1292</c:v>
                </c:pt>
                <c:pt idx="54">
                  <c:v>1335</c:v>
                </c:pt>
                <c:pt idx="55">
                  <c:v>1433</c:v>
                </c:pt>
                <c:pt idx="56">
                  <c:v>1308</c:v>
                </c:pt>
                <c:pt idx="57">
                  <c:v>1353</c:v>
                </c:pt>
                <c:pt idx="58">
                  <c:v>1464</c:v>
                </c:pt>
                <c:pt idx="59">
                  <c:v>1490</c:v>
                </c:pt>
                <c:pt idx="60">
                  <c:v>1518</c:v>
                </c:pt>
                <c:pt idx="61">
                  <c:v>1528</c:v>
                </c:pt>
                <c:pt idx="62">
                  <c:v>1294</c:v>
                </c:pt>
                <c:pt idx="63">
                  <c:v>1358</c:v>
                </c:pt>
                <c:pt idx="64">
                  <c:v>1224</c:v>
                </c:pt>
                <c:pt idx="65">
                  <c:v>1415</c:v>
                </c:pt>
                <c:pt idx="66">
                  <c:v>1264</c:v>
                </c:pt>
                <c:pt idx="67">
                  <c:v>1231</c:v>
                </c:pt>
                <c:pt idx="68">
                  <c:v>1266</c:v>
                </c:pt>
                <c:pt idx="69">
                  <c:v>1158</c:v>
                </c:pt>
                <c:pt idx="70">
                  <c:v>1412</c:v>
                </c:pt>
                <c:pt idx="71">
                  <c:v>1388</c:v>
                </c:pt>
                <c:pt idx="72">
                  <c:v>1313</c:v>
                </c:pt>
                <c:pt idx="73">
                  <c:v>1265</c:v>
                </c:pt>
                <c:pt idx="74">
                  <c:v>1213</c:v>
                </c:pt>
                <c:pt idx="75">
                  <c:v>1151</c:v>
                </c:pt>
                <c:pt idx="76">
                  <c:v>1263</c:v>
                </c:pt>
                <c:pt idx="77">
                  <c:v>1280</c:v>
                </c:pt>
                <c:pt idx="78">
                  <c:v>1176</c:v>
                </c:pt>
                <c:pt idx="79">
                  <c:v>1364</c:v>
                </c:pt>
                <c:pt idx="80">
                  <c:v>1206</c:v>
                </c:pt>
                <c:pt idx="81">
                  <c:v>1230</c:v>
                </c:pt>
                <c:pt idx="82">
                  <c:v>1252</c:v>
                </c:pt>
                <c:pt idx="83">
                  <c:v>1259</c:v>
                </c:pt>
                <c:pt idx="84">
                  <c:v>1137</c:v>
                </c:pt>
                <c:pt idx="85">
                  <c:v>1183</c:v>
                </c:pt>
                <c:pt idx="86">
                  <c:v>1258</c:v>
                </c:pt>
                <c:pt idx="87">
                  <c:v>1220</c:v>
                </c:pt>
                <c:pt idx="88">
                  <c:v>1228</c:v>
                </c:pt>
                <c:pt idx="89">
                  <c:v>1340</c:v>
                </c:pt>
                <c:pt idx="90">
                  <c:v>1106</c:v>
                </c:pt>
                <c:pt idx="91">
                  <c:v>1064</c:v>
                </c:pt>
                <c:pt idx="92">
                  <c:v>1339</c:v>
                </c:pt>
                <c:pt idx="93">
                  <c:v>1083</c:v>
                </c:pt>
                <c:pt idx="94">
                  <c:v>1355</c:v>
                </c:pt>
                <c:pt idx="95">
                  <c:v>1095</c:v>
                </c:pt>
                <c:pt idx="96">
                  <c:v>1352</c:v>
                </c:pt>
                <c:pt idx="97">
                  <c:v>1225</c:v>
                </c:pt>
                <c:pt idx="98">
                  <c:v>1132</c:v>
                </c:pt>
                <c:pt idx="99">
                  <c:v>1265</c:v>
                </c:pt>
                <c:pt idx="100">
                  <c:v>1199</c:v>
                </c:pt>
                <c:pt idx="101">
                  <c:v>1318</c:v>
                </c:pt>
                <c:pt idx="102">
                  <c:v>1432</c:v>
                </c:pt>
                <c:pt idx="103">
                  <c:v>1393</c:v>
                </c:pt>
                <c:pt idx="104">
                  <c:v>1473</c:v>
                </c:pt>
                <c:pt idx="105">
                  <c:v>1344</c:v>
                </c:pt>
                <c:pt idx="106">
                  <c:v>1373</c:v>
                </c:pt>
                <c:pt idx="107">
                  <c:v>1306</c:v>
                </c:pt>
                <c:pt idx="108">
                  <c:v>1425</c:v>
                </c:pt>
                <c:pt idx="109">
                  <c:v>1200</c:v>
                </c:pt>
                <c:pt idx="110">
                  <c:v>1202</c:v>
                </c:pt>
                <c:pt idx="111">
                  <c:v>1442</c:v>
                </c:pt>
                <c:pt idx="112">
                  <c:v>1493</c:v>
                </c:pt>
                <c:pt idx="113">
                  <c:v>1285</c:v>
                </c:pt>
                <c:pt idx="114">
                  <c:v>1434</c:v>
                </c:pt>
                <c:pt idx="115">
                  <c:v>1562</c:v>
                </c:pt>
                <c:pt idx="116">
                  <c:v>1431</c:v>
                </c:pt>
                <c:pt idx="117">
                  <c:v>1419</c:v>
                </c:pt>
                <c:pt idx="118">
                  <c:v>1553</c:v>
                </c:pt>
                <c:pt idx="119">
                  <c:v>1484</c:v>
                </c:pt>
                <c:pt idx="120">
                  <c:v>1308</c:v>
                </c:pt>
                <c:pt idx="121">
                  <c:v>1331</c:v>
                </c:pt>
                <c:pt idx="122">
                  <c:v>1529</c:v>
                </c:pt>
                <c:pt idx="123">
                  <c:v>1386</c:v>
                </c:pt>
                <c:pt idx="124">
                  <c:v>1434</c:v>
                </c:pt>
                <c:pt idx="125">
                  <c:v>1582</c:v>
                </c:pt>
                <c:pt idx="126">
                  <c:v>1673</c:v>
                </c:pt>
                <c:pt idx="127">
                  <c:v>1439</c:v>
                </c:pt>
                <c:pt idx="128">
                  <c:v>1536</c:v>
                </c:pt>
                <c:pt idx="129">
                  <c:v>1380</c:v>
                </c:pt>
                <c:pt idx="130">
                  <c:v>1443</c:v>
                </c:pt>
                <c:pt idx="131">
                  <c:v>1560</c:v>
                </c:pt>
                <c:pt idx="132">
                  <c:v>1598</c:v>
                </c:pt>
                <c:pt idx="133">
                  <c:v>1657</c:v>
                </c:pt>
                <c:pt idx="134">
                  <c:v>1552</c:v>
                </c:pt>
                <c:pt idx="135">
                  <c:v>1742</c:v>
                </c:pt>
                <c:pt idx="136">
                  <c:v>1713</c:v>
                </c:pt>
                <c:pt idx="137">
                  <c:v>1507</c:v>
                </c:pt>
                <c:pt idx="138">
                  <c:v>1762</c:v>
                </c:pt>
                <c:pt idx="139">
                  <c:v>1493</c:v>
                </c:pt>
                <c:pt idx="140">
                  <c:v>1579</c:v>
                </c:pt>
                <c:pt idx="141">
                  <c:v>1668</c:v>
                </c:pt>
                <c:pt idx="142">
                  <c:v>1482</c:v>
                </c:pt>
                <c:pt idx="143">
                  <c:v>1733</c:v>
                </c:pt>
                <c:pt idx="144">
                  <c:v>1707</c:v>
                </c:pt>
                <c:pt idx="145">
                  <c:v>1403</c:v>
                </c:pt>
                <c:pt idx="146">
                  <c:v>1577</c:v>
                </c:pt>
                <c:pt idx="147">
                  <c:v>1440</c:v>
                </c:pt>
                <c:pt idx="148">
                  <c:v>1701</c:v>
                </c:pt>
                <c:pt idx="149">
                  <c:v>1615</c:v>
                </c:pt>
                <c:pt idx="150">
                  <c:v>1520</c:v>
                </c:pt>
                <c:pt idx="151">
                  <c:v>1652</c:v>
                </c:pt>
                <c:pt idx="152">
                  <c:v>1566</c:v>
                </c:pt>
                <c:pt idx="153">
                  <c:v>1630</c:v>
                </c:pt>
                <c:pt idx="154">
                  <c:v>1428</c:v>
                </c:pt>
                <c:pt idx="155">
                  <c:v>1496</c:v>
                </c:pt>
                <c:pt idx="156">
                  <c:v>1469</c:v>
                </c:pt>
                <c:pt idx="157">
                  <c:v>1468</c:v>
                </c:pt>
                <c:pt idx="158">
                  <c:v>1412</c:v>
                </c:pt>
                <c:pt idx="159">
                  <c:v>1570</c:v>
                </c:pt>
                <c:pt idx="160">
                  <c:v>1501</c:v>
                </c:pt>
                <c:pt idx="161">
                  <c:v>1705</c:v>
                </c:pt>
                <c:pt idx="162">
                  <c:v>1434</c:v>
                </c:pt>
                <c:pt idx="163">
                  <c:v>1573</c:v>
                </c:pt>
                <c:pt idx="164">
                  <c:v>1536</c:v>
                </c:pt>
                <c:pt idx="165">
                  <c:v>1659</c:v>
                </c:pt>
                <c:pt idx="166">
                  <c:v>1774</c:v>
                </c:pt>
                <c:pt idx="167">
                  <c:v>1587</c:v>
                </c:pt>
                <c:pt idx="168">
                  <c:v>1471</c:v>
                </c:pt>
                <c:pt idx="169">
                  <c:v>1573</c:v>
                </c:pt>
                <c:pt idx="170">
                  <c:v>1467</c:v>
                </c:pt>
                <c:pt idx="171">
                  <c:v>1741</c:v>
                </c:pt>
                <c:pt idx="172">
                  <c:v>1708</c:v>
                </c:pt>
                <c:pt idx="173">
                  <c:v>1462</c:v>
                </c:pt>
                <c:pt idx="174">
                  <c:v>1683</c:v>
                </c:pt>
                <c:pt idx="175">
                  <c:v>1654</c:v>
                </c:pt>
                <c:pt idx="176">
                  <c:v>1579</c:v>
                </c:pt>
                <c:pt idx="177">
                  <c:v>1519</c:v>
                </c:pt>
                <c:pt idx="178">
                  <c:v>1487</c:v>
                </c:pt>
                <c:pt idx="179">
                  <c:v>1711</c:v>
                </c:pt>
                <c:pt idx="180">
                  <c:v>1391</c:v>
                </c:pt>
                <c:pt idx="181">
                  <c:v>1422</c:v>
                </c:pt>
                <c:pt idx="182">
                  <c:v>1385</c:v>
                </c:pt>
                <c:pt idx="183">
                  <c:v>1540</c:v>
                </c:pt>
                <c:pt idx="184">
                  <c:v>1648</c:v>
                </c:pt>
                <c:pt idx="185">
                  <c:v>1689</c:v>
                </c:pt>
                <c:pt idx="186">
                  <c:v>1565</c:v>
                </c:pt>
                <c:pt idx="187">
                  <c:v>1675</c:v>
                </c:pt>
                <c:pt idx="188">
                  <c:v>1328</c:v>
                </c:pt>
                <c:pt idx="189">
                  <c:v>1625</c:v>
                </c:pt>
                <c:pt idx="190">
                  <c:v>1524</c:v>
                </c:pt>
                <c:pt idx="191">
                  <c:v>1558</c:v>
                </c:pt>
                <c:pt idx="192">
                  <c:v>1314</c:v>
                </c:pt>
                <c:pt idx="193">
                  <c:v>1470</c:v>
                </c:pt>
                <c:pt idx="194">
                  <c:v>1600</c:v>
                </c:pt>
                <c:pt idx="195">
                  <c:v>1369</c:v>
                </c:pt>
                <c:pt idx="196">
                  <c:v>1534</c:v>
                </c:pt>
                <c:pt idx="197">
                  <c:v>1441</c:v>
                </c:pt>
                <c:pt idx="198">
                  <c:v>1615</c:v>
                </c:pt>
                <c:pt idx="199">
                  <c:v>1485</c:v>
                </c:pt>
                <c:pt idx="200">
                  <c:v>1292</c:v>
                </c:pt>
                <c:pt idx="201">
                  <c:v>1353</c:v>
                </c:pt>
                <c:pt idx="202">
                  <c:v>1541</c:v>
                </c:pt>
                <c:pt idx="203">
                  <c:v>1399</c:v>
                </c:pt>
                <c:pt idx="204">
                  <c:v>1516</c:v>
                </c:pt>
                <c:pt idx="205">
                  <c:v>1409</c:v>
                </c:pt>
                <c:pt idx="206">
                  <c:v>1539</c:v>
                </c:pt>
                <c:pt idx="207">
                  <c:v>1377</c:v>
                </c:pt>
                <c:pt idx="208">
                  <c:v>1281</c:v>
                </c:pt>
                <c:pt idx="209">
                  <c:v>1475</c:v>
                </c:pt>
                <c:pt idx="210">
                  <c:v>1481</c:v>
                </c:pt>
                <c:pt idx="211">
                  <c:v>1526</c:v>
                </c:pt>
                <c:pt idx="212">
                  <c:v>1396</c:v>
                </c:pt>
                <c:pt idx="213">
                  <c:v>1389</c:v>
                </c:pt>
                <c:pt idx="214">
                  <c:v>1465</c:v>
                </c:pt>
                <c:pt idx="215">
                  <c:v>1500</c:v>
                </c:pt>
                <c:pt idx="216">
                  <c:v>1279</c:v>
                </c:pt>
                <c:pt idx="217">
                  <c:v>1406</c:v>
                </c:pt>
                <c:pt idx="218">
                  <c:v>1605</c:v>
                </c:pt>
                <c:pt idx="219">
                  <c:v>1268</c:v>
                </c:pt>
                <c:pt idx="220">
                  <c:v>1552</c:v>
                </c:pt>
                <c:pt idx="221">
                  <c:v>1622</c:v>
                </c:pt>
                <c:pt idx="222">
                  <c:v>1545</c:v>
                </c:pt>
                <c:pt idx="223">
                  <c:v>1472</c:v>
                </c:pt>
                <c:pt idx="224">
                  <c:v>1607</c:v>
                </c:pt>
                <c:pt idx="225">
                  <c:v>1382</c:v>
                </c:pt>
                <c:pt idx="226">
                  <c:v>1414</c:v>
                </c:pt>
                <c:pt idx="227">
                  <c:v>1466</c:v>
                </c:pt>
                <c:pt idx="228">
                  <c:v>1406</c:v>
                </c:pt>
                <c:pt idx="229">
                  <c:v>1332</c:v>
                </c:pt>
                <c:pt idx="230">
                  <c:v>1461</c:v>
                </c:pt>
                <c:pt idx="231">
                  <c:v>1372</c:v>
                </c:pt>
                <c:pt idx="232">
                  <c:v>1373</c:v>
                </c:pt>
                <c:pt idx="233">
                  <c:v>1618</c:v>
                </c:pt>
                <c:pt idx="234">
                  <c:v>1613</c:v>
                </c:pt>
                <c:pt idx="235">
                  <c:v>1425</c:v>
                </c:pt>
                <c:pt idx="236">
                  <c:v>1438</c:v>
                </c:pt>
                <c:pt idx="237">
                  <c:v>1456</c:v>
                </c:pt>
                <c:pt idx="238">
                  <c:v>1404</c:v>
                </c:pt>
                <c:pt idx="239">
                  <c:v>1532</c:v>
                </c:pt>
                <c:pt idx="240">
                  <c:v>1415</c:v>
                </c:pt>
                <c:pt idx="241">
                  <c:v>1626</c:v>
                </c:pt>
                <c:pt idx="242">
                  <c:v>1426</c:v>
                </c:pt>
                <c:pt idx="243">
                  <c:v>1608</c:v>
                </c:pt>
                <c:pt idx="244">
                  <c:v>1565</c:v>
                </c:pt>
                <c:pt idx="245">
                  <c:v>1436</c:v>
                </c:pt>
                <c:pt idx="246">
                  <c:v>1698</c:v>
                </c:pt>
                <c:pt idx="247">
                  <c:v>1513</c:v>
                </c:pt>
                <c:pt idx="248">
                  <c:v>1601</c:v>
                </c:pt>
                <c:pt idx="249">
                  <c:v>1722</c:v>
                </c:pt>
                <c:pt idx="250">
                  <c:v>1749</c:v>
                </c:pt>
                <c:pt idx="251">
                  <c:v>1447</c:v>
                </c:pt>
                <c:pt idx="252">
                  <c:v>1785</c:v>
                </c:pt>
                <c:pt idx="253">
                  <c:v>1706</c:v>
                </c:pt>
                <c:pt idx="254">
                  <c:v>1814</c:v>
                </c:pt>
                <c:pt idx="255">
                  <c:v>1467</c:v>
                </c:pt>
                <c:pt idx="256">
                  <c:v>1775</c:v>
                </c:pt>
                <c:pt idx="257">
                  <c:v>1781</c:v>
                </c:pt>
                <c:pt idx="258">
                  <c:v>1618</c:v>
                </c:pt>
                <c:pt idx="259">
                  <c:v>1792</c:v>
                </c:pt>
                <c:pt idx="260">
                  <c:v>1563</c:v>
                </c:pt>
                <c:pt idx="261">
                  <c:v>1725</c:v>
                </c:pt>
                <c:pt idx="262">
                  <c:v>1739</c:v>
                </c:pt>
                <c:pt idx="263">
                  <c:v>1776</c:v>
                </c:pt>
                <c:pt idx="264">
                  <c:v>1643</c:v>
                </c:pt>
                <c:pt idx="265">
                  <c:v>1968</c:v>
                </c:pt>
                <c:pt idx="266">
                  <c:v>1712</c:v>
                </c:pt>
                <c:pt idx="267">
                  <c:v>1979</c:v>
                </c:pt>
                <c:pt idx="268">
                  <c:v>1880</c:v>
                </c:pt>
                <c:pt idx="269">
                  <c:v>1671</c:v>
                </c:pt>
                <c:pt idx="270">
                  <c:v>1927</c:v>
                </c:pt>
                <c:pt idx="271">
                  <c:v>1886</c:v>
                </c:pt>
                <c:pt idx="272">
                  <c:v>1829</c:v>
                </c:pt>
                <c:pt idx="273">
                  <c:v>2044</c:v>
                </c:pt>
                <c:pt idx="274">
                  <c:v>1853</c:v>
                </c:pt>
                <c:pt idx="275">
                  <c:v>1829</c:v>
                </c:pt>
                <c:pt idx="276">
                  <c:v>2084</c:v>
                </c:pt>
                <c:pt idx="277">
                  <c:v>1672</c:v>
                </c:pt>
                <c:pt idx="278">
                  <c:v>1937</c:v>
                </c:pt>
                <c:pt idx="279">
                  <c:v>2081</c:v>
                </c:pt>
                <c:pt idx="280">
                  <c:v>1874</c:v>
                </c:pt>
                <c:pt idx="281">
                  <c:v>2001</c:v>
                </c:pt>
                <c:pt idx="282">
                  <c:v>1810</c:v>
                </c:pt>
                <c:pt idx="283">
                  <c:v>2035</c:v>
                </c:pt>
                <c:pt idx="284">
                  <c:v>1767</c:v>
                </c:pt>
                <c:pt idx="285">
                  <c:v>2171</c:v>
                </c:pt>
                <c:pt idx="286">
                  <c:v>2135</c:v>
                </c:pt>
                <c:pt idx="287">
                  <c:v>2300</c:v>
                </c:pt>
                <c:pt idx="288">
                  <c:v>1975</c:v>
                </c:pt>
                <c:pt idx="289">
                  <c:v>2399</c:v>
                </c:pt>
                <c:pt idx="290">
                  <c:v>2045</c:v>
                </c:pt>
                <c:pt idx="291">
                  <c:v>2225</c:v>
                </c:pt>
                <c:pt idx="292">
                  <c:v>2431</c:v>
                </c:pt>
                <c:pt idx="293">
                  <c:v>2122</c:v>
                </c:pt>
                <c:pt idx="294">
                  <c:v>22075</c:v>
                </c:pt>
                <c:pt idx="295">
                  <c:v>2509</c:v>
                </c:pt>
                <c:pt idx="296">
                  <c:v>2689</c:v>
                </c:pt>
                <c:pt idx="297">
                  <c:v>2492</c:v>
                </c:pt>
                <c:pt idx="298">
                  <c:v>2602</c:v>
                </c:pt>
                <c:pt idx="299">
                  <c:v>2590</c:v>
                </c:pt>
                <c:pt idx="300">
                  <c:v>2357</c:v>
                </c:pt>
                <c:pt idx="301">
                  <c:v>2697</c:v>
                </c:pt>
                <c:pt idx="302">
                  <c:v>2713</c:v>
                </c:pt>
                <c:pt idx="303">
                  <c:v>2339</c:v>
                </c:pt>
                <c:pt idx="304">
                  <c:v>2981</c:v>
                </c:pt>
                <c:pt idx="305">
                  <c:v>2521</c:v>
                </c:pt>
                <c:pt idx="306">
                  <c:v>2600</c:v>
                </c:pt>
                <c:pt idx="307">
                  <c:v>2871</c:v>
                </c:pt>
                <c:pt idx="308">
                  <c:v>2540</c:v>
                </c:pt>
                <c:pt idx="309">
                  <c:v>2516</c:v>
                </c:pt>
                <c:pt idx="310">
                  <c:v>2693</c:v>
                </c:pt>
                <c:pt idx="311">
                  <c:v>2926</c:v>
                </c:pt>
                <c:pt idx="312">
                  <c:v>3058</c:v>
                </c:pt>
                <c:pt idx="313">
                  <c:v>2616</c:v>
                </c:pt>
                <c:pt idx="314">
                  <c:v>2953</c:v>
                </c:pt>
                <c:pt idx="315">
                  <c:v>2830</c:v>
                </c:pt>
                <c:pt idx="316">
                  <c:v>3478</c:v>
                </c:pt>
                <c:pt idx="317">
                  <c:v>3107</c:v>
                </c:pt>
                <c:pt idx="318">
                  <c:v>3248</c:v>
                </c:pt>
                <c:pt idx="319">
                  <c:v>3395</c:v>
                </c:pt>
                <c:pt idx="320">
                  <c:v>3572</c:v>
                </c:pt>
                <c:pt idx="321">
                  <c:v>2920</c:v>
                </c:pt>
                <c:pt idx="322">
                  <c:v>2989</c:v>
                </c:pt>
                <c:pt idx="323">
                  <c:v>3549</c:v>
                </c:pt>
                <c:pt idx="324">
                  <c:v>3020</c:v>
                </c:pt>
                <c:pt idx="325">
                  <c:v>3171</c:v>
                </c:pt>
                <c:pt idx="326">
                  <c:v>2919</c:v>
                </c:pt>
                <c:pt idx="327">
                  <c:v>2867</c:v>
                </c:pt>
                <c:pt idx="328">
                  <c:v>3228</c:v>
                </c:pt>
                <c:pt idx="329">
                  <c:v>3383</c:v>
                </c:pt>
                <c:pt idx="330">
                  <c:v>2902</c:v>
                </c:pt>
                <c:pt idx="331">
                  <c:v>2858</c:v>
                </c:pt>
                <c:pt idx="332">
                  <c:v>3388</c:v>
                </c:pt>
                <c:pt idx="333">
                  <c:v>3328</c:v>
                </c:pt>
                <c:pt idx="334">
                  <c:v>2781</c:v>
                </c:pt>
                <c:pt idx="335">
                  <c:v>2889</c:v>
                </c:pt>
                <c:pt idx="336">
                  <c:v>2862</c:v>
                </c:pt>
                <c:pt idx="337">
                  <c:v>3015</c:v>
                </c:pt>
                <c:pt idx="338">
                  <c:v>3181</c:v>
                </c:pt>
                <c:pt idx="339">
                  <c:v>3037</c:v>
                </c:pt>
                <c:pt idx="340">
                  <c:v>3016</c:v>
                </c:pt>
                <c:pt idx="341">
                  <c:v>2974</c:v>
                </c:pt>
                <c:pt idx="342">
                  <c:v>3277</c:v>
                </c:pt>
                <c:pt idx="343">
                  <c:v>3024</c:v>
                </c:pt>
                <c:pt idx="344">
                  <c:v>3104</c:v>
                </c:pt>
                <c:pt idx="345">
                  <c:v>2786</c:v>
                </c:pt>
                <c:pt idx="346">
                  <c:v>3148</c:v>
                </c:pt>
                <c:pt idx="347">
                  <c:v>2901</c:v>
                </c:pt>
                <c:pt idx="348">
                  <c:v>3330</c:v>
                </c:pt>
                <c:pt idx="349">
                  <c:v>2752</c:v>
                </c:pt>
                <c:pt idx="350">
                  <c:v>2711</c:v>
                </c:pt>
                <c:pt idx="351">
                  <c:v>2788</c:v>
                </c:pt>
                <c:pt idx="352">
                  <c:v>2971</c:v>
                </c:pt>
                <c:pt idx="353">
                  <c:v>2657</c:v>
                </c:pt>
                <c:pt idx="354">
                  <c:v>3026</c:v>
                </c:pt>
                <c:pt idx="355">
                  <c:v>2918</c:v>
                </c:pt>
                <c:pt idx="356">
                  <c:v>3250</c:v>
                </c:pt>
                <c:pt idx="357">
                  <c:v>2661</c:v>
                </c:pt>
                <c:pt idx="358">
                  <c:v>3034</c:v>
                </c:pt>
                <c:pt idx="359">
                  <c:v>2834</c:v>
                </c:pt>
                <c:pt idx="360">
                  <c:v>2599</c:v>
                </c:pt>
                <c:pt idx="361">
                  <c:v>2820</c:v>
                </c:pt>
                <c:pt idx="362">
                  <c:v>2547</c:v>
                </c:pt>
                <c:pt idx="363">
                  <c:v>2651</c:v>
                </c:pt>
                <c:pt idx="364">
                  <c:v>2727</c:v>
                </c:pt>
                <c:pt idx="365">
                  <c:v>2615</c:v>
                </c:pt>
                <c:pt idx="366">
                  <c:v>3095</c:v>
                </c:pt>
                <c:pt idx="367">
                  <c:v>2359</c:v>
                </c:pt>
                <c:pt idx="368">
                  <c:v>2974</c:v>
                </c:pt>
                <c:pt idx="369">
                  <c:v>2949</c:v>
                </c:pt>
                <c:pt idx="370">
                  <c:v>2772</c:v>
                </c:pt>
                <c:pt idx="371">
                  <c:v>2368</c:v>
                </c:pt>
                <c:pt idx="372">
                  <c:v>2384</c:v>
                </c:pt>
                <c:pt idx="373">
                  <c:v>2750</c:v>
                </c:pt>
                <c:pt idx="374">
                  <c:v>2469</c:v>
                </c:pt>
                <c:pt idx="375">
                  <c:v>2393</c:v>
                </c:pt>
                <c:pt idx="376">
                  <c:v>2480</c:v>
                </c:pt>
                <c:pt idx="377">
                  <c:v>2200</c:v>
                </c:pt>
                <c:pt idx="378">
                  <c:v>2699</c:v>
                </c:pt>
                <c:pt idx="379">
                  <c:v>2405</c:v>
                </c:pt>
                <c:pt idx="380">
                  <c:v>2208</c:v>
                </c:pt>
                <c:pt idx="381">
                  <c:v>2497</c:v>
                </c:pt>
                <c:pt idx="382">
                  <c:v>2697</c:v>
                </c:pt>
                <c:pt idx="383">
                  <c:v>2394</c:v>
                </c:pt>
                <c:pt idx="384">
                  <c:v>2544</c:v>
                </c:pt>
                <c:pt idx="385">
                  <c:v>2624</c:v>
                </c:pt>
                <c:pt idx="386">
                  <c:v>2073</c:v>
                </c:pt>
                <c:pt idx="387">
                  <c:v>2216</c:v>
                </c:pt>
                <c:pt idx="388">
                  <c:v>2363</c:v>
                </c:pt>
                <c:pt idx="389">
                  <c:v>2537</c:v>
                </c:pt>
                <c:pt idx="390">
                  <c:v>2144</c:v>
                </c:pt>
                <c:pt idx="391">
                  <c:v>2031</c:v>
                </c:pt>
                <c:pt idx="392">
                  <c:v>2079</c:v>
                </c:pt>
                <c:pt idx="393">
                  <c:v>2237</c:v>
                </c:pt>
                <c:pt idx="394">
                  <c:v>2427</c:v>
                </c:pt>
                <c:pt idx="395">
                  <c:v>2012</c:v>
                </c:pt>
                <c:pt idx="396">
                  <c:v>2247</c:v>
                </c:pt>
                <c:pt idx="397">
                  <c:v>1985</c:v>
                </c:pt>
                <c:pt idx="398">
                  <c:v>2149</c:v>
                </c:pt>
                <c:pt idx="399">
                  <c:v>1888</c:v>
                </c:pt>
                <c:pt idx="400">
                  <c:v>2156</c:v>
                </c:pt>
                <c:pt idx="401">
                  <c:v>2268</c:v>
                </c:pt>
                <c:pt idx="402">
                  <c:v>1974</c:v>
                </c:pt>
                <c:pt idx="403">
                  <c:v>2204</c:v>
                </c:pt>
                <c:pt idx="404">
                  <c:v>2270</c:v>
                </c:pt>
                <c:pt idx="405">
                  <c:v>2184</c:v>
                </c:pt>
                <c:pt idx="406">
                  <c:v>2183</c:v>
                </c:pt>
                <c:pt idx="407">
                  <c:v>2064</c:v>
                </c:pt>
                <c:pt idx="408">
                  <c:v>1967</c:v>
                </c:pt>
                <c:pt idx="409">
                  <c:v>2136</c:v>
                </c:pt>
                <c:pt idx="410">
                  <c:v>2106</c:v>
                </c:pt>
                <c:pt idx="411">
                  <c:v>1764</c:v>
                </c:pt>
                <c:pt idx="412">
                  <c:v>1785</c:v>
                </c:pt>
                <c:pt idx="413">
                  <c:v>2116</c:v>
                </c:pt>
                <c:pt idx="414">
                  <c:v>1945</c:v>
                </c:pt>
                <c:pt idx="415">
                  <c:v>1836</c:v>
                </c:pt>
                <c:pt idx="416">
                  <c:v>1769</c:v>
                </c:pt>
                <c:pt idx="417">
                  <c:v>1876</c:v>
                </c:pt>
                <c:pt idx="418">
                  <c:v>1945</c:v>
                </c:pt>
                <c:pt idx="419">
                  <c:v>1916</c:v>
                </c:pt>
                <c:pt idx="420">
                  <c:v>1822</c:v>
                </c:pt>
                <c:pt idx="421">
                  <c:v>1814</c:v>
                </c:pt>
                <c:pt idx="422">
                  <c:v>1898</c:v>
                </c:pt>
                <c:pt idx="423">
                  <c:v>1664</c:v>
                </c:pt>
                <c:pt idx="424">
                  <c:v>1678</c:v>
                </c:pt>
                <c:pt idx="425">
                  <c:v>1905</c:v>
                </c:pt>
                <c:pt idx="426">
                  <c:v>1807</c:v>
                </c:pt>
                <c:pt idx="427">
                  <c:v>1797</c:v>
                </c:pt>
                <c:pt idx="428">
                  <c:v>1686</c:v>
                </c:pt>
                <c:pt idx="429">
                  <c:v>1603</c:v>
                </c:pt>
                <c:pt idx="430">
                  <c:v>1994</c:v>
                </c:pt>
                <c:pt idx="431">
                  <c:v>1575</c:v>
                </c:pt>
                <c:pt idx="432">
                  <c:v>1975</c:v>
                </c:pt>
                <c:pt idx="433">
                  <c:v>1910</c:v>
                </c:pt>
                <c:pt idx="434">
                  <c:v>1744</c:v>
                </c:pt>
                <c:pt idx="435">
                  <c:v>1693</c:v>
                </c:pt>
                <c:pt idx="436">
                  <c:v>1741</c:v>
                </c:pt>
                <c:pt idx="437">
                  <c:v>1804</c:v>
                </c:pt>
                <c:pt idx="438">
                  <c:v>1743</c:v>
                </c:pt>
                <c:pt idx="439">
                  <c:v>1905</c:v>
                </c:pt>
                <c:pt idx="440">
                  <c:v>1602</c:v>
                </c:pt>
                <c:pt idx="441">
                  <c:v>1785</c:v>
                </c:pt>
                <c:pt idx="442">
                  <c:v>1659</c:v>
                </c:pt>
                <c:pt idx="443">
                  <c:v>1620</c:v>
                </c:pt>
                <c:pt idx="444">
                  <c:v>1832</c:v>
                </c:pt>
                <c:pt idx="445">
                  <c:v>1899</c:v>
                </c:pt>
                <c:pt idx="446">
                  <c:v>1876</c:v>
                </c:pt>
                <c:pt idx="447">
                  <c:v>1585</c:v>
                </c:pt>
                <c:pt idx="448">
                  <c:v>1753</c:v>
                </c:pt>
                <c:pt idx="449">
                  <c:v>2006</c:v>
                </c:pt>
                <c:pt idx="450">
                  <c:v>1844</c:v>
                </c:pt>
                <c:pt idx="451">
                  <c:v>1786</c:v>
                </c:pt>
                <c:pt idx="452">
                  <c:v>1788</c:v>
                </c:pt>
                <c:pt idx="453">
                  <c:v>1820</c:v>
                </c:pt>
                <c:pt idx="454">
                  <c:v>1797</c:v>
                </c:pt>
                <c:pt idx="455">
                  <c:v>1744</c:v>
                </c:pt>
                <c:pt idx="456">
                  <c:v>1667</c:v>
                </c:pt>
                <c:pt idx="457">
                  <c:v>1708</c:v>
                </c:pt>
                <c:pt idx="458">
                  <c:v>1640</c:v>
                </c:pt>
                <c:pt idx="459">
                  <c:v>1790</c:v>
                </c:pt>
                <c:pt idx="460">
                  <c:v>2026</c:v>
                </c:pt>
                <c:pt idx="461">
                  <c:v>1972</c:v>
                </c:pt>
                <c:pt idx="462">
                  <c:v>1922</c:v>
                </c:pt>
                <c:pt idx="463">
                  <c:v>1783</c:v>
                </c:pt>
                <c:pt idx="464">
                  <c:v>1645</c:v>
                </c:pt>
                <c:pt idx="465">
                  <c:v>1836</c:v>
                </c:pt>
                <c:pt idx="466">
                  <c:v>1970</c:v>
                </c:pt>
                <c:pt idx="467">
                  <c:v>1891</c:v>
                </c:pt>
                <c:pt idx="468">
                  <c:v>1922</c:v>
                </c:pt>
                <c:pt idx="469">
                  <c:v>1657</c:v>
                </c:pt>
                <c:pt idx="470">
                  <c:v>1728</c:v>
                </c:pt>
                <c:pt idx="471">
                  <c:v>1800</c:v>
                </c:pt>
                <c:pt idx="472">
                  <c:v>1631</c:v>
                </c:pt>
                <c:pt idx="473">
                  <c:v>1744</c:v>
                </c:pt>
                <c:pt idx="474">
                  <c:v>1925</c:v>
                </c:pt>
                <c:pt idx="475">
                  <c:v>1978</c:v>
                </c:pt>
                <c:pt idx="476">
                  <c:v>1910</c:v>
                </c:pt>
                <c:pt idx="477">
                  <c:v>1873</c:v>
                </c:pt>
                <c:pt idx="478">
                  <c:v>1581</c:v>
                </c:pt>
                <c:pt idx="479">
                  <c:v>1845</c:v>
                </c:pt>
                <c:pt idx="480">
                  <c:v>1538</c:v>
                </c:pt>
                <c:pt idx="481">
                  <c:v>1637</c:v>
                </c:pt>
                <c:pt idx="482">
                  <c:v>1638</c:v>
                </c:pt>
                <c:pt idx="483">
                  <c:v>1501</c:v>
                </c:pt>
                <c:pt idx="484">
                  <c:v>1719</c:v>
                </c:pt>
                <c:pt idx="485">
                  <c:v>1554</c:v>
                </c:pt>
                <c:pt idx="486">
                  <c:v>1613</c:v>
                </c:pt>
                <c:pt idx="487">
                  <c:v>1532</c:v>
                </c:pt>
                <c:pt idx="488">
                  <c:v>1634</c:v>
                </c:pt>
                <c:pt idx="489">
                  <c:v>1621</c:v>
                </c:pt>
                <c:pt idx="490">
                  <c:v>1646</c:v>
                </c:pt>
                <c:pt idx="491">
                  <c:v>1451</c:v>
                </c:pt>
                <c:pt idx="492">
                  <c:v>1646</c:v>
                </c:pt>
                <c:pt idx="493">
                  <c:v>1552</c:v>
                </c:pt>
                <c:pt idx="494">
                  <c:v>1464</c:v>
                </c:pt>
                <c:pt idx="495">
                  <c:v>1445</c:v>
                </c:pt>
                <c:pt idx="496">
                  <c:v>1405</c:v>
                </c:pt>
                <c:pt idx="497">
                  <c:v>1503</c:v>
                </c:pt>
                <c:pt idx="498">
                  <c:v>1398</c:v>
                </c:pt>
                <c:pt idx="499">
                  <c:v>1559</c:v>
                </c:pt>
                <c:pt idx="500">
                  <c:v>1299</c:v>
                </c:pt>
                <c:pt idx="501">
                  <c:v>1514</c:v>
                </c:pt>
                <c:pt idx="502">
                  <c:v>1410</c:v>
                </c:pt>
                <c:pt idx="503">
                  <c:v>1513</c:v>
                </c:pt>
                <c:pt idx="504">
                  <c:v>1297</c:v>
                </c:pt>
                <c:pt idx="505">
                  <c:v>1500</c:v>
                </c:pt>
                <c:pt idx="506">
                  <c:v>1185</c:v>
                </c:pt>
                <c:pt idx="507">
                  <c:v>1476</c:v>
                </c:pt>
                <c:pt idx="508">
                  <c:v>1317</c:v>
                </c:pt>
                <c:pt idx="509">
                  <c:v>1167</c:v>
                </c:pt>
                <c:pt idx="510">
                  <c:v>1262</c:v>
                </c:pt>
                <c:pt idx="511">
                  <c:v>1327</c:v>
                </c:pt>
                <c:pt idx="512">
                  <c:v>1194</c:v>
                </c:pt>
                <c:pt idx="513">
                  <c:v>1336</c:v>
                </c:pt>
                <c:pt idx="514">
                  <c:v>1260</c:v>
                </c:pt>
                <c:pt idx="515">
                  <c:v>1114</c:v>
                </c:pt>
                <c:pt idx="516">
                  <c:v>1338</c:v>
                </c:pt>
                <c:pt idx="517">
                  <c:v>1181</c:v>
                </c:pt>
                <c:pt idx="518">
                  <c:v>1277</c:v>
                </c:pt>
                <c:pt idx="519">
                  <c:v>1369</c:v>
                </c:pt>
                <c:pt idx="520">
                  <c:v>1391</c:v>
                </c:pt>
                <c:pt idx="521">
                  <c:v>1105</c:v>
                </c:pt>
                <c:pt idx="522">
                  <c:v>1171</c:v>
                </c:pt>
                <c:pt idx="523">
                  <c:v>1308</c:v>
                </c:pt>
                <c:pt idx="524">
                  <c:v>1093</c:v>
                </c:pt>
                <c:pt idx="525">
                  <c:v>1216</c:v>
                </c:pt>
                <c:pt idx="526">
                  <c:v>1057</c:v>
                </c:pt>
                <c:pt idx="527">
                  <c:v>1312</c:v>
                </c:pt>
                <c:pt idx="528">
                  <c:v>1333</c:v>
                </c:pt>
                <c:pt idx="529">
                  <c:v>1294</c:v>
                </c:pt>
                <c:pt idx="530">
                  <c:v>1210</c:v>
                </c:pt>
                <c:pt idx="531">
                  <c:v>1232</c:v>
                </c:pt>
                <c:pt idx="532">
                  <c:v>1072</c:v>
                </c:pt>
                <c:pt idx="533">
                  <c:v>1110</c:v>
                </c:pt>
                <c:pt idx="534">
                  <c:v>1266</c:v>
                </c:pt>
                <c:pt idx="535">
                  <c:v>1172</c:v>
                </c:pt>
                <c:pt idx="536">
                  <c:v>1256</c:v>
                </c:pt>
                <c:pt idx="537">
                  <c:v>1117</c:v>
                </c:pt>
                <c:pt idx="538">
                  <c:v>1218</c:v>
                </c:pt>
                <c:pt idx="539">
                  <c:v>1246</c:v>
                </c:pt>
                <c:pt idx="540">
                  <c:v>1103</c:v>
                </c:pt>
                <c:pt idx="541">
                  <c:v>1021</c:v>
                </c:pt>
                <c:pt idx="542">
                  <c:v>1213</c:v>
                </c:pt>
                <c:pt idx="543">
                  <c:v>1030</c:v>
                </c:pt>
                <c:pt idx="544">
                  <c:v>1156</c:v>
                </c:pt>
                <c:pt idx="545">
                  <c:v>1135</c:v>
                </c:pt>
                <c:pt idx="546">
                  <c:v>1164</c:v>
                </c:pt>
                <c:pt idx="547">
                  <c:v>1182</c:v>
                </c:pt>
                <c:pt idx="548">
                  <c:v>1159</c:v>
                </c:pt>
                <c:pt idx="549">
                  <c:v>949</c:v>
                </c:pt>
                <c:pt idx="550">
                  <c:v>968</c:v>
                </c:pt>
                <c:pt idx="551">
                  <c:v>1026</c:v>
                </c:pt>
                <c:pt idx="552">
                  <c:v>965</c:v>
                </c:pt>
                <c:pt idx="553">
                  <c:v>969</c:v>
                </c:pt>
                <c:pt idx="554">
                  <c:v>1224</c:v>
                </c:pt>
                <c:pt idx="555">
                  <c:v>1239</c:v>
                </c:pt>
                <c:pt idx="556">
                  <c:v>1007</c:v>
                </c:pt>
                <c:pt idx="557">
                  <c:v>1169</c:v>
                </c:pt>
                <c:pt idx="558">
                  <c:v>1125</c:v>
                </c:pt>
                <c:pt idx="559">
                  <c:v>1148</c:v>
                </c:pt>
                <c:pt idx="560">
                  <c:v>1169</c:v>
                </c:pt>
                <c:pt idx="561">
                  <c:v>1190</c:v>
                </c:pt>
                <c:pt idx="562">
                  <c:v>1216</c:v>
                </c:pt>
                <c:pt idx="563">
                  <c:v>1345</c:v>
                </c:pt>
                <c:pt idx="564">
                  <c:v>1287</c:v>
                </c:pt>
                <c:pt idx="565">
                  <c:v>1129</c:v>
                </c:pt>
                <c:pt idx="566">
                  <c:v>1300</c:v>
                </c:pt>
                <c:pt idx="567">
                  <c:v>1395</c:v>
                </c:pt>
                <c:pt idx="568">
                  <c:v>1179</c:v>
                </c:pt>
                <c:pt idx="569">
                  <c:v>1234</c:v>
                </c:pt>
                <c:pt idx="570">
                  <c:v>1477</c:v>
                </c:pt>
                <c:pt idx="571">
                  <c:v>1255</c:v>
                </c:pt>
                <c:pt idx="572">
                  <c:v>1283</c:v>
                </c:pt>
                <c:pt idx="573">
                  <c:v>1356</c:v>
                </c:pt>
                <c:pt idx="574">
                  <c:v>1290</c:v>
                </c:pt>
                <c:pt idx="575">
                  <c:v>1450</c:v>
                </c:pt>
                <c:pt idx="576">
                  <c:v>1275</c:v>
                </c:pt>
                <c:pt idx="577">
                  <c:v>1409</c:v>
                </c:pt>
                <c:pt idx="578">
                  <c:v>1364</c:v>
                </c:pt>
                <c:pt idx="579">
                  <c:v>1369</c:v>
                </c:pt>
                <c:pt idx="580">
                  <c:v>1517</c:v>
                </c:pt>
                <c:pt idx="581">
                  <c:v>1563</c:v>
                </c:pt>
                <c:pt idx="582">
                  <c:v>1344</c:v>
                </c:pt>
                <c:pt idx="583">
                  <c:v>1480</c:v>
                </c:pt>
                <c:pt idx="584">
                  <c:v>1485</c:v>
                </c:pt>
                <c:pt idx="585">
                  <c:v>1653</c:v>
                </c:pt>
                <c:pt idx="586">
                  <c:v>1487</c:v>
                </c:pt>
                <c:pt idx="587">
                  <c:v>1566</c:v>
                </c:pt>
                <c:pt idx="588">
                  <c:v>1743</c:v>
                </c:pt>
                <c:pt idx="589">
                  <c:v>1607</c:v>
                </c:pt>
                <c:pt idx="590">
                  <c:v>1544</c:v>
                </c:pt>
                <c:pt idx="591">
                  <c:v>1410</c:v>
                </c:pt>
                <c:pt idx="592">
                  <c:v>1370</c:v>
                </c:pt>
                <c:pt idx="593">
                  <c:v>1543</c:v>
                </c:pt>
                <c:pt idx="594">
                  <c:v>1395</c:v>
                </c:pt>
                <c:pt idx="595">
                  <c:v>1475</c:v>
                </c:pt>
                <c:pt idx="596">
                  <c:v>1529</c:v>
                </c:pt>
                <c:pt idx="597">
                  <c:v>1507</c:v>
                </c:pt>
                <c:pt idx="598">
                  <c:v>1708</c:v>
                </c:pt>
                <c:pt idx="599">
                  <c:v>1560</c:v>
                </c:pt>
                <c:pt idx="600">
                  <c:v>1520</c:v>
                </c:pt>
                <c:pt idx="601">
                  <c:v>1676</c:v>
                </c:pt>
                <c:pt idx="602">
                  <c:v>1579</c:v>
                </c:pt>
                <c:pt idx="603">
                  <c:v>1416</c:v>
                </c:pt>
                <c:pt idx="604">
                  <c:v>1342</c:v>
                </c:pt>
                <c:pt idx="605">
                  <c:v>1436</c:v>
                </c:pt>
                <c:pt idx="606">
                  <c:v>1505</c:v>
                </c:pt>
                <c:pt idx="607">
                  <c:v>1441</c:v>
                </c:pt>
                <c:pt idx="608">
                  <c:v>1675</c:v>
                </c:pt>
                <c:pt idx="609">
                  <c:v>1527</c:v>
                </c:pt>
                <c:pt idx="610">
                  <c:v>1354</c:v>
                </c:pt>
                <c:pt idx="611">
                  <c:v>1524</c:v>
                </c:pt>
                <c:pt idx="612">
                  <c:v>1420</c:v>
                </c:pt>
                <c:pt idx="613">
                  <c:v>1531</c:v>
                </c:pt>
                <c:pt idx="614">
                  <c:v>1414</c:v>
                </c:pt>
                <c:pt idx="615">
                  <c:v>1640</c:v>
                </c:pt>
                <c:pt idx="616">
                  <c:v>1467</c:v>
                </c:pt>
                <c:pt idx="617">
                  <c:v>1648</c:v>
                </c:pt>
                <c:pt idx="618">
                  <c:v>1530</c:v>
                </c:pt>
                <c:pt idx="619">
                  <c:v>1588</c:v>
                </c:pt>
                <c:pt idx="620">
                  <c:v>1588</c:v>
                </c:pt>
                <c:pt idx="621">
                  <c:v>1387</c:v>
                </c:pt>
                <c:pt idx="622">
                  <c:v>1313</c:v>
                </c:pt>
                <c:pt idx="623">
                  <c:v>1499</c:v>
                </c:pt>
                <c:pt idx="624">
                  <c:v>1618</c:v>
                </c:pt>
                <c:pt idx="625">
                  <c:v>1359</c:v>
                </c:pt>
                <c:pt idx="626">
                  <c:v>1576</c:v>
                </c:pt>
                <c:pt idx="627">
                  <c:v>1417</c:v>
                </c:pt>
                <c:pt idx="628">
                  <c:v>1406</c:v>
                </c:pt>
                <c:pt idx="629">
                  <c:v>1561</c:v>
                </c:pt>
                <c:pt idx="630">
                  <c:v>1310</c:v>
                </c:pt>
                <c:pt idx="631">
                  <c:v>1385</c:v>
                </c:pt>
                <c:pt idx="632">
                  <c:v>1650</c:v>
                </c:pt>
                <c:pt idx="633">
                  <c:v>1423</c:v>
                </c:pt>
                <c:pt idx="634">
                  <c:v>1409</c:v>
                </c:pt>
                <c:pt idx="635">
                  <c:v>1371</c:v>
                </c:pt>
                <c:pt idx="636">
                  <c:v>1477</c:v>
                </c:pt>
                <c:pt idx="637">
                  <c:v>1424</c:v>
                </c:pt>
                <c:pt idx="638">
                  <c:v>1372</c:v>
                </c:pt>
                <c:pt idx="639">
                  <c:v>1616</c:v>
                </c:pt>
                <c:pt idx="640">
                  <c:v>1332</c:v>
                </c:pt>
                <c:pt idx="641">
                  <c:v>1349</c:v>
                </c:pt>
                <c:pt idx="642">
                  <c:v>1408</c:v>
                </c:pt>
                <c:pt idx="643">
                  <c:v>1359</c:v>
                </c:pt>
                <c:pt idx="644">
                  <c:v>1280</c:v>
                </c:pt>
                <c:pt idx="645">
                  <c:v>1328</c:v>
                </c:pt>
                <c:pt idx="646">
                  <c:v>1369</c:v>
                </c:pt>
                <c:pt idx="647">
                  <c:v>1565</c:v>
                </c:pt>
                <c:pt idx="648">
                  <c:v>1339</c:v>
                </c:pt>
                <c:pt idx="649">
                  <c:v>1286</c:v>
                </c:pt>
                <c:pt idx="650">
                  <c:v>1402</c:v>
                </c:pt>
                <c:pt idx="651">
                  <c:v>1343</c:v>
                </c:pt>
                <c:pt idx="652">
                  <c:v>1394</c:v>
                </c:pt>
                <c:pt idx="653">
                  <c:v>1311</c:v>
                </c:pt>
                <c:pt idx="654">
                  <c:v>1424</c:v>
                </c:pt>
                <c:pt idx="655">
                  <c:v>1438</c:v>
                </c:pt>
                <c:pt idx="656">
                  <c:v>1540</c:v>
                </c:pt>
                <c:pt idx="657">
                  <c:v>1230</c:v>
                </c:pt>
                <c:pt idx="658">
                  <c:v>1291</c:v>
                </c:pt>
                <c:pt idx="659">
                  <c:v>1407</c:v>
                </c:pt>
                <c:pt idx="660">
                  <c:v>1476</c:v>
                </c:pt>
                <c:pt idx="661">
                  <c:v>1438</c:v>
                </c:pt>
                <c:pt idx="662">
                  <c:v>1217</c:v>
                </c:pt>
                <c:pt idx="663">
                  <c:v>1382</c:v>
                </c:pt>
                <c:pt idx="664">
                  <c:v>1510</c:v>
                </c:pt>
                <c:pt idx="665">
                  <c:v>1351</c:v>
                </c:pt>
                <c:pt idx="666">
                  <c:v>1341</c:v>
                </c:pt>
                <c:pt idx="667">
                  <c:v>1438</c:v>
                </c:pt>
                <c:pt idx="668">
                  <c:v>1478</c:v>
                </c:pt>
                <c:pt idx="669">
                  <c:v>1383</c:v>
                </c:pt>
                <c:pt idx="670">
                  <c:v>1483</c:v>
                </c:pt>
                <c:pt idx="671">
                  <c:v>1525</c:v>
                </c:pt>
                <c:pt idx="672">
                  <c:v>1429</c:v>
                </c:pt>
                <c:pt idx="673">
                  <c:v>1393</c:v>
                </c:pt>
                <c:pt idx="674">
                  <c:v>1387</c:v>
                </c:pt>
                <c:pt idx="675">
                  <c:v>1432</c:v>
                </c:pt>
                <c:pt idx="676">
                  <c:v>1429</c:v>
                </c:pt>
                <c:pt idx="677">
                  <c:v>1438</c:v>
                </c:pt>
                <c:pt idx="678">
                  <c:v>41448</c:v>
                </c:pt>
                <c:pt idx="679">
                  <c:v>1280</c:v>
                </c:pt>
                <c:pt idx="680">
                  <c:v>1415</c:v>
                </c:pt>
                <c:pt idx="681">
                  <c:v>1478</c:v>
                </c:pt>
                <c:pt idx="682">
                  <c:v>1404</c:v>
                </c:pt>
                <c:pt idx="683">
                  <c:v>1586</c:v>
                </c:pt>
                <c:pt idx="684">
                  <c:v>1444</c:v>
                </c:pt>
                <c:pt idx="685">
                  <c:v>1323</c:v>
                </c:pt>
                <c:pt idx="686">
                  <c:v>1478</c:v>
                </c:pt>
                <c:pt idx="687">
                  <c:v>1333</c:v>
                </c:pt>
                <c:pt idx="688">
                  <c:v>1354</c:v>
                </c:pt>
                <c:pt idx="689">
                  <c:v>1489</c:v>
                </c:pt>
                <c:pt idx="690">
                  <c:v>1515</c:v>
                </c:pt>
                <c:pt idx="691">
                  <c:v>1515</c:v>
                </c:pt>
                <c:pt idx="692">
                  <c:v>1309</c:v>
                </c:pt>
                <c:pt idx="693">
                  <c:v>1395</c:v>
                </c:pt>
                <c:pt idx="694">
                  <c:v>1613</c:v>
                </c:pt>
                <c:pt idx="695">
                  <c:v>1655</c:v>
                </c:pt>
                <c:pt idx="696">
                  <c:v>1583</c:v>
                </c:pt>
                <c:pt idx="697">
                  <c:v>1470</c:v>
                </c:pt>
                <c:pt idx="698">
                  <c:v>1612</c:v>
                </c:pt>
                <c:pt idx="699">
                  <c:v>1589</c:v>
                </c:pt>
                <c:pt idx="700">
                  <c:v>1335</c:v>
                </c:pt>
                <c:pt idx="701">
                  <c:v>1634</c:v>
                </c:pt>
                <c:pt idx="702">
                  <c:v>1688</c:v>
                </c:pt>
                <c:pt idx="703">
                  <c:v>1640</c:v>
                </c:pt>
                <c:pt idx="704">
                  <c:v>1701</c:v>
                </c:pt>
                <c:pt idx="705">
                  <c:v>1599</c:v>
                </c:pt>
                <c:pt idx="706">
                  <c:v>1488</c:v>
                </c:pt>
                <c:pt idx="707">
                  <c:v>1520</c:v>
                </c:pt>
                <c:pt idx="708">
                  <c:v>1655</c:v>
                </c:pt>
                <c:pt idx="709">
                  <c:v>1605</c:v>
                </c:pt>
                <c:pt idx="710">
                  <c:v>1526</c:v>
                </c:pt>
                <c:pt idx="711">
                  <c:v>1660</c:v>
                </c:pt>
                <c:pt idx="712">
                  <c:v>1816</c:v>
                </c:pt>
                <c:pt idx="713">
                  <c:v>1710</c:v>
                </c:pt>
                <c:pt idx="714">
                  <c:v>1785</c:v>
                </c:pt>
                <c:pt idx="715">
                  <c:v>1515</c:v>
                </c:pt>
                <c:pt idx="716">
                  <c:v>1870</c:v>
                </c:pt>
                <c:pt idx="717">
                  <c:v>1609</c:v>
                </c:pt>
                <c:pt idx="718">
                  <c:v>1604</c:v>
                </c:pt>
                <c:pt idx="719">
                  <c:v>1540</c:v>
                </c:pt>
                <c:pt idx="720">
                  <c:v>1919</c:v>
                </c:pt>
                <c:pt idx="721">
                  <c:v>1639</c:v>
                </c:pt>
                <c:pt idx="722">
                  <c:v>1956</c:v>
                </c:pt>
                <c:pt idx="723">
                  <c:v>1729</c:v>
                </c:pt>
                <c:pt idx="724">
                  <c:v>1868</c:v>
                </c:pt>
                <c:pt idx="725">
                  <c:v>1690</c:v>
                </c:pt>
                <c:pt idx="726">
                  <c:v>1829</c:v>
                </c:pt>
                <c:pt idx="727">
                  <c:v>2008</c:v>
                </c:pt>
                <c:pt idx="728">
                  <c:v>1772</c:v>
                </c:pt>
                <c:pt idx="729">
                  <c:v>2011</c:v>
                </c:pt>
                <c:pt idx="730">
                  <c:v>1720</c:v>
                </c:pt>
                <c:pt idx="731">
                  <c:v>1806</c:v>
                </c:pt>
                <c:pt idx="732">
                  <c:v>1996</c:v>
                </c:pt>
                <c:pt idx="733">
                  <c:v>1962</c:v>
                </c:pt>
                <c:pt idx="734">
                  <c:v>1934</c:v>
                </c:pt>
                <c:pt idx="735">
                  <c:v>2011</c:v>
                </c:pt>
                <c:pt idx="736">
                  <c:v>1966</c:v>
                </c:pt>
                <c:pt idx="737">
                  <c:v>1799</c:v>
                </c:pt>
                <c:pt idx="738">
                  <c:v>2171</c:v>
                </c:pt>
                <c:pt idx="739">
                  <c:v>2022</c:v>
                </c:pt>
                <c:pt idx="740">
                  <c:v>1869</c:v>
                </c:pt>
                <c:pt idx="741">
                  <c:v>2222</c:v>
                </c:pt>
                <c:pt idx="742">
                  <c:v>2293</c:v>
                </c:pt>
                <c:pt idx="743">
                  <c:v>2039</c:v>
                </c:pt>
                <c:pt idx="744">
                  <c:v>1996</c:v>
                </c:pt>
                <c:pt idx="745">
                  <c:v>2290</c:v>
                </c:pt>
                <c:pt idx="746">
                  <c:v>1925</c:v>
                </c:pt>
                <c:pt idx="747">
                  <c:v>2164</c:v>
                </c:pt>
                <c:pt idx="748">
                  <c:v>2323</c:v>
                </c:pt>
                <c:pt idx="749">
                  <c:v>2309</c:v>
                </c:pt>
                <c:pt idx="750">
                  <c:v>2117</c:v>
                </c:pt>
                <c:pt idx="751">
                  <c:v>2145</c:v>
                </c:pt>
                <c:pt idx="752">
                  <c:v>2187</c:v>
                </c:pt>
                <c:pt idx="753">
                  <c:v>2621</c:v>
                </c:pt>
                <c:pt idx="754">
                  <c:v>2598</c:v>
                </c:pt>
                <c:pt idx="755">
                  <c:v>2337</c:v>
                </c:pt>
                <c:pt idx="756">
                  <c:v>2619</c:v>
                </c:pt>
                <c:pt idx="757">
                  <c:v>2703</c:v>
                </c:pt>
                <c:pt idx="758">
                  <c:v>2542</c:v>
                </c:pt>
                <c:pt idx="759">
                  <c:v>2727</c:v>
                </c:pt>
                <c:pt idx="760">
                  <c:v>2689</c:v>
                </c:pt>
                <c:pt idx="761">
                  <c:v>2364</c:v>
                </c:pt>
                <c:pt idx="762">
                  <c:v>2713</c:v>
                </c:pt>
                <c:pt idx="763">
                  <c:v>2453</c:v>
                </c:pt>
                <c:pt idx="764">
                  <c:v>2820</c:v>
                </c:pt>
                <c:pt idx="765">
                  <c:v>2816</c:v>
                </c:pt>
                <c:pt idx="766">
                  <c:v>2672</c:v>
                </c:pt>
                <c:pt idx="767">
                  <c:v>2585</c:v>
                </c:pt>
                <c:pt idx="768">
                  <c:v>2746</c:v>
                </c:pt>
                <c:pt idx="769">
                  <c:v>2476</c:v>
                </c:pt>
                <c:pt idx="770">
                  <c:v>2779</c:v>
                </c:pt>
                <c:pt idx="771">
                  <c:v>3113</c:v>
                </c:pt>
                <c:pt idx="772">
                  <c:v>2900</c:v>
                </c:pt>
                <c:pt idx="773">
                  <c:v>2519</c:v>
                </c:pt>
                <c:pt idx="774">
                  <c:v>2809</c:v>
                </c:pt>
                <c:pt idx="775">
                  <c:v>2662</c:v>
                </c:pt>
                <c:pt idx="776">
                  <c:v>2888</c:v>
                </c:pt>
                <c:pt idx="777">
                  <c:v>3042</c:v>
                </c:pt>
                <c:pt idx="778">
                  <c:v>2567</c:v>
                </c:pt>
                <c:pt idx="779">
                  <c:v>2865</c:v>
                </c:pt>
                <c:pt idx="780">
                  <c:v>3002</c:v>
                </c:pt>
                <c:pt idx="781">
                  <c:v>3028</c:v>
                </c:pt>
                <c:pt idx="782">
                  <c:v>2731</c:v>
                </c:pt>
                <c:pt idx="783">
                  <c:v>2959</c:v>
                </c:pt>
                <c:pt idx="784">
                  <c:v>3020</c:v>
                </c:pt>
                <c:pt idx="785">
                  <c:v>3063</c:v>
                </c:pt>
                <c:pt idx="786">
                  <c:v>2877</c:v>
                </c:pt>
                <c:pt idx="787">
                  <c:v>3180</c:v>
                </c:pt>
                <c:pt idx="788">
                  <c:v>3128</c:v>
                </c:pt>
                <c:pt idx="789">
                  <c:v>2634</c:v>
                </c:pt>
                <c:pt idx="790">
                  <c:v>2802</c:v>
                </c:pt>
                <c:pt idx="791">
                  <c:v>2673</c:v>
                </c:pt>
                <c:pt idx="792">
                  <c:v>2615</c:v>
                </c:pt>
                <c:pt idx="793">
                  <c:v>3026</c:v>
                </c:pt>
                <c:pt idx="794">
                  <c:v>3177</c:v>
                </c:pt>
                <c:pt idx="795">
                  <c:v>3200</c:v>
                </c:pt>
                <c:pt idx="796">
                  <c:v>3033</c:v>
                </c:pt>
                <c:pt idx="797">
                  <c:v>3090</c:v>
                </c:pt>
                <c:pt idx="798">
                  <c:v>2666</c:v>
                </c:pt>
                <c:pt idx="799">
                  <c:v>3126</c:v>
                </c:pt>
                <c:pt idx="800">
                  <c:v>2523</c:v>
                </c:pt>
                <c:pt idx="801">
                  <c:v>2911</c:v>
                </c:pt>
                <c:pt idx="802">
                  <c:v>2997</c:v>
                </c:pt>
                <c:pt idx="803">
                  <c:v>2840</c:v>
                </c:pt>
                <c:pt idx="804">
                  <c:v>2806</c:v>
                </c:pt>
                <c:pt idx="805">
                  <c:v>2919</c:v>
                </c:pt>
                <c:pt idx="806">
                  <c:v>2538</c:v>
                </c:pt>
                <c:pt idx="807">
                  <c:v>2508</c:v>
                </c:pt>
                <c:pt idx="808">
                  <c:v>2595</c:v>
                </c:pt>
                <c:pt idx="809">
                  <c:v>2840</c:v>
                </c:pt>
                <c:pt idx="810">
                  <c:v>2509</c:v>
                </c:pt>
                <c:pt idx="811">
                  <c:v>2938</c:v>
                </c:pt>
                <c:pt idx="812">
                  <c:v>3077</c:v>
                </c:pt>
                <c:pt idx="813">
                  <c:v>2728</c:v>
                </c:pt>
                <c:pt idx="814">
                  <c:v>2818</c:v>
                </c:pt>
                <c:pt idx="815">
                  <c:v>2655</c:v>
                </c:pt>
                <c:pt idx="816">
                  <c:v>3083</c:v>
                </c:pt>
                <c:pt idx="817">
                  <c:v>2573</c:v>
                </c:pt>
                <c:pt idx="818">
                  <c:v>2442</c:v>
                </c:pt>
                <c:pt idx="819">
                  <c:v>2751</c:v>
                </c:pt>
                <c:pt idx="820">
                  <c:v>2540</c:v>
                </c:pt>
                <c:pt idx="821">
                  <c:v>2863</c:v>
                </c:pt>
                <c:pt idx="822">
                  <c:v>2534</c:v>
                </c:pt>
                <c:pt idx="823">
                  <c:v>2557</c:v>
                </c:pt>
                <c:pt idx="824">
                  <c:v>2638</c:v>
                </c:pt>
                <c:pt idx="825">
                  <c:v>2381</c:v>
                </c:pt>
                <c:pt idx="826">
                  <c:v>2283</c:v>
                </c:pt>
                <c:pt idx="827">
                  <c:v>2700</c:v>
                </c:pt>
                <c:pt idx="828">
                  <c:v>2809</c:v>
                </c:pt>
                <c:pt idx="829">
                  <c:v>2306</c:v>
                </c:pt>
                <c:pt idx="830">
                  <c:v>2410</c:v>
                </c:pt>
                <c:pt idx="831">
                  <c:v>2813</c:v>
                </c:pt>
                <c:pt idx="832">
                  <c:v>2757</c:v>
                </c:pt>
                <c:pt idx="833">
                  <c:v>2692</c:v>
                </c:pt>
                <c:pt idx="834">
                  <c:v>2689</c:v>
                </c:pt>
                <c:pt idx="835">
                  <c:v>2631</c:v>
                </c:pt>
                <c:pt idx="836">
                  <c:v>2607</c:v>
                </c:pt>
                <c:pt idx="837">
                  <c:v>2400</c:v>
                </c:pt>
                <c:pt idx="838">
                  <c:v>2442</c:v>
                </c:pt>
                <c:pt idx="839">
                  <c:v>2085</c:v>
                </c:pt>
                <c:pt idx="840">
                  <c:v>2400</c:v>
                </c:pt>
                <c:pt idx="841">
                  <c:v>1993</c:v>
                </c:pt>
                <c:pt idx="842">
                  <c:v>2498</c:v>
                </c:pt>
                <c:pt idx="843">
                  <c:v>2041</c:v>
                </c:pt>
                <c:pt idx="844">
                  <c:v>2491</c:v>
                </c:pt>
                <c:pt idx="845">
                  <c:v>2294</c:v>
                </c:pt>
                <c:pt idx="846">
                  <c:v>2235</c:v>
                </c:pt>
                <c:pt idx="847">
                  <c:v>2351</c:v>
                </c:pt>
                <c:pt idx="848">
                  <c:v>2359</c:v>
                </c:pt>
                <c:pt idx="849">
                  <c:v>2300</c:v>
                </c:pt>
                <c:pt idx="850">
                  <c:v>1842</c:v>
                </c:pt>
                <c:pt idx="851">
                  <c:v>1936</c:v>
                </c:pt>
                <c:pt idx="852">
                  <c:v>1921</c:v>
                </c:pt>
                <c:pt idx="853">
                  <c:v>1967</c:v>
                </c:pt>
                <c:pt idx="854">
                  <c:v>2144</c:v>
                </c:pt>
                <c:pt idx="855">
                  <c:v>2188</c:v>
                </c:pt>
                <c:pt idx="856">
                  <c:v>1832</c:v>
                </c:pt>
                <c:pt idx="857">
                  <c:v>2087</c:v>
                </c:pt>
                <c:pt idx="858">
                  <c:v>1900</c:v>
                </c:pt>
                <c:pt idx="859">
                  <c:v>1861</c:v>
                </c:pt>
                <c:pt idx="860">
                  <c:v>1884</c:v>
                </c:pt>
                <c:pt idx="861">
                  <c:v>2085</c:v>
                </c:pt>
                <c:pt idx="862">
                  <c:v>1874</c:v>
                </c:pt>
                <c:pt idx="863">
                  <c:v>1777</c:v>
                </c:pt>
                <c:pt idx="864">
                  <c:v>1857</c:v>
                </c:pt>
                <c:pt idx="865">
                  <c:v>1839</c:v>
                </c:pt>
                <c:pt idx="866">
                  <c:v>1828</c:v>
                </c:pt>
                <c:pt idx="867">
                  <c:v>1982</c:v>
                </c:pt>
                <c:pt idx="868">
                  <c:v>2025</c:v>
                </c:pt>
                <c:pt idx="869">
                  <c:v>1870</c:v>
                </c:pt>
                <c:pt idx="870">
                  <c:v>2080</c:v>
                </c:pt>
                <c:pt idx="871">
                  <c:v>1906</c:v>
                </c:pt>
                <c:pt idx="872">
                  <c:v>1885</c:v>
                </c:pt>
                <c:pt idx="873">
                  <c:v>1752</c:v>
                </c:pt>
                <c:pt idx="874">
                  <c:v>1842</c:v>
                </c:pt>
                <c:pt idx="875">
                  <c:v>1664</c:v>
                </c:pt>
                <c:pt idx="876">
                  <c:v>1808</c:v>
                </c:pt>
                <c:pt idx="877">
                  <c:v>1904</c:v>
                </c:pt>
                <c:pt idx="878">
                  <c:v>1904</c:v>
                </c:pt>
                <c:pt idx="879">
                  <c:v>1876</c:v>
                </c:pt>
                <c:pt idx="880">
                  <c:v>1930</c:v>
                </c:pt>
                <c:pt idx="881">
                  <c:v>1791</c:v>
                </c:pt>
                <c:pt idx="882">
                  <c:v>1654</c:v>
                </c:pt>
                <c:pt idx="883">
                  <c:v>1931</c:v>
                </c:pt>
                <c:pt idx="884">
                  <c:v>1740</c:v>
                </c:pt>
                <c:pt idx="885">
                  <c:v>1715</c:v>
                </c:pt>
                <c:pt idx="886">
                  <c:v>1593</c:v>
                </c:pt>
                <c:pt idx="887">
                  <c:v>1779</c:v>
                </c:pt>
                <c:pt idx="888">
                  <c:v>1741</c:v>
                </c:pt>
                <c:pt idx="889">
                  <c:v>1770</c:v>
                </c:pt>
                <c:pt idx="890">
                  <c:v>1511</c:v>
                </c:pt>
                <c:pt idx="891">
                  <c:v>1589</c:v>
                </c:pt>
                <c:pt idx="892">
                  <c:v>1550</c:v>
                </c:pt>
                <c:pt idx="893">
                  <c:v>1792</c:v>
                </c:pt>
                <c:pt idx="894">
                  <c:v>1670</c:v>
                </c:pt>
                <c:pt idx="895">
                  <c:v>1488</c:v>
                </c:pt>
                <c:pt idx="896">
                  <c:v>1528</c:v>
                </c:pt>
                <c:pt idx="897">
                  <c:v>1745</c:v>
                </c:pt>
                <c:pt idx="898">
                  <c:v>1481</c:v>
                </c:pt>
                <c:pt idx="899">
                  <c:v>1649</c:v>
                </c:pt>
                <c:pt idx="900">
                  <c:v>1532</c:v>
                </c:pt>
                <c:pt idx="901">
                  <c:v>1688</c:v>
                </c:pt>
                <c:pt idx="902">
                  <c:v>1702</c:v>
                </c:pt>
                <c:pt idx="903">
                  <c:v>1440</c:v>
                </c:pt>
                <c:pt idx="904">
                  <c:v>1803</c:v>
                </c:pt>
                <c:pt idx="905">
                  <c:v>1574</c:v>
                </c:pt>
                <c:pt idx="906">
                  <c:v>1523</c:v>
                </c:pt>
                <c:pt idx="907">
                  <c:v>1519</c:v>
                </c:pt>
                <c:pt idx="908">
                  <c:v>1522</c:v>
                </c:pt>
                <c:pt idx="909">
                  <c:v>1648</c:v>
                </c:pt>
                <c:pt idx="910">
                  <c:v>1676</c:v>
                </c:pt>
                <c:pt idx="911">
                  <c:v>1544</c:v>
                </c:pt>
                <c:pt idx="912">
                  <c:v>1599</c:v>
                </c:pt>
                <c:pt idx="913">
                  <c:v>1782</c:v>
                </c:pt>
                <c:pt idx="914">
                  <c:v>1481</c:v>
                </c:pt>
                <c:pt idx="915">
                  <c:v>1583</c:v>
                </c:pt>
                <c:pt idx="916">
                  <c:v>1756</c:v>
                </c:pt>
                <c:pt idx="917">
                  <c:v>1796</c:v>
                </c:pt>
                <c:pt idx="918">
                  <c:v>1757</c:v>
                </c:pt>
                <c:pt idx="919">
                  <c:v>1584</c:v>
                </c:pt>
                <c:pt idx="920">
                  <c:v>1774</c:v>
                </c:pt>
                <c:pt idx="921">
                  <c:v>1560</c:v>
                </c:pt>
                <c:pt idx="922">
                  <c:v>1601</c:v>
                </c:pt>
                <c:pt idx="923">
                  <c:v>1516</c:v>
                </c:pt>
                <c:pt idx="924">
                  <c:v>1787</c:v>
                </c:pt>
                <c:pt idx="925">
                  <c:v>1754</c:v>
                </c:pt>
                <c:pt idx="926">
                  <c:v>1697</c:v>
                </c:pt>
                <c:pt idx="927">
                  <c:v>1530</c:v>
                </c:pt>
                <c:pt idx="928">
                  <c:v>1754</c:v>
                </c:pt>
                <c:pt idx="929">
                  <c:v>1782</c:v>
                </c:pt>
                <c:pt idx="930">
                  <c:v>1456</c:v>
                </c:pt>
                <c:pt idx="931">
                  <c:v>1756</c:v>
                </c:pt>
                <c:pt idx="932">
                  <c:v>1592</c:v>
                </c:pt>
                <c:pt idx="933">
                  <c:v>1704</c:v>
                </c:pt>
                <c:pt idx="934">
                  <c:v>1469</c:v>
                </c:pt>
                <c:pt idx="935">
                  <c:v>1720</c:v>
                </c:pt>
                <c:pt idx="936">
                  <c:v>1583</c:v>
                </c:pt>
                <c:pt idx="937">
                  <c:v>1466</c:v>
                </c:pt>
                <c:pt idx="938">
                  <c:v>1336</c:v>
                </c:pt>
                <c:pt idx="939">
                  <c:v>1404</c:v>
                </c:pt>
                <c:pt idx="940">
                  <c:v>1380</c:v>
                </c:pt>
                <c:pt idx="941">
                  <c:v>1510</c:v>
                </c:pt>
                <c:pt idx="942">
                  <c:v>1347</c:v>
                </c:pt>
                <c:pt idx="943">
                  <c:v>1586</c:v>
                </c:pt>
                <c:pt idx="944">
                  <c:v>1539</c:v>
                </c:pt>
                <c:pt idx="945">
                  <c:v>1295</c:v>
                </c:pt>
                <c:pt idx="946">
                  <c:v>1514</c:v>
                </c:pt>
                <c:pt idx="947">
                  <c:v>1595</c:v>
                </c:pt>
                <c:pt idx="948">
                  <c:v>1549</c:v>
                </c:pt>
                <c:pt idx="949">
                  <c:v>1465</c:v>
                </c:pt>
                <c:pt idx="950">
                  <c:v>1433</c:v>
                </c:pt>
                <c:pt idx="951">
                  <c:v>1451</c:v>
                </c:pt>
                <c:pt idx="952">
                  <c:v>1426</c:v>
                </c:pt>
                <c:pt idx="953">
                  <c:v>1338</c:v>
                </c:pt>
                <c:pt idx="954">
                  <c:v>1268</c:v>
                </c:pt>
                <c:pt idx="955">
                  <c:v>1220</c:v>
                </c:pt>
                <c:pt idx="956">
                  <c:v>1394</c:v>
                </c:pt>
                <c:pt idx="957">
                  <c:v>1257</c:v>
                </c:pt>
                <c:pt idx="958">
                  <c:v>1229</c:v>
                </c:pt>
                <c:pt idx="959">
                  <c:v>1508</c:v>
                </c:pt>
                <c:pt idx="960">
                  <c:v>1500</c:v>
                </c:pt>
                <c:pt idx="961">
                  <c:v>1472</c:v>
                </c:pt>
                <c:pt idx="962">
                  <c:v>1340</c:v>
                </c:pt>
                <c:pt idx="963">
                  <c:v>1190</c:v>
                </c:pt>
                <c:pt idx="964">
                  <c:v>1366</c:v>
                </c:pt>
                <c:pt idx="965">
                  <c:v>1158</c:v>
                </c:pt>
                <c:pt idx="966">
                  <c:v>1181</c:v>
                </c:pt>
                <c:pt idx="967">
                  <c:v>1424</c:v>
                </c:pt>
                <c:pt idx="968">
                  <c:v>1259</c:v>
                </c:pt>
                <c:pt idx="969">
                  <c:v>1425</c:v>
                </c:pt>
                <c:pt idx="970">
                  <c:v>1138</c:v>
                </c:pt>
                <c:pt idx="971">
                  <c:v>1223</c:v>
                </c:pt>
                <c:pt idx="972">
                  <c:v>1355</c:v>
                </c:pt>
                <c:pt idx="973">
                  <c:v>1364</c:v>
                </c:pt>
                <c:pt idx="974">
                  <c:v>1393</c:v>
                </c:pt>
                <c:pt idx="975">
                  <c:v>1364</c:v>
                </c:pt>
                <c:pt idx="976">
                  <c:v>1092</c:v>
                </c:pt>
                <c:pt idx="977">
                  <c:v>1157</c:v>
                </c:pt>
                <c:pt idx="978">
                  <c:v>1236</c:v>
                </c:pt>
                <c:pt idx="979">
                  <c:v>1104</c:v>
                </c:pt>
                <c:pt idx="980">
                  <c:v>1236</c:v>
                </c:pt>
                <c:pt idx="981">
                  <c:v>1315</c:v>
                </c:pt>
                <c:pt idx="982">
                  <c:v>1105</c:v>
                </c:pt>
                <c:pt idx="983">
                  <c:v>1136</c:v>
                </c:pt>
                <c:pt idx="984">
                  <c:v>1094</c:v>
                </c:pt>
                <c:pt idx="985">
                  <c:v>1280</c:v>
                </c:pt>
                <c:pt idx="986">
                  <c:v>1101</c:v>
                </c:pt>
                <c:pt idx="987">
                  <c:v>1294</c:v>
                </c:pt>
                <c:pt idx="988">
                  <c:v>1178</c:v>
                </c:pt>
                <c:pt idx="989">
                  <c:v>1050</c:v>
                </c:pt>
                <c:pt idx="990">
                  <c:v>1057</c:v>
                </c:pt>
                <c:pt idx="991">
                  <c:v>1180</c:v>
                </c:pt>
                <c:pt idx="992">
                  <c:v>1124</c:v>
                </c:pt>
                <c:pt idx="993">
                  <c:v>1096</c:v>
                </c:pt>
                <c:pt idx="994">
                  <c:v>1110</c:v>
                </c:pt>
                <c:pt idx="995">
                  <c:v>1045</c:v>
                </c:pt>
                <c:pt idx="996">
                  <c:v>1098</c:v>
                </c:pt>
                <c:pt idx="997">
                  <c:v>1232</c:v>
                </c:pt>
                <c:pt idx="998">
                  <c:v>1211</c:v>
                </c:pt>
                <c:pt idx="999">
                  <c:v>1195</c:v>
                </c:pt>
                <c:pt idx="1000">
                  <c:v>974</c:v>
                </c:pt>
                <c:pt idx="1001">
                  <c:v>1151</c:v>
                </c:pt>
                <c:pt idx="1002">
                  <c:v>1014</c:v>
                </c:pt>
                <c:pt idx="1003">
                  <c:v>1127</c:v>
                </c:pt>
                <c:pt idx="1004">
                  <c:v>1161</c:v>
                </c:pt>
                <c:pt idx="1005">
                  <c:v>1084</c:v>
                </c:pt>
                <c:pt idx="1006">
                  <c:v>1097</c:v>
                </c:pt>
                <c:pt idx="1007">
                  <c:v>941</c:v>
                </c:pt>
                <c:pt idx="1008">
                  <c:v>1052</c:v>
                </c:pt>
                <c:pt idx="1009">
                  <c:v>946</c:v>
                </c:pt>
                <c:pt idx="1010">
                  <c:v>1049</c:v>
                </c:pt>
                <c:pt idx="1011">
                  <c:v>1173</c:v>
                </c:pt>
                <c:pt idx="1012">
                  <c:v>1132</c:v>
                </c:pt>
                <c:pt idx="1013">
                  <c:v>1110</c:v>
                </c:pt>
                <c:pt idx="1014">
                  <c:v>1047</c:v>
                </c:pt>
                <c:pt idx="1015">
                  <c:v>1196</c:v>
                </c:pt>
                <c:pt idx="1016">
                  <c:v>1178</c:v>
                </c:pt>
                <c:pt idx="1017">
                  <c:v>1162</c:v>
                </c:pt>
                <c:pt idx="1018">
                  <c:v>1145</c:v>
                </c:pt>
                <c:pt idx="1019">
                  <c:v>1149</c:v>
                </c:pt>
                <c:pt idx="1020">
                  <c:v>1093</c:v>
                </c:pt>
                <c:pt idx="1021">
                  <c:v>1138</c:v>
                </c:pt>
                <c:pt idx="1022">
                  <c:v>1050</c:v>
                </c:pt>
                <c:pt idx="1023">
                  <c:v>1216</c:v>
                </c:pt>
                <c:pt idx="1024">
                  <c:v>1189</c:v>
                </c:pt>
                <c:pt idx="1025">
                  <c:v>1332</c:v>
                </c:pt>
                <c:pt idx="1026">
                  <c:v>1294</c:v>
                </c:pt>
                <c:pt idx="1027">
                  <c:v>1317</c:v>
                </c:pt>
                <c:pt idx="1028">
                  <c:v>1281</c:v>
                </c:pt>
                <c:pt idx="1029">
                  <c:v>1125</c:v>
                </c:pt>
                <c:pt idx="1030">
                  <c:v>1292</c:v>
                </c:pt>
                <c:pt idx="1031">
                  <c:v>1225</c:v>
                </c:pt>
                <c:pt idx="1032">
                  <c:v>1332</c:v>
                </c:pt>
                <c:pt idx="1033">
                  <c:v>1346</c:v>
                </c:pt>
                <c:pt idx="1034">
                  <c:v>1398</c:v>
                </c:pt>
                <c:pt idx="1035">
                  <c:v>1216</c:v>
                </c:pt>
                <c:pt idx="1036">
                  <c:v>1429</c:v>
                </c:pt>
                <c:pt idx="1037">
                  <c:v>1392</c:v>
                </c:pt>
                <c:pt idx="1038">
                  <c:v>1506</c:v>
                </c:pt>
                <c:pt idx="1039">
                  <c:v>1538</c:v>
                </c:pt>
                <c:pt idx="1040">
                  <c:v>1525</c:v>
                </c:pt>
                <c:pt idx="1041">
                  <c:v>1484</c:v>
                </c:pt>
                <c:pt idx="1042">
                  <c:v>1503</c:v>
                </c:pt>
                <c:pt idx="1043">
                  <c:v>1342</c:v>
                </c:pt>
                <c:pt idx="1044">
                  <c:v>1435</c:v>
                </c:pt>
                <c:pt idx="1045">
                  <c:v>1561</c:v>
                </c:pt>
                <c:pt idx="1046">
                  <c:v>1510</c:v>
                </c:pt>
                <c:pt idx="1047">
                  <c:v>1321</c:v>
                </c:pt>
                <c:pt idx="1048">
                  <c:v>1535</c:v>
                </c:pt>
                <c:pt idx="1049">
                  <c:v>1479</c:v>
                </c:pt>
                <c:pt idx="1050">
                  <c:v>1460</c:v>
                </c:pt>
                <c:pt idx="1051">
                  <c:v>1552</c:v>
                </c:pt>
                <c:pt idx="1052">
                  <c:v>1275</c:v>
                </c:pt>
                <c:pt idx="1053">
                  <c:v>1595</c:v>
                </c:pt>
                <c:pt idx="1054">
                  <c:v>1585</c:v>
                </c:pt>
                <c:pt idx="1055">
                  <c:v>1274</c:v>
                </c:pt>
                <c:pt idx="1056">
                  <c:v>1514</c:v>
                </c:pt>
                <c:pt idx="1057">
                  <c:v>1277</c:v>
                </c:pt>
                <c:pt idx="1058">
                  <c:v>1525</c:v>
                </c:pt>
                <c:pt idx="1059">
                  <c:v>1386</c:v>
                </c:pt>
                <c:pt idx="1060">
                  <c:v>1463</c:v>
                </c:pt>
                <c:pt idx="1061">
                  <c:v>1610</c:v>
                </c:pt>
                <c:pt idx="1062">
                  <c:v>1427</c:v>
                </c:pt>
                <c:pt idx="1063">
                  <c:v>1484</c:v>
                </c:pt>
                <c:pt idx="1064">
                  <c:v>1579</c:v>
                </c:pt>
                <c:pt idx="1065">
                  <c:v>1546</c:v>
                </c:pt>
                <c:pt idx="1066">
                  <c:v>1537</c:v>
                </c:pt>
                <c:pt idx="1067">
                  <c:v>1490</c:v>
                </c:pt>
                <c:pt idx="1068">
                  <c:v>1382</c:v>
                </c:pt>
                <c:pt idx="1069">
                  <c:v>1321</c:v>
                </c:pt>
                <c:pt idx="1070">
                  <c:v>1583</c:v>
                </c:pt>
                <c:pt idx="1071">
                  <c:v>1343</c:v>
                </c:pt>
                <c:pt idx="1072">
                  <c:v>1407</c:v>
                </c:pt>
                <c:pt idx="1073">
                  <c:v>1546</c:v>
                </c:pt>
                <c:pt idx="1074">
                  <c:v>1347</c:v>
                </c:pt>
                <c:pt idx="1075">
                  <c:v>1619</c:v>
                </c:pt>
                <c:pt idx="1076">
                  <c:v>1454</c:v>
                </c:pt>
                <c:pt idx="1077">
                  <c:v>1305</c:v>
                </c:pt>
                <c:pt idx="1078">
                  <c:v>1431</c:v>
                </c:pt>
                <c:pt idx="1079">
                  <c:v>1540</c:v>
                </c:pt>
                <c:pt idx="1080">
                  <c:v>1415</c:v>
                </c:pt>
                <c:pt idx="1081">
                  <c:v>1596</c:v>
                </c:pt>
                <c:pt idx="1082">
                  <c:v>1565</c:v>
                </c:pt>
                <c:pt idx="1083">
                  <c:v>1296</c:v>
                </c:pt>
                <c:pt idx="1084">
                  <c:v>1387</c:v>
                </c:pt>
                <c:pt idx="1085">
                  <c:v>1504</c:v>
                </c:pt>
                <c:pt idx="1086">
                  <c:v>1632</c:v>
                </c:pt>
                <c:pt idx="1087">
                  <c:v>1425</c:v>
                </c:pt>
                <c:pt idx="1088">
                  <c:v>1437</c:v>
                </c:pt>
                <c:pt idx="1089">
                  <c:v>1428</c:v>
                </c:pt>
                <c:pt idx="1090">
                  <c:v>1560</c:v>
                </c:pt>
                <c:pt idx="1091">
                  <c:v>1595</c:v>
                </c:pt>
                <c:pt idx="1092">
                  <c:v>1593</c:v>
                </c:pt>
                <c:pt idx="1093">
                  <c:v>1525</c:v>
                </c:pt>
                <c:pt idx="1094">
                  <c:v>1573</c:v>
                </c:pt>
                <c:pt idx="1095">
                  <c:v>1294</c:v>
                </c:pt>
                <c:pt idx="1096">
                  <c:v>1500</c:v>
                </c:pt>
                <c:pt idx="1097">
                  <c:v>1420</c:v>
                </c:pt>
                <c:pt idx="1098">
                  <c:v>1227</c:v>
                </c:pt>
                <c:pt idx="1099">
                  <c:v>1471</c:v>
                </c:pt>
                <c:pt idx="1100">
                  <c:v>1412</c:v>
                </c:pt>
                <c:pt idx="1101">
                  <c:v>1555</c:v>
                </c:pt>
                <c:pt idx="1102">
                  <c:v>1406</c:v>
                </c:pt>
                <c:pt idx="1103">
                  <c:v>1285</c:v>
                </c:pt>
                <c:pt idx="1104">
                  <c:v>1346</c:v>
                </c:pt>
                <c:pt idx="1105">
                  <c:v>1241</c:v>
                </c:pt>
                <c:pt idx="1106">
                  <c:v>1517</c:v>
                </c:pt>
                <c:pt idx="1107">
                  <c:v>1341</c:v>
                </c:pt>
                <c:pt idx="1108">
                  <c:v>1318</c:v>
                </c:pt>
                <c:pt idx="1109">
                  <c:v>1270</c:v>
                </c:pt>
                <c:pt idx="1110">
                  <c:v>1432</c:v>
                </c:pt>
                <c:pt idx="1111">
                  <c:v>1225</c:v>
                </c:pt>
                <c:pt idx="1112">
                  <c:v>1337</c:v>
                </c:pt>
                <c:pt idx="1113">
                  <c:v>1242</c:v>
                </c:pt>
                <c:pt idx="1114">
                  <c:v>1461</c:v>
                </c:pt>
                <c:pt idx="1115">
                  <c:v>1348</c:v>
                </c:pt>
                <c:pt idx="1116">
                  <c:v>1358</c:v>
                </c:pt>
                <c:pt idx="1117">
                  <c:v>1183</c:v>
                </c:pt>
                <c:pt idx="1118">
                  <c:v>1400</c:v>
                </c:pt>
                <c:pt idx="1119">
                  <c:v>1349</c:v>
                </c:pt>
                <c:pt idx="1120">
                  <c:v>1170</c:v>
                </c:pt>
                <c:pt idx="1121">
                  <c:v>1215</c:v>
                </c:pt>
                <c:pt idx="1122">
                  <c:v>1341</c:v>
                </c:pt>
                <c:pt idx="1123">
                  <c:v>1252</c:v>
                </c:pt>
                <c:pt idx="1124">
                  <c:v>1219</c:v>
                </c:pt>
                <c:pt idx="1125">
                  <c:v>1399</c:v>
                </c:pt>
                <c:pt idx="1126">
                  <c:v>1308</c:v>
                </c:pt>
                <c:pt idx="1127">
                  <c:v>1409</c:v>
                </c:pt>
                <c:pt idx="1128">
                  <c:v>1192</c:v>
                </c:pt>
                <c:pt idx="1129">
                  <c:v>1204</c:v>
                </c:pt>
                <c:pt idx="1130">
                  <c:v>1346</c:v>
                </c:pt>
                <c:pt idx="1131">
                  <c:v>1456</c:v>
                </c:pt>
                <c:pt idx="1132">
                  <c:v>1448</c:v>
                </c:pt>
                <c:pt idx="1133">
                  <c:v>1280</c:v>
                </c:pt>
                <c:pt idx="1134">
                  <c:v>1420</c:v>
                </c:pt>
                <c:pt idx="1135">
                  <c:v>1453</c:v>
                </c:pt>
                <c:pt idx="1136">
                  <c:v>1491</c:v>
                </c:pt>
                <c:pt idx="1137">
                  <c:v>1418</c:v>
                </c:pt>
                <c:pt idx="1138">
                  <c:v>1269</c:v>
                </c:pt>
                <c:pt idx="1139">
                  <c:v>1289</c:v>
                </c:pt>
                <c:pt idx="1140">
                  <c:v>1369</c:v>
                </c:pt>
                <c:pt idx="1141">
                  <c:v>1349</c:v>
                </c:pt>
                <c:pt idx="1142">
                  <c:v>1257</c:v>
                </c:pt>
                <c:pt idx="1143">
                  <c:v>1329</c:v>
                </c:pt>
                <c:pt idx="1144">
                  <c:v>1511</c:v>
                </c:pt>
                <c:pt idx="1145">
                  <c:v>1325</c:v>
                </c:pt>
                <c:pt idx="1146">
                  <c:v>1415</c:v>
                </c:pt>
                <c:pt idx="1147">
                  <c:v>1493</c:v>
                </c:pt>
                <c:pt idx="1148">
                  <c:v>1540</c:v>
                </c:pt>
                <c:pt idx="1149">
                  <c:v>1430</c:v>
                </c:pt>
                <c:pt idx="1150">
                  <c:v>1493</c:v>
                </c:pt>
                <c:pt idx="1151">
                  <c:v>1327</c:v>
                </c:pt>
                <c:pt idx="1152">
                  <c:v>1349</c:v>
                </c:pt>
                <c:pt idx="1153">
                  <c:v>1413</c:v>
                </c:pt>
                <c:pt idx="1154">
                  <c:v>1485</c:v>
                </c:pt>
                <c:pt idx="1155">
                  <c:v>1256</c:v>
                </c:pt>
                <c:pt idx="1156">
                  <c:v>1346</c:v>
                </c:pt>
                <c:pt idx="1157">
                  <c:v>1468</c:v>
                </c:pt>
                <c:pt idx="1158">
                  <c:v>1440</c:v>
                </c:pt>
                <c:pt idx="1159">
                  <c:v>1361</c:v>
                </c:pt>
                <c:pt idx="1160">
                  <c:v>1379</c:v>
                </c:pt>
                <c:pt idx="1161">
                  <c:v>1588</c:v>
                </c:pt>
                <c:pt idx="1162">
                  <c:v>1273</c:v>
                </c:pt>
                <c:pt idx="1163">
                  <c:v>1356</c:v>
                </c:pt>
                <c:pt idx="1164">
                  <c:v>1299</c:v>
                </c:pt>
                <c:pt idx="1165">
                  <c:v>1575</c:v>
                </c:pt>
                <c:pt idx="1166">
                  <c:v>1399</c:v>
                </c:pt>
                <c:pt idx="1167">
                  <c:v>1311</c:v>
                </c:pt>
                <c:pt idx="1168">
                  <c:v>1520</c:v>
                </c:pt>
                <c:pt idx="1169">
                  <c:v>1494</c:v>
                </c:pt>
                <c:pt idx="1170">
                  <c:v>1368</c:v>
                </c:pt>
                <c:pt idx="1171">
                  <c:v>1367</c:v>
                </c:pt>
                <c:pt idx="1172">
                  <c:v>1629</c:v>
                </c:pt>
                <c:pt idx="1173">
                  <c:v>1459</c:v>
                </c:pt>
                <c:pt idx="1174">
                  <c:v>1660</c:v>
                </c:pt>
                <c:pt idx="1175">
                  <c:v>1436</c:v>
                </c:pt>
                <c:pt idx="1176">
                  <c:v>1570</c:v>
                </c:pt>
                <c:pt idx="1177">
                  <c:v>1516</c:v>
                </c:pt>
                <c:pt idx="1178">
                  <c:v>1555</c:v>
                </c:pt>
                <c:pt idx="1179">
                  <c:v>1702</c:v>
                </c:pt>
                <c:pt idx="1180">
                  <c:v>1426</c:v>
                </c:pt>
                <c:pt idx="1181">
                  <c:v>1621</c:v>
                </c:pt>
                <c:pt idx="1182">
                  <c:v>1606</c:v>
                </c:pt>
                <c:pt idx="1183">
                  <c:v>1800</c:v>
                </c:pt>
                <c:pt idx="1184">
                  <c:v>1629</c:v>
                </c:pt>
                <c:pt idx="1185">
                  <c:v>1707</c:v>
                </c:pt>
                <c:pt idx="1186">
                  <c:v>1653</c:v>
                </c:pt>
                <c:pt idx="1187">
                  <c:v>1902</c:v>
                </c:pt>
                <c:pt idx="1188">
                  <c:v>1641</c:v>
                </c:pt>
                <c:pt idx="1189">
                  <c:v>1896</c:v>
                </c:pt>
                <c:pt idx="1190">
                  <c:v>1751</c:v>
                </c:pt>
                <c:pt idx="1191">
                  <c:v>1652</c:v>
                </c:pt>
                <c:pt idx="1192">
                  <c:v>1661</c:v>
                </c:pt>
                <c:pt idx="1193">
                  <c:v>1934</c:v>
                </c:pt>
                <c:pt idx="1194">
                  <c:v>1648</c:v>
                </c:pt>
                <c:pt idx="1195">
                  <c:v>1867</c:v>
                </c:pt>
                <c:pt idx="1196">
                  <c:v>1930</c:v>
                </c:pt>
                <c:pt idx="1197">
                  <c:v>1931</c:v>
                </c:pt>
                <c:pt idx="1198">
                  <c:v>1861</c:v>
                </c:pt>
                <c:pt idx="1199">
                  <c:v>2119</c:v>
                </c:pt>
                <c:pt idx="1200">
                  <c:v>1941</c:v>
                </c:pt>
                <c:pt idx="1201">
                  <c:v>1897</c:v>
                </c:pt>
                <c:pt idx="1202">
                  <c:v>1844</c:v>
                </c:pt>
                <c:pt idx="1203">
                  <c:v>1988</c:v>
                </c:pt>
                <c:pt idx="1204">
                  <c:v>2132</c:v>
                </c:pt>
                <c:pt idx="1205">
                  <c:v>1843</c:v>
                </c:pt>
                <c:pt idx="1206">
                  <c:v>1935</c:v>
                </c:pt>
                <c:pt idx="1207">
                  <c:v>2306</c:v>
                </c:pt>
                <c:pt idx="1208">
                  <c:v>2250</c:v>
                </c:pt>
                <c:pt idx="1209">
                  <c:v>2313</c:v>
                </c:pt>
                <c:pt idx="1210">
                  <c:v>2303</c:v>
                </c:pt>
                <c:pt idx="1211">
                  <c:v>2308</c:v>
                </c:pt>
                <c:pt idx="1212">
                  <c:v>2285</c:v>
                </c:pt>
                <c:pt idx="1213">
                  <c:v>2112</c:v>
                </c:pt>
                <c:pt idx="1214">
                  <c:v>2098</c:v>
                </c:pt>
                <c:pt idx="1215">
                  <c:v>2092</c:v>
                </c:pt>
                <c:pt idx="1216">
                  <c:v>2285</c:v>
                </c:pt>
                <c:pt idx="1217">
                  <c:v>2348</c:v>
                </c:pt>
                <c:pt idx="1218">
                  <c:v>2272</c:v>
                </c:pt>
                <c:pt idx="1219">
                  <c:v>2633</c:v>
                </c:pt>
                <c:pt idx="1220">
                  <c:v>2463</c:v>
                </c:pt>
                <c:pt idx="1221">
                  <c:v>2778</c:v>
                </c:pt>
                <c:pt idx="1222">
                  <c:v>2742</c:v>
                </c:pt>
                <c:pt idx="1223">
                  <c:v>2262</c:v>
                </c:pt>
                <c:pt idx="1224">
                  <c:v>2394</c:v>
                </c:pt>
                <c:pt idx="1225">
                  <c:v>2464</c:v>
                </c:pt>
                <c:pt idx="1226">
                  <c:v>2651</c:v>
                </c:pt>
                <c:pt idx="1227">
                  <c:v>2652</c:v>
                </c:pt>
                <c:pt idx="1228">
                  <c:v>2702</c:v>
                </c:pt>
                <c:pt idx="1229">
                  <c:v>2799</c:v>
                </c:pt>
                <c:pt idx="1230">
                  <c:v>2603</c:v>
                </c:pt>
                <c:pt idx="1231">
                  <c:v>3063</c:v>
                </c:pt>
                <c:pt idx="1232">
                  <c:v>3040</c:v>
                </c:pt>
                <c:pt idx="1233">
                  <c:v>2502</c:v>
                </c:pt>
                <c:pt idx="1234">
                  <c:v>2478</c:v>
                </c:pt>
                <c:pt idx="1235">
                  <c:v>2648</c:v>
                </c:pt>
                <c:pt idx="1236">
                  <c:v>3139</c:v>
                </c:pt>
                <c:pt idx="1237">
                  <c:v>2821</c:v>
                </c:pt>
                <c:pt idx="1238">
                  <c:v>2491</c:v>
                </c:pt>
                <c:pt idx="1239">
                  <c:v>2807</c:v>
                </c:pt>
                <c:pt idx="1240">
                  <c:v>2516</c:v>
                </c:pt>
                <c:pt idx="1241">
                  <c:v>2678</c:v>
                </c:pt>
                <c:pt idx="1242">
                  <c:v>2754</c:v>
                </c:pt>
                <c:pt idx="1243">
                  <c:v>2838</c:v>
                </c:pt>
                <c:pt idx="1244">
                  <c:v>2910</c:v>
                </c:pt>
                <c:pt idx="1245">
                  <c:v>2504</c:v>
                </c:pt>
                <c:pt idx="1246">
                  <c:v>3042</c:v>
                </c:pt>
                <c:pt idx="1247">
                  <c:v>3059</c:v>
                </c:pt>
                <c:pt idx="1248">
                  <c:v>2964</c:v>
                </c:pt>
                <c:pt idx="1249">
                  <c:v>2908</c:v>
                </c:pt>
                <c:pt idx="1250">
                  <c:v>2650</c:v>
                </c:pt>
                <c:pt idx="1251">
                  <c:v>2918</c:v>
                </c:pt>
                <c:pt idx="1252">
                  <c:v>2878</c:v>
                </c:pt>
                <c:pt idx="1253">
                  <c:v>2587</c:v>
                </c:pt>
                <c:pt idx="1254">
                  <c:v>2636</c:v>
                </c:pt>
                <c:pt idx="1255">
                  <c:v>2759</c:v>
                </c:pt>
                <c:pt idx="1256">
                  <c:v>2779</c:v>
                </c:pt>
                <c:pt idx="1257">
                  <c:v>2847</c:v>
                </c:pt>
                <c:pt idx="1258">
                  <c:v>2704</c:v>
                </c:pt>
                <c:pt idx="1259">
                  <c:v>2513</c:v>
                </c:pt>
                <c:pt idx="1260">
                  <c:v>2923</c:v>
                </c:pt>
                <c:pt idx="1261">
                  <c:v>3062</c:v>
                </c:pt>
                <c:pt idx="1262">
                  <c:v>2677</c:v>
                </c:pt>
                <c:pt idx="1263">
                  <c:v>2604</c:v>
                </c:pt>
                <c:pt idx="1264">
                  <c:v>2430</c:v>
                </c:pt>
                <c:pt idx="1265">
                  <c:v>2627</c:v>
                </c:pt>
                <c:pt idx="1266">
                  <c:v>2750</c:v>
                </c:pt>
                <c:pt idx="1267">
                  <c:v>2639</c:v>
                </c:pt>
                <c:pt idx="1268">
                  <c:v>2447</c:v>
                </c:pt>
                <c:pt idx="1269">
                  <c:v>2809</c:v>
                </c:pt>
                <c:pt idx="1270">
                  <c:v>2834</c:v>
                </c:pt>
                <c:pt idx="1271">
                  <c:v>2923</c:v>
                </c:pt>
                <c:pt idx="1272">
                  <c:v>2763</c:v>
                </c:pt>
                <c:pt idx="1273">
                  <c:v>2961</c:v>
                </c:pt>
                <c:pt idx="1274">
                  <c:v>2498</c:v>
                </c:pt>
                <c:pt idx="1275">
                  <c:v>2668</c:v>
                </c:pt>
                <c:pt idx="1276">
                  <c:v>2833</c:v>
                </c:pt>
                <c:pt idx="1277">
                  <c:v>2762</c:v>
                </c:pt>
                <c:pt idx="1278">
                  <c:v>2735</c:v>
                </c:pt>
                <c:pt idx="1279">
                  <c:v>2673</c:v>
                </c:pt>
                <c:pt idx="1280">
                  <c:v>2402</c:v>
                </c:pt>
                <c:pt idx="1281">
                  <c:v>2833</c:v>
                </c:pt>
                <c:pt idx="1282">
                  <c:v>2599</c:v>
                </c:pt>
                <c:pt idx="1283">
                  <c:v>2696</c:v>
                </c:pt>
                <c:pt idx="1284">
                  <c:v>2361</c:v>
                </c:pt>
                <c:pt idx="1285">
                  <c:v>2252</c:v>
                </c:pt>
                <c:pt idx="1286">
                  <c:v>2220</c:v>
                </c:pt>
                <c:pt idx="1287">
                  <c:v>2510</c:v>
                </c:pt>
                <c:pt idx="1288">
                  <c:v>2561</c:v>
                </c:pt>
                <c:pt idx="1289">
                  <c:v>2596</c:v>
                </c:pt>
                <c:pt idx="1290">
                  <c:v>2193</c:v>
                </c:pt>
                <c:pt idx="1291">
                  <c:v>2586</c:v>
                </c:pt>
                <c:pt idx="1292">
                  <c:v>2444</c:v>
                </c:pt>
                <c:pt idx="1293">
                  <c:v>2503</c:v>
                </c:pt>
                <c:pt idx="1294">
                  <c:v>2176</c:v>
                </c:pt>
                <c:pt idx="1295">
                  <c:v>2229</c:v>
                </c:pt>
                <c:pt idx="1296">
                  <c:v>2279</c:v>
                </c:pt>
                <c:pt idx="1297">
                  <c:v>2555</c:v>
                </c:pt>
                <c:pt idx="1298">
                  <c:v>2333</c:v>
                </c:pt>
                <c:pt idx="1299">
                  <c:v>2044</c:v>
                </c:pt>
                <c:pt idx="1300">
                  <c:v>2498</c:v>
                </c:pt>
                <c:pt idx="1301">
                  <c:v>2455</c:v>
                </c:pt>
                <c:pt idx="1302">
                  <c:v>21160</c:v>
                </c:pt>
                <c:pt idx="1303">
                  <c:v>1976</c:v>
                </c:pt>
                <c:pt idx="1304">
                  <c:v>2298</c:v>
                </c:pt>
                <c:pt idx="1305">
                  <c:v>2383</c:v>
                </c:pt>
                <c:pt idx="1306">
                  <c:v>1877</c:v>
                </c:pt>
                <c:pt idx="1307">
                  <c:v>2361</c:v>
                </c:pt>
                <c:pt idx="1308">
                  <c:v>2289</c:v>
                </c:pt>
                <c:pt idx="1309">
                  <c:v>2268</c:v>
                </c:pt>
                <c:pt idx="1310">
                  <c:v>2078</c:v>
                </c:pt>
                <c:pt idx="1311">
                  <c:v>2133</c:v>
                </c:pt>
                <c:pt idx="1312">
                  <c:v>1915</c:v>
                </c:pt>
                <c:pt idx="1313">
                  <c:v>1885</c:v>
                </c:pt>
                <c:pt idx="1314">
                  <c:v>1971</c:v>
                </c:pt>
                <c:pt idx="1315">
                  <c:v>1803</c:v>
                </c:pt>
                <c:pt idx="1316">
                  <c:v>2063</c:v>
                </c:pt>
                <c:pt idx="1317">
                  <c:v>1925</c:v>
                </c:pt>
                <c:pt idx="1318">
                  <c:v>2034</c:v>
                </c:pt>
                <c:pt idx="1319">
                  <c:v>1834</c:v>
                </c:pt>
                <c:pt idx="1320">
                  <c:v>1894</c:v>
                </c:pt>
                <c:pt idx="1321">
                  <c:v>1942</c:v>
                </c:pt>
                <c:pt idx="1322">
                  <c:v>2106</c:v>
                </c:pt>
                <c:pt idx="1323">
                  <c:v>1780</c:v>
                </c:pt>
                <c:pt idx="1324">
                  <c:v>2001</c:v>
                </c:pt>
                <c:pt idx="1325">
                  <c:v>1909</c:v>
                </c:pt>
                <c:pt idx="1326">
                  <c:v>1734</c:v>
                </c:pt>
                <c:pt idx="1327">
                  <c:v>1820</c:v>
                </c:pt>
                <c:pt idx="1328">
                  <c:v>1620</c:v>
                </c:pt>
                <c:pt idx="1329">
                  <c:v>1812</c:v>
                </c:pt>
                <c:pt idx="1330">
                  <c:v>1693</c:v>
                </c:pt>
                <c:pt idx="1331">
                  <c:v>1774</c:v>
                </c:pt>
                <c:pt idx="1332">
                  <c:v>1780</c:v>
                </c:pt>
                <c:pt idx="1333">
                  <c:v>1723</c:v>
                </c:pt>
                <c:pt idx="1334">
                  <c:v>1700</c:v>
                </c:pt>
                <c:pt idx="1335">
                  <c:v>1626</c:v>
                </c:pt>
                <c:pt idx="1336">
                  <c:v>1600</c:v>
                </c:pt>
                <c:pt idx="1337">
                  <c:v>1784</c:v>
                </c:pt>
                <c:pt idx="1338">
                  <c:v>1592</c:v>
                </c:pt>
                <c:pt idx="1339">
                  <c:v>1488</c:v>
                </c:pt>
                <c:pt idx="1340">
                  <c:v>1575</c:v>
                </c:pt>
                <c:pt idx="1341">
                  <c:v>1607</c:v>
                </c:pt>
                <c:pt idx="1342">
                  <c:v>1796</c:v>
                </c:pt>
                <c:pt idx="1343">
                  <c:v>1737</c:v>
                </c:pt>
                <c:pt idx="1344">
                  <c:v>1486</c:v>
                </c:pt>
                <c:pt idx="1345">
                  <c:v>1820</c:v>
                </c:pt>
                <c:pt idx="1346">
                  <c:v>1669</c:v>
                </c:pt>
                <c:pt idx="1347">
                  <c:v>1548</c:v>
                </c:pt>
                <c:pt idx="1348">
                  <c:v>1543</c:v>
                </c:pt>
                <c:pt idx="1349">
                  <c:v>1631</c:v>
                </c:pt>
                <c:pt idx="1350">
                  <c:v>1656</c:v>
                </c:pt>
                <c:pt idx="1351">
                  <c:v>1467</c:v>
                </c:pt>
                <c:pt idx="1352">
                  <c:v>1693</c:v>
                </c:pt>
                <c:pt idx="1353">
                  <c:v>1716</c:v>
                </c:pt>
                <c:pt idx="1354">
                  <c:v>1766</c:v>
                </c:pt>
                <c:pt idx="1355">
                  <c:v>1591</c:v>
                </c:pt>
                <c:pt idx="1356">
                  <c:v>1703</c:v>
                </c:pt>
                <c:pt idx="1357">
                  <c:v>1519</c:v>
                </c:pt>
                <c:pt idx="1358">
                  <c:v>1503</c:v>
                </c:pt>
                <c:pt idx="1359">
                  <c:v>1537</c:v>
                </c:pt>
                <c:pt idx="1360">
                  <c:v>1592</c:v>
                </c:pt>
                <c:pt idx="1361">
                  <c:v>1404</c:v>
                </c:pt>
                <c:pt idx="1362">
                  <c:v>1557</c:v>
                </c:pt>
                <c:pt idx="1363">
                  <c:v>1546</c:v>
                </c:pt>
                <c:pt idx="1364">
                  <c:v>1498</c:v>
                </c:pt>
                <c:pt idx="1365">
                  <c:v>1617</c:v>
                </c:pt>
                <c:pt idx="1366">
                  <c:v>1452</c:v>
                </c:pt>
                <c:pt idx="1367">
                  <c:v>1665</c:v>
                </c:pt>
                <c:pt idx="1368">
                  <c:v>1645</c:v>
                </c:pt>
                <c:pt idx="1369">
                  <c:v>1713</c:v>
                </c:pt>
                <c:pt idx="1370">
                  <c:v>1443</c:v>
                </c:pt>
                <c:pt idx="1371">
                  <c:v>1616</c:v>
                </c:pt>
                <c:pt idx="1372">
                  <c:v>1681</c:v>
                </c:pt>
                <c:pt idx="1373">
                  <c:v>1574</c:v>
                </c:pt>
                <c:pt idx="1374">
                  <c:v>1466</c:v>
                </c:pt>
                <c:pt idx="1375">
                  <c:v>1703</c:v>
                </c:pt>
                <c:pt idx="1376">
                  <c:v>1787</c:v>
                </c:pt>
                <c:pt idx="1377">
                  <c:v>1421</c:v>
                </c:pt>
                <c:pt idx="1378">
                  <c:v>1426</c:v>
                </c:pt>
                <c:pt idx="1379">
                  <c:v>1787</c:v>
                </c:pt>
                <c:pt idx="1380">
                  <c:v>1635</c:v>
                </c:pt>
                <c:pt idx="1381">
                  <c:v>1619</c:v>
                </c:pt>
                <c:pt idx="1382">
                  <c:v>1621</c:v>
                </c:pt>
                <c:pt idx="1383">
                  <c:v>1562</c:v>
                </c:pt>
                <c:pt idx="1384">
                  <c:v>1705</c:v>
                </c:pt>
                <c:pt idx="1385">
                  <c:v>1574</c:v>
                </c:pt>
                <c:pt idx="1386">
                  <c:v>1600</c:v>
                </c:pt>
                <c:pt idx="1387">
                  <c:v>1421</c:v>
                </c:pt>
                <c:pt idx="1388">
                  <c:v>1737</c:v>
                </c:pt>
                <c:pt idx="1389">
                  <c:v>1430</c:v>
                </c:pt>
                <c:pt idx="1390">
                  <c:v>1576</c:v>
                </c:pt>
                <c:pt idx="1391">
                  <c:v>1389</c:v>
                </c:pt>
                <c:pt idx="1392">
                  <c:v>1435</c:v>
                </c:pt>
                <c:pt idx="1393">
                  <c:v>1427</c:v>
                </c:pt>
                <c:pt idx="1394">
                  <c:v>1556</c:v>
                </c:pt>
                <c:pt idx="1395">
                  <c:v>1664</c:v>
                </c:pt>
                <c:pt idx="1396">
                  <c:v>1637</c:v>
                </c:pt>
                <c:pt idx="1397">
                  <c:v>1397</c:v>
                </c:pt>
                <c:pt idx="1398">
                  <c:v>1550</c:v>
                </c:pt>
                <c:pt idx="1399">
                  <c:v>1403</c:v>
                </c:pt>
                <c:pt idx="1400">
                  <c:v>1434</c:v>
                </c:pt>
                <c:pt idx="1401">
                  <c:v>1361</c:v>
                </c:pt>
                <c:pt idx="1402">
                  <c:v>1552</c:v>
                </c:pt>
                <c:pt idx="1403">
                  <c:v>1309</c:v>
                </c:pt>
                <c:pt idx="1404">
                  <c:v>1296</c:v>
                </c:pt>
                <c:pt idx="1405">
                  <c:v>1502</c:v>
                </c:pt>
                <c:pt idx="1406">
                  <c:v>1341</c:v>
                </c:pt>
                <c:pt idx="1407">
                  <c:v>1340</c:v>
                </c:pt>
                <c:pt idx="1408">
                  <c:v>1225</c:v>
                </c:pt>
                <c:pt idx="1409">
                  <c:v>1293</c:v>
                </c:pt>
                <c:pt idx="1410">
                  <c:v>1358</c:v>
                </c:pt>
                <c:pt idx="1411">
                  <c:v>1230</c:v>
                </c:pt>
                <c:pt idx="1412">
                  <c:v>1307</c:v>
                </c:pt>
                <c:pt idx="1413">
                  <c:v>1175</c:v>
                </c:pt>
                <c:pt idx="1414">
                  <c:v>1381</c:v>
                </c:pt>
                <c:pt idx="1415">
                  <c:v>1114</c:v>
                </c:pt>
                <c:pt idx="1416">
                  <c:v>1236</c:v>
                </c:pt>
                <c:pt idx="1417">
                  <c:v>1208</c:v>
                </c:pt>
                <c:pt idx="1418">
                  <c:v>1347</c:v>
                </c:pt>
                <c:pt idx="1419">
                  <c:v>1319</c:v>
                </c:pt>
                <c:pt idx="1420">
                  <c:v>1095</c:v>
                </c:pt>
                <c:pt idx="1421">
                  <c:v>1190</c:v>
                </c:pt>
                <c:pt idx="1422">
                  <c:v>1248</c:v>
                </c:pt>
                <c:pt idx="1423">
                  <c:v>1165</c:v>
                </c:pt>
                <c:pt idx="1424">
                  <c:v>1168</c:v>
                </c:pt>
                <c:pt idx="1425">
                  <c:v>1200</c:v>
                </c:pt>
                <c:pt idx="1426">
                  <c:v>1133</c:v>
                </c:pt>
                <c:pt idx="1427">
                  <c:v>1057</c:v>
                </c:pt>
                <c:pt idx="1428">
                  <c:v>1102</c:v>
                </c:pt>
                <c:pt idx="1429">
                  <c:v>1085</c:v>
                </c:pt>
                <c:pt idx="1430">
                  <c:v>1029</c:v>
                </c:pt>
                <c:pt idx="1431">
                  <c:v>1218</c:v>
                </c:pt>
                <c:pt idx="1432">
                  <c:v>1013</c:v>
                </c:pt>
                <c:pt idx="1433">
                  <c:v>1165</c:v>
                </c:pt>
                <c:pt idx="1434">
                  <c:v>1149</c:v>
                </c:pt>
                <c:pt idx="1435">
                  <c:v>1173</c:v>
                </c:pt>
                <c:pt idx="1436">
                  <c:v>1040</c:v>
                </c:pt>
                <c:pt idx="1437">
                  <c:v>1010</c:v>
                </c:pt>
                <c:pt idx="1438">
                  <c:v>1027</c:v>
                </c:pt>
                <c:pt idx="1439">
                  <c:v>1044</c:v>
                </c:pt>
                <c:pt idx="1440">
                  <c:v>1143</c:v>
                </c:pt>
                <c:pt idx="1441">
                  <c:v>1147</c:v>
                </c:pt>
                <c:pt idx="1442">
                  <c:v>1014</c:v>
                </c:pt>
                <c:pt idx="1443">
                  <c:v>1026</c:v>
                </c:pt>
                <c:pt idx="1444">
                  <c:v>1105</c:v>
                </c:pt>
                <c:pt idx="1445">
                  <c:v>1008</c:v>
                </c:pt>
                <c:pt idx="1446">
                  <c:v>1005</c:v>
                </c:pt>
                <c:pt idx="1447">
                  <c:v>1130</c:v>
                </c:pt>
                <c:pt idx="1448">
                  <c:v>1110</c:v>
                </c:pt>
                <c:pt idx="1449">
                  <c:v>1076</c:v>
                </c:pt>
                <c:pt idx="1450">
                  <c:v>974</c:v>
                </c:pt>
                <c:pt idx="1451">
                  <c:v>1082</c:v>
                </c:pt>
                <c:pt idx="1452">
                  <c:v>975</c:v>
                </c:pt>
                <c:pt idx="1453">
                  <c:v>951</c:v>
                </c:pt>
                <c:pt idx="1454">
                  <c:v>910</c:v>
                </c:pt>
                <c:pt idx="1455">
                  <c:v>1016</c:v>
                </c:pt>
                <c:pt idx="1456">
                  <c:v>920</c:v>
                </c:pt>
                <c:pt idx="1457">
                  <c:v>1028</c:v>
                </c:pt>
                <c:pt idx="1458">
                  <c:v>869</c:v>
                </c:pt>
                <c:pt idx="1459">
                  <c:v>893</c:v>
                </c:pt>
                <c:pt idx="1460">
                  <c:v>913</c:v>
                </c:pt>
                <c:pt idx="1461">
                  <c:v>1027</c:v>
                </c:pt>
                <c:pt idx="1462">
                  <c:v>949</c:v>
                </c:pt>
                <c:pt idx="1463">
                  <c:v>1043</c:v>
                </c:pt>
                <c:pt idx="1464">
                  <c:v>1000</c:v>
                </c:pt>
                <c:pt idx="1465">
                  <c:v>1049</c:v>
                </c:pt>
                <c:pt idx="1466">
                  <c:v>959</c:v>
                </c:pt>
                <c:pt idx="1467">
                  <c:v>1142</c:v>
                </c:pt>
                <c:pt idx="1468">
                  <c:v>1110</c:v>
                </c:pt>
                <c:pt idx="1469">
                  <c:v>1179</c:v>
                </c:pt>
                <c:pt idx="1470">
                  <c:v>1096</c:v>
                </c:pt>
                <c:pt idx="1471">
                  <c:v>1029</c:v>
                </c:pt>
                <c:pt idx="1472">
                  <c:v>1069</c:v>
                </c:pt>
                <c:pt idx="1473">
                  <c:v>1028</c:v>
                </c:pt>
                <c:pt idx="1474">
                  <c:v>1220</c:v>
                </c:pt>
                <c:pt idx="1475">
                  <c:v>1146</c:v>
                </c:pt>
                <c:pt idx="1476">
                  <c:v>1184</c:v>
                </c:pt>
                <c:pt idx="1477">
                  <c:v>1309</c:v>
                </c:pt>
                <c:pt idx="1478">
                  <c:v>1202</c:v>
                </c:pt>
                <c:pt idx="1479">
                  <c:v>1278</c:v>
                </c:pt>
                <c:pt idx="1480">
                  <c:v>1111</c:v>
                </c:pt>
                <c:pt idx="1481">
                  <c:v>1133</c:v>
                </c:pt>
                <c:pt idx="1482">
                  <c:v>1184</c:v>
                </c:pt>
                <c:pt idx="1483">
                  <c:v>1213</c:v>
                </c:pt>
                <c:pt idx="1484">
                  <c:v>1149</c:v>
                </c:pt>
                <c:pt idx="1485">
                  <c:v>1308</c:v>
                </c:pt>
                <c:pt idx="1486">
                  <c:v>1236</c:v>
                </c:pt>
                <c:pt idx="1487">
                  <c:v>1159</c:v>
                </c:pt>
                <c:pt idx="1488">
                  <c:v>1287</c:v>
                </c:pt>
                <c:pt idx="1489">
                  <c:v>1197</c:v>
                </c:pt>
                <c:pt idx="1490">
                  <c:v>1284</c:v>
                </c:pt>
                <c:pt idx="1491">
                  <c:v>1264</c:v>
                </c:pt>
                <c:pt idx="1492">
                  <c:v>1457</c:v>
                </c:pt>
                <c:pt idx="1493">
                  <c:v>1273</c:v>
                </c:pt>
                <c:pt idx="1494">
                  <c:v>1285</c:v>
                </c:pt>
                <c:pt idx="1495">
                  <c:v>1261</c:v>
                </c:pt>
                <c:pt idx="1496">
                  <c:v>1431</c:v>
                </c:pt>
                <c:pt idx="1497">
                  <c:v>1310</c:v>
                </c:pt>
                <c:pt idx="1498">
                  <c:v>1338</c:v>
                </c:pt>
                <c:pt idx="1499">
                  <c:v>1358</c:v>
                </c:pt>
                <c:pt idx="1500">
                  <c:v>1523</c:v>
                </c:pt>
                <c:pt idx="1501">
                  <c:v>1507</c:v>
                </c:pt>
                <c:pt idx="1502">
                  <c:v>1438</c:v>
                </c:pt>
                <c:pt idx="1503">
                  <c:v>1272</c:v>
                </c:pt>
                <c:pt idx="1504">
                  <c:v>1484</c:v>
                </c:pt>
                <c:pt idx="1505">
                  <c:v>1395</c:v>
                </c:pt>
                <c:pt idx="1506">
                  <c:v>1288</c:v>
                </c:pt>
                <c:pt idx="1507">
                  <c:v>1514</c:v>
                </c:pt>
                <c:pt idx="1508">
                  <c:v>1447</c:v>
                </c:pt>
                <c:pt idx="1509">
                  <c:v>1436</c:v>
                </c:pt>
                <c:pt idx="1510">
                  <c:v>1383</c:v>
                </c:pt>
                <c:pt idx="1511">
                  <c:v>1430</c:v>
                </c:pt>
                <c:pt idx="1512">
                  <c:v>1417</c:v>
                </c:pt>
                <c:pt idx="1513">
                  <c:v>1409</c:v>
                </c:pt>
                <c:pt idx="1514">
                  <c:v>1452</c:v>
                </c:pt>
                <c:pt idx="1515">
                  <c:v>1358</c:v>
                </c:pt>
                <c:pt idx="1516">
                  <c:v>1403</c:v>
                </c:pt>
                <c:pt idx="1517">
                  <c:v>1367</c:v>
                </c:pt>
                <c:pt idx="1518">
                  <c:v>1557</c:v>
                </c:pt>
                <c:pt idx="1519">
                  <c:v>1505</c:v>
                </c:pt>
                <c:pt idx="1520">
                  <c:v>1314</c:v>
                </c:pt>
                <c:pt idx="1521">
                  <c:v>1321</c:v>
                </c:pt>
                <c:pt idx="1522">
                  <c:v>1342</c:v>
                </c:pt>
                <c:pt idx="1523">
                  <c:v>1469</c:v>
                </c:pt>
                <c:pt idx="1524">
                  <c:v>1401</c:v>
                </c:pt>
                <c:pt idx="1525">
                  <c:v>1514</c:v>
                </c:pt>
                <c:pt idx="1526">
                  <c:v>1398</c:v>
                </c:pt>
                <c:pt idx="1527">
                  <c:v>1456</c:v>
                </c:pt>
                <c:pt idx="1528">
                  <c:v>1470</c:v>
                </c:pt>
                <c:pt idx="1529">
                  <c:v>1391</c:v>
                </c:pt>
                <c:pt idx="1530">
                  <c:v>1275</c:v>
                </c:pt>
                <c:pt idx="1531">
                  <c:v>1440</c:v>
                </c:pt>
                <c:pt idx="1532">
                  <c:v>1475</c:v>
                </c:pt>
                <c:pt idx="1533">
                  <c:v>1514</c:v>
                </c:pt>
                <c:pt idx="1534">
                  <c:v>1455</c:v>
                </c:pt>
                <c:pt idx="1535">
                  <c:v>1333</c:v>
                </c:pt>
                <c:pt idx="1536">
                  <c:v>1472</c:v>
                </c:pt>
                <c:pt idx="1537">
                  <c:v>1424</c:v>
                </c:pt>
                <c:pt idx="1538">
                  <c:v>1502</c:v>
                </c:pt>
                <c:pt idx="1539">
                  <c:v>1272</c:v>
                </c:pt>
                <c:pt idx="1540">
                  <c:v>1495</c:v>
                </c:pt>
                <c:pt idx="1541">
                  <c:v>1537</c:v>
                </c:pt>
                <c:pt idx="1542">
                  <c:v>1250</c:v>
                </c:pt>
                <c:pt idx="1543">
                  <c:v>1514</c:v>
                </c:pt>
                <c:pt idx="1544">
                  <c:v>1310</c:v>
                </c:pt>
                <c:pt idx="1545">
                  <c:v>1267</c:v>
                </c:pt>
                <c:pt idx="1546">
                  <c:v>1490</c:v>
                </c:pt>
                <c:pt idx="1547">
                  <c:v>1214</c:v>
                </c:pt>
                <c:pt idx="1548">
                  <c:v>1345</c:v>
                </c:pt>
                <c:pt idx="1549">
                  <c:v>1338</c:v>
                </c:pt>
                <c:pt idx="1550">
                  <c:v>1257</c:v>
                </c:pt>
                <c:pt idx="1551">
                  <c:v>1251</c:v>
                </c:pt>
                <c:pt idx="1552">
                  <c:v>1140</c:v>
                </c:pt>
                <c:pt idx="1553">
                  <c:v>1136</c:v>
                </c:pt>
                <c:pt idx="1554">
                  <c:v>1185</c:v>
                </c:pt>
                <c:pt idx="1555">
                  <c:v>1277</c:v>
                </c:pt>
                <c:pt idx="1556">
                  <c:v>1198</c:v>
                </c:pt>
                <c:pt idx="1557">
                  <c:v>1380</c:v>
                </c:pt>
                <c:pt idx="1558">
                  <c:v>1114</c:v>
                </c:pt>
                <c:pt idx="1559">
                  <c:v>1345</c:v>
                </c:pt>
                <c:pt idx="1560">
                  <c:v>1324</c:v>
                </c:pt>
                <c:pt idx="1561">
                  <c:v>1124</c:v>
                </c:pt>
                <c:pt idx="1562">
                  <c:v>1171</c:v>
                </c:pt>
                <c:pt idx="1563">
                  <c:v>1125</c:v>
                </c:pt>
                <c:pt idx="1564">
                  <c:v>1107</c:v>
                </c:pt>
                <c:pt idx="1565">
                  <c:v>1195</c:v>
                </c:pt>
                <c:pt idx="1566">
                  <c:v>1061</c:v>
                </c:pt>
                <c:pt idx="1567">
                  <c:v>1254</c:v>
                </c:pt>
                <c:pt idx="1568">
                  <c:v>1151</c:v>
                </c:pt>
                <c:pt idx="1569">
                  <c:v>1024</c:v>
                </c:pt>
                <c:pt idx="1570">
                  <c:v>1276</c:v>
                </c:pt>
                <c:pt idx="1571">
                  <c:v>1194</c:v>
                </c:pt>
                <c:pt idx="1572">
                  <c:v>1274</c:v>
                </c:pt>
                <c:pt idx="1573">
                  <c:v>1164</c:v>
                </c:pt>
                <c:pt idx="1574">
                  <c:v>1209</c:v>
                </c:pt>
                <c:pt idx="1575">
                  <c:v>1212</c:v>
                </c:pt>
                <c:pt idx="1576">
                  <c:v>998</c:v>
                </c:pt>
                <c:pt idx="1577">
                  <c:v>1029</c:v>
                </c:pt>
                <c:pt idx="1578">
                  <c:v>1038</c:v>
                </c:pt>
                <c:pt idx="1579">
                  <c:v>1203</c:v>
                </c:pt>
                <c:pt idx="1580">
                  <c:v>1215</c:v>
                </c:pt>
                <c:pt idx="1581">
                  <c:v>1215</c:v>
                </c:pt>
                <c:pt idx="1582">
                  <c:v>1063</c:v>
                </c:pt>
                <c:pt idx="1583">
                  <c:v>1070</c:v>
                </c:pt>
                <c:pt idx="1584">
                  <c:v>1264</c:v>
                </c:pt>
                <c:pt idx="1585">
                  <c:v>1247</c:v>
                </c:pt>
                <c:pt idx="1586">
                  <c:v>1195</c:v>
                </c:pt>
                <c:pt idx="1587">
                  <c:v>1087</c:v>
                </c:pt>
                <c:pt idx="1588">
                  <c:v>1120</c:v>
                </c:pt>
                <c:pt idx="1589">
                  <c:v>1265</c:v>
                </c:pt>
                <c:pt idx="1590">
                  <c:v>1101</c:v>
                </c:pt>
                <c:pt idx="1591">
                  <c:v>1271</c:v>
                </c:pt>
                <c:pt idx="1592">
                  <c:v>1187</c:v>
                </c:pt>
                <c:pt idx="1593">
                  <c:v>1187</c:v>
                </c:pt>
                <c:pt idx="1594">
                  <c:v>1215</c:v>
                </c:pt>
                <c:pt idx="1595">
                  <c:v>1165</c:v>
                </c:pt>
                <c:pt idx="1596">
                  <c:v>1273</c:v>
                </c:pt>
                <c:pt idx="1597">
                  <c:v>1195</c:v>
                </c:pt>
                <c:pt idx="1598">
                  <c:v>1101</c:v>
                </c:pt>
                <c:pt idx="1599">
                  <c:v>1096</c:v>
                </c:pt>
                <c:pt idx="1600">
                  <c:v>1295</c:v>
                </c:pt>
                <c:pt idx="1601">
                  <c:v>1270</c:v>
                </c:pt>
                <c:pt idx="1602">
                  <c:v>1369</c:v>
                </c:pt>
                <c:pt idx="1603">
                  <c:v>1181</c:v>
                </c:pt>
                <c:pt idx="1604">
                  <c:v>1274</c:v>
                </c:pt>
                <c:pt idx="1605">
                  <c:v>1262</c:v>
                </c:pt>
                <c:pt idx="1606">
                  <c:v>1288</c:v>
                </c:pt>
                <c:pt idx="1607">
                  <c:v>1208</c:v>
                </c:pt>
                <c:pt idx="1608">
                  <c:v>1337</c:v>
                </c:pt>
                <c:pt idx="1609">
                  <c:v>1395</c:v>
                </c:pt>
                <c:pt idx="1610">
                  <c:v>1353</c:v>
                </c:pt>
                <c:pt idx="1611">
                  <c:v>1289</c:v>
                </c:pt>
                <c:pt idx="1612">
                  <c:v>1336</c:v>
                </c:pt>
                <c:pt idx="1613">
                  <c:v>1389</c:v>
                </c:pt>
                <c:pt idx="1614">
                  <c:v>1198</c:v>
                </c:pt>
                <c:pt idx="1615">
                  <c:v>1364</c:v>
                </c:pt>
                <c:pt idx="1616">
                  <c:v>1296</c:v>
                </c:pt>
                <c:pt idx="1617">
                  <c:v>1322</c:v>
                </c:pt>
                <c:pt idx="1618">
                  <c:v>1207</c:v>
                </c:pt>
                <c:pt idx="1619">
                  <c:v>1442</c:v>
                </c:pt>
                <c:pt idx="1620">
                  <c:v>1262</c:v>
                </c:pt>
                <c:pt idx="1621">
                  <c:v>1440</c:v>
                </c:pt>
                <c:pt idx="1622">
                  <c:v>1563</c:v>
                </c:pt>
                <c:pt idx="1623">
                  <c:v>1421</c:v>
                </c:pt>
                <c:pt idx="1624">
                  <c:v>1497</c:v>
                </c:pt>
                <c:pt idx="1625">
                  <c:v>1292</c:v>
                </c:pt>
                <c:pt idx="1626">
                  <c:v>1575</c:v>
                </c:pt>
                <c:pt idx="1627">
                  <c:v>1511</c:v>
                </c:pt>
                <c:pt idx="1628">
                  <c:v>1444</c:v>
                </c:pt>
                <c:pt idx="1629">
                  <c:v>1443</c:v>
                </c:pt>
                <c:pt idx="1630">
                  <c:v>1356</c:v>
                </c:pt>
                <c:pt idx="1631">
                  <c:v>1359</c:v>
                </c:pt>
                <c:pt idx="1632">
                  <c:v>1567</c:v>
                </c:pt>
                <c:pt idx="1633">
                  <c:v>1374</c:v>
                </c:pt>
                <c:pt idx="1634">
                  <c:v>1645</c:v>
                </c:pt>
                <c:pt idx="1635">
                  <c:v>1700</c:v>
                </c:pt>
                <c:pt idx="1636">
                  <c:v>1705</c:v>
                </c:pt>
                <c:pt idx="1637">
                  <c:v>1464</c:v>
                </c:pt>
                <c:pt idx="1638">
                  <c:v>1572</c:v>
                </c:pt>
                <c:pt idx="1639">
                  <c:v>1430</c:v>
                </c:pt>
                <c:pt idx="1640">
                  <c:v>1712</c:v>
                </c:pt>
                <c:pt idx="1641">
                  <c:v>1468</c:v>
                </c:pt>
                <c:pt idx="1642">
                  <c:v>1715</c:v>
                </c:pt>
                <c:pt idx="1643">
                  <c:v>1677</c:v>
                </c:pt>
                <c:pt idx="1644">
                  <c:v>1779</c:v>
                </c:pt>
                <c:pt idx="1645">
                  <c:v>1856</c:v>
                </c:pt>
                <c:pt idx="1646">
                  <c:v>1831</c:v>
                </c:pt>
                <c:pt idx="1647">
                  <c:v>1517</c:v>
                </c:pt>
                <c:pt idx="1648">
                  <c:v>1870</c:v>
                </c:pt>
                <c:pt idx="1649">
                  <c:v>1601</c:v>
                </c:pt>
                <c:pt idx="1650">
                  <c:v>1899</c:v>
                </c:pt>
                <c:pt idx="1651">
                  <c:v>1845</c:v>
                </c:pt>
                <c:pt idx="1652">
                  <c:v>1691</c:v>
                </c:pt>
                <c:pt idx="1653">
                  <c:v>1969</c:v>
                </c:pt>
                <c:pt idx="1654">
                  <c:v>1998</c:v>
                </c:pt>
                <c:pt idx="1655">
                  <c:v>1934</c:v>
                </c:pt>
                <c:pt idx="1656">
                  <c:v>1992</c:v>
                </c:pt>
                <c:pt idx="1657">
                  <c:v>1844</c:v>
                </c:pt>
                <c:pt idx="1658">
                  <c:v>2037</c:v>
                </c:pt>
                <c:pt idx="1659">
                  <c:v>2121</c:v>
                </c:pt>
                <c:pt idx="1660">
                  <c:v>2171</c:v>
                </c:pt>
                <c:pt idx="1661">
                  <c:v>2026</c:v>
                </c:pt>
                <c:pt idx="1662">
                  <c:v>1980</c:v>
                </c:pt>
                <c:pt idx="1663">
                  <c:v>1918</c:v>
                </c:pt>
                <c:pt idx="1664">
                  <c:v>2123</c:v>
                </c:pt>
                <c:pt idx="1665">
                  <c:v>1919</c:v>
                </c:pt>
                <c:pt idx="1666">
                  <c:v>2284</c:v>
                </c:pt>
                <c:pt idx="1667">
                  <c:v>2367</c:v>
                </c:pt>
                <c:pt idx="1668">
                  <c:v>2413</c:v>
                </c:pt>
                <c:pt idx="1669">
                  <c:v>2180</c:v>
                </c:pt>
                <c:pt idx="1670">
                  <c:v>2108</c:v>
                </c:pt>
                <c:pt idx="1671">
                  <c:v>2357</c:v>
                </c:pt>
                <c:pt idx="1672">
                  <c:v>2441</c:v>
                </c:pt>
                <c:pt idx="1673">
                  <c:v>2075</c:v>
                </c:pt>
                <c:pt idx="1674">
                  <c:v>2620</c:v>
                </c:pt>
                <c:pt idx="1675">
                  <c:v>2677</c:v>
                </c:pt>
                <c:pt idx="1676">
                  <c:v>2385</c:v>
                </c:pt>
                <c:pt idx="1677">
                  <c:v>2429</c:v>
                </c:pt>
                <c:pt idx="1678">
                  <c:v>2586</c:v>
                </c:pt>
                <c:pt idx="1679">
                  <c:v>2562</c:v>
                </c:pt>
                <c:pt idx="1680">
                  <c:v>2439</c:v>
                </c:pt>
                <c:pt idx="1681">
                  <c:v>2346</c:v>
                </c:pt>
                <c:pt idx="1682">
                  <c:v>2876</c:v>
                </c:pt>
                <c:pt idx="1683">
                  <c:v>2877</c:v>
                </c:pt>
                <c:pt idx="1684">
                  <c:v>2698</c:v>
                </c:pt>
                <c:pt idx="1685">
                  <c:v>2369</c:v>
                </c:pt>
                <c:pt idx="1686">
                  <c:v>2851</c:v>
                </c:pt>
                <c:pt idx="1687">
                  <c:v>2986</c:v>
                </c:pt>
                <c:pt idx="1688">
                  <c:v>2532</c:v>
                </c:pt>
                <c:pt idx="1689">
                  <c:v>2705</c:v>
                </c:pt>
                <c:pt idx="1690">
                  <c:v>2313</c:v>
                </c:pt>
                <c:pt idx="1691">
                  <c:v>2515</c:v>
                </c:pt>
                <c:pt idx="1692">
                  <c:v>2452</c:v>
                </c:pt>
                <c:pt idx="1693">
                  <c:v>2167</c:v>
                </c:pt>
                <c:pt idx="1694">
                  <c:v>2211</c:v>
                </c:pt>
                <c:pt idx="1695">
                  <c:v>2001</c:v>
                </c:pt>
                <c:pt idx="1696">
                  <c:v>2108</c:v>
                </c:pt>
                <c:pt idx="1697">
                  <c:v>2208</c:v>
                </c:pt>
                <c:pt idx="1698">
                  <c:v>2141</c:v>
                </c:pt>
                <c:pt idx="1699">
                  <c:v>1720</c:v>
                </c:pt>
                <c:pt idx="1700">
                  <c:v>1957</c:v>
                </c:pt>
                <c:pt idx="1701">
                  <c:v>2016</c:v>
                </c:pt>
                <c:pt idx="1702">
                  <c:v>1761</c:v>
                </c:pt>
                <c:pt idx="1703">
                  <c:v>1966</c:v>
                </c:pt>
                <c:pt idx="1704">
                  <c:v>1521</c:v>
                </c:pt>
              </c:numCache>
            </c:numRef>
          </c:val>
          <c:smooth val="0"/>
          <c:extLst>
            <c:ext xmlns:c16="http://schemas.microsoft.com/office/drawing/2014/chart" uri="{C3380CC4-5D6E-409C-BE32-E72D297353CC}">
              <c16:uniqueId val="{00000000-5886-5C4C-AED5-5BBE96DF1A7C}"/>
            </c:ext>
          </c:extLst>
        </c:ser>
        <c:dLbls>
          <c:showLegendKey val="0"/>
          <c:showVal val="0"/>
          <c:showCatName val="0"/>
          <c:showSerName val="0"/>
          <c:showPercent val="0"/>
          <c:showBubbleSize val="0"/>
        </c:dLbls>
        <c:smooth val="0"/>
        <c:axId val="1549305507"/>
        <c:axId val="1716639393"/>
      </c:lineChart>
      <c:dateAx>
        <c:axId val="1549305507"/>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mn-lt"/>
              </a:defRPr>
            </a:pPr>
            <a:endParaRPr lang="en-US"/>
          </a:p>
        </c:txPr>
        <c:crossAx val="1716639393"/>
        <c:crosses val="autoZero"/>
        <c:auto val="1"/>
        <c:lblOffset val="100"/>
        <c:baseTimeUnit val="days"/>
      </c:dateAx>
      <c:valAx>
        <c:axId val="1716639393"/>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1549305507"/>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chemeClr val="dk1"/>
                </a:solidFill>
                <a:latin typeface="Arial"/>
              </a:defRPr>
            </a:pPr>
            <a:r>
              <a:rPr lang="en-US" sz="1800" b="0" i="0">
                <a:solidFill>
                  <a:schemeClr val="dk1"/>
                </a:solidFill>
                <a:latin typeface="Arial"/>
              </a:rPr>
              <a:t>Sales Data after Second Correction</a:t>
            </a:r>
          </a:p>
        </c:rich>
      </c:tx>
      <c:overlay val="0"/>
    </c:title>
    <c:autoTitleDeleted val="0"/>
    <c:plotArea>
      <c:layout/>
      <c:lineChart>
        <c:grouping val="standard"/>
        <c:varyColors val="0"/>
        <c:ser>
          <c:idx val="0"/>
          <c:order val="0"/>
          <c:tx>
            <c:v> 1,820 </c:v>
          </c:tx>
          <c:spPr>
            <a:ln w="28575" cmpd="sng">
              <a:solidFill>
                <a:srgbClr val="000000">
                  <a:alpha val="100000"/>
                </a:srgbClr>
              </a:solidFill>
            </a:ln>
          </c:spPr>
          <c:marker>
            <c:symbol val="none"/>
          </c:marker>
          <c:cat>
            <c:numRef>
              <c:f>'Silver (Cleaned)'!$F$5:$F$1706</c:f>
              <c:numCache>
                <c:formatCode>mmm"/"yy</c:formatCode>
                <c:ptCount val="1702"/>
                <c:pt idx="0">
                  <c:v>45561.422785737908</c:v>
                </c:pt>
                <c:pt idx="1">
                  <c:v>45560.884565568544</c:v>
                </c:pt>
                <c:pt idx="2">
                  <c:v>45560.326190611864</c:v>
                </c:pt>
                <c:pt idx="3">
                  <c:v>45559.729129767162</c:v>
                </c:pt>
                <c:pt idx="4">
                  <c:v>45559.116145329135</c:v>
                </c:pt>
                <c:pt idx="5">
                  <c:v>45558.510111578929</c:v>
                </c:pt>
                <c:pt idx="6">
                  <c:v>45555.590968850658</c:v>
                </c:pt>
                <c:pt idx="7">
                  <c:v>45555.058430192919</c:v>
                </c:pt>
                <c:pt idx="8">
                  <c:v>45554.474778797055</c:v>
                </c:pt>
                <c:pt idx="9">
                  <c:v>45553.866817659</c:v>
                </c:pt>
                <c:pt idx="10">
                  <c:v>45553.260496948227</c:v>
                </c:pt>
                <c:pt idx="11">
                  <c:v>45552.72061932864</c:v>
                </c:pt>
                <c:pt idx="12">
                  <c:v>45552.18118344387</c:v>
                </c:pt>
                <c:pt idx="13">
                  <c:v>45551.608152787907</c:v>
                </c:pt>
                <c:pt idx="14">
                  <c:v>45551.059048754651</c:v>
                </c:pt>
                <c:pt idx="15">
                  <c:v>45548.77992262083</c:v>
                </c:pt>
                <c:pt idx="16">
                  <c:v>45548.18144691913</c:v>
                </c:pt>
                <c:pt idx="17">
                  <c:v>45547.579273437157</c:v>
                </c:pt>
                <c:pt idx="18">
                  <c:v>45547.015128991559</c:v>
                </c:pt>
                <c:pt idx="19">
                  <c:v>45546.426615914606</c:v>
                </c:pt>
                <c:pt idx="20">
                  <c:v>45545.82123153533</c:v>
                </c:pt>
                <c:pt idx="21">
                  <c:v>45545.25526598229</c:v>
                </c:pt>
                <c:pt idx="22">
                  <c:v>45544.716102886865</c:v>
                </c:pt>
                <c:pt idx="23">
                  <c:v>45544.152930147313</c:v>
                </c:pt>
                <c:pt idx="24">
                  <c:v>45541.97381513202</c:v>
                </c:pt>
                <c:pt idx="25">
                  <c:v>45541.390326885121</c:v>
                </c:pt>
                <c:pt idx="26">
                  <c:v>45540.793085229743</c:v>
                </c:pt>
                <c:pt idx="27">
                  <c:v>45540.246249801792</c:v>
                </c:pt>
                <c:pt idx="28">
                  <c:v>45539.653257542617</c:v>
                </c:pt>
                <c:pt idx="29">
                  <c:v>45539.075347453749</c:v>
                </c:pt>
                <c:pt idx="30">
                  <c:v>45538.509226260612</c:v>
                </c:pt>
                <c:pt idx="31">
                  <c:v>45537.979751553954</c:v>
                </c:pt>
                <c:pt idx="32">
                  <c:v>45537.411382967744</c:v>
                </c:pt>
                <c:pt idx="33">
                  <c:v>45534.497399395899</c:v>
                </c:pt>
                <c:pt idx="34">
                  <c:v>45533.88937343064</c:v>
                </c:pt>
                <c:pt idx="35">
                  <c:v>45533.290415336465</c:v>
                </c:pt>
                <c:pt idx="36">
                  <c:v>45532.718324735572</c:v>
                </c:pt>
                <c:pt idx="37">
                  <c:v>45532.145695522675</c:v>
                </c:pt>
                <c:pt idx="38">
                  <c:v>45531.608162523924</c:v>
                </c:pt>
                <c:pt idx="39">
                  <c:v>45531.019388722489</c:v>
                </c:pt>
                <c:pt idx="40">
                  <c:v>45530.453854496402</c:v>
                </c:pt>
                <c:pt idx="41">
                  <c:v>45527.607928542515</c:v>
                </c:pt>
                <c:pt idx="42">
                  <c:v>45527.009961651718</c:v>
                </c:pt>
                <c:pt idx="43">
                  <c:v>45526.403886182234</c:v>
                </c:pt>
                <c:pt idx="44">
                  <c:v>45525.865375442867</c:v>
                </c:pt>
                <c:pt idx="45">
                  <c:v>45525.309098243662</c:v>
                </c:pt>
                <c:pt idx="46">
                  <c:v>45524.734884886078</c:v>
                </c:pt>
                <c:pt idx="47">
                  <c:v>45524.145868602027</c:v>
                </c:pt>
                <c:pt idx="48">
                  <c:v>45523.580933423043</c:v>
                </c:pt>
                <c:pt idx="49">
                  <c:v>45520.695662051447</c:v>
                </c:pt>
                <c:pt idx="50">
                  <c:v>45520.130395003413</c:v>
                </c:pt>
                <c:pt idx="51">
                  <c:v>45519.587369672132</c:v>
                </c:pt>
                <c:pt idx="52">
                  <c:v>45519.017424437923</c:v>
                </c:pt>
                <c:pt idx="53">
                  <c:v>45518.410473550248</c:v>
                </c:pt>
                <c:pt idx="54">
                  <c:v>45517.868548382343</c:v>
                </c:pt>
                <c:pt idx="55">
                  <c:v>45517.265008956703</c:v>
                </c:pt>
                <c:pt idx="56">
                  <c:v>45516.705225273778</c:v>
                </c:pt>
                <c:pt idx="57">
                  <c:v>45516.126487058878</c:v>
                </c:pt>
                <c:pt idx="58">
                  <c:v>45513.882899522898</c:v>
                </c:pt>
                <c:pt idx="59">
                  <c:v>45513.319293011824</c:v>
                </c:pt>
                <c:pt idx="60">
                  <c:v>45512.759698703558</c:v>
                </c:pt>
                <c:pt idx="61">
                  <c:v>45512.196022965945</c:v>
                </c:pt>
                <c:pt idx="62">
                  <c:v>45511.596335165268</c:v>
                </c:pt>
                <c:pt idx="63">
                  <c:v>45511.011211999095</c:v>
                </c:pt>
                <c:pt idx="64">
                  <c:v>45510.482192441559</c:v>
                </c:pt>
                <c:pt idx="65">
                  <c:v>45509.90493241683</c:v>
                </c:pt>
                <c:pt idx="66">
                  <c:v>45509.360549899415</c:v>
                </c:pt>
                <c:pt idx="67">
                  <c:v>45506.920794220168</c:v>
                </c:pt>
                <c:pt idx="68">
                  <c:v>45506.33266492081</c:v>
                </c:pt>
                <c:pt idx="69">
                  <c:v>45505.719421778544</c:v>
                </c:pt>
                <c:pt idx="70">
                  <c:v>45505.180445020764</c:v>
                </c:pt>
                <c:pt idx="71">
                  <c:v>45504.567143888089</c:v>
                </c:pt>
                <c:pt idx="72">
                  <c:v>45503.993695305777</c:v>
                </c:pt>
                <c:pt idx="73">
                  <c:v>45503.460258573206</c:v>
                </c:pt>
                <c:pt idx="74">
                  <c:v>45502.921749580921</c:v>
                </c:pt>
                <c:pt idx="75">
                  <c:v>45502.322068379326</c:v>
                </c:pt>
                <c:pt idx="76">
                  <c:v>45499.445648835848</c:v>
                </c:pt>
                <c:pt idx="77">
                  <c:v>45498.881108598864</c:v>
                </c:pt>
                <c:pt idx="78">
                  <c:v>45498.333328940193</c:v>
                </c:pt>
                <c:pt idx="79">
                  <c:v>45497.749215846205</c:v>
                </c:pt>
                <c:pt idx="80">
                  <c:v>45497.150710771792</c:v>
                </c:pt>
                <c:pt idx="81">
                  <c:v>45496.566819090149</c:v>
                </c:pt>
                <c:pt idx="82">
                  <c:v>45495.988754530226</c:v>
                </c:pt>
                <c:pt idx="83">
                  <c:v>45495.400688291462</c:v>
                </c:pt>
                <c:pt idx="84">
                  <c:v>45492.571316868038</c:v>
                </c:pt>
                <c:pt idx="85">
                  <c:v>45491.991105535395</c:v>
                </c:pt>
                <c:pt idx="86">
                  <c:v>45491.403368335152</c:v>
                </c:pt>
                <c:pt idx="87">
                  <c:v>45490.844721324545</c:v>
                </c:pt>
                <c:pt idx="88">
                  <c:v>45490.272835789852</c:v>
                </c:pt>
                <c:pt idx="89">
                  <c:v>45489.720872335842</c:v>
                </c:pt>
                <c:pt idx="90">
                  <c:v>45489.13775133407</c:v>
                </c:pt>
                <c:pt idx="91">
                  <c:v>45488.582824012679</c:v>
                </c:pt>
                <c:pt idx="92">
                  <c:v>45485.753514037649</c:v>
                </c:pt>
                <c:pt idx="93">
                  <c:v>45485.220339050211</c:v>
                </c:pt>
                <c:pt idx="94">
                  <c:v>45484.681416572261</c:v>
                </c:pt>
                <c:pt idx="95">
                  <c:v>45484.088280319666</c:v>
                </c:pt>
                <c:pt idx="96">
                  <c:v>45483.50177625833</c:v>
                </c:pt>
                <c:pt idx="97">
                  <c:v>45482.916254327858</c:v>
                </c:pt>
                <c:pt idx="98">
                  <c:v>45482.352055561008</c:v>
                </c:pt>
                <c:pt idx="99">
                  <c:v>45481.7797191551</c:v>
                </c:pt>
                <c:pt idx="100">
                  <c:v>45481.189156988083</c:v>
                </c:pt>
                <c:pt idx="101">
                  <c:v>45478.99851369136</c:v>
                </c:pt>
                <c:pt idx="102">
                  <c:v>45478.438885822048</c:v>
                </c:pt>
                <c:pt idx="103">
                  <c:v>45477.883871381768</c:v>
                </c:pt>
                <c:pt idx="104">
                  <c:v>45477.336717579128</c:v>
                </c:pt>
                <c:pt idx="105">
                  <c:v>45476.729681145152</c:v>
                </c:pt>
                <c:pt idx="106">
                  <c:v>45476.140500919733</c:v>
                </c:pt>
                <c:pt idx="107">
                  <c:v>45475.578620934153</c:v>
                </c:pt>
                <c:pt idx="108">
                  <c:v>45474.99712576493</c:v>
                </c:pt>
                <c:pt idx="109">
                  <c:v>45474.424431704399</c:v>
                </c:pt>
                <c:pt idx="110">
                  <c:v>45471.542209918502</c:v>
                </c:pt>
                <c:pt idx="111">
                  <c:v>45470.936433080686</c:v>
                </c:pt>
                <c:pt idx="112">
                  <c:v>45470.333791078105</c:v>
                </c:pt>
                <c:pt idx="113">
                  <c:v>45469.746219532819</c:v>
                </c:pt>
                <c:pt idx="114">
                  <c:v>45469.1740303314</c:v>
                </c:pt>
                <c:pt idx="115">
                  <c:v>45468.638654030168</c:v>
                </c:pt>
                <c:pt idx="116">
                  <c:v>45468.084122310691</c:v>
                </c:pt>
                <c:pt idx="117">
                  <c:v>45467.545273827134</c:v>
                </c:pt>
                <c:pt idx="118">
                  <c:v>45464.73922065238</c:v>
                </c:pt>
                <c:pt idx="119">
                  <c:v>45464.138071193258</c:v>
                </c:pt>
                <c:pt idx="120">
                  <c:v>45463.554715738268</c:v>
                </c:pt>
                <c:pt idx="121">
                  <c:v>45462.993625549119</c:v>
                </c:pt>
                <c:pt idx="122">
                  <c:v>45462.449277250438</c:v>
                </c:pt>
                <c:pt idx="123">
                  <c:v>45461.907576292448</c:v>
                </c:pt>
                <c:pt idx="124">
                  <c:v>45461.349370090677</c:v>
                </c:pt>
                <c:pt idx="125">
                  <c:v>45460.792993212308</c:v>
                </c:pt>
                <c:pt idx="126">
                  <c:v>45460.231665391111</c:v>
                </c:pt>
                <c:pt idx="127">
                  <c:v>45457.995608247344</c:v>
                </c:pt>
                <c:pt idx="128">
                  <c:v>45457.440711855699</c:v>
                </c:pt>
                <c:pt idx="129">
                  <c:v>45456.843854111583</c:v>
                </c:pt>
                <c:pt idx="130">
                  <c:v>45456.267702760204</c:v>
                </c:pt>
                <c:pt idx="131">
                  <c:v>45455.69770699009</c:v>
                </c:pt>
                <c:pt idx="132">
                  <c:v>45455.135520103322</c:v>
                </c:pt>
                <c:pt idx="133">
                  <c:v>45454.546318740853</c:v>
                </c:pt>
                <c:pt idx="134">
                  <c:v>45453.966462581113</c:v>
                </c:pt>
                <c:pt idx="135">
                  <c:v>45453.378278777644</c:v>
                </c:pt>
                <c:pt idx="136">
                  <c:v>45450.51022173668</c:v>
                </c:pt>
                <c:pt idx="137">
                  <c:v>45449.961050212703</c:v>
                </c:pt>
                <c:pt idx="138">
                  <c:v>45449.408076394124</c:v>
                </c:pt>
                <c:pt idx="139">
                  <c:v>45448.827302320853</c:v>
                </c:pt>
                <c:pt idx="140">
                  <c:v>45448.237328447802</c:v>
                </c:pt>
                <c:pt idx="141">
                  <c:v>45447.64456594018</c:v>
                </c:pt>
                <c:pt idx="142">
                  <c:v>45447.035969422017</c:v>
                </c:pt>
                <c:pt idx="143">
                  <c:v>45446.437522088687</c:v>
                </c:pt>
                <c:pt idx="144">
                  <c:v>45443.640013092692</c:v>
                </c:pt>
                <c:pt idx="145">
                  <c:v>45443.097408649432</c:v>
                </c:pt>
                <c:pt idx="146">
                  <c:v>45442.491794420064</c:v>
                </c:pt>
                <c:pt idx="147">
                  <c:v>45441.937449401135</c:v>
                </c:pt>
                <c:pt idx="148">
                  <c:v>45441.376225439679</c:v>
                </c:pt>
                <c:pt idx="149">
                  <c:v>45440.77975736701</c:v>
                </c:pt>
                <c:pt idx="150">
                  <c:v>45440.237578638167</c:v>
                </c:pt>
                <c:pt idx="151">
                  <c:v>45439.62877607331</c:v>
                </c:pt>
                <c:pt idx="152">
                  <c:v>45439.049751008613</c:v>
                </c:pt>
                <c:pt idx="153">
                  <c:v>45436.779171890375</c:v>
                </c:pt>
                <c:pt idx="154">
                  <c:v>45436.173501962483</c:v>
                </c:pt>
                <c:pt idx="155">
                  <c:v>45435.58823231799</c:v>
                </c:pt>
                <c:pt idx="156">
                  <c:v>45434.996338156205</c:v>
                </c:pt>
                <c:pt idx="157">
                  <c:v>45434.451488212791</c:v>
                </c:pt>
                <c:pt idx="158">
                  <c:v>45433.846943390818</c:v>
                </c:pt>
                <c:pt idx="159">
                  <c:v>45433.313222892211</c:v>
                </c:pt>
                <c:pt idx="160">
                  <c:v>45432.704004743762</c:v>
                </c:pt>
                <c:pt idx="161">
                  <c:v>45432.146897377344</c:v>
                </c:pt>
                <c:pt idx="162">
                  <c:v>45429.88266456774</c:v>
                </c:pt>
                <c:pt idx="163">
                  <c:v>45429.326330745156</c:v>
                </c:pt>
                <c:pt idx="164">
                  <c:v>45428.768974482045</c:v>
                </c:pt>
                <c:pt idx="165">
                  <c:v>45428.179247024302</c:v>
                </c:pt>
                <c:pt idx="166">
                  <c:v>45427.62016830784</c:v>
                </c:pt>
                <c:pt idx="167">
                  <c:v>45427.088390683784</c:v>
                </c:pt>
                <c:pt idx="168">
                  <c:v>45426.528270655828</c:v>
                </c:pt>
                <c:pt idx="169">
                  <c:v>45425.998866541056</c:v>
                </c:pt>
                <c:pt idx="170">
                  <c:v>45425.411529565798</c:v>
                </c:pt>
                <c:pt idx="171">
                  <c:v>45422.620644057097</c:v>
                </c:pt>
                <c:pt idx="172">
                  <c:v>45422.0494231177</c:v>
                </c:pt>
                <c:pt idx="173">
                  <c:v>45421.491294276944</c:v>
                </c:pt>
                <c:pt idx="174">
                  <c:v>45420.916815788223</c:v>
                </c:pt>
                <c:pt idx="175">
                  <c:v>45420.304778939768</c:v>
                </c:pt>
                <c:pt idx="176">
                  <c:v>45419.70319077139</c:v>
                </c:pt>
                <c:pt idx="177">
                  <c:v>45419.092896484486</c:v>
                </c:pt>
                <c:pt idx="178">
                  <c:v>45418.489668758652</c:v>
                </c:pt>
                <c:pt idx="179">
                  <c:v>45415.605652435886</c:v>
                </c:pt>
                <c:pt idx="180">
                  <c:v>45415.05591185316</c:v>
                </c:pt>
                <c:pt idx="181">
                  <c:v>45414.475713407381</c:v>
                </c:pt>
                <c:pt idx="182">
                  <c:v>45413.941210372323</c:v>
                </c:pt>
                <c:pt idx="183">
                  <c:v>45413.371861390588</c:v>
                </c:pt>
                <c:pt idx="184">
                  <c:v>45412.832398071296</c:v>
                </c:pt>
                <c:pt idx="185">
                  <c:v>45412.225491843827</c:v>
                </c:pt>
                <c:pt idx="186">
                  <c:v>45411.674639556564</c:v>
                </c:pt>
                <c:pt idx="187">
                  <c:v>45411.115155171967</c:v>
                </c:pt>
                <c:pt idx="188">
                  <c:v>45408.768652779567</c:v>
                </c:pt>
                <c:pt idx="189">
                  <c:v>45408.162081491238</c:v>
                </c:pt>
                <c:pt idx="190">
                  <c:v>45407.570665273794</c:v>
                </c:pt>
                <c:pt idx="191">
                  <c:v>45406.963414228419</c:v>
                </c:pt>
                <c:pt idx="192">
                  <c:v>45406.401782360903</c:v>
                </c:pt>
                <c:pt idx="193">
                  <c:v>45405.849658534433</c:v>
                </c:pt>
                <c:pt idx="194">
                  <c:v>45405.273506630379</c:v>
                </c:pt>
                <c:pt idx="195">
                  <c:v>45404.665906749615</c:v>
                </c:pt>
                <c:pt idx="196">
                  <c:v>45404.070701674944</c:v>
                </c:pt>
                <c:pt idx="197">
                  <c:v>45401.807366726258</c:v>
                </c:pt>
                <c:pt idx="198">
                  <c:v>45401.237288192206</c:v>
                </c:pt>
                <c:pt idx="199">
                  <c:v>45400.643328640042</c:v>
                </c:pt>
                <c:pt idx="200">
                  <c:v>45400.065550060492</c:v>
                </c:pt>
                <c:pt idx="201">
                  <c:v>45399.47036100996</c:v>
                </c:pt>
                <c:pt idx="202">
                  <c:v>45398.889608993406</c:v>
                </c:pt>
                <c:pt idx="203">
                  <c:v>45398.321246391322</c:v>
                </c:pt>
                <c:pt idx="204">
                  <c:v>45397.785951829486</c:v>
                </c:pt>
                <c:pt idx="205">
                  <c:v>45397.241952920311</c:v>
                </c:pt>
                <c:pt idx="206">
                  <c:v>45394.985275618405</c:v>
                </c:pt>
                <c:pt idx="207">
                  <c:v>45394.427907494603</c:v>
                </c:pt>
                <c:pt idx="208">
                  <c:v>45393.826462994948</c:v>
                </c:pt>
                <c:pt idx="209">
                  <c:v>45393.217835186268</c:v>
                </c:pt>
                <c:pt idx="210">
                  <c:v>45392.660533965289</c:v>
                </c:pt>
                <c:pt idx="211">
                  <c:v>45392.106252046273</c:v>
                </c:pt>
                <c:pt idx="212">
                  <c:v>45391.541304649647</c:v>
                </c:pt>
                <c:pt idx="213">
                  <c:v>45390.933870930108</c:v>
                </c:pt>
                <c:pt idx="214">
                  <c:v>45390.345430791385</c:v>
                </c:pt>
                <c:pt idx="215">
                  <c:v>45387.53928749168</c:v>
                </c:pt>
                <c:pt idx="216">
                  <c:v>45386.982276884693</c:v>
                </c:pt>
                <c:pt idx="217">
                  <c:v>45386.389370513869</c:v>
                </c:pt>
                <c:pt idx="218">
                  <c:v>45385.854053070441</c:v>
                </c:pt>
                <c:pt idx="219">
                  <c:v>45385.324256152249</c:v>
                </c:pt>
                <c:pt idx="220">
                  <c:v>45384.738069840438</c:v>
                </c:pt>
                <c:pt idx="221">
                  <c:v>45384.164337037306</c:v>
                </c:pt>
                <c:pt idx="222">
                  <c:v>45383.601310179474</c:v>
                </c:pt>
                <c:pt idx="223">
                  <c:v>45383.064053692884</c:v>
                </c:pt>
                <c:pt idx="224">
                  <c:v>45380.865255086632</c:v>
                </c:pt>
                <c:pt idx="225">
                  <c:v>45380.329952949018</c:v>
                </c:pt>
                <c:pt idx="226">
                  <c:v>45379.787612216591</c:v>
                </c:pt>
                <c:pt idx="227">
                  <c:v>45379.181168830604</c:v>
                </c:pt>
                <c:pt idx="228">
                  <c:v>45378.593378649661</c:v>
                </c:pt>
                <c:pt idx="229">
                  <c:v>45378.002450269101</c:v>
                </c:pt>
                <c:pt idx="230">
                  <c:v>45377.413573854617</c:v>
                </c:pt>
                <c:pt idx="231">
                  <c:v>45376.860711104659</c:v>
                </c:pt>
                <c:pt idx="232">
                  <c:v>45376.278178890898</c:v>
                </c:pt>
                <c:pt idx="233">
                  <c:v>45373.476982222805</c:v>
                </c:pt>
                <c:pt idx="234">
                  <c:v>45372.879141801583</c:v>
                </c:pt>
                <c:pt idx="235">
                  <c:v>45372.300564070159</c:v>
                </c:pt>
                <c:pt idx="236">
                  <c:v>45371.736411264865</c:v>
                </c:pt>
                <c:pt idx="237">
                  <c:v>45371.173107908071</c:v>
                </c:pt>
                <c:pt idx="238">
                  <c:v>45370.573536032287</c:v>
                </c:pt>
                <c:pt idx="239">
                  <c:v>45369.974312722588</c:v>
                </c:pt>
                <c:pt idx="240">
                  <c:v>45369.361738482054</c:v>
                </c:pt>
                <c:pt idx="241">
                  <c:v>45366.504847009906</c:v>
                </c:pt>
                <c:pt idx="242">
                  <c:v>45365.94100227789</c:v>
                </c:pt>
                <c:pt idx="243">
                  <c:v>45365.388523191912</c:v>
                </c:pt>
                <c:pt idx="244">
                  <c:v>45364.827463675123</c:v>
                </c:pt>
                <c:pt idx="245">
                  <c:v>45364.272277134551</c:v>
                </c:pt>
                <c:pt idx="246">
                  <c:v>45363.659000014413</c:v>
                </c:pt>
                <c:pt idx="247">
                  <c:v>45363.078338519277</c:v>
                </c:pt>
                <c:pt idx="248">
                  <c:v>45362.508982376225</c:v>
                </c:pt>
                <c:pt idx="249">
                  <c:v>45359.727622246071</c:v>
                </c:pt>
                <c:pt idx="250">
                  <c:v>45359.143944295247</c:v>
                </c:pt>
                <c:pt idx="251">
                  <c:v>45358.542667951522</c:v>
                </c:pt>
                <c:pt idx="252">
                  <c:v>45357.937199711065</c:v>
                </c:pt>
                <c:pt idx="253">
                  <c:v>45357.363912079083</c:v>
                </c:pt>
                <c:pt idx="254">
                  <c:v>45356.816665445302</c:v>
                </c:pt>
                <c:pt idx="255">
                  <c:v>45356.238343632591</c:v>
                </c:pt>
                <c:pt idx="256">
                  <c:v>45355.657437705238</c:v>
                </c:pt>
                <c:pt idx="257">
                  <c:v>45355.059396909623</c:v>
                </c:pt>
                <c:pt idx="258">
                  <c:v>45352.726021198068</c:v>
                </c:pt>
                <c:pt idx="259">
                  <c:v>45352.124484261534</c:v>
                </c:pt>
                <c:pt idx="260">
                  <c:v>45351.528748652425</c:v>
                </c:pt>
                <c:pt idx="261">
                  <c:v>45350.947390464898</c:v>
                </c:pt>
                <c:pt idx="262">
                  <c:v>45350.338562732082</c:v>
                </c:pt>
                <c:pt idx="263">
                  <c:v>45349.742982083975</c:v>
                </c:pt>
                <c:pt idx="264">
                  <c:v>45349.204842585452</c:v>
                </c:pt>
                <c:pt idx="265">
                  <c:v>45348.663277372958</c:v>
                </c:pt>
                <c:pt idx="266">
                  <c:v>45348.107370899896</c:v>
                </c:pt>
                <c:pt idx="267">
                  <c:v>45345.887273705768</c:v>
                </c:pt>
                <c:pt idx="268">
                  <c:v>45345.293337350959</c:v>
                </c:pt>
                <c:pt idx="269">
                  <c:v>45344.726907041237</c:v>
                </c:pt>
                <c:pt idx="270">
                  <c:v>45344.159239716479</c:v>
                </c:pt>
                <c:pt idx="271">
                  <c:v>45343.554446344708</c:v>
                </c:pt>
                <c:pt idx="272">
                  <c:v>45342.952423356117</c:v>
                </c:pt>
                <c:pt idx="273">
                  <c:v>45342.378192196229</c:v>
                </c:pt>
                <c:pt idx="274">
                  <c:v>45341.81895707464</c:v>
                </c:pt>
                <c:pt idx="275">
                  <c:v>45341.218121759441</c:v>
                </c:pt>
                <c:pt idx="276">
                  <c:v>45338.933202317952</c:v>
                </c:pt>
                <c:pt idx="277">
                  <c:v>45338.401132441133</c:v>
                </c:pt>
                <c:pt idx="278">
                  <c:v>45337.825154814396</c:v>
                </c:pt>
                <c:pt idx="279">
                  <c:v>45337.282229405297</c:v>
                </c:pt>
                <c:pt idx="280">
                  <c:v>45336.674559226871</c:v>
                </c:pt>
                <c:pt idx="281">
                  <c:v>45336.061480011063</c:v>
                </c:pt>
                <c:pt idx="282">
                  <c:v>45335.512662998619</c:v>
                </c:pt>
                <c:pt idx="283">
                  <c:v>45334.905620009595</c:v>
                </c:pt>
                <c:pt idx="284">
                  <c:v>45334.296356632098</c:v>
                </c:pt>
                <c:pt idx="285">
                  <c:v>45331.505613943889</c:v>
                </c:pt>
                <c:pt idx="286">
                  <c:v>45330.894707600622</c:v>
                </c:pt>
                <c:pt idx="287">
                  <c:v>45330.300007988037</c:v>
                </c:pt>
                <c:pt idx="288">
                  <c:v>45329.742370020162</c:v>
                </c:pt>
                <c:pt idx="289">
                  <c:v>45329.187677654496</c:v>
                </c:pt>
                <c:pt idx="290">
                  <c:v>45328.5977685588</c:v>
                </c:pt>
                <c:pt idx="291">
                  <c:v>45328.016138500156</c:v>
                </c:pt>
                <c:pt idx="292">
                  <c:v>45327.403297556863</c:v>
                </c:pt>
                <c:pt idx="293">
                  <c:v>45324.656166472581</c:v>
                </c:pt>
                <c:pt idx="294">
                  <c:v>45324.11035725307</c:v>
                </c:pt>
                <c:pt idx="295">
                  <c:v>45323.570361327627</c:v>
                </c:pt>
                <c:pt idx="296">
                  <c:v>45322.991120539264</c:v>
                </c:pt>
                <c:pt idx="297">
                  <c:v>45322.419757463103</c:v>
                </c:pt>
                <c:pt idx="298">
                  <c:v>45321.841043934131</c:v>
                </c:pt>
                <c:pt idx="299">
                  <c:v>45321.289533381467</c:v>
                </c:pt>
                <c:pt idx="300">
                  <c:v>45320.679311789652</c:v>
                </c:pt>
                <c:pt idx="301">
                  <c:v>45320.12620440319</c:v>
                </c:pt>
                <c:pt idx="302">
                  <c:v>45317.850828344439</c:v>
                </c:pt>
                <c:pt idx="303">
                  <c:v>45317.240314525814</c:v>
                </c:pt>
                <c:pt idx="304">
                  <c:v>45316.661731374836</c:v>
                </c:pt>
                <c:pt idx="305">
                  <c:v>45316.128703169779</c:v>
                </c:pt>
                <c:pt idx="306">
                  <c:v>45315.552269725908</c:v>
                </c:pt>
                <c:pt idx="307">
                  <c:v>45314.982514705916</c:v>
                </c:pt>
                <c:pt idx="308">
                  <c:v>45314.40981646454</c:v>
                </c:pt>
                <c:pt idx="309">
                  <c:v>45313.831077616262</c:v>
                </c:pt>
                <c:pt idx="310">
                  <c:v>45313.294797635514</c:v>
                </c:pt>
                <c:pt idx="311">
                  <c:v>45310.985021032662</c:v>
                </c:pt>
                <c:pt idx="312">
                  <c:v>45310.370889816841</c:v>
                </c:pt>
                <c:pt idx="313">
                  <c:v>45309.789861147416</c:v>
                </c:pt>
                <c:pt idx="314">
                  <c:v>45309.19200874096</c:v>
                </c:pt>
                <c:pt idx="315">
                  <c:v>45308.65882904904</c:v>
                </c:pt>
                <c:pt idx="316">
                  <c:v>45308.110485666839</c:v>
                </c:pt>
                <c:pt idx="317">
                  <c:v>45307.529570456783</c:v>
                </c:pt>
                <c:pt idx="318">
                  <c:v>45306.994151799496</c:v>
                </c:pt>
                <c:pt idx="319">
                  <c:v>45306.431705115479</c:v>
                </c:pt>
                <c:pt idx="320">
                  <c:v>45303.569243519072</c:v>
                </c:pt>
                <c:pt idx="321">
                  <c:v>45302.998972998394</c:v>
                </c:pt>
                <c:pt idx="322">
                  <c:v>45302.386476943713</c:v>
                </c:pt>
                <c:pt idx="323">
                  <c:v>45301.823471577263</c:v>
                </c:pt>
                <c:pt idx="324">
                  <c:v>45301.217071299194</c:v>
                </c:pt>
                <c:pt idx="325">
                  <c:v>45300.651944378624</c:v>
                </c:pt>
                <c:pt idx="326">
                  <c:v>45300.040928026829</c:v>
                </c:pt>
                <c:pt idx="327">
                  <c:v>45299.480527843923</c:v>
                </c:pt>
                <c:pt idx="328">
                  <c:v>45296.670790034921</c:v>
                </c:pt>
                <c:pt idx="329">
                  <c:v>45296.130660437171</c:v>
                </c:pt>
                <c:pt idx="330">
                  <c:v>45295.532955275099</c:v>
                </c:pt>
                <c:pt idx="331">
                  <c:v>45294.933385937926</c:v>
                </c:pt>
                <c:pt idx="332">
                  <c:v>45294.332088408213</c:v>
                </c:pt>
                <c:pt idx="333">
                  <c:v>45293.777691392817</c:v>
                </c:pt>
                <c:pt idx="334">
                  <c:v>45293.168393199347</c:v>
                </c:pt>
                <c:pt idx="335">
                  <c:v>45292.601331326892</c:v>
                </c:pt>
                <c:pt idx="336">
                  <c:v>45289.693596029298</c:v>
                </c:pt>
                <c:pt idx="337">
                  <c:v>45289.145193718578</c:v>
                </c:pt>
                <c:pt idx="338">
                  <c:v>45288.536530697282</c:v>
                </c:pt>
                <c:pt idx="339">
                  <c:v>45287.926903105072</c:v>
                </c:pt>
                <c:pt idx="340">
                  <c:v>45287.359936762026</c:v>
                </c:pt>
                <c:pt idx="341">
                  <c:v>45286.764056595777</c:v>
                </c:pt>
                <c:pt idx="342">
                  <c:v>45286.168603367718</c:v>
                </c:pt>
                <c:pt idx="343">
                  <c:v>45285.625774224842</c:v>
                </c:pt>
                <c:pt idx="344">
                  <c:v>45285.059285084084</c:v>
                </c:pt>
                <c:pt idx="345">
                  <c:v>45282.734202031104</c:v>
                </c:pt>
                <c:pt idx="346">
                  <c:v>45282.138129246188</c:v>
                </c:pt>
                <c:pt idx="347">
                  <c:v>45281.591668889188</c:v>
                </c:pt>
                <c:pt idx="348">
                  <c:v>45280.999019032162</c:v>
                </c:pt>
                <c:pt idx="349">
                  <c:v>45280.409063362931</c:v>
                </c:pt>
                <c:pt idx="350">
                  <c:v>45279.832334394479</c:v>
                </c:pt>
                <c:pt idx="351">
                  <c:v>45279.30099151381</c:v>
                </c:pt>
                <c:pt idx="352">
                  <c:v>45278.764961189641</c:v>
                </c:pt>
                <c:pt idx="353">
                  <c:v>45278.232545829473</c:v>
                </c:pt>
                <c:pt idx="354">
                  <c:v>45275.442162574094</c:v>
                </c:pt>
                <c:pt idx="355">
                  <c:v>45274.897028678031</c:v>
                </c:pt>
                <c:pt idx="356">
                  <c:v>45274.315932673941</c:v>
                </c:pt>
                <c:pt idx="357">
                  <c:v>45273.719174466351</c:v>
                </c:pt>
                <c:pt idx="358">
                  <c:v>45273.169351403893</c:v>
                </c:pt>
                <c:pt idx="359">
                  <c:v>45272.622234610935</c:v>
                </c:pt>
                <c:pt idx="360">
                  <c:v>45272.088760763691</c:v>
                </c:pt>
                <c:pt idx="361">
                  <c:v>45271.501686095522</c:v>
                </c:pt>
                <c:pt idx="362">
                  <c:v>45268.667484522884</c:v>
                </c:pt>
                <c:pt idx="363">
                  <c:v>45268.101318058194</c:v>
                </c:pt>
                <c:pt idx="364">
                  <c:v>45267.487544659598</c:v>
                </c:pt>
                <c:pt idx="365">
                  <c:v>45266.957107099945</c:v>
                </c:pt>
                <c:pt idx="366">
                  <c:v>45266.356608649374</c:v>
                </c:pt>
                <c:pt idx="367">
                  <c:v>45265.744960446951</c:v>
                </c:pt>
                <c:pt idx="368">
                  <c:v>45265.158450550276</c:v>
                </c:pt>
                <c:pt idx="369">
                  <c:v>45264.576862574751</c:v>
                </c:pt>
                <c:pt idx="370">
                  <c:v>45264.044453012699</c:v>
                </c:pt>
                <c:pt idx="371">
                  <c:v>45261.768976491345</c:v>
                </c:pt>
                <c:pt idx="372">
                  <c:v>45260.60373066715</c:v>
                </c:pt>
                <c:pt idx="373">
                  <c:v>45260.040488333849</c:v>
                </c:pt>
                <c:pt idx="374">
                  <c:v>45259.486829354952</c:v>
                </c:pt>
                <c:pt idx="375">
                  <c:v>45258.884459011344</c:v>
                </c:pt>
                <c:pt idx="376">
                  <c:v>45258.310420242604</c:v>
                </c:pt>
                <c:pt idx="377">
                  <c:v>45257.730817033174</c:v>
                </c:pt>
                <c:pt idx="378">
                  <c:v>45257.177918010064</c:v>
                </c:pt>
                <c:pt idx="379">
                  <c:v>45254.92500541536</c:v>
                </c:pt>
                <c:pt idx="380">
                  <c:v>45254.32358374192</c:v>
                </c:pt>
                <c:pt idx="381">
                  <c:v>45253.755200649248</c:v>
                </c:pt>
                <c:pt idx="382">
                  <c:v>45253.148637257618</c:v>
                </c:pt>
                <c:pt idx="383">
                  <c:v>45252.535667518081</c:v>
                </c:pt>
                <c:pt idx="384">
                  <c:v>45251.990440910064</c:v>
                </c:pt>
                <c:pt idx="385">
                  <c:v>45251.400736876894</c:v>
                </c:pt>
                <c:pt idx="386">
                  <c:v>45250.851329818332</c:v>
                </c:pt>
                <c:pt idx="387">
                  <c:v>45250.318449316328</c:v>
                </c:pt>
                <c:pt idx="388">
                  <c:v>45247.491974840632</c:v>
                </c:pt>
                <c:pt idx="389">
                  <c:v>45246.88509133934</c:v>
                </c:pt>
                <c:pt idx="390">
                  <c:v>45246.277182825754</c:v>
                </c:pt>
                <c:pt idx="391">
                  <c:v>45245.722924849637</c:v>
                </c:pt>
                <c:pt idx="392">
                  <c:v>45245.129590073491</c:v>
                </c:pt>
                <c:pt idx="393">
                  <c:v>45244.590656433502</c:v>
                </c:pt>
                <c:pt idx="394">
                  <c:v>45244.038674429736</c:v>
                </c:pt>
                <c:pt idx="395">
                  <c:v>45243.49684596002</c:v>
                </c:pt>
                <c:pt idx="396">
                  <c:v>45240.602002291853</c:v>
                </c:pt>
                <c:pt idx="397">
                  <c:v>45240.036218579909</c:v>
                </c:pt>
                <c:pt idx="398">
                  <c:v>45239.475838269158</c:v>
                </c:pt>
                <c:pt idx="399">
                  <c:v>45238.918041354438</c:v>
                </c:pt>
                <c:pt idx="400">
                  <c:v>45238.31003318118</c:v>
                </c:pt>
                <c:pt idx="401">
                  <c:v>45237.74787956661</c:v>
                </c:pt>
                <c:pt idx="402">
                  <c:v>45237.142063124695</c:v>
                </c:pt>
                <c:pt idx="403">
                  <c:v>45236.55128166714</c:v>
                </c:pt>
                <c:pt idx="404">
                  <c:v>45236.012518263422</c:v>
                </c:pt>
                <c:pt idx="405">
                  <c:v>45233.722722969338</c:v>
                </c:pt>
                <c:pt idx="406">
                  <c:v>45233.117431990831</c:v>
                </c:pt>
                <c:pt idx="407">
                  <c:v>45232.506325842114</c:v>
                </c:pt>
                <c:pt idx="408">
                  <c:v>45231.973764440656</c:v>
                </c:pt>
                <c:pt idx="409">
                  <c:v>45231.409076147233</c:v>
                </c:pt>
                <c:pt idx="410">
                  <c:v>45230.876768072922</c:v>
                </c:pt>
                <c:pt idx="411">
                  <c:v>45230.318427132726</c:v>
                </c:pt>
                <c:pt idx="412">
                  <c:v>45229.730610468287</c:v>
                </c:pt>
                <c:pt idx="413">
                  <c:v>45229.189274843935</c:v>
                </c:pt>
                <c:pt idx="414">
                  <c:v>45226.883615359286</c:v>
                </c:pt>
                <c:pt idx="415">
                  <c:v>45226.299653418588</c:v>
                </c:pt>
                <c:pt idx="416">
                  <c:v>45225.695176526024</c:v>
                </c:pt>
                <c:pt idx="417">
                  <c:v>45225.122007698767</c:v>
                </c:pt>
                <c:pt idx="418">
                  <c:v>45224.569153868601</c:v>
                </c:pt>
                <c:pt idx="419">
                  <c:v>45224.026692114894</c:v>
                </c:pt>
                <c:pt idx="420">
                  <c:v>45223.478499173318</c:v>
                </c:pt>
                <c:pt idx="421">
                  <c:v>45222.892568747069</c:v>
                </c:pt>
                <c:pt idx="422">
                  <c:v>45222.334234168033</c:v>
                </c:pt>
                <c:pt idx="423">
                  <c:v>45219.419349504169</c:v>
                </c:pt>
                <c:pt idx="424">
                  <c:v>45218.853678346095</c:v>
                </c:pt>
                <c:pt idx="425">
                  <c:v>45218.280506114948</c:v>
                </c:pt>
                <c:pt idx="426">
                  <c:v>45217.750306736656</c:v>
                </c:pt>
                <c:pt idx="427">
                  <c:v>45217.213745581364</c:v>
                </c:pt>
                <c:pt idx="428">
                  <c:v>45216.662275376751</c:v>
                </c:pt>
                <c:pt idx="429">
                  <c:v>45216.052310420484</c:v>
                </c:pt>
                <c:pt idx="430">
                  <c:v>45215.515006334019</c:v>
                </c:pt>
                <c:pt idx="431">
                  <c:v>45212.664781254636</c:v>
                </c:pt>
                <c:pt idx="432">
                  <c:v>45212.102443244759</c:v>
                </c:pt>
                <c:pt idx="433">
                  <c:v>45211.550578381677</c:v>
                </c:pt>
                <c:pt idx="434">
                  <c:v>45210.956846180561</c:v>
                </c:pt>
                <c:pt idx="435">
                  <c:v>45210.386163102026</c:v>
                </c:pt>
                <c:pt idx="436">
                  <c:v>45209.782169225422</c:v>
                </c:pt>
                <c:pt idx="437">
                  <c:v>45209.180431552872</c:v>
                </c:pt>
                <c:pt idx="438">
                  <c:v>45208.575944176227</c:v>
                </c:pt>
                <c:pt idx="439">
                  <c:v>45205.700882042263</c:v>
                </c:pt>
                <c:pt idx="440">
                  <c:v>45205.142414673603</c:v>
                </c:pt>
                <c:pt idx="441">
                  <c:v>45204.580374456164</c:v>
                </c:pt>
                <c:pt idx="442">
                  <c:v>45203.983061222054</c:v>
                </c:pt>
                <c:pt idx="443">
                  <c:v>45203.37230431482</c:v>
                </c:pt>
                <c:pt idx="444">
                  <c:v>45202.83122585588</c:v>
                </c:pt>
                <c:pt idx="445">
                  <c:v>45202.242044692066</c:v>
                </c:pt>
                <c:pt idx="446">
                  <c:v>45201.636438584595</c:v>
                </c:pt>
                <c:pt idx="447">
                  <c:v>45201.080137992147</c:v>
                </c:pt>
                <c:pt idx="448">
                  <c:v>45198.762583651456</c:v>
                </c:pt>
                <c:pt idx="449">
                  <c:v>45198.192068026816</c:v>
                </c:pt>
                <c:pt idx="450">
                  <c:v>45197.616877271772</c:v>
                </c:pt>
                <c:pt idx="451">
                  <c:v>45197.01694985279</c:v>
                </c:pt>
                <c:pt idx="452">
                  <c:v>45196.479459870156</c:v>
                </c:pt>
                <c:pt idx="453">
                  <c:v>45195.904770434179</c:v>
                </c:pt>
                <c:pt idx="454">
                  <c:v>45195.314721944633</c:v>
                </c:pt>
                <c:pt idx="455">
                  <c:v>45194.784574760772</c:v>
                </c:pt>
                <c:pt idx="456">
                  <c:v>45194.219439993067</c:v>
                </c:pt>
                <c:pt idx="457">
                  <c:v>45191.487961079569</c:v>
                </c:pt>
                <c:pt idx="458">
                  <c:v>45190.9329181715</c:v>
                </c:pt>
                <c:pt idx="459">
                  <c:v>45190.375178089977</c:v>
                </c:pt>
                <c:pt idx="460">
                  <c:v>45189.780455095257</c:v>
                </c:pt>
                <c:pt idx="461">
                  <c:v>45189.246466486977</c:v>
                </c:pt>
                <c:pt idx="462">
                  <c:v>45188.63549405583</c:v>
                </c:pt>
                <c:pt idx="463">
                  <c:v>45188.090705455994</c:v>
                </c:pt>
                <c:pt idx="464">
                  <c:v>45187.483608707196</c:v>
                </c:pt>
                <c:pt idx="465">
                  <c:v>45184.535612294836</c:v>
                </c:pt>
                <c:pt idx="466">
                  <c:v>45183.977358466844</c:v>
                </c:pt>
                <c:pt idx="467">
                  <c:v>45183.423202824357</c:v>
                </c:pt>
                <c:pt idx="468">
                  <c:v>45182.811474787792</c:v>
                </c:pt>
                <c:pt idx="469">
                  <c:v>45182.216730497377</c:v>
                </c:pt>
                <c:pt idx="470">
                  <c:v>45181.628178794512</c:v>
                </c:pt>
                <c:pt idx="471">
                  <c:v>45181.081933005451</c:v>
                </c:pt>
                <c:pt idx="472">
                  <c:v>45180.524442269692</c:v>
                </c:pt>
                <c:pt idx="473">
                  <c:v>45177.708619871089</c:v>
                </c:pt>
                <c:pt idx="474">
                  <c:v>45177.134233445198</c:v>
                </c:pt>
                <c:pt idx="475">
                  <c:v>45176.598759106426</c:v>
                </c:pt>
                <c:pt idx="476">
                  <c:v>45176.02715295228</c:v>
                </c:pt>
                <c:pt idx="477">
                  <c:v>45175.453622286797</c:v>
                </c:pt>
                <c:pt idx="478">
                  <c:v>45174.857002419456</c:v>
                </c:pt>
                <c:pt idx="479">
                  <c:v>45174.290445356535</c:v>
                </c:pt>
                <c:pt idx="480">
                  <c:v>45173.740421921277</c:v>
                </c:pt>
                <c:pt idx="481">
                  <c:v>45173.196062140392</c:v>
                </c:pt>
                <c:pt idx="482">
                  <c:v>45170.87800809637</c:v>
                </c:pt>
                <c:pt idx="483">
                  <c:v>45170.27027649415</c:v>
                </c:pt>
                <c:pt idx="484">
                  <c:v>45169.663711009365</c:v>
                </c:pt>
                <c:pt idx="485">
                  <c:v>45169.128441750145</c:v>
                </c:pt>
                <c:pt idx="486">
                  <c:v>45168.573763124594</c:v>
                </c:pt>
                <c:pt idx="487">
                  <c:v>45168.002713761955</c:v>
                </c:pt>
                <c:pt idx="488">
                  <c:v>45167.458905111132</c:v>
                </c:pt>
                <c:pt idx="489">
                  <c:v>45166.871062506849</c:v>
                </c:pt>
                <c:pt idx="490">
                  <c:v>45166.270497127334</c:v>
                </c:pt>
                <c:pt idx="491">
                  <c:v>45163.973822765431</c:v>
                </c:pt>
                <c:pt idx="492">
                  <c:v>45163.437794608064</c:v>
                </c:pt>
                <c:pt idx="493">
                  <c:v>45162.854268450115</c:v>
                </c:pt>
                <c:pt idx="494">
                  <c:v>45162.267646815402</c:v>
                </c:pt>
                <c:pt idx="495">
                  <c:v>45161.664433310652</c:v>
                </c:pt>
                <c:pt idx="496">
                  <c:v>45161.069167671485</c:v>
                </c:pt>
                <c:pt idx="497">
                  <c:v>45160.513386383129</c:v>
                </c:pt>
                <c:pt idx="498">
                  <c:v>45159.920230364813</c:v>
                </c:pt>
                <c:pt idx="499">
                  <c:v>45159.367259620522</c:v>
                </c:pt>
                <c:pt idx="500">
                  <c:v>45156.989841977105</c:v>
                </c:pt>
                <c:pt idx="501">
                  <c:v>45156.384887516979</c:v>
                </c:pt>
                <c:pt idx="502">
                  <c:v>45155.847708148431</c:v>
                </c:pt>
                <c:pt idx="503">
                  <c:v>45155.258234872425</c:v>
                </c:pt>
                <c:pt idx="504">
                  <c:v>45154.648730567838</c:v>
                </c:pt>
                <c:pt idx="505">
                  <c:v>45154.081482443173</c:v>
                </c:pt>
                <c:pt idx="506">
                  <c:v>45153.473292663839</c:v>
                </c:pt>
                <c:pt idx="507">
                  <c:v>45152.90548241153</c:v>
                </c:pt>
                <c:pt idx="508">
                  <c:v>45152.309030903351</c:v>
                </c:pt>
                <c:pt idx="509">
                  <c:v>45149.48296286432</c:v>
                </c:pt>
                <c:pt idx="510">
                  <c:v>45148.894720569355</c:v>
                </c:pt>
                <c:pt idx="511">
                  <c:v>45148.315866289093</c:v>
                </c:pt>
                <c:pt idx="512">
                  <c:v>45147.764451312869</c:v>
                </c:pt>
                <c:pt idx="513">
                  <c:v>45147.202560386693</c:v>
                </c:pt>
                <c:pt idx="514">
                  <c:v>45146.609901674718</c:v>
                </c:pt>
                <c:pt idx="515">
                  <c:v>45146.06928646889</c:v>
                </c:pt>
                <c:pt idx="516">
                  <c:v>45145.484546243562</c:v>
                </c:pt>
                <c:pt idx="517">
                  <c:v>45142.604470861173</c:v>
                </c:pt>
                <c:pt idx="518">
                  <c:v>45142.0132750845</c:v>
                </c:pt>
                <c:pt idx="519">
                  <c:v>45141.44110107232</c:v>
                </c:pt>
                <c:pt idx="520">
                  <c:v>45140.856238766377</c:v>
                </c:pt>
                <c:pt idx="521">
                  <c:v>45140.283657629552</c:v>
                </c:pt>
                <c:pt idx="522">
                  <c:v>45139.692462281004</c:v>
                </c:pt>
                <c:pt idx="523">
                  <c:v>45139.129054271856</c:v>
                </c:pt>
                <c:pt idx="524">
                  <c:v>45138.54783008674</c:v>
                </c:pt>
                <c:pt idx="525">
                  <c:v>45135.681947041514</c:v>
                </c:pt>
                <c:pt idx="526">
                  <c:v>45135.085682113066</c:v>
                </c:pt>
                <c:pt idx="527">
                  <c:v>45134.492712796928</c:v>
                </c:pt>
                <c:pt idx="528">
                  <c:v>45133.888748593447</c:v>
                </c:pt>
                <c:pt idx="529">
                  <c:v>45133.360010524935</c:v>
                </c:pt>
                <c:pt idx="530">
                  <c:v>45132.81014272583</c:v>
                </c:pt>
                <c:pt idx="531">
                  <c:v>45132.226451496696</c:v>
                </c:pt>
                <c:pt idx="532">
                  <c:v>45131.683479794818</c:v>
                </c:pt>
                <c:pt idx="533">
                  <c:v>45131.086636608023</c:v>
                </c:pt>
                <c:pt idx="534">
                  <c:v>45128.897171063014</c:v>
                </c:pt>
                <c:pt idx="535">
                  <c:v>45128.350417154754</c:v>
                </c:pt>
                <c:pt idx="536">
                  <c:v>45127.810656455644</c:v>
                </c:pt>
                <c:pt idx="537">
                  <c:v>45127.264350632293</c:v>
                </c:pt>
                <c:pt idx="538">
                  <c:v>45126.70611233847</c:v>
                </c:pt>
                <c:pt idx="539">
                  <c:v>45126.108783973294</c:v>
                </c:pt>
                <c:pt idx="540">
                  <c:v>45125.553032672942</c:v>
                </c:pt>
                <c:pt idx="541">
                  <c:v>45124.94307549455</c:v>
                </c:pt>
                <c:pt idx="542">
                  <c:v>45124.41254090803</c:v>
                </c:pt>
                <c:pt idx="543">
                  <c:v>45121.664430597477</c:v>
                </c:pt>
                <c:pt idx="544">
                  <c:v>45121.07253001869</c:v>
                </c:pt>
                <c:pt idx="545">
                  <c:v>45120.467578363132</c:v>
                </c:pt>
                <c:pt idx="546">
                  <c:v>45119.861980132897</c:v>
                </c:pt>
                <c:pt idx="547">
                  <c:v>45119.266548142426</c:v>
                </c:pt>
                <c:pt idx="548">
                  <c:v>45118.707137374891</c:v>
                </c:pt>
                <c:pt idx="549">
                  <c:v>45118.105953596911</c:v>
                </c:pt>
                <c:pt idx="550">
                  <c:v>45117.547677960683</c:v>
                </c:pt>
                <c:pt idx="551">
                  <c:v>45114.707739173602</c:v>
                </c:pt>
                <c:pt idx="552">
                  <c:v>45114.159760709234</c:v>
                </c:pt>
                <c:pt idx="553">
                  <c:v>45113.564339033263</c:v>
                </c:pt>
                <c:pt idx="554">
                  <c:v>45113.013909358284</c:v>
                </c:pt>
                <c:pt idx="555">
                  <c:v>45112.425648160584</c:v>
                </c:pt>
                <c:pt idx="556">
                  <c:v>45111.855253420923</c:v>
                </c:pt>
                <c:pt idx="557">
                  <c:v>45111.309055463913</c:v>
                </c:pt>
                <c:pt idx="558">
                  <c:v>45110.718952476287</c:v>
                </c:pt>
                <c:pt idx="559">
                  <c:v>45110.127970362162</c:v>
                </c:pt>
                <c:pt idx="560">
                  <c:v>45107.8312636474</c:v>
                </c:pt>
                <c:pt idx="561">
                  <c:v>45107.220151428926</c:v>
                </c:pt>
                <c:pt idx="562">
                  <c:v>45106.687207198811</c:v>
                </c:pt>
                <c:pt idx="563">
                  <c:v>45106.093870765893</c:v>
                </c:pt>
                <c:pt idx="564">
                  <c:v>45105.552251557514</c:v>
                </c:pt>
                <c:pt idx="565">
                  <c:v>45104.993935571656</c:v>
                </c:pt>
                <c:pt idx="566">
                  <c:v>45104.446645373922</c:v>
                </c:pt>
                <c:pt idx="567">
                  <c:v>45103.857559406424</c:v>
                </c:pt>
                <c:pt idx="568">
                  <c:v>45103.296907951546</c:v>
                </c:pt>
                <c:pt idx="569">
                  <c:v>45100.426140266893</c:v>
                </c:pt>
                <c:pt idx="570">
                  <c:v>45099.84982750679</c:v>
                </c:pt>
                <c:pt idx="571">
                  <c:v>45099.243800996162</c:v>
                </c:pt>
                <c:pt idx="572">
                  <c:v>45098.704971019179</c:v>
                </c:pt>
                <c:pt idx="573">
                  <c:v>45098.15870876424</c:v>
                </c:pt>
                <c:pt idx="574">
                  <c:v>45097.557214669752</c:v>
                </c:pt>
                <c:pt idx="575">
                  <c:v>45097.01217491275</c:v>
                </c:pt>
                <c:pt idx="576">
                  <c:v>45096.425421548869</c:v>
                </c:pt>
                <c:pt idx="577">
                  <c:v>45093.552815503193</c:v>
                </c:pt>
                <c:pt idx="578">
                  <c:v>45092.948600736207</c:v>
                </c:pt>
                <c:pt idx="579">
                  <c:v>45092.400977811441</c:v>
                </c:pt>
                <c:pt idx="580">
                  <c:v>45091.819682368587</c:v>
                </c:pt>
                <c:pt idx="581">
                  <c:v>45091.242548007562</c:v>
                </c:pt>
                <c:pt idx="582">
                  <c:v>45090.665982422033</c:v>
                </c:pt>
                <c:pt idx="583">
                  <c:v>45090.073079816888</c:v>
                </c:pt>
                <c:pt idx="584">
                  <c:v>45089.534327623289</c:v>
                </c:pt>
                <c:pt idx="585">
                  <c:v>45086.692508050663</c:v>
                </c:pt>
                <c:pt idx="586">
                  <c:v>45086.150011050981</c:v>
                </c:pt>
                <c:pt idx="587">
                  <c:v>45085.556707001611</c:v>
                </c:pt>
                <c:pt idx="588">
                  <c:v>45085.026211976838</c:v>
                </c:pt>
                <c:pt idx="589">
                  <c:v>45084.423065129078</c:v>
                </c:pt>
                <c:pt idx="590">
                  <c:v>45083.828585733521</c:v>
                </c:pt>
                <c:pt idx="591">
                  <c:v>45083.269036966223</c:v>
                </c:pt>
                <c:pt idx="592">
                  <c:v>45082.68856332943</c:v>
                </c:pt>
                <c:pt idx="593">
                  <c:v>45082.154798198178</c:v>
                </c:pt>
                <c:pt idx="594">
                  <c:v>45079.851193351504</c:v>
                </c:pt>
                <c:pt idx="595">
                  <c:v>45079.254041230379</c:v>
                </c:pt>
                <c:pt idx="596">
                  <c:v>45078.690622065507</c:v>
                </c:pt>
                <c:pt idx="597">
                  <c:v>45078.110309462492</c:v>
                </c:pt>
                <c:pt idx="598">
                  <c:v>45077.559218341717</c:v>
                </c:pt>
                <c:pt idx="599">
                  <c:v>45076.98070889416</c:v>
                </c:pt>
                <c:pt idx="600">
                  <c:v>45076.40045322432</c:v>
                </c:pt>
                <c:pt idx="601">
                  <c:v>45075.843030755641</c:v>
                </c:pt>
                <c:pt idx="602">
                  <c:v>45075.246506985102</c:v>
                </c:pt>
                <c:pt idx="603">
                  <c:v>45072.861993564366</c:v>
                </c:pt>
                <c:pt idx="604">
                  <c:v>45072.293849321548</c:v>
                </c:pt>
                <c:pt idx="605">
                  <c:v>45071.695988842883</c:v>
                </c:pt>
                <c:pt idx="606">
                  <c:v>45071.086883449629</c:v>
                </c:pt>
                <c:pt idx="607">
                  <c:v>45070.551977883173</c:v>
                </c:pt>
                <c:pt idx="608">
                  <c:v>45069.939851789859</c:v>
                </c:pt>
                <c:pt idx="609">
                  <c:v>45069.355430230193</c:v>
                </c:pt>
                <c:pt idx="610">
                  <c:v>45068.803188196514</c:v>
                </c:pt>
                <c:pt idx="611">
                  <c:v>45068.245058326218</c:v>
                </c:pt>
                <c:pt idx="612">
                  <c:v>45065.468507307065</c:v>
                </c:pt>
                <c:pt idx="613">
                  <c:v>45064.894228575424</c:v>
                </c:pt>
                <c:pt idx="614">
                  <c:v>45064.293146027572</c:v>
                </c:pt>
                <c:pt idx="615">
                  <c:v>45063.705375863246</c:v>
                </c:pt>
                <c:pt idx="616">
                  <c:v>45063.128173272366</c:v>
                </c:pt>
                <c:pt idx="617">
                  <c:v>45062.562842994623</c:v>
                </c:pt>
                <c:pt idx="618">
                  <c:v>45062.024436249201</c:v>
                </c:pt>
                <c:pt idx="619">
                  <c:v>45061.444930604455</c:v>
                </c:pt>
                <c:pt idx="620">
                  <c:v>45058.606053309952</c:v>
                </c:pt>
                <c:pt idx="621">
                  <c:v>45058.011380469885</c:v>
                </c:pt>
                <c:pt idx="622">
                  <c:v>45057.465190781812</c:v>
                </c:pt>
                <c:pt idx="623">
                  <c:v>45056.865781832726</c:v>
                </c:pt>
                <c:pt idx="624">
                  <c:v>45056.319770713439</c:v>
                </c:pt>
                <c:pt idx="625">
                  <c:v>45055.76556056548</c:v>
                </c:pt>
                <c:pt idx="626">
                  <c:v>45055.200336663715</c:v>
                </c:pt>
                <c:pt idx="627">
                  <c:v>45054.635672319615</c:v>
                </c:pt>
                <c:pt idx="628">
                  <c:v>45054.099909614561</c:v>
                </c:pt>
                <c:pt idx="629">
                  <c:v>45051.761799260516</c:v>
                </c:pt>
                <c:pt idx="630">
                  <c:v>45051.166222685584</c:v>
                </c:pt>
                <c:pt idx="631">
                  <c:v>45050.561979233811</c:v>
                </c:pt>
                <c:pt idx="632">
                  <c:v>45049.971329326421</c:v>
                </c:pt>
                <c:pt idx="633">
                  <c:v>45049.382138224959</c:v>
                </c:pt>
                <c:pt idx="634">
                  <c:v>45048.825413514773</c:v>
                </c:pt>
                <c:pt idx="635">
                  <c:v>45048.224251345935</c:v>
                </c:pt>
                <c:pt idx="636">
                  <c:v>45047.650287060518</c:v>
                </c:pt>
                <c:pt idx="637">
                  <c:v>45047.117215875463</c:v>
                </c:pt>
                <c:pt idx="638">
                  <c:v>45044.931462757864</c:v>
                </c:pt>
                <c:pt idx="639">
                  <c:v>45044.33727109</c:v>
                </c:pt>
                <c:pt idx="640">
                  <c:v>45043.798112786804</c:v>
                </c:pt>
                <c:pt idx="641">
                  <c:v>45043.203611892088</c:v>
                </c:pt>
                <c:pt idx="642">
                  <c:v>45042.64925809369</c:v>
                </c:pt>
                <c:pt idx="643">
                  <c:v>45042.09886963461</c:v>
                </c:pt>
                <c:pt idx="644">
                  <c:v>45041.508420106373</c:v>
                </c:pt>
                <c:pt idx="645">
                  <c:v>45040.93723838633</c:v>
                </c:pt>
                <c:pt idx="646">
                  <c:v>45040.346241721534</c:v>
                </c:pt>
                <c:pt idx="647">
                  <c:v>45037.485624524081</c:v>
                </c:pt>
                <c:pt idx="648">
                  <c:v>45036.952491745302</c:v>
                </c:pt>
                <c:pt idx="649">
                  <c:v>45036.396644921828</c:v>
                </c:pt>
                <c:pt idx="650">
                  <c:v>45035.845709226087</c:v>
                </c:pt>
                <c:pt idx="651">
                  <c:v>45035.304855213246</c:v>
                </c:pt>
                <c:pt idx="652">
                  <c:v>45034.763517078878</c:v>
                </c:pt>
                <c:pt idx="653">
                  <c:v>45034.153608970853</c:v>
                </c:pt>
                <c:pt idx="654">
                  <c:v>45033.549628653367</c:v>
                </c:pt>
                <c:pt idx="655">
                  <c:v>45030.704142151299</c:v>
                </c:pt>
                <c:pt idx="656">
                  <c:v>45030.116476340008</c:v>
                </c:pt>
                <c:pt idx="657">
                  <c:v>45029.587603259359</c:v>
                </c:pt>
                <c:pt idx="658">
                  <c:v>45029.050105637893</c:v>
                </c:pt>
                <c:pt idx="659">
                  <c:v>45028.437765914867</c:v>
                </c:pt>
                <c:pt idx="660">
                  <c:v>45027.853612598672</c:v>
                </c:pt>
                <c:pt idx="661">
                  <c:v>45027.306160801985</c:v>
                </c:pt>
                <c:pt idx="662">
                  <c:v>45026.709603505529</c:v>
                </c:pt>
                <c:pt idx="663">
                  <c:v>45026.100444266849</c:v>
                </c:pt>
                <c:pt idx="664">
                  <c:v>45023.854856639395</c:v>
                </c:pt>
                <c:pt idx="665">
                  <c:v>45023.31945220221</c:v>
                </c:pt>
                <c:pt idx="666">
                  <c:v>45022.72385306775</c:v>
                </c:pt>
                <c:pt idx="667">
                  <c:v>45022.128313076086</c:v>
                </c:pt>
                <c:pt idx="668">
                  <c:v>45021.56237856306</c:v>
                </c:pt>
                <c:pt idx="669">
                  <c:v>45020.974948851697</c:v>
                </c:pt>
                <c:pt idx="670">
                  <c:v>45020.372168262656</c:v>
                </c:pt>
                <c:pt idx="671">
                  <c:v>45019.810434829116</c:v>
                </c:pt>
                <c:pt idx="672">
                  <c:v>45019.280897196862</c:v>
                </c:pt>
                <c:pt idx="673">
                  <c:v>45016.439157534318</c:v>
                </c:pt>
                <c:pt idx="674">
                  <c:v>45015.831660432465</c:v>
                </c:pt>
                <c:pt idx="675">
                  <c:v>45015.257999191133</c:v>
                </c:pt>
                <c:pt idx="676">
                  <c:v>45014.696917435846</c:v>
                </c:pt>
                <c:pt idx="677">
                  <c:v>45014.12264298115</c:v>
                </c:pt>
                <c:pt idx="678">
                  <c:v>45013.534173392596</c:v>
                </c:pt>
                <c:pt idx="679">
                  <c:v>45012.926633817013</c:v>
                </c:pt>
                <c:pt idx="680">
                  <c:v>45012.331545614361</c:v>
                </c:pt>
                <c:pt idx="681">
                  <c:v>45009.545751400517</c:v>
                </c:pt>
                <c:pt idx="682">
                  <c:v>45009.01438078707</c:v>
                </c:pt>
                <c:pt idx="683">
                  <c:v>45008.438990108218</c:v>
                </c:pt>
                <c:pt idx="684">
                  <c:v>45007.860248906778</c:v>
                </c:pt>
                <c:pt idx="685">
                  <c:v>45007.312774778235</c:v>
                </c:pt>
                <c:pt idx="686">
                  <c:v>45006.760976254795</c:v>
                </c:pt>
                <c:pt idx="687">
                  <c:v>45006.178250170626</c:v>
                </c:pt>
                <c:pt idx="688">
                  <c:v>45005.631807126134</c:v>
                </c:pt>
                <c:pt idx="689">
                  <c:v>45005.050479978228</c:v>
                </c:pt>
                <c:pt idx="690">
                  <c:v>45002.880528043272</c:v>
                </c:pt>
                <c:pt idx="691">
                  <c:v>45002.318892936564</c:v>
                </c:pt>
                <c:pt idx="692">
                  <c:v>45001.764987910996</c:v>
                </c:pt>
                <c:pt idx="693">
                  <c:v>45001.203223771678</c:v>
                </c:pt>
                <c:pt idx="694">
                  <c:v>45000.664073818953</c:v>
                </c:pt>
                <c:pt idx="695">
                  <c:v>45000.130966958794</c:v>
                </c:pt>
                <c:pt idx="696">
                  <c:v>44999.539481085121</c:v>
                </c:pt>
                <c:pt idx="697">
                  <c:v>44998.977600753562</c:v>
                </c:pt>
                <c:pt idx="698">
                  <c:v>44998.364775112866</c:v>
                </c:pt>
                <c:pt idx="699">
                  <c:v>44995.515131713204</c:v>
                </c:pt>
                <c:pt idx="700">
                  <c:v>44994.932055442172</c:v>
                </c:pt>
                <c:pt idx="701">
                  <c:v>44994.394785625715</c:v>
                </c:pt>
                <c:pt idx="702">
                  <c:v>44993.782255691738</c:v>
                </c:pt>
                <c:pt idx="703">
                  <c:v>44993.197000204273</c:v>
                </c:pt>
                <c:pt idx="704">
                  <c:v>44992.612833926367</c:v>
                </c:pt>
                <c:pt idx="705">
                  <c:v>44992.064703661403</c:v>
                </c:pt>
                <c:pt idx="706">
                  <c:v>44991.481004236222</c:v>
                </c:pt>
                <c:pt idx="707">
                  <c:v>44988.646978745986</c:v>
                </c:pt>
                <c:pt idx="708">
                  <c:v>44988.055446704871</c:v>
                </c:pt>
                <c:pt idx="709">
                  <c:v>44987.487475126771</c:v>
                </c:pt>
                <c:pt idx="710">
                  <c:v>44986.922844452463</c:v>
                </c:pt>
                <c:pt idx="711">
                  <c:v>44986.352970432366</c:v>
                </c:pt>
                <c:pt idx="712">
                  <c:v>44985.779381456858</c:v>
                </c:pt>
                <c:pt idx="713">
                  <c:v>44985.202691843406</c:v>
                </c:pt>
                <c:pt idx="714">
                  <c:v>44984.627164543621</c:v>
                </c:pt>
                <c:pt idx="715">
                  <c:v>44984.060940993026</c:v>
                </c:pt>
                <c:pt idx="716">
                  <c:v>44981.78052856186</c:v>
                </c:pt>
                <c:pt idx="717">
                  <c:v>44981.227887966794</c:v>
                </c:pt>
                <c:pt idx="718">
                  <c:v>44980.658109008873</c:v>
                </c:pt>
                <c:pt idx="719">
                  <c:v>44980.116833559186</c:v>
                </c:pt>
                <c:pt idx="720">
                  <c:v>44979.58766036186</c:v>
                </c:pt>
                <c:pt idx="721">
                  <c:v>44979.03023496778</c:v>
                </c:pt>
                <c:pt idx="722">
                  <c:v>44978.465805682004</c:v>
                </c:pt>
                <c:pt idx="723">
                  <c:v>44977.867830256328</c:v>
                </c:pt>
                <c:pt idx="724">
                  <c:v>44977.282516428895</c:v>
                </c:pt>
                <c:pt idx="725">
                  <c:v>44974.948085144177</c:v>
                </c:pt>
                <c:pt idx="726">
                  <c:v>44974.404237505078</c:v>
                </c:pt>
                <c:pt idx="727">
                  <c:v>44973.858993400303</c:v>
                </c:pt>
                <c:pt idx="728">
                  <c:v>44973.289403679104</c:v>
                </c:pt>
                <c:pt idx="729">
                  <c:v>44972.721479195527</c:v>
                </c:pt>
                <c:pt idx="730">
                  <c:v>44972.11835040299</c:v>
                </c:pt>
                <c:pt idx="731">
                  <c:v>44971.579358727198</c:v>
                </c:pt>
                <c:pt idx="732">
                  <c:v>44971.043736084153</c:v>
                </c:pt>
                <c:pt idx="733">
                  <c:v>44970.50885469724</c:v>
                </c:pt>
                <c:pt idx="734">
                  <c:v>44967.669154489646</c:v>
                </c:pt>
                <c:pt idx="735">
                  <c:v>44967.088486954213</c:v>
                </c:pt>
                <c:pt idx="736">
                  <c:v>44966.481137095019</c:v>
                </c:pt>
                <c:pt idx="737">
                  <c:v>44965.878350814251</c:v>
                </c:pt>
                <c:pt idx="738">
                  <c:v>44965.304913882952</c:v>
                </c:pt>
                <c:pt idx="739">
                  <c:v>44964.753045511359</c:v>
                </c:pt>
                <c:pt idx="740">
                  <c:v>44964.197603826673</c:v>
                </c:pt>
                <c:pt idx="741">
                  <c:v>44963.59938245167</c:v>
                </c:pt>
                <c:pt idx="742">
                  <c:v>44963.033018554306</c:v>
                </c:pt>
                <c:pt idx="743">
                  <c:v>44960.713545326973</c:v>
                </c:pt>
                <c:pt idx="744">
                  <c:v>44960.148996954791</c:v>
                </c:pt>
                <c:pt idx="745">
                  <c:v>44959.568807042073</c:v>
                </c:pt>
                <c:pt idx="746">
                  <c:v>44959.035251045796</c:v>
                </c:pt>
                <c:pt idx="747">
                  <c:v>44958.45328477976</c:v>
                </c:pt>
                <c:pt idx="748">
                  <c:v>44957.849511410015</c:v>
                </c:pt>
                <c:pt idx="749">
                  <c:v>44957.316928915585</c:v>
                </c:pt>
                <c:pt idx="750">
                  <c:v>44956.783353845611</c:v>
                </c:pt>
                <c:pt idx="751">
                  <c:v>44956.239736121293</c:v>
                </c:pt>
                <c:pt idx="752">
                  <c:v>44953.953293961466</c:v>
                </c:pt>
                <c:pt idx="753">
                  <c:v>44953.390828659729</c:v>
                </c:pt>
                <c:pt idx="754">
                  <c:v>44952.837634551346</c:v>
                </c:pt>
                <c:pt idx="755">
                  <c:v>44952.30549728046</c:v>
                </c:pt>
                <c:pt idx="756">
                  <c:v>44951.769780092742</c:v>
                </c:pt>
                <c:pt idx="757">
                  <c:v>44951.20969681393</c:v>
                </c:pt>
                <c:pt idx="758">
                  <c:v>44950.622020754956</c:v>
                </c:pt>
                <c:pt idx="759">
                  <c:v>44950.010365327711</c:v>
                </c:pt>
                <c:pt idx="760">
                  <c:v>44949.453468013628</c:v>
                </c:pt>
                <c:pt idx="761">
                  <c:v>44946.616021687798</c:v>
                </c:pt>
                <c:pt idx="762">
                  <c:v>44946.080237573253</c:v>
                </c:pt>
                <c:pt idx="763">
                  <c:v>44945.536897128215</c:v>
                </c:pt>
                <c:pt idx="764">
                  <c:v>44944.99342688443</c:v>
                </c:pt>
                <c:pt idx="765">
                  <c:v>44944.455489285298</c:v>
                </c:pt>
                <c:pt idx="766">
                  <c:v>44943.871880516468</c:v>
                </c:pt>
                <c:pt idx="767">
                  <c:v>44943.284230687845</c:v>
                </c:pt>
                <c:pt idx="768">
                  <c:v>44942.721456480467</c:v>
                </c:pt>
                <c:pt idx="769">
                  <c:v>44942.177144468063</c:v>
                </c:pt>
                <c:pt idx="770">
                  <c:v>44939.857057237932</c:v>
                </c:pt>
                <c:pt idx="771">
                  <c:v>44939.271440104298</c:v>
                </c:pt>
                <c:pt idx="772">
                  <c:v>44938.663337256599</c:v>
                </c:pt>
                <c:pt idx="773">
                  <c:v>44938.089257331732</c:v>
                </c:pt>
                <c:pt idx="774">
                  <c:v>44937.527886360207</c:v>
                </c:pt>
                <c:pt idx="775">
                  <c:v>44936.976934508122</c:v>
                </c:pt>
                <c:pt idx="776">
                  <c:v>44936.377037890335</c:v>
                </c:pt>
                <c:pt idx="777">
                  <c:v>44935.792893444341</c:v>
                </c:pt>
                <c:pt idx="778">
                  <c:v>44935.211971472367</c:v>
                </c:pt>
                <c:pt idx="779">
                  <c:v>44932.952797906597</c:v>
                </c:pt>
                <c:pt idx="780">
                  <c:v>44932.412391272759</c:v>
                </c:pt>
                <c:pt idx="781">
                  <c:v>44931.819469303242</c:v>
                </c:pt>
                <c:pt idx="782">
                  <c:v>44931.260739701858</c:v>
                </c:pt>
                <c:pt idx="783">
                  <c:v>44930.674725651174</c:v>
                </c:pt>
                <c:pt idx="784">
                  <c:v>44930.084593180472</c:v>
                </c:pt>
                <c:pt idx="785">
                  <c:v>44929.483734769674</c:v>
                </c:pt>
                <c:pt idx="786">
                  <c:v>44928.882600846089</c:v>
                </c:pt>
                <c:pt idx="787">
                  <c:v>44928.317491480157</c:v>
                </c:pt>
                <c:pt idx="788">
                  <c:v>44925.573072843479</c:v>
                </c:pt>
                <c:pt idx="789">
                  <c:v>44924.999428503143</c:v>
                </c:pt>
                <c:pt idx="790">
                  <c:v>44924.434871859565</c:v>
                </c:pt>
                <c:pt idx="791">
                  <c:v>44923.850572855001</c:v>
                </c:pt>
                <c:pt idx="792">
                  <c:v>44923.237676951147</c:v>
                </c:pt>
                <c:pt idx="793">
                  <c:v>44922.706624440914</c:v>
                </c:pt>
                <c:pt idx="794">
                  <c:v>44922.131502256889</c:v>
                </c:pt>
                <c:pt idx="795">
                  <c:v>44921.565729235401</c:v>
                </c:pt>
                <c:pt idx="796">
                  <c:v>44918.70231159914</c:v>
                </c:pt>
                <c:pt idx="797">
                  <c:v>44918.151997332752</c:v>
                </c:pt>
                <c:pt idx="798">
                  <c:v>44917.541102410629</c:v>
                </c:pt>
                <c:pt idx="799">
                  <c:v>44916.976768510765</c:v>
                </c:pt>
                <c:pt idx="800">
                  <c:v>44916.387172061557</c:v>
                </c:pt>
                <c:pt idx="801">
                  <c:v>44915.789078677844</c:v>
                </c:pt>
                <c:pt idx="802">
                  <c:v>44915.254588695534</c:v>
                </c:pt>
                <c:pt idx="803">
                  <c:v>44914.684097119178</c:v>
                </c:pt>
                <c:pt idx="804">
                  <c:v>44914.155292078336</c:v>
                </c:pt>
                <c:pt idx="805">
                  <c:v>44911.876248799483</c:v>
                </c:pt>
                <c:pt idx="806">
                  <c:v>44911.299572846212</c:v>
                </c:pt>
                <c:pt idx="807">
                  <c:v>44910.73185825465</c:v>
                </c:pt>
                <c:pt idx="808">
                  <c:v>44910.140555177641</c:v>
                </c:pt>
                <c:pt idx="809">
                  <c:v>44909.528596260127</c:v>
                </c:pt>
                <c:pt idx="810">
                  <c:v>44908.96614336397</c:v>
                </c:pt>
                <c:pt idx="811">
                  <c:v>44908.373564302288</c:v>
                </c:pt>
                <c:pt idx="812">
                  <c:v>44907.825828399909</c:v>
                </c:pt>
                <c:pt idx="813">
                  <c:v>44907.22713273792</c:v>
                </c:pt>
                <c:pt idx="814">
                  <c:v>44904.966486344252</c:v>
                </c:pt>
                <c:pt idx="815">
                  <c:v>44904.372957297237</c:v>
                </c:pt>
                <c:pt idx="816">
                  <c:v>44903.761381583943</c:v>
                </c:pt>
                <c:pt idx="817">
                  <c:v>44903.198860814846</c:v>
                </c:pt>
                <c:pt idx="818">
                  <c:v>44902.620391967728</c:v>
                </c:pt>
                <c:pt idx="819">
                  <c:v>44902.058924508819</c:v>
                </c:pt>
                <c:pt idx="820">
                  <c:v>44901.497119125801</c:v>
                </c:pt>
                <c:pt idx="821">
                  <c:v>44900.925217876516</c:v>
                </c:pt>
                <c:pt idx="822">
                  <c:v>44900.327238421909</c:v>
                </c:pt>
                <c:pt idx="823">
                  <c:v>44897.54577716162</c:v>
                </c:pt>
                <c:pt idx="824">
                  <c:v>44896.985023039924</c:v>
                </c:pt>
                <c:pt idx="825">
                  <c:v>44896.404025745986</c:v>
                </c:pt>
                <c:pt idx="826">
                  <c:v>44895.846233988603</c:v>
                </c:pt>
                <c:pt idx="827">
                  <c:v>44895.30589780656</c:v>
                </c:pt>
                <c:pt idx="828">
                  <c:v>44894.751658783607</c:v>
                </c:pt>
                <c:pt idx="829">
                  <c:v>44894.210854287172</c:v>
                </c:pt>
                <c:pt idx="830">
                  <c:v>44893.668273447736</c:v>
                </c:pt>
                <c:pt idx="831">
                  <c:v>44893.077392192834</c:v>
                </c:pt>
                <c:pt idx="832">
                  <c:v>44890.855472210525</c:v>
                </c:pt>
                <c:pt idx="833">
                  <c:v>44890.247006771926</c:v>
                </c:pt>
                <c:pt idx="834">
                  <c:v>44889.637311753228</c:v>
                </c:pt>
                <c:pt idx="835">
                  <c:v>44889.067048784003</c:v>
                </c:pt>
                <c:pt idx="836">
                  <c:v>44888.495558794195</c:v>
                </c:pt>
                <c:pt idx="837">
                  <c:v>44887.964038701874</c:v>
                </c:pt>
                <c:pt idx="838">
                  <c:v>44887.431992739861</c:v>
                </c:pt>
                <c:pt idx="839">
                  <c:v>44886.830262063791</c:v>
                </c:pt>
                <c:pt idx="840">
                  <c:v>44886.26182859634</c:v>
                </c:pt>
                <c:pt idx="841">
                  <c:v>44883.476219196382</c:v>
                </c:pt>
                <c:pt idx="842">
                  <c:v>44882.927773599426</c:v>
                </c:pt>
                <c:pt idx="843">
                  <c:v>44882.335173582906</c:v>
                </c:pt>
                <c:pt idx="844">
                  <c:v>44881.800798571552</c:v>
                </c:pt>
                <c:pt idx="845">
                  <c:v>44881.27219732949</c:v>
                </c:pt>
                <c:pt idx="846">
                  <c:v>44880.684379599035</c:v>
                </c:pt>
                <c:pt idx="847">
                  <c:v>44880.154116230449</c:v>
                </c:pt>
                <c:pt idx="848">
                  <c:v>44879.618008109246</c:v>
                </c:pt>
                <c:pt idx="849">
                  <c:v>44879.015124512654</c:v>
                </c:pt>
                <c:pt idx="850">
                  <c:v>44876.848989638878</c:v>
                </c:pt>
                <c:pt idx="851">
                  <c:v>44876.288707359163</c:v>
                </c:pt>
                <c:pt idx="852">
                  <c:v>44875.754347184658</c:v>
                </c:pt>
                <c:pt idx="853">
                  <c:v>44875.174207668133</c:v>
                </c:pt>
                <c:pt idx="854">
                  <c:v>44874.584932263519</c:v>
                </c:pt>
                <c:pt idx="855">
                  <c:v>44874.019857621352</c:v>
                </c:pt>
                <c:pt idx="856">
                  <c:v>44873.432295548148</c:v>
                </c:pt>
                <c:pt idx="857">
                  <c:v>44872.82095271803</c:v>
                </c:pt>
                <c:pt idx="858">
                  <c:v>44872.28794704668</c:v>
                </c:pt>
                <c:pt idx="859">
                  <c:v>44869.51971890156</c:v>
                </c:pt>
                <c:pt idx="860">
                  <c:v>44868.978919464658</c:v>
                </c:pt>
                <c:pt idx="861">
                  <c:v>44868.427146347545</c:v>
                </c:pt>
                <c:pt idx="862">
                  <c:v>44867.852179966467</c:v>
                </c:pt>
                <c:pt idx="863">
                  <c:v>44867.309275733758</c:v>
                </c:pt>
                <c:pt idx="864">
                  <c:v>44866.776456268184</c:v>
                </c:pt>
                <c:pt idx="865">
                  <c:v>44866.166086388112</c:v>
                </c:pt>
                <c:pt idx="866">
                  <c:v>44865.635716080789</c:v>
                </c:pt>
                <c:pt idx="867">
                  <c:v>44865.097276488421</c:v>
                </c:pt>
                <c:pt idx="868">
                  <c:v>44862.762694972771</c:v>
                </c:pt>
                <c:pt idx="869">
                  <c:v>44862.218245431359</c:v>
                </c:pt>
                <c:pt idx="870">
                  <c:v>44861.637445013184</c:v>
                </c:pt>
                <c:pt idx="871">
                  <c:v>44861.084900692127</c:v>
                </c:pt>
                <c:pt idx="872">
                  <c:v>44860.473748458484</c:v>
                </c:pt>
                <c:pt idx="873">
                  <c:v>44859.913062956643</c:v>
                </c:pt>
                <c:pt idx="874">
                  <c:v>44859.326486445461</c:v>
                </c:pt>
                <c:pt idx="875">
                  <c:v>44858.780665803541</c:v>
                </c:pt>
                <c:pt idx="876">
                  <c:v>44858.214414866197</c:v>
                </c:pt>
                <c:pt idx="877">
                  <c:v>44855.90209823817</c:v>
                </c:pt>
                <c:pt idx="878">
                  <c:v>44855.372904919102</c:v>
                </c:pt>
                <c:pt idx="879">
                  <c:v>44854.767771854647</c:v>
                </c:pt>
                <c:pt idx="880">
                  <c:v>44854.155243230533</c:v>
                </c:pt>
                <c:pt idx="881">
                  <c:v>44853.575664998818</c:v>
                </c:pt>
                <c:pt idx="882">
                  <c:v>44853.039743497859</c:v>
                </c:pt>
                <c:pt idx="883">
                  <c:v>44852.425841483644</c:v>
                </c:pt>
                <c:pt idx="884">
                  <c:v>44851.884327802902</c:v>
                </c:pt>
                <c:pt idx="885">
                  <c:v>44851.32798813939</c:v>
                </c:pt>
                <c:pt idx="886">
                  <c:v>44848.482001774857</c:v>
                </c:pt>
                <c:pt idx="887">
                  <c:v>44847.936029764736</c:v>
                </c:pt>
                <c:pt idx="888">
                  <c:v>44847.376399502085</c:v>
                </c:pt>
                <c:pt idx="889">
                  <c:v>44846.794543982141</c:v>
                </c:pt>
                <c:pt idx="890">
                  <c:v>44846.252981152153</c:v>
                </c:pt>
                <c:pt idx="891">
                  <c:v>44845.640604348606</c:v>
                </c:pt>
                <c:pt idx="892">
                  <c:v>44845.064038827491</c:v>
                </c:pt>
                <c:pt idx="893">
                  <c:v>44844.520479140418</c:v>
                </c:pt>
                <c:pt idx="894">
                  <c:v>44841.578921065637</c:v>
                </c:pt>
                <c:pt idx="895">
                  <c:v>44841.003527409041</c:v>
                </c:pt>
                <c:pt idx="896">
                  <c:v>44840.395115701198</c:v>
                </c:pt>
                <c:pt idx="897">
                  <c:v>44839.835117225441</c:v>
                </c:pt>
                <c:pt idx="898">
                  <c:v>44839.25093355478</c:v>
                </c:pt>
                <c:pt idx="899">
                  <c:v>44838.681908377235</c:v>
                </c:pt>
                <c:pt idx="900">
                  <c:v>44838.138580513027</c:v>
                </c:pt>
                <c:pt idx="901">
                  <c:v>44837.578136734992</c:v>
                </c:pt>
                <c:pt idx="902">
                  <c:v>44834.786807080352</c:v>
                </c:pt>
                <c:pt idx="903">
                  <c:v>44834.191515549377</c:v>
                </c:pt>
                <c:pt idx="904">
                  <c:v>44833.653635139766</c:v>
                </c:pt>
                <c:pt idx="905">
                  <c:v>44833.044939345578</c:v>
                </c:pt>
                <c:pt idx="906">
                  <c:v>44832.458434222819</c:v>
                </c:pt>
                <c:pt idx="907">
                  <c:v>44831.915532664869</c:v>
                </c:pt>
                <c:pt idx="908">
                  <c:v>44831.331326241299</c:v>
                </c:pt>
                <c:pt idx="909">
                  <c:v>44830.79328375397</c:v>
                </c:pt>
                <c:pt idx="910">
                  <c:v>44830.20174753639</c:v>
                </c:pt>
                <c:pt idx="911">
                  <c:v>44827.917381858992</c:v>
                </c:pt>
                <c:pt idx="912">
                  <c:v>44827.351937029911</c:v>
                </c:pt>
                <c:pt idx="913">
                  <c:v>44826.746417996685</c:v>
                </c:pt>
                <c:pt idx="914">
                  <c:v>44826.178852469653</c:v>
                </c:pt>
                <c:pt idx="915">
                  <c:v>44825.60725857348</c:v>
                </c:pt>
                <c:pt idx="916">
                  <c:v>44825.05070743987</c:v>
                </c:pt>
                <c:pt idx="917">
                  <c:v>44824.488177433275</c:v>
                </c:pt>
                <c:pt idx="918">
                  <c:v>44823.916795598008</c:v>
                </c:pt>
                <c:pt idx="919">
                  <c:v>44823.333624899642</c:v>
                </c:pt>
                <c:pt idx="920">
                  <c:v>44820.478361835754</c:v>
                </c:pt>
                <c:pt idx="921">
                  <c:v>44819.922145597826</c:v>
                </c:pt>
                <c:pt idx="922">
                  <c:v>44819.391967561336</c:v>
                </c:pt>
                <c:pt idx="923">
                  <c:v>44818.797473068706</c:v>
                </c:pt>
                <c:pt idx="924">
                  <c:v>44818.193785021453</c:v>
                </c:pt>
                <c:pt idx="925">
                  <c:v>44817.643111314959</c:v>
                </c:pt>
                <c:pt idx="926">
                  <c:v>44817.030724323413</c:v>
                </c:pt>
                <c:pt idx="927">
                  <c:v>44816.442276847367</c:v>
                </c:pt>
                <c:pt idx="928">
                  <c:v>44813.600669987682</c:v>
                </c:pt>
                <c:pt idx="929">
                  <c:v>44813.010587657089</c:v>
                </c:pt>
                <c:pt idx="930">
                  <c:v>44812.448520742524</c:v>
                </c:pt>
                <c:pt idx="931">
                  <c:v>44811.864339207867</c:v>
                </c:pt>
                <c:pt idx="932">
                  <c:v>44811.259546472626</c:v>
                </c:pt>
                <c:pt idx="933">
                  <c:v>44810.710016687044</c:v>
                </c:pt>
                <c:pt idx="934">
                  <c:v>44810.101919299828</c:v>
                </c:pt>
                <c:pt idx="935">
                  <c:v>44809.559047808594</c:v>
                </c:pt>
                <c:pt idx="936">
                  <c:v>44809.003836300544</c:v>
                </c:pt>
                <c:pt idx="937">
                  <c:v>44806.640888542752</c:v>
                </c:pt>
                <c:pt idx="938">
                  <c:v>44806.105177170728</c:v>
                </c:pt>
                <c:pt idx="939">
                  <c:v>44805.525849599362</c:v>
                </c:pt>
                <c:pt idx="940">
                  <c:v>44804.992261384992</c:v>
                </c:pt>
                <c:pt idx="941">
                  <c:v>44804.46180259181</c:v>
                </c:pt>
                <c:pt idx="942">
                  <c:v>44803.879181520846</c:v>
                </c:pt>
                <c:pt idx="943">
                  <c:v>44803.286103180057</c:v>
                </c:pt>
                <c:pt idx="944">
                  <c:v>44802.675511763824</c:v>
                </c:pt>
                <c:pt idx="945">
                  <c:v>44802.065716580124</c:v>
                </c:pt>
                <c:pt idx="946">
                  <c:v>44799.763093123554</c:v>
                </c:pt>
                <c:pt idx="947">
                  <c:v>44799.220082944434</c:v>
                </c:pt>
                <c:pt idx="948">
                  <c:v>44798.611319575117</c:v>
                </c:pt>
                <c:pt idx="949">
                  <c:v>44798.079961670912</c:v>
                </c:pt>
                <c:pt idx="950">
                  <c:v>44797.488559899306</c:v>
                </c:pt>
                <c:pt idx="951">
                  <c:v>44796.889461651568</c:v>
                </c:pt>
                <c:pt idx="952">
                  <c:v>44796.281451126568</c:v>
                </c:pt>
                <c:pt idx="953">
                  <c:v>44795.72193884226</c:v>
                </c:pt>
                <c:pt idx="954">
                  <c:v>44795.181905348596</c:v>
                </c:pt>
                <c:pt idx="955">
                  <c:v>44792.894745862897</c:v>
                </c:pt>
                <c:pt idx="956">
                  <c:v>44792.290655356934</c:v>
                </c:pt>
                <c:pt idx="957">
                  <c:v>44791.695510076635</c:v>
                </c:pt>
                <c:pt idx="958">
                  <c:v>44791.119071969828</c:v>
                </c:pt>
                <c:pt idx="959">
                  <c:v>44790.575404866016</c:v>
                </c:pt>
                <c:pt idx="960">
                  <c:v>44789.963028693317</c:v>
                </c:pt>
                <c:pt idx="961">
                  <c:v>44789.356359524165</c:v>
                </c:pt>
                <c:pt idx="962">
                  <c:v>44788.814486856762</c:v>
                </c:pt>
                <c:pt idx="963">
                  <c:v>44788.273901829052</c:v>
                </c:pt>
                <c:pt idx="964">
                  <c:v>44785.400231711952</c:v>
                </c:pt>
                <c:pt idx="965">
                  <c:v>44784.803613089891</c:v>
                </c:pt>
                <c:pt idx="966">
                  <c:v>44784.238361892647</c:v>
                </c:pt>
                <c:pt idx="967">
                  <c:v>44783.695639680671</c:v>
                </c:pt>
                <c:pt idx="968">
                  <c:v>44783.158244091115</c:v>
                </c:pt>
                <c:pt idx="969">
                  <c:v>44782.572945799795</c:v>
                </c:pt>
                <c:pt idx="970">
                  <c:v>44781.998620413593</c:v>
                </c:pt>
                <c:pt idx="971">
                  <c:v>44781.445146889775</c:v>
                </c:pt>
                <c:pt idx="972">
                  <c:v>44778.507410953462</c:v>
                </c:pt>
                <c:pt idx="973">
                  <c:v>44777.911086707536</c:v>
                </c:pt>
                <c:pt idx="974">
                  <c:v>44777.351224350139</c:v>
                </c:pt>
                <c:pt idx="975">
                  <c:v>44776.807944193693</c:v>
                </c:pt>
                <c:pt idx="976">
                  <c:v>44776.268847888954</c:v>
                </c:pt>
                <c:pt idx="977">
                  <c:v>44775.716630463787</c:v>
                </c:pt>
                <c:pt idx="978">
                  <c:v>44775.179713324964</c:v>
                </c:pt>
                <c:pt idx="979">
                  <c:v>44774.595354800258</c:v>
                </c:pt>
                <c:pt idx="980">
                  <c:v>44774.014006843739</c:v>
                </c:pt>
                <c:pt idx="981">
                  <c:v>44771.669556346671</c:v>
                </c:pt>
                <c:pt idx="982">
                  <c:v>44771.110411197726</c:v>
                </c:pt>
                <c:pt idx="983">
                  <c:v>44770.535576162561</c:v>
                </c:pt>
                <c:pt idx="984">
                  <c:v>44769.991639734937</c:v>
                </c:pt>
                <c:pt idx="985">
                  <c:v>44769.452308531152</c:v>
                </c:pt>
                <c:pt idx="986">
                  <c:v>44768.840286807746</c:v>
                </c:pt>
                <c:pt idx="987">
                  <c:v>44768.250300918087</c:v>
                </c:pt>
                <c:pt idx="988">
                  <c:v>44767.716665313186</c:v>
                </c:pt>
                <c:pt idx="989">
                  <c:v>44767.158087257216</c:v>
                </c:pt>
                <c:pt idx="990">
                  <c:v>44764.965821562582</c:v>
                </c:pt>
                <c:pt idx="991">
                  <c:v>44764.415058340688</c:v>
                </c:pt>
                <c:pt idx="992">
                  <c:v>44763.800853139299</c:v>
                </c:pt>
                <c:pt idx="993">
                  <c:v>44763.233249682409</c:v>
                </c:pt>
                <c:pt idx="994">
                  <c:v>44762.644913992517</c:v>
                </c:pt>
                <c:pt idx="995">
                  <c:v>44762.112519585469</c:v>
                </c:pt>
                <c:pt idx="996">
                  <c:v>44761.532093327762</c:v>
                </c:pt>
                <c:pt idx="997">
                  <c:v>44760.938977549355</c:v>
                </c:pt>
                <c:pt idx="998">
                  <c:v>44760.339043709879</c:v>
                </c:pt>
                <c:pt idx="999">
                  <c:v>44757.484353684966</c:v>
                </c:pt>
                <c:pt idx="1000">
                  <c:v>44756.943453127933</c:v>
                </c:pt>
                <c:pt idx="1001">
                  <c:v>44756.345169368273</c:v>
                </c:pt>
                <c:pt idx="1002">
                  <c:v>44755.73972400387</c:v>
                </c:pt>
                <c:pt idx="1003">
                  <c:v>44755.175892876308</c:v>
                </c:pt>
                <c:pt idx="1004">
                  <c:v>44754.597514364592</c:v>
                </c:pt>
                <c:pt idx="1005">
                  <c:v>44754.033407162111</c:v>
                </c:pt>
                <c:pt idx="1006">
                  <c:v>44753.49301580443</c:v>
                </c:pt>
                <c:pt idx="1007">
                  <c:v>44750.686002090573</c:v>
                </c:pt>
                <c:pt idx="1008">
                  <c:v>44750.085750994578</c:v>
                </c:pt>
                <c:pt idx="1009">
                  <c:v>44749.518494950986</c:v>
                </c:pt>
                <c:pt idx="1010">
                  <c:v>44748.976959473752</c:v>
                </c:pt>
                <c:pt idx="1011">
                  <c:v>44748.432862192349</c:v>
                </c:pt>
                <c:pt idx="1012">
                  <c:v>44747.863027281965</c:v>
                </c:pt>
                <c:pt idx="1013">
                  <c:v>44747.307078244135</c:v>
                </c:pt>
                <c:pt idx="1014">
                  <c:v>44746.738577128031</c:v>
                </c:pt>
                <c:pt idx="1015">
                  <c:v>44746.139179214704</c:v>
                </c:pt>
                <c:pt idx="1016">
                  <c:v>44743.802135567355</c:v>
                </c:pt>
                <c:pt idx="1017">
                  <c:v>44743.19030637612</c:v>
                </c:pt>
                <c:pt idx="1018">
                  <c:v>44742.642085112311</c:v>
                </c:pt>
                <c:pt idx="1019">
                  <c:v>44742.067891993152</c:v>
                </c:pt>
                <c:pt idx="1020">
                  <c:v>44741.507234518409</c:v>
                </c:pt>
                <c:pt idx="1021">
                  <c:v>44740.975629158842</c:v>
                </c:pt>
                <c:pt idx="1022">
                  <c:v>44740.400340653367</c:v>
                </c:pt>
                <c:pt idx="1023">
                  <c:v>44739.86228334609</c:v>
                </c:pt>
                <c:pt idx="1024">
                  <c:v>44739.258312976672</c:v>
                </c:pt>
                <c:pt idx="1025">
                  <c:v>44736.4336195699</c:v>
                </c:pt>
                <c:pt idx="1026">
                  <c:v>44735.856600207866</c:v>
                </c:pt>
                <c:pt idx="1027">
                  <c:v>44735.317195661606</c:v>
                </c:pt>
                <c:pt idx="1028">
                  <c:v>44734.762819800431</c:v>
                </c:pt>
                <c:pt idx="1029">
                  <c:v>44734.226625886804</c:v>
                </c:pt>
                <c:pt idx="1030">
                  <c:v>44733.64409247032</c:v>
                </c:pt>
                <c:pt idx="1031">
                  <c:v>44733.111698642264</c:v>
                </c:pt>
                <c:pt idx="1032">
                  <c:v>44732.556174080026</c:v>
                </c:pt>
                <c:pt idx="1033">
                  <c:v>44732.020695671185</c:v>
                </c:pt>
                <c:pt idx="1034">
                  <c:v>44729.755948811988</c:v>
                </c:pt>
                <c:pt idx="1035">
                  <c:v>44729.169338642285</c:v>
                </c:pt>
                <c:pt idx="1036">
                  <c:v>44728.630475741564</c:v>
                </c:pt>
                <c:pt idx="1037">
                  <c:v>44728.021926189584</c:v>
                </c:pt>
                <c:pt idx="1038">
                  <c:v>44727.475837610313</c:v>
                </c:pt>
                <c:pt idx="1039">
                  <c:v>44726.925051106671</c:v>
                </c:pt>
                <c:pt idx="1040">
                  <c:v>44726.328626580274</c:v>
                </c:pt>
                <c:pt idx="1041">
                  <c:v>44725.792365584683</c:v>
                </c:pt>
                <c:pt idx="1042">
                  <c:v>44725.201484206002</c:v>
                </c:pt>
                <c:pt idx="1043">
                  <c:v>44722.794396960104</c:v>
                </c:pt>
                <c:pt idx="1044">
                  <c:v>44722.189540029307</c:v>
                </c:pt>
                <c:pt idx="1045">
                  <c:v>44721.660357621266</c:v>
                </c:pt>
                <c:pt idx="1046">
                  <c:v>44721.10666792214</c:v>
                </c:pt>
                <c:pt idx="1047">
                  <c:v>44720.56700917078</c:v>
                </c:pt>
                <c:pt idx="1048">
                  <c:v>44719.983169930463</c:v>
                </c:pt>
                <c:pt idx="1049">
                  <c:v>44719.410197675657</c:v>
                </c:pt>
                <c:pt idx="1050">
                  <c:v>44718.797866066219</c:v>
                </c:pt>
                <c:pt idx="1051">
                  <c:v>44718.255198499741</c:v>
                </c:pt>
                <c:pt idx="1052">
                  <c:v>44715.995050163932</c:v>
                </c:pt>
                <c:pt idx="1053">
                  <c:v>44715.464720143937</c:v>
                </c:pt>
                <c:pt idx="1054">
                  <c:v>44714.899831664297</c:v>
                </c:pt>
                <c:pt idx="1055">
                  <c:v>44714.310769943928</c:v>
                </c:pt>
                <c:pt idx="1056">
                  <c:v>44713.714776723842</c:v>
                </c:pt>
                <c:pt idx="1057">
                  <c:v>44713.173235686998</c:v>
                </c:pt>
                <c:pt idx="1058">
                  <c:v>44712.567257851762</c:v>
                </c:pt>
                <c:pt idx="1059">
                  <c:v>44711.966956372256</c:v>
                </c:pt>
                <c:pt idx="1060">
                  <c:v>44711.432877103645</c:v>
                </c:pt>
                <c:pt idx="1061">
                  <c:v>44708.496625765169</c:v>
                </c:pt>
                <c:pt idx="1062">
                  <c:v>44707.945321668099</c:v>
                </c:pt>
                <c:pt idx="1063">
                  <c:v>44707.370633748978</c:v>
                </c:pt>
                <c:pt idx="1064">
                  <c:v>44706.835788349781</c:v>
                </c:pt>
                <c:pt idx="1065">
                  <c:v>44706.239062609908</c:v>
                </c:pt>
                <c:pt idx="1066">
                  <c:v>44705.671385326008</c:v>
                </c:pt>
                <c:pt idx="1067">
                  <c:v>44705.141849362328</c:v>
                </c:pt>
                <c:pt idx="1068">
                  <c:v>44704.527731086739</c:v>
                </c:pt>
                <c:pt idx="1069">
                  <c:v>44701.649967091485</c:v>
                </c:pt>
                <c:pt idx="1070">
                  <c:v>44701.097485478786</c:v>
                </c:pt>
                <c:pt idx="1071">
                  <c:v>44700.487274114123</c:v>
                </c:pt>
                <c:pt idx="1072">
                  <c:v>44699.914643225966</c:v>
                </c:pt>
                <c:pt idx="1073">
                  <c:v>44699.34523209693</c:v>
                </c:pt>
                <c:pt idx="1074">
                  <c:v>44698.778234894467</c:v>
                </c:pt>
                <c:pt idx="1075">
                  <c:v>44698.202190190466</c:v>
                </c:pt>
                <c:pt idx="1076">
                  <c:v>44697.652769980843</c:v>
                </c:pt>
                <c:pt idx="1077">
                  <c:v>44697.039731943427</c:v>
                </c:pt>
                <c:pt idx="1078">
                  <c:v>44694.776582062419</c:v>
                </c:pt>
                <c:pt idx="1079">
                  <c:v>44694.163545672956</c:v>
                </c:pt>
                <c:pt idx="1080">
                  <c:v>44693.583212600206</c:v>
                </c:pt>
                <c:pt idx="1081">
                  <c:v>44693.036532208214</c:v>
                </c:pt>
                <c:pt idx="1082">
                  <c:v>44692.427273725807</c:v>
                </c:pt>
                <c:pt idx="1083">
                  <c:v>44691.855194953627</c:v>
                </c:pt>
                <c:pt idx="1084">
                  <c:v>44691.284629539223</c:v>
                </c:pt>
                <c:pt idx="1085">
                  <c:v>44690.687208696407</c:v>
                </c:pt>
                <c:pt idx="1086">
                  <c:v>44690.151523407389</c:v>
                </c:pt>
                <c:pt idx="1087">
                  <c:v>44687.854974547452</c:v>
                </c:pt>
                <c:pt idx="1088">
                  <c:v>44687.254981261707</c:v>
                </c:pt>
                <c:pt idx="1089">
                  <c:v>44686.695268787305</c:v>
                </c:pt>
                <c:pt idx="1090">
                  <c:v>44686.113684288684</c:v>
                </c:pt>
                <c:pt idx="1091">
                  <c:v>44685.551793143757</c:v>
                </c:pt>
                <c:pt idx="1092">
                  <c:v>44684.981969584434</c:v>
                </c:pt>
                <c:pt idx="1093">
                  <c:v>44684.444502646526</c:v>
                </c:pt>
                <c:pt idx="1094">
                  <c:v>44683.884206132127</c:v>
                </c:pt>
                <c:pt idx="1095">
                  <c:v>44683.313921111869</c:v>
                </c:pt>
                <c:pt idx="1096">
                  <c:v>44680.997134647288</c:v>
                </c:pt>
                <c:pt idx="1097">
                  <c:v>44680.418716458218</c:v>
                </c:pt>
                <c:pt idx="1098">
                  <c:v>44679.839143886267</c:v>
                </c:pt>
                <c:pt idx="1099">
                  <c:v>44679.285480142353</c:v>
                </c:pt>
                <c:pt idx="1100">
                  <c:v>44678.741915473925</c:v>
                </c:pt>
                <c:pt idx="1101">
                  <c:v>44678.202424688236</c:v>
                </c:pt>
                <c:pt idx="1102">
                  <c:v>44677.646134087554</c:v>
                </c:pt>
                <c:pt idx="1103">
                  <c:v>44677.06692191137</c:v>
                </c:pt>
                <c:pt idx="1104">
                  <c:v>44676.525248858154</c:v>
                </c:pt>
                <c:pt idx="1105">
                  <c:v>44673.621459683112</c:v>
                </c:pt>
                <c:pt idx="1106">
                  <c:v>44673.046065436552</c:v>
                </c:pt>
                <c:pt idx="1107">
                  <c:v>44672.431781296458</c:v>
                </c:pt>
                <c:pt idx="1108">
                  <c:v>44671.897792426695</c:v>
                </c:pt>
                <c:pt idx="1109">
                  <c:v>44671.290314101498</c:v>
                </c:pt>
                <c:pt idx="1110">
                  <c:v>44670.706500546054</c:v>
                </c:pt>
                <c:pt idx="1111">
                  <c:v>44670.148512318381</c:v>
                </c:pt>
                <c:pt idx="1112">
                  <c:v>44669.551105693434</c:v>
                </c:pt>
                <c:pt idx="1113">
                  <c:v>44666.670950970532</c:v>
                </c:pt>
                <c:pt idx="1114">
                  <c:v>44666.101353963189</c:v>
                </c:pt>
                <c:pt idx="1115">
                  <c:v>44665.507675772191</c:v>
                </c:pt>
                <c:pt idx="1116">
                  <c:v>44664.911796849236</c:v>
                </c:pt>
                <c:pt idx="1117">
                  <c:v>44664.350828319373</c:v>
                </c:pt>
                <c:pt idx="1118">
                  <c:v>44663.745467546367</c:v>
                </c:pt>
                <c:pt idx="1119">
                  <c:v>44663.168437901761</c:v>
                </c:pt>
                <c:pt idx="1120">
                  <c:v>44662.57749265372</c:v>
                </c:pt>
                <c:pt idx="1121">
                  <c:v>44662.041962843061</c:v>
                </c:pt>
                <c:pt idx="1122">
                  <c:v>44659.770201661857</c:v>
                </c:pt>
                <c:pt idx="1123">
                  <c:v>44659.176312756172</c:v>
                </c:pt>
                <c:pt idx="1124">
                  <c:v>44658.626728597075</c:v>
                </c:pt>
                <c:pt idx="1125">
                  <c:v>44658.09807788617</c:v>
                </c:pt>
                <c:pt idx="1126">
                  <c:v>44657.522594454727</c:v>
                </c:pt>
                <c:pt idx="1127">
                  <c:v>44656.929599568561</c:v>
                </c:pt>
                <c:pt idx="1128">
                  <c:v>44656.396484345627</c:v>
                </c:pt>
                <c:pt idx="1129">
                  <c:v>44655.828365882335</c:v>
                </c:pt>
                <c:pt idx="1130">
                  <c:v>44655.275849230151</c:v>
                </c:pt>
                <c:pt idx="1131">
                  <c:v>44652.956610495843</c:v>
                </c:pt>
                <c:pt idx="1132">
                  <c:v>44652.421812148059</c:v>
                </c:pt>
                <c:pt idx="1133">
                  <c:v>44651.846135848944</c:v>
                </c:pt>
                <c:pt idx="1134">
                  <c:v>44651.273625699818</c:v>
                </c:pt>
                <c:pt idx="1135">
                  <c:v>44650.712290402225</c:v>
                </c:pt>
                <c:pt idx="1136">
                  <c:v>44650.124130197248</c:v>
                </c:pt>
                <c:pt idx="1137">
                  <c:v>44649.582640042456</c:v>
                </c:pt>
                <c:pt idx="1138">
                  <c:v>44648.969431773359</c:v>
                </c:pt>
                <c:pt idx="1139">
                  <c:v>44648.439961160773</c:v>
                </c:pt>
                <c:pt idx="1140">
                  <c:v>44645.621521718145</c:v>
                </c:pt>
                <c:pt idx="1141">
                  <c:v>44645.026214801299</c:v>
                </c:pt>
                <c:pt idx="1142">
                  <c:v>44644.422754306848</c:v>
                </c:pt>
                <c:pt idx="1143">
                  <c:v>44643.845074881247</c:v>
                </c:pt>
                <c:pt idx="1144">
                  <c:v>44643.294591642283</c:v>
                </c:pt>
                <c:pt idx="1145">
                  <c:v>44642.751858174488</c:v>
                </c:pt>
                <c:pt idx="1146">
                  <c:v>44642.187518235805</c:v>
                </c:pt>
                <c:pt idx="1147">
                  <c:v>44641.578143658116</c:v>
                </c:pt>
                <c:pt idx="1148">
                  <c:v>44641.046332171725</c:v>
                </c:pt>
                <c:pt idx="1149">
                  <c:v>44638.775805137979</c:v>
                </c:pt>
                <c:pt idx="1150">
                  <c:v>44638.236307863219</c:v>
                </c:pt>
                <c:pt idx="1151">
                  <c:v>44637.694578674025</c:v>
                </c:pt>
                <c:pt idx="1152">
                  <c:v>44637.155556710939</c:v>
                </c:pt>
                <c:pt idx="1153">
                  <c:v>44636.625856444305</c:v>
                </c:pt>
                <c:pt idx="1154">
                  <c:v>44636.019382139151</c:v>
                </c:pt>
                <c:pt idx="1155">
                  <c:v>44635.430165430465</c:v>
                </c:pt>
                <c:pt idx="1156">
                  <c:v>44634.878344708028</c:v>
                </c:pt>
                <c:pt idx="1157">
                  <c:v>44634.273578613902</c:v>
                </c:pt>
                <c:pt idx="1158">
                  <c:v>44631.968068399059</c:v>
                </c:pt>
                <c:pt idx="1159">
                  <c:v>44631.355509685338</c:v>
                </c:pt>
                <c:pt idx="1160">
                  <c:v>44630.771313748897</c:v>
                </c:pt>
                <c:pt idx="1161">
                  <c:v>44630.222780089367</c:v>
                </c:pt>
                <c:pt idx="1162">
                  <c:v>44629.6880801562</c:v>
                </c:pt>
                <c:pt idx="1163">
                  <c:v>44629.118403921275</c:v>
                </c:pt>
                <c:pt idx="1164">
                  <c:v>44628.563088613388</c:v>
                </c:pt>
                <c:pt idx="1165">
                  <c:v>44628.0146903434</c:v>
                </c:pt>
                <c:pt idx="1166">
                  <c:v>44627.428670587185</c:v>
                </c:pt>
                <c:pt idx="1167">
                  <c:v>44624.537073542626</c:v>
                </c:pt>
                <c:pt idx="1168">
                  <c:v>44623.952166750314</c:v>
                </c:pt>
                <c:pt idx="1169">
                  <c:v>44623.408670940451</c:v>
                </c:pt>
                <c:pt idx="1170">
                  <c:v>44622.845975360731</c:v>
                </c:pt>
                <c:pt idx="1171">
                  <c:v>44622.291776154299</c:v>
                </c:pt>
                <c:pt idx="1172">
                  <c:v>44621.756612920995</c:v>
                </c:pt>
                <c:pt idx="1173">
                  <c:v>44621.145622485237</c:v>
                </c:pt>
                <c:pt idx="1174">
                  <c:v>44620.570349666545</c:v>
                </c:pt>
                <c:pt idx="1175">
                  <c:v>44617.647470849224</c:v>
                </c:pt>
                <c:pt idx="1176">
                  <c:v>44617.047253540346</c:v>
                </c:pt>
                <c:pt idx="1177">
                  <c:v>44616.481095187381</c:v>
                </c:pt>
                <c:pt idx="1178">
                  <c:v>44615.901855968092</c:v>
                </c:pt>
                <c:pt idx="1179">
                  <c:v>44615.322127898762</c:v>
                </c:pt>
                <c:pt idx="1180">
                  <c:v>44614.709522947109</c:v>
                </c:pt>
                <c:pt idx="1181">
                  <c:v>44614.112388426453</c:v>
                </c:pt>
                <c:pt idx="1182">
                  <c:v>44613.500619647384</c:v>
                </c:pt>
                <c:pt idx="1183">
                  <c:v>44610.609458692546</c:v>
                </c:pt>
                <c:pt idx="1184">
                  <c:v>44610.040976759978</c:v>
                </c:pt>
                <c:pt idx="1185">
                  <c:v>44609.470715146497</c:v>
                </c:pt>
                <c:pt idx="1186">
                  <c:v>44608.861593573572</c:v>
                </c:pt>
                <c:pt idx="1187">
                  <c:v>44608.291102992182</c:v>
                </c:pt>
                <c:pt idx="1188">
                  <c:v>44607.737194584493</c:v>
                </c:pt>
                <c:pt idx="1189">
                  <c:v>44607.127367234883</c:v>
                </c:pt>
                <c:pt idx="1190">
                  <c:v>44606.554753037082</c:v>
                </c:pt>
                <c:pt idx="1191">
                  <c:v>44603.687496051345</c:v>
                </c:pt>
                <c:pt idx="1192">
                  <c:v>44603.096049701307</c:v>
                </c:pt>
                <c:pt idx="1193">
                  <c:v>44602.48815366545</c:v>
                </c:pt>
                <c:pt idx="1194">
                  <c:v>44601.886881643331</c:v>
                </c:pt>
                <c:pt idx="1195">
                  <c:v>44601.321730525211</c:v>
                </c:pt>
                <c:pt idx="1196">
                  <c:v>44600.721422337723</c:v>
                </c:pt>
                <c:pt idx="1197">
                  <c:v>44600.124250946959</c:v>
                </c:pt>
                <c:pt idx="1198">
                  <c:v>44599.513782948212</c:v>
                </c:pt>
                <c:pt idx="1199">
                  <c:v>44596.605718026782</c:v>
                </c:pt>
                <c:pt idx="1200">
                  <c:v>44596.001400542082</c:v>
                </c:pt>
                <c:pt idx="1201">
                  <c:v>44595.426169448619</c:v>
                </c:pt>
                <c:pt idx="1202">
                  <c:v>44594.874551264882</c:v>
                </c:pt>
                <c:pt idx="1203">
                  <c:v>44594.299507369309</c:v>
                </c:pt>
                <c:pt idx="1204">
                  <c:v>44593.706891440706</c:v>
                </c:pt>
                <c:pt idx="1205">
                  <c:v>44593.14423250001</c:v>
                </c:pt>
                <c:pt idx="1206">
                  <c:v>44592.610690224974</c:v>
                </c:pt>
                <c:pt idx="1207">
                  <c:v>44592.003136368032</c:v>
                </c:pt>
                <c:pt idx="1208">
                  <c:v>44589.670330727982</c:v>
                </c:pt>
                <c:pt idx="1209">
                  <c:v>44589.126962796669</c:v>
                </c:pt>
                <c:pt idx="1210">
                  <c:v>44588.535387450815</c:v>
                </c:pt>
                <c:pt idx="1211">
                  <c:v>44587.956380126299</c:v>
                </c:pt>
                <c:pt idx="1212">
                  <c:v>44587.387802941717</c:v>
                </c:pt>
                <c:pt idx="1213">
                  <c:v>44586.824112401708</c:v>
                </c:pt>
                <c:pt idx="1214">
                  <c:v>44586.23488400894</c:v>
                </c:pt>
                <c:pt idx="1215">
                  <c:v>44585.624778717036</c:v>
                </c:pt>
                <c:pt idx="1216">
                  <c:v>44585.091737209907</c:v>
                </c:pt>
                <c:pt idx="1217">
                  <c:v>44582.778156022257</c:v>
                </c:pt>
                <c:pt idx="1218">
                  <c:v>44582.219316446877</c:v>
                </c:pt>
                <c:pt idx="1219">
                  <c:v>44581.661575207458</c:v>
                </c:pt>
                <c:pt idx="1220">
                  <c:v>44581.085168788217</c:v>
                </c:pt>
                <c:pt idx="1221">
                  <c:v>44580.487263932067</c:v>
                </c:pt>
                <c:pt idx="1222">
                  <c:v>44579.927318010275</c:v>
                </c:pt>
                <c:pt idx="1223">
                  <c:v>44579.315365612965</c:v>
                </c:pt>
                <c:pt idx="1224">
                  <c:v>44578.765028283015</c:v>
                </c:pt>
                <c:pt idx="1225">
                  <c:v>44578.1597800257</c:v>
                </c:pt>
                <c:pt idx="1226">
                  <c:v>44575.939626794207</c:v>
                </c:pt>
                <c:pt idx="1227">
                  <c:v>44575.337067954788</c:v>
                </c:pt>
                <c:pt idx="1228">
                  <c:v>44574.743176902834</c:v>
                </c:pt>
                <c:pt idx="1229">
                  <c:v>44574.169311321159</c:v>
                </c:pt>
                <c:pt idx="1230">
                  <c:v>44573.577971076105</c:v>
                </c:pt>
                <c:pt idx="1231">
                  <c:v>44573.047754201201</c:v>
                </c:pt>
                <c:pt idx="1232">
                  <c:v>44572.474845314537</c:v>
                </c:pt>
                <c:pt idx="1233">
                  <c:v>44571.93725385952</c:v>
                </c:pt>
                <c:pt idx="1234">
                  <c:v>44571.358361816958</c:v>
                </c:pt>
                <c:pt idx="1235">
                  <c:v>44568.49376536363</c:v>
                </c:pt>
                <c:pt idx="1236">
                  <c:v>44567.912404394854</c:v>
                </c:pt>
                <c:pt idx="1237">
                  <c:v>44567.368132503907</c:v>
                </c:pt>
                <c:pt idx="1238">
                  <c:v>44566.783671583464</c:v>
                </c:pt>
                <c:pt idx="1239">
                  <c:v>44566.234120515837</c:v>
                </c:pt>
                <c:pt idx="1240">
                  <c:v>44565.695377198812</c:v>
                </c:pt>
                <c:pt idx="1241">
                  <c:v>44565.162786695946</c:v>
                </c:pt>
                <c:pt idx="1242">
                  <c:v>44564.57159066265</c:v>
                </c:pt>
                <c:pt idx="1243">
                  <c:v>44564.015408313615</c:v>
                </c:pt>
                <c:pt idx="1244">
                  <c:v>44561.714991711844</c:v>
                </c:pt>
                <c:pt idx="1245">
                  <c:v>44561.110542209201</c:v>
                </c:pt>
                <c:pt idx="1246">
                  <c:v>44560.513393749585</c:v>
                </c:pt>
                <c:pt idx="1247">
                  <c:v>44559.975192029095</c:v>
                </c:pt>
                <c:pt idx="1248">
                  <c:v>44559.409417949399</c:v>
                </c:pt>
                <c:pt idx="1249">
                  <c:v>44558.797448778794</c:v>
                </c:pt>
                <c:pt idx="1250">
                  <c:v>44558.266871350665</c:v>
                </c:pt>
                <c:pt idx="1251">
                  <c:v>44557.707630381818</c:v>
                </c:pt>
                <c:pt idx="1252">
                  <c:v>44557.167989359426</c:v>
                </c:pt>
                <c:pt idx="1253">
                  <c:v>44554.9329418329</c:v>
                </c:pt>
                <c:pt idx="1254">
                  <c:v>44554.339005180453</c:v>
                </c:pt>
                <c:pt idx="1255">
                  <c:v>44553.78588905168</c:v>
                </c:pt>
                <c:pt idx="1256">
                  <c:v>44553.229046406639</c:v>
                </c:pt>
                <c:pt idx="1257">
                  <c:v>44552.690969947907</c:v>
                </c:pt>
                <c:pt idx="1258">
                  <c:v>44552.09658928412</c:v>
                </c:pt>
                <c:pt idx="1259">
                  <c:v>44551.544317179993</c:v>
                </c:pt>
                <c:pt idx="1260">
                  <c:v>44550.980076624452</c:v>
                </c:pt>
                <c:pt idx="1261">
                  <c:v>44550.401618496231</c:v>
                </c:pt>
                <c:pt idx="1262">
                  <c:v>44547.576380492996</c:v>
                </c:pt>
                <c:pt idx="1263">
                  <c:v>44547.00467087602</c:v>
                </c:pt>
                <c:pt idx="1264">
                  <c:v>44546.462171154199</c:v>
                </c:pt>
                <c:pt idx="1265">
                  <c:v>44545.887664989692</c:v>
                </c:pt>
                <c:pt idx="1266">
                  <c:v>44545.294767062427</c:v>
                </c:pt>
                <c:pt idx="1267">
                  <c:v>44544.713570642816</c:v>
                </c:pt>
                <c:pt idx="1268">
                  <c:v>44544.100037924145</c:v>
                </c:pt>
                <c:pt idx="1269">
                  <c:v>44543.509519300598</c:v>
                </c:pt>
                <c:pt idx="1270">
                  <c:v>44540.671034694053</c:v>
                </c:pt>
                <c:pt idx="1271">
                  <c:v>44540.1004298763</c:v>
                </c:pt>
                <c:pt idx="1272">
                  <c:v>44539.486750055155</c:v>
                </c:pt>
                <c:pt idx="1273">
                  <c:v>44538.880507016736</c:v>
                </c:pt>
                <c:pt idx="1274">
                  <c:v>44538.268946245611</c:v>
                </c:pt>
                <c:pt idx="1275">
                  <c:v>44537.71387881082</c:v>
                </c:pt>
                <c:pt idx="1276">
                  <c:v>44537.175581479656</c:v>
                </c:pt>
                <c:pt idx="1277">
                  <c:v>44536.641097039217</c:v>
                </c:pt>
                <c:pt idx="1278">
                  <c:v>44536.111670249978</c:v>
                </c:pt>
                <c:pt idx="1279">
                  <c:v>44533.85424771977</c:v>
                </c:pt>
                <c:pt idx="1280">
                  <c:v>44533.296843239121</c:v>
                </c:pt>
                <c:pt idx="1281">
                  <c:v>44532.731480643342</c:v>
                </c:pt>
                <c:pt idx="1282">
                  <c:v>44532.12107970033</c:v>
                </c:pt>
                <c:pt idx="1283">
                  <c:v>44531.567985061083</c:v>
                </c:pt>
                <c:pt idx="1284">
                  <c:v>44530.967982348375</c:v>
                </c:pt>
                <c:pt idx="1285">
                  <c:v>44530.406808742744</c:v>
                </c:pt>
                <c:pt idx="1286">
                  <c:v>44529.819751011542</c:v>
                </c:pt>
                <c:pt idx="1287">
                  <c:v>44529.28751697328</c:v>
                </c:pt>
                <c:pt idx="1288">
                  <c:v>44526.964160413394</c:v>
                </c:pt>
                <c:pt idx="1289">
                  <c:v>44526.423048223136</c:v>
                </c:pt>
                <c:pt idx="1290">
                  <c:v>44525.871411056025</c:v>
                </c:pt>
                <c:pt idx="1291">
                  <c:v>44525.297500920831</c:v>
                </c:pt>
                <c:pt idx="1292">
                  <c:v>44524.691280371488</c:v>
                </c:pt>
                <c:pt idx="1293">
                  <c:v>44524.086872482665</c:v>
                </c:pt>
                <c:pt idx="1294">
                  <c:v>44523.544871074133</c:v>
                </c:pt>
                <c:pt idx="1295">
                  <c:v>44522.960803506467</c:v>
                </c:pt>
                <c:pt idx="1296">
                  <c:v>44522.361332390814</c:v>
                </c:pt>
                <c:pt idx="1297">
                  <c:v>44519.57066698304</c:v>
                </c:pt>
                <c:pt idx="1298">
                  <c:v>44519.028958598428</c:v>
                </c:pt>
                <c:pt idx="1299">
                  <c:v>44518.493543289238</c:v>
                </c:pt>
                <c:pt idx="1300">
                  <c:v>44517.923246783335</c:v>
                </c:pt>
                <c:pt idx="1301">
                  <c:v>44517.314254543424</c:v>
                </c:pt>
                <c:pt idx="1302">
                  <c:v>44516.718463738362</c:v>
                </c:pt>
                <c:pt idx="1303">
                  <c:v>44516.105341556191</c:v>
                </c:pt>
                <c:pt idx="1304">
                  <c:v>44515.529058406857</c:v>
                </c:pt>
                <c:pt idx="1305">
                  <c:v>44512.626574490656</c:v>
                </c:pt>
                <c:pt idx="1306">
                  <c:v>44512.047435857414</c:v>
                </c:pt>
                <c:pt idx="1307">
                  <c:v>44511.45418838584</c:v>
                </c:pt>
                <c:pt idx="1308">
                  <c:v>44510.890040551123</c:v>
                </c:pt>
                <c:pt idx="1309">
                  <c:v>44510.338504846899</c:v>
                </c:pt>
                <c:pt idx="1310">
                  <c:v>44509.786210885104</c:v>
                </c:pt>
                <c:pt idx="1311">
                  <c:v>44509.197182563774</c:v>
                </c:pt>
                <c:pt idx="1312">
                  <c:v>44508.632946320868</c:v>
                </c:pt>
                <c:pt idx="1313">
                  <c:v>44508.082543588003</c:v>
                </c:pt>
                <c:pt idx="1314">
                  <c:v>44505.840806096399</c:v>
                </c:pt>
                <c:pt idx="1315">
                  <c:v>44505.234862021462</c:v>
                </c:pt>
                <c:pt idx="1316">
                  <c:v>44504.658808563436</c:v>
                </c:pt>
                <c:pt idx="1317">
                  <c:v>44504.126870416796</c:v>
                </c:pt>
                <c:pt idx="1318">
                  <c:v>44503.51608290607</c:v>
                </c:pt>
                <c:pt idx="1319">
                  <c:v>44502.979620399848</c:v>
                </c:pt>
                <c:pt idx="1320">
                  <c:v>44502.408561732365</c:v>
                </c:pt>
                <c:pt idx="1321">
                  <c:v>44501.827190575554</c:v>
                </c:pt>
                <c:pt idx="1322">
                  <c:v>44501.293454104089</c:v>
                </c:pt>
                <c:pt idx="1323">
                  <c:v>44498.417006582087</c:v>
                </c:pt>
                <c:pt idx="1324">
                  <c:v>44497.837829062926</c:v>
                </c:pt>
                <c:pt idx="1325">
                  <c:v>44497.282027335408</c:v>
                </c:pt>
                <c:pt idx="1326">
                  <c:v>44496.687616085183</c:v>
                </c:pt>
                <c:pt idx="1327">
                  <c:v>44496.109477246922</c:v>
                </c:pt>
                <c:pt idx="1328">
                  <c:v>44495.573826378262</c:v>
                </c:pt>
                <c:pt idx="1329">
                  <c:v>44495.000084181804</c:v>
                </c:pt>
                <c:pt idx="1330">
                  <c:v>44494.403753595972</c:v>
                </c:pt>
                <c:pt idx="1331">
                  <c:v>44491.544153130861</c:v>
                </c:pt>
                <c:pt idx="1332">
                  <c:v>44490.93619272361</c:v>
                </c:pt>
                <c:pt idx="1333">
                  <c:v>44490.376996057741</c:v>
                </c:pt>
                <c:pt idx="1334">
                  <c:v>44489.777452308634</c:v>
                </c:pt>
                <c:pt idx="1335">
                  <c:v>44489.183867568914</c:v>
                </c:pt>
                <c:pt idx="1336">
                  <c:v>44488.579818083061</c:v>
                </c:pt>
                <c:pt idx="1337">
                  <c:v>44487.994008162081</c:v>
                </c:pt>
                <c:pt idx="1338">
                  <c:v>44487.451339153376</c:v>
                </c:pt>
                <c:pt idx="1339">
                  <c:v>44484.613793662131</c:v>
                </c:pt>
                <c:pt idx="1340">
                  <c:v>44484.081379480893</c:v>
                </c:pt>
                <c:pt idx="1341">
                  <c:v>44483.54692968676</c:v>
                </c:pt>
                <c:pt idx="1342">
                  <c:v>44483.008920360895</c:v>
                </c:pt>
                <c:pt idx="1343">
                  <c:v>44482.420453624254</c:v>
                </c:pt>
                <c:pt idx="1344">
                  <c:v>44481.864544099015</c:v>
                </c:pt>
                <c:pt idx="1345">
                  <c:v>44481.262008736267</c:v>
                </c:pt>
                <c:pt idx="1346">
                  <c:v>44480.685525806948</c:v>
                </c:pt>
                <c:pt idx="1347">
                  <c:v>44480.123345921646</c:v>
                </c:pt>
                <c:pt idx="1348">
                  <c:v>44477.892676592164</c:v>
                </c:pt>
                <c:pt idx="1349">
                  <c:v>44477.294531566578</c:v>
                </c:pt>
                <c:pt idx="1350">
                  <c:v>44476.725267320136</c:v>
                </c:pt>
                <c:pt idx="1351">
                  <c:v>44476.168044435959</c:v>
                </c:pt>
                <c:pt idx="1352">
                  <c:v>44475.563240567113</c:v>
                </c:pt>
                <c:pt idx="1353">
                  <c:v>44474.98660303052</c:v>
                </c:pt>
                <c:pt idx="1354">
                  <c:v>44474.380403779614</c:v>
                </c:pt>
                <c:pt idx="1355">
                  <c:v>44473.806247468739</c:v>
                </c:pt>
                <c:pt idx="1356">
                  <c:v>44473.209950784963</c:v>
                </c:pt>
                <c:pt idx="1357">
                  <c:v>44470.907187223485</c:v>
                </c:pt>
                <c:pt idx="1358">
                  <c:v>44470.345176505034</c:v>
                </c:pt>
                <c:pt idx="1359">
                  <c:v>44469.768895308051</c:v>
                </c:pt>
                <c:pt idx="1360">
                  <c:v>44469.167611294557</c:v>
                </c:pt>
                <c:pt idx="1361">
                  <c:v>44468.625767844263</c:v>
                </c:pt>
                <c:pt idx="1362">
                  <c:v>44468.048768085042</c:v>
                </c:pt>
                <c:pt idx="1363">
                  <c:v>44467.455384439083</c:v>
                </c:pt>
                <c:pt idx="1364">
                  <c:v>44466.883815478046</c:v>
                </c:pt>
                <c:pt idx="1365">
                  <c:v>44466.281862874523</c:v>
                </c:pt>
                <c:pt idx="1366">
                  <c:v>44463.963640516835</c:v>
                </c:pt>
                <c:pt idx="1367">
                  <c:v>44463.433859946337</c:v>
                </c:pt>
                <c:pt idx="1368">
                  <c:v>44462.832097059028</c:v>
                </c:pt>
                <c:pt idx="1369">
                  <c:v>44462.252320301159</c:v>
                </c:pt>
                <c:pt idx="1370">
                  <c:v>44461.718431380024</c:v>
                </c:pt>
                <c:pt idx="1371">
                  <c:v>44461.162608226055</c:v>
                </c:pt>
                <c:pt idx="1372">
                  <c:v>44460.58093118629</c:v>
                </c:pt>
                <c:pt idx="1373">
                  <c:v>44459.97881996489</c:v>
                </c:pt>
                <c:pt idx="1374">
                  <c:v>44459.385808565938</c:v>
                </c:pt>
                <c:pt idx="1375">
                  <c:v>44456.563906507719</c:v>
                </c:pt>
                <c:pt idx="1376">
                  <c:v>44456.032471969193</c:v>
                </c:pt>
                <c:pt idx="1377">
                  <c:v>44455.441473001505</c:v>
                </c:pt>
                <c:pt idx="1378">
                  <c:v>44454.850586424262</c:v>
                </c:pt>
                <c:pt idx="1379">
                  <c:v>44454.288996193827</c:v>
                </c:pt>
                <c:pt idx="1380">
                  <c:v>44453.694874705012</c:v>
                </c:pt>
                <c:pt idx="1381">
                  <c:v>44453.103124440291</c:v>
                </c:pt>
                <c:pt idx="1382">
                  <c:v>44452.491765389153</c:v>
                </c:pt>
                <c:pt idx="1383">
                  <c:v>44449.627999237571</c:v>
                </c:pt>
                <c:pt idx="1384">
                  <c:v>44449.038232215746</c:v>
                </c:pt>
                <c:pt idx="1385">
                  <c:v>44448.498527120282</c:v>
                </c:pt>
                <c:pt idx="1386">
                  <c:v>44447.934156695555</c:v>
                </c:pt>
                <c:pt idx="1387">
                  <c:v>44447.347028741962</c:v>
                </c:pt>
                <c:pt idx="1388">
                  <c:v>44446.808085562217</c:v>
                </c:pt>
                <c:pt idx="1389">
                  <c:v>44446.256072195785</c:v>
                </c:pt>
                <c:pt idx="1390">
                  <c:v>44445.68921350727</c:v>
                </c:pt>
                <c:pt idx="1391">
                  <c:v>44445.140032319832</c:v>
                </c:pt>
                <c:pt idx="1392">
                  <c:v>44442.906006499565</c:v>
                </c:pt>
                <c:pt idx="1393">
                  <c:v>44442.365025629231</c:v>
                </c:pt>
                <c:pt idx="1394">
                  <c:v>44441.764487610388</c:v>
                </c:pt>
                <c:pt idx="1395">
                  <c:v>44441.232834966591</c:v>
                </c:pt>
                <c:pt idx="1396">
                  <c:v>44440.68320771413</c:v>
                </c:pt>
                <c:pt idx="1397">
                  <c:v>44440.102369874592</c:v>
                </c:pt>
                <c:pt idx="1398">
                  <c:v>44439.496806432828</c:v>
                </c:pt>
                <c:pt idx="1399">
                  <c:v>44438.904061538575</c:v>
                </c:pt>
                <c:pt idx="1400">
                  <c:v>44438.346328584863</c:v>
                </c:pt>
                <c:pt idx="1401">
                  <c:v>44435.488843068015</c:v>
                </c:pt>
                <c:pt idx="1402">
                  <c:v>44434.916759473614</c:v>
                </c:pt>
                <c:pt idx="1403">
                  <c:v>44434.321009943516</c:v>
                </c:pt>
                <c:pt idx="1404">
                  <c:v>44433.739646681897</c:v>
                </c:pt>
                <c:pt idx="1405">
                  <c:v>44433.154737624922</c:v>
                </c:pt>
                <c:pt idx="1406">
                  <c:v>44432.614920640139</c:v>
                </c:pt>
                <c:pt idx="1407">
                  <c:v>44432.0221742637</c:v>
                </c:pt>
                <c:pt idx="1408">
                  <c:v>44431.468233384185</c:v>
                </c:pt>
                <c:pt idx="1409">
                  <c:v>44428.627067780391</c:v>
                </c:pt>
                <c:pt idx="1410">
                  <c:v>44428.069374665698</c:v>
                </c:pt>
                <c:pt idx="1411">
                  <c:v>44427.483074421281</c:v>
                </c:pt>
                <c:pt idx="1412">
                  <c:v>44426.919649680262</c:v>
                </c:pt>
                <c:pt idx="1413">
                  <c:v>44426.35062918374</c:v>
                </c:pt>
                <c:pt idx="1414">
                  <c:v>44425.812411364961</c:v>
                </c:pt>
                <c:pt idx="1415">
                  <c:v>44425.269908675844</c:v>
                </c:pt>
                <c:pt idx="1416">
                  <c:v>44424.672508753552</c:v>
                </c:pt>
                <c:pt idx="1417">
                  <c:v>44424.064723775045</c:v>
                </c:pt>
                <c:pt idx="1418">
                  <c:v>44421.808263815306</c:v>
                </c:pt>
                <c:pt idx="1419">
                  <c:v>44421.206448722856</c:v>
                </c:pt>
                <c:pt idx="1420">
                  <c:v>44420.606872259741</c:v>
                </c:pt>
                <c:pt idx="1421">
                  <c:v>44420.002170595268</c:v>
                </c:pt>
                <c:pt idx="1422">
                  <c:v>44419.401533690798</c:v>
                </c:pt>
                <c:pt idx="1423">
                  <c:v>44418.811605890958</c:v>
                </c:pt>
                <c:pt idx="1424">
                  <c:v>44418.253659399503</c:v>
                </c:pt>
                <c:pt idx="1425">
                  <c:v>44417.677019887145</c:v>
                </c:pt>
                <c:pt idx="1426">
                  <c:v>44417.14558704463</c:v>
                </c:pt>
                <c:pt idx="1427">
                  <c:v>44414.801251770703</c:v>
                </c:pt>
                <c:pt idx="1428">
                  <c:v>44414.242426768062</c:v>
                </c:pt>
                <c:pt idx="1429">
                  <c:v>44413.702478172818</c:v>
                </c:pt>
                <c:pt idx="1430">
                  <c:v>44413.094035462949</c:v>
                </c:pt>
                <c:pt idx="1431">
                  <c:v>44412.524174927516</c:v>
                </c:pt>
                <c:pt idx="1432">
                  <c:v>44411.931919615468</c:v>
                </c:pt>
                <c:pt idx="1433">
                  <c:v>44411.392232735008</c:v>
                </c:pt>
                <c:pt idx="1434">
                  <c:v>44410.821031408981</c:v>
                </c:pt>
                <c:pt idx="1435">
                  <c:v>44410.255755327358</c:v>
                </c:pt>
                <c:pt idx="1436">
                  <c:v>44407.950929066676</c:v>
                </c:pt>
                <c:pt idx="1437">
                  <c:v>44407.412730000229</c:v>
                </c:pt>
                <c:pt idx="1438">
                  <c:v>44406.873145823709</c:v>
                </c:pt>
                <c:pt idx="1439">
                  <c:v>44406.315926582851</c:v>
                </c:pt>
                <c:pt idx="1440">
                  <c:v>44405.707978843755</c:v>
                </c:pt>
                <c:pt idx="1441">
                  <c:v>44405.123953311653</c:v>
                </c:pt>
                <c:pt idx="1442">
                  <c:v>44404.578740256766</c:v>
                </c:pt>
                <c:pt idx="1443">
                  <c:v>44403.977358950789</c:v>
                </c:pt>
                <c:pt idx="1444">
                  <c:v>44403.400234403176</c:v>
                </c:pt>
                <c:pt idx="1445">
                  <c:v>44400.56489415728</c:v>
                </c:pt>
                <c:pt idx="1446">
                  <c:v>44400.028486131596</c:v>
                </c:pt>
                <c:pt idx="1447">
                  <c:v>44399.490007905188</c:v>
                </c:pt>
                <c:pt idx="1448">
                  <c:v>44398.909826122879</c:v>
                </c:pt>
                <c:pt idx="1449">
                  <c:v>44398.329673612738</c:v>
                </c:pt>
                <c:pt idx="1450">
                  <c:v>44397.750971285495</c:v>
                </c:pt>
                <c:pt idx="1451">
                  <c:v>44397.151425418248</c:v>
                </c:pt>
                <c:pt idx="1452">
                  <c:v>44396.578325151837</c:v>
                </c:pt>
                <c:pt idx="1453">
                  <c:v>44396.044676834361</c:v>
                </c:pt>
                <c:pt idx="1454">
                  <c:v>44393.768540469013</c:v>
                </c:pt>
                <c:pt idx="1455">
                  <c:v>44393.199929429662</c:v>
                </c:pt>
                <c:pt idx="1456">
                  <c:v>44392.585779432906</c:v>
                </c:pt>
                <c:pt idx="1457">
                  <c:v>44392.039154503938</c:v>
                </c:pt>
                <c:pt idx="1458">
                  <c:v>44391.436936326827</c:v>
                </c:pt>
                <c:pt idx="1459">
                  <c:v>44390.90378762444</c:v>
                </c:pt>
                <c:pt idx="1460">
                  <c:v>44390.296268379614</c:v>
                </c:pt>
                <c:pt idx="1461">
                  <c:v>44389.755521348692</c:v>
                </c:pt>
                <c:pt idx="1462">
                  <c:v>44389.197227096003</c:v>
                </c:pt>
                <c:pt idx="1463">
                  <c:v>44386.889053672487</c:v>
                </c:pt>
                <c:pt idx="1464">
                  <c:v>44386.331335827599</c:v>
                </c:pt>
                <c:pt idx="1465">
                  <c:v>44385.764865878111</c:v>
                </c:pt>
                <c:pt idx="1466">
                  <c:v>44385.218698664896</c:v>
                </c:pt>
                <c:pt idx="1467">
                  <c:v>44384.628834843235</c:v>
                </c:pt>
                <c:pt idx="1468">
                  <c:v>44384.043200629792</c:v>
                </c:pt>
                <c:pt idx="1469">
                  <c:v>44383.434948023889</c:v>
                </c:pt>
                <c:pt idx="1470">
                  <c:v>44382.882048007887</c:v>
                </c:pt>
                <c:pt idx="1471">
                  <c:v>44382.347427763481</c:v>
                </c:pt>
                <c:pt idx="1472">
                  <c:v>44379.504725507461</c:v>
                </c:pt>
                <c:pt idx="1473">
                  <c:v>44378.968585730807</c:v>
                </c:pt>
                <c:pt idx="1474">
                  <c:v>44378.374887085898</c:v>
                </c:pt>
                <c:pt idx="1475">
                  <c:v>44377.785081303882</c:v>
                </c:pt>
                <c:pt idx="1476">
                  <c:v>44377.247130065865</c:v>
                </c:pt>
                <c:pt idx="1477">
                  <c:v>44376.668548646892</c:v>
                </c:pt>
                <c:pt idx="1478">
                  <c:v>44376.118747687047</c:v>
                </c:pt>
                <c:pt idx="1479">
                  <c:v>44375.523235373061</c:v>
                </c:pt>
                <c:pt idx="1480">
                  <c:v>44372.743600522757</c:v>
                </c:pt>
                <c:pt idx="1481">
                  <c:v>44372.181175175552</c:v>
                </c:pt>
                <c:pt idx="1482">
                  <c:v>44371.610381140788</c:v>
                </c:pt>
                <c:pt idx="1483">
                  <c:v>44371.063562282012</c:v>
                </c:pt>
                <c:pt idx="1484">
                  <c:v>44370.500746647907</c:v>
                </c:pt>
                <c:pt idx="1485">
                  <c:v>44369.910835148396</c:v>
                </c:pt>
                <c:pt idx="1486">
                  <c:v>44369.336378259824</c:v>
                </c:pt>
                <c:pt idx="1487">
                  <c:v>44368.797806233102</c:v>
                </c:pt>
                <c:pt idx="1488">
                  <c:v>44368.219633130218</c:v>
                </c:pt>
                <c:pt idx="1489">
                  <c:v>44365.987173942107</c:v>
                </c:pt>
                <c:pt idx="1490">
                  <c:v>44365.432664185995</c:v>
                </c:pt>
                <c:pt idx="1491">
                  <c:v>44364.85285526378</c:v>
                </c:pt>
                <c:pt idx="1492">
                  <c:v>44364.288246425727</c:v>
                </c:pt>
                <c:pt idx="1493">
                  <c:v>44363.748103878592</c:v>
                </c:pt>
                <c:pt idx="1494">
                  <c:v>44363.144463082186</c:v>
                </c:pt>
                <c:pt idx="1495">
                  <c:v>44362.548358017957</c:v>
                </c:pt>
                <c:pt idx="1496">
                  <c:v>44362.006961790299</c:v>
                </c:pt>
                <c:pt idx="1497">
                  <c:v>44361.404915299296</c:v>
                </c:pt>
                <c:pt idx="1498">
                  <c:v>44358.548199467092</c:v>
                </c:pt>
                <c:pt idx="1499">
                  <c:v>44357.941533840727</c:v>
                </c:pt>
                <c:pt idx="1500">
                  <c:v>44357.388159268885</c:v>
                </c:pt>
                <c:pt idx="1501">
                  <c:v>44356.776780685825</c:v>
                </c:pt>
                <c:pt idx="1502">
                  <c:v>44356.236294103124</c:v>
                </c:pt>
                <c:pt idx="1503">
                  <c:v>44355.645907201884</c:v>
                </c:pt>
                <c:pt idx="1504">
                  <c:v>44355.063016767883</c:v>
                </c:pt>
                <c:pt idx="1505">
                  <c:v>44354.518968070559</c:v>
                </c:pt>
                <c:pt idx="1506">
                  <c:v>44351.650438628698</c:v>
                </c:pt>
                <c:pt idx="1507">
                  <c:v>44351.057912267381</c:v>
                </c:pt>
                <c:pt idx="1508">
                  <c:v>44350.458576582329</c:v>
                </c:pt>
                <c:pt idx="1509">
                  <c:v>44349.867243443288</c:v>
                </c:pt>
                <c:pt idx="1510">
                  <c:v>44349.33488498642</c:v>
                </c:pt>
                <c:pt idx="1511">
                  <c:v>44348.755939688461</c:v>
                </c:pt>
                <c:pt idx="1512">
                  <c:v>44348.151376609552</c:v>
                </c:pt>
                <c:pt idx="1513">
                  <c:v>44347.559397854326</c:v>
                </c:pt>
                <c:pt idx="1514">
                  <c:v>44347.017068044057</c:v>
                </c:pt>
                <c:pt idx="1515">
                  <c:v>44344.713157551028</c:v>
                </c:pt>
                <c:pt idx="1516">
                  <c:v>44344.146698547418</c:v>
                </c:pt>
                <c:pt idx="1517">
                  <c:v>44343.570470277176</c:v>
                </c:pt>
                <c:pt idx="1518">
                  <c:v>44343.025226236627</c:v>
                </c:pt>
                <c:pt idx="1519">
                  <c:v>44342.459358112414</c:v>
                </c:pt>
                <c:pt idx="1520">
                  <c:v>44341.876321953649</c:v>
                </c:pt>
                <c:pt idx="1521">
                  <c:v>44341.340887864426</c:v>
                </c:pt>
                <c:pt idx="1522">
                  <c:v>44340.776549601251</c:v>
                </c:pt>
                <c:pt idx="1523">
                  <c:v>44340.185963271288</c:v>
                </c:pt>
                <c:pt idx="1524">
                  <c:v>44337.881838267429</c:v>
                </c:pt>
                <c:pt idx="1525">
                  <c:v>44337.312636292125</c:v>
                </c:pt>
                <c:pt idx="1526">
                  <c:v>44336.710427114209</c:v>
                </c:pt>
                <c:pt idx="1527">
                  <c:v>44336.106090784881</c:v>
                </c:pt>
                <c:pt idx="1528">
                  <c:v>44335.520361456503</c:v>
                </c:pt>
                <c:pt idx="1529">
                  <c:v>44334.945246783667</c:v>
                </c:pt>
                <c:pt idx="1530">
                  <c:v>44334.354182657342</c:v>
                </c:pt>
                <c:pt idx="1531">
                  <c:v>44333.767053674012</c:v>
                </c:pt>
                <c:pt idx="1532">
                  <c:v>44333.156834616246</c:v>
                </c:pt>
                <c:pt idx="1533">
                  <c:v>44330.938465968553</c:v>
                </c:pt>
                <c:pt idx="1534">
                  <c:v>44330.338888272141</c:v>
                </c:pt>
                <c:pt idx="1535">
                  <c:v>44329.778129436752</c:v>
                </c:pt>
                <c:pt idx="1536">
                  <c:v>44329.246862516178</c:v>
                </c:pt>
                <c:pt idx="1537">
                  <c:v>44328.679144294991</c:v>
                </c:pt>
                <c:pt idx="1538">
                  <c:v>44328.080978676931</c:v>
                </c:pt>
                <c:pt idx="1539">
                  <c:v>44327.534573320241</c:v>
                </c:pt>
                <c:pt idx="1540">
                  <c:v>44326.952196157763</c:v>
                </c:pt>
                <c:pt idx="1541">
                  <c:v>44326.423014453416</c:v>
                </c:pt>
                <c:pt idx="1542">
                  <c:v>44323.677681294597</c:v>
                </c:pt>
                <c:pt idx="1543">
                  <c:v>44323.131636723694</c:v>
                </c:pt>
                <c:pt idx="1544">
                  <c:v>44322.5876299054</c:v>
                </c:pt>
                <c:pt idx="1545">
                  <c:v>44322.058140786634</c:v>
                </c:pt>
                <c:pt idx="1546">
                  <c:v>44321.495212414695</c:v>
                </c:pt>
                <c:pt idx="1547">
                  <c:v>44320.932463581456</c:v>
                </c:pt>
                <c:pt idx="1548">
                  <c:v>44320.383046088034</c:v>
                </c:pt>
                <c:pt idx="1549">
                  <c:v>44319.840423085428</c:v>
                </c:pt>
                <c:pt idx="1550">
                  <c:v>44319.256569333062</c:v>
                </c:pt>
                <c:pt idx="1551">
                  <c:v>44316.949655516131</c:v>
                </c:pt>
                <c:pt idx="1552">
                  <c:v>44316.376827076092</c:v>
                </c:pt>
                <c:pt idx="1553">
                  <c:v>44315.80662638371</c:v>
                </c:pt>
                <c:pt idx="1554">
                  <c:v>44315.233224661148</c:v>
                </c:pt>
                <c:pt idx="1555">
                  <c:v>44314.651039906821</c:v>
                </c:pt>
                <c:pt idx="1556">
                  <c:v>44314.090799307662</c:v>
                </c:pt>
                <c:pt idx="1557">
                  <c:v>44313.505300682278</c:v>
                </c:pt>
                <c:pt idx="1558">
                  <c:v>44312.940652969439</c:v>
                </c:pt>
                <c:pt idx="1559">
                  <c:v>44312.357431950993</c:v>
                </c:pt>
                <c:pt idx="1560">
                  <c:v>44309.565785562721</c:v>
                </c:pt>
                <c:pt idx="1561">
                  <c:v>44308.970438755037</c:v>
                </c:pt>
                <c:pt idx="1562">
                  <c:v>44308.410268884632</c:v>
                </c:pt>
                <c:pt idx="1563">
                  <c:v>44307.828849640515</c:v>
                </c:pt>
                <c:pt idx="1564">
                  <c:v>44307.300076430365</c:v>
                </c:pt>
                <c:pt idx="1565">
                  <c:v>44306.687851287454</c:v>
                </c:pt>
                <c:pt idx="1566">
                  <c:v>44306.149325515828</c:v>
                </c:pt>
                <c:pt idx="1567">
                  <c:v>44305.572316822654</c:v>
                </c:pt>
                <c:pt idx="1568">
                  <c:v>44305.004751333589</c:v>
                </c:pt>
                <c:pt idx="1569">
                  <c:v>44302.716184692363</c:v>
                </c:pt>
                <c:pt idx="1570">
                  <c:v>44302.109221123981</c:v>
                </c:pt>
                <c:pt idx="1571">
                  <c:v>44301.538713522095</c:v>
                </c:pt>
                <c:pt idx="1572">
                  <c:v>44300.986593643007</c:v>
                </c:pt>
                <c:pt idx="1573">
                  <c:v>44300.412653358631</c:v>
                </c:pt>
                <c:pt idx="1574">
                  <c:v>44299.807327434013</c:v>
                </c:pt>
                <c:pt idx="1575">
                  <c:v>44299.211674444792</c:v>
                </c:pt>
                <c:pt idx="1576">
                  <c:v>44298.607850115572</c:v>
                </c:pt>
                <c:pt idx="1577">
                  <c:v>44298.063643589609</c:v>
                </c:pt>
                <c:pt idx="1578">
                  <c:v>44295.822967476466</c:v>
                </c:pt>
                <c:pt idx="1579">
                  <c:v>44295.23173697383</c:v>
                </c:pt>
                <c:pt idx="1580">
                  <c:v>44294.633089570591</c:v>
                </c:pt>
                <c:pt idx="1581">
                  <c:v>44294.066377366391</c:v>
                </c:pt>
                <c:pt idx="1582">
                  <c:v>44293.511829706964</c:v>
                </c:pt>
                <c:pt idx="1583">
                  <c:v>44292.916610935536</c:v>
                </c:pt>
                <c:pt idx="1584">
                  <c:v>44292.304229672707</c:v>
                </c:pt>
                <c:pt idx="1585">
                  <c:v>44291.711908687466</c:v>
                </c:pt>
                <c:pt idx="1586">
                  <c:v>44291.177985365648</c:v>
                </c:pt>
                <c:pt idx="1587">
                  <c:v>44288.897914417779</c:v>
                </c:pt>
                <c:pt idx="1588">
                  <c:v>44288.332022577604</c:v>
                </c:pt>
                <c:pt idx="1589">
                  <c:v>44287.77877285314</c:v>
                </c:pt>
                <c:pt idx="1590">
                  <c:v>44287.218068251925</c:v>
                </c:pt>
                <c:pt idx="1591">
                  <c:v>44286.616180754434</c:v>
                </c:pt>
                <c:pt idx="1592">
                  <c:v>44286.057089955531</c:v>
                </c:pt>
                <c:pt idx="1593">
                  <c:v>44285.504453623063</c:v>
                </c:pt>
                <c:pt idx="1594">
                  <c:v>44284.913641610692</c:v>
                </c:pt>
                <c:pt idx="1595">
                  <c:v>44284.374867353064</c:v>
                </c:pt>
                <c:pt idx="1596">
                  <c:v>44281.515444761746</c:v>
                </c:pt>
                <c:pt idx="1597">
                  <c:v>44280.925950516692</c:v>
                </c:pt>
                <c:pt idx="1598">
                  <c:v>44280.333195377403</c:v>
                </c:pt>
                <c:pt idx="1599">
                  <c:v>44279.72121656849</c:v>
                </c:pt>
                <c:pt idx="1600">
                  <c:v>44279.190820965094</c:v>
                </c:pt>
                <c:pt idx="1601">
                  <c:v>44278.586915636821</c:v>
                </c:pt>
                <c:pt idx="1602">
                  <c:v>44277.976719560182</c:v>
                </c:pt>
                <c:pt idx="1603">
                  <c:v>44277.377386275402</c:v>
                </c:pt>
                <c:pt idx="1604">
                  <c:v>44274.525770146094</c:v>
                </c:pt>
                <c:pt idx="1605">
                  <c:v>44273.95448320065</c:v>
                </c:pt>
                <c:pt idx="1606">
                  <c:v>44273.393917742644</c:v>
                </c:pt>
                <c:pt idx="1607">
                  <c:v>44272.799929639434</c:v>
                </c:pt>
                <c:pt idx="1608">
                  <c:v>44272.235252467697</c:v>
                </c:pt>
                <c:pt idx="1609">
                  <c:v>44271.676037435209</c:v>
                </c:pt>
                <c:pt idx="1610">
                  <c:v>44271.096996537788</c:v>
                </c:pt>
                <c:pt idx="1611">
                  <c:v>44270.562098033035</c:v>
                </c:pt>
                <c:pt idx="1612">
                  <c:v>44267.695862795779</c:v>
                </c:pt>
                <c:pt idx="1613">
                  <c:v>44267.147042533099</c:v>
                </c:pt>
                <c:pt idx="1614">
                  <c:v>44266.568407091843</c:v>
                </c:pt>
                <c:pt idx="1615">
                  <c:v>44266.017888809351</c:v>
                </c:pt>
                <c:pt idx="1616">
                  <c:v>44265.414585661842</c:v>
                </c:pt>
                <c:pt idx="1617">
                  <c:v>44264.881247663274</c:v>
                </c:pt>
                <c:pt idx="1618">
                  <c:v>44264.305954659096</c:v>
                </c:pt>
                <c:pt idx="1619">
                  <c:v>44263.70920082779</c:v>
                </c:pt>
                <c:pt idx="1620">
                  <c:v>44263.109440215267</c:v>
                </c:pt>
                <c:pt idx="1621">
                  <c:v>44260.894092361756</c:v>
                </c:pt>
                <c:pt idx="1622">
                  <c:v>44260.356421841054</c:v>
                </c:pt>
                <c:pt idx="1623">
                  <c:v>44259.766053243213</c:v>
                </c:pt>
                <c:pt idx="1624">
                  <c:v>44259.202345117774</c:v>
                </c:pt>
                <c:pt idx="1625">
                  <c:v>44258.657894925986</c:v>
                </c:pt>
                <c:pt idx="1626">
                  <c:v>44258.08696284402</c:v>
                </c:pt>
                <c:pt idx="1627">
                  <c:v>44257.488306473271</c:v>
                </c:pt>
                <c:pt idx="1628">
                  <c:v>44256.911171719315</c:v>
                </c:pt>
                <c:pt idx="1629">
                  <c:v>44256.379471548702</c:v>
                </c:pt>
                <c:pt idx="1630">
                  <c:v>44253.577011304609</c:v>
                </c:pt>
                <c:pt idx="1631">
                  <c:v>44253.028379036557</c:v>
                </c:pt>
                <c:pt idx="1632">
                  <c:v>44252.480165624598</c:v>
                </c:pt>
                <c:pt idx="1633">
                  <c:v>44251.869115645975</c:v>
                </c:pt>
                <c:pt idx="1634">
                  <c:v>44251.275852277322</c:v>
                </c:pt>
                <c:pt idx="1635">
                  <c:v>44250.708478823355</c:v>
                </c:pt>
                <c:pt idx="1636">
                  <c:v>44250.126556230702</c:v>
                </c:pt>
                <c:pt idx="1637">
                  <c:v>44249.59007802188</c:v>
                </c:pt>
                <c:pt idx="1638">
                  <c:v>44249.041145350944</c:v>
                </c:pt>
                <c:pt idx="1639">
                  <c:v>44246.745714876415</c:v>
                </c:pt>
                <c:pt idx="1640">
                  <c:v>44246.205547371013</c:v>
                </c:pt>
                <c:pt idx="1641">
                  <c:v>44245.613714995503</c:v>
                </c:pt>
                <c:pt idx="1642">
                  <c:v>44245.064651814842</c:v>
                </c:pt>
                <c:pt idx="1643">
                  <c:v>44244.511957498631</c:v>
                </c:pt>
                <c:pt idx="1644">
                  <c:v>44243.903863293184</c:v>
                </c:pt>
                <c:pt idx="1645">
                  <c:v>44243.305146882543</c:v>
                </c:pt>
                <c:pt idx="1646">
                  <c:v>44242.771723275706</c:v>
                </c:pt>
                <c:pt idx="1647">
                  <c:v>44242.234234971744</c:v>
                </c:pt>
                <c:pt idx="1648">
                  <c:v>44239.457892043531</c:v>
                </c:pt>
                <c:pt idx="1649">
                  <c:v>44238.869981442542</c:v>
                </c:pt>
                <c:pt idx="1650">
                  <c:v>44238.263707969651</c:v>
                </c:pt>
                <c:pt idx="1651">
                  <c:v>44237.720912505269</c:v>
                </c:pt>
                <c:pt idx="1652">
                  <c:v>44237.123814712126</c:v>
                </c:pt>
                <c:pt idx="1653">
                  <c:v>44236.532485832126</c:v>
                </c:pt>
                <c:pt idx="1654">
                  <c:v>44235.973103550641</c:v>
                </c:pt>
                <c:pt idx="1655">
                  <c:v>44235.384361616605</c:v>
                </c:pt>
                <c:pt idx="1656">
                  <c:v>44232.46192490765</c:v>
                </c:pt>
                <c:pt idx="1657">
                  <c:v>44231.929844156009</c:v>
                </c:pt>
                <c:pt idx="1658">
                  <c:v>44231.378179293984</c:v>
                </c:pt>
                <c:pt idx="1659">
                  <c:v>44230.831544996523</c:v>
                </c:pt>
                <c:pt idx="1660">
                  <c:v>44230.296488273649</c:v>
                </c:pt>
                <c:pt idx="1661">
                  <c:v>44229.75789737075</c:v>
                </c:pt>
                <c:pt idx="1662">
                  <c:v>44229.214502964882</c:v>
                </c:pt>
                <c:pt idx="1663">
                  <c:v>44228.625729280713</c:v>
                </c:pt>
                <c:pt idx="1664">
                  <c:v>44228.051805086929</c:v>
                </c:pt>
                <c:pt idx="1665">
                  <c:v>44225.796033280443</c:v>
                </c:pt>
                <c:pt idx="1666">
                  <c:v>44225.259562607978</c:v>
                </c:pt>
                <c:pt idx="1667">
                  <c:v>44224.648622015164</c:v>
                </c:pt>
                <c:pt idx="1668">
                  <c:v>44224.107433969148</c:v>
                </c:pt>
                <c:pt idx="1669">
                  <c:v>44223.495205003295</c:v>
                </c:pt>
                <c:pt idx="1670">
                  <c:v>44222.895535450545</c:v>
                </c:pt>
                <c:pt idx="1671">
                  <c:v>44222.339067688859</c:v>
                </c:pt>
                <c:pt idx="1672">
                  <c:v>44221.729971849003</c:v>
                </c:pt>
                <c:pt idx="1673">
                  <c:v>44221.162254555296</c:v>
                </c:pt>
                <c:pt idx="1674">
                  <c:v>44218.858092856281</c:v>
                </c:pt>
                <c:pt idx="1675">
                  <c:v>44218.307684145148</c:v>
                </c:pt>
                <c:pt idx="1676">
                  <c:v>44217.754747694133</c:v>
                </c:pt>
                <c:pt idx="1677">
                  <c:v>44217.14725040667</c:v>
                </c:pt>
                <c:pt idx="1678">
                  <c:v>44216.60406787508</c:v>
                </c:pt>
                <c:pt idx="1679">
                  <c:v>44216.011659922646</c:v>
                </c:pt>
                <c:pt idx="1680">
                  <c:v>44215.397628129947</c:v>
                </c:pt>
                <c:pt idx="1681">
                  <c:v>44214.846355241083</c:v>
                </c:pt>
                <c:pt idx="1682">
                  <c:v>44214.27820779648</c:v>
                </c:pt>
                <c:pt idx="1683">
                  <c:v>44211.961518074786</c:v>
                </c:pt>
                <c:pt idx="1684">
                  <c:v>44211.377591288008</c:v>
                </c:pt>
                <c:pt idx="1685">
                  <c:v>44210.819948945231</c:v>
                </c:pt>
                <c:pt idx="1686">
                  <c:v>44210.265446564619</c:v>
                </c:pt>
                <c:pt idx="1687">
                  <c:v>44209.662236411983</c:v>
                </c:pt>
                <c:pt idx="1688">
                  <c:v>44209.124477984973</c:v>
                </c:pt>
                <c:pt idx="1689">
                  <c:v>44208.548423288354</c:v>
                </c:pt>
                <c:pt idx="1690">
                  <c:v>44208.002652923082</c:v>
                </c:pt>
                <c:pt idx="1691">
                  <c:v>44207.416263341671</c:v>
                </c:pt>
                <c:pt idx="1692">
                  <c:v>44204.554019866948</c:v>
                </c:pt>
                <c:pt idx="1693">
                  <c:v>44203.969699682857</c:v>
                </c:pt>
                <c:pt idx="1694">
                  <c:v>44203.384149169804</c:v>
                </c:pt>
                <c:pt idx="1695">
                  <c:v>44202.79542002175</c:v>
                </c:pt>
                <c:pt idx="1696">
                  <c:v>44202.246813394617</c:v>
                </c:pt>
                <c:pt idx="1697">
                  <c:v>44201.702873889175</c:v>
                </c:pt>
                <c:pt idx="1698">
                  <c:v>44201.168004105566</c:v>
                </c:pt>
                <c:pt idx="1699">
                  <c:v>44200.561446804328</c:v>
                </c:pt>
                <c:pt idx="1700">
                  <c:v>44197.808085779754</c:v>
                </c:pt>
                <c:pt idx="1701">
                  <c:v>44197.260737149983</c:v>
                </c:pt>
              </c:numCache>
            </c:numRef>
          </c:cat>
          <c:val>
            <c:numRef>
              <c:f>'Silver (Cleaned)'!$Q$6:$Q$1709</c:f>
              <c:numCache>
                <c:formatCode>_(* #,##0_);_(* \(#,##0\);_(* "-"_);_(@_)</c:formatCode>
                <c:ptCount val="1704"/>
                <c:pt idx="0">
                  <c:v>1820</c:v>
                </c:pt>
                <c:pt idx="1">
                  <c:v>1804</c:v>
                </c:pt>
                <c:pt idx="2">
                  <c:v>1946</c:v>
                </c:pt>
                <c:pt idx="3">
                  <c:v>1842</c:v>
                </c:pt>
                <c:pt idx="4">
                  <c:v>1678</c:v>
                </c:pt>
                <c:pt idx="5">
                  <c:v>1919</c:v>
                </c:pt>
                <c:pt idx="6">
                  <c:v>1912</c:v>
                </c:pt>
                <c:pt idx="7">
                  <c:v>1868</c:v>
                </c:pt>
                <c:pt idx="8">
                  <c:v>1685</c:v>
                </c:pt>
                <c:pt idx="9">
                  <c:v>1766</c:v>
                </c:pt>
                <c:pt idx="10">
                  <c:v>1713</c:v>
                </c:pt>
                <c:pt idx="11">
                  <c:v>1861</c:v>
                </c:pt>
                <c:pt idx="12">
                  <c:v>2052</c:v>
                </c:pt>
                <c:pt idx="13">
                  <c:v>1849</c:v>
                </c:pt>
                <c:pt idx="14">
                  <c:v>1932</c:v>
                </c:pt>
                <c:pt idx="15">
                  <c:v>1867</c:v>
                </c:pt>
                <c:pt idx="16">
                  <c:v>1748</c:v>
                </c:pt>
                <c:pt idx="17">
                  <c:v>1957</c:v>
                </c:pt>
                <c:pt idx="18">
                  <c:v>1661</c:v>
                </c:pt>
                <c:pt idx="19">
                  <c:v>1799</c:v>
                </c:pt>
                <c:pt idx="20">
                  <c:v>1951</c:v>
                </c:pt>
                <c:pt idx="21">
                  <c:v>1817</c:v>
                </c:pt>
                <c:pt idx="22">
                  <c:v>1778</c:v>
                </c:pt>
                <c:pt idx="23">
                  <c:v>1699</c:v>
                </c:pt>
                <c:pt idx="24">
                  <c:v>1845</c:v>
                </c:pt>
                <c:pt idx="25">
                  <c:v>1649</c:v>
                </c:pt>
                <c:pt idx="26">
                  <c:v>1692</c:v>
                </c:pt>
                <c:pt idx="27">
                  <c:v>1759</c:v>
                </c:pt>
                <c:pt idx="28">
                  <c:v>1638</c:v>
                </c:pt>
                <c:pt idx="29">
                  <c:v>1740</c:v>
                </c:pt>
                <c:pt idx="30">
                  <c:v>1638</c:v>
                </c:pt>
                <c:pt idx="31">
                  <c:v>1674</c:v>
                </c:pt>
                <c:pt idx="32">
                  <c:v>1670</c:v>
                </c:pt>
                <c:pt idx="33">
                  <c:v>1473</c:v>
                </c:pt>
                <c:pt idx="34">
                  <c:v>1547</c:v>
                </c:pt>
                <c:pt idx="35">
                  <c:v>1476</c:v>
                </c:pt>
                <c:pt idx="36">
                  <c:v>1745</c:v>
                </c:pt>
                <c:pt idx="37">
                  <c:v>1460</c:v>
                </c:pt>
                <c:pt idx="38">
                  <c:v>1586</c:v>
                </c:pt>
                <c:pt idx="39">
                  <c:v>1720</c:v>
                </c:pt>
                <c:pt idx="40">
                  <c:v>1604</c:v>
                </c:pt>
                <c:pt idx="41">
                  <c:v>1476</c:v>
                </c:pt>
                <c:pt idx="42">
                  <c:v>1440</c:v>
                </c:pt>
                <c:pt idx="43">
                  <c:v>1702</c:v>
                </c:pt>
                <c:pt idx="44">
                  <c:v>1530</c:v>
                </c:pt>
                <c:pt idx="45">
                  <c:v>1654</c:v>
                </c:pt>
                <c:pt idx="46">
                  <c:v>1365</c:v>
                </c:pt>
                <c:pt idx="47">
                  <c:v>1519</c:v>
                </c:pt>
                <c:pt idx="48">
                  <c:v>1542</c:v>
                </c:pt>
                <c:pt idx="49">
                  <c:v>1567</c:v>
                </c:pt>
                <c:pt idx="50">
                  <c:v>1397</c:v>
                </c:pt>
                <c:pt idx="51">
                  <c:v>1262</c:v>
                </c:pt>
                <c:pt idx="52">
                  <c:v>1292</c:v>
                </c:pt>
                <c:pt idx="53">
                  <c:v>1335</c:v>
                </c:pt>
                <c:pt idx="54">
                  <c:v>1433</c:v>
                </c:pt>
                <c:pt idx="55">
                  <c:v>1308</c:v>
                </c:pt>
                <c:pt idx="56">
                  <c:v>1353</c:v>
                </c:pt>
                <c:pt idx="57">
                  <c:v>1464</c:v>
                </c:pt>
                <c:pt idx="58">
                  <c:v>1490</c:v>
                </c:pt>
                <c:pt idx="59">
                  <c:v>1518</c:v>
                </c:pt>
                <c:pt idx="60">
                  <c:v>1528</c:v>
                </c:pt>
                <c:pt idx="61">
                  <c:v>1294</c:v>
                </c:pt>
                <c:pt idx="62">
                  <c:v>1358</c:v>
                </c:pt>
                <c:pt idx="63">
                  <c:v>1224</c:v>
                </c:pt>
                <c:pt idx="64">
                  <c:v>1415</c:v>
                </c:pt>
                <c:pt idx="65">
                  <c:v>1264</c:v>
                </c:pt>
                <c:pt idx="66">
                  <c:v>1231</c:v>
                </c:pt>
                <c:pt idx="67">
                  <c:v>1266</c:v>
                </c:pt>
                <c:pt idx="68">
                  <c:v>1158</c:v>
                </c:pt>
                <c:pt idx="69">
                  <c:v>1412</c:v>
                </c:pt>
                <c:pt idx="70">
                  <c:v>1388</c:v>
                </c:pt>
                <c:pt idx="71">
                  <c:v>1313</c:v>
                </c:pt>
                <c:pt idx="72">
                  <c:v>1265</c:v>
                </c:pt>
                <c:pt idx="73">
                  <c:v>1213</c:v>
                </c:pt>
                <c:pt idx="74">
                  <c:v>1151</c:v>
                </c:pt>
                <c:pt idx="75">
                  <c:v>1263</c:v>
                </c:pt>
                <c:pt idx="76">
                  <c:v>1280</c:v>
                </c:pt>
                <c:pt idx="77">
                  <c:v>1176</c:v>
                </c:pt>
                <c:pt idx="78">
                  <c:v>1364</c:v>
                </c:pt>
                <c:pt idx="79">
                  <c:v>1206</c:v>
                </c:pt>
                <c:pt idx="80">
                  <c:v>1230</c:v>
                </c:pt>
                <c:pt idx="81">
                  <c:v>1252</c:v>
                </c:pt>
                <c:pt idx="82">
                  <c:v>1259</c:v>
                </c:pt>
                <c:pt idx="83">
                  <c:v>1137</c:v>
                </c:pt>
                <c:pt idx="84">
                  <c:v>1183</c:v>
                </c:pt>
                <c:pt idx="85">
                  <c:v>1258</c:v>
                </c:pt>
                <c:pt idx="86">
                  <c:v>1220</c:v>
                </c:pt>
                <c:pt idx="87">
                  <c:v>1228</c:v>
                </c:pt>
                <c:pt idx="88">
                  <c:v>1340</c:v>
                </c:pt>
                <c:pt idx="89">
                  <c:v>1106</c:v>
                </c:pt>
                <c:pt idx="90">
                  <c:v>1064</c:v>
                </c:pt>
                <c:pt idx="91">
                  <c:v>1339</c:v>
                </c:pt>
                <c:pt idx="92">
                  <c:v>1083</c:v>
                </c:pt>
                <c:pt idx="93">
                  <c:v>1355</c:v>
                </c:pt>
                <c:pt idx="94">
                  <c:v>1095</c:v>
                </c:pt>
                <c:pt idx="95">
                  <c:v>1352</c:v>
                </c:pt>
                <c:pt idx="96">
                  <c:v>1225</c:v>
                </c:pt>
                <c:pt idx="97">
                  <c:v>1132</c:v>
                </c:pt>
                <c:pt idx="98">
                  <c:v>1265</c:v>
                </c:pt>
                <c:pt idx="99">
                  <c:v>1199</c:v>
                </c:pt>
                <c:pt idx="100">
                  <c:v>1318</c:v>
                </c:pt>
                <c:pt idx="101">
                  <c:v>1432</c:v>
                </c:pt>
                <c:pt idx="102">
                  <c:v>1393</c:v>
                </c:pt>
                <c:pt idx="103">
                  <c:v>1473</c:v>
                </c:pt>
                <c:pt idx="104">
                  <c:v>1344</c:v>
                </c:pt>
                <c:pt idx="105">
                  <c:v>1373</c:v>
                </c:pt>
                <c:pt idx="106">
                  <c:v>1306</c:v>
                </c:pt>
                <c:pt idx="107">
                  <c:v>1425</c:v>
                </c:pt>
                <c:pt idx="108">
                  <c:v>1200</c:v>
                </c:pt>
                <c:pt idx="109">
                  <c:v>1202</c:v>
                </c:pt>
                <c:pt idx="110">
                  <c:v>1442</c:v>
                </c:pt>
                <c:pt idx="111">
                  <c:v>1493</c:v>
                </c:pt>
                <c:pt idx="112">
                  <c:v>1285</c:v>
                </c:pt>
                <c:pt idx="113">
                  <c:v>1434</c:v>
                </c:pt>
                <c:pt idx="114">
                  <c:v>1562</c:v>
                </c:pt>
                <c:pt idx="115">
                  <c:v>1431</c:v>
                </c:pt>
                <c:pt idx="116">
                  <c:v>1419</c:v>
                </c:pt>
                <c:pt idx="117">
                  <c:v>1553</c:v>
                </c:pt>
                <c:pt idx="118">
                  <c:v>1484</c:v>
                </c:pt>
                <c:pt idx="119">
                  <c:v>1308</c:v>
                </c:pt>
                <c:pt idx="120">
                  <c:v>1331</c:v>
                </c:pt>
                <c:pt idx="121">
                  <c:v>1529</c:v>
                </c:pt>
                <c:pt idx="122">
                  <c:v>1386</c:v>
                </c:pt>
                <c:pt idx="123">
                  <c:v>1434</c:v>
                </c:pt>
                <c:pt idx="124">
                  <c:v>1582</c:v>
                </c:pt>
                <c:pt idx="125">
                  <c:v>1673</c:v>
                </c:pt>
                <c:pt idx="126">
                  <c:v>1439</c:v>
                </c:pt>
                <c:pt idx="127">
                  <c:v>1536</c:v>
                </c:pt>
                <c:pt idx="128">
                  <c:v>1380</c:v>
                </c:pt>
                <c:pt idx="129">
                  <c:v>1443</c:v>
                </c:pt>
                <c:pt idx="130">
                  <c:v>1560</c:v>
                </c:pt>
                <c:pt idx="131">
                  <c:v>1598</c:v>
                </c:pt>
                <c:pt idx="132">
                  <c:v>1657</c:v>
                </c:pt>
                <c:pt idx="133">
                  <c:v>1552</c:v>
                </c:pt>
                <c:pt idx="134">
                  <c:v>1742</c:v>
                </c:pt>
                <c:pt idx="135">
                  <c:v>1713</c:v>
                </c:pt>
                <c:pt idx="136">
                  <c:v>1507</c:v>
                </c:pt>
                <c:pt idx="137">
                  <c:v>1762</c:v>
                </c:pt>
                <c:pt idx="138">
                  <c:v>1493</c:v>
                </c:pt>
                <c:pt idx="139">
                  <c:v>1579</c:v>
                </c:pt>
                <c:pt idx="140">
                  <c:v>1668</c:v>
                </c:pt>
                <c:pt idx="141">
                  <c:v>1482</c:v>
                </c:pt>
                <c:pt idx="142">
                  <c:v>1733</c:v>
                </c:pt>
                <c:pt idx="143">
                  <c:v>1707</c:v>
                </c:pt>
                <c:pt idx="144">
                  <c:v>1403</c:v>
                </c:pt>
                <c:pt idx="145">
                  <c:v>1577</c:v>
                </c:pt>
                <c:pt idx="146">
                  <c:v>1440</c:v>
                </c:pt>
                <c:pt idx="147">
                  <c:v>1701</c:v>
                </c:pt>
                <c:pt idx="148">
                  <c:v>1615</c:v>
                </c:pt>
                <c:pt idx="149">
                  <c:v>1520</c:v>
                </c:pt>
                <c:pt idx="150">
                  <c:v>1652</c:v>
                </c:pt>
                <c:pt idx="151">
                  <c:v>1566</c:v>
                </c:pt>
                <c:pt idx="152">
                  <c:v>1630</c:v>
                </c:pt>
                <c:pt idx="153">
                  <c:v>1428</c:v>
                </c:pt>
                <c:pt idx="154">
                  <c:v>1496</c:v>
                </c:pt>
                <c:pt idx="155">
                  <c:v>1469</c:v>
                </c:pt>
                <c:pt idx="156">
                  <c:v>1468</c:v>
                </c:pt>
                <c:pt idx="157">
                  <c:v>1412</c:v>
                </c:pt>
                <c:pt idx="158">
                  <c:v>1570</c:v>
                </c:pt>
                <c:pt idx="159">
                  <c:v>1501</c:v>
                </c:pt>
                <c:pt idx="160">
                  <c:v>1705</c:v>
                </c:pt>
                <c:pt idx="161">
                  <c:v>1434</c:v>
                </c:pt>
                <c:pt idx="162">
                  <c:v>1573</c:v>
                </c:pt>
                <c:pt idx="163">
                  <c:v>1536</c:v>
                </c:pt>
                <c:pt idx="164">
                  <c:v>1659</c:v>
                </c:pt>
                <c:pt idx="165">
                  <c:v>1774</c:v>
                </c:pt>
                <c:pt idx="166">
                  <c:v>1587</c:v>
                </c:pt>
                <c:pt idx="167">
                  <c:v>1471</c:v>
                </c:pt>
                <c:pt idx="168">
                  <c:v>1573</c:v>
                </c:pt>
                <c:pt idx="169">
                  <c:v>1467</c:v>
                </c:pt>
                <c:pt idx="170">
                  <c:v>1741</c:v>
                </c:pt>
                <c:pt idx="171">
                  <c:v>1708</c:v>
                </c:pt>
                <c:pt idx="172">
                  <c:v>1462</c:v>
                </c:pt>
                <c:pt idx="173">
                  <c:v>1683</c:v>
                </c:pt>
                <c:pt idx="174">
                  <c:v>1654</c:v>
                </c:pt>
                <c:pt idx="175">
                  <c:v>1579</c:v>
                </c:pt>
                <c:pt idx="176">
                  <c:v>1519</c:v>
                </c:pt>
                <c:pt idx="177">
                  <c:v>1487</c:v>
                </c:pt>
                <c:pt idx="178">
                  <c:v>1711</c:v>
                </c:pt>
                <c:pt idx="179">
                  <c:v>1391</c:v>
                </c:pt>
                <c:pt idx="180">
                  <c:v>1422</c:v>
                </c:pt>
                <c:pt idx="181">
                  <c:v>1385</c:v>
                </c:pt>
                <c:pt idx="182">
                  <c:v>1540</c:v>
                </c:pt>
                <c:pt idx="183">
                  <c:v>1648</c:v>
                </c:pt>
                <c:pt idx="184">
                  <c:v>1689</c:v>
                </c:pt>
                <c:pt idx="185">
                  <c:v>1565</c:v>
                </c:pt>
                <c:pt idx="186">
                  <c:v>1675</c:v>
                </c:pt>
                <c:pt idx="187">
                  <c:v>1328</c:v>
                </c:pt>
                <c:pt idx="188">
                  <c:v>1625</c:v>
                </c:pt>
                <c:pt idx="189">
                  <c:v>1524</c:v>
                </c:pt>
                <c:pt idx="190">
                  <c:v>1558</c:v>
                </c:pt>
                <c:pt idx="191">
                  <c:v>1314</c:v>
                </c:pt>
                <c:pt idx="192">
                  <c:v>1470</c:v>
                </c:pt>
                <c:pt idx="193">
                  <c:v>1600</c:v>
                </c:pt>
                <c:pt idx="194">
                  <c:v>1369</c:v>
                </c:pt>
                <c:pt idx="195">
                  <c:v>1534</c:v>
                </c:pt>
                <c:pt idx="196">
                  <c:v>1441</c:v>
                </c:pt>
                <c:pt idx="197">
                  <c:v>1615</c:v>
                </c:pt>
                <c:pt idx="198">
                  <c:v>1485</c:v>
                </c:pt>
                <c:pt idx="199">
                  <c:v>1292</c:v>
                </c:pt>
                <c:pt idx="200">
                  <c:v>1353</c:v>
                </c:pt>
                <c:pt idx="201">
                  <c:v>1541</c:v>
                </c:pt>
                <c:pt idx="202">
                  <c:v>1399</c:v>
                </c:pt>
                <c:pt idx="203">
                  <c:v>1516</c:v>
                </c:pt>
                <c:pt idx="204">
                  <c:v>1409</c:v>
                </c:pt>
                <c:pt idx="205">
                  <c:v>1539</c:v>
                </c:pt>
                <c:pt idx="206">
                  <c:v>1377</c:v>
                </c:pt>
                <c:pt idx="207">
                  <c:v>1281</c:v>
                </c:pt>
                <c:pt idx="208">
                  <c:v>1475</c:v>
                </c:pt>
                <c:pt idx="209">
                  <c:v>1481</c:v>
                </c:pt>
                <c:pt idx="210">
                  <c:v>1526</c:v>
                </c:pt>
                <c:pt idx="211">
                  <c:v>1396</c:v>
                </c:pt>
                <c:pt idx="212">
                  <c:v>1389</c:v>
                </c:pt>
                <c:pt idx="213">
                  <c:v>1465</c:v>
                </c:pt>
                <c:pt idx="214">
                  <c:v>1500</c:v>
                </c:pt>
                <c:pt idx="215">
                  <c:v>1279</c:v>
                </c:pt>
                <c:pt idx="216">
                  <c:v>1406</c:v>
                </c:pt>
                <c:pt idx="217">
                  <c:v>1605</c:v>
                </c:pt>
                <c:pt idx="218">
                  <c:v>1268</c:v>
                </c:pt>
                <c:pt idx="219">
                  <c:v>1552</c:v>
                </c:pt>
                <c:pt idx="220">
                  <c:v>1622</c:v>
                </c:pt>
                <c:pt idx="221">
                  <c:v>1545</c:v>
                </c:pt>
                <c:pt idx="222">
                  <c:v>1472</c:v>
                </c:pt>
                <c:pt idx="223">
                  <c:v>1607</c:v>
                </c:pt>
                <c:pt idx="224">
                  <c:v>1382</c:v>
                </c:pt>
                <c:pt idx="225">
                  <c:v>1414</c:v>
                </c:pt>
                <c:pt idx="226">
                  <c:v>1466</c:v>
                </c:pt>
                <c:pt idx="227">
                  <c:v>1406</c:v>
                </c:pt>
                <c:pt idx="228">
                  <c:v>1332</c:v>
                </c:pt>
                <c:pt idx="229">
                  <c:v>1461</c:v>
                </c:pt>
                <c:pt idx="230">
                  <c:v>1372</c:v>
                </c:pt>
                <c:pt idx="231">
                  <c:v>1373</c:v>
                </c:pt>
                <c:pt idx="232">
                  <c:v>1618</c:v>
                </c:pt>
                <c:pt idx="233">
                  <c:v>1613</c:v>
                </c:pt>
                <c:pt idx="234">
                  <c:v>1425</c:v>
                </c:pt>
                <c:pt idx="235">
                  <c:v>1438</c:v>
                </c:pt>
                <c:pt idx="236">
                  <c:v>1456</c:v>
                </c:pt>
                <c:pt idx="237">
                  <c:v>1404</c:v>
                </c:pt>
                <c:pt idx="238">
                  <c:v>1532</c:v>
                </c:pt>
                <c:pt idx="239">
                  <c:v>1415</c:v>
                </c:pt>
                <c:pt idx="240">
                  <c:v>1626</c:v>
                </c:pt>
                <c:pt idx="241">
                  <c:v>1426</c:v>
                </c:pt>
                <c:pt idx="242">
                  <c:v>1608</c:v>
                </c:pt>
                <c:pt idx="243">
                  <c:v>1565</c:v>
                </c:pt>
                <c:pt idx="244">
                  <c:v>1436</c:v>
                </c:pt>
                <c:pt idx="245">
                  <c:v>1698</c:v>
                </c:pt>
                <c:pt idx="246">
                  <c:v>1513</c:v>
                </c:pt>
                <c:pt idx="247">
                  <c:v>1601</c:v>
                </c:pt>
                <c:pt idx="248">
                  <c:v>1722</c:v>
                </c:pt>
                <c:pt idx="249">
                  <c:v>1749</c:v>
                </c:pt>
                <c:pt idx="250">
                  <c:v>1447</c:v>
                </c:pt>
                <c:pt idx="251">
                  <c:v>1785</c:v>
                </c:pt>
                <c:pt idx="252">
                  <c:v>1706</c:v>
                </c:pt>
                <c:pt idx="253">
                  <c:v>1814</c:v>
                </c:pt>
                <c:pt idx="254">
                  <c:v>1467</c:v>
                </c:pt>
                <c:pt idx="255">
                  <c:v>1775</c:v>
                </c:pt>
                <c:pt idx="256">
                  <c:v>1781</c:v>
                </c:pt>
                <c:pt idx="257">
                  <c:v>1618</c:v>
                </c:pt>
                <c:pt idx="258">
                  <c:v>1792</c:v>
                </c:pt>
                <c:pt idx="259">
                  <c:v>1563</c:v>
                </c:pt>
                <c:pt idx="260">
                  <c:v>1725</c:v>
                </c:pt>
                <c:pt idx="261">
                  <c:v>1739</c:v>
                </c:pt>
                <c:pt idx="262">
                  <c:v>1776</c:v>
                </c:pt>
                <c:pt idx="263">
                  <c:v>1643</c:v>
                </c:pt>
                <c:pt idx="264">
                  <c:v>1968</c:v>
                </c:pt>
                <c:pt idx="265">
                  <c:v>1712</c:v>
                </c:pt>
                <c:pt idx="266">
                  <c:v>1979</c:v>
                </c:pt>
                <c:pt idx="267">
                  <c:v>1880</c:v>
                </c:pt>
                <c:pt idx="268">
                  <c:v>1671</c:v>
                </c:pt>
                <c:pt idx="269">
                  <c:v>1927</c:v>
                </c:pt>
                <c:pt idx="270">
                  <c:v>1886</c:v>
                </c:pt>
                <c:pt idx="271">
                  <c:v>1829</c:v>
                </c:pt>
                <c:pt idx="272">
                  <c:v>2044</c:v>
                </c:pt>
                <c:pt idx="273">
                  <c:v>1853</c:v>
                </c:pt>
                <c:pt idx="274">
                  <c:v>1829</c:v>
                </c:pt>
                <c:pt idx="275">
                  <c:v>2084</c:v>
                </c:pt>
                <c:pt idx="276">
                  <c:v>1672</c:v>
                </c:pt>
                <c:pt idx="277">
                  <c:v>1937</c:v>
                </c:pt>
                <c:pt idx="278">
                  <c:v>2081</c:v>
                </c:pt>
                <c:pt idx="279">
                  <c:v>1874</c:v>
                </c:pt>
                <c:pt idx="280">
                  <c:v>2001</c:v>
                </c:pt>
                <c:pt idx="281">
                  <c:v>1810</c:v>
                </c:pt>
                <c:pt idx="282">
                  <c:v>2035</c:v>
                </c:pt>
                <c:pt idx="283">
                  <c:v>1767</c:v>
                </c:pt>
                <c:pt idx="284">
                  <c:v>2171</c:v>
                </c:pt>
                <c:pt idx="285">
                  <c:v>2135</c:v>
                </c:pt>
                <c:pt idx="286">
                  <c:v>2300</c:v>
                </c:pt>
                <c:pt idx="287">
                  <c:v>1975</c:v>
                </c:pt>
                <c:pt idx="288">
                  <c:v>2399</c:v>
                </c:pt>
                <c:pt idx="289">
                  <c:v>2045</c:v>
                </c:pt>
                <c:pt idx="290">
                  <c:v>2225</c:v>
                </c:pt>
                <c:pt idx="291">
                  <c:v>2431</c:v>
                </c:pt>
                <c:pt idx="292">
                  <c:v>2122</c:v>
                </c:pt>
                <c:pt idx="293">
                  <c:v>2315.5</c:v>
                </c:pt>
                <c:pt idx="294">
                  <c:v>2509</c:v>
                </c:pt>
                <c:pt idx="295">
                  <c:v>2689</c:v>
                </c:pt>
                <c:pt idx="296">
                  <c:v>2492</c:v>
                </c:pt>
                <c:pt idx="297">
                  <c:v>2602</c:v>
                </c:pt>
                <c:pt idx="298">
                  <c:v>2590</c:v>
                </c:pt>
                <c:pt idx="299">
                  <c:v>2357</c:v>
                </c:pt>
                <c:pt idx="300">
                  <c:v>2697</c:v>
                </c:pt>
                <c:pt idx="301">
                  <c:v>2713</c:v>
                </c:pt>
                <c:pt idx="302">
                  <c:v>2339</c:v>
                </c:pt>
                <c:pt idx="303">
                  <c:v>2430</c:v>
                </c:pt>
                <c:pt idx="304">
                  <c:v>2521</c:v>
                </c:pt>
                <c:pt idx="305">
                  <c:v>2600</c:v>
                </c:pt>
                <c:pt idx="306">
                  <c:v>2570</c:v>
                </c:pt>
                <c:pt idx="307">
                  <c:v>2540</c:v>
                </c:pt>
                <c:pt idx="308">
                  <c:v>2516</c:v>
                </c:pt>
                <c:pt idx="309">
                  <c:v>2693</c:v>
                </c:pt>
                <c:pt idx="310">
                  <c:v>2875.5</c:v>
                </c:pt>
                <c:pt idx="311">
                  <c:v>2771</c:v>
                </c:pt>
                <c:pt idx="312">
                  <c:v>2616</c:v>
                </c:pt>
                <c:pt idx="313">
                  <c:v>2723</c:v>
                </c:pt>
                <c:pt idx="314">
                  <c:v>3215.5</c:v>
                </c:pt>
                <c:pt idx="315">
                  <c:v>2968.5</c:v>
                </c:pt>
                <c:pt idx="316">
                  <c:v>3363</c:v>
                </c:pt>
                <c:pt idx="317">
                  <c:v>3251</c:v>
                </c:pt>
                <c:pt idx="318">
                  <c:v>3410</c:v>
                </c:pt>
                <c:pt idx="319">
                  <c:v>3157.5</c:v>
                </c:pt>
                <c:pt idx="320">
                  <c:v>3280.5</c:v>
                </c:pt>
                <c:pt idx="321">
                  <c:v>3234.5</c:v>
                </c:pt>
                <c:pt idx="322">
                  <c:v>3004.5</c:v>
                </c:pt>
                <c:pt idx="323">
                  <c:v>3360</c:v>
                </c:pt>
                <c:pt idx="324">
                  <c:v>2969.5</c:v>
                </c:pt>
                <c:pt idx="325">
                  <c:v>3019</c:v>
                </c:pt>
                <c:pt idx="326">
                  <c:v>3073.5</c:v>
                </c:pt>
                <c:pt idx="327">
                  <c:v>3125</c:v>
                </c:pt>
                <c:pt idx="328">
                  <c:v>3065</c:v>
                </c:pt>
                <c:pt idx="329">
                  <c:v>3120.5</c:v>
                </c:pt>
                <c:pt idx="330">
                  <c:v>3145</c:v>
                </c:pt>
                <c:pt idx="331">
                  <c:v>3093</c:v>
                </c:pt>
                <c:pt idx="332">
                  <c:v>3084.5</c:v>
                </c:pt>
                <c:pt idx="333">
                  <c:v>3108.5</c:v>
                </c:pt>
                <c:pt idx="334">
                  <c:v>2821.5</c:v>
                </c:pt>
                <c:pt idx="335">
                  <c:v>2952</c:v>
                </c:pt>
                <c:pt idx="336">
                  <c:v>3021.5</c:v>
                </c:pt>
                <c:pt idx="337">
                  <c:v>3026</c:v>
                </c:pt>
                <c:pt idx="338">
                  <c:v>3098.5</c:v>
                </c:pt>
                <c:pt idx="339">
                  <c:v>3005.5</c:v>
                </c:pt>
                <c:pt idx="340">
                  <c:v>3146.5</c:v>
                </c:pt>
                <c:pt idx="341">
                  <c:v>2999</c:v>
                </c:pt>
                <c:pt idx="342">
                  <c:v>3190.5</c:v>
                </c:pt>
                <c:pt idx="343">
                  <c:v>2905</c:v>
                </c:pt>
                <c:pt idx="344">
                  <c:v>3126</c:v>
                </c:pt>
                <c:pt idx="345">
                  <c:v>2843.5</c:v>
                </c:pt>
                <c:pt idx="346">
                  <c:v>3239</c:v>
                </c:pt>
                <c:pt idx="347">
                  <c:v>2826.5</c:v>
                </c:pt>
                <c:pt idx="348">
                  <c:v>2752</c:v>
                </c:pt>
                <c:pt idx="349">
                  <c:v>2711</c:v>
                </c:pt>
                <c:pt idx="350">
                  <c:v>2841</c:v>
                </c:pt>
                <c:pt idx="351">
                  <c:v>2722.5</c:v>
                </c:pt>
                <c:pt idx="352">
                  <c:v>2657</c:v>
                </c:pt>
                <c:pt idx="353">
                  <c:v>2787.5</c:v>
                </c:pt>
                <c:pt idx="354">
                  <c:v>3138</c:v>
                </c:pt>
                <c:pt idx="355">
                  <c:v>2789.5</c:v>
                </c:pt>
                <c:pt idx="356">
                  <c:v>2661</c:v>
                </c:pt>
                <c:pt idx="357">
                  <c:v>2747.5</c:v>
                </c:pt>
                <c:pt idx="358">
                  <c:v>2816.5</c:v>
                </c:pt>
                <c:pt idx="359">
                  <c:v>2599</c:v>
                </c:pt>
                <c:pt idx="360">
                  <c:v>2573</c:v>
                </c:pt>
                <c:pt idx="361">
                  <c:v>2547</c:v>
                </c:pt>
                <c:pt idx="362">
                  <c:v>2651</c:v>
                </c:pt>
                <c:pt idx="363">
                  <c:v>2727</c:v>
                </c:pt>
                <c:pt idx="364">
                  <c:v>2615</c:v>
                </c:pt>
                <c:pt idx="365">
                  <c:v>2487</c:v>
                </c:pt>
                <c:pt idx="366">
                  <c:v>2359</c:v>
                </c:pt>
                <c:pt idx="367">
                  <c:v>2654</c:v>
                </c:pt>
                <c:pt idx="368">
                  <c:v>2873</c:v>
                </c:pt>
                <c:pt idx="369">
                  <c:v>2772</c:v>
                </c:pt>
                <c:pt idx="370">
                  <c:v>2368</c:v>
                </c:pt>
                <c:pt idx="371">
                  <c:v>2384</c:v>
                </c:pt>
                <c:pt idx="372">
                  <c:v>2750</c:v>
                </c:pt>
                <c:pt idx="373">
                  <c:v>2469</c:v>
                </c:pt>
                <c:pt idx="374">
                  <c:v>2393</c:v>
                </c:pt>
                <c:pt idx="375">
                  <c:v>2480</c:v>
                </c:pt>
                <c:pt idx="376">
                  <c:v>2200</c:v>
                </c:pt>
                <c:pt idx="377">
                  <c:v>2699</c:v>
                </c:pt>
                <c:pt idx="378">
                  <c:v>2405</c:v>
                </c:pt>
                <c:pt idx="379">
                  <c:v>2208</c:v>
                </c:pt>
                <c:pt idx="380">
                  <c:v>2497</c:v>
                </c:pt>
                <c:pt idx="381">
                  <c:v>2697</c:v>
                </c:pt>
                <c:pt idx="382">
                  <c:v>2394</c:v>
                </c:pt>
                <c:pt idx="383">
                  <c:v>2544</c:v>
                </c:pt>
                <c:pt idx="384">
                  <c:v>2624</c:v>
                </c:pt>
                <c:pt idx="385">
                  <c:v>2073</c:v>
                </c:pt>
                <c:pt idx="386">
                  <c:v>2216</c:v>
                </c:pt>
                <c:pt idx="387">
                  <c:v>2363</c:v>
                </c:pt>
                <c:pt idx="388">
                  <c:v>2537</c:v>
                </c:pt>
                <c:pt idx="389">
                  <c:v>2144</c:v>
                </c:pt>
                <c:pt idx="390">
                  <c:v>2031</c:v>
                </c:pt>
                <c:pt idx="391">
                  <c:v>2079</c:v>
                </c:pt>
                <c:pt idx="392">
                  <c:v>2237</c:v>
                </c:pt>
                <c:pt idx="393">
                  <c:v>2427</c:v>
                </c:pt>
                <c:pt idx="394">
                  <c:v>2012</c:v>
                </c:pt>
                <c:pt idx="395">
                  <c:v>2247</c:v>
                </c:pt>
                <c:pt idx="396">
                  <c:v>1985</c:v>
                </c:pt>
                <c:pt idx="397">
                  <c:v>2149</c:v>
                </c:pt>
                <c:pt idx="398">
                  <c:v>1888</c:v>
                </c:pt>
                <c:pt idx="399">
                  <c:v>2156</c:v>
                </c:pt>
                <c:pt idx="400">
                  <c:v>2268</c:v>
                </c:pt>
                <c:pt idx="401">
                  <c:v>1974</c:v>
                </c:pt>
                <c:pt idx="402">
                  <c:v>2204</c:v>
                </c:pt>
                <c:pt idx="403">
                  <c:v>2270</c:v>
                </c:pt>
                <c:pt idx="404">
                  <c:v>2184</c:v>
                </c:pt>
                <c:pt idx="405">
                  <c:v>2183</c:v>
                </c:pt>
                <c:pt idx="406">
                  <c:v>2064</c:v>
                </c:pt>
                <c:pt idx="407">
                  <c:v>1967</c:v>
                </c:pt>
                <c:pt idx="408">
                  <c:v>2136</c:v>
                </c:pt>
                <c:pt idx="409">
                  <c:v>2106</c:v>
                </c:pt>
                <c:pt idx="410">
                  <c:v>1764</c:v>
                </c:pt>
                <c:pt idx="411">
                  <c:v>1785</c:v>
                </c:pt>
                <c:pt idx="412">
                  <c:v>2116</c:v>
                </c:pt>
                <c:pt idx="413">
                  <c:v>1945</c:v>
                </c:pt>
                <c:pt idx="414">
                  <c:v>1836</c:v>
                </c:pt>
                <c:pt idx="415">
                  <c:v>1769</c:v>
                </c:pt>
                <c:pt idx="416">
                  <c:v>1876</c:v>
                </c:pt>
                <c:pt idx="417">
                  <c:v>1945</c:v>
                </c:pt>
                <c:pt idx="418">
                  <c:v>1916</c:v>
                </c:pt>
                <c:pt idx="419">
                  <c:v>1822</c:v>
                </c:pt>
                <c:pt idx="420">
                  <c:v>1814</c:v>
                </c:pt>
                <c:pt idx="421">
                  <c:v>1898</c:v>
                </c:pt>
                <c:pt idx="422">
                  <c:v>1664</c:v>
                </c:pt>
                <c:pt idx="423">
                  <c:v>1678</c:v>
                </c:pt>
                <c:pt idx="424">
                  <c:v>1905</c:v>
                </c:pt>
                <c:pt idx="425">
                  <c:v>1807</c:v>
                </c:pt>
                <c:pt idx="426">
                  <c:v>1797</c:v>
                </c:pt>
                <c:pt idx="427">
                  <c:v>1686</c:v>
                </c:pt>
                <c:pt idx="428">
                  <c:v>1603</c:v>
                </c:pt>
                <c:pt idx="429">
                  <c:v>1994</c:v>
                </c:pt>
                <c:pt idx="430">
                  <c:v>1575</c:v>
                </c:pt>
                <c:pt idx="431">
                  <c:v>1975</c:v>
                </c:pt>
                <c:pt idx="432">
                  <c:v>1910</c:v>
                </c:pt>
                <c:pt idx="433">
                  <c:v>1744</c:v>
                </c:pt>
                <c:pt idx="434">
                  <c:v>1693</c:v>
                </c:pt>
                <c:pt idx="435">
                  <c:v>1741</c:v>
                </c:pt>
                <c:pt idx="436">
                  <c:v>1804</c:v>
                </c:pt>
                <c:pt idx="437">
                  <c:v>1743</c:v>
                </c:pt>
                <c:pt idx="438">
                  <c:v>1905</c:v>
                </c:pt>
                <c:pt idx="439">
                  <c:v>1602</c:v>
                </c:pt>
                <c:pt idx="440">
                  <c:v>1785</c:v>
                </c:pt>
                <c:pt idx="441">
                  <c:v>1659</c:v>
                </c:pt>
                <c:pt idx="442">
                  <c:v>1620</c:v>
                </c:pt>
                <c:pt idx="443">
                  <c:v>1832</c:v>
                </c:pt>
                <c:pt idx="444">
                  <c:v>1899</c:v>
                </c:pt>
                <c:pt idx="445">
                  <c:v>1876</c:v>
                </c:pt>
                <c:pt idx="446">
                  <c:v>1585</c:v>
                </c:pt>
                <c:pt idx="447">
                  <c:v>1753</c:v>
                </c:pt>
                <c:pt idx="448">
                  <c:v>2006</c:v>
                </c:pt>
                <c:pt idx="449">
                  <c:v>1844</c:v>
                </c:pt>
                <c:pt idx="450">
                  <c:v>1786</c:v>
                </c:pt>
                <c:pt idx="451">
                  <c:v>1788</c:v>
                </c:pt>
                <c:pt idx="452">
                  <c:v>1820</c:v>
                </c:pt>
                <c:pt idx="453">
                  <c:v>1797</c:v>
                </c:pt>
                <c:pt idx="454">
                  <c:v>1744</c:v>
                </c:pt>
                <c:pt idx="455">
                  <c:v>1667</c:v>
                </c:pt>
                <c:pt idx="456">
                  <c:v>1708</c:v>
                </c:pt>
                <c:pt idx="457">
                  <c:v>1640</c:v>
                </c:pt>
                <c:pt idx="458">
                  <c:v>1790</c:v>
                </c:pt>
                <c:pt idx="459">
                  <c:v>2026</c:v>
                </c:pt>
                <c:pt idx="460">
                  <c:v>1972</c:v>
                </c:pt>
                <c:pt idx="461">
                  <c:v>1922</c:v>
                </c:pt>
                <c:pt idx="462">
                  <c:v>1783</c:v>
                </c:pt>
                <c:pt idx="463">
                  <c:v>1645</c:v>
                </c:pt>
                <c:pt idx="464">
                  <c:v>1836</c:v>
                </c:pt>
                <c:pt idx="465">
                  <c:v>1970</c:v>
                </c:pt>
                <c:pt idx="466">
                  <c:v>1891</c:v>
                </c:pt>
                <c:pt idx="467">
                  <c:v>1922</c:v>
                </c:pt>
                <c:pt idx="468">
                  <c:v>1657</c:v>
                </c:pt>
                <c:pt idx="469">
                  <c:v>1728</c:v>
                </c:pt>
                <c:pt idx="470">
                  <c:v>1800</c:v>
                </c:pt>
                <c:pt idx="471">
                  <c:v>1631</c:v>
                </c:pt>
                <c:pt idx="472">
                  <c:v>1744</c:v>
                </c:pt>
                <c:pt idx="473">
                  <c:v>1925</c:v>
                </c:pt>
                <c:pt idx="474">
                  <c:v>1978</c:v>
                </c:pt>
                <c:pt idx="475">
                  <c:v>1910</c:v>
                </c:pt>
                <c:pt idx="476">
                  <c:v>1873</c:v>
                </c:pt>
                <c:pt idx="477">
                  <c:v>1581</c:v>
                </c:pt>
                <c:pt idx="478">
                  <c:v>1845</c:v>
                </c:pt>
                <c:pt idx="479">
                  <c:v>1538</c:v>
                </c:pt>
                <c:pt idx="480">
                  <c:v>1637</c:v>
                </c:pt>
                <c:pt idx="481">
                  <c:v>1638</c:v>
                </c:pt>
                <c:pt idx="482">
                  <c:v>1501</c:v>
                </c:pt>
                <c:pt idx="483">
                  <c:v>1719</c:v>
                </c:pt>
                <c:pt idx="484">
                  <c:v>1554</c:v>
                </c:pt>
                <c:pt idx="485">
                  <c:v>1613</c:v>
                </c:pt>
                <c:pt idx="486">
                  <c:v>1532</c:v>
                </c:pt>
                <c:pt idx="487">
                  <c:v>1634</c:v>
                </c:pt>
                <c:pt idx="488">
                  <c:v>1621</c:v>
                </c:pt>
                <c:pt idx="489">
                  <c:v>1646</c:v>
                </c:pt>
                <c:pt idx="490">
                  <c:v>1451</c:v>
                </c:pt>
                <c:pt idx="491">
                  <c:v>1646</c:v>
                </c:pt>
                <c:pt idx="492">
                  <c:v>1552</c:v>
                </c:pt>
                <c:pt idx="493">
                  <c:v>1464</c:v>
                </c:pt>
                <c:pt idx="494">
                  <c:v>1445</c:v>
                </c:pt>
                <c:pt idx="495">
                  <c:v>1405</c:v>
                </c:pt>
                <c:pt idx="496">
                  <c:v>1503</c:v>
                </c:pt>
                <c:pt idx="497">
                  <c:v>1398</c:v>
                </c:pt>
                <c:pt idx="498">
                  <c:v>1559</c:v>
                </c:pt>
                <c:pt idx="499">
                  <c:v>1299</c:v>
                </c:pt>
                <c:pt idx="500">
                  <c:v>1514</c:v>
                </c:pt>
                <c:pt idx="501">
                  <c:v>1410</c:v>
                </c:pt>
                <c:pt idx="502">
                  <c:v>1513</c:v>
                </c:pt>
                <c:pt idx="503">
                  <c:v>1297</c:v>
                </c:pt>
                <c:pt idx="504">
                  <c:v>1500</c:v>
                </c:pt>
                <c:pt idx="505">
                  <c:v>1185</c:v>
                </c:pt>
                <c:pt idx="506">
                  <c:v>1476</c:v>
                </c:pt>
                <c:pt idx="507">
                  <c:v>1317</c:v>
                </c:pt>
                <c:pt idx="508">
                  <c:v>1167</c:v>
                </c:pt>
                <c:pt idx="509">
                  <c:v>1262</c:v>
                </c:pt>
                <c:pt idx="510">
                  <c:v>1327</c:v>
                </c:pt>
                <c:pt idx="511">
                  <c:v>1194</c:v>
                </c:pt>
                <c:pt idx="512">
                  <c:v>1336</c:v>
                </c:pt>
                <c:pt idx="513">
                  <c:v>1260</c:v>
                </c:pt>
                <c:pt idx="514">
                  <c:v>1114</c:v>
                </c:pt>
                <c:pt idx="515">
                  <c:v>1338</c:v>
                </c:pt>
                <c:pt idx="516">
                  <c:v>1181</c:v>
                </c:pt>
                <c:pt idx="517">
                  <c:v>1277</c:v>
                </c:pt>
                <c:pt idx="518">
                  <c:v>1369</c:v>
                </c:pt>
                <c:pt idx="519">
                  <c:v>1391</c:v>
                </c:pt>
                <c:pt idx="520">
                  <c:v>1105</c:v>
                </c:pt>
                <c:pt idx="521">
                  <c:v>1171</c:v>
                </c:pt>
                <c:pt idx="522">
                  <c:v>1308</c:v>
                </c:pt>
                <c:pt idx="523">
                  <c:v>1093</c:v>
                </c:pt>
                <c:pt idx="524">
                  <c:v>1216</c:v>
                </c:pt>
                <c:pt idx="525">
                  <c:v>1057</c:v>
                </c:pt>
                <c:pt idx="526">
                  <c:v>1312</c:v>
                </c:pt>
                <c:pt idx="527">
                  <c:v>1333</c:v>
                </c:pt>
                <c:pt idx="528">
                  <c:v>1294</c:v>
                </c:pt>
                <c:pt idx="529">
                  <c:v>1210</c:v>
                </c:pt>
                <c:pt idx="530">
                  <c:v>1232</c:v>
                </c:pt>
                <c:pt idx="531">
                  <c:v>1072</c:v>
                </c:pt>
                <c:pt idx="532">
                  <c:v>1110</c:v>
                </c:pt>
                <c:pt idx="533">
                  <c:v>1266</c:v>
                </c:pt>
                <c:pt idx="534">
                  <c:v>1172</c:v>
                </c:pt>
                <c:pt idx="535">
                  <c:v>1256</c:v>
                </c:pt>
                <c:pt idx="536">
                  <c:v>1117</c:v>
                </c:pt>
                <c:pt idx="537">
                  <c:v>1218</c:v>
                </c:pt>
                <c:pt idx="538">
                  <c:v>1246</c:v>
                </c:pt>
                <c:pt idx="539">
                  <c:v>1103</c:v>
                </c:pt>
                <c:pt idx="540">
                  <c:v>1021</c:v>
                </c:pt>
                <c:pt idx="541">
                  <c:v>1213</c:v>
                </c:pt>
                <c:pt idx="542">
                  <c:v>1030</c:v>
                </c:pt>
                <c:pt idx="543">
                  <c:v>1156</c:v>
                </c:pt>
                <c:pt idx="544">
                  <c:v>1135</c:v>
                </c:pt>
                <c:pt idx="545">
                  <c:v>1164</c:v>
                </c:pt>
                <c:pt idx="546">
                  <c:v>1182</c:v>
                </c:pt>
                <c:pt idx="547">
                  <c:v>1159</c:v>
                </c:pt>
                <c:pt idx="548">
                  <c:v>949</c:v>
                </c:pt>
                <c:pt idx="549">
                  <c:v>968</c:v>
                </c:pt>
                <c:pt idx="550">
                  <c:v>1026</c:v>
                </c:pt>
                <c:pt idx="551">
                  <c:v>965</c:v>
                </c:pt>
                <c:pt idx="552">
                  <c:v>969</c:v>
                </c:pt>
                <c:pt idx="553">
                  <c:v>1224</c:v>
                </c:pt>
                <c:pt idx="554">
                  <c:v>1239</c:v>
                </c:pt>
                <c:pt idx="555">
                  <c:v>1007</c:v>
                </c:pt>
                <c:pt idx="556">
                  <c:v>1169</c:v>
                </c:pt>
                <c:pt idx="557">
                  <c:v>1125</c:v>
                </c:pt>
                <c:pt idx="558">
                  <c:v>1148</c:v>
                </c:pt>
                <c:pt idx="559">
                  <c:v>1169</c:v>
                </c:pt>
                <c:pt idx="560">
                  <c:v>1190</c:v>
                </c:pt>
                <c:pt idx="561">
                  <c:v>1216</c:v>
                </c:pt>
                <c:pt idx="562">
                  <c:v>1345</c:v>
                </c:pt>
                <c:pt idx="563">
                  <c:v>1287</c:v>
                </c:pt>
                <c:pt idx="564">
                  <c:v>1129</c:v>
                </c:pt>
                <c:pt idx="565">
                  <c:v>1300</c:v>
                </c:pt>
                <c:pt idx="566">
                  <c:v>1395</c:v>
                </c:pt>
                <c:pt idx="567">
                  <c:v>1179</c:v>
                </c:pt>
                <c:pt idx="568">
                  <c:v>1234</c:v>
                </c:pt>
                <c:pt idx="569">
                  <c:v>1477</c:v>
                </c:pt>
                <c:pt idx="570">
                  <c:v>1255</c:v>
                </c:pt>
                <c:pt idx="571">
                  <c:v>1283</c:v>
                </c:pt>
                <c:pt idx="572">
                  <c:v>1356</c:v>
                </c:pt>
                <c:pt idx="573">
                  <c:v>1290</c:v>
                </c:pt>
                <c:pt idx="574">
                  <c:v>1450</c:v>
                </c:pt>
                <c:pt idx="575">
                  <c:v>1275</c:v>
                </c:pt>
                <c:pt idx="576">
                  <c:v>1409</c:v>
                </c:pt>
                <c:pt idx="577">
                  <c:v>1364</c:v>
                </c:pt>
                <c:pt idx="578">
                  <c:v>1369</c:v>
                </c:pt>
                <c:pt idx="579">
                  <c:v>1517</c:v>
                </c:pt>
                <c:pt idx="580">
                  <c:v>1563</c:v>
                </c:pt>
                <c:pt idx="581">
                  <c:v>1344</c:v>
                </c:pt>
                <c:pt idx="582">
                  <c:v>1480</c:v>
                </c:pt>
                <c:pt idx="583">
                  <c:v>1485</c:v>
                </c:pt>
                <c:pt idx="584">
                  <c:v>1653</c:v>
                </c:pt>
                <c:pt idx="585">
                  <c:v>1487</c:v>
                </c:pt>
                <c:pt idx="586">
                  <c:v>1566</c:v>
                </c:pt>
                <c:pt idx="587">
                  <c:v>1743</c:v>
                </c:pt>
                <c:pt idx="588">
                  <c:v>1607</c:v>
                </c:pt>
                <c:pt idx="589">
                  <c:v>1544</c:v>
                </c:pt>
                <c:pt idx="590">
                  <c:v>1410</c:v>
                </c:pt>
                <c:pt idx="591">
                  <c:v>1370</c:v>
                </c:pt>
                <c:pt idx="592">
                  <c:v>1543</c:v>
                </c:pt>
                <c:pt idx="593">
                  <c:v>1395</c:v>
                </c:pt>
                <c:pt idx="594">
                  <c:v>1475</c:v>
                </c:pt>
                <c:pt idx="595">
                  <c:v>1529</c:v>
                </c:pt>
                <c:pt idx="596">
                  <c:v>1507</c:v>
                </c:pt>
                <c:pt idx="597">
                  <c:v>1708</c:v>
                </c:pt>
                <c:pt idx="598">
                  <c:v>1560</c:v>
                </c:pt>
                <c:pt idx="599">
                  <c:v>1520</c:v>
                </c:pt>
                <c:pt idx="600">
                  <c:v>1676</c:v>
                </c:pt>
                <c:pt idx="601">
                  <c:v>1579</c:v>
                </c:pt>
                <c:pt idx="602">
                  <c:v>1416</c:v>
                </c:pt>
                <c:pt idx="603">
                  <c:v>1342</c:v>
                </c:pt>
                <c:pt idx="604">
                  <c:v>1436</c:v>
                </c:pt>
                <c:pt idx="605">
                  <c:v>1505</c:v>
                </c:pt>
                <c:pt idx="606">
                  <c:v>1441</c:v>
                </c:pt>
                <c:pt idx="607">
                  <c:v>1675</c:v>
                </c:pt>
                <c:pt idx="608">
                  <c:v>1527</c:v>
                </c:pt>
                <c:pt idx="609">
                  <c:v>1354</c:v>
                </c:pt>
                <c:pt idx="610">
                  <c:v>1524</c:v>
                </c:pt>
                <c:pt idx="611">
                  <c:v>1420</c:v>
                </c:pt>
                <c:pt idx="612">
                  <c:v>1531</c:v>
                </c:pt>
                <c:pt idx="613">
                  <c:v>1414</c:v>
                </c:pt>
                <c:pt idx="614">
                  <c:v>1640</c:v>
                </c:pt>
                <c:pt idx="615">
                  <c:v>1467</c:v>
                </c:pt>
                <c:pt idx="616">
                  <c:v>1648</c:v>
                </c:pt>
                <c:pt idx="617">
                  <c:v>1530</c:v>
                </c:pt>
                <c:pt idx="618">
                  <c:v>1588</c:v>
                </c:pt>
                <c:pt idx="619">
                  <c:v>1588</c:v>
                </c:pt>
                <c:pt idx="620">
                  <c:v>1387</c:v>
                </c:pt>
                <c:pt idx="621">
                  <c:v>1313</c:v>
                </c:pt>
                <c:pt idx="622">
                  <c:v>1499</c:v>
                </c:pt>
                <c:pt idx="623">
                  <c:v>1618</c:v>
                </c:pt>
                <c:pt idx="624">
                  <c:v>1359</c:v>
                </c:pt>
                <c:pt idx="625">
                  <c:v>1576</c:v>
                </c:pt>
                <c:pt idx="626">
                  <c:v>1417</c:v>
                </c:pt>
                <c:pt idx="627">
                  <c:v>1406</c:v>
                </c:pt>
                <c:pt idx="628">
                  <c:v>1561</c:v>
                </c:pt>
                <c:pt idx="629">
                  <c:v>1310</c:v>
                </c:pt>
                <c:pt idx="630">
                  <c:v>1385</c:v>
                </c:pt>
                <c:pt idx="631">
                  <c:v>1650</c:v>
                </c:pt>
                <c:pt idx="632">
                  <c:v>1423</c:v>
                </c:pt>
                <c:pt idx="633">
                  <c:v>1409</c:v>
                </c:pt>
                <c:pt idx="634">
                  <c:v>1371</c:v>
                </c:pt>
                <c:pt idx="635">
                  <c:v>1477</c:v>
                </c:pt>
                <c:pt idx="636">
                  <c:v>1424</c:v>
                </c:pt>
                <c:pt idx="637">
                  <c:v>1372</c:v>
                </c:pt>
                <c:pt idx="638">
                  <c:v>1616</c:v>
                </c:pt>
                <c:pt idx="639">
                  <c:v>1332</c:v>
                </c:pt>
                <c:pt idx="640">
                  <c:v>1349</c:v>
                </c:pt>
                <c:pt idx="641">
                  <c:v>1408</c:v>
                </c:pt>
                <c:pt idx="642">
                  <c:v>1359</c:v>
                </c:pt>
                <c:pt idx="643">
                  <c:v>1280</c:v>
                </c:pt>
                <c:pt idx="644">
                  <c:v>1328</c:v>
                </c:pt>
                <c:pt idx="645">
                  <c:v>1369</c:v>
                </c:pt>
                <c:pt idx="646">
                  <c:v>1565</c:v>
                </c:pt>
                <c:pt idx="647">
                  <c:v>1339</c:v>
                </c:pt>
                <c:pt idx="648">
                  <c:v>1286</c:v>
                </c:pt>
                <c:pt idx="649">
                  <c:v>1402</c:v>
                </c:pt>
                <c:pt idx="650">
                  <c:v>1343</c:v>
                </c:pt>
                <c:pt idx="651">
                  <c:v>1394</c:v>
                </c:pt>
                <c:pt idx="652">
                  <c:v>1311</c:v>
                </c:pt>
                <c:pt idx="653">
                  <c:v>1424</c:v>
                </c:pt>
                <c:pt idx="654">
                  <c:v>1438</c:v>
                </c:pt>
                <c:pt idx="655">
                  <c:v>1540</c:v>
                </c:pt>
                <c:pt idx="656">
                  <c:v>1230</c:v>
                </c:pt>
                <c:pt idx="657">
                  <c:v>1291</c:v>
                </c:pt>
                <c:pt idx="658">
                  <c:v>1407</c:v>
                </c:pt>
                <c:pt idx="659">
                  <c:v>1476</c:v>
                </c:pt>
                <c:pt idx="660">
                  <c:v>1438</c:v>
                </c:pt>
                <c:pt idx="661">
                  <c:v>1217</c:v>
                </c:pt>
                <c:pt idx="662">
                  <c:v>1382</c:v>
                </c:pt>
                <c:pt idx="663">
                  <c:v>1510</c:v>
                </c:pt>
                <c:pt idx="664">
                  <c:v>1351</c:v>
                </c:pt>
                <c:pt idx="665">
                  <c:v>1341</c:v>
                </c:pt>
                <c:pt idx="666">
                  <c:v>1438</c:v>
                </c:pt>
                <c:pt idx="667">
                  <c:v>1478</c:v>
                </c:pt>
                <c:pt idx="668">
                  <c:v>1383</c:v>
                </c:pt>
                <c:pt idx="669">
                  <c:v>1483</c:v>
                </c:pt>
                <c:pt idx="670">
                  <c:v>1525</c:v>
                </c:pt>
                <c:pt idx="671">
                  <c:v>1429</c:v>
                </c:pt>
                <c:pt idx="672">
                  <c:v>1393</c:v>
                </c:pt>
                <c:pt idx="673">
                  <c:v>1387</c:v>
                </c:pt>
                <c:pt idx="674">
                  <c:v>1432</c:v>
                </c:pt>
                <c:pt idx="675">
                  <c:v>1429</c:v>
                </c:pt>
                <c:pt idx="676">
                  <c:v>1438</c:v>
                </c:pt>
                <c:pt idx="677">
                  <c:v>1359</c:v>
                </c:pt>
                <c:pt idx="678">
                  <c:v>1280</c:v>
                </c:pt>
                <c:pt idx="679">
                  <c:v>1415</c:v>
                </c:pt>
                <c:pt idx="680">
                  <c:v>1478</c:v>
                </c:pt>
                <c:pt idx="681">
                  <c:v>1404</c:v>
                </c:pt>
                <c:pt idx="682">
                  <c:v>1586</c:v>
                </c:pt>
                <c:pt idx="683">
                  <c:v>1444</c:v>
                </c:pt>
                <c:pt idx="684">
                  <c:v>1323</c:v>
                </c:pt>
                <c:pt idx="685">
                  <c:v>1478</c:v>
                </c:pt>
                <c:pt idx="686">
                  <c:v>1333</c:v>
                </c:pt>
                <c:pt idx="687">
                  <c:v>1354</c:v>
                </c:pt>
                <c:pt idx="688">
                  <c:v>1489</c:v>
                </c:pt>
                <c:pt idx="689">
                  <c:v>1515</c:v>
                </c:pt>
                <c:pt idx="690">
                  <c:v>1515</c:v>
                </c:pt>
                <c:pt idx="691">
                  <c:v>1309</c:v>
                </c:pt>
                <c:pt idx="692">
                  <c:v>1395</c:v>
                </c:pt>
                <c:pt idx="693">
                  <c:v>1613</c:v>
                </c:pt>
                <c:pt idx="694">
                  <c:v>1655</c:v>
                </c:pt>
                <c:pt idx="695">
                  <c:v>1583</c:v>
                </c:pt>
                <c:pt idx="696">
                  <c:v>1470</c:v>
                </c:pt>
                <c:pt idx="697">
                  <c:v>1612</c:v>
                </c:pt>
                <c:pt idx="698">
                  <c:v>1589</c:v>
                </c:pt>
                <c:pt idx="699">
                  <c:v>1335</c:v>
                </c:pt>
                <c:pt idx="700">
                  <c:v>1634</c:v>
                </c:pt>
                <c:pt idx="701">
                  <c:v>1688</c:v>
                </c:pt>
                <c:pt idx="702">
                  <c:v>1640</c:v>
                </c:pt>
                <c:pt idx="703">
                  <c:v>1701</c:v>
                </c:pt>
                <c:pt idx="704">
                  <c:v>1599</c:v>
                </c:pt>
                <c:pt idx="705">
                  <c:v>1488</c:v>
                </c:pt>
                <c:pt idx="706">
                  <c:v>1520</c:v>
                </c:pt>
                <c:pt idx="707">
                  <c:v>1655</c:v>
                </c:pt>
                <c:pt idx="708">
                  <c:v>1605</c:v>
                </c:pt>
                <c:pt idx="709">
                  <c:v>1526</c:v>
                </c:pt>
                <c:pt idx="710">
                  <c:v>1660</c:v>
                </c:pt>
                <c:pt idx="711">
                  <c:v>1816</c:v>
                </c:pt>
                <c:pt idx="712">
                  <c:v>1710</c:v>
                </c:pt>
                <c:pt idx="713">
                  <c:v>1785</c:v>
                </c:pt>
                <c:pt idx="714">
                  <c:v>1515</c:v>
                </c:pt>
                <c:pt idx="715">
                  <c:v>1870</c:v>
                </c:pt>
                <c:pt idx="716">
                  <c:v>1609</c:v>
                </c:pt>
                <c:pt idx="717">
                  <c:v>1604</c:v>
                </c:pt>
                <c:pt idx="718">
                  <c:v>1540</c:v>
                </c:pt>
                <c:pt idx="719">
                  <c:v>1919</c:v>
                </c:pt>
                <c:pt idx="720">
                  <c:v>1639</c:v>
                </c:pt>
                <c:pt idx="721">
                  <c:v>1956</c:v>
                </c:pt>
                <c:pt idx="722">
                  <c:v>1729</c:v>
                </c:pt>
                <c:pt idx="723">
                  <c:v>1868</c:v>
                </c:pt>
                <c:pt idx="724">
                  <c:v>1690</c:v>
                </c:pt>
                <c:pt idx="725">
                  <c:v>1829</c:v>
                </c:pt>
                <c:pt idx="726">
                  <c:v>2008</c:v>
                </c:pt>
                <c:pt idx="727">
                  <c:v>1772</c:v>
                </c:pt>
                <c:pt idx="728">
                  <c:v>2011</c:v>
                </c:pt>
                <c:pt idx="729">
                  <c:v>1720</c:v>
                </c:pt>
                <c:pt idx="730">
                  <c:v>1806</c:v>
                </c:pt>
                <c:pt idx="731">
                  <c:v>1996</c:v>
                </c:pt>
                <c:pt idx="732">
                  <c:v>1962</c:v>
                </c:pt>
                <c:pt idx="733">
                  <c:v>1934</c:v>
                </c:pt>
                <c:pt idx="734">
                  <c:v>2011</c:v>
                </c:pt>
                <c:pt idx="735">
                  <c:v>1966</c:v>
                </c:pt>
                <c:pt idx="736">
                  <c:v>1799</c:v>
                </c:pt>
                <c:pt idx="737">
                  <c:v>2171</c:v>
                </c:pt>
                <c:pt idx="738">
                  <c:v>2022</c:v>
                </c:pt>
                <c:pt idx="739">
                  <c:v>1869</c:v>
                </c:pt>
                <c:pt idx="740">
                  <c:v>2222</c:v>
                </c:pt>
                <c:pt idx="741">
                  <c:v>2293</c:v>
                </c:pt>
                <c:pt idx="742">
                  <c:v>2039</c:v>
                </c:pt>
                <c:pt idx="743">
                  <c:v>1996</c:v>
                </c:pt>
                <c:pt idx="744">
                  <c:v>2290</c:v>
                </c:pt>
                <c:pt idx="745">
                  <c:v>1925</c:v>
                </c:pt>
                <c:pt idx="746">
                  <c:v>2164</c:v>
                </c:pt>
                <c:pt idx="747">
                  <c:v>2323</c:v>
                </c:pt>
                <c:pt idx="748">
                  <c:v>2309</c:v>
                </c:pt>
                <c:pt idx="749">
                  <c:v>2117</c:v>
                </c:pt>
                <c:pt idx="750">
                  <c:v>2145</c:v>
                </c:pt>
                <c:pt idx="751">
                  <c:v>2187</c:v>
                </c:pt>
                <c:pt idx="752">
                  <c:v>2621</c:v>
                </c:pt>
                <c:pt idx="753">
                  <c:v>2598</c:v>
                </c:pt>
                <c:pt idx="754">
                  <c:v>2337</c:v>
                </c:pt>
                <c:pt idx="755">
                  <c:v>2619</c:v>
                </c:pt>
                <c:pt idx="756">
                  <c:v>2703</c:v>
                </c:pt>
                <c:pt idx="757">
                  <c:v>2542</c:v>
                </c:pt>
                <c:pt idx="758">
                  <c:v>2727</c:v>
                </c:pt>
                <c:pt idx="759">
                  <c:v>2689</c:v>
                </c:pt>
                <c:pt idx="760">
                  <c:v>2364</c:v>
                </c:pt>
                <c:pt idx="761">
                  <c:v>2713</c:v>
                </c:pt>
                <c:pt idx="762">
                  <c:v>2453</c:v>
                </c:pt>
                <c:pt idx="763">
                  <c:v>2634.5</c:v>
                </c:pt>
                <c:pt idx="764">
                  <c:v>2746</c:v>
                </c:pt>
                <c:pt idx="765">
                  <c:v>2672</c:v>
                </c:pt>
                <c:pt idx="766">
                  <c:v>2585</c:v>
                </c:pt>
                <c:pt idx="767">
                  <c:v>2746</c:v>
                </c:pt>
                <c:pt idx="768">
                  <c:v>2476</c:v>
                </c:pt>
                <c:pt idx="769">
                  <c:v>2794.5</c:v>
                </c:pt>
                <c:pt idx="770">
                  <c:v>2839.5</c:v>
                </c:pt>
                <c:pt idx="771">
                  <c:v>2816</c:v>
                </c:pt>
                <c:pt idx="772">
                  <c:v>2519</c:v>
                </c:pt>
                <c:pt idx="773">
                  <c:v>2590.5</c:v>
                </c:pt>
                <c:pt idx="774">
                  <c:v>2662</c:v>
                </c:pt>
                <c:pt idx="775">
                  <c:v>2852</c:v>
                </c:pt>
                <c:pt idx="776">
                  <c:v>2727.5</c:v>
                </c:pt>
                <c:pt idx="777">
                  <c:v>2567</c:v>
                </c:pt>
                <c:pt idx="778">
                  <c:v>2784.5</c:v>
                </c:pt>
                <c:pt idx="779">
                  <c:v>2946.5</c:v>
                </c:pt>
                <c:pt idx="780">
                  <c:v>2866.5</c:v>
                </c:pt>
                <c:pt idx="781">
                  <c:v>2731</c:v>
                </c:pt>
                <c:pt idx="782">
                  <c:v>2875.5</c:v>
                </c:pt>
                <c:pt idx="783">
                  <c:v>3011</c:v>
                </c:pt>
                <c:pt idx="784">
                  <c:v>2948.5</c:v>
                </c:pt>
                <c:pt idx="785">
                  <c:v>3121.5</c:v>
                </c:pt>
                <c:pt idx="786">
                  <c:v>3002.5</c:v>
                </c:pt>
                <c:pt idx="787">
                  <c:v>2907</c:v>
                </c:pt>
                <c:pt idx="788">
                  <c:v>2634</c:v>
                </c:pt>
                <c:pt idx="789">
                  <c:v>2653.5</c:v>
                </c:pt>
                <c:pt idx="790">
                  <c:v>2673</c:v>
                </c:pt>
                <c:pt idx="791">
                  <c:v>2615</c:v>
                </c:pt>
                <c:pt idx="792">
                  <c:v>2896</c:v>
                </c:pt>
                <c:pt idx="793">
                  <c:v>3113</c:v>
                </c:pt>
                <c:pt idx="794">
                  <c:v>3105</c:v>
                </c:pt>
                <c:pt idx="795">
                  <c:v>3145</c:v>
                </c:pt>
                <c:pt idx="796">
                  <c:v>2849.5</c:v>
                </c:pt>
                <c:pt idx="797">
                  <c:v>2666</c:v>
                </c:pt>
                <c:pt idx="798">
                  <c:v>2594.5</c:v>
                </c:pt>
                <c:pt idx="799">
                  <c:v>2523</c:v>
                </c:pt>
                <c:pt idx="800">
                  <c:v>2760</c:v>
                </c:pt>
                <c:pt idx="801">
                  <c:v>2875.5</c:v>
                </c:pt>
                <c:pt idx="802">
                  <c:v>2901.5</c:v>
                </c:pt>
                <c:pt idx="803">
                  <c:v>2879.5</c:v>
                </c:pt>
                <c:pt idx="804">
                  <c:v>2672</c:v>
                </c:pt>
                <c:pt idx="805">
                  <c:v>2538</c:v>
                </c:pt>
                <c:pt idx="806">
                  <c:v>2508</c:v>
                </c:pt>
                <c:pt idx="807">
                  <c:v>2595</c:v>
                </c:pt>
                <c:pt idx="808">
                  <c:v>2552</c:v>
                </c:pt>
                <c:pt idx="809">
                  <c:v>2509</c:v>
                </c:pt>
                <c:pt idx="810">
                  <c:v>2793</c:v>
                </c:pt>
                <c:pt idx="811">
                  <c:v>2833</c:v>
                </c:pt>
                <c:pt idx="812">
                  <c:v>2728</c:v>
                </c:pt>
                <c:pt idx="813">
                  <c:v>2691.5</c:v>
                </c:pt>
                <c:pt idx="814">
                  <c:v>2655</c:v>
                </c:pt>
                <c:pt idx="815">
                  <c:v>2614</c:v>
                </c:pt>
                <c:pt idx="816">
                  <c:v>2573</c:v>
                </c:pt>
                <c:pt idx="817">
                  <c:v>2442</c:v>
                </c:pt>
                <c:pt idx="818">
                  <c:v>2751</c:v>
                </c:pt>
                <c:pt idx="819">
                  <c:v>2540</c:v>
                </c:pt>
                <c:pt idx="820">
                  <c:v>2537</c:v>
                </c:pt>
                <c:pt idx="821">
                  <c:v>2534</c:v>
                </c:pt>
                <c:pt idx="822">
                  <c:v>2557</c:v>
                </c:pt>
                <c:pt idx="823">
                  <c:v>2638</c:v>
                </c:pt>
                <c:pt idx="824">
                  <c:v>2381</c:v>
                </c:pt>
                <c:pt idx="825">
                  <c:v>2283</c:v>
                </c:pt>
                <c:pt idx="826">
                  <c:v>2700</c:v>
                </c:pt>
                <c:pt idx="827">
                  <c:v>2503</c:v>
                </c:pt>
                <c:pt idx="828">
                  <c:v>2306</c:v>
                </c:pt>
                <c:pt idx="829">
                  <c:v>2410</c:v>
                </c:pt>
                <c:pt idx="830">
                  <c:v>2583.5</c:v>
                </c:pt>
                <c:pt idx="831">
                  <c:v>2757</c:v>
                </c:pt>
                <c:pt idx="832">
                  <c:v>2692</c:v>
                </c:pt>
                <c:pt idx="833">
                  <c:v>2689</c:v>
                </c:pt>
                <c:pt idx="834">
                  <c:v>2631</c:v>
                </c:pt>
                <c:pt idx="835">
                  <c:v>2607</c:v>
                </c:pt>
                <c:pt idx="836">
                  <c:v>2400</c:v>
                </c:pt>
                <c:pt idx="837">
                  <c:v>2442</c:v>
                </c:pt>
                <c:pt idx="838">
                  <c:v>2085</c:v>
                </c:pt>
                <c:pt idx="839">
                  <c:v>2400</c:v>
                </c:pt>
                <c:pt idx="840">
                  <c:v>1993</c:v>
                </c:pt>
                <c:pt idx="841">
                  <c:v>2498</c:v>
                </c:pt>
                <c:pt idx="842">
                  <c:v>2041</c:v>
                </c:pt>
                <c:pt idx="843">
                  <c:v>2491</c:v>
                </c:pt>
                <c:pt idx="844">
                  <c:v>2294</c:v>
                </c:pt>
                <c:pt idx="845">
                  <c:v>2235</c:v>
                </c:pt>
                <c:pt idx="846">
                  <c:v>2351</c:v>
                </c:pt>
                <c:pt idx="847">
                  <c:v>2359</c:v>
                </c:pt>
                <c:pt idx="848">
                  <c:v>2300</c:v>
                </c:pt>
                <c:pt idx="849">
                  <c:v>1842</c:v>
                </c:pt>
                <c:pt idx="850">
                  <c:v>1936</c:v>
                </c:pt>
                <c:pt idx="851">
                  <c:v>1921</c:v>
                </c:pt>
                <c:pt idx="852">
                  <c:v>1967</c:v>
                </c:pt>
                <c:pt idx="853">
                  <c:v>2144</c:v>
                </c:pt>
                <c:pt idx="854">
                  <c:v>2188</c:v>
                </c:pt>
                <c:pt idx="855">
                  <c:v>1832</c:v>
                </c:pt>
                <c:pt idx="856">
                  <c:v>2087</c:v>
                </c:pt>
                <c:pt idx="857">
                  <c:v>1900</c:v>
                </c:pt>
                <c:pt idx="858">
                  <c:v>1861</c:v>
                </c:pt>
                <c:pt idx="859">
                  <c:v>1884</c:v>
                </c:pt>
                <c:pt idx="860">
                  <c:v>2085</c:v>
                </c:pt>
                <c:pt idx="861">
                  <c:v>1874</c:v>
                </c:pt>
                <c:pt idx="862">
                  <c:v>1777</c:v>
                </c:pt>
                <c:pt idx="863">
                  <c:v>1857</c:v>
                </c:pt>
                <c:pt idx="864">
                  <c:v>1839</c:v>
                </c:pt>
                <c:pt idx="865">
                  <c:v>1828</c:v>
                </c:pt>
                <c:pt idx="866">
                  <c:v>1982</c:v>
                </c:pt>
                <c:pt idx="867">
                  <c:v>2025</c:v>
                </c:pt>
                <c:pt idx="868">
                  <c:v>1870</c:v>
                </c:pt>
                <c:pt idx="869">
                  <c:v>2080</c:v>
                </c:pt>
                <c:pt idx="870">
                  <c:v>1906</c:v>
                </c:pt>
                <c:pt idx="871">
                  <c:v>1885</c:v>
                </c:pt>
                <c:pt idx="872">
                  <c:v>1752</c:v>
                </c:pt>
                <c:pt idx="873">
                  <c:v>1842</c:v>
                </c:pt>
                <c:pt idx="874">
                  <c:v>1664</c:v>
                </c:pt>
                <c:pt idx="875">
                  <c:v>1808</c:v>
                </c:pt>
                <c:pt idx="876">
                  <c:v>1904</c:v>
                </c:pt>
                <c:pt idx="877">
                  <c:v>1904</c:v>
                </c:pt>
                <c:pt idx="878">
                  <c:v>1876</c:v>
                </c:pt>
                <c:pt idx="879">
                  <c:v>1930</c:v>
                </c:pt>
                <c:pt idx="880">
                  <c:v>1791</c:v>
                </c:pt>
                <c:pt idx="881">
                  <c:v>1654</c:v>
                </c:pt>
                <c:pt idx="882">
                  <c:v>1931</c:v>
                </c:pt>
                <c:pt idx="883">
                  <c:v>1740</c:v>
                </c:pt>
                <c:pt idx="884">
                  <c:v>1715</c:v>
                </c:pt>
                <c:pt idx="885">
                  <c:v>1593</c:v>
                </c:pt>
                <c:pt idx="886">
                  <c:v>1779</c:v>
                </c:pt>
                <c:pt idx="887">
                  <c:v>1741</c:v>
                </c:pt>
                <c:pt idx="888">
                  <c:v>1770</c:v>
                </c:pt>
                <c:pt idx="889">
                  <c:v>1511</c:v>
                </c:pt>
                <c:pt idx="890">
                  <c:v>1589</c:v>
                </c:pt>
                <c:pt idx="891">
                  <c:v>1550</c:v>
                </c:pt>
                <c:pt idx="892">
                  <c:v>1792</c:v>
                </c:pt>
                <c:pt idx="893">
                  <c:v>1670</c:v>
                </c:pt>
                <c:pt idx="894">
                  <c:v>1488</c:v>
                </c:pt>
                <c:pt idx="895">
                  <c:v>1528</c:v>
                </c:pt>
                <c:pt idx="896">
                  <c:v>1745</c:v>
                </c:pt>
                <c:pt idx="897">
                  <c:v>1481</c:v>
                </c:pt>
                <c:pt idx="898">
                  <c:v>1649</c:v>
                </c:pt>
                <c:pt idx="899">
                  <c:v>1532</c:v>
                </c:pt>
                <c:pt idx="900">
                  <c:v>1688</c:v>
                </c:pt>
                <c:pt idx="901">
                  <c:v>1702</c:v>
                </c:pt>
                <c:pt idx="902">
                  <c:v>1440</c:v>
                </c:pt>
                <c:pt idx="903">
                  <c:v>1803</c:v>
                </c:pt>
                <c:pt idx="904">
                  <c:v>1574</c:v>
                </c:pt>
                <c:pt idx="905">
                  <c:v>1523</c:v>
                </c:pt>
                <c:pt idx="906">
                  <c:v>1519</c:v>
                </c:pt>
                <c:pt idx="907">
                  <c:v>1522</c:v>
                </c:pt>
                <c:pt idx="908">
                  <c:v>1648</c:v>
                </c:pt>
                <c:pt idx="909">
                  <c:v>1676</c:v>
                </c:pt>
                <c:pt idx="910">
                  <c:v>1544</c:v>
                </c:pt>
                <c:pt idx="911">
                  <c:v>1599</c:v>
                </c:pt>
                <c:pt idx="912">
                  <c:v>1782</c:v>
                </c:pt>
                <c:pt idx="913">
                  <c:v>1481</c:v>
                </c:pt>
                <c:pt idx="914">
                  <c:v>1583</c:v>
                </c:pt>
                <c:pt idx="915">
                  <c:v>1756</c:v>
                </c:pt>
                <c:pt idx="916">
                  <c:v>1796</c:v>
                </c:pt>
                <c:pt idx="917">
                  <c:v>1757</c:v>
                </c:pt>
                <c:pt idx="918">
                  <c:v>1584</c:v>
                </c:pt>
                <c:pt idx="919">
                  <c:v>1774</c:v>
                </c:pt>
                <c:pt idx="920">
                  <c:v>1560</c:v>
                </c:pt>
                <c:pt idx="921">
                  <c:v>1601</c:v>
                </c:pt>
                <c:pt idx="922">
                  <c:v>1516</c:v>
                </c:pt>
                <c:pt idx="923">
                  <c:v>1787</c:v>
                </c:pt>
                <c:pt idx="924">
                  <c:v>1754</c:v>
                </c:pt>
                <c:pt idx="925">
                  <c:v>1697</c:v>
                </c:pt>
                <c:pt idx="926">
                  <c:v>1530</c:v>
                </c:pt>
                <c:pt idx="927">
                  <c:v>1754</c:v>
                </c:pt>
                <c:pt idx="928">
                  <c:v>1782</c:v>
                </c:pt>
                <c:pt idx="929">
                  <c:v>1456</c:v>
                </c:pt>
                <c:pt idx="930">
                  <c:v>1756</c:v>
                </c:pt>
                <c:pt idx="931">
                  <c:v>1592</c:v>
                </c:pt>
                <c:pt idx="932">
                  <c:v>1704</c:v>
                </c:pt>
                <c:pt idx="933">
                  <c:v>1469</c:v>
                </c:pt>
                <c:pt idx="934">
                  <c:v>1720</c:v>
                </c:pt>
                <c:pt idx="935">
                  <c:v>1583</c:v>
                </c:pt>
                <c:pt idx="936">
                  <c:v>1466</c:v>
                </c:pt>
                <c:pt idx="937">
                  <c:v>1336</c:v>
                </c:pt>
                <c:pt idx="938">
                  <c:v>1404</c:v>
                </c:pt>
                <c:pt idx="939">
                  <c:v>1380</c:v>
                </c:pt>
                <c:pt idx="940">
                  <c:v>1510</c:v>
                </c:pt>
                <c:pt idx="941">
                  <c:v>1347</c:v>
                </c:pt>
                <c:pt idx="942">
                  <c:v>1586</c:v>
                </c:pt>
                <c:pt idx="943">
                  <c:v>1539</c:v>
                </c:pt>
                <c:pt idx="944">
                  <c:v>1295</c:v>
                </c:pt>
                <c:pt idx="945">
                  <c:v>1514</c:v>
                </c:pt>
                <c:pt idx="946">
                  <c:v>1595</c:v>
                </c:pt>
                <c:pt idx="947">
                  <c:v>1549</c:v>
                </c:pt>
                <c:pt idx="948">
                  <c:v>1465</c:v>
                </c:pt>
                <c:pt idx="949">
                  <c:v>1433</c:v>
                </c:pt>
                <c:pt idx="950">
                  <c:v>1451</c:v>
                </c:pt>
                <c:pt idx="951">
                  <c:v>1426</c:v>
                </c:pt>
                <c:pt idx="952">
                  <c:v>1338</c:v>
                </c:pt>
                <c:pt idx="953">
                  <c:v>1268</c:v>
                </c:pt>
                <c:pt idx="954">
                  <c:v>1220</c:v>
                </c:pt>
                <c:pt idx="955">
                  <c:v>1394</c:v>
                </c:pt>
                <c:pt idx="956">
                  <c:v>1257</c:v>
                </c:pt>
                <c:pt idx="957">
                  <c:v>1229</c:v>
                </c:pt>
                <c:pt idx="958">
                  <c:v>1508</c:v>
                </c:pt>
                <c:pt idx="959">
                  <c:v>1500</c:v>
                </c:pt>
                <c:pt idx="960">
                  <c:v>1472</c:v>
                </c:pt>
                <c:pt idx="961">
                  <c:v>1340</c:v>
                </c:pt>
                <c:pt idx="962">
                  <c:v>1190</c:v>
                </c:pt>
                <c:pt idx="963">
                  <c:v>1366</c:v>
                </c:pt>
                <c:pt idx="964">
                  <c:v>1158</c:v>
                </c:pt>
                <c:pt idx="965">
                  <c:v>1181</c:v>
                </c:pt>
                <c:pt idx="966">
                  <c:v>1424</c:v>
                </c:pt>
                <c:pt idx="967">
                  <c:v>1259</c:v>
                </c:pt>
                <c:pt idx="968">
                  <c:v>1425</c:v>
                </c:pt>
                <c:pt idx="969">
                  <c:v>1138</c:v>
                </c:pt>
                <c:pt idx="970">
                  <c:v>1223</c:v>
                </c:pt>
                <c:pt idx="971">
                  <c:v>1355</c:v>
                </c:pt>
                <c:pt idx="972">
                  <c:v>1364</c:v>
                </c:pt>
                <c:pt idx="973">
                  <c:v>1393</c:v>
                </c:pt>
                <c:pt idx="974">
                  <c:v>1364</c:v>
                </c:pt>
                <c:pt idx="975">
                  <c:v>1092</c:v>
                </c:pt>
                <c:pt idx="976">
                  <c:v>1157</c:v>
                </c:pt>
                <c:pt idx="977">
                  <c:v>1236</c:v>
                </c:pt>
                <c:pt idx="978">
                  <c:v>1104</c:v>
                </c:pt>
                <c:pt idx="979">
                  <c:v>1236</c:v>
                </c:pt>
                <c:pt idx="980">
                  <c:v>1315</c:v>
                </c:pt>
                <c:pt idx="981">
                  <c:v>1105</c:v>
                </c:pt>
                <c:pt idx="982">
                  <c:v>1136</c:v>
                </c:pt>
                <c:pt idx="983">
                  <c:v>1094</c:v>
                </c:pt>
                <c:pt idx="984">
                  <c:v>1280</c:v>
                </c:pt>
                <c:pt idx="985">
                  <c:v>1101</c:v>
                </c:pt>
                <c:pt idx="986">
                  <c:v>1294</c:v>
                </c:pt>
                <c:pt idx="987">
                  <c:v>1178</c:v>
                </c:pt>
                <c:pt idx="988">
                  <c:v>1050</c:v>
                </c:pt>
                <c:pt idx="989">
                  <c:v>1057</c:v>
                </c:pt>
                <c:pt idx="990">
                  <c:v>1180</c:v>
                </c:pt>
                <c:pt idx="991">
                  <c:v>1124</c:v>
                </c:pt>
                <c:pt idx="992">
                  <c:v>1096</c:v>
                </c:pt>
                <c:pt idx="993">
                  <c:v>1110</c:v>
                </c:pt>
                <c:pt idx="994">
                  <c:v>1045</c:v>
                </c:pt>
                <c:pt idx="995">
                  <c:v>1098</c:v>
                </c:pt>
                <c:pt idx="996">
                  <c:v>1232</c:v>
                </c:pt>
                <c:pt idx="997">
                  <c:v>1211</c:v>
                </c:pt>
                <c:pt idx="998">
                  <c:v>1195</c:v>
                </c:pt>
                <c:pt idx="999">
                  <c:v>974</c:v>
                </c:pt>
                <c:pt idx="1000">
                  <c:v>1151</c:v>
                </c:pt>
                <c:pt idx="1001">
                  <c:v>1014</c:v>
                </c:pt>
                <c:pt idx="1002">
                  <c:v>1127</c:v>
                </c:pt>
                <c:pt idx="1003">
                  <c:v>1161</c:v>
                </c:pt>
                <c:pt idx="1004">
                  <c:v>1084</c:v>
                </c:pt>
                <c:pt idx="1005">
                  <c:v>1097</c:v>
                </c:pt>
                <c:pt idx="1006">
                  <c:v>941</c:v>
                </c:pt>
                <c:pt idx="1007">
                  <c:v>1052</c:v>
                </c:pt>
                <c:pt idx="1008">
                  <c:v>946</c:v>
                </c:pt>
                <c:pt idx="1009">
                  <c:v>1049</c:v>
                </c:pt>
                <c:pt idx="1010">
                  <c:v>1173</c:v>
                </c:pt>
                <c:pt idx="1011">
                  <c:v>1132</c:v>
                </c:pt>
                <c:pt idx="1012">
                  <c:v>1110</c:v>
                </c:pt>
                <c:pt idx="1013">
                  <c:v>1047</c:v>
                </c:pt>
                <c:pt idx="1014">
                  <c:v>1196</c:v>
                </c:pt>
                <c:pt idx="1015">
                  <c:v>1178</c:v>
                </c:pt>
                <c:pt idx="1016">
                  <c:v>1162</c:v>
                </c:pt>
                <c:pt idx="1017">
                  <c:v>1145</c:v>
                </c:pt>
                <c:pt idx="1018">
                  <c:v>1149</c:v>
                </c:pt>
                <c:pt idx="1019">
                  <c:v>1093</c:v>
                </c:pt>
                <c:pt idx="1020">
                  <c:v>1138</c:v>
                </c:pt>
                <c:pt idx="1021">
                  <c:v>1050</c:v>
                </c:pt>
                <c:pt idx="1022">
                  <c:v>1216</c:v>
                </c:pt>
                <c:pt idx="1023">
                  <c:v>1189</c:v>
                </c:pt>
                <c:pt idx="1024">
                  <c:v>1332</c:v>
                </c:pt>
                <c:pt idx="1025">
                  <c:v>1294</c:v>
                </c:pt>
                <c:pt idx="1026">
                  <c:v>1317</c:v>
                </c:pt>
                <c:pt idx="1027">
                  <c:v>1281</c:v>
                </c:pt>
                <c:pt idx="1028">
                  <c:v>1125</c:v>
                </c:pt>
                <c:pt idx="1029">
                  <c:v>1292</c:v>
                </c:pt>
                <c:pt idx="1030">
                  <c:v>1225</c:v>
                </c:pt>
                <c:pt idx="1031">
                  <c:v>1332</c:v>
                </c:pt>
                <c:pt idx="1032">
                  <c:v>1346</c:v>
                </c:pt>
                <c:pt idx="1033">
                  <c:v>1398</c:v>
                </c:pt>
                <c:pt idx="1034">
                  <c:v>1216</c:v>
                </c:pt>
                <c:pt idx="1035">
                  <c:v>1429</c:v>
                </c:pt>
                <c:pt idx="1036">
                  <c:v>1392</c:v>
                </c:pt>
                <c:pt idx="1037">
                  <c:v>1506</c:v>
                </c:pt>
                <c:pt idx="1038">
                  <c:v>1538</c:v>
                </c:pt>
                <c:pt idx="1039">
                  <c:v>1525</c:v>
                </c:pt>
                <c:pt idx="1040">
                  <c:v>1484</c:v>
                </c:pt>
                <c:pt idx="1041">
                  <c:v>1503</c:v>
                </c:pt>
                <c:pt idx="1042">
                  <c:v>1342</c:v>
                </c:pt>
                <c:pt idx="1043">
                  <c:v>1435</c:v>
                </c:pt>
                <c:pt idx="1044">
                  <c:v>1561</c:v>
                </c:pt>
                <c:pt idx="1045">
                  <c:v>1510</c:v>
                </c:pt>
                <c:pt idx="1046">
                  <c:v>1321</c:v>
                </c:pt>
                <c:pt idx="1047">
                  <c:v>1535</c:v>
                </c:pt>
                <c:pt idx="1048">
                  <c:v>1479</c:v>
                </c:pt>
                <c:pt idx="1049">
                  <c:v>1460</c:v>
                </c:pt>
                <c:pt idx="1050">
                  <c:v>1552</c:v>
                </c:pt>
                <c:pt idx="1051">
                  <c:v>1275</c:v>
                </c:pt>
                <c:pt idx="1052">
                  <c:v>1595</c:v>
                </c:pt>
                <c:pt idx="1053">
                  <c:v>1585</c:v>
                </c:pt>
                <c:pt idx="1054">
                  <c:v>1274</c:v>
                </c:pt>
                <c:pt idx="1055">
                  <c:v>1514</c:v>
                </c:pt>
                <c:pt idx="1056">
                  <c:v>1277</c:v>
                </c:pt>
                <c:pt idx="1057">
                  <c:v>1525</c:v>
                </c:pt>
                <c:pt idx="1058">
                  <c:v>1386</c:v>
                </c:pt>
                <c:pt idx="1059">
                  <c:v>1463</c:v>
                </c:pt>
                <c:pt idx="1060">
                  <c:v>1610</c:v>
                </c:pt>
                <c:pt idx="1061">
                  <c:v>1427</c:v>
                </c:pt>
                <c:pt idx="1062">
                  <c:v>1484</c:v>
                </c:pt>
                <c:pt idx="1063">
                  <c:v>1579</c:v>
                </c:pt>
                <c:pt idx="1064">
                  <c:v>1546</c:v>
                </c:pt>
                <c:pt idx="1065">
                  <c:v>1537</c:v>
                </c:pt>
                <c:pt idx="1066">
                  <c:v>1490</c:v>
                </c:pt>
                <c:pt idx="1067">
                  <c:v>1382</c:v>
                </c:pt>
                <c:pt idx="1068">
                  <c:v>1321</c:v>
                </c:pt>
                <c:pt idx="1069">
                  <c:v>1583</c:v>
                </c:pt>
                <c:pt idx="1070">
                  <c:v>1343</c:v>
                </c:pt>
                <c:pt idx="1071">
                  <c:v>1407</c:v>
                </c:pt>
                <c:pt idx="1072">
                  <c:v>1546</c:v>
                </c:pt>
                <c:pt idx="1073">
                  <c:v>1347</c:v>
                </c:pt>
                <c:pt idx="1074">
                  <c:v>1619</c:v>
                </c:pt>
                <c:pt idx="1075">
                  <c:v>1454</c:v>
                </c:pt>
                <c:pt idx="1076">
                  <c:v>1305</c:v>
                </c:pt>
                <c:pt idx="1077">
                  <c:v>1431</c:v>
                </c:pt>
                <c:pt idx="1078">
                  <c:v>1540</c:v>
                </c:pt>
                <c:pt idx="1079">
                  <c:v>1415</c:v>
                </c:pt>
                <c:pt idx="1080">
                  <c:v>1596</c:v>
                </c:pt>
                <c:pt idx="1081">
                  <c:v>1565</c:v>
                </c:pt>
                <c:pt idx="1082">
                  <c:v>1296</c:v>
                </c:pt>
                <c:pt idx="1083">
                  <c:v>1387</c:v>
                </c:pt>
                <c:pt idx="1084">
                  <c:v>1504</c:v>
                </c:pt>
                <c:pt idx="1085">
                  <c:v>1632</c:v>
                </c:pt>
                <c:pt idx="1086">
                  <c:v>1425</c:v>
                </c:pt>
                <c:pt idx="1087">
                  <c:v>1437</c:v>
                </c:pt>
                <c:pt idx="1088">
                  <c:v>1428</c:v>
                </c:pt>
                <c:pt idx="1089">
                  <c:v>1560</c:v>
                </c:pt>
                <c:pt idx="1090">
                  <c:v>1595</c:v>
                </c:pt>
                <c:pt idx="1091">
                  <c:v>1593</c:v>
                </c:pt>
                <c:pt idx="1092">
                  <c:v>1525</c:v>
                </c:pt>
                <c:pt idx="1093">
                  <c:v>1573</c:v>
                </c:pt>
                <c:pt idx="1094">
                  <c:v>1294</c:v>
                </c:pt>
                <c:pt idx="1095">
                  <c:v>1500</c:v>
                </c:pt>
                <c:pt idx="1096">
                  <c:v>1420</c:v>
                </c:pt>
                <c:pt idx="1097">
                  <c:v>1227</c:v>
                </c:pt>
                <c:pt idx="1098">
                  <c:v>1471</c:v>
                </c:pt>
                <c:pt idx="1099">
                  <c:v>1412</c:v>
                </c:pt>
                <c:pt idx="1100">
                  <c:v>1555</c:v>
                </c:pt>
                <c:pt idx="1101">
                  <c:v>1406</c:v>
                </c:pt>
                <c:pt idx="1102">
                  <c:v>1285</c:v>
                </c:pt>
                <c:pt idx="1103">
                  <c:v>1346</c:v>
                </c:pt>
                <c:pt idx="1104">
                  <c:v>1241</c:v>
                </c:pt>
                <c:pt idx="1105">
                  <c:v>1517</c:v>
                </c:pt>
                <c:pt idx="1106">
                  <c:v>1341</c:v>
                </c:pt>
                <c:pt idx="1107">
                  <c:v>1318</c:v>
                </c:pt>
                <c:pt idx="1108">
                  <c:v>1270</c:v>
                </c:pt>
                <c:pt idx="1109">
                  <c:v>1432</c:v>
                </c:pt>
                <c:pt idx="1110">
                  <c:v>1225</c:v>
                </c:pt>
                <c:pt idx="1111">
                  <c:v>1337</c:v>
                </c:pt>
                <c:pt idx="1112">
                  <c:v>1242</c:v>
                </c:pt>
                <c:pt idx="1113">
                  <c:v>1461</c:v>
                </c:pt>
                <c:pt idx="1114">
                  <c:v>1348</c:v>
                </c:pt>
                <c:pt idx="1115">
                  <c:v>1358</c:v>
                </c:pt>
                <c:pt idx="1116">
                  <c:v>1183</c:v>
                </c:pt>
                <c:pt idx="1117">
                  <c:v>1400</c:v>
                </c:pt>
                <c:pt idx="1118">
                  <c:v>1349</c:v>
                </c:pt>
                <c:pt idx="1119">
                  <c:v>1170</c:v>
                </c:pt>
                <c:pt idx="1120">
                  <c:v>1215</c:v>
                </c:pt>
                <c:pt idx="1121">
                  <c:v>1341</c:v>
                </c:pt>
                <c:pt idx="1122">
                  <c:v>1252</c:v>
                </c:pt>
                <c:pt idx="1123">
                  <c:v>1219</c:v>
                </c:pt>
                <c:pt idx="1124">
                  <c:v>1399</c:v>
                </c:pt>
                <c:pt idx="1125">
                  <c:v>1308</c:v>
                </c:pt>
                <c:pt idx="1126">
                  <c:v>1409</c:v>
                </c:pt>
                <c:pt idx="1127">
                  <c:v>1192</c:v>
                </c:pt>
                <c:pt idx="1128">
                  <c:v>1204</c:v>
                </c:pt>
                <c:pt idx="1129">
                  <c:v>1346</c:v>
                </c:pt>
                <c:pt idx="1130">
                  <c:v>1456</c:v>
                </c:pt>
                <c:pt idx="1131">
                  <c:v>1448</c:v>
                </c:pt>
                <c:pt idx="1132">
                  <c:v>1280</c:v>
                </c:pt>
                <c:pt idx="1133">
                  <c:v>1420</c:v>
                </c:pt>
                <c:pt idx="1134">
                  <c:v>1453</c:v>
                </c:pt>
                <c:pt idx="1135">
                  <c:v>1491</c:v>
                </c:pt>
                <c:pt idx="1136">
                  <c:v>1418</c:v>
                </c:pt>
                <c:pt idx="1137">
                  <c:v>1269</c:v>
                </c:pt>
                <c:pt idx="1138">
                  <c:v>1289</c:v>
                </c:pt>
                <c:pt idx="1139">
                  <c:v>1369</c:v>
                </c:pt>
                <c:pt idx="1140">
                  <c:v>1349</c:v>
                </c:pt>
                <c:pt idx="1141">
                  <c:v>1257</c:v>
                </c:pt>
                <c:pt idx="1142">
                  <c:v>1329</c:v>
                </c:pt>
                <c:pt idx="1143">
                  <c:v>1511</c:v>
                </c:pt>
                <c:pt idx="1144">
                  <c:v>1325</c:v>
                </c:pt>
                <c:pt idx="1145">
                  <c:v>1415</c:v>
                </c:pt>
                <c:pt idx="1146">
                  <c:v>1493</c:v>
                </c:pt>
                <c:pt idx="1147">
                  <c:v>1540</c:v>
                </c:pt>
                <c:pt idx="1148">
                  <c:v>1430</c:v>
                </c:pt>
                <c:pt idx="1149">
                  <c:v>1493</c:v>
                </c:pt>
                <c:pt idx="1150">
                  <c:v>1327</c:v>
                </c:pt>
                <c:pt idx="1151">
                  <c:v>1349</c:v>
                </c:pt>
                <c:pt idx="1152">
                  <c:v>1413</c:v>
                </c:pt>
                <c:pt idx="1153">
                  <c:v>1485</c:v>
                </c:pt>
                <c:pt idx="1154">
                  <c:v>1256</c:v>
                </c:pt>
                <c:pt idx="1155">
                  <c:v>1346</c:v>
                </c:pt>
                <c:pt idx="1156">
                  <c:v>1468</c:v>
                </c:pt>
                <c:pt idx="1157">
                  <c:v>1440</c:v>
                </c:pt>
                <c:pt idx="1158">
                  <c:v>1361</c:v>
                </c:pt>
                <c:pt idx="1159">
                  <c:v>1379</c:v>
                </c:pt>
                <c:pt idx="1160">
                  <c:v>1588</c:v>
                </c:pt>
                <c:pt idx="1161">
                  <c:v>1273</c:v>
                </c:pt>
                <c:pt idx="1162">
                  <c:v>1356</c:v>
                </c:pt>
                <c:pt idx="1163">
                  <c:v>1299</c:v>
                </c:pt>
                <c:pt idx="1164">
                  <c:v>1575</c:v>
                </c:pt>
                <c:pt idx="1165">
                  <c:v>1399</c:v>
                </c:pt>
                <c:pt idx="1166">
                  <c:v>1311</c:v>
                </c:pt>
                <c:pt idx="1167">
                  <c:v>1520</c:v>
                </c:pt>
                <c:pt idx="1168">
                  <c:v>1494</c:v>
                </c:pt>
                <c:pt idx="1169">
                  <c:v>1368</c:v>
                </c:pt>
                <c:pt idx="1170">
                  <c:v>1367</c:v>
                </c:pt>
                <c:pt idx="1171">
                  <c:v>1629</c:v>
                </c:pt>
                <c:pt idx="1172">
                  <c:v>1459</c:v>
                </c:pt>
                <c:pt idx="1173">
                  <c:v>1660</c:v>
                </c:pt>
                <c:pt idx="1174">
                  <c:v>1436</c:v>
                </c:pt>
                <c:pt idx="1175">
                  <c:v>1570</c:v>
                </c:pt>
                <c:pt idx="1176">
                  <c:v>1516</c:v>
                </c:pt>
                <c:pt idx="1177">
                  <c:v>1555</c:v>
                </c:pt>
                <c:pt idx="1178">
                  <c:v>1702</c:v>
                </c:pt>
                <c:pt idx="1179">
                  <c:v>1426</c:v>
                </c:pt>
                <c:pt idx="1180">
                  <c:v>1621</c:v>
                </c:pt>
                <c:pt idx="1181">
                  <c:v>1606</c:v>
                </c:pt>
                <c:pt idx="1182">
                  <c:v>1800</c:v>
                </c:pt>
                <c:pt idx="1183">
                  <c:v>1629</c:v>
                </c:pt>
                <c:pt idx="1184">
                  <c:v>1707</c:v>
                </c:pt>
                <c:pt idx="1185">
                  <c:v>1653</c:v>
                </c:pt>
                <c:pt idx="1186">
                  <c:v>1902</c:v>
                </c:pt>
                <c:pt idx="1187">
                  <c:v>1641</c:v>
                </c:pt>
                <c:pt idx="1188">
                  <c:v>1896</c:v>
                </c:pt>
                <c:pt idx="1189">
                  <c:v>1751</c:v>
                </c:pt>
                <c:pt idx="1190">
                  <c:v>1652</c:v>
                </c:pt>
                <c:pt idx="1191">
                  <c:v>1661</c:v>
                </c:pt>
                <c:pt idx="1192">
                  <c:v>1934</c:v>
                </c:pt>
                <c:pt idx="1193">
                  <c:v>1648</c:v>
                </c:pt>
                <c:pt idx="1194">
                  <c:v>1867</c:v>
                </c:pt>
                <c:pt idx="1195">
                  <c:v>1930</c:v>
                </c:pt>
                <c:pt idx="1196">
                  <c:v>1931</c:v>
                </c:pt>
                <c:pt idx="1197">
                  <c:v>1861</c:v>
                </c:pt>
                <c:pt idx="1198">
                  <c:v>2119</c:v>
                </c:pt>
                <c:pt idx="1199">
                  <c:v>1941</c:v>
                </c:pt>
                <c:pt idx="1200">
                  <c:v>1897</c:v>
                </c:pt>
                <c:pt idx="1201">
                  <c:v>1844</c:v>
                </c:pt>
                <c:pt idx="1202">
                  <c:v>1988</c:v>
                </c:pt>
                <c:pt idx="1203">
                  <c:v>2132</c:v>
                </c:pt>
                <c:pt idx="1204">
                  <c:v>1843</c:v>
                </c:pt>
                <c:pt idx="1205">
                  <c:v>1935</c:v>
                </c:pt>
                <c:pt idx="1206">
                  <c:v>2306</c:v>
                </c:pt>
                <c:pt idx="1207">
                  <c:v>2250</c:v>
                </c:pt>
                <c:pt idx="1208">
                  <c:v>2313</c:v>
                </c:pt>
                <c:pt idx="1209">
                  <c:v>2303</c:v>
                </c:pt>
                <c:pt idx="1210">
                  <c:v>2308</c:v>
                </c:pt>
                <c:pt idx="1211">
                  <c:v>2285</c:v>
                </c:pt>
                <c:pt idx="1212">
                  <c:v>2112</c:v>
                </c:pt>
                <c:pt idx="1213">
                  <c:v>2098</c:v>
                </c:pt>
                <c:pt idx="1214">
                  <c:v>2092</c:v>
                </c:pt>
                <c:pt idx="1215">
                  <c:v>2285</c:v>
                </c:pt>
                <c:pt idx="1216">
                  <c:v>2348</c:v>
                </c:pt>
                <c:pt idx="1217">
                  <c:v>2272</c:v>
                </c:pt>
                <c:pt idx="1218">
                  <c:v>2633</c:v>
                </c:pt>
                <c:pt idx="1219">
                  <c:v>2463</c:v>
                </c:pt>
                <c:pt idx="1220">
                  <c:v>2778</c:v>
                </c:pt>
                <c:pt idx="1221">
                  <c:v>2742</c:v>
                </c:pt>
                <c:pt idx="1222">
                  <c:v>2262</c:v>
                </c:pt>
                <c:pt idx="1223">
                  <c:v>2394</c:v>
                </c:pt>
                <c:pt idx="1224">
                  <c:v>2464</c:v>
                </c:pt>
                <c:pt idx="1225">
                  <c:v>2651</c:v>
                </c:pt>
                <c:pt idx="1226">
                  <c:v>2652</c:v>
                </c:pt>
                <c:pt idx="1227">
                  <c:v>2702</c:v>
                </c:pt>
                <c:pt idx="1228">
                  <c:v>2652.5</c:v>
                </c:pt>
                <c:pt idx="1229">
                  <c:v>2603</c:v>
                </c:pt>
                <c:pt idx="1230">
                  <c:v>2821.5</c:v>
                </c:pt>
                <c:pt idx="1231">
                  <c:v>2782.5</c:v>
                </c:pt>
                <c:pt idx="1232">
                  <c:v>2502</c:v>
                </c:pt>
                <c:pt idx="1233">
                  <c:v>2478</c:v>
                </c:pt>
                <c:pt idx="1234">
                  <c:v>2648</c:v>
                </c:pt>
                <c:pt idx="1235">
                  <c:v>2734.5</c:v>
                </c:pt>
                <c:pt idx="1236">
                  <c:v>2815</c:v>
                </c:pt>
                <c:pt idx="1237">
                  <c:v>2491</c:v>
                </c:pt>
                <c:pt idx="1238">
                  <c:v>2503.5</c:v>
                </c:pt>
                <c:pt idx="1239">
                  <c:v>2516</c:v>
                </c:pt>
                <c:pt idx="1240">
                  <c:v>2678</c:v>
                </c:pt>
                <c:pt idx="1241">
                  <c:v>2754</c:v>
                </c:pt>
                <c:pt idx="1242">
                  <c:v>2832</c:v>
                </c:pt>
                <c:pt idx="1243">
                  <c:v>2671</c:v>
                </c:pt>
                <c:pt idx="1244">
                  <c:v>2504</c:v>
                </c:pt>
                <c:pt idx="1245">
                  <c:v>2781.5</c:v>
                </c:pt>
                <c:pt idx="1246">
                  <c:v>3003</c:v>
                </c:pt>
                <c:pt idx="1247">
                  <c:v>2983.5</c:v>
                </c:pt>
                <c:pt idx="1248">
                  <c:v>2807</c:v>
                </c:pt>
                <c:pt idx="1249">
                  <c:v>2650</c:v>
                </c:pt>
                <c:pt idx="1250">
                  <c:v>2764</c:v>
                </c:pt>
                <c:pt idx="1251">
                  <c:v>2752.5</c:v>
                </c:pt>
                <c:pt idx="1252">
                  <c:v>2587</c:v>
                </c:pt>
                <c:pt idx="1253">
                  <c:v>2636</c:v>
                </c:pt>
                <c:pt idx="1254">
                  <c:v>2759</c:v>
                </c:pt>
                <c:pt idx="1255">
                  <c:v>2803</c:v>
                </c:pt>
                <c:pt idx="1256">
                  <c:v>2741.5</c:v>
                </c:pt>
                <c:pt idx="1257">
                  <c:v>2704</c:v>
                </c:pt>
                <c:pt idx="1258">
                  <c:v>2513</c:v>
                </c:pt>
                <c:pt idx="1259">
                  <c:v>2787.5</c:v>
                </c:pt>
                <c:pt idx="1260">
                  <c:v>2800</c:v>
                </c:pt>
                <c:pt idx="1261">
                  <c:v>2677</c:v>
                </c:pt>
                <c:pt idx="1262">
                  <c:v>2604</c:v>
                </c:pt>
                <c:pt idx="1263">
                  <c:v>2430</c:v>
                </c:pt>
                <c:pt idx="1264">
                  <c:v>2627</c:v>
                </c:pt>
                <c:pt idx="1265">
                  <c:v>2750</c:v>
                </c:pt>
                <c:pt idx="1266">
                  <c:v>2639</c:v>
                </c:pt>
                <c:pt idx="1267">
                  <c:v>2447</c:v>
                </c:pt>
                <c:pt idx="1268">
                  <c:v>2640.5</c:v>
                </c:pt>
                <c:pt idx="1269">
                  <c:v>2866</c:v>
                </c:pt>
                <c:pt idx="1270">
                  <c:v>2798.5</c:v>
                </c:pt>
                <c:pt idx="1271">
                  <c:v>2763</c:v>
                </c:pt>
                <c:pt idx="1272">
                  <c:v>2630.5</c:v>
                </c:pt>
                <c:pt idx="1273">
                  <c:v>2498</c:v>
                </c:pt>
                <c:pt idx="1274">
                  <c:v>2668</c:v>
                </c:pt>
                <c:pt idx="1275">
                  <c:v>2715</c:v>
                </c:pt>
                <c:pt idx="1276">
                  <c:v>2762</c:v>
                </c:pt>
                <c:pt idx="1277">
                  <c:v>2735</c:v>
                </c:pt>
                <c:pt idx="1278">
                  <c:v>2673</c:v>
                </c:pt>
                <c:pt idx="1279">
                  <c:v>2402</c:v>
                </c:pt>
                <c:pt idx="1280">
                  <c:v>2500.5</c:v>
                </c:pt>
                <c:pt idx="1281">
                  <c:v>2599</c:v>
                </c:pt>
                <c:pt idx="1282">
                  <c:v>2696</c:v>
                </c:pt>
                <c:pt idx="1283">
                  <c:v>2361</c:v>
                </c:pt>
                <c:pt idx="1284">
                  <c:v>2252</c:v>
                </c:pt>
                <c:pt idx="1285">
                  <c:v>2220</c:v>
                </c:pt>
                <c:pt idx="1286">
                  <c:v>2510</c:v>
                </c:pt>
                <c:pt idx="1287">
                  <c:v>2561</c:v>
                </c:pt>
                <c:pt idx="1288">
                  <c:v>2596</c:v>
                </c:pt>
                <c:pt idx="1289">
                  <c:v>2193</c:v>
                </c:pt>
                <c:pt idx="1290">
                  <c:v>2586</c:v>
                </c:pt>
                <c:pt idx="1291">
                  <c:v>2444</c:v>
                </c:pt>
                <c:pt idx="1292">
                  <c:v>2503</c:v>
                </c:pt>
                <c:pt idx="1293">
                  <c:v>2176</c:v>
                </c:pt>
                <c:pt idx="1294">
                  <c:v>2229</c:v>
                </c:pt>
                <c:pt idx="1295">
                  <c:v>2279</c:v>
                </c:pt>
                <c:pt idx="1296">
                  <c:v>2555</c:v>
                </c:pt>
                <c:pt idx="1297">
                  <c:v>2333</c:v>
                </c:pt>
                <c:pt idx="1298">
                  <c:v>2044</c:v>
                </c:pt>
                <c:pt idx="1299">
                  <c:v>2498</c:v>
                </c:pt>
                <c:pt idx="1300">
                  <c:v>2455</c:v>
                </c:pt>
                <c:pt idx="1301">
                  <c:v>2215.5</c:v>
                </c:pt>
                <c:pt idx="1302">
                  <c:v>1976</c:v>
                </c:pt>
                <c:pt idx="1303">
                  <c:v>2298</c:v>
                </c:pt>
                <c:pt idx="1304">
                  <c:v>2383</c:v>
                </c:pt>
                <c:pt idx="1305">
                  <c:v>1877</c:v>
                </c:pt>
                <c:pt idx="1306">
                  <c:v>2361</c:v>
                </c:pt>
                <c:pt idx="1307">
                  <c:v>2289</c:v>
                </c:pt>
                <c:pt idx="1308">
                  <c:v>2268</c:v>
                </c:pt>
                <c:pt idx="1309">
                  <c:v>2078</c:v>
                </c:pt>
                <c:pt idx="1310">
                  <c:v>2133</c:v>
                </c:pt>
                <c:pt idx="1311">
                  <c:v>1915</c:v>
                </c:pt>
                <c:pt idx="1312">
                  <c:v>1885</c:v>
                </c:pt>
                <c:pt idx="1313">
                  <c:v>1971</c:v>
                </c:pt>
                <c:pt idx="1314">
                  <c:v>1803</c:v>
                </c:pt>
                <c:pt idx="1315">
                  <c:v>2063</c:v>
                </c:pt>
                <c:pt idx="1316">
                  <c:v>1925</c:v>
                </c:pt>
                <c:pt idx="1317">
                  <c:v>2034</c:v>
                </c:pt>
                <c:pt idx="1318">
                  <c:v>1834</c:v>
                </c:pt>
                <c:pt idx="1319">
                  <c:v>1894</c:v>
                </c:pt>
                <c:pt idx="1320">
                  <c:v>1942</c:v>
                </c:pt>
                <c:pt idx="1321">
                  <c:v>2106</c:v>
                </c:pt>
                <c:pt idx="1322">
                  <c:v>1780</c:v>
                </c:pt>
                <c:pt idx="1323">
                  <c:v>2001</c:v>
                </c:pt>
                <c:pt idx="1324">
                  <c:v>1909</c:v>
                </c:pt>
                <c:pt idx="1325">
                  <c:v>1734</c:v>
                </c:pt>
                <c:pt idx="1326">
                  <c:v>1820</c:v>
                </c:pt>
                <c:pt idx="1327">
                  <c:v>1620</c:v>
                </c:pt>
                <c:pt idx="1328">
                  <c:v>1812</c:v>
                </c:pt>
                <c:pt idx="1329">
                  <c:v>1693</c:v>
                </c:pt>
                <c:pt idx="1330">
                  <c:v>1774</c:v>
                </c:pt>
                <c:pt idx="1331">
                  <c:v>1780</c:v>
                </c:pt>
                <c:pt idx="1332">
                  <c:v>1723</c:v>
                </c:pt>
                <c:pt idx="1333">
                  <c:v>1700</c:v>
                </c:pt>
                <c:pt idx="1334">
                  <c:v>1626</c:v>
                </c:pt>
                <c:pt idx="1335">
                  <c:v>1600</c:v>
                </c:pt>
                <c:pt idx="1336">
                  <c:v>1784</c:v>
                </c:pt>
                <c:pt idx="1337">
                  <c:v>1592</c:v>
                </c:pt>
                <c:pt idx="1338">
                  <c:v>1488</c:v>
                </c:pt>
                <c:pt idx="1339">
                  <c:v>1575</c:v>
                </c:pt>
                <c:pt idx="1340">
                  <c:v>1607</c:v>
                </c:pt>
                <c:pt idx="1341">
                  <c:v>1796</c:v>
                </c:pt>
                <c:pt idx="1342">
                  <c:v>1737</c:v>
                </c:pt>
                <c:pt idx="1343">
                  <c:v>1486</c:v>
                </c:pt>
                <c:pt idx="1344">
                  <c:v>1820</c:v>
                </c:pt>
                <c:pt idx="1345">
                  <c:v>1669</c:v>
                </c:pt>
                <c:pt idx="1346">
                  <c:v>1548</c:v>
                </c:pt>
                <c:pt idx="1347">
                  <c:v>1543</c:v>
                </c:pt>
                <c:pt idx="1348">
                  <c:v>1631</c:v>
                </c:pt>
                <c:pt idx="1349">
                  <c:v>1656</c:v>
                </c:pt>
                <c:pt idx="1350">
                  <c:v>1467</c:v>
                </c:pt>
                <c:pt idx="1351">
                  <c:v>1693</c:v>
                </c:pt>
                <c:pt idx="1352">
                  <c:v>1716</c:v>
                </c:pt>
                <c:pt idx="1353">
                  <c:v>1766</c:v>
                </c:pt>
                <c:pt idx="1354">
                  <c:v>1591</c:v>
                </c:pt>
                <c:pt idx="1355">
                  <c:v>1703</c:v>
                </c:pt>
                <c:pt idx="1356">
                  <c:v>1519</c:v>
                </c:pt>
                <c:pt idx="1357">
                  <c:v>1503</c:v>
                </c:pt>
                <c:pt idx="1358">
                  <c:v>1537</c:v>
                </c:pt>
                <c:pt idx="1359">
                  <c:v>1592</c:v>
                </c:pt>
                <c:pt idx="1360">
                  <c:v>1404</c:v>
                </c:pt>
                <c:pt idx="1361">
                  <c:v>1557</c:v>
                </c:pt>
                <c:pt idx="1362">
                  <c:v>1546</c:v>
                </c:pt>
                <c:pt idx="1363">
                  <c:v>1498</c:v>
                </c:pt>
                <c:pt idx="1364">
                  <c:v>1617</c:v>
                </c:pt>
                <c:pt idx="1365">
                  <c:v>1452</c:v>
                </c:pt>
                <c:pt idx="1366">
                  <c:v>1665</c:v>
                </c:pt>
                <c:pt idx="1367">
                  <c:v>1645</c:v>
                </c:pt>
                <c:pt idx="1368">
                  <c:v>1713</c:v>
                </c:pt>
                <c:pt idx="1369">
                  <c:v>1443</c:v>
                </c:pt>
                <c:pt idx="1370">
                  <c:v>1616</c:v>
                </c:pt>
                <c:pt idx="1371">
                  <c:v>1681</c:v>
                </c:pt>
                <c:pt idx="1372">
                  <c:v>1574</c:v>
                </c:pt>
                <c:pt idx="1373">
                  <c:v>1466</c:v>
                </c:pt>
                <c:pt idx="1374">
                  <c:v>1703</c:v>
                </c:pt>
                <c:pt idx="1375">
                  <c:v>1787</c:v>
                </c:pt>
                <c:pt idx="1376">
                  <c:v>1421</c:v>
                </c:pt>
                <c:pt idx="1377">
                  <c:v>1426</c:v>
                </c:pt>
                <c:pt idx="1378">
                  <c:v>1787</c:v>
                </c:pt>
                <c:pt idx="1379">
                  <c:v>1635</c:v>
                </c:pt>
                <c:pt idx="1380">
                  <c:v>1619</c:v>
                </c:pt>
                <c:pt idx="1381">
                  <c:v>1621</c:v>
                </c:pt>
                <c:pt idx="1382">
                  <c:v>1562</c:v>
                </c:pt>
                <c:pt idx="1383">
                  <c:v>1705</c:v>
                </c:pt>
                <c:pt idx="1384">
                  <c:v>1574</c:v>
                </c:pt>
                <c:pt idx="1385">
                  <c:v>1600</c:v>
                </c:pt>
                <c:pt idx="1386">
                  <c:v>1421</c:v>
                </c:pt>
                <c:pt idx="1387">
                  <c:v>1737</c:v>
                </c:pt>
                <c:pt idx="1388">
                  <c:v>1430</c:v>
                </c:pt>
                <c:pt idx="1389">
                  <c:v>1576</c:v>
                </c:pt>
                <c:pt idx="1390">
                  <c:v>1389</c:v>
                </c:pt>
                <c:pt idx="1391">
                  <c:v>1435</c:v>
                </c:pt>
                <c:pt idx="1392">
                  <c:v>1427</c:v>
                </c:pt>
                <c:pt idx="1393">
                  <c:v>1556</c:v>
                </c:pt>
                <c:pt idx="1394">
                  <c:v>1664</c:v>
                </c:pt>
                <c:pt idx="1395">
                  <c:v>1637</c:v>
                </c:pt>
                <c:pt idx="1396">
                  <c:v>1397</c:v>
                </c:pt>
                <c:pt idx="1397">
                  <c:v>1550</c:v>
                </c:pt>
                <c:pt idx="1398">
                  <c:v>1403</c:v>
                </c:pt>
                <c:pt idx="1399">
                  <c:v>1434</c:v>
                </c:pt>
                <c:pt idx="1400">
                  <c:v>1361</c:v>
                </c:pt>
                <c:pt idx="1401">
                  <c:v>1552</c:v>
                </c:pt>
                <c:pt idx="1402">
                  <c:v>1309</c:v>
                </c:pt>
                <c:pt idx="1403">
                  <c:v>1296</c:v>
                </c:pt>
                <c:pt idx="1404">
                  <c:v>1502</c:v>
                </c:pt>
                <c:pt idx="1405">
                  <c:v>1341</c:v>
                </c:pt>
                <c:pt idx="1406">
                  <c:v>1340</c:v>
                </c:pt>
                <c:pt idx="1407">
                  <c:v>1225</c:v>
                </c:pt>
                <c:pt idx="1408">
                  <c:v>1293</c:v>
                </c:pt>
                <c:pt idx="1409">
                  <c:v>1358</c:v>
                </c:pt>
                <c:pt idx="1410">
                  <c:v>1230</c:v>
                </c:pt>
                <c:pt idx="1411">
                  <c:v>1307</c:v>
                </c:pt>
                <c:pt idx="1412">
                  <c:v>1175</c:v>
                </c:pt>
                <c:pt idx="1413">
                  <c:v>1381</c:v>
                </c:pt>
                <c:pt idx="1414">
                  <c:v>1114</c:v>
                </c:pt>
                <c:pt idx="1415">
                  <c:v>1236</c:v>
                </c:pt>
                <c:pt idx="1416">
                  <c:v>1208</c:v>
                </c:pt>
                <c:pt idx="1417">
                  <c:v>1347</c:v>
                </c:pt>
                <c:pt idx="1418">
                  <c:v>1319</c:v>
                </c:pt>
                <c:pt idx="1419">
                  <c:v>1095</c:v>
                </c:pt>
                <c:pt idx="1420">
                  <c:v>1190</c:v>
                </c:pt>
                <c:pt idx="1421">
                  <c:v>1248</c:v>
                </c:pt>
                <c:pt idx="1422">
                  <c:v>1165</c:v>
                </c:pt>
                <c:pt idx="1423">
                  <c:v>1168</c:v>
                </c:pt>
                <c:pt idx="1424">
                  <c:v>1200</c:v>
                </c:pt>
                <c:pt idx="1425">
                  <c:v>1133</c:v>
                </c:pt>
                <c:pt idx="1426">
                  <c:v>1057</c:v>
                </c:pt>
                <c:pt idx="1427">
                  <c:v>1102</c:v>
                </c:pt>
                <c:pt idx="1428">
                  <c:v>1085</c:v>
                </c:pt>
                <c:pt idx="1429">
                  <c:v>1029</c:v>
                </c:pt>
                <c:pt idx="1430">
                  <c:v>1218</c:v>
                </c:pt>
                <c:pt idx="1431">
                  <c:v>1013</c:v>
                </c:pt>
                <c:pt idx="1432">
                  <c:v>1165</c:v>
                </c:pt>
                <c:pt idx="1433">
                  <c:v>1149</c:v>
                </c:pt>
                <c:pt idx="1434">
                  <c:v>1173</c:v>
                </c:pt>
                <c:pt idx="1435">
                  <c:v>1040</c:v>
                </c:pt>
                <c:pt idx="1436">
                  <c:v>1010</c:v>
                </c:pt>
                <c:pt idx="1437">
                  <c:v>1027</c:v>
                </c:pt>
                <c:pt idx="1438">
                  <c:v>1044</c:v>
                </c:pt>
                <c:pt idx="1439">
                  <c:v>1143</c:v>
                </c:pt>
                <c:pt idx="1440">
                  <c:v>1147</c:v>
                </c:pt>
                <c:pt idx="1441">
                  <c:v>1014</c:v>
                </c:pt>
                <c:pt idx="1442">
                  <c:v>1026</c:v>
                </c:pt>
                <c:pt idx="1443">
                  <c:v>1105</c:v>
                </c:pt>
                <c:pt idx="1444">
                  <c:v>1008</c:v>
                </c:pt>
                <c:pt idx="1445">
                  <c:v>1005</c:v>
                </c:pt>
                <c:pt idx="1446">
                  <c:v>1130</c:v>
                </c:pt>
                <c:pt idx="1447">
                  <c:v>1110</c:v>
                </c:pt>
                <c:pt idx="1448">
                  <c:v>1076</c:v>
                </c:pt>
                <c:pt idx="1449">
                  <c:v>974</c:v>
                </c:pt>
                <c:pt idx="1450">
                  <c:v>1082</c:v>
                </c:pt>
                <c:pt idx="1451">
                  <c:v>975</c:v>
                </c:pt>
                <c:pt idx="1452">
                  <c:v>951</c:v>
                </c:pt>
                <c:pt idx="1453">
                  <c:v>910</c:v>
                </c:pt>
                <c:pt idx="1454">
                  <c:v>1016</c:v>
                </c:pt>
                <c:pt idx="1455">
                  <c:v>920</c:v>
                </c:pt>
                <c:pt idx="1456">
                  <c:v>1028</c:v>
                </c:pt>
                <c:pt idx="1457">
                  <c:v>869</c:v>
                </c:pt>
                <c:pt idx="1458">
                  <c:v>893</c:v>
                </c:pt>
                <c:pt idx="1459">
                  <c:v>913</c:v>
                </c:pt>
                <c:pt idx="1460">
                  <c:v>1027</c:v>
                </c:pt>
                <c:pt idx="1461">
                  <c:v>949</c:v>
                </c:pt>
                <c:pt idx="1462">
                  <c:v>1043</c:v>
                </c:pt>
                <c:pt idx="1463">
                  <c:v>1000</c:v>
                </c:pt>
                <c:pt idx="1464">
                  <c:v>1049</c:v>
                </c:pt>
                <c:pt idx="1465">
                  <c:v>959</c:v>
                </c:pt>
                <c:pt idx="1466">
                  <c:v>1142</c:v>
                </c:pt>
                <c:pt idx="1467">
                  <c:v>1110</c:v>
                </c:pt>
                <c:pt idx="1468">
                  <c:v>1179</c:v>
                </c:pt>
                <c:pt idx="1469">
                  <c:v>1096</c:v>
                </c:pt>
                <c:pt idx="1470">
                  <c:v>1029</c:v>
                </c:pt>
                <c:pt idx="1471">
                  <c:v>1069</c:v>
                </c:pt>
                <c:pt idx="1472">
                  <c:v>1028</c:v>
                </c:pt>
                <c:pt idx="1473">
                  <c:v>1220</c:v>
                </c:pt>
                <c:pt idx="1474">
                  <c:v>1146</c:v>
                </c:pt>
                <c:pt idx="1475">
                  <c:v>1184</c:v>
                </c:pt>
                <c:pt idx="1476">
                  <c:v>1309</c:v>
                </c:pt>
                <c:pt idx="1477">
                  <c:v>1202</c:v>
                </c:pt>
                <c:pt idx="1478">
                  <c:v>1278</c:v>
                </c:pt>
                <c:pt idx="1479">
                  <c:v>1111</c:v>
                </c:pt>
                <c:pt idx="1480">
                  <c:v>1133</c:v>
                </c:pt>
                <c:pt idx="1481">
                  <c:v>1184</c:v>
                </c:pt>
                <c:pt idx="1482">
                  <c:v>1213</c:v>
                </c:pt>
                <c:pt idx="1483">
                  <c:v>1149</c:v>
                </c:pt>
                <c:pt idx="1484">
                  <c:v>1308</c:v>
                </c:pt>
                <c:pt idx="1485">
                  <c:v>1236</c:v>
                </c:pt>
                <c:pt idx="1486">
                  <c:v>1159</c:v>
                </c:pt>
                <c:pt idx="1487">
                  <c:v>1287</c:v>
                </c:pt>
                <c:pt idx="1488">
                  <c:v>1197</c:v>
                </c:pt>
                <c:pt idx="1489">
                  <c:v>1284</c:v>
                </c:pt>
                <c:pt idx="1490">
                  <c:v>1264</c:v>
                </c:pt>
                <c:pt idx="1491">
                  <c:v>1457</c:v>
                </c:pt>
                <c:pt idx="1492">
                  <c:v>1273</c:v>
                </c:pt>
                <c:pt idx="1493">
                  <c:v>1285</c:v>
                </c:pt>
                <c:pt idx="1494">
                  <c:v>1261</c:v>
                </c:pt>
                <c:pt idx="1495">
                  <c:v>1431</c:v>
                </c:pt>
                <c:pt idx="1496">
                  <c:v>1310</c:v>
                </c:pt>
                <c:pt idx="1497">
                  <c:v>1338</c:v>
                </c:pt>
                <c:pt idx="1498">
                  <c:v>1358</c:v>
                </c:pt>
                <c:pt idx="1499">
                  <c:v>1523</c:v>
                </c:pt>
                <c:pt idx="1500">
                  <c:v>1507</c:v>
                </c:pt>
                <c:pt idx="1501">
                  <c:v>1438</c:v>
                </c:pt>
                <c:pt idx="1502">
                  <c:v>1272</c:v>
                </c:pt>
                <c:pt idx="1503">
                  <c:v>1484</c:v>
                </c:pt>
                <c:pt idx="1504">
                  <c:v>1395</c:v>
                </c:pt>
                <c:pt idx="1505">
                  <c:v>1288</c:v>
                </c:pt>
                <c:pt idx="1506">
                  <c:v>1514</c:v>
                </c:pt>
                <c:pt idx="1507">
                  <c:v>1447</c:v>
                </c:pt>
                <c:pt idx="1508">
                  <c:v>1436</c:v>
                </c:pt>
                <c:pt idx="1509">
                  <c:v>1383</c:v>
                </c:pt>
                <c:pt idx="1510">
                  <c:v>1430</c:v>
                </c:pt>
                <c:pt idx="1511">
                  <c:v>1417</c:v>
                </c:pt>
                <c:pt idx="1512">
                  <c:v>1409</c:v>
                </c:pt>
                <c:pt idx="1513">
                  <c:v>1452</c:v>
                </c:pt>
                <c:pt idx="1514">
                  <c:v>1358</c:v>
                </c:pt>
                <c:pt idx="1515">
                  <c:v>1403</c:v>
                </c:pt>
                <c:pt idx="1516">
                  <c:v>1367</c:v>
                </c:pt>
                <c:pt idx="1517">
                  <c:v>1557</c:v>
                </c:pt>
                <c:pt idx="1518">
                  <c:v>1505</c:v>
                </c:pt>
                <c:pt idx="1519">
                  <c:v>1314</c:v>
                </c:pt>
                <c:pt idx="1520">
                  <c:v>1321</c:v>
                </c:pt>
                <c:pt idx="1521">
                  <c:v>1342</c:v>
                </c:pt>
                <c:pt idx="1522">
                  <c:v>1469</c:v>
                </c:pt>
                <c:pt idx="1523">
                  <c:v>1401</c:v>
                </c:pt>
                <c:pt idx="1524">
                  <c:v>1514</c:v>
                </c:pt>
                <c:pt idx="1525">
                  <c:v>1398</c:v>
                </c:pt>
                <c:pt idx="1526">
                  <c:v>1456</c:v>
                </c:pt>
                <c:pt idx="1527">
                  <c:v>1470</c:v>
                </c:pt>
                <c:pt idx="1528">
                  <c:v>1391</c:v>
                </c:pt>
                <c:pt idx="1529">
                  <c:v>1275</c:v>
                </c:pt>
                <c:pt idx="1530">
                  <c:v>1440</c:v>
                </c:pt>
                <c:pt idx="1531">
                  <c:v>1475</c:v>
                </c:pt>
                <c:pt idx="1532">
                  <c:v>1514</c:v>
                </c:pt>
                <c:pt idx="1533">
                  <c:v>1455</c:v>
                </c:pt>
                <c:pt idx="1534">
                  <c:v>1333</c:v>
                </c:pt>
                <c:pt idx="1535">
                  <c:v>1472</c:v>
                </c:pt>
                <c:pt idx="1536">
                  <c:v>1424</c:v>
                </c:pt>
                <c:pt idx="1537">
                  <c:v>1502</c:v>
                </c:pt>
                <c:pt idx="1538">
                  <c:v>1272</c:v>
                </c:pt>
                <c:pt idx="1539">
                  <c:v>1495</c:v>
                </c:pt>
                <c:pt idx="1540">
                  <c:v>1537</c:v>
                </c:pt>
                <c:pt idx="1541">
                  <c:v>1250</c:v>
                </c:pt>
                <c:pt idx="1542">
                  <c:v>1514</c:v>
                </c:pt>
                <c:pt idx="1543">
                  <c:v>1310</c:v>
                </c:pt>
                <c:pt idx="1544">
                  <c:v>1267</c:v>
                </c:pt>
                <c:pt idx="1545">
                  <c:v>1490</c:v>
                </c:pt>
                <c:pt idx="1546">
                  <c:v>1214</c:v>
                </c:pt>
                <c:pt idx="1547">
                  <c:v>1345</c:v>
                </c:pt>
                <c:pt idx="1548">
                  <c:v>1338</c:v>
                </c:pt>
                <c:pt idx="1549">
                  <c:v>1257</c:v>
                </c:pt>
                <c:pt idx="1550">
                  <c:v>1251</c:v>
                </c:pt>
                <c:pt idx="1551">
                  <c:v>1140</c:v>
                </c:pt>
                <c:pt idx="1552">
                  <c:v>1136</c:v>
                </c:pt>
                <c:pt idx="1553">
                  <c:v>1185</c:v>
                </c:pt>
                <c:pt idx="1554">
                  <c:v>1277</c:v>
                </c:pt>
                <c:pt idx="1555">
                  <c:v>1198</c:v>
                </c:pt>
                <c:pt idx="1556">
                  <c:v>1380</c:v>
                </c:pt>
                <c:pt idx="1557">
                  <c:v>1114</c:v>
                </c:pt>
                <c:pt idx="1558">
                  <c:v>1345</c:v>
                </c:pt>
                <c:pt idx="1559">
                  <c:v>1324</c:v>
                </c:pt>
                <c:pt idx="1560">
                  <c:v>1124</c:v>
                </c:pt>
                <c:pt idx="1561">
                  <c:v>1171</c:v>
                </c:pt>
                <c:pt idx="1562">
                  <c:v>1125</c:v>
                </c:pt>
                <c:pt idx="1563">
                  <c:v>1107</c:v>
                </c:pt>
                <c:pt idx="1564">
                  <c:v>1195</c:v>
                </c:pt>
                <c:pt idx="1565">
                  <c:v>1061</c:v>
                </c:pt>
                <c:pt idx="1566">
                  <c:v>1254</c:v>
                </c:pt>
                <c:pt idx="1567">
                  <c:v>1151</c:v>
                </c:pt>
                <c:pt idx="1568">
                  <c:v>1024</c:v>
                </c:pt>
                <c:pt idx="1569">
                  <c:v>1276</c:v>
                </c:pt>
                <c:pt idx="1570">
                  <c:v>1194</c:v>
                </c:pt>
                <c:pt idx="1571">
                  <c:v>1274</c:v>
                </c:pt>
                <c:pt idx="1572">
                  <c:v>1164</c:v>
                </c:pt>
                <c:pt idx="1573">
                  <c:v>1209</c:v>
                </c:pt>
                <c:pt idx="1574">
                  <c:v>1212</c:v>
                </c:pt>
                <c:pt idx="1575">
                  <c:v>998</c:v>
                </c:pt>
                <c:pt idx="1576">
                  <c:v>1029</c:v>
                </c:pt>
                <c:pt idx="1577">
                  <c:v>1038</c:v>
                </c:pt>
                <c:pt idx="1578">
                  <c:v>1203</c:v>
                </c:pt>
                <c:pt idx="1579">
                  <c:v>1215</c:v>
                </c:pt>
                <c:pt idx="1580">
                  <c:v>1215</c:v>
                </c:pt>
                <c:pt idx="1581">
                  <c:v>1063</c:v>
                </c:pt>
                <c:pt idx="1582">
                  <c:v>1070</c:v>
                </c:pt>
                <c:pt idx="1583">
                  <c:v>1264</c:v>
                </c:pt>
                <c:pt idx="1584">
                  <c:v>1247</c:v>
                </c:pt>
                <c:pt idx="1585">
                  <c:v>1195</c:v>
                </c:pt>
                <c:pt idx="1586">
                  <c:v>1087</c:v>
                </c:pt>
                <c:pt idx="1587">
                  <c:v>1120</c:v>
                </c:pt>
                <c:pt idx="1588">
                  <c:v>1265</c:v>
                </c:pt>
                <c:pt idx="1589">
                  <c:v>1101</c:v>
                </c:pt>
                <c:pt idx="1590">
                  <c:v>1271</c:v>
                </c:pt>
                <c:pt idx="1591">
                  <c:v>1187</c:v>
                </c:pt>
                <c:pt idx="1592">
                  <c:v>1187</c:v>
                </c:pt>
                <c:pt idx="1593">
                  <c:v>1215</c:v>
                </c:pt>
                <c:pt idx="1594">
                  <c:v>1165</c:v>
                </c:pt>
                <c:pt idx="1595">
                  <c:v>1273</c:v>
                </c:pt>
                <c:pt idx="1596">
                  <c:v>1195</c:v>
                </c:pt>
                <c:pt idx="1597">
                  <c:v>1101</c:v>
                </c:pt>
                <c:pt idx="1598">
                  <c:v>1096</c:v>
                </c:pt>
                <c:pt idx="1599">
                  <c:v>1295</c:v>
                </c:pt>
                <c:pt idx="1600">
                  <c:v>1270</c:v>
                </c:pt>
                <c:pt idx="1601">
                  <c:v>1369</c:v>
                </c:pt>
                <c:pt idx="1602">
                  <c:v>1181</c:v>
                </c:pt>
                <c:pt idx="1603">
                  <c:v>1274</c:v>
                </c:pt>
                <c:pt idx="1604">
                  <c:v>1262</c:v>
                </c:pt>
                <c:pt idx="1605">
                  <c:v>1288</c:v>
                </c:pt>
                <c:pt idx="1606">
                  <c:v>1208</c:v>
                </c:pt>
                <c:pt idx="1607">
                  <c:v>1337</c:v>
                </c:pt>
                <c:pt idx="1608">
                  <c:v>1395</c:v>
                </c:pt>
                <c:pt idx="1609">
                  <c:v>1353</c:v>
                </c:pt>
                <c:pt idx="1610">
                  <c:v>1289</c:v>
                </c:pt>
                <c:pt idx="1611">
                  <c:v>1336</c:v>
                </c:pt>
                <c:pt idx="1612">
                  <c:v>1389</c:v>
                </c:pt>
                <c:pt idx="1613">
                  <c:v>1198</c:v>
                </c:pt>
                <c:pt idx="1614">
                  <c:v>1364</c:v>
                </c:pt>
                <c:pt idx="1615">
                  <c:v>1296</c:v>
                </c:pt>
                <c:pt idx="1616">
                  <c:v>1322</c:v>
                </c:pt>
                <c:pt idx="1617">
                  <c:v>1207</c:v>
                </c:pt>
                <c:pt idx="1618">
                  <c:v>1442</c:v>
                </c:pt>
                <c:pt idx="1619">
                  <c:v>1262</c:v>
                </c:pt>
                <c:pt idx="1620">
                  <c:v>1440</c:v>
                </c:pt>
                <c:pt idx="1621">
                  <c:v>1563</c:v>
                </c:pt>
                <c:pt idx="1622">
                  <c:v>1421</c:v>
                </c:pt>
                <c:pt idx="1623">
                  <c:v>1497</c:v>
                </c:pt>
                <c:pt idx="1624">
                  <c:v>1292</c:v>
                </c:pt>
                <c:pt idx="1625">
                  <c:v>1575</c:v>
                </c:pt>
                <c:pt idx="1626">
                  <c:v>1511</c:v>
                </c:pt>
                <c:pt idx="1627">
                  <c:v>1444</c:v>
                </c:pt>
                <c:pt idx="1628">
                  <c:v>1443</c:v>
                </c:pt>
                <c:pt idx="1629">
                  <c:v>1356</c:v>
                </c:pt>
                <c:pt idx="1630">
                  <c:v>1359</c:v>
                </c:pt>
                <c:pt idx="1631">
                  <c:v>1567</c:v>
                </c:pt>
                <c:pt idx="1632">
                  <c:v>1374</c:v>
                </c:pt>
                <c:pt idx="1633">
                  <c:v>1645</c:v>
                </c:pt>
                <c:pt idx="1634">
                  <c:v>1700</c:v>
                </c:pt>
                <c:pt idx="1635">
                  <c:v>1705</c:v>
                </c:pt>
                <c:pt idx="1636">
                  <c:v>1464</c:v>
                </c:pt>
                <c:pt idx="1637">
                  <c:v>1572</c:v>
                </c:pt>
                <c:pt idx="1638">
                  <c:v>1430</c:v>
                </c:pt>
                <c:pt idx="1639">
                  <c:v>1712</c:v>
                </c:pt>
                <c:pt idx="1640">
                  <c:v>1468</c:v>
                </c:pt>
                <c:pt idx="1641">
                  <c:v>1715</c:v>
                </c:pt>
                <c:pt idx="1642">
                  <c:v>1677</c:v>
                </c:pt>
                <c:pt idx="1643">
                  <c:v>1779</c:v>
                </c:pt>
                <c:pt idx="1644">
                  <c:v>1856</c:v>
                </c:pt>
                <c:pt idx="1645">
                  <c:v>1831</c:v>
                </c:pt>
                <c:pt idx="1646">
                  <c:v>1517</c:v>
                </c:pt>
                <c:pt idx="1647">
                  <c:v>1870</c:v>
                </c:pt>
                <c:pt idx="1648">
                  <c:v>1601</c:v>
                </c:pt>
                <c:pt idx="1649">
                  <c:v>1899</c:v>
                </c:pt>
                <c:pt idx="1650">
                  <c:v>1845</c:v>
                </c:pt>
                <c:pt idx="1651">
                  <c:v>1691</c:v>
                </c:pt>
                <c:pt idx="1652">
                  <c:v>1969</c:v>
                </c:pt>
                <c:pt idx="1653">
                  <c:v>1998</c:v>
                </c:pt>
                <c:pt idx="1654">
                  <c:v>1934</c:v>
                </c:pt>
                <c:pt idx="1655">
                  <c:v>1992</c:v>
                </c:pt>
                <c:pt idx="1656">
                  <c:v>1844</c:v>
                </c:pt>
                <c:pt idx="1657">
                  <c:v>2037</c:v>
                </c:pt>
                <c:pt idx="1658">
                  <c:v>2121</c:v>
                </c:pt>
                <c:pt idx="1659">
                  <c:v>2171</c:v>
                </c:pt>
                <c:pt idx="1660">
                  <c:v>2026</c:v>
                </c:pt>
                <c:pt idx="1661">
                  <c:v>1980</c:v>
                </c:pt>
                <c:pt idx="1662">
                  <c:v>1918</c:v>
                </c:pt>
                <c:pt idx="1663">
                  <c:v>2123</c:v>
                </c:pt>
                <c:pt idx="1664">
                  <c:v>1919</c:v>
                </c:pt>
                <c:pt idx="1665">
                  <c:v>2284</c:v>
                </c:pt>
                <c:pt idx="1666">
                  <c:v>2367</c:v>
                </c:pt>
                <c:pt idx="1667">
                  <c:v>2413</c:v>
                </c:pt>
                <c:pt idx="1668">
                  <c:v>2180</c:v>
                </c:pt>
                <c:pt idx="1669">
                  <c:v>2108</c:v>
                </c:pt>
                <c:pt idx="1670">
                  <c:v>2357</c:v>
                </c:pt>
                <c:pt idx="1671">
                  <c:v>2441</c:v>
                </c:pt>
                <c:pt idx="1672">
                  <c:v>2075</c:v>
                </c:pt>
                <c:pt idx="1673">
                  <c:v>2620</c:v>
                </c:pt>
                <c:pt idx="1674">
                  <c:v>2677</c:v>
                </c:pt>
                <c:pt idx="1675">
                  <c:v>2385</c:v>
                </c:pt>
                <c:pt idx="1676">
                  <c:v>2429</c:v>
                </c:pt>
                <c:pt idx="1677">
                  <c:v>2586</c:v>
                </c:pt>
                <c:pt idx="1678">
                  <c:v>2562</c:v>
                </c:pt>
                <c:pt idx="1679">
                  <c:v>2439</c:v>
                </c:pt>
                <c:pt idx="1680">
                  <c:v>2346</c:v>
                </c:pt>
                <c:pt idx="1681">
                  <c:v>2611.5</c:v>
                </c:pt>
                <c:pt idx="1682">
                  <c:v>2787</c:v>
                </c:pt>
                <c:pt idx="1683">
                  <c:v>2698</c:v>
                </c:pt>
                <c:pt idx="1684">
                  <c:v>2369</c:v>
                </c:pt>
                <c:pt idx="1685">
                  <c:v>2677.5</c:v>
                </c:pt>
                <c:pt idx="1686">
                  <c:v>2691.5</c:v>
                </c:pt>
                <c:pt idx="1687">
                  <c:v>2532</c:v>
                </c:pt>
                <c:pt idx="1688">
                  <c:v>2705</c:v>
                </c:pt>
                <c:pt idx="1689">
                  <c:v>2313</c:v>
                </c:pt>
                <c:pt idx="1690">
                  <c:v>2515</c:v>
                </c:pt>
                <c:pt idx="1691">
                  <c:v>2452</c:v>
                </c:pt>
                <c:pt idx="1692">
                  <c:v>2167</c:v>
                </c:pt>
                <c:pt idx="1693">
                  <c:v>2211</c:v>
                </c:pt>
                <c:pt idx="1694">
                  <c:v>2001</c:v>
                </c:pt>
                <c:pt idx="1695">
                  <c:v>2108</c:v>
                </c:pt>
                <c:pt idx="1696">
                  <c:v>2208</c:v>
                </c:pt>
                <c:pt idx="1697">
                  <c:v>2141</c:v>
                </c:pt>
                <c:pt idx="1698">
                  <c:v>1720</c:v>
                </c:pt>
                <c:pt idx="1699">
                  <c:v>1957</c:v>
                </c:pt>
                <c:pt idx="1700">
                  <c:v>2016</c:v>
                </c:pt>
                <c:pt idx="1701">
                  <c:v>1761</c:v>
                </c:pt>
                <c:pt idx="1702">
                  <c:v>1966</c:v>
                </c:pt>
                <c:pt idx="1703">
                  <c:v>1521</c:v>
                </c:pt>
              </c:numCache>
            </c:numRef>
          </c:val>
          <c:smooth val="1"/>
          <c:extLst>
            <c:ext xmlns:c16="http://schemas.microsoft.com/office/drawing/2014/chart" uri="{C3380CC4-5D6E-409C-BE32-E72D297353CC}">
              <c16:uniqueId val="{00000000-B12C-8B4A-B133-273EA56235D6}"/>
            </c:ext>
          </c:extLst>
        </c:ser>
        <c:dLbls>
          <c:showLegendKey val="0"/>
          <c:showVal val="0"/>
          <c:showCatName val="0"/>
          <c:showSerName val="0"/>
          <c:showPercent val="0"/>
          <c:showBubbleSize val="0"/>
        </c:dLbls>
        <c:smooth val="0"/>
        <c:axId val="1975956510"/>
        <c:axId val="844232636"/>
      </c:lineChart>
      <c:dateAx>
        <c:axId val="1975956510"/>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quot;yy" sourceLinked="1"/>
        <c:majorTickMark val="none"/>
        <c:minorTickMark val="none"/>
        <c:tickLblPos val="nextTo"/>
        <c:txPr>
          <a:bodyPr/>
          <a:lstStyle/>
          <a:p>
            <a:pPr lvl="0">
              <a:defRPr sz="900" b="0" i="0">
                <a:solidFill>
                  <a:srgbClr val="000000"/>
                </a:solidFill>
                <a:latin typeface="Arial"/>
              </a:defRPr>
            </a:pPr>
            <a:endParaRPr lang="en-US"/>
          </a:p>
        </c:txPr>
        <c:crossAx val="844232636"/>
        <c:crosses val="autoZero"/>
        <c:auto val="1"/>
        <c:lblOffset val="100"/>
        <c:baseTimeUnit val="days"/>
      </c:dateAx>
      <c:valAx>
        <c:axId val="844232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1975956510"/>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rgbClr val="000000"/>
                </a:solidFill>
                <a:latin typeface="+mn-lt"/>
              </a:defRPr>
            </a:pPr>
            <a:r>
              <a:rPr lang="en-US" sz="1800" b="0" i="0">
                <a:solidFill>
                  <a:srgbClr val="000000"/>
                </a:solidFill>
                <a:latin typeface="+mn-lt"/>
              </a:rPr>
              <a:t>Monthly Aggregated Sales</a:t>
            </a:r>
          </a:p>
        </c:rich>
      </c:tx>
      <c:overlay val="0"/>
    </c:title>
    <c:autoTitleDeleted val="0"/>
    <c:plotArea>
      <c:layout/>
      <c:lineChart>
        <c:grouping val="standard"/>
        <c:varyColors val="0"/>
        <c:ser>
          <c:idx val="0"/>
          <c:order val="0"/>
          <c:tx>
            <c:v>Month cnt (helper)</c:v>
          </c:tx>
          <c:spPr>
            <a:ln w="28575" cmpd="sng">
              <a:solidFill>
                <a:srgbClr val="000000">
                  <a:alpha val="100000"/>
                </a:srgbClr>
              </a:solidFill>
            </a:ln>
          </c:spPr>
          <c:marker>
            <c:symbol val="circle"/>
            <c:size val="5"/>
            <c:spPr>
              <a:solidFill>
                <a:srgbClr val="000000">
                  <a:alpha val="100000"/>
                </a:srgbClr>
              </a:solidFill>
              <a:ln cmpd="sng">
                <a:solidFill>
                  <a:srgbClr val="000000">
                    <a:alpha val="100000"/>
                  </a:srgbClr>
                </a:solidFill>
              </a:ln>
            </c:spPr>
          </c:marker>
          <c:cat>
            <c:numRef>
              <c:f>'Black (Aggregated)'!$M$6:$M$41</c:f>
              <c:numCache>
                <c:formatCode>mmm" "yy</c:formatCode>
                <c:ptCount val="36"/>
                <c:pt idx="0">
                  <c:v>45536</c:v>
                </c:pt>
                <c:pt idx="1">
                  <c:v>45505</c:v>
                </c:pt>
                <c:pt idx="2">
                  <c:v>45474</c:v>
                </c:pt>
                <c:pt idx="3">
                  <c:v>45444</c:v>
                </c:pt>
                <c:pt idx="4">
                  <c:v>45413</c:v>
                </c:pt>
                <c:pt idx="5">
                  <c:v>45383</c:v>
                </c:pt>
                <c:pt idx="6">
                  <c:v>45352</c:v>
                </c:pt>
                <c:pt idx="7">
                  <c:v>45323</c:v>
                </c:pt>
                <c:pt idx="8">
                  <c:v>45292</c:v>
                </c:pt>
                <c:pt idx="9">
                  <c:v>45261</c:v>
                </c:pt>
                <c:pt idx="10">
                  <c:v>45231</c:v>
                </c:pt>
                <c:pt idx="11">
                  <c:v>45200</c:v>
                </c:pt>
                <c:pt idx="12">
                  <c:v>45170</c:v>
                </c:pt>
                <c:pt idx="13">
                  <c:v>45139</c:v>
                </c:pt>
                <c:pt idx="14">
                  <c:v>45108</c:v>
                </c:pt>
                <c:pt idx="15">
                  <c:v>45078</c:v>
                </c:pt>
                <c:pt idx="16">
                  <c:v>45047</c:v>
                </c:pt>
                <c:pt idx="17">
                  <c:v>45017</c:v>
                </c:pt>
                <c:pt idx="18">
                  <c:v>44986</c:v>
                </c:pt>
                <c:pt idx="19">
                  <c:v>44958</c:v>
                </c:pt>
                <c:pt idx="20">
                  <c:v>44927</c:v>
                </c:pt>
                <c:pt idx="21">
                  <c:v>44896</c:v>
                </c:pt>
                <c:pt idx="22">
                  <c:v>44866</c:v>
                </c:pt>
                <c:pt idx="23">
                  <c:v>44835</c:v>
                </c:pt>
                <c:pt idx="24">
                  <c:v>44805</c:v>
                </c:pt>
                <c:pt idx="25">
                  <c:v>44774</c:v>
                </c:pt>
                <c:pt idx="26">
                  <c:v>44743</c:v>
                </c:pt>
                <c:pt idx="27">
                  <c:v>44713</c:v>
                </c:pt>
                <c:pt idx="28">
                  <c:v>44682</c:v>
                </c:pt>
                <c:pt idx="29">
                  <c:v>44652</c:v>
                </c:pt>
                <c:pt idx="30">
                  <c:v>44621</c:v>
                </c:pt>
                <c:pt idx="31">
                  <c:v>44593</c:v>
                </c:pt>
                <c:pt idx="32">
                  <c:v>44562</c:v>
                </c:pt>
                <c:pt idx="33">
                  <c:v>44531</c:v>
                </c:pt>
                <c:pt idx="34">
                  <c:v>44501</c:v>
                </c:pt>
                <c:pt idx="35">
                  <c:v>44470</c:v>
                </c:pt>
              </c:numCache>
            </c:numRef>
          </c:cat>
          <c:val>
            <c:numRef>
              <c:f>'Black (Aggregated)'!$N$6:$N$41</c:f>
              <c:numCache>
                <c:formatCode>_(* #,##0_);_(* \(#,##0\);_(* "-"_);_(@_)</c:formatCode>
                <c:ptCount val="36"/>
                <c:pt idx="0">
                  <c:v>112872</c:v>
                </c:pt>
                <c:pt idx="1">
                  <c:v>90886</c:v>
                </c:pt>
                <c:pt idx="2">
                  <c:v>88716</c:v>
                </c:pt>
                <c:pt idx="3">
                  <c:v>100669</c:v>
                </c:pt>
                <c:pt idx="4">
                  <c:v>116472</c:v>
                </c:pt>
                <c:pt idx="5">
                  <c:v>105989</c:v>
                </c:pt>
                <c:pt idx="6">
                  <c:v>123627</c:v>
                </c:pt>
                <c:pt idx="7">
                  <c:v>134180</c:v>
                </c:pt>
                <c:pt idx="8">
                  <c:v>205208</c:v>
                </c:pt>
                <c:pt idx="9">
                  <c:v>206038</c:v>
                </c:pt>
                <c:pt idx="10">
                  <c:v>163313</c:v>
                </c:pt>
                <c:pt idx="11">
                  <c:v>128256</c:v>
                </c:pt>
                <c:pt idx="12">
                  <c:v>111564</c:v>
                </c:pt>
                <c:pt idx="13">
                  <c:v>86770</c:v>
                </c:pt>
                <c:pt idx="14">
                  <c:v>73332</c:v>
                </c:pt>
                <c:pt idx="15">
                  <c:v>102145</c:v>
                </c:pt>
                <c:pt idx="16">
                  <c:v>113131</c:v>
                </c:pt>
                <c:pt idx="17">
                  <c:v>89010</c:v>
                </c:pt>
                <c:pt idx="18">
                  <c:v>122870</c:v>
                </c:pt>
                <c:pt idx="19">
                  <c:v>128220</c:v>
                </c:pt>
                <c:pt idx="20">
                  <c:v>188781</c:v>
                </c:pt>
                <c:pt idx="21">
                  <c:v>199766</c:v>
                </c:pt>
                <c:pt idx="22">
                  <c:v>163412</c:v>
                </c:pt>
                <c:pt idx="23">
                  <c:v>116187</c:v>
                </c:pt>
                <c:pt idx="24">
                  <c:v>112346</c:v>
                </c:pt>
                <c:pt idx="25">
                  <c:v>84181</c:v>
                </c:pt>
                <c:pt idx="26">
                  <c:v>74539</c:v>
                </c:pt>
                <c:pt idx="27">
                  <c:v>98843</c:v>
                </c:pt>
                <c:pt idx="28">
                  <c:v>96735</c:v>
                </c:pt>
                <c:pt idx="29">
                  <c:v>88678</c:v>
                </c:pt>
                <c:pt idx="30">
                  <c:v>122690</c:v>
                </c:pt>
                <c:pt idx="31">
                  <c:v>112402</c:v>
                </c:pt>
                <c:pt idx="32">
                  <c:v>171166</c:v>
                </c:pt>
                <c:pt idx="33">
                  <c:v>206971</c:v>
                </c:pt>
                <c:pt idx="34">
                  <c:v>146396</c:v>
                </c:pt>
                <c:pt idx="35">
                  <c:v>105878</c:v>
                </c:pt>
              </c:numCache>
            </c:numRef>
          </c:val>
          <c:smooth val="0"/>
          <c:extLst>
            <c:ext xmlns:c16="http://schemas.microsoft.com/office/drawing/2014/chart" uri="{C3380CC4-5D6E-409C-BE32-E72D297353CC}">
              <c16:uniqueId val="{00000000-720F-7640-A2A9-043236E821A9}"/>
            </c:ext>
          </c:extLst>
        </c:ser>
        <c:dLbls>
          <c:showLegendKey val="0"/>
          <c:showVal val="0"/>
          <c:showCatName val="0"/>
          <c:showSerName val="0"/>
          <c:showPercent val="0"/>
          <c:showBubbleSize val="0"/>
        </c:dLbls>
        <c:marker val="1"/>
        <c:smooth val="0"/>
        <c:axId val="1799250170"/>
        <c:axId val="1430773385"/>
      </c:lineChart>
      <c:dateAx>
        <c:axId val="1799250170"/>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out"/>
        <c:minorTickMark val="none"/>
        <c:tickLblPos val="nextTo"/>
        <c:txPr>
          <a:bodyPr/>
          <a:lstStyle/>
          <a:p>
            <a:pPr lvl="0">
              <a:defRPr sz="1200" b="0" i="0">
                <a:solidFill>
                  <a:srgbClr val="000000"/>
                </a:solidFill>
                <a:latin typeface="+mn-lt"/>
              </a:defRPr>
            </a:pPr>
            <a:endParaRPr lang="en-US"/>
          </a:p>
        </c:txPr>
        <c:crossAx val="1430773385"/>
        <c:crosses val="autoZero"/>
        <c:auto val="1"/>
        <c:lblOffset val="100"/>
        <c:baseTimeUnit val="months"/>
      </c:dateAx>
      <c:valAx>
        <c:axId val="1430773385"/>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1799250170"/>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rgbClr val="000000"/>
                </a:solidFill>
                <a:latin typeface="+mn-lt"/>
              </a:defRPr>
            </a:pPr>
            <a:r>
              <a:rPr lang="en-US" sz="1800" b="0" i="0">
                <a:solidFill>
                  <a:srgbClr val="000000"/>
                </a:solidFill>
                <a:latin typeface="+mn-lt"/>
              </a:rPr>
              <a:t>Monthly Aggregated Sales</a:t>
            </a:r>
          </a:p>
        </c:rich>
      </c:tx>
      <c:overlay val="0"/>
    </c:title>
    <c:autoTitleDeleted val="0"/>
    <c:plotArea>
      <c:layout/>
      <c:lineChart>
        <c:grouping val="standard"/>
        <c:varyColors val="0"/>
        <c:ser>
          <c:idx val="0"/>
          <c:order val="0"/>
          <c:spPr>
            <a:ln w="28575" cmpd="sng">
              <a:solidFill>
                <a:srgbClr val="000000">
                  <a:alpha val="100000"/>
                </a:srgbClr>
              </a:solidFill>
            </a:ln>
          </c:spPr>
          <c:marker>
            <c:symbol val="circle"/>
            <c:size val="5"/>
            <c:spPr>
              <a:solidFill>
                <a:srgbClr val="000000">
                  <a:alpha val="100000"/>
                </a:srgbClr>
              </a:solidFill>
              <a:ln cmpd="sng">
                <a:solidFill>
                  <a:srgbClr val="000000">
                    <a:alpha val="100000"/>
                  </a:srgbClr>
                </a:solidFill>
              </a:ln>
            </c:spPr>
          </c:marker>
          <c:cat>
            <c:numRef>
              <c:f>'Silver (Aggregated)'!$M$6:$M$41</c:f>
              <c:numCache>
                <c:formatCode>mmm" "yy</c:formatCode>
                <c:ptCount val="36"/>
                <c:pt idx="0">
                  <c:v>45536</c:v>
                </c:pt>
                <c:pt idx="1">
                  <c:v>45505</c:v>
                </c:pt>
                <c:pt idx="2">
                  <c:v>45474</c:v>
                </c:pt>
                <c:pt idx="3">
                  <c:v>45444</c:v>
                </c:pt>
                <c:pt idx="4">
                  <c:v>45413</c:v>
                </c:pt>
                <c:pt idx="5">
                  <c:v>45383</c:v>
                </c:pt>
                <c:pt idx="6">
                  <c:v>45352</c:v>
                </c:pt>
                <c:pt idx="7">
                  <c:v>45323</c:v>
                </c:pt>
                <c:pt idx="8">
                  <c:v>45292</c:v>
                </c:pt>
                <c:pt idx="9">
                  <c:v>45261</c:v>
                </c:pt>
                <c:pt idx="10">
                  <c:v>45231</c:v>
                </c:pt>
                <c:pt idx="11">
                  <c:v>45200</c:v>
                </c:pt>
                <c:pt idx="12">
                  <c:v>45170</c:v>
                </c:pt>
                <c:pt idx="13">
                  <c:v>45139</c:v>
                </c:pt>
                <c:pt idx="14">
                  <c:v>45108</c:v>
                </c:pt>
                <c:pt idx="15">
                  <c:v>45078</c:v>
                </c:pt>
                <c:pt idx="16">
                  <c:v>45047</c:v>
                </c:pt>
                <c:pt idx="17">
                  <c:v>45017</c:v>
                </c:pt>
                <c:pt idx="18">
                  <c:v>44986</c:v>
                </c:pt>
                <c:pt idx="19">
                  <c:v>44958</c:v>
                </c:pt>
                <c:pt idx="20">
                  <c:v>44927</c:v>
                </c:pt>
                <c:pt idx="21">
                  <c:v>44896</c:v>
                </c:pt>
                <c:pt idx="22">
                  <c:v>44866</c:v>
                </c:pt>
                <c:pt idx="23">
                  <c:v>44835</c:v>
                </c:pt>
                <c:pt idx="24">
                  <c:v>44805</c:v>
                </c:pt>
                <c:pt idx="25">
                  <c:v>44774</c:v>
                </c:pt>
                <c:pt idx="26">
                  <c:v>44743</c:v>
                </c:pt>
                <c:pt idx="27">
                  <c:v>44713</c:v>
                </c:pt>
                <c:pt idx="28">
                  <c:v>44682</c:v>
                </c:pt>
                <c:pt idx="29">
                  <c:v>44652</c:v>
                </c:pt>
                <c:pt idx="30">
                  <c:v>44621</c:v>
                </c:pt>
                <c:pt idx="31">
                  <c:v>44593</c:v>
                </c:pt>
                <c:pt idx="32">
                  <c:v>44562</c:v>
                </c:pt>
                <c:pt idx="33">
                  <c:v>44531</c:v>
                </c:pt>
                <c:pt idx="34">
                  <c:v>44501</c:v>
                </c:pt>
                <c:pt idx="35">
                  <c:v>44470</c:v>
                </c:pt>
              </c:numCache>
            </c:numRef>
          </c:cat>
          <c:val>
            <c:numRef>
              <c:f>'Silver (Aggregated)'!$N$6:$N$41</c:f>
              <c:numCache>
                <c:formatCode>_(* #,##0_);_(* \(#,##0\);_(* "-"_);_(@_)</c:formatCode>
                <c:ptCount val="36"/>
                <c:pt idx="0">
                  <c:v>57705</c:v>
                </c:pt>
                <c:pt idx="1">
                  <c:v>58140</c:v>
                </c:pt>
                <c:pt idx="2">
                  <c:v>50461</c:v>
                </c:pt>
                <c:pt idx="3">
                  <c:v>53435</c:v>
                </c:pt>
                <c:pt idx="4">
                  <c:v>64106</c:v>
                </c:pt>
                <c:pt idx="5">
                  <c:v>56954</c:v>
                </c:pt>
                <c:pt idx="6">
                  <c:v>58243</c:v>
                </c:pt>
                <c:pt idx="7">
                  <c:v>76839.5</c:v>
                </c:pt>
                <c:pt idx="8">
                  <c:v>114572.5</c:v>
                </c:pt>
                <c:pt idx="9">
                  <c:v>101606</c:v>
                </c:pt>
                <c:pt idx="10">
                  <c:v>85614</c:v>
                </c:pt>
                <c:pt idx="11">
                  <c:v>66299</c:v>
                </c:pt>
                <c:pt idx="12">
                  <c:v>63171</c:v>
                </c:pt>
                <c:pt idx="13">
                  <c:v>55306</c:v>
                </c:pt>
                <c:pt idx="14">
                  <c:v>43882</c:v>
                </c:pt>
                <c:pt idx="15">
                  <c:v>58342</c:v>
                </c:pt>
                <c:pt idx="16">
                  <c:v>58469</c:v>
                </c:pt>
                <c:pt idx="17">
                  <c:v>48871</c:v>
                </c:pt>
                <c:pt idx="18">
                  <c:v>61321</c:v>
                </c:pt>
                <c:pt idx="19">
                  <c:v>75007</c:v>
                </c:pt>
                <c:pt idx="20">
                  <c:v>107744.5</c:v>
                </c:pt>
                <c:pt idx="21">
                  <c:v>102245.5</c:v>
                </c:pt>
                <c:pt idx="22">
                  <c:v>80660</c:v>
                </c:pt>
                <c:pt idx="23">
                  <c:v>58754</c:v>
                </c:pt>
                <c:pt idx="24">
                  <c:v>60565</c:v>
                </c:pt>
                <c:pt idx="25">
                  <c:v>51840</c:v>
                </c:pt>
                <c:pt idx="26">
                  <c:v>42482</c:v>
                </c:pt>
                <c:pt idx="27">
                  <c:v>53813</c:v>
                </c:pt>
                <c:pt idx="28">
                  <c:v>57246</c:v>
                </c:pt>
                <c:pt idx="29">
                  <c:v>49232</c:v>
                </c:pt>
                <c:pt idx="30">
                  <c:v>58838</c:v>
                </c:pt>
                <c:pt idx="31">
                  <c:v>63266</c:v>
                </c:pt>
                <c:pt idx="32">
                  <c:v>93397.5</c:v>
                </c:pt>
                <c:pt idx="33">
                  <c:v>102522.5</c:v>
                </c:pt>
                <c:pt idx="34">
                  <c:v>83385.5</c:v>
                </c:pt>
                <c:pt idx="35">
                  <c:v>58854</c:v>
                </c:pt>
              </c:numCache>
            </c:numRef>
          </c:val>
          <c:smooth val="0"/>
          <c:extLst>
            <c:ext xmlns:c16="http://schemas.microsoft.com/office/drawing/2014/chart" uri="{C3380CC4-5D6E-409C-BE32-E72D297353CC}">
              <c16:uniqueId val="{00000000-EA1A-2A48-AB62-58F3947FF8DF}"/>
            </c:ext>
          </c:extLst>
        </c:ser>
        <c:dLbls>
          <c:showLegendKey val="0"/>
          <c:showVal val="0"/>
          <c:showCatName val="0"/>
          <c:showSerName val="0"/>
          <c:showPercent val="0"/>
          <c:showBubbleSize val="0"/>
        </c:dLbls>
        <c:marker val="1"/>
        <c:smooth val="0"/>
        <c:axId val="2098026721"/>
        <c:axId val="269244413"/>
      </c:lineChart>
      <c:dateAx>
        <c:axId val="2098026721"/>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out"/>
        <c:minorTickMark val="none"/>
        <c:tickLblPos val="nextTo"/>
        <c:txPr>
          <a:bodyPr/>
          <a:lstStyle/>
          <a:p>
            <a:pPr lvl="0">
              <a:defRPr sz="1200" b="0" i="0">
                <a:solidFill>
                  <a:srgbClr val="000000"/>
                </a:solidFill>
                <a:latin typeface="+mn-lt"/>
              </a:defRPr>
            </a:pPr>
            <a:endParaRPr lang="en-US"/>
          </a:p>
        </c:txPr>
        <c:crossAx val="269244413"/>
        <c:crosses val="autoZero"/>
        <c:auto val="1"/>
        <c:lblOffset val="100"/>
        <c:baseTimeUnit val="months"/>
      </c:dateAx>
      <c:valAx>
        <c:axId val="269244413"/>
        <c:scaling>
          <c:orientation val="minMax"/>
        </c:scaling>
        <c:delete val="0"/>
        <c:axPos val="l"/>
        <c:majorGridlines>
          <c:spPr>
            <a:ln>
              <a:solidFill>
                <a:srgbClr val="B7B7B7"/>
              </a:solidFill>
            </a:ln>
          </c:spPr>
        </c:majorGridlines>
        <c:title>
          <c:tx>
            <c:rich>
              <a:bodyPr/>
              <a:lstStyle/>
              <a:p>
                <a:pPr lvl="0">
                  <a:defRPr sz="1200" b="1" i="0">
                    <a:solidFill>
                      <a:srgbClr val="000000"/>
                    </a:solidFill>
                    <a:latin typeface="+mn-lt"/>
                  </a:defRPr>
                </a:pPr>
                <a:r>
                  <a:rPr lang="en-US" sz="1200"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209802672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0" i="0">
                <a:solidFill>
                  <a:schemeClr val="dk1"/>
                </a:solidFill>
                <a:latin typeface="+mn-lt"/>
              </a:defRPr>
            </a:pPr>
            <a:r>
              <a:rPr lang="en-US" sz="1800" b="0" i="0">
                <a:solidFill>
                  <a:schemeClr val="dk1"/>
                </a:solidFill>
                <a:latin typeface="+mn-lt"/>
              </a:rPr>
              <a:t>Monthly Combined Sales of WH-1000XM5</a:t>
            </a:r>
          </a:p>
        </c:rich>
      </c:tx>
      <c:layout>
        <c:manualLayout>
          <c:xMode val="edge"/>
          <c:yMode val="edge"/>
          <c:x val="0.31729645570122372"/>
          <c:y val="3.5464849405035122E-3"/>
        </c:manualLayout>
      </c:layout>
      <c:overlay val="0"/>
    </c:title>
    <c:autoTitleDeleted val="0"/>
    <c:plotArea>
      <c:layout>
        <c:manualLayout>
          <c:xMode val="edge"/>
          <c:yMode val="edge"/>
          <c:x val="9.9040800285478625E-2"/>
          <c:y val="0.15671641791044777"/>
          <c:w val="0.87702222473278313"/>
          <c:h val="0.70915348629984398"/>
        </c:manualLayout>
      </c:layout>
      <c:lineChart>
        <c:grouping val="standard"/>
        <c:varyColors val="1"/>
        <c:ser>
          <c:idx val="0"/>
          <c:order val="0"/>
          <c:tx>
            <c:v>Black</c:v>
          </c:tx>
          <c:spPr>
            <a:ln cmpd="sng">
              <a:solidFill>
                <a:srgbClr val="BDD6EE"/>
              </a:solidFill>
            </a:ln>
          </c:spPr>
          <c:marker>
            <c:symbol val="none"/>
          </c:marker>
          <c:cat>
            <c:numRef>
              <c:f>'Total Sales'!$G$6:$G$41</c:f>
              <c:numCache>
                <c:formatCode>mmm" "yy</c:formatCode>
                <c:ptCount val="36"/>
                <c:pt idx="0">
                  <c:v>45536</c:v>
                </c:pt>
                <c:pt idx="1">
                  <c:v>45505</c:v>
                </c:pt>
                <c:pt idx="2">
                  <c:v>45474</c:v>
                </c:pt>
                <c:pt idx="3">
                  <c:v>45444</c:v>
                </c:pt>
                <c:pt idx="4">
                  <c:v>45413</c:v>
                </c:pt>
                <c:pt idx="5">
                  <c:v>45383</c:v>
                </c:pt>
                <c:pt idx="6">
                  <c:v>45352</c:v>
                </c:pt>
                <c:pt idx="7">
                  <c:v>45323</c:v>
                </c:pt>
                <c:pt idx="8">
                  <c:v>45292</c:v>
                </c:pt>
                <c:pt idx="9">
                  <c:v>45261</c:v>
                </c:pt>
                <c:pt idx="10">
                  <c:v>45231</c:v>
                </c:pt>
                <c:pt idx="11">
                  <c:v>45200</c:v>
                </c:pt>
                <c:pt idx="12">
                  <c:v>45170</c:v>
                </c:pt>
                <c:pt idx="13">
                  <c:v>45139</c:v>
                </c:pt>
                <c:pt idx="14">
                  <c:v>45108</c:v>
                </c:pt>
                <c:pt idx="15">
                  <c:v>45078</c:v>
                </c:pt>
                <c:pt idx="16">
                  <c:v>45047</c:v>
                </c:pt>
                <c:pt idx="17">
                  <c:v>45017</c:v>
                </c:pt>
                <c:pt idx="18">
                  <c:v>44986</c:v>
                </c:pt>
                <c:pt idx="19">
                  <c:v>44958</c:v>
                </c:pt>
                <c:pt idx="20">
                  <c:v>44927</c:v>
                </c:pt>
                <c:pt idx="21">
                  <c:v>44896</c:v>
                </c:pt>
                <c:pt idx="22">
                  <c:v>44866</c:v>
                </c:pt>
                <c:pt idx="23">
                  <c:v>44835</c:v>
                </c:pt>
                <c:pt idx="24">
                  <c:v>44805</c:v>
                </c:pt>
                <c:pt idx="25">
                  <c:v>44774</c:v>
                </c:pt>
                <c:pt idx="26">
                  <c:v>44743</c:v>
                </c:pt>
                <c:pt idx="27">
                  <c:v>44713</c:v>
                </c:pt>
                <c:pt idx="28">
                  <c:v>44682</c:v>
                </c:pt>
                <c:pt idx="29">
                  <c:v>44652</c:v>
                </c:pt>
                <c:pt idx="30">
                  <c:v>44621</c:v>
                </c:pt>
                <c:pt idx="31">
                  <c:v>44593</c:v>
                </c:pt>
                <c:pt idx="32">
                  <c:v>44562</c:v>
                </c:pt>
                <c:pt idx="33">
                  <c:v>44531</c:v>
                </c:pt>
                <c:pt idx="34">
                  <c:v>44501</c:v>
                </c:pt>
                <c:pt idx="35">
                  <c:v>44470</c:v>
                </c:pt>
              </c:numCache>
            </c:numRef>
          </c:cat>
          <c:val>
            <c:numRef>
              <c:f>'Total Sales'!$H$6:$H$41</c:f>
              <c:numCache>
                <c:formatCode>_(* #,##0_);_(* \(#,##0\);_(* "-"_);_(@_)</c:formatCode>
                <c:ptCount val="36"/>
                <c:pt idx="0">
                  <c:v>112872</c:v>
                </c:pt>
                <c:pt idx="1">
                  <c:v>90886</c:v>
                </c:pt>
                <c:pt idx="2">
                  <c:v>88716</c:v>
                </c:pt>
                <c:pt idx="3">
                  <c:v>100669</c:v>
                </c:pt>
                <c:pt idx="4">
                  <c:v>116472</c:v>
                </c:pt>
                <c:pt idx="5">
                  <c:v>105989</c:v>
                </c:pt>
                <c:pt idx="6">
                  <c:v>123627</c:v>
                </c:pt>
                <c:pt idx="7">
                  <c:v>134180</c:v>
                </c:pt>
                <c:pt idx="8">
                  <c:v>205208</c:v>
                </c:pt>
                <c:pt idx="9">
                  <c:v>206038</c:v>
                </c:pt>
                <c:pt idx="10">
                  <c:v>163313</c:v>
                </c:pt>
                <c:pt idx="11">
                  <c:v>128256</c:v>
                </c:pt>
                <c:pt idx="12">
                  <c:v>111564</c:v>
                </c:pt>
                <c:pt idx="13">
                  <c:v>86770</c:v>
                </c:pt>
                <c:pt idx="14">
                  <c:v>73332</c:v>
                </c:pt>
                <c:pt idx="15">
                  <c:v>102145</c:v>
                </c:pt>
                <c:pt idx="16">
                  <c:v>113131</c:v>
                </c:pt>
                <c:pt idx="17">
                  <c:v>89010</c:v>
                </c:pt>
                <c:pt idx="18">
                  <c:v>122870</c:v>
                </c:pt>
                <c:pt idx="19">
                  <c:v>128220</c:v>
                </c:pt>
                <c:pt idx="20">
                  <c:v>188781</c:v>
                </c:pt>
                <c:pt idx="21">
                  <c:v>199766</c:v>
                </c:pt>
                <c:pt idx="22">
                  <c:v>163412</c:v>
                </c:pt>
                <c:pt idx="23">
                  <c:v>116187</c:v>
                </c:pt>
                <c:pt idx="24">
                  <c:v>112346</c:v>
                </c:pt>
                <c:pt idx="25">
                  <c:v>84181</c:v>
                </c:pt>
                <c:pt idx="26">
                  <c:v>74539</c:v>
                </c:pt>
                <c:pt idx="27">
                  <c:v>98843</c:v>
                </c:pt>
                <c:pt idx="28">
                  <c:v>96735</c:v>
                </c:pt>
                <c:pt idx="29">
                  <c:v>88678</c:v>
                </c:pt>
                <c:pt idx="30">
                  <c:v>122690</c:v>
                </c:pt>
                <c:pt idx="31">
                  <c:v>112402</c:v>
                </c:pt>
                <c:pt idx="32">
                  <c:v>171166</c:v>
                </c:pt>
                <c:pt idx="33">
                  <c:v>206971</c:v>
                </c:pt>
                <c:pt idx="34">
                  <c:v>146396</c:v>
                </c:pt>
                <c:pt idx="35">
                  <c:v>105878</c:v>
                </c:pt>
              </c:numCache>
            </c:numRef>
          </c:val>
          <c:smooth val="0"/>
          <c:extLst>
            <c:ext xmlns:c16="http://schemas.microsoft.com/office/drawing/2014/chart" uri="{C3380CC4-5D6E-409C-BE32-E72D297353CC}">
              <c16:uniqueId val="{00000000-23EA-E34B-B6C2-1B5D4AE8DA37}"/>
            </c:ext>
          </c:extLst>
        </c:ser>
        <c:ser>
          <c:idx val="1"/>
          <c:order val="1"/>
          <c:tx>
            <c:v>Silver</c:v>
          </c:tx>
          <c:spPr>
            <a:ln cmpd="sng">
              <a:solidFill>
                <a:srgbClr val="F7CAAC"/>
              </a:solidFill>
            </a:ln>
          </c:spPr>
          <c:marker>
            <c:symbol val="none"/>
          </c:marker>
          <c:cat>
            <c:numRef>
              <c:f>'Total Sales'!$G$6:$G$41</c:f>
              <c:numCache>
                <c:formatCode>mmm" "yy</c:formatCode>
                <c:ptCount val="36"/>
                <c:pt idx="0">
                  <c:v>45536</c:v>
                </c:pt>
                <c:pt idx="1">
                  <c:v>45505</c:v>
                </c:pt>
                <c:pt idx="2">
                  <c:v>45474</c:v>
                </c:pt>
                <c:pt idx="3">
                  <c:v>45444</c:v>
                </c:pt>
                <c:pt idx="4">
                  <c:v>45413</c:v>
                </c:pt>
                <c:pt idx="5">
                  <c:v>45383</c:v>
                </c:pt>
                <c:pt idx="6">
                  <c:v>45352</c:v>
                </c:pt>
                <c:pt idx="7">
                  <c:v>45323</c:v>
                </c:pt>
                <c:pt idx="8">
                  <c:v>45292</c:v>
                </c:pt>
                <c:pt idx="9">
                  <c:v>45261</c:v>
                </c:pt>
                <c:pt idx="10">
                  <c:v>45231</c:v>
                </c:pt>
                <c:pt idx="11">
                  <c:v>45200</c:v>
                </c:pt>
                <c:pt idx="12">
                  <c:v>45170</c:v>
                </c:pt>
                <c:pt idx="13">
                  <c:v>45139</c:v>
                </c:pt>
                <c:pt idx="14">
                  <c:v>45108</c:v>
                </c:pt>
                <c:pt idx="15">
                  <c:v>45078</c:v>
                </c:pt>
                <c:pt idx="16">
                  <c:v>45047</c:v>
                </c:pt>
                <c:pt idx="17">
                  <c:v>45017</c:v>
                </c:pt>
                <c:pt idx="18">
                  <c:v>44986</c:v>
                </c:pt>
                <c:pt idx="19">
                  <c:v>44958</c:v>
                </c:pt>
                <c:pt idx="20">
                  <c:v>44927</c:v>
                </c:pt>
                <c:pt idx="21">
                  <c:v>44896</c:v>
                </c:pt>
                <c:pt idx="22">
                  <c:v>44866</c:v>
                </c:pt>
                <c:pt idx="23">
                  <c:v>44835</c:v>
                </c:pt>
                <c:pt idx="24">
                  <c:v>44805</c:v>
                </c:pt>
                <c:pt idx="25">
                  <c:v>44774</c:v>
                </c:pt>
                <c:pt idx="26">
                  <c:v>44743</c:v>
                </c:pt>
                <c:pt idx="27">
                  <c:v>44713</c:v>
                </c:pt>
                <c:pt idx="28">
                  <c:v>44682</c:v>
                </c:pt>
                <c:pt idx="29">
                  <c:v>44652</c:v>
                </c:pt>
                <c:pt idx="30">
                  <c:v>44621</c:v>
                </c:pt>
                <c:pt idx="31">
                  <c:v>44593</c:v>
                </c:pt>
                <c:pt idx="32">
                  <c:v>44562</c:v>
                </c:pt>
                <c:pt idx="33">
                  <c:v>44531</c:v>
                </c:pt>
                <c:pt idx="34">
                  <c:v>44501</c:v>
                </c:pt>
                <c:pt idx="35">
                  <c:v>44470</c:v>
                </c:pt>
              </c:numCache>
            </c:numRef>
          </c:cat>
          <c:val>
            <c:numRef>
              <c:f>'Total Sales'!$I$6:$I$41</c:f>
              <c:numCache>
                <c:formatCode>_(* #,##0_);_(* \(#,##0\);_(* "-"_);_(@_)</c:formatCode>
                <c:ptCount val="36"/>
                <c:pt idx="0">
                  <c:v>57705</c:v>
                </c:pt>
                <c:pt idx="1">
                  <c:v>58140</c:v>
                </c:pt>
                <c:pt idx="2">
                  <c:v>50461</c:v>
                </c:pt>
                <c:pt idx="3">
                  <c:v>53435</c:v>
                </c:pt>
                <c:pt idx="4">
                  <c:v>64106</c:v>
                </c:pt>
                <c:pt idx="5">
                  <c:v>56954</c:v>
                </c:pt>
                <c:pt idx="6">
                  <c:v>58243</c:v>
                </c:pt>
                <c:pt idx="7">
                  <c:v>76839.5</c:v>
                </c:pt>
                <c:pt idx="8">
                  <c:v>114572.5</c:v>
                </c:pt>
                <c:pt idx="9">
                  <c:v>101606</c:v>
                </c:pt>
                <c:pt idx="10">
                  <c:v>85614</c:v>
                </c:pt>
                <c:pt idx="11">
                  <c:v>66299</c:v>
                </c:pt>
                <c:pt idx="12">
                  <c:v>63171</c:v>
                </c:pt>
                <c:pt idx="13">
                  <c:v>55306</c:v>
                </c:pt>
                <c:pt idx="14">
                  <c:v>43882</c:v>
                </c:pt>
                <c:pt idx="15">
                  <c:v>58342</c:v>
                </c:pt>
                <c:pt idx="16">
                  <c:v>58469</c:v>
                </c:pt>
                <c:pt idx="17">
                  <c:v>48871</c:v>
                </c:pt>
                <c:pt idx="18">
                  <c:v>61321</c:v>
                </c:pt>
                <c:pt idx="19">
                  <c:v>75007</c:v>
                </c:pt>
                <c:pt idx="20">
                  <c:v>107744.5</c:v>
                </c:pt>
                <c:pt idx="21">
                  <c:v>102245.5</c:v>
                </c:pt>
                <c:pt idx="22">
                  <c:v>80660</c:v>
                </c:pt>
                <c:pt idx="23">
                  <c:v>58754</c:v>
                </c:pt>
                <c:pt idx="24">
                  <c:v>60565</c:v>
                </c:pt>
                <c:pt idx="25">
                  <c:v>51840</c:v>
                </c:pt>
                <c:pt idx="26">
                  <c:v>42482</c:v>
                </c:pt>
                <c:pt idx="27">
                  <c:v>53813</c:v>
                </c:pt>
                <c:pt idx="28">
                  <c:v>57246</c:v>
                </c:pt>
                <c:pt idx="29">
                  <c:v>49232</c:v>
                </c:pt>
                <c:pt idx="30">
                  <c:v>58838</c:v>
                </c:pt>
                <c:pt idx="31">
                  <c:v>63266</c:v>
                </c:pt>
                <c:pt idx="32">
                  <c:v>93397.5</c:v>
                </c:pt>
                <c:pt idx="33">
                  <c:v>102522.5</c:v>
                </c:pt>
                <c:pt idx="34">
                  <c:v>83385.5</c:v>
                </c:pt>
                <c:pt idx="35">
                  <c:v>58854</c:v>
                </c:pt>
              </c:numCache>
            </c:numRef>
          </c:val>
          <c:smooth val="0"/>
          <c:extLst>
            <c:ext xmlns:c16="http://schemas.microsoft.com/office/drawing/2014/chart" uri="{C3380CC4-5D6E-409C-BE32-E72D297353CC}">
              <c16:uniqueId val="{00000001-23EA-E34B-B6C2-1B5D4AE8DA37}"/>
            </c:ext>
          </c:extLst>
        </c:ser>
        <c:ser>
          <c:idx val="2"/>
          <c:order val="2"/>
          <c:tx>
            <c:v>Black + Silver</c:v>
          </c:tx>
          <c:spPr>
            <a:ln cmpd="sng">
              <a:solidFill>
                <a:srgbClr val="002060"/>
              </a:solidFill>
            </a:ln>
          </c:spPr>
          <c:marker>
            <c:symbol val="none"/>
          </c:marker>
          <c:cat>
            <c:numRef>
              <c:f>'Total Sales'!$G$6:$G$41</c:f>
              <c:numCache>
                <c:formatCode>mmm" "yy</c:formatCode>
                <c:ptCount val="36"/>
                <c:pt idx="0">
                  <c:v>45536</c:v>
                </c:pt>
                <c:pt idx="1">
                  <c:v>45505</c:v>
                </c:pt>
                <c:pt idx="2">
                  <c:v>45474</c:v>
                </c:pt>
                <c:pt idx="3">
                  <c:v>45444</c:v>
                </c:pt>
                <c:pt idx="4">
                  <c:v>45413</c:v>
                </c:pt>
                <c:pt idx="5">
                  <c:v>45383</c:v>
                </c:pt>
                <c:pt idx="6">
                  <c:v>45352</c:v>
                </c:pt>
                <c:pt idx="7">
                  <c:v>45323</c:v>
                </c:pt>
                <c:pt idx="8">
                  <c:v>45292</c:v>
                </c:pt>
                <c:pt idx="9">
                  <c:v>45261</c:v>
                </c:pt>
                <c:pt idx="10">
                  <c:v>45231</c:v>
                </c:pt>
                <c:pt idx="11">
                  <c:v>45200</c:v>
                </c:pt>
                <c:pt idx="12">
                  <c:v>45170</c:v>
                </c:pt>
                <c:pt idx="13">
                  <c:v>45139</c:v>
                </c:pt>
                <c:pt idx="14">
                  <c:v>45108</c:v>
                </c:pt>
                <c:pt idx="15">
                  <c:v>45078</c:v>
                </c:pt>
                <c:pt idx="16">
                  <c:v>45047</c:v>
                </c:pt>
                <c:pt idx="17">
                  <c:v>45017</c:v>
                </c:pt>
                <c:pt idx="18">
                  <c:v>44986</c:v>
                </c:pt>
                <c:pt idx="19">
                  <c:v>44958</c:v>
                </c:pt>
                <c:pt idx="20">
                  <c:v>44927</c:v>
                </c:pt>
                <c:pt idx="21">
                  <c:v>44896</c:v>
                </c:pt>
                <c:pt idx="22">
                  <c:v>44866</c:v>
                </c:pt>
                <c:pt idx="23">
                  <c:v>44835</c:v>
                </c:pt>
                <c:pt idx="24">
                  <c:v>44805</c:v>
                </c:pt>
                <c:pt idx="25">
                  <c:v>44774</c:v>
                </c:pt>
                <c:pt idx="26">
                  <c:v>44743</c:v>
                </c:pt>
                <c:pt idx="27">
                  <c:v>44713</c:v>
                </c:pt>
                <c:pt idx="28">
                  <c:v>44682</c:v>
                </c:pt>
                <c:pt idx="29">
                  <c:v>44652</c:v>
                </c:pt>
                <c:pt idx="30">
                  <c:v>44621</c:v>
                </c:pt>
                <c:pt idx="31">
                  <c:v>44593</c:v>
                </c:pt>
                <c:pt idx="32">
                  <c:v>44562</c:v>
                </c:pt>
                <c:pt idx="33">
                  <c:v>44531</c:v>
                </c:pt>
                <c:pt idx="34">
                  <c:v>44501</c:v>
                </c:pt>
                <c:pt idx="35">
                  <c:v>44470</c:v>
                </c:pt>
              </c:numCache>
            </c:numRef>
          </c:cat>
          <c:val>
            <c:numRef>
              <c:f>'Total Sales'!$J$6:$J$41</c:f>
              <c:numCache>
                <c:formatCode>_(* #,##0_);_(* \(#,##0\);_(* "-"_);_(@_)</c:formatCode>
                <c:ptCount val="36"/>
                <c:pt idx="0">
                  <c:v>170577</c:v>
                </c:pt>
                <c:pt idx="1">
                  <c:v>149026</c:v>
                </c:pt>
                <c:pt idx="2">
                  <c:v>139177</c:v>
                </c:pt>
                <c:pt idx="3">
                  <c:v>154104</c:v>
                </c:pt>
                <c:pt idx="4">
                  <c:v>180578</c:v>
                </c:pt>
                <c:pt idx="5">
                  <c:v>162943</c:v>
                </c:pt>
                <c:pt idx="6">
                  <c:v>181870</c:v>
                </c:pt>
                <c:pt idx="7">
                  <c:v>211019.5</c:v>
                </c:pt>
                <c:pt idx="8">
                  <c:v>319780.5</c:v>
                </c:pt>
                <c:pt idx="9">
                  <c:v>307644</c:v>
                </c:pt>
                <c:pt idx="10">
                  <c:v>248927</c:v>
                </c:pt>
                <c:pt idx="11">
                  <c:v>194555</c:v>
                </c:pt>
                <c:pt idx="12">
                  <c:v>174735</c:v>
                </c:pt>
                <c:pt idx="13">
                  <c:v>142076</c:v>
                </c:pt>
                <c:pt idx="14">
                  <c:v>117214</c:v>
                </c:pt>
                <c:pt idx="15">
                  <c:v>160487</c:v>
                </c:pt>
                <c:pt idx="16">
                  <c:v>171600</c:v>
                </c:pt>
                <c:pt idx="17">
                  <c:v>137881</c:v>
                </c:pt>
                <c:pt idx="18">
                  <c:v>184191</c:v>
                </c:pt>
                <c:pt idx="19">
                  <c:v>203227</c:v>
                </c:pt>
                <c:pt idx="20">
                  <c:v>296525.5</c:v>
                </c:pt>
                <c:pt idx="21">
                  <c:v>302011.5</c:v>
                </c:pt>
                <c:pt idx="22">
                  <c:v>244072</c:v>
                </c:pt>
                <c:pt idx="23">
                  <c:v>174941</c:v>
                </c:pt>
                <c:pt idx="24">
                  <c:v>172911</c:v>
                </c:pt>
                <c:pt idx="25">
                  <c:v>136021</c:v>
                </c:pt>
                <c:pt idx="26">
                  <c:v>117021</c:v>
                </c:pt>
                <c:pt idx="27">
                  <c:v>152656</c:v>
                </c:pt>
                <c:pt idx="28">
                  <c:v>153981</c:v>
                </c:pt>
                <c:pt idx="29">
                  <c:v>137910</c:v>
                </c:pt>
                <c:pt idx="30">
                  <c:v>181528</c:v>
                </c:pt>
                <c:pt idx="31">
                  <c:v>175668</c:v>
                </c:pt>
                <c:pt idx="32">
                  <c:v>264563.5</c:v>
                </c:pt>
                <c:pt idx="33">
                  <c:v>309493.5</c:v>
                </c:pt>
                <c:pt idx="34">
                  <c:v>229781.5</c:v>
                </c:pt>
                <c:pt idx="35">
                  <c:v>164732</c:v>
                </c:pt>
              </c:numCache>
            </c:numRef>
          </c:val>
          <c:smooth val="0"/>
          <c:extLst>
            <c:ext xmlns:c16="http://schemas.microsoft.com/office/drawing/2014/chart" uri="{C3380CC4-5D6E-409C-BE32-E72D297353CC}">
              <c16:uniqueId val="{00000002-23EA-E34B-B6C2-1B5D4AE8DA37}"/>
            </c:ext>
          </c:extLst>
        </c:ser>
        <c:dLbls>
          <c:showLegendKey val="0"/>
          <c:showVal val="0"/>
          <c:showCatName val="0"/>
          <c:showSerName val="0"/>
          <c:showPercent val="0"/>
          <c:showBubbleSize val="0"/>
        </c:dLbls>
        <c:smooth val="0"/>
        <c:axId val="844511500"/>
        <c:axId val="306254509"/>
      </c:lineChart>
      <c:dateAx>
        <c:axId val="844511500"/>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200" b="0" i="0">
                <a:solidFill>
                  <a:srgbClr val="000000"/>
                </a:solidFill>
                <a:latin typeface="+mn-lt"/>
              </a:defRPr>
            </a:pPr>
            <a:endParaRPr lang="en-US"/>
          </a:p>
        </c:txPr>
        <c:crossAx val="306254509"/>
        <c:crosses val="autoZero"/>
        <c:auto val="1"/>
        <c:lblOffset val="100"/>
        <c:baseTimeUnit val="months"/>
      </c:dateAx>
      <c:valAx>
        <c:axId val="3062545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200" b="1" i="0">
                    <a:solidFill>
                      <a:srgbClr val="000000"/>
                    </a:solidFill>
                    <a:latin typeface="+mn-lt"/>
                  </a:defRPr>
                </a:pPr>
                <a:r>
                  <a:rPr lang="en-US" sz="1200" b="1" i="0">
                    <a:solidFill>
                      <a:srgbClr val="000000"/>
                    </a:solidFill>
                    <a:latin typeface="+mn-lt"/>
                  </a:rPr>
                  <a:t>Sales (Qty)</a:t>
                </a:r>
              </a:p>
            </c:rich>
          </c:tx>
          <c:overlay val="0"/>
        </c:title>
        <c:numFmt formatCode="#,##0" sourceLinked="0"/>
        <c:majorTickMark val="none"/>
        <c:minorTickMark val="none"/>
        <c:tickLblPos val="nextTo"/>
        <c:spPr>
          <a:ln/>
        </c:spPr>
        <c:txPr>
          <a:bodyPr/>
          <a:lstStyle/>
          <a:p>
            <a:pPr lvl="0">
              <a:defRPr sz="1200" b="0" i="0">
                <a:solidFill>
                  <a:srgbClr val="000000"/>
                </a:solidFill>
                <a:latin typeface="+mn-lt"/>
              </a:defRPr>
            </a:pPr>
            <a:endParaRPr lang="en-US"/>
          </a:p>
        </c:txPr>
        <c:crossAx val="844511500"/>
        <c:crosses val="autoZero"/>
        <c:crossBetween val="between"/>
      </c:valAx>
    </c:plotArea>
    <c:legend>
      <c:legendPos val="t"/>
      <c:layout>
        <c:manualLayout>
          <c:xMode val="edge"/>
          <c:yMode val="edge"/>
          <c:x val="0.37500820055697587"/>
          <c:y val="7.8656827801292045E-2"/>
        </c:manualLayout>
      </c:layou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000000"/>
                </a:solidFill>
                <a:latin typeface="+mn-lt"/>
              </a:defRPr>
            </a:pPr>
            <a:r>
              <a:rPr lang="en-US" sz="2400" b="0" i="0">
                <a:solidFill>
                  <a:srgbClr val="000000"/>
                </a:solidFill>
                <a:latin typeface="+mn-lt"/>
              </a:rPr>
              <a:t>Initialised [a;m] Forecast</a:t>
            </a:r>
          </a:p>
        </c:rich>
      </c:tx>
      <c:layout>
        <c:manualLayout>
          <c:xMode val="edge"/>
          <c:yMode val="edge"/>
          <c:x val="0.38562214346424617"/>
          <c:y val="2.1380559753263167E-2"/>
        </c:manualLayout>
      </c:layout>
      <c:overlay val="0"/>
    </c:title>
    <c:autoTitleDeleted val="0"/>
    <c:plotArea>
      <c:layout>
        <c:manualLayout>
          <c:layoutTarget val="inner"/>
          <c:xMode val="edge"/>
          <c:yMode val="edge"/>
          <c:x val="0.14238754269769233"/>
          <c:y val="0.17427627102167784"/>
          <c:w val="0.84172426511859144"/>
          <c:h val="0.66502381646738606"/>
        </c:manualLayout>
      </c:layout>
      <c:lineChart>
        <c:grouping val="standard"/>
        <c:varyColors val="1"/>
        <c:ser>
          <c:idx val="0"/>
          <c:order val="0"/>
          <c:tx>
            <c:v>Sales (Y)</c:v>
          </c:tx>
          <c:spPr>
            <a:ln cmpd="sng">
              <a:solidFill>
                <a:srgbClr val="9FC5E8"/>
              </a:solidFill>
            </a:ln>
          </c:spPr>
          <c:marker>
            <c:symbol val="none"/>
          </c:marker>
          <c:cat>
            <c:numRef>
              <c:f>'Forecast Validation'!$I$12:$I$47</c:f>
              <c:numCache>
                <c:formatCode>mmm" "yy</c:formatCode>
                <c:ptCount val="36"/>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numCache>
            </c:numRef>
          </c:cat>
          <c:val>
            <c:numRef>
              <c:f>'Forecast Validation'!$J$12:$J$47</c:f>
              <c:numCache>
                <c:formatCode>_(* #,##0_);_(* \(#,##0\);_(* "-"_);_(@_)</c:formatCode>
                <c:ptCount val="36"/>
                <c:pt idx="0">
                  <c:v>164732</c:v>
                </c:pt>
                <c:pt idx="1">
                  <c:v>229781.5</c:v>
                </c:pt>
                <c:pt idx="2">
                  <c:v>309493.5</c:v>
                </c:pt>
                <c:pt idx="3">
                  <c:v>264563.5</c:v>
                </c:pt>
                <c:pt idx="4">
                  <c:v>175668</c:v>
                </c:pt>
                <c:pt idx="5">
                  <c:v>181528</c:v>
                </c:pt>
                <c:pt idx="6">
                  <c:v>137910</c:v>
                </c:pt>
                <c:pt idx="7">
                  <c:v>153981</c:v>
                </c:pt>
                <c:pt idx="8">
                  <c:v>152656</c:v>
                </c:pt>
                <c:pt idx="9">
                  <c:v>117021</c:v>
                </c:pt>
                <c:pt idx="10">
                  <c:v>136021</c:v>
                </c:pt>
                <c:pt idx="11">
                  <c:v>172911</c:v>
                </c:pt>
                <c:pt idx="12">
                  <c:v>174941</c:v>
                </c:pt>
                <c:pt idx="13">
                  <c:v>244072</c:v>
                </c:pt>
                <c:pt idx="14">
                  <c:v>302011.5</c:v>
                </c:pt>
                <c:pt idx="15">
                  <c:v>296525.5</c:v>
                </c:pt>
                <c:pt idx="16">
                  <c:v>203227</c:v>
                </c:pt>
                <c:pt idx="17">
                  <c:v>184191</c:v>
                </c:pt>
                <c:pt idx="18">
                  <c:v>137881</c:v>
                </c:pt>
                <c:pt idx="19">
                  <c:v>171600</c:v>
                </c:pt>
                <c:pt idx="20">
                  <c:v>160487</c:v>
                </c:pt>
                <c:pt idx="21">
                  <c:v>117214</c:v>
                </c:pt>
                <c:pt idx="22">
                  <c:v>142076</c:v>
                </c:pt>
                <c:pt idx="23">
                  <c:v>174735</c:v>
                </c:pt>
                <c:pt idx="24">
                  <c:v>194555</c:v>
                </c:pt>
                <c:pt idx="25">
                  <c:v>248927</c:v>
                </c:pt>
                <c:pt idx="26">
                  <c:v>307644</c:v>
                </c:pt>
                <c:pt idx="27">
                  <c:v>319780.5</c:v>
                </c:pt>
                <c:pt idx="28">
                  <c:v>211019.5</c:v>
                </c:pt>
                <c:pt idx="29">
                  <c:v>181870</c:v>
                </c:pt>
                <c:pt idx="30">
                  <c:v>162943</c:v>
                </c:pt>
                <c:pt idx="31">
                  <c:v>180578</c:v>
                </c:pt>
                <c:pt idx="32">
                  <c:v>154104</c:v>
                </c:pt>
                <c:pt idx="33">
                  <c:v>139177</c:v>
                </c:pt>
                <c:pt idx="34">
                  <c:v>149026</c:v>
                </c:pt>
                <c:pt idx="35">
                  <c:v>170577</c:v>
                </c:pt>
              </c:numCache>
            </c:numRef>
          </c:val>
          <c:smooth val="0"/>
          <c:extLst>
            <c:ext xmlns:c16="http://schemas.microsoft.com/office/drawing/2014/chart" uri="{C3380CC4-5D6E-409C-BE32-E72D297353CC}">
              <c16:uniqueId val="{00000000-C3C5-DD46-8BAD-82F51B9BFCD3}"/>
            </c:ext>
          </c:extLst>
        </c:ser>
        <c:ser>
          <c:idx val="1"/>
          <c:order val="1"/>
          <c:tx>
            <c:v>Initial Forecast Sales (F')</c:v>
          </c:tx>
          <c:spPr>
            <a:ln cmpd="sng">
              <a:solidFill>
                <a:srgbClr val="F4CCCC"/>
              </a:solidFill>
            </a:ln>
          </c:spPr>
          <c:marker>
            <c:symbol val="none"/>
          </c:marker>
          <c:cat>
            <c:numRef>
              <c:f>'Forecast Validation'!$I$12:$I$47</c:f>
              <c:numCache>
                <c:formatCode>mmm" "yy</c:formatCode>
                <c:ptCount val="36"/>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numCache>
            </c:numRef>
          </c:cat>
          <c:val>
            <c:numRef>
              <c:f>'Forecast Validation'!$AC$12:$AC$47</c:f>
              <c:numCache>
                <c:formatCode>_(* #,##0_);_(* \(#,##0\);_(* "-"_);_(@_)</c:formatCode>
                <c:ptCount val="36"/>
                <c:pt idx="0">
                  <c:v>188627.20940150652</c:v>
                </c:pt>
                <c:pt idx="1">
                  <c:v>251486.42203347833</c:v>
                </c:pt>
                <c:pt idx="2">
                  <c:v>314619.6445555251</c:v>
                </c:pt>
                <c:pt idx="3">
                  <c:v>310725.91545492871</c:v>
                </c:pt>
                <c:pt idx="4">
                  <c:v>207629.71005598514</c:v>
                </c:pt>
                <c:pt idx="5">
                  <c:v>186871.77420491006</c:v>
                </c:pt>
                <c:pt idx="6">
                  <c:v>153244.86389129786</c:v>
                </c:pt>
                <c:pt idx="7">
                  <c:v>176546.29708928219</c:v>
                </c:pt>
                <c:pt idx="8">
                  <c:v>158955.84401493738</c:v>
                </c:pt>
                <c:pt idx="9">
                  <c:v>129914.92481433935</c:v>
                </c:pt>
                <c:pt idx="10">
                  <c:v>146591.394307095</c:v>
                </c:pt>
                <c:pt idx="11">
                  <c:v>174661.83138521173</c:v>
                </c:pt>
                <c:pt idx="12">
                  <c:v>174582.75385298382</c:v>
                </c:pt>
                <c:pt idx="13">
                  <c:v>241096.39658323093</c:v>
                </c:pt>
                <c:pt idx="14">
                  <c:v>319729.77935723116</c:v>
                </c:pt>
                <c:pt idx="15">
                  <c:v>281867.76212379703</c:v>
                </c:pt>
                <c:pt idx="16">
                  <c:v>187401.48110498174</c:v>
                </c:pt>
                <c:pt idx="17">
                  <c:v>187934.804466167</c:v>
                </c:pt>
                <c:pt idx="18">
                  <c:v>145075.62669805886</c:v>
                </c:pt>
                <c:pt idx="19">
                  <c:v>163078.52393490984</c:v>
                </c:pt>
                <c:pt idx="20">
                  <c:v>158350.75296920736</c:v>
                </c:pt>
                <c:pt idx="21">
                  <c:v>123027.2812720166</c:v>
                </c:pt>
                <c:pt idx="22">
                  <c:v>142075.99157194485</c:v>
                </c:pt>
                <c:pt idx="23">
                  <c:v>178183.64403751722</c:v>
                </c:pt>
                <c:pt idx="24">
                  <c:v>179814.44862680856</c:v>
                </c:pt>
                <c:pt idx="25">
                  <c:v>250330.0722710508</c:v>
                </c:pt>
                <c:pt idx="26">
                  <c:v>314109.34187171306</c:v>
                </c:pt>
                <c:pt idx="27">
                  <c:v>301782.56111218227</c:v>
                </c:pt>
                <c:pt idx="28">
                  <c:v>205616.95125315696</c:v>
                </c:pt>
                <c:pt idx="29">
                  <c:v>190045.92807234367</c:v>
                </c:pt>
                <c:pt idx="30">
                  <c:v>143147.25565442693</c:v>
                </c:pt>
                <c:pt idx="31">
                  <c:v>174545.48991713638</c:v>
                </c:pt>
                <c:pt idx="32">
                  <c:v>164418.21700375387</c:v>
                </c:pt>
                <c:pt idx="33">
                  <c:v>121583.02357480927</c:v>
                </c:pt>
                <c:pt idx="34">
                  <c:v>145908.03284784695</c:v>
                </c:pt>
                <c:pt idx="35">
                  <c:v>180133.1685844418</c:v>
                </c:pt>
              </c:numCache>
            </c:numRef>
          </c:val>
          <c:smooth val="0"/>
          <c:extLst>
            <c:ext xmlns:c16="http://schemas.microsoft.com/office/drawing/2014/chart" uri="{C3380CC4-5D6E-409C-BE32-E72D297353CC}">
              <c16:uniqueId val="{00000001-C3C5-DD46-8BAD-82F51B9BFCD3}"/>
            </c:ext>
          </c:extLst>
        </c:ser>
        <c:dLbls>
          <c:showLegendKey val="0"/>
          <c:showVal val="0"/>
          <c:showCatName val="0"/>
          <c:showSerName val="0"/>
          <c:showPercent val="0"/>
          <c:showBubbleSize val="0"/>
        </c:dLbls>
        <c:smooth val="0"/>
        <c:axId val="883089907"/>
        <c:axId val="1859837215"/>
      </c:lineChart>
      <c:dateAx>
        <c:axId val="883089907"/>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600" b="0" i="0">
                <a:solidFill>
                  <a:srgbClr val="000000"/>
                </a:solidFill>
                <a:latin typeface="+mn-lt"/>
              </a:defRPr>
            </a:pPr>
            <a:endParaRPr lang="en-US"/>
          </a:p>
        </c:txPr>
        <c:crossAx val="1859837215"/>
        <c:crosses val="autoZero"/>
        <c:auto val="1"/>
        <c:lblOffset val="100"/>
        <c:baseTimeUnit val="months"/>
      </c:dateAx>
      <c:valAx>
        <c:axId val="18598372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i="0">
                    <a:solidFill>
                      <a:srgbClr val="000000"/>
                    </a:solidFill>
                    <a:latin typeface="Arial"/>
                  </a:defRPr>
                </a:pPr>
                <a:r>
                  <a:rPr lang="en-US" sz="1600" b="0" i="0">
                    <a:solidFill>
                      <a:srgbClr val="000000"/>
                    </a:solidFill>
                    <a:latin typeface="Arial"/>
                  </a:rPr>
                  <a:t>Sales (Qty)</a:t>
                </a:r>
              </a:p>
            </c:rich>
          </c:tx>
          <c:layout>
            <c:manualLayout>
              <c:xMode val="edge"/>
              <c:yMode val="edge"/>
              <c:x val="1.6253828760203346E-2"/>
              <c:y val="0.37704834875438548"/>
            </c:manualLayout>
          </c:layout>
          <c:overlay val="0"/>
        </c:title>
        <c:numFmt formatCode="#,##0" sourceLinked="0"/>
        <c:majorTickMark val="none"/>
        <c:minorTickMark val="none"/>
        <c:tickLblPos val="nextTo"/>
        <c:spPr>
          <a:ln/>
        </c:spPr>
        <c:txPr>
          <a:bodyPr/>
          <a:lstStyle/>
          <a:p>
            <a:pPr lvl="0">
              <a:defRPr sz="1600" b="0" i="0">
                <a:solidFill>
                  <a:srgbClr val="000000"/>
                </a:solidFill>
                <a:latin typeface="+mn-lt"/>
              </a:defRPr>
            </a:pPr>
            <a:endParaRPr lang="en-US"/>
          </a:p>
        </c:txPr>
        <c:crossAx val="883089907"/>
        <c:crosses val="autoZero"/>
        <c:crossBetween val="between"/>
      </c:valAx>
    </c:plotArea>
    <c:legend>
      <c:legendPos val="t"/>
      <c:layout>
        <c:manualLayout>
          <c:xMode val="edge"/>
          <c:yMode val="edge"/>
          <c:x val="0.33304766639404293"/>
          <c:y val="9.6240267946304692E-2"/>
          <c:w val="0.42068498056887493"/>
          <c:h val="5.6867891513560802E-2"/>
        </c:manualLayout>
      </c:layou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ysClr val="windowText" lastClr="000000"/>
                </a:solidFill>
                <a:latin typeface="+mn-lt"/>
              </a:defRPr>
            </a:pPr>
            <a:r>
              <a:rPr lang="en-US" sz="1600" b="1" i="0">
                <a:solidFill>
                  <a:sysClr val="windowText" lastClr="000000"/>
                </a:solidFill>
                <a:latin typeface="+mn-lt"/>
              </a:rPr>
              <a:t>Correlation</a:t>
            </a:r>
            <a:r>
              <a:rPr lang="en-US" sz="1600" b="1" i="0" baseline="0">
                <a:solidFill>
                  <a:sysClr val="windowText" lastClr="000000"/>
                </a:solidFill>
                <a:latin typeface="+mn-lt"/>
              </a:rPr>
              <a:t> of</a:t>
            </a:r>
            <a:r>
              <a:rPr lang="en-US" sz="1600" b="1" i="0">
                <a:solidFill>
                  <a:sysClr val="windowText" lastClr="000000"/>
                </a:solidFill>
                <a:latin typeface="+mn-lt"/>
              </a:rPr>
              <a:t> WH1000-XM5 Sales</a:t>
            </a:r>
          </a:p>
        </c:rich>
      </c:tx>
      <c:layout>
        <c:manualLayout>
          <c:xMode val="edge"/>
          <c:yMode val="edge"/>
          <c:x val="0.34551459071689361"/>
          <c:y val="1.5712682379349047E-2"/>
        </c:manualLayout>
      </c:layout>
      <c:overlay val="0"/>
    </c:title>
    <c:autoTitleDeleted val="0"/>
    <c:plotArea>
      <c:layout>
        <c:manualLayout>
          <c:layoutTarget val="inner"/>
          <c:xMode val="edge"/>
          <c:yMode val="edge"/>
          <c:x val="6.7366294080856995E-2"/>
          <c:y val="0.14392269148174661"/>
          <c:w val="0.9087867173426134"/>
          <c:h val="0.79015703845100171"/>
        </c:manualLayout>
      </c:layout>
      <c:barChart>
        <c:barDir val="col"/>
        <c:grouping val="clustered"/>
        <c:varyColors val="1"/>
        <c:ser>
          <c:idx val="0"/>
          <c:order val="0"/>
          <c:tx>
            <c:v>Autocorrelation Function (ACF)</c:v>
          </c:tx>
          <c:spPr>
            <a:solidFill>
              <a:schemeClr val="accent2"/>
            </a:solidFill>
            <a:ln cmpd="sng">
              <a:solidFill>
                <a:srgbClr val="000000"/>
              </a:solidFill>
            </a:ln>
          </c:spPr>
          <c:invertIfNegative val="0"/>
          <c:cat>
            <c:numRef>
              <c:f>'(ACF Helper)'!$I$7:$AQ$7</c:f>
              <c:numCache>
                <c:formatCode>General</c:formatCod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numCache>
            </c:numRef>
          </c:cat>
          <c:val>
            <c:numRef>
              <c:f>'(ACF Helper)'!$I$88:$AQ$88</c:f>
              <c:numCache>
                <c:formatCode>#,##0.00</c:formatCode>
                <c:ptCount val="35"/>
                <c:pt idx="0">
                  <c:v>0.68710535358886904</c:v>
                </c:pt>
                <c:pt idx="1">
                  <c:v>0.23785636302054508</c:v>
                </c:pt>
                <c:pt idx="2">
                  <c:v>-9.5344333371785897E-2</c:v>
                </c:pt>
                <c:pt idx="3">
                  <c:v>-0.31770305259478471</c:v>
                </c:pt>
                <c:pt idx="4">
                  <c:v>-0.46932120035564356</c:v>
                </c:pt>
                <c:pt idx="5">
                  <c:v>-0.53391646503627366</c:v>
                </c:pt>
                <c:pt idx="6">
                  <c:v>-0.53540288599919228</c:v>
                </c:pt>
                <c:pt idx="7">
                  <c:v>-0.38911186892189037</c:v>
                </c:pt>
                <c:pt idx="8">
                  <c:v>-0.14937354541593342</c:v>
                </c:pt>
                <c:pt idx="9">
                  <c:v>0.12992057555924413</c:v>
                </c:pt>
                <c:pt idx="10">
                  <c:v>0.4348382076331353</c:v>
                </c:pt>
                <c:pt idx="11">
                  <c:v>0.6460316001416555</c:v>
                </c:pt>
                <c:pt idx="12">
                  <c:v>0.47174562855595192</c:v>
                </c:pt>
                <c:pt idx="13">
                  <c:v>0.17957773385278761</c:v>
                </c:pt>
                <c:pt idx="14">
                  <c:v>-5.4384529706089126E-2</c:v>
                </c:pt>
                <c:pt idx="15">
                  <c:v>-0.16767185518545821</c:v>
                </c:pt>
                <c:pt idx="16">
                  <c:v>-0.24028995052583177</c:v>
                </c:pt>
                <c:pt idx="17">
                  <c:v>-0.29902755153459515</c:v>
                </c:pt>
                <c:pt idx="18">
                  <c:v>-0.32566986670162879</c:v>
                </c:pt>
                <c:pt idx="19">
                  <c:v>-0.24101158550292417</c:v>
                </c:pt>
                <c:pt idx="20">
                  <c:v>-9.6310428518685695E-2</c:v>
                </c:pt>
                <c:pt idx="21">
                  <c:v>5.1731747792346829E-2</c:v>
                </c:pt>
                <c:pt idx="22">
                  <c:v>0.19276344384875344</c:v>
                </c:pt>
                <c:pt idx="23">
                  <c:v>0.30046059172495487</c:v>
                </c:pt>
                <c:pt idx="24">
                  <c:v>0.24230069954614827</c:v>
                </c:pt>
                <c:pt idx="25">
                  <c:v>9.5404777658478754E-2</c:v>
                </c:pt>
                <c:pt idx="26">
                  <c:v>-1.1989431621978561E-3</c:v>
                </c:pt>
                <c:pt idx="27">
                  <c:v>-6.8050243049792118E-3</c:v>
                </c:pt>
                <c:pt idx="28">
                  <c:v>-2.067537233637453E-2</c:v>
                </c:pt>
                <c:pt idx="29">
                  <c:v>-5.9991125977005164E-2</c:v>
                </c:pt>
                <c:pt idx="30">
                  <c:v>-8.6696370168210038E-2</c:v>
                </c:pt>
                <c:pt idx="31">
                  <c:v>-6.5079737297599069E-2</c:v>
                </c:pt>
                <c:pt idx="32">
                  <c:v>-2.3207461313842263E-2</c:v>
                </c:pt>
                <c:pt idx="33">
                  <c:v>3.2855352619403726E-3</c:v>
                </c:pt>
                <c:pt idx="34">
                  <c:v>5.170895746113794E-3</c:v>
                </c:pt>
              </c:numCache>
            </c:numRef>
          </c:val>
          <c:extLst>
            <c:ext xmlns:c16="http://schemas.microsoft.com/office/drawing/2014/chart" uri="{C3380CC4-5D6E-409C-BE32-E72D297353CC}">
              <c16:uniqueId val="{00000000-24B7-EB4A-B452-CF39423B623B}"/>
            </c:ext>
          </c:extLst>
        </c:ser>
        <c:ser>
          <c:idx val="1"/>
          <c:order val="1"/>
          <c:tx>
            <c:v>Cross Correlation (CORREL)</c:v>
          </c:tx>
          <c:spPr>
            <a:solidFill>
              <a:srgbClr val="A5A5A5"/>
            </a:solidFill>
            <a:ln cmpd="sng">
              <a:solidFill>
                <a:srgbClr val="000000"/>
              </a:solidFill>
            </a:ln>
          </c:spPr>
          <c:invertIfNegative val="0"/>
          <c:cat>
            <c:numRef>
              <c:f>'(ACF Helper)'!$I$7:$AQ$7</c:f>
              <c:numCache>
                <c:formatCode>General</c:formatCod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numCache>
            </c:numRef>
          </c:cat>
          <c:val>
            <c:numRef>
              <c:f>'(ACF Helper)'!$I$87:$AQ$87</c:f>
              <c:numCache>
                <c:formatCode>#,##0.00</c:formatCode>
                <c:ptCount val="35"/>
                <c:pt idx="0">
                  <c:v>0.68854962588469137</c:v>
                </c:pt>
                <c:pt idx="1">
                  <c:v>0.24079109440871288</c:v>
                </c:pt>
                <c:pt idx="2">
                  <c:v>-9.8339255696355057E-2</c:v>
                </c:pt>
                <c:pt idx="3">
                  <c:v>-0.34834142360044273</c:v>
                </c:pt>
                <c:pt idx="4">
                  <c:v>-0.52974463044467757</c:v>
                </c:pt>
                <c:pt idx="5">
                  <c:v>-0.60676963339743351</c:v>
                </c:pt>
                <c:pt idx="6">
                  <c:v>-0.60913617614301352</c:v>
                </c:pt>
                <c:pt idx="7">
                  <c:v>-0.4499058926461233</c:v>
                </c:pt>
                <c:pt idx="8">
                  <c:v>-0.18893006137131291</c:v>
                </c:pt>
                <c:pt idx="9">
                  <c:v>0.1799211590649088</c:v>
                </c:pt>
                <c:pt idx="10">
                  <c:v>0.64207177562624607</c:v>
                </c:pt>
                <c:pt idx="11">
                  <c:v>0.97711037647005761</c:v>
                </c:pt>
                <c:pt idx="12">
                  <c:v>0.71866152297822805</c:v>
                </c:pt>
                <c:pt idx="13">
                  <c:v>0.27970476853957321</c:v>
                </c:pt>
                <c:pt idx="14">
                  <c:v>-8.9952269873471033E-2</c:v>
                </c:pt>
                <c:pt idx="15">
                  <c:v>-0.29747713856379859</c:v>
                </c:pt>
                <c:pt idx="16">
                  <c:v>-0.4658673392747158</c:v>
                </c:pt>
                <c:pt idx="17">
                  <c:v>-0.59207789969694191</c:v>
                </c:pt>
                <c:pt idx="18">
                  <c:v>-0.64678490018994483</c:v>
                </c:pt>
                <c:pt idx="19">
                  <c:v>-0.49252616233060714</c:v>
                </c:pt>
                <c:pt idx="20">
                  <c:v>-0.21809642187759634</c:v>
                </c:pt>
                <c:pt idx="21">
                  <c:v>0.13326622418836084</c:v>
                </c:pt>
                <c:pt idx="22">
                  <c:v>0.57879835735553853</c:v>
                </c:pt>
                <c:pt idx="23">
                  <c:v>0.9414847365684107</c:v>
                </c:pt>
                <c:pt idx="24">
                  <c:v>0.77251303607203936</c:v>
                </c:pt>
                <c:pt idx="25">
                  <c:v>0.31665330880113102</c:v>
                </c:pt>
                <c:pt idx="26">
                  <c:v>-1.0828155409001226E-2</c:v>
                </c:pt>
                <c:pt idx="27">
                  <c:v>-1.0111362484178989E-2</c:v>
                </c:pt>
                <c:pt idx="28">
                  <c:v>4.0467308528831764E-2</c:v>
                </c:pt>
                <c:pt idx="29">
                  <c:v>-0.36251674880147589</c:v>
                </c:pt>
                <c:pt idx="30">
                  <c:v>-0.9663167747304191</c:v>
                </c:pt>
                <c:pt idx="31">
                  <c:v>-0.2289416048328054</c:v>
                </c:pt>
                <c:pt idx="32">
                  <c:v>0.91461549140991039</c:v>
                </c:pt>
                <c:pt idx="33">
                  <c:v>0.73251377611073931</c:v>
                </c:pt>
                <c:pt idx="34">
                  <c:v>-1</c:v>
                </c:pt>
              </c:numCache>
            </c:numRef>
          </c:val>
          <c:extLst>
            <c:ext xmlns:c16="http://schemas.microsoft.com/office/drawing/2014/chart" uri="{C3380CC4-5D6E-409C-BE32-E72D297353CC}">
              <c16:uniqueId val="{00000001-24B7-EB4A-B452-CF39423B623B}"/>
            </c:ext>
          </c:extLst>
        </c:ser>
        <c:dLbls>
          <c:showLegendKey val="0"/>
          <c:showVal val="0"/>
          <c:showCatName val="0"/>
          <c:showSerName val="0"/>
          <c:showPercent val="0"/>
          <c:showBubbleSize val="0"/>
        </c:dLbls>
        <c:gapWidth val="150"/>
        <c:axId val="2098833355"/>
        <c:axId val="875165935"/>
      </c:barChart>
      <c:catAx>
        <c:axId val="2098833355"/>
        <c:scaling>
          <c:orientation val="minMax"/>
        </c:scaling>
        <c:delete val="0"/>
        <c:axPos val="b"/>
        <c:title>
          <c:tx>
            <c:rich>
              <a:bodyPr/>
              <a:lstStyle/>
              <a:p>
                <a:pPr lvl="0">
                  <a:defRPr sz="1200" b="1" i="0">
                    <a:solidFill>
                      <a:srgbClr val="000000"/>
                    </a:solidFill>
                    <a:latin typeface="+mn-lt"/>
                  </a:defRPr>
                </a:pPr>
                <a:r>
                  <a:rPr lang="en-US" sz="1200" b="1" i="0">
                    <a:solidFill>
                      <a:srgbClr val="000000"/>
                    </a:solidFill>
                    <a:latin typeface="+mn-lt"/>
                  </a:rPr>
                  <a:t>Lag (month)</a:t>
                </a:r>
              </a:p>
            </c:rich>
          </c:tx>
          <c:layout>
            <c:manualLayout>
              <c:xMode val="edge"/>
              <c:yMode val="edge"/>
              <c:x val="0.4552117645172154"/>
              <c:y val="0.94305840557809062"/>
            </c:manualLayout>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75165935"/>
        <c:crosses val="autoZero"/>
        <c:auto val="1"/>
        <c:lblAlgn val="ctr"/>
        <c:lblOffset val="100"/>
        <c:noMultiLvlLbl val="1"/>
      </c:catAx>
      <c:valAx>
        <c:axId val="875165935"/>
        <c:scaling>
          <c:orientation val="minMax"/>
          <c:min val="-1"/>
        </c:scaling>
        <c:delete val="0"/>
        <c:axPos val="l"/>
        <c:majorGridlines>
          <c:spPr>
            <a:ln>
              <a:solidFill>
                <a:srgbClr val="B7B7B7"/>
              </a:solidFill>
            </a:ln>
          </c:spPr>
        </c:majorGridlines>
        <c:title>
          <c:tx>
            <c:rich>
              <a:bodyPr/>
              <a:lstStyle/>
              <a:p>
                <a:pPr lvl="0">
                  <a:defRPr sz="1200" b="1" i="0">
                    <a:solidFill>
                      <a:srgbClr val="000000"/>
                    </a:solidFill>
                    <a:latin typeface="+mj-lt"/>
                    <a:cs typeface="Arial" panose="020B0604020202020204" pitchFamily="34" charset="0"/>
                  </a:defRPr>
                </a:pPr>
                <a:r>
                  <a:rPr lang="en-US" sz="1200" b="1" i="0">
                    <a:solidFill>
                      <a:srgbClr val="000000"/>
                    </a:solidFill>
                    <a:latin typeface="+mj-lt"/>
                    <a:cs typeface="Arial" panose="020B0604020202020204" pitchFamily="34" charset="0"/>
                  </a:rPr>
                  <a:t>Correlation Value</a:t>
                </a:r>
              </a:p>
            </c:rich>
          </c:tx>
          <c:layout>
            <c:manualLayout>
              <c:xMode val="edge"/>
              <c:yMode val="edge"/>
              <c:x val="1.2133254218986374E-2"/>
              <c:y val="0.42080631335224511"/>
            </c:manualLayout>
          </c:layout>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n-US"/>
          </a:p>
        </c:txPr>
        <c:crossAx val="2098833355"/>
        <c:crosses val="autoZero"/>
        <c:crossBetween val="between"/>
      </c:valAx>
    </c:plotArea>
    <c:legend>
      <c:legendPos val="t"/>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000000"/>
                </a:solidFill>
                <a:latin typeface="+mn-lt"/>
              </a:defRPr>
            </a:pPr>
            <a:r>
              <a:rPr lang="en-US" sz="2400" b="0" i="0">
                <a:solidFill>
                  <a:srgbClr val="000000"/>
                </a:solidFill>
                <a:latin typeface="+mn-lt"/>
              </a:rPr>
              <a:t>Trend in Absolute Percentage Error over Time</a:t>
            </a:r>
          </a:p>
        </c:rich>
      </c:tx>
      <c:layout>
        <c:manualLayout>
          <c:xMode val="edge"/>
          <c:yMode val="edge"/>
          <c:x val="0.24848704502568544"/>
          <c:y val="4.1582579955283368E-2"/>
        </c:manualLayout>
      </c:layout>
      <c:overlay val="0"/>
    </c:title>
    <c:autoTitleDeleted val="0"/>
    <c:plotArea>
      <c:layout>
        <c:manualLayout>
          <c:xMode val="edge"/>
          <c:yMode val="edge"/>
          <c:x val="0.11659877800407338"/>
          <c:y val="0.15235690235690255"/>
          <c:w val="0.8686354378818737"/>
          <c:h val="0.70202020202020199"/>
        </c:manualLayout>
      </c:layout>
      <c:lineChart>
        <c:grouping val="standard"/>
        <c:varyColors val="0"/>
        <c:ser>
          <c:idx val="0"/>
          <c:order val="0"/>
          <c:tx>
            <c:v>Sales (Y)</c:v>
          </c:tx>
          <c:spPr>
            <a:ln cmpd="sng">
              <a:solidFill>
                <a:srgbClr val="FF9900">
                  <a:alpha val="100000"/>
                </a:srgbClr>
              </a:solidFill>
            </a:ln>
          </c:spPr>
          <c:marker>
            <c:symbol val="none"/>
          </c:marker>
          <c:cat>
            <c:numRef>
              <c:f>'Forecast Validation'!$I$12:$I$47</c:f>
              <c:numCache>
                <c:formatCode>mmm" "yy</c:formatCode>
                <c:ptCount val="36"/>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numCache>
            </c:numRef>
          </c:cat>
          <c:val>
            <c:numRef>
              <c:f>'Forecast Validation'!$AD$12:$AD$47</c:f>
              <c:numCache>
                <c:formatCode>0%</c:formatCode>
                <c:ptCount val="36"/>
                <c:pt idx="0">
                  <c:v>0.14505505549320424</c:v>
                </c:pt>
                <c:pt idx="1">
                  <c:v>9.4458962246648806E-2</c:v>
                </c:pt>
                <c:pt idx="2">
                  <c:v>1.6563012003564203E-2</c:v>
                </c:pt>
                <c:pt idx="3">
                  <c:v>0.17448520092502823</c:v>
                </c:pt>
                <c:pt idx="4">
                  <c:v>0.18194383755712559</c:v>
                </c:pt>
                <c:pt idx="5">
                  <c:v>2.9437740761260319E-2</c:v>
                </c:pt>
                <c:pt idx="6">
                  <c:v>0.11119472040677154</c:v>
                </c:pt>
                <c:pt idx="7">
                  <c:v>0.14654598352577389</c:v>
                </c:pt>
                <c:pt idx="8">
                  <c:v>4.1268237179916796E-2</c:v>
                </c:pt>
                <c:pt idx="9">
                  <c:v>0.1101847088500299</c:v>
                </c:pt>
                <c:pt idx="10">
                  <c:v>7.7711487984171601E-2</c:v>
                </c:pt>
                <c:pt idx="11">
                  <c:v>1.0125621766178717E-2</c:v>
                </c:pt>
                <c:pt idx="12">
                  <c:v>2.0478112450264931E-3</c:v>
                </c:pt>
                <c:pt idx="13">
                  <c:v>1.2191498479010566E-2</c:v>
                </c:pt>
                <c:pt idx="14">
                  <c:v>5.8667565166330302E-2</c:v>
                </c:pt>
                <c:pt idx="15">
                  <c:v>4.9431626879317188E-2</c:v>
                </c:pt>
                <c:pt idx="16">
                  <c:v>7.7871143573532378E-2</c:v>
                </c:pt>
                <c:pt idx="17">
                  <c:v>2.0325664479627123E-2</c:v>
                </c:pt>
                <c:pt idx="18">
                  <c:v>5.2179971845713734E-2</c:v>
                </c:pt>
                <c:pt idx="19">
                  <c:v>4.9658951428264327E-2</c:v>
                </c:pt>
                <c:pt idx="20">
                  <c:v>1.3311028499458781E-2</c:v>
                </c:pt>
                <c:pt idx="21">
                  <c:v>4.9595451669737375E-2</c:v>
                </c:pt>
                <c:pt idx="22">
                  <c:v>5.9320751940951897E-8</c:v>
                </c:pt>
                <c:pt idx="23">
                  <c:v>1.973642394206784E-2</c:v>
                </c:pt>
                <c:pt idx="24">
                  <c:v>7.5765471836711673E-2</c:v>
                </c:pt>
                <c:pt idx="25">
                  <c:v>5.6364808600545459E-3</c:v>
                </c:pt>
                <c:pt idx="26">
                  <c:v>2.1015660541772486E-2</c:v>
                </c:pt>
                <c:pt idx="27">
                  <c:v>5.6282165072034498E-2</c:v>
                </c:pt>
                <c:pt idx="28">
                  <c:v>2.5602130356877143E-2</c:v>
                </c:pt>
                <c:pt idx="29">
                  <c:v>4.4954792282089776E-2</c:v>
                </c:pt>
                <c:pt idx="30">
                  <c:v>0.12148876813102169</c:v>
                </c:pt>
                <c:pt idx="31">
                  <c:v>3.3406672367971846E-2</c:v>
                </c:pt>
                <c:pt idx="32">
                  <c:v>6.6930235449786338E-2</c:v>
                </c:pt>
                <c:pt idx="33">
                  <c:v>0.12641439623781756</c:v>
                </c:pt>
                <c:pt idx="34">
                  <c:v>2.0922303169601645E-2</c:v>
                </c:pt>
                <c:pt idx="35">
                  <c:v>5.6022609053048157E-2</c:v>
                </c:pt>
              </c:numCache>
            </c:numRef>
          </c:val>
          <c:smooth val="0"/>
          <c:extLst>
            <c:ext xmlns:c16="http://schemas.microsoft.com/office/drawing/2014/chart" uri="{C3380CC4-5D6E-409C-BE32-E72D297353CC}">
              <c16:uniqueId val="{00000000-0067-3448-A565-6EA2D2B27E13}"/>
            </c:ext>
          </c:extLst>
        </c:ser>
        <c:dLbls>
          <c:showLegendKey val="0"/>
          <c:showVal val="0"/>
          <c:showCatName val="0"/>
          <c:showSerName val="0"/>
          <c:showPercent val="0"/>
          <c:showBubbleSize val="0"/>
        </c:dLbls>
        <c:smooth val="0"/>
        <c:axId val="236168841"/>
        <c:axId val="235604121"/>
      </c:lineChart>
      <c:dateAx>
        <c:axId val="236168841"/>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600" b="0" i="0">
                <a:solidFill>
                  <a:srgbClr val="000000"/>
                </a:solidFill>
                <a:latin typeface="+mn-lt"/>
              </a:defRPr>
            </a:pPr>
            <a:endParaRPr lang="en-US"/>
          </a:p>
        </c:txPr>
        <c:crossAx val="235604121"/>
        <c:crosses val="autoZero"/>
        <c:auto val="1"/>
        <c:lblOffset val="100"/>
        <c:baseTimeUnit val="months"/>
      </c:dateAx>
      <c:valAx>
        <c:axId val="235604121"/>
        <c:scaling>
          <c:orientation val="minMax"/>
          <c:max val="0.2"/>
          <c:min val="0"/>
        </c:scaling>
        <c:delete val="0"/>
        <c:axPos val="l"/>
        <c:majorGridlines>
          <c:spPr>
            <a:ln>
              <a:solidFill>
                <a:srgbClr val="B7B7B7"/>
              </a:solidFill>
            </a:ln>
          </c:spPr>
        </c:majorGridlines>
        <c:title>
          <c:tx>
            <c:rich>
              <a:bodyPr/>
              <a:lstStyle/>
              <a:p>
                <a:pPr lvl="0">
                  <a:defRPr sz="1600" b="0" i="0">
                    <a:solidFill>
                      <a:srgbClr val="000000"/>
                    </a:solidFill>
                    <a:latin typeface="Arial"/>
                  </a:defRPr>
                </a:pPr>
                <a:r>
                  <a:rPr lang="en-US" sz="1600" b="0" i="0">
                    <a:solidFill>
                      <a:srgbClr val="000000"/>
                    </a:solidFill>
                    <a:latin typeface="Arial"/>
                  </a:rPr>
                  <a:t>Absolute Percentage Error (APE')</a:t>
                </a:r>
              </a:p>
            </c:rich>
          </c:tx>
          <c:layout>
            <c:manualLayout>
              <c:xMode val="edge"/>
              <c:yMode val="edge"/>
              <c:x val="5.8344799568078427E-2"/>
              <c:y val="0.20701467872071547"/>
            </c:manualLayout>
          </c:layout>
          <c:overlay val="0"/>
        </c:title>
        <c:numFmt formatCode="0%" sourceLinked="0"/>
        <c:majorTickMark val="none"/>
        <c:minorTickMark val="none"/>
        <c:tickLblPos val="nextTo"/>
        <c:spPr>
          <a:ln/>
        </c:spPr>
        <c:txPr>
          <a:bodyPr/>
          <a:lstStyle/>
          <a:p>
            <a:pPr lvl="0">
              <a:defRPr sz="1600" b="0" i="0">
                <a:solidFill>
                  <a:srgbClr val="000000"/>
                </a:solidFill>
                <a:latin typeface="+mn-lt"/>
              </a:defRPr>
            </a:pPr>
            <a:endParaRPr lang="en-US"/>
          </a:p>
        </c:txPr>
        <c:crossAx val="236168841"/>
        <c:crosses val="autoZero"/>
        <c:crossBetween val="between"/>
        <c:majorUnit val="5.000000000000001E-2"/>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000000"/>
                </a:solidFill>
                <a:latin typeface="+mn-lt"/>
              </a:defRPr>
            </a:pPr>
            <a:r>
              <a:rPr lang="en-US" sz="2400" b="0" i="0">
                <a:solidFill>
                  <a:srgbClr val="000000"/>
                </a:solidFill>
                <a:latin typeface="+mn-lt"/>
              </a:rPr>
              <a:t>[a;m] Validation on Cycle 3 and Forecast 18 Months</a:t>
            </a:r>
          </a:p>
        </c:rich>
      </c:tx>
      <c:layout>
        <c:manualLayout>
          <c:xMode val="edge"/>
          <c:yMode val="edge"/>
          <c:x val="0.19553388820287484"/>
          <c:y val="1.6891221930592008E-2"/>
        </c:manualLayout>
      </c:layout>
      <c:overlay val="0"/>
    </c:title>
    <c:autoTitleDeleted val="0"/>
    <c:plotArea>
      <c:layout>
        <c:manualLayout>
          <c:xMode val="edge"/>
          <c:yMode val="edge"/>
          <c:x val="0.11659877800407338"/>
          <c:y val="0.15235690235690255"/>
          <c:w val="0.8686354378818737"/>
          <c:h val="0.70202020202020199"/>
        </c:manualLayout>
      </c:layout>
      <c:lineChart>
        <c:grouping val="standard"/>
        <c:varyColors val="1"/>
        <c:ser>
          <c:idx val="0"/>
          <c:order val="0"/>
          <c:tx>
            <c:v>Sales (Y)</c:v>
          </c:tx>
          <c:spPr>
            <a:ln cmpd="sng">
              <a:solidFill>
                <a:srgbClr val="9FC5E8"/>
              </a:solidFill>
            </a:ln>
          </c:spPr>
          <c:marker>
            <c:symbol val="none"/>
          </c:marker>
          <c:cat>
            <c:numRef>
              <c:f>'Forecast Validation'!$AM$12:$AM$65</c:f>
              <c:numCache>
                <c:formatCode>mmm" "yy</c:formatCode>
                <c:ptCount val="54"/>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pt idx="37">
                  <c:v>45597</c:v>
                </c:pt>
                <c:pt idx="38">
                  <c:v>45627</c:v>
                </c:pt>
                <c:pt idx="39">
                  <c:v>45658</c:v>
                </c:pt>
                <c:pt idx="40">
                  <c:v>45689</c:v>
                </c:pt>
                <c:pt idx="41">
                  <c:v>45717</c:v>
                </c:pt>
                <c:pt idx="42">
                  <c:v>45748</c:v>
                </c:pt>
                <c:pt idx="43">
                  <c:v>45778</c:v>
                </c:pt>
                <c:pt idx="44">
                  <c:v>45809</c:v>
                </c:pt>
                <c:pt idx="45">
                  <c:v>45839</c:v>
                </c:pt>
                <c:pt idx="46">
                  <c:v>45870</c:v>
                </c:pt>
                <c:pt idx="47">
                  <c:v>45901</c:v>
                </c:pt>
                <c:pt idx="48">
                  <c:v>45931</c:v>
                </c:pt>
                <c:pt idx="49">
                  <c:v>45962</c:v>
                </c:pt>
                <c:pt idx="50">
                  <c:v>45992</c:v>
                </c:pt>
                <c:pt idx="51">
                  <c:v>46023</c:v>
                </c:pt>
                <c:pt idx="52">
                  <c:v>46054</c:v>
                </c:pt>
                <c:pt idx="53">
                  <c:v>46082</c:v>
                </c:pt>
              </c:numCache>
            </c:numRef>
          </c:cat>
          <c:val>
            <c:numRef>
              <c:f>'Forecast Validation'!$AN$12:$AN$47</c:f>
              <c:numCache>
                <c:formatCode>_(* #,##0_);_(* \(#,##0\);_(* "-"_);_(@_)</c:formatCode>
                <c:ptCount val="36"/>
                <c:pt idx="0">
                  <c:v>164732</c:v>
                </c:pt>
                <c:pt idx="1">
                  <c:v>229781.5</c:v>
                </c:pt>
                <c:pt idx="2">
                  <c:v>309493.5</c:v>
                </c:pt>
                <c:pt idx="3">
                  <c:v>264563.5</c:v>
                </c:pt>
                <c:pt idx="4">
                  <c:v>175668</c:v>
                </c:pt>
                <c:pt idx="5">
                  <c:v>181528</c:v>
                </c:pt>
                <c:pt idx="6">
                  <c:v>137910</c:v>
                </c:pt>
                <c:pt idx="7">
                  <c:v>153981</c:v>
                </c:pt>
                <c:pt idx="8">
                  <c:v>152656</c:v>
                </c:pt>
                <c:pt idx="9">
                  <c:v>117021</c:v>
                </c:pt>
                <c:pt idx="10">
                  <c:v>136021</c:v>
                </c:pt>
                <c:pt idx="11">
                  <c:v>172911</c:v>
                </c:pt>
                <c:pt idx="12">
                  <c:v>174941</c:v>
                </c:pt>
                <c:pt idx="13">
                  <c:v>244072</c:v>
                </c:pt>
                <c:pt idx="14">
                  <c:v>302011.5</c:v>
                </c:pt>
                <c:pt idx="15">
                  <c:v>296525.5</c:v>
                </c:pt>
                <c:pt idx="16">
                  <c:v>203227</c:v>
                </c:pt>
                <c:pt idx="17">
                  <c:v>184191</c:v>
                </c:pt>
                <c:pt idx="18">
                  <c:v>137881</c:v>
                </c:pt>
                <c:pt idx="19">
                  <c:v>171600</c:v>
                </c:pt>
                <c:pt idx="20">
                  <c:v>160487</c:v>
                </c:pt>
                <c:pt idx="21">
                  <c:v>117214</c:v>
                </c:pt>
                <c:pt idx="22">
                  <c:v>142076</c:v>
                </c:pt>
                <c:pt idx="23">
                  <c:v>174735</c:v>
                </c:pt>
                <c:pt idx="24">
                  <c:v>194555</c:v>
                </c:pt>
                <c:pt idx="25">
                  <c:v>248927</c:v>
                </c:pt>
                <c:pt idx="26">
                  <c:v>307644</c:v>
                </c:pt>
                <c:pt idx="27">
                  <c:v>319780.5</c:v>
                </c:pt>
                <c:pt idx="28">
                  <c:v>211019.5</c:v>
                </c:pt>
                <c:pt idx="29">
                  <c:v>181870</c:v>
                </c:pt>
                <c:pt idx="30">
                  <c:v>162943</c:v>
                </c:pt>
                <c:pt idx="31">
                  <c:v>180578</c:v>
                </c:pt>
                <c:pt idx="32">
                  <c:v>154104</c:v>
                </c:pt>
                <c:pt idx="33">
                  <c:v>139177</c:v>
                </c:pt>
                <c:pt idx="34">
                  <c:v>149026</c:v>
                </c:pt>
                <c:pt idx="35">
                  <c:v>170577</c:v>
                </c:pt>
              </c:numCache>
            </c:numRef>
          </c:val>
          <c:smooth val="0"/>
          <c:extLst>
            <c:ext xmlns:c16="http://schemas.microsoft.com/office/drawing/2014/chart" uri="{C3380CC4-5D6E-409C-BE32-E72D297353CC}">
              <c16:uniqueId val="{00000000-1B40-5B4B-88F9-DCA4FFB99E13}"/>
            </c:ext>
          </c:extLst>
        </c:ser>
        <c:ser>
          <c:idx val="1"/>
          <c:order val="1"/>
          <c:tx>
            <c:v>Initial Forecast Sales (F')</c:v>
          </c:tx>
          <c:spPr>
            <a:ln cmpd="sng">
              <a:solidFill>
                <a:srgbClr val="F4CCCC"/>
              </a:solidFill>
            </a:ln>
          </c:spPr>
          <c:marker>
            <c:symbol val="none"/>
          </c:marker>
          <c:cat>
            <c:numRef>
              <c:f>'Forecast Validation'!$AM$12:$AM$65</c:f>
              <c:numCache>
                <c:formatCode>mmm" "yy</c:formatCode>
                <c:ptCount val="54"/>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pt idx="37">
                  <c:v>45597</c:v>
                </c:pt>
                <c:pt idx="38">
                  <c:v>45627</c:v>
                </c:pt>
                <c:pt idx="39">
                  <c:v>45658</c:v>
                </c:pt>
                <c:pt idx="40">
                  <c:v>45689</c:v>
                </c:pt>
                <c:pt idx="41">
                  <c:v>45717</c:v>
                </c:pt>
                <c:pt idx="42">
                  <c:v>45748</c:v>
                </c:pt>
                <c:pt idx="43">
                  <c:v>45778</c:v>
                </c:pt>
                <c:pt idx="44">
                  <c:v>45809</c:v>
                </c:pt>
                <c:pt idx="45">
                  <c:v>45839</c:v>
                </c:pt>
                <c:pt idx="46">
                  <c:v>45870</c:v>
                </c:pt>
                <c:pt idx="47">
                  <c:v>45901</c:v>
                </c:pt>
                <c:pt idx="48">
                  <c:v>45931</c:v>
                </c:pt>
                <c:pt idx="49">
                  <c:v>45962</c:v>
                </c:pt>
                <c:pt idx="50">
                  <c:v>45992</c:v>
                </c:pt>
                <c:pt idx="51">
                  <c:v>46023</c:v>
                </c:pt>
                <c:pt idx="52">
                  <c:v>46054</c:v>
                </c:pt>
                <c:pt idx="53">
                  <c:v>46082</c:v>
                </c:pt>
              </c:numCache>
            </c:numRef>
          </c:cat>
          <c:val>
            <c:numRef>
              <c:f>'Forecast Validation'!$AO$12:$AO$65</c:f>
              <c:numCache>
                <c:formatCode>_(* #,##0_);_(* \(#,##0\);_(* "-"_);_(@_)</c:formatCode>
                <c:ptCount val="54"/>
                <c:pt idx="0">
                  <c:v>188627.20940150652</c:v>
                </c:pt>
                <c:pt idx="1">
                  <c:v>251486.42203347833</c:v>
                </c:pt>
                <c:pt idx="2">
                  <c:v>314619.6445555251</c:v>
                </c:pt>
                <c:pt idx="3">
                  <c:v>310725.91545492871</c:v>
                </c:pt>
                <c:pt idx="4">
                  <c:v>207629.71005598514</c:v>
                </c:pt>
                <c:pt idx="5">
                  <c:v>186871.77420491006</c:v>
                </c:pt>
                <c:pt idx="6">
                  <c:v>153244.86389129786</c:v>
                </c:pt>
                <c:pt idx="7">
                  <c:v>176546.29708928219</c:v>
                </c:pt>
                <c:pt idx="8">
                  <c:v>158955.84401493738</c:v>
                </c:pt>
                <c:pt idx="9">
                  <c:v>129914.92481433935</c:v>
                </c:pt>
                <c:pt idx="10">
                  <c:v>146591.394307095</c:v>
                </c:pt>
                <c:pt idx="11">
                  <c:v>174661.83138521173</c:v>
                </c:pt>
                <c:pt idx="12">
                  <c:v>174582.75385298382</c:v>
                </c:pt>
                <c:pt idx="13">
                  <c:v>241096.39658323093</c:v>
                </c:pt>
                <c:pt idx="14">
                  <c:v>319729.77935723116</c:v>
                </c:pt>
                <c:pt idx="15">
                  <c:v>281867.76212379703</c:v>
                </c:pt>
                <c:pt idx="16">
                  <c:v>187401.48110498174</c:v>
                </c:pt>
                <c:pt idx="17">
                  <c:v>187934.804466167</c:v>
                </c:pt>
                <c:pt idx="18">
                  <c:v>145075.62669805886</c:v>
                </c:pt>
                <c:pt idx="19">
                  <c:v>163078.52393490984</c:v>
                </c:pt>
                <c:pt idx="20">
                  <c:v>158350.75296920736</c:v>
                </c:pt>
                <c:pt idx="21">
                  <c:v>123027.2812720166</c:v>
                </c:pt>
                <c:pt idx="22">
                  <c:v>142075.99157194485</c:v>
                </c:pt>
                <c:pt idx="23">
                  <c:v>178183.64403751722</c:v>
                </c:pt>
                <c:pt idx="24">
                  <c:v>184048.45614178918</c:v>
                </c:pt>
                <c:pt idx="25">
                  <c:v>250067.17290278166</c:v>
                </c:pt>
                <c:pt idx="26">
                  <c:v>318912.82923236664</c:v>
                </c:pt>
                <c:pt idx="27">
                  <c:v>304650.06812337443</c:v>
                </c:pt>
                <c:pt idx="28">
                  <c:v>204434.18787334184</c:v>
                </c:pt>
                <c:pt idx="29">
                  <c:v>190773.7770281698</c:v>
                </c:pt>
                <c:pt idx="30">
                  <c:v>152141.49698508775</c:v>
                </c:pt>
                <c:pt idx="31">
                  <c:v>176104.46061692302</c:v>
                </c:pt>
                <c:pt idx="32">
                  <c:v>163443.58807377834</c:v>
                </c:pt>
                <c:pt idx="33">
                  <c:v>129950.03512909167</c:v>
                </c:pt>
                <c:pt idx="34">
                  <c:v>149353.73254667906</c:v>
                </c:pt>
                <c:pt idx="35">
                  <c:v>181981.9749755573</c:v>
                </c:pt>
                <c:pt idx="36">
                  <c:v>192264.04879311105</c:v>
                </c:pt>
                <c:pt idx="37">
                  <c:v>261188.3534161628</c:v>
                </c:pt>
                <c:pt idx="38">
                  <c:v>333043.39816545165</c:v>
                </c:pt>
                <c:pt idx="39">
                  <c:v>318099.01598999999</c:v>
                </c:pt>
                <c:pt idx="40">
                  <c:v>213425.97064320536</c:v>
                </c:pt>
                <c:pt idx="41">
                  <c:v>199134.08053830554</c:v>
                </c:pt>
                <c:pt idx="42">
                  <c:v>158784.55321202887</c:v>
                </c:pt>
                <c:pt idx="43">
                  <c:v>183765.95040005984</c:v>
                </c:pt>
                <c:pt idx="44">
                  <c:v>170528.57565696468</c:v>
                </c:pt>
                <c:pt idx="45">
                  <c:v>135562.86152194152</c:v>
                </c:pt>
                <c:pt idx="46">
                  <c:v>155781.51127387662</c:v>
                </c:pt>
                <c:pt idx="47">
                  <c:v>189785.99592381527</c:v>
                </c:pt>
                <c:pt idx="48">
                  <c:v>200479.64144443293</c:v>
                </c:pt>
                <c:pt idx="49">
                  <c:v>272309.53392954398</c:v>
                </c:pt>
                <c:pt idx="50">
                  <c:v>347173.96709853661</c:v>
                </c:pt>
                <c:pt idx="51">
                  <c:v>331547.96385662549</c:v>
                </c:pt>
                <c:pt idx="52">
                  <c:v>222417.75341306889</c:v>
                </c:pt>
                <c:pt idx="53">
                  <c:v>207494.38404844128</c:v>
                </c:pt>
              </c:numCache>
            </c:numRef>
          </c:val>
          <c:smooth val="0"/>
          <c:extLst>
            <c:ext xmlns:c16="http://schemas.microsoft.com/office/drawing/2014/chart" uri="{C3380CC4-5D6E-409C-BE32-E72D297353CC}">
              <c16:uniqueId val="{00000001-1B40-5B4B-88F9-DCA4FFB99E13}"/>
            </c:ext>
          </c:extLst>
        </c:ser>
        <c:dLbls>
          <c:showLegendKey val="0"/>
          <c:showVal val="0"/>
          <c:showCatName val="0"/>
          <c:showSerName val="0"/>
          <c:showPercent val="0"/>
          <c:showBubbleSize val="0"/>
        </c:dLbls>
        <c:smooth val="0"/>
        <c:axId val="702504812"/>
        <c:axId val="602580750"/>
      </c:lineChart>
      <c:dateAx>
        <c:axId val="702504812"/>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600" b="0" i="0">
                <a:solidFill>
                  <a:srgbClr val="000000"/>
                </a:solidFill>
                <a:latin typeface="+mn-lt"/>
              </a:defRPr>
            </a:pPr>
            <a:endParaRPr lang="en-US"/>
          </a:p>
        </c:txPr>
        <c:crossAx val="602580750"/>
        <c:crosses val="autoZero"/>
        <c:auto val="1"/>
        <c:lblOffset val="100"/>
        <c:baseTimeUnit val="months"/>
      </c:dateAx>
      <c:valAx>
        <c:axId val="602580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i="0">
                    <a:solidFill>
                      <a:srgbClr val="000000"/>
                    </a:solidFill>
                    <a:latin typeface="Arial"/>
                  </a:defRPr>
                </a:pPr>
                <a:r>
                  <a:rPr lang="en-US" sz="1600" b="0" i="0">
                    <a:solidFill>
                      <a:srgbClr val="000000"/>
                    </a:solidFill>
                    <a:latin typeface="Arial"/>
                  </a:rPr>
                  <a:t>Sales (Qty)</a:t>
                </a:r>
              </a:p>
            </c:rich>
          </c:tx>
          <c:layout>
            <c:manualLayout>
              <c:xMode val="edge"/>
              <c:yMode val="edge"/>
              <c:x val="6.2418119323679244E-2"/>
              <c:y val="0.36806967310904321"/>
            </c:manualLayout>
          </c:layout>
          <c:overlay val="0"/>
        </c:title>
        <c:numFmt formatCode="#,##0" sourceLinked="0"/>
        <c:majorTickMark val="none"/>
        <c:minorTickMark val="none"/>
        <c:tickLblPos val="nextTo"/>
        <c:spPr>
          <a:ln/>
        </c:spPr>
        <c:txPr>
          <a:bodyPr/>
          <a:lstStyle/>
          <a:p>
            <a:pPr lvl="0">
              <a:defRPr sz="1600" b="0" i="0">
                <a:solidFill>
                  <a:srgbClr val="000000"/>
                </a:solidFill>
                <a:latin typeface="+mn-lt"/>
              </a:defRPr>
            </a:pPr>
            <a:endParaRPr lang="en-US"/>
          </a:p>
        </c:txPr>
        <c:crossAx val="702504812"/>
        <c:crosses val="autoZero"/>
        <c:crossBetween val="between"/>
      </c:valAx>
    </c:plotArea>
    <c:legend>
      <c:legendPos val="t"/>
      <c:layout>
        <c:manualLayout>
          <c:xMode val="edge"/>
          <c:yMode val="edge"/>
          <c:x val="0.35748758492764782"/>
          <c:y val="9.399559903496911E-2"/>
          <c:w val="0.42068498056887493"/>
          <c:h val="5.6867891513560802E-2"/>
        </c:manualLayout>
      </c:layou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solidFill>
                  <a:sysClr val="windowText" lastClr="000000"/>
                </a:solidFill>
              </a:rPr>
              <a:t>12-month</a:t>
            </a:r>
            <a:r>
              <a:rPr lang="en-GB" sz="1600" baseline="0">
                <a:solidFill>
                  <a:sysClr val="windowText" lastClr="000000"/>
                </a:solidFill>
              </a:rPr>
              <a:t> </a:t>
            </a:r>
            <a:r>
              <a:rPr lang="en-GB" sz="1600">
                <a:solidFill>
                  <a:sysClr val="windowText" lastClr="000000"/>
                </a:solidFill>
              </a:rPr>
              <a:t>Cyclic Moving Average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42853400553426E-2"/>
          <c:y val="8.9895915376542665E-2"/>
          <c:w val="0.89332293983184152"/>
          <c:h val="0.78408476086529622"/>
        </c:manualLayout>
      </c:layout>
      <c:lineChart>
        <c:grouping val="standard"/>
        <c:varyColors val="0"/>
        <c:ser>
          <c:idx val="0"/>
          <c:order val="0"/>
          <c:tx>
            <c:strRef>
              <c:f>'Forecast Validation'!$N$11</c:f>
              <c:strCache>
                <c:ptCount val="1"/>
                <c:pt idx="0">
                  <c:v>MA Basic</c:v>
                </c:pt>
              </c:strCache>
            </c:strRef>
          </c:tx>
          <c:spPr>
            <a:ln w="28575" cap="rnd">
              <a:solidFill>
                <a:schemeClr val="accent5"/>
              </a:solidFill>
              <a:round/>
            </a:ln>
            <a:effectLst/>
          </c:spPr>
          <c:marker>
            <c:symbol val="none"/>
          </c:marker>
          <c:trendline>
            <c:spPr>
              <a:ln w="19050" cap="rnd">
                <a:solidFill>
                  <a:schemeClr val="bg1">
                    <a:lumMod val="50000"/>
                  </a:schemeClr>
                </a:solidFill>
                <a:prstDash val="solid"/>
              </a:ln>
              <a:effectLst/>
            </c:spPr>
            <c:trendlineType val="linear"/>
            <c:dispRSqr val="0"/>
            <c:dispEq val="0"/>
          </c:trendline>
          <c:cat>
            <c:numRef>
              <c:f>'Forecast Validation'!$I$18:$I$42</c:f>
              <c:numCache>
                <c:formatCode>mmm" "yy</c:formatCode>
                <c:ptCount val="25"/>
                <c:pt idx="0">
                  <c:v>44652</c:v>
                </c:pt>
                <c:pt idx="1">
                  <c:v>44682</c:v>
                </c:pt>
                <c:pt idx="2">
                  <c:v>44713</c:v>
                </c:pt>
                <c:pt idx="3">
                  <c:v>44743</c:v>
                </c:pt>
                <c:pt idx="4">
                  <c:v>44774</c:v>
                </c:pt>
                <c:pt idx="5">
                  <c:v>44805</c:v>
                </c:pt>
                <c:pt idx="6">
                  <c:v>44835</c:v>
                </c:pt>
                <c:pt idx="7">
                  <c:v>44866</c:v>
                </c:pt>
                <c:pt idx="8">
                  <c:v>44896</c:v>
                </c:pt>
                <c:pt idx="9">
                  <c:v>44927</c:v>
                </c:pt>
                <c:pt idx="10">
                  <c:v>44958</c:v>
                </c:pt>
                <c:pt idx="11">
                  <c:v>44986</c:v>
                </c:pt>
                <c:pt idx="12">
                  <c:v>45017</c:v>
                </c:pt>
                <c:pt idx="13">
                  <c:v>45047</c:v>
                </c:pt>
                <c:pt idx="14">
                  <c:v>45078</c:v>
                </c:pt>
                <c:pt idx="15">
                  <c:v>45108</c:v>
                </c:pt>
                <c:pt idx="16">
                  <c:v>45139</c:v>
                </c:pt>
                <c:pt idx="17">
                  <c:v>45170</c:v>
                </c:pt>
                <c:pt idx="18">
                  <c:v>45200</c:v>
                </c:pt>
                <c:pt idx="19">
                  <c:v>45231</c:v>
                </c:pt>
                <c:pt idx="20">
                  <c:v>45261</c:v>
                </c:pt>
                <c:pt idx="21">
                  <c:v>45292</c:v>
                </c:pt>
                <c:pt idx="22">
                  <c:v>45323</c:v>
                </c:pt>
                <c:pt idx="23">
                  <c:v>45352</c:v>
                </c:pt>
                <c:pt idx="24">
                  <c:v>45383</c:v>
                </c:pt>
              </c:numCache>
            </c:numRef>
          </c:cat>
          <c:val>
            <c:numRef>
              <c:f>'Forecast Validation'!$N$18:$N$42</c:f>
              <c:numCache>
                <c:formatCode>#,##0</c:formatCode>
                <c:ptCount val="25"/>
                <c:pt idx="0">
                  <c:v>183022.20833333334</c:v>
                </c:pt>
                <c:pt idx="1">
                  <c:v>183872.95833333334</c:v>
                </c:pt>
                <c:pt idx="2">
                  <c:v>185063.83333333334</c:v>
                </c:pt>
                <c:pt idx="3">
                  <c:v>184440.33333333334</c:v>
                </c:pt>
                <c:pt idx="4">
                  <c:v>187103.83333333334</c:v>
                </c:pt>
                <c:pt idx="5">
                  <c:v>189400.41666666666</c:v>
                </c:pt>
                <c:pt idx="6">
                  <c:v>189622.33333333334</c:v>
                </c:pt>
                <c:pt idx="7">
                  <c:v>189619.91666666666</c:v>
                </c:pt>
                <c:pt idx="8">
                  <c:v>191088.16666666666</c:v>
                </c:pt>
                <c:pt idx="9">
                  <c:v>191740.75</c:v>
                </c:pt>
                <c:pt idx="10">
                  <c:v>191756.83333333334</c:v>
                </c:pt>
                <c:pt idx="11">
                  <c:v>192261.41666666666</c:v>
                </c:pt>
                <c:pt idx="12">
                  <c:v>192413.41666666666</c:v>
                </c:pt>
                <c:pt idx="13">
                  <c:v>194047.91666666666</c:v>
                </c:pt>
                <c:pt idx="14">
                  <c:v>194452.5</c:v>
                </c:pt>
                <c:pt idx="15">
                  <c:v>194921.875</c:v>
                </c:pt>
                <c:pt idx="16">
                  <c:v>196859.79166666666</c:v>
                </c:pt>
                <c:pt idx="17">
                  <c:v>197509.16666666666</c:v>
                </c:pt>
                <c:pt idx="18">
                  <c:v>197315.75</c:v>
                </c:pt>
                <c:pt idx="19">
                  <c:v>199404.25</c:v>
                </c:pt>
                <c:pt idx="20">
                  <c:v>200152.41666666666</c:v>
                </c:pt>
                <c:pt idx="21">
                  <c:v>199620.5</c:v>
                </c:pt>
                <c:pt idx="22">
                  <c:v>201450.75</c:v>
                </c:pt>
                <c:pt idx="23">
                  <c:v>202029.91666666666</c:v>
                </c:pt>
                <c:pt idx="24">
                  <c:v>201683.41666666666</c:v>
                </c:pt>
              </c:numCache>
            </c:numRef>
          </c:val>
          <c:smooth val="0"/>
          <c:extLst>
            <c:ext xmlns:c16="http://schemas.microsoft.com/office/drawing/2014/chart" uri="{C3380CC4-5D6E-409C-BE32-E72D297353CC}">
              <c16:uniqueId val="{00000001-242E-8B4C-9F71-943A4C68E1F9}"/>
            </c:ext>
          </c:extLst>
        </c:ser>
        <c:dLbls>
          <c:showLegendKey val="0"/>
          <c:showVal val="0"/>
          <c:showCatName val="0"/>
          <c:showSerName val="0"/>
          <c:showPercent val="0"/>
          <c:showBubbleSize val="0"/>
        </c:dLbls>
        <c:smooth val="0"/>
        <c:axId val="1217491928"/>
        <c:axId val="1217498160"/>
      </c:lineChart>
      <c:dateAx>
        <c:axId val="1217491928"/>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GB" sz="1200">
                    <a:solidFill>
                      <a:sysClr val="windowText" lastClr="000000"/>
                    </a:solidFill>
                  </a:rPr>
                  <a:t>Centered Month</a:t>
                </a:r>
              </a:p>
            </c:rich>
          </c:tx>
          <c:layout>
            <c:manualLayout>
              <c:xMode val="edge"/>
              <c:yMode val="edge"/>
              <c:x val="0.45856812420977588"/>
              <c:y val="0.9451026561531762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mmm&quot; &quot;yy"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217498160"/>
        <c:crosses val="autoZero"/>
        <c:auto val="1"/>
        <c:lblOffset val="100"/>
        <c:baseTimeUnit val="months"/>
      </c:dateAx>
      <c:valAx>
        <c:axId val="1217498160"/>
        <c:scaling>
          <c:orientation val="minMax"/>
          <c:min val="18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solidFill>
                      <a:schemeClr val="tx1"/>
                    </a:solidFill>
                  </a:rPr>
                  <a:t>Average Sales</a:t>
                </a:r>
              </a:p>
            </c:rich>
          </c:tx>
          <c:layout>
            <c:manualLayout>
              <c:xMode val="edge"/>
              <c:yMode val="edge"/>
              <c:x val="5.3942570064018577E-3"/>
              <c:y val="0.388430936563132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7491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solidFill>
                  <a:sysClr val="windowText" lastClr="000000"/>
                </a:solidFill>
              </a:rPr>
              <a:t>12-month Centered Cyclic Moving Average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42853400553426E-2"/>
          <c:y val="8.9895915376542665E-2"/>
          <c:w val="0.89332293983184152"/>
          <c:h val="0.78408476086529622"/>
        </c:manualLayout>
      </c:layout>
      <c:lineChart>
        <c:grouping val="standard"/>
        <c:varyColors val="0"/>
        <c:ser>
          <c:idx val="0"/>
          <c:order val="0"/>
          <c:tx>
            <c:strRef>
              <c:f>'Forecast Validation'!$O$11</c:f>
              <c:strCache>
                <c:ptCount val="1"/>
                <c:pt idx="0">
                  <c:v>MA Centered</c:v>
                </c:pt>
              </c:strCache>
            </c:strRef>
          </c:tx>
          <c:spPr>
            <a:ln w="28575" cap="rnd">
              <a:solidFill>
                <a:schemeClr val="accent5"/>
              </a:solidFill>
              <a:round/>
            </a:ln>
            <a:effectLst/>
          </c:spPr>
          <c:marker>
            <c:symbol val="none"/>
          </c:marker>
          <c:trendline>
            <c:spPr>
              <a:ln w="19050" cap="rnd">
                <a:solidFill>
                  <a:schemeClr val="bg1">
                    <a:lumMod val="50000"/>
                  </a:schemeClr>
                </a:solidFill>
                <a:prstDash val="solid"/>
              </a:ln>
              <a:effectLst/>
            </c:spPr>
            <c:trendlineType val="linear"/>
            <c:dispRSqr val="0"/>
            <c:dispEq val="0"/>
          </c:trendline>
          <c:cat>
            <c:numRef>
              <c:f>'Forecast Validation'!$I$18:$I$42</c:f>
              <c:numCache>
                <c:formatCode>mmm" "yy</c:formatCode>
                <c:ptCount val="25"/>
                <c:pt idx="0">
                  <c:v>44652</c:v>
                </c:pt>
                <c:pt idx="1">
                  <c:v>44682</c:v>
                </c:pt>
                <c:pt idx="2">
                  <c:v>44713</c:v>
                </c:pt>
                <c:pt idx="3">
                  <c:v>44743</c:v>
                </c:pt>
                <c:pt idx="4">
                  <c:v>44774</c:v>
                </c:pt>
                <c:pt idx="5">
                  <c:v>44805</c:v>
                </c:pt>
                <c:pt idx="6">
                  <c:v>44835</c:v>
                </c:pt>
                <c:pt idx="7">
                  <c:v>44866</c:v>
                </c:pt>
                <c:pt idx="8">
                  <c:v>44896</c:v>
                </c:pt>
                <c:pt idx="9">
                  <c:v>44927</c:v>
                </c:pt>
                <c:pt idx="10">
                  <c:v>44958</c:v>
                </c:pt>
                <c:pt idx="11">
                  <c:v>44986</c:v>
                </c:pt>
                <c:pt idx="12">
                  <c:v>45017</c:v>
                </c:pt>
                <c:pt idx="13">
                  <c:v>45047</c:v>
                </c:pt>
                <c:pt idx="14">
                  <c:v>45078</c:v>
                </c:pt>
                <c:pt idx="15">
                  <c:v>45108</c:v>
                </c:pt>
                <c:pt idx="16">
                  <c:v>45139</c:v>
                </c:pt>
                <c:pt idx="17">
                  <c:v>45170</c:v>
                </c:pt>
                <c:pt idx="18">
                  <c:v>45200</c:v>
                </c:pt>
                <c:pt idx="19">
                  <c:v>45231</c:v>
                </c:pt>
                <c:pt idx="20">
                  <c:v>45261</c:v>
                </c:pt>
                <c:pt idx="21">
                  <c:v>45292</c:v>
                </c:pt>
                <c:pt idx="22">
                  <c:v>45323</c:v>
                </c:pt>
                <c:pt idx="23">
                  <c:v>45352</c:v>
                </c:pt>
                <c:pt idx="24">
                  <c:v>45383</c:v>
                </c:pt>
              </c:numCache>
            </c:numRef>
          </c:cat>
          <c:val>
            <c:numRef>
              <c:f>'Forecast Validation'!$O$18:$O$41</c:f>
              <c:numCache>
                <c:formatCode>_(* #,##0_);_(* \(#,##0\);_(* "-"_);_(@_)</c:formatCode>
                <c:ptCount val="24"/>
                <c:pt idx="0">
                  <c:v>183447.58333333331</c:v>
                </c:pt>
                <c:pt idx="1">
                  <c:v>184468.39583333334</c:v>
                </c:pt>
                <c:pt idx="2">
                  <c:v>184752.08333333334</c:v>
                </c:pt>
                <c:pt idx="3">
                  <c:v>185772.08333333334</c:v>
                </c:pt>
                <c:pt idx="4">
                  <c:v>188252.125</c:v>
                </c:pt>
                <c:pt idx="5">
                  <c:v>189511.375</c:v>
                </c:pt>
                <c:pt idx="6">
                  <c:v>189621.125</c:v>
                </c:pt>
                <c:pt idx="7">
                  <c:v>190354.04166666666</c:v>
                </c:pt>
                <c:pt idx="8">
                  <c:v>191414.45833333334</c:v>
                </c:pt>
                <c:pt idx="9">
                  <c:v>191748.79166666666</c:v>
                </c:pt>
                <c:pt idx="10">
                  <c:v>192009.125</c:v>
                </c:pt>
                <c:pt idx="11">
                  <c:v>192337.41666666666</c:v>
                </c:pt>
                <c:pt idx="12">
                  <c:v>193230.66666666666</c:v>
                </c:pt>
                <c:pt idx="13">
                  <c:v>194250.20833333334</c:v>
                </c:pt>
                <c:pt idx="14">
                  <c:v>194687.1875</c:v>
                </c:pt>
                <c:pt idx="15">
                  <c:v>195890.83333333331</c:v>
                </c:pt>
                <c:pt idx="16">
                  <c:v>197184.47916666669</c:v>
                </c:pt>
                <c:pt idx="17">
                  <c:v>197412.45833333331</c:v>
                </c:pt>
                <c:pt idx="18">
                  <c:v>198360</c:v>
                </c:pt>
                <c:pt idx="19">
                  <c:v>199778.33333333334</c:v>
                </c:pt>
                <c:pt idx="20">
                  <c:v>199886.45833333334</c:v>
                </c:pt>
                <c:pt idx="21">
                  <c:v>200535.625</c:v>
                </c:pt>
                <c:pt idx="22">
                  <c:v>201740.33333333334</c:v>
                </c:pt>
                <c:pt idx="23">
                  <c:v>201856.66666666666</c:v>
                </c:pt>
              </c:numCache>
            </c:numRef>
          </c:val>
          <c:smooth val="0"/>
          <c:extLst>
            <c:ext xmlns:c16="http://schemas.microsoft.com/office/drawing/2014/chart" uri="{C3380CC4-5D6E-409C-BE32-E72D297353CC}">
              <c16:uniqueId val="{00000001-757B-314C-80CF-7FBCEB2BEF8C}"/>
            </c:ext>
          </c:extLst>
        </c:ser>
        <c:ser>
          <c:idx val="1"/>
          <c:order val="1"/>
          <c:spPr>
            <a:ln w="28575" cap="rnd">
              <a:solidFill>
                <a:schemeClr val="accent2"/>
              </a:solidFill>
              <a:round/>
            </a:ln>
            <a:effectLst/>
          </c:spPr>
          <c:marker>
            <c:symbol val="none"/>
          </c:marker>
          <c:cat>
            <c:numRef>
              <c:f>'Forecast Validation'!$I$18:$I$42</c:f>
              <c:numCache>
                <c:formatCode>mmm" "yy</c:formatCode>
                <c:ptCount val="25"/>
                <c:pt idx="0">
                  <c:v>44652</c:v>
                </c:pt>
                <c:pt idx="1">
                  <c:v>44682</c:v>
                </c:pt>
                <c:pt idx="2">
                  <c:v>44713</c:v>
                </c:pt>
                <c:pt idx="3">
                  <c:v>44743</c:v>
                </c:pt>
                <c:pt idx="4">
                  <c:v>44774</c:v>
                </c:pt>
                <c:pt idx="5">
                  <c:v>44805</c:v>
                </c:pt>
                <c:pt idx="6">
                  <c:v>44835</c:v>
                </c:pt>
                <c:pt idx="7">
                  <c:v>44866</c:v>
                </c:pt>
                <c:pt idx="8">
                  <c:v>44896</c:v>
                </c:pt>
                <c:pt idx="9">
                  <c:v>44927</c:v>
                </c:pt>
                <c:pt idx="10">
                  <c:v>44958</c:v>
                </c:pt>
                <c:pt idx="11">
                  <c:v>44986</c:v>
                </c:pt>
                <c:pt idx="12">
                  <c:v>45017</c:v>
                </c:pt>
                <c:pt idx="13">
                  <c:v>45047</c:v>
                </c:pt>
                <c:pt idx="14">
                  <c:v>45078</c:v>
                </c:pt>
                <c:pt idx="15">
                  <c:v>45108</c:v>
                </c:pt>
                <c:pt idx="16">
                  <c:v>45139</c:v>
                </c:pt>
                <c:pt idx="17">
                  <c:v>45170</c:v>
                </c:pt>
                <c:pt idx="18">
                  <c:v>45200</c:v>
                </c:pt>
                <c:pt idx="19">
                  <c:v>45231</c:v>
                </c:pt>
                <c:pt idx="20">
                  <c:v>45261</c:v>
                </c:pt>
                <c:pt idx="21">
                  <c:v>45292</c:v>
                </c:pt>
                <c:pt idx="22">
                  <c:v>45323</c:v>
                </c:pt>
                <c:pt idx="23">
                  <c:v>45352</c:v>
                </c:pt>
                <c:pt idx="24">
                  <c:v>45383</c:v>
                </c:pt>
              </c:numCache>
            </c:numRef>
          </c:cat>
          <c:val>
            <c:numLit>
              <c:formatCode>General</c:formatCode>
              <c:ptCount val="1"/>
              <c:pt idx="0">
                <c:v>1</c:v>
              </c:pt>
            </c:numLit>
          </c:val>
          <c:smooth val="0"/>
          <c:extLst>
            <c:ext xmlns:c16="http://schemas.microsoft.com/office/drawing/2014/chart" uri="{C3380CC4-5D6E-409C-BE32-E72D297353CC}">
              <c16:uniqueId val="{00000002-757B-314C-80CF-7FBCEB2BEF8C}"/>
            </c:ext>
          </c:extLst>
        </c:ser>
        <c:dLbls>
          <c:showLegendKey val="0"/>
          <c:showVal val="0"/>
          <c:showCatName val="0"/>
          <c:showSerName val="0"/>
          <c:showPercent val="0"/>
          <c:showBubbleSize val="0"/>
        </c:dLbls>
        <c:smooth val="0"/>
        <c:axId val="1217491928"/>
        <c:axId val="1217498160"/>
      </c:lineChart>
      <c:dateAx>
        <c:axId val="1217491928"/>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GB" sz="1200">
                    <a:solidFill>
                      <a:sysClr val="windowText" lastClr="000000"/>
                    </a:solidFill>
                  </a:rPr>
                  <a:t>Centered Month</a:t>
                </a:r>
              </a:p>
            </c:rich>
          </c:tx>
          <c:layout>
            <c:manualLayout>
              <c:xMode val="edge"/>
              <c:yMode val="edge"/>
              <c:x val="0.45856812420977588"/>
              <c:y val="0.9451026561531762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mmm&quot; &quot;yy"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217498160"/>
        <c:crosses val="autoZero"/>
        <c:auto val="1"/>
        <c:lblOffset val="100"/>
        <c:baseTimeUnit val="months"/>
      </c:dateAx>
      <c:valAx>
        <c:axId val="1217498160"/>
        <c:scaling>
          <c:orientation val="minMax"/>
          <c:min val="18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solidFill>
                      <a:schemeClr val="tx1"/>
                    </a:solidFill>
                  </a:rPr>
                  <a:t>Average Sales</a:t>
                </a:r>
              </a:p>
            </c:rich>
          </c:tx>
          <c:layout>
            <c:manualLayout>
              <c:xMode val="edge"/>
              <c:yMode val="edge"/>
              <c:x val="5.3942570064018577E-3"/>
              <c:y val="0.388430936563132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7491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Value of MAPE as a Function of Alpha and Beta Coefficients</a:t>
            </a:r>
          </a:p>
        </c:rich>
      </c:tx>
      <c:overlay val="0"/>
      <c:spPr>
        <a:noFill/>
        <a:ln>
          <a:noFill/>
        </a:ln>
        <a:effectLst/>
      </c:spPr>
    </c:title>
    <c:autoTitleDeleted val="0"/>
    <c:view3D>
      <c:rotX val="19"/>
      <c:rotY val="135"/>
      <c:rAngAx val="0"/>
      <c:perspective val="60"/>
    </c:view3D>
    <c:floor>
      <c:thickness val="0"/>
      <c:spPr>
        <a:noFill/>
        <a:ln>
          <a:noFill/>
        </a:ln>
        <a:effectLst/>
        <a:scene3d>
          <a:camera prst="orthographicFront"/>
          <a:lightRig rig="threePt" dir="t"/>
        </a:scene3d>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865270289554932E-2"/>
          <c:y val="9.9142936707740575E-2"/>
          <c:w val="0.90998147138795693"/>
          <c:h val="0.79255159061178837"/>
        </c:manualLayout>
      </c:layout>
      <c:surface3DChart>
        <c:wireframe val="0"/>
        <c:ser>
          <c:idx val="0"/>
          <c:order val="0"/>
          <c:tx>
            <c:strRef>
              <c:f>'Parameters Optimisation'!$M$12</c:f>
              <c:strCache>
                <c:ptCount val="1"/>
                <c:pt idx="0">
                  <c:v>0.001</c:v>
                </c:pt>
              </c:strCache>
            </c:strRef>
          </c:tx>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Optimisation'!$N$12:$V$12</c:f>
              <c:numCache>
                <c:formatCode>0.00%</c:formatCode>
                <c:ptCount val="9"/>
                <c:pt idx="0">
                  <c:v>3.9697872616194403E-2</c:v>
                </c:pt>
                <c:pt idx="1">
                  <c:v>3.8121972733442651E-2</c:v>
                </c:pt>
                <c:pt idx="2">
                  <c:v>3.7805006082014113E-2</c:v>
                </c:pt>
                <c:pt idx="3">
                  <c:v>4.0533915119984602E-2</c:v>
                </c:pt>
                <c:pt idx="4">
                  <c:v>4.5229671243637908E-2</c:v>
                </c:pt>
                <c:pt idx="5">
                  <c:v>5.1479768236176782E-2</c:v>
                </c:pt>
                <c:pt idx="6">
                  <c:v>5.9757679646711463E-2</c:v>
                </c:pt>
                <c:pt idx="7">
                  <c:v>7.003192990711761E-2</c:v>
                </c:pt>
                <c:pt idx="8">
                  <c:v>8.0655342719626863E-2</c:v>
                </c:pt>
              </c:numCache>
            </c:numRef>
          </c:val>
          <c:extLst>
            <c:ext xmlns:c16="http://schemas.microsoft.com/office/drawing/2014/chart" uri="{C3380CC4-5D6E-409C-BE32-E72D297353CC}">
              <c16:uniqueId val="{00000000-B325-1244-996D-091442FBB6D5}"/>
            </c:ext>
          </c:extLst>
        </c:ser>
        <c:ser>
          <c:idx val="1"/>
          <c:order val="1"/>
          <c:tx>
            <c:strRef>
              <c:f>'Parameters Optimisation'!$M$13</c:f>
              <c:strCache>
                <c:ptCount val="1"/>
                <c:pt idx="0">
                  <c:v>0.002</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Optimisation'!$N$13:$V$13</c:f>
              <c:numCache>
                <c:formatCode>0.00%</c:formatCode>
                <c:ptCount val="9"/>
                <c:pt idx="0">
                  <c:v>4.157249068215086E-2</c:v>
                </c:pt>
                <c:pt idx="1">
                  <c:v>3.9650823560421593E-2</c:v>
                </c:pt>
                <c:pt idx="2">
                  <c:v>3.8098791635298744E-2</c:v>
                </c:pt>
                <c:pt idx="3">
                  <c:v>3.7980201669535078E-2</c:v>
                </c:pt>
                <c:pt idx="4">
                  <c:v>4.0822873110622451E-2</c:v>
                </c:pt>
                <c:pt idx="5">
                  <c:v>4.5559243720330524E-2</c:v>
                </c:pt>
                <c:pt idx="6">
                  <c:v>5.2010268014924886E-2</c:v>
                </c:pt>
                <c:pt idx="7">
                  <c:v>6.0461645177340623E-2</c:v>
                </c:pt>
                <c:pt idx="8">
                  <c:v>7.0966242550661363E-2</c:v>
                </c:pt>
              </c:numCache>
            </c:numRef>
          </c:val>
          <c:extLst>
            <c:ext xmlns:c16="http://schemas.microsoft.com/office/drawing/2014/chart" uri="{C3380CC4-5D6E-409C-BE32-E72D297353CC}">
              <c16:uniqueId val="{00000001-B325-1244-996D-091442FBB6D5}"/>
            </c:ext>
          </c:extLst>
        </c:ser>
        <c:ser>
          <c:idx val="2"/>
          <c:order val="2"/>
          <c:tx>
            <c:strRef>
              <c:f>'Parameters Optimisation'!$M$14</c:f>
              <c:strCache>
                <c:ptCount val="1"/>
                <c:pt idx="0">
                  <c:v>0.003</c:v>
                </c:pt>
              </c:strCache>
            </c:strRef>
          </c:tx>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Optimisation'!$N$14:$V$14</c:f>
              <c:numCache>
                <c:formatCode>0.00%</c:formatCode>
                <c:ptCount val="9"/>
                <c:pt idx="0">
                  <c:v>4.3474497039746492E-2</c:v>
                </c:pt>
                <c:pt idx="1">
                  <c:v>4.1528329033790383E-2</c:v>
                </c:pt>
                <c:pt idx="2">
                  <c:v>3.9602968088404633E-2</c:v>
                </c:pt>
                <c:pt idx="3">
                  <c:v>3.8075458929962523E-2</c:v>
                </c:pt>
                <c:pt idx="4">
                  <c:v>3.8157193803648105E-2</c:v>
                </c:pt>
                <c:pt idx="5">
                  <c:v>4.1112354399610071E-2</c:v>
                </c:pt>
                <c:pt idx="6">
                  <c:v>4.5887681046646568E-2</c:v>
                </c:pt>
                <c:pt idx="7">
                  <c:v>5.2570269358383603E-2</c:v>
                </c:pt>
                <c:pt idx="8">
                  <c:v>6.1312317357133127E-2</c:v>
                </c:pt>
              </c:numCache>
            </c:numRef>
          </c:val>
          <c:extLst>
            <c:ext xmlns:c16="http://schemas.microsoft.com/office/drawing/2014/chart" uri="{C3380CC4-5D6E-409C-BE32-E72D297353CC}">
              <c16:uniqueId val="{00000002-B325-1244-996D-091442FBB6D5}"/>
            </c:ext>
          </c:extLst>
        </c:ser>
        <c:ser>
          <c:idx val="3"/>
          <c:order val="3"/>
          <c:tx>
            <c:strRef>
              <c:f>'Parameters Optimisation'!$M$15</c:f>
              <c:strCache>
                <c:ptCount val="1"/>
                <c:pt idx="0">
                  <c:v>0.004</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Optimisation'!$N$15:$V$15</c:f>
              <c:numCache>
                <c:formatCode>0.00%</c:formatCode>
                <c:ptCount val="9"/>
                <c:pt idx="0">
                  <c:v>4.7636439412663496E-2</c:v>
                </c:pt>
                <c:pt idx="1">
                  <c:v>4.3421498412005793E-2</c:v>
                </c:pt>
                <c:pt idx="2">
                  <c:v>4.148302357463033E-2</c:v>
                </c:pt>
                <c:pt idx="3">
                  <c:v>3.9554408089642237E-2</c:v>
                </c:pt>
                <c:pt idx="4">
                  <c:v>3.8052033879338393E-2</c:v>
                </c:pt>
                <c:pt idx="5">
                  <c:v>3.8335763407599303E-2</c:v>
                </c:pt>
                <c:pt idx="6">
                  <c:v>4.1402040151362375E-2</c:v>
                </c:pt>
                <c:pt idx="7">
                  <c:v>4.6214675477778917E-2</c:v>
                </c:pt>
                <c:pt idx="8">
                  <c:v>5.3144047888366887E-2</c:v>
                </c:pt>
              </c:numCache>
            </c:numRef>
          </c:val>
          <c:extLst>
            <c:ext xmlns:c16="http://schemas.microsoft.com/office/drawing/2014/chart" uri="{C3380CC4-5D6E-409C-BE32-E72D297353CC}">
              <c16:uniqueId val="{00000003-B325-1244-996D-091442FBB6D5}"/>
            </c:ext>
          </c:extLst>
        </c:ser>
        <c:ser>
          <c:idx val="4"/>
          <c:order val="4"/>
          <c:tx>
            <c:strRef>
              <c:f>'Parameters Optimisation'!$M$16</c:f>
              <c:strCache>
                <c:ptCount val="1"/>
                <c:pt idx="0">
                  <c:v>0.005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Optimisation'!$N$16:$V$16</c:f>
              <c:numCache>
                <c:formatCode>0.00%</c:formatCode>
                <c:ptCount val="9"/>
                <c:pt idx="0">
                  <c:v>5.5024315308780124E-2</c:v>
                </c:pt>
                <c:pt idx="1">
                  <c:v>4.7589465473778327E-2</c:v>
                </c:pt>
                <c:pt idx="2">
                  <c:v>4.3363133453068248E-2</c:v>
                </c:pt>
                <c:pt idx="3">
                  <c:v>4.1436680931932521E-2</c:v>
                </c:pt>
                <c:pt idx="4">
                  <c:v>3.9505243067111652E-2</c:v>
                </c:pt>
                <c:pt idx="5">
                  <c:v>3.8028573926673533E-2</c:v>
                </c:pt>
                <c:pt idx="6">
                  <c:v>3.8515693871318195E-2</c:v>
                </c:pt>
                <c:pt idx="7">
                  <c:v>4.1691616977347697E-2</c:v>
                </c:pt>
                <c:pt idx="8">
                  <c:v>4.6539925244030361E-2</c:v>
                </c:pt>
              </c:numCache>
            </c:numRef>
          </c:val>
          <c:extLst>
            <c:ext xmlns:c16="http://schemas.microsoft.com/office/drawing/2014/chart" uri="{C3380CC4-5D6E-409C-BE32-E72D297353CC}">
              <c16:uniqueId val="{00000004-B325-1244-996D-091442FBB6D5}"/>
            </c:ext>
          </c:extLst>
        </c:ser>
        <c:ser>
          <c:idx val="5"/>
          <c:order val="5"/>
          <c:tx>
            <c:strRef>
              <c:f>'Parameters Optimisation'!$M$17</c:f>
              <c:strCache>
                <c:ptCount val="1"/>
                <c:pt idx="0">
                  <c:v>0.006</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Optimisation'!$N$17:$V$17</c:f>
              <c:numCache>
                <c:formatCode>0.00%</c:formatCode>
                <c:ptCount val="9"/>
                <c:pt idx="0">
                  <c:v>6.3036721469191176E-2</c:v>
                </c:pt>
                <c:pt idx="1">
                  <c:v>5.5050362592177549E-2</c:v>
                </c:pt>
                <c:pt idx="2">
                  <c:v>4.7528435572740037E-2</c:v>
                </c:pt>
                <c:pt idx="3">
                  <c:v>4.3302876114440038E-2</c:v>
                </c:pt>
                <c:pt idx="4">
                  <c:v>4.1389405365779321E-2</c:v>
                </c:pt>
                <c:pt idx="5">
                  <c:v>3.9455570142848465E-2</c:v>
                </c:pt>
                <c:pt idx="6">
                  <c:v>3.800513471173126E-2</c:v>
                </c:pt>
                <c:pt idx="7">
                  <c:v>3.8696771208508708E-2</c:v>
                </c:pt>
                <c:pt idx="8">
                  <c:v>4.1980777112191968E-2</c:v>
                </c:pt>
              </c:numCache>
            </c:numRef>
          </c:val>
          <c:extLst>
            <c:ext xmlns:c16="http://schemas.microsoft.com/office/drawing/2014/chart" uri="{C3380CC4-5D6E-409C-BE32-E72D297353CC}">
              <c16:uniqueId val="{00000005-B325-1244-996D-091442FBB6D5}"/>
            </c:ext>
          </c:extLst>
        </c:ser>
        <c:ser>
          <c:idx val="6"/>
          <c:order val="6"/>
          <c:tx>
            <c:strRef>
              <c:f>'Parameters Optimisation'!$M$18</c:f>
              <c:strCache>
                <c:ptCount val="1"/>
                <c:pt idx="0">
                  <c:v>0.007</c:v>
                </c:pt>
              </c:strCache>
            </c:strRef>
          </c:tx>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Optimisation'!$N$18:$V$18</c:f>
              <c:numCache>
                <c:formatCode>0.00%</c:formatCode>
                <c:ptCount val="9"/>
                <c:pt idx="0">
                  <c:v>7.1032135336180233E-2</c:v>
                </c:pt>
                <c:pt idx="1">
                  <c:v>6.3137753138924071E-2</c:v>
                </c:pt>
                <c:pt idx="2">
                  <c:v>5.5055734426780016E-2</c:v>
                </c:pt>
                <c:pt idx="3">
                  <c:v>4.7453913665896692E-2</c:v>
                </c:pt>
                <c:pt idx="4">
                  <c:v>4.3257456534826488E-2</c:v>
                </c:pt>
                <c:pt idx="5">
                  <c:v>4.1341298773567382E-2</c:v>
                </c:pt>
                <c:pt idx="6">
                  <c:v>3.9405484064331607E-2</c:v>
                </c:pt>
                <c:pt idx="7">
                  <c:v>3.7981770086484332E-2</c:v>
                </c:pt>
                <c:pt idx="8">
                  <c:v>3.8878784209756191E-2</c:v>
                </c:pt>
              </c:numCache>
            </c:numRef>
          </c:val>
          <c:extLst>
            <c:ext xmlns:c16="http://schemas.microsoft.com/office/drawing/2014/chart" uri="{C3380CC4-5D6E-409C-BE32-E72D297353CC}">
              <c16:uniqueId val="{00000006-B325-1244-996D-091442FBB6D5}"/>
            </c:ext>
          </c:extLst>
        </c:ser>
        <c:ser>
          <c:idx val="7"/>
          <c:order val="7"/>
          <c:tx>
            <c:strRef>
              <c:f>'Parameters Optimisation'!$M$19</c:f>
              <c:strCache>
                <c:ptCount val="1"/>
                <c:pt idx="0">
                  <c:v>0.008</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Optimisation'!$N$19:$V$19</c:f>
              <c:numCache>
                <c:formatCode>0.00%</c:formatCode>
                <c:ptCount val="9"/>
                <c:pt idx="0">
                  <c:v>7.9010953049599139E-2</c:v>
                </c:pt>
                <c:pt idx="1">
                  <c:v>7.1206966916575062E-2</c:v>
                </c:pt>
                <c:pt idx="2">
                  <c:v>6.3215628054287348E-2</c:v>
                </c:pt>
                <c:pt idx="3">
                  <c:v>5.5041163433274899E-2</c:v>
                </c:pt>
                <c:pt idx="4">
                  <c:v>4.7366458993840461E-2</c:v>
                </c:pt>
                <c:pt idx="5">
                  <c:v>4.3210889568831866E-2</c:v>
                </c:pt>
                <c:pt idx="6">
                  <c:v>4.1292460695251242E-2</c:v>
                </c:pt>
                <c:pt idx="7">
                  <c:v>3.9355077211672161E-2</c:v>
                </c:pt>
                <c:pt idx="8">
                  <c:v>3.7958532131319909E-2</c:v>
                </c:pt>
              </c:numCache>
            </c:numRef>
          </c:val>
          <c:extLst>
            <c:ext xmlns:c16="http://schemas.microsoft.com/office/drawing/2014/chart" uri="{C3380CC4-5D6E-409C-BE32-E72D297353CC}">
              <c16:uniqueId val="{00000007-B325-1244-996D-091442FBB6D5}"/>
            </c:ext>
          </c:extLst>
        </c:ser>
        <c:ser>
          <c:idx val="8"/>
          <c:order val="8"/>
          <c:tx>
            <c:strRef>
              <c:f>'Parameters Optimisation'!$M$20</c:f>
              <c:strCache>
                <c:ptCount val="1"/>
                <c:pt idx="0">
                  <c:v>0.009</c:v>
                </c:pt>
              </c:strCache>
            </c:strRef>
          </c:tx>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effectLst>
              <a:outerShdw blurRad="57150" dist="19050" dir="5400000" algn="ctr" rotWithShape="0">
                <a:srgbClr val="000000">
                  <a:alpha val="63000"/>
                </a:srgbClr>
              </a:outerShdw>
            </a:effectLst>
            <a:sp3d/>
          </c:spPr>
          <c:cat>
            <c:numRef>
              <c:f>'Parameters Optimisation'!$N$11:$V$11</c:f>
              <c:numCache>
                <c:formatCode>General</c:formatCode>
                <c:ptCount val="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numCache>
            </c:numRef>
          </c:cat>
          <c:val>
            <c:numRef>
              <c:f>'Parameters Optimisation'!$N$20:$V$20</c:f>
              <c:numCache>
                <c:formatCode>0.00%</c:formatCode>
                <c:ptCount val="9"/>
                <c:pt idx="0">
                  <c:v>8.6973565469873046E-2</c:v>
                </c:pt>
                <c:pt idx="1">
                  <c:v>7.9258440964266721E-2</c:v>
                </c:pt>
                <c:pt idx="2">
                  <c:v>7.1356182205437907E-2</c:v>
                </c:pt>
                <c:pt idx="3">
                  <c:v>6.3271094740158559E-2</c:v>
                </c:pt>
                <c:pt idx="4">
                  <c:v>5.5007377136438412E-2</c:v>
                </c:pt>
                <c:pt idx="5">
                  <c:v>4.7266625760669485E-2</c:v>
                </c:pt>
                <c:pt idx="6">
                  <c:v>4.3163279407940208E-2</c:v>
                </c:pt>
                <c:pt idx="7">
                  <c:v>4.1242988319338925E-2</c:v>
                </c:pt>
                <c:pt idx="8">
                  <c:v>3.9304439605600587E-2</c:v>
                </c:pt>
              </c:numCache>
            </c:numRef>
          </c:val>
          <c:extLst>
            <c:ext xmlns:c16="http://schemas.microsoft.com/office/drawing/2014/chart" uri="{C3380CC4-5D6E-409C-BE32-E72D297353CC}">
              <c16:uniqueId val="{00000008-B325-1244-996D-091442FBB6D5}"/>
            </c:ext>
          </c:extLst>
        </c:ser>
        <c:bandFmts>
          <c:bandFmt>
            <c:idx val="0"/>
            <c:spPr>
              <a:gradFill rotWithShape="1">
                <a:gsLst>
                  <a:gs pos="0">
                    <a:schemeClr val="accent5">
                      <a:shade val="41000"/>
                      <a:satMod val="103000"/>
                      <a:lumMod val="102000"/>
                      <a:tint val="94000"/>
                    </a:schemeClr>
                  </a:gs>
                  <a:gs pos="50000">
                    <a:schemeClr val="accent5">
                      <a:shade val="41000"/>
                      <a:satMod val="110000"/>
                      <a:lumMod val="100000"/>
                      <a:shade val="100000"/>
                    </a:schemeClr>
                  </a:gs>
                  <a:gs pos="100000">
                    <a:schemeClr val="accent5">
                      <a:shade val="41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4"/>
            <c:spPr>
              <a:gradFill rotWithShape="1">
                <a:gsLst>
                  <a:gs pos="0">
                    <a:schemeClr val="accent5">
                      <a:shade val="88000"/>
                      <a:satMod val="103000"/>
                      <a:lumMod val="102000"/>
                      <a:tint val="94000"/>
                    </a:schemeClr>
                  </a:gs>
                  <a:gs pos="50000">
                    <a:schemeClr val="accent5">
                      <a:shade val="88000"/>
                      <a:satMod val="110000"/>
                      <a:lumMod val="100000"/>
                      <a:shade val="100000"/>
                    </a:schemeClr>
                  </a:gs>
                  <a:gs pos="100000">
                    <a:schemeClr val="accent5">
                      <a:shade val="88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6"/>
            <c:spPr>
              <a:gradFill rotWithShape="1">
                <a:gsLst>
                  <a:gs pos="0">
                    <a:schemeClr val="accent5">
                      <a:tint val="89000"/>
                      <a:satMod val="103000"/>
                      <a:lumMod val="102000"/>
                      <a:tint val="94000"/>
                    </a:schemeClr>
                  </a:gs>
                  <a:gs pos="50000">
                    <a:schemeClr val="accent5">
                      <a:tint val="89000"/>
                      <a:satMod val="110000"/>
                      <a:lumMod val="100000"/>
                      <a:shade val="100000"/>
                    </a:schemeClr>
                  </a:gs>
                  <a:gs pos="100000">
                    <a:schemeClr val="accent5">
                      <a:tint val="89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7"/>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9"/>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0"/>
            <c:spPr>
              <a:gradFill rotWithShape="1">
                <a:gsLst>
                  <a:gs pos="0">
                    <a:schemeClr val="accent5">
                      <a:tint val="42000"/>
                      <a:satMod val="103000"/>
                      <a:lumMod val="102000"/>
                      <a:tint val="94000"/>
                    </a:schemeClr>
                  </a:gs>
                  <a:gs pos="50000">
                    <a:schemeClr val="accent5">
                      <a:tint val="42000"/>
                      <a:satMod val="110000"/>
                      <a:lumMod val="100000"/>
                      <a:shade val="100000"/>
                    </a:schemeClr>
                  </a:gs>
                  <a:gs pos="100000">
                    <a:schemeClr val="accent5">
                      <a:tint val="42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1"/>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2"/>
            <c:spPr>
              <a:gradFill rotWithShape="1">
                <a:gsLst>
                  <a:gs pos="0">
                    <a:schemeClr val="accent5">
                      <a:tint val="19000"/>
                      <a:satMod val="103000"/>
                      <a:lumMod val="102000"/>
                      <a:tint val="94000"/>
                    </a:schemeClr>
                  </a:gs>
                  <a:gs pos="50000">
                    <a:schemeClr val="accent5">
                      <a:tint val="19000"/>
                      <a:satMod val="110000"/>
                      <a:lumMod val="100000"/>
                      <a:shade val="100000"/>
                    </a:schemeClr>
                  </a:gs>
                  <a:gs pos="100000">
                    <a:schemeClr val="accent5">
                      <a:tint val="19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3"/>
            <c:spPr>
              <a:gradFill rotWithShape="1">
                <a:gsLst>
                  <a:gs pos="0">
                    <a:schemeClr val="accent5">
                      <a:tint val="7000"/>
                      <a:satMod val="103000"/>
                      <a:lumMod val="102000"/>
                      <a:tint val="94000"/>
                    </a:schemeClr>
                  </a:gs>
                  <a:gs pos="50000">
                    <a:schemeClr val="accent5">
                      <a:tint val="7000"/>
                      <a:satMod val="110000"/>
                      <a:lumMod val="100000"/>
                      <a:shade val="100000"/>
                    </a:schemeClr>
                  </a:gs>
                  <a:gs pos="100000">
                    <a:schemeClr val="accent5">
                      <a:tint val="7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4"/>
            <c:spPr>
              <a:gradFill rotWithShape="1">
                <a:gsLst>
                  <a:gs pos="0">
                    <a:schemeClr val="accent5">
                      <a:tint val="95000"/>
                      <a:satMod val="103000"/>
                      <a:lumMod val="102000"/>
                      <a:tint val="94000"/>
                    </a:schemeClr>
                  </a:gs>
                  <a:gs pos="50000">
                    <a:schemeClr val="accent5">
                      <a:tint val="95000"/>
                      <a:satMod val="110000"/>
                      <a:lumMod val="100000"/>
                      <a:shade val="100000"/>
                    </a:schemeClr>
                  </a:gs>
                  <a:gs pos="100000">
                    <a:schemeClr val="accent5">
                      <a:tint val="95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1201498256"/>
        <c:axId val="1206145248"/>
        <c:axId val="620091696"/>
      </c:surface3DChart>
      <c:catAx>
        <c:axId val="120149825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a:t>alpha</a:t>
                </a:r>
              </a:p>
            </c:rich>
          </c:tx>
          <c:layout>
            <c:manualLayout>
              <c:xMode val="edge"/>
              <c:yMode val="edge"/>
              <c:x val="0.21115533948479479"/>
              <c:y val="0.76216862367350269"/>
            </c:manualLayout>
          </c:layout>
          <c:overlay val="0"/>
          <c:spPr>
            <a:noFill/>
            <a:ln>
              <a:noFill/>
            </a:ln>
            <a:effectLst/>
          </c:spPr>
        </c:title>
        <c:numFmt formatCode="#,##0.000" sourceLinked="0"/>
        <c:majorTickMark val="none"/>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6145248"/>
        <c:crosses val="autoZero"/>
        <c:auto val="1"/>
        <c:lblAlgn val="ctr"/>
        <c:lblOffset val="100"/>
        <c:noMultiLvlLbl val="0"/>
      </c:catAx>
      <c:valAx>
        <c:axId val="1206145248"/>
        <c:scaling>
          <c:orientation val="minMax"/>
          <c:max val="0.1"/>
          <c:min val="0"/>
        </c:scaling>
        <c:delete val="0"/>
        <c:axPos val="r"/>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GB" sz="1200"/>
                  <a:t>MAPE</a:t>
                </a:r>
              </a:p>
            </c:rich>
          </c:tx>
          <c:layout>
            <c:manualLayout>
              <c:xMode val="edge"/>
              <c:yMode val="edge"/>
              <c:x val="0.90336170246792813"/>
              <c:y val="0.3610962006249697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498256"/>
        <c:crosses val="autoZero"/>
        <c:crossBetween val="midCat"/>
      </c:valAx>
      <c:serAx>
        <c:axId val="62009169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200"/>
                  <a:t>BETA</a:t>
                </a:r>
              </a:p>
            </c:rich>
          </c:tx>
          <c:layout>
            <c:manualLayout>
              <c:xMode val="edge"/>
              <c:yMode val="edge"/>
              <c:x val="0.75390403893670377"/>
              <c:y val="0.72688482568124912"/>
            </c:manualLayout>
          </c:layout>
          <c:overlay val="0"/>
          <c:spPr>
            <a:noFill/>
            <a:ln>
              <a:noFill/>
            </a:ln>
            <a:effectLst/>
          </c:spPr>
        </c:title>
        <c:numFmt formatCode="mmm&quot;/&quot;yy" sourceLinked="0"/>
        <c:majorTickMark val="none"/>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6145248"/>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0" i="0">
                <a:solidFill>
                  <a:schemeClr val="bg1"/>
                </a:solidFill>
                <a:latin typeface="+mn-lt"/>
              </a:defRPr>
            </a:pPr>
            <a:r>
              <a:rPr lang="en-US" sz="1600" b="0" i="0">
                <a:solidFill>
                  <a:schemeClr val="bg1"/>
                </a:solidFill>
                <a:latin typeface="+mn-lt"/>
              </a:rPr>
              <a:t>Model</a:t>
            </a:r>
            <a:r>
              <a:rPr lang="en-US" sz="1600" b="0" i="0" baseline="0">
                <a:solidFill>
                  <a:schemeClr val="bg1"/>
                </a:solidFill>
                <a:latin typeface="+mn-lt"/>
              </a:rPr>
              <a:t> </a:t>
            </a:r>
            <a:r>
              <a:rPr lang="en-US" sz="1600" b="0" i="0">
                <a:solidFill>
                  <a:schemeClr val="bg1"/>
                </a:solidFill>
                <a:latin typeface="+mn-lt"/>
              </a:rPr>
              <a:t>Validation on Cycle</a:t>
            </a:r>
            <a:r>
              <a:rPr lang="en-US" sz="1600" b="0" i="0" baseline="0">
                <a:solidFill>
                  <a:schemeClr val="bg1"/>
                </a:solidFill>
                <a:latin typeface="+mn-lt"/>
              </a:rPr>
              <a:t> 3 </a:t>
            </a:r>
            <a:r>
              <a:rPr lang="en-US" sz="1600" b="0" i="0">
                <a:solidFill>
                  <a:schemeClr val="bg1"/>
                </a:solidFill>
                <a:latin typeface="+mn-lt"/>
              </a:rPr>
              <a:t>and Forecast for the</a:t>
            </a:r>
            <a:r>
              <a:rPr lang="en-US" sz="1600" b="0" i="0" baseline="0">
                <a:solidFill>
                  <a:schemeClr val="bg1"/>
                </a:solidFill>
                <a:latin typeface="+mn-lt"/>
              </a:rPr>
              <a:t> next </a:t>
            </a:r>
            <a:r>
              <a:rPr lang="en-US" sz="1600" b="0" i="0">
                <a:solidFill>
                  <a:schemeClr val="bg1"/>
                </a:solidFill>
                <a:latin typeface="+mn-lt"/>
              </a:rPr>
              <a:t>18 Months</a:t>
            </a:r>
          </a:p>
        </c:rich>
      </c:tx>
      <c:layout>
        <c:manualLayout>
          <c:xMode val="edge"/>
          <c:yMode val="edge"/>
          <c:x val="0.21454271372901196"/>
          <c:y val="1.2401884107920853E-2"/>
        </c:manualLayout>
      </c:layout>
      <c:overlay val="0"/>
    </c:title>
    <c:autoTitleDeleted val="0"/>
    <c:plotArea>
      <c:layout>
        <c:manualLayout>
          <c:layoutTarget val="inner"/>
          <c:xMode val="edge"/>
          <c:yMode val="edge"/>
          <c:x val="0.13317508509759707"/>
          <c:y val="0.12489355497229511"/>
          <c:w val="0.85205923712228193"/>
          <c:h val="0.71216186360543321"/>
        </c:manualLayout>
      </c:layout>
      <c:lineChart>
        <c:grouping val="standard"/>
        <c:varyColors val="1"/>
        <c:ser>
          <c:idx val="1"/>
          <c:order val="0"/>
          <c:tx>
            <c:v>Forecast Sales (F)</c:v>
          </c:tx>
          <c:spPr>
            <a:ln w="38100" cmpd="sng">
              <a:solidFill>
                <a:srgbClr val="FF927F"/>
              </a:solidFill>
            </a:ln>
          </c:spPr>
          <c:marker>
            <c:symbol val="none"/>
          </c:marker>
          <c:cat>
            <c:numRef>
              <c:f>'Forecast Validation'!$AM$12:$AM$65</c:f>
              <c:numCache>
                <c:formatCode>mmm" "yy</c:formatCode>
                <c:ptCount val="54"/>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pt idx="37">
                  <c:v>45597</c:v>
                </c:pt>
                <c:pt idx="38">
                  <c:v>45627</c:v>
                </c:pt>
                <c:pt idx="39">
                  <c:v>45658</c:v>
                </c:pt>
                <c:pt idx="40">
                  <c:v>45689</c:v>
                </c:pt>
                <c:pt idx="41">
                  <c:v>45717</c:v>
                </c:pt>
                <c:pt idx="42">
                  <c:v>45748</c:v>
                </c:pt>
                <c:pt idx="43">
                  <c:v>45778</c:v>
                </c:pt>
                <c:pt idx="44">
                  <c:v>45809</c:v>
                </c:pt>
                <c:pt idx="45">
                  <c:v>45839</c:v>
                </c:pt>
                <c:pt idx="46">
                  <c:v>45870</c:v>
                </c:pt>
                <c:pt idx="47">
                  <c:v>45901</c:v>
                </c:pt>
                <c:pt idx="48">
                  <c:v>45931</c:v>
                </c:pt>
                <c:pt idx="49">
                  <c:v>45962</c:v>
                </c:pt>
                <c:pt idx="50">
                  <c:v>45992</c:v>
                </c:pt>
                <c:pt idx="51">
                  <c:v>46023</c:v>
                </c:pt>
                <c:pt idx="52">
                  <c:v>46054</c:v>
                </c:pt>
                <c:pt idx="53">
                  <c:v>46082</c:v>
                </c:pt>
              </c:numCache>
            </c:numRef>
          </c:cat>
          <c:val>
            <c:numRef>
              <c:f>'Parameters Optimisation'!$AL$6:$AL$59</c:f>
              <c:numCache>
                <c:formatCode>_(* #,##0_);_(* \(#,##0\);_(* "-"_);_(@_)</c:formatCode>
                <c:ptCount val="54"/>
                <c:pt idx="0">
                  <c:v>170184.66156634435</c:v>
                </c:pt>
                <c:pt idx="1">
                  <c:v>235124.50584993095</c:v>
                </c:pt>
                <c:pt idx="2">
                  <c:v>311935.86504480871</c:v>
                </c:pt>
                <c:pt idx="3">
                  <c:v>275149.35225834063</c:v>
                </c:pt>
                <c:pt idx="4">
                  <c:v>183017.18643730521</c:v>
                </c:pt>
                <c:pt idx="5">
                  <c:v>183586.50734664311</c:v>
                </c:pt>
                <c:pt idx="6">
                  <c:v>141797.01450103201</c:v>
                </c:pt>
                <c:pt idx="7">
                  <c:v>159471.75527363995</c:v>
                </c:pt>
                <c:pt idx="8">
                  <c:v>154885.9523266553</c:v>
                </c:pt>
                <c:pt idx="9">
                  <c:v>120404.63799123677</c:v>
                </c:pt>
                <c:pt idx="10">
                  <c:v>139096.98456131874</c:v>
                </c:pt>
                <c:pt idx="11">
                  <c:v>174491.99919140857</c:v>
                </c:pt>
                <c:pt idx="12">
                  <c:v>176117.54422748066</c:v>
                </c:pt>
                <c:pt idx="13">
                  <c:v>245221.88411893172</c:v>
                </c:pt>
                <c:pt idx="14">
                  <c:v>307811.08721660671</c:v>
                </c:pt>
                <c:pt idx="15">
                  <c:v>295703.56318434322</c:v>
                </c:pt>
                <c:pt idx="16">
                  <c:v>201499.61097989936</c:v>
                </c:pt>
                <c:pt idx="17">
                  <c:v>186323.79412559685</c:v>
                </c:pt>
                <c:pt idx="18">
                  <c:v>140386.25717090588</c:v>
                </c:pt>
                <c:pt idx="19">
                  <c:v>171158.407657409</c:v>
                </c:pt>
                <c:pt idx="20">
                  <c:v>161269.53102503659</c:v>
                </c:pt>
                <c:pt idx="21">
                  <c:v>119304.46790811612</c:v>
                </c:pt>
                <c:pt idx="22">
                  <c:v>143173.14696848736</c:v>
                </c:pt>
                <c:pt idx="23">
                  <c:v>176791.37322509376</c:v>
                </c:pt>
                <c:pt idx="24">
                  <c:v>193039.96714388835</c:v>
                </c:pt>
                <c:pt idx="25">
                  <c:v>252045.05346332933</c:v>
                </c:pt>
                <c:pt idx="26">
                  <c:v>313602.33791504835</c:v>
                </c:pt>
                <c:pt idx="27">
                  <c:v>321993.08269518742</c:v>
                </c:pt>
                <c:pt idx="28">
                  <c:v>214563.83655403784</c:v>
                </c:pt>
                <c:pt idx="29">
                  <c:v>188250.1836500486</c:v>
                </c:pt>
                <c:pt idx="30">
                  <c:v>163572.87799580608</c:v>
                </c:pt>
                <c:pt idx="31">
                  <c:v>185219.64252168447</c:v>
                </c:pt>
                <c:pt idx="32">
                  <c:v>161853.21220637928</c:v>
                </c:pt>
                <c:pt idx="33">
                  <c:v>140985.39714463166</c:v>
                </c:pt>
                <c:pt idx="34">
                  <c:v>154788.94474015693</c:v>
                </c:pt>
                <c:pt idx="35">
                  <c:v>180542.74022251513</c:v>
                </c:pt>
                <c:pt idx="36">
                  <c:v>196015.18491757254</c:v>
                </c:pt>
                <c:pt idx="37">
                  <c:v>266929.3713247648</c:v>
                </c:pt>
                <c:pt idx="38">
                  <c:v>341180.34917547001</c:v>
                </c:pt>
                <c:pt idx="39">
                  <c:v>326204.59088532109</c:v>
                </c:pt>
                <c:pt idx="40">
                  <c:v>219292.37154838309</c:v>
                </c:pt>
                <c:pt idx="41">
                  <c:v>205166.73752930839</c:v>
                </c:pt>
                <c:pt idx="42">
                  <c:v>163791.41798425346</c:v>
                </c:pt>
                <c:pt idx="43">
                  <c:v>189913.1861569139</c:v>
                </c:pt>
                <c:pt idx="44">
                  <c:v>176663.02652578385</c:v>
                </c:pt>
                <c:pt idx="45">
                  <c:v>140600.68802171954</c:v>
                </c:pt>
                <c:pt idx="46">
                  <c:v>161914.39173033397</c:v>
                </c:pt>
                <c:pt idx="47">
                  <c:v>197680.39174936138</c:v>
                </c:pt>
                <c:pt idx="48">
                  <c:v>204216.73470352945</c:v>
                </c:pt>
                <c:pt idx="49">
                  <c:v>278020.77077413216</c:v>
                </c:pt>
                <c:pt idx="50">
                  <c:v>355259.60195100238</c:v>
                </c:pt>
                <c:pt idx="51">
                  <c:v>339573.8163702212</c:v>
                </c:pt>
                <c:pt idx="52">
                  <c:v>228218.90528119935</c:v>
                </c:pt>
                <c:pt idx="53">
                  <c:v>213462.07354020094</c:v>
                </c:pt>
              </c:numCache>
            </c:numRef>
          </c:val>
          <c:smooth val="0"/>
          <c:extLst>
            <c:ext xmlns:c16="http://schemas.microsoft.com/office/drawing/2014/chart" uri="{C3380CC4-5D6E-409C-BE32-E72D297353CC}">
              <c16:uniqueId val="{00000001-BF13-47D6-974E-43B71796B43F}"/>
            </c:ext>
          </c:extLst>
        </c:ser>
        <c:ser>
          <c:idx val="0"/>
          <c:order val="1"/>
          <c:tx>
            <c:v>Sales (Y)</c:v>
          </c:tx>
          <c:spPr>
            <a:ln w="38100" cmpd="sng">
              <a:solidFill>
                <a:srgbClr val="00B0F0"/>
              </a:solidFill>
            </a:ln>
          </c:spPr>
          <c:marker>
            <c:symbol val="none"/>
          </c:marker>
          <c:cat>
            <c:numRef>
              <c:f>'Forecast Validation'!$AM$12:$AM$65</c:f>
              <c:numCache>
                <c:formatCode>mmm" "yy</c:formatCode>
                <c:ptCount val="54"/>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pt idx="37">
                  <c:v>45597</c:v>
                </c:pt>
                <c:pt idx="38">
                  <c:v>45627</c:v>
                </c:pt>
                <c:pt idx="39">
                  <c:v>45658</c:v>
                </c:pt>
                <c:pt idx="40">
                  <c:v>45689</c:v>
                </c:pt>
                <c:pt idx="41">
                  <c:v>45717</c:v>
                </c:pt>
                <c:pt idx="42">
                  <c:v>45748</c:v>
                </c:pt>
                <c:pt idx="43">
                  <c:v>45778</c:v>
                </c:pt>
                <c:pt idx="44">
                  <c:v>45809</c:v>
                </c:pt>
                <c:pt idx="45">
                  <c:v>45839</c:v>
                </c:pt>
                <c:pt idx="46">
                  <c:v>45870</c:v>
                </c:pt>
                <c:pt idx="47">
                  <c:v>45901</c:v>
                </c:pt>
                <c:pt idx="48">
                  <c:v>45931</c:v>
                </c:pt>
                <c:pt idx="49">
                  <c:v>45962</c:v>
                </c:pt>
                <c:pt idx="50">
                  <c:v>45992</c:v>
                </c:pt>
                <c:pt idx="51">
                  <c:v>46023</c:v>
                </c:pt>
                <c:pt idx="52">
                  <c:v>46054</c:v>
                </c:pt>
                <c:pt idx="53">
                  <c:v>46082</c:v>
                </c:pt>
              </c:numCache>
            </c:numRef>
          </c:cat>
          <c:val>
            <c:numRef>
              <c:f>'Parameters Optimisation'!$F$6:$F$41</c:f>
              <c:numCache>
                <c:formatCode>_(* #,##0_);_(* \(#,##0\);_(* "-"_);_(@_)</c:formatCode>
                <c:ptCount val="36"/>
                <c:pt idx="0">
                  <c:v>164732</c:v>
                </c:pt>
                <c:pt idx="1">
                  <c:v>229781.5</c:v>
                </c:pt>
                <c:pt idx="2">
                  <c:v>309493.5</c:v>
                </c:pt>
                <c:pt idx="3">
                  <c:v>264563.5</c:v>
                </c:pt>
                <c:pt idx="4">
                  <c:v>175668</c:v>
                </c:pt>
                <c:pt idx="5">
                  <c:v>181528</c:v>
                </c:pt>
                <c:pt idx="6">
                  <c:v>137910</c:v>
                </c:pt>
                <c:pt idx="7">
                  <c:v>153981</c:v>
                </c:pt>
                <c:pt idx="8">
                  <c:v>152656</c:v>
                </c:pt>
                <c:pt idx="9">
                  <c:v>117021</c:v>
                </c:pt>
                <c:pt idx="10">
                  <c:v>136021</c:v>
                </c:pt>
                <c:pt idx="11">
                  <c:v>172911</c:v>
                </c:pt>
                <c:pt idx="12">
                  <c:v>174941</c:v>
                </c:pt>
                <c:pt idx="13">
                  <c:v>244072</c:v>
                </c:pt>
                <c:pt idx="14">
                  <c:v>302011.5</c:v>
                </c:pt>
                <c:pt idx="15">
                  <c:v>296525.5</c:v>
                </c:pt>
                <c:pt idx="16">
                  <c:v>203227</c:v>
                </c:pt>
                <c:pt idx="17">
                  <c:v>184191</c:v>
                </c:pt>
                <c:pt idx="18">
                  <c:v>137881</c:v>
                </c:pt>
                <c:pt idx="19">
                  <c:v>171600</c:v>
                </c:pt>
                <c:pt idx="20">
                  <c:v>160487</c:v>
                </c:pt>
                <c:pt idx="21">
                  <c:v>117214</c:v>
                </c:pt>
                <c:pt idx="22">
                  <c:v>142076</c:v>
                </c:pt>
                <c:pt idx="23">
                  <c:v>174735</c:v>
                </c:pt>
                <c:pt idx="24">
                  <c:v>194555</c:v>
                </c:pt>
                <c:pt idx="25">
                  <c:v>248927</c:v>
                </c:pt>
                <c:pt idx="26">
                  <c:v>307644</c:v>
                </c:pt>
                <c:pt idx="27">
                  <c:v>319780.5</c:v>
                </c:pt>
                <c:pt idx="28">
                  <c:v>211019.5</c:v>
                </c:pt>
                <c:pt idx="29">
                  <c:v>181870</c:v>
                </c:pt>
                <c:pt idx="30">
                  <c:v>162943</c:v>
                </c:pt>
                <c:pt idx="31">
                  <c:v>180578</c:v>
                </c:pt>
                <c:pt idx="32">
                  <c:v>154104</c:v>
                </c:pt>
                <c:pt idx="33">
                  <c:v>139177</c:v>
                </c:pt>
                <c:pt idx="34">
                  <c:v>149026</c:v>
                </c:pt>
                <c:pt idx="35">
                  <c:v>170577</c:v>
                </c:pt>
              </c:numCache>
            </c:numRef>
          </c:val>
          <c:smooth val="0"/>
          <c:extLst>
            <c:ext xmlns:c16="http://schemas.microsoft.com/office/drawing/2014/chart" uri="{C3380CC4-5D6E-409C-BE32-E72D297353CC}">
              <c16:uniqueId val="{00000000-BF13-47D6-974E-43B71796B43F}"/>
            </c:ext>
          </c:extLst>
        </c:ser>
        <c:dLbls>
          <c:showLegendKey val="0"/>
          <c:showVal val="0"/>
          <c:showCatName val="0"/>
          <c:showSerName val="0"/>
          <c:showPercent val="0"/>
          <c:showBubbleSize val="0"/>
        </c:dLbls>
        <c:smooth val="0"/>
        <c:axId val="702504812"/>
        <c:axId val="602580750"/>
      </c:lineChart>
      <c:dateAx>
        <c:axId val="702504812"/>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600" b="0" i="0">
                <a:solidFill>
                  <a:schemeClr val="bg1"/>
                </a:solidFill>
                <a:latin typeface="+mn-lt"/>
              </a:defRPr>
            </a:pPr>
            <a:endParaRPr lang="en-US"/>
          </a:p>
        </c:txPr>
        <c:crossAx val="602580750"/>
        <c:crosses val="autoZero"/>
        <c:auto val="1"/>
        <c:lblOffset val="100"/>
        <c:baseTimeUnit val="months"/>
      </c:dateAx>
      <c:valAx>
        <c:axId val="602580750"/>
        <c:scaling>
          <c:orientation val="minMax"/>
        </c:scaling>
        <c:delete val="0"/>
        <c:axPos val="l"/>
        <c:majorGridlines>
          <c:spPr>
            <a:ln>
              <a:solidFill>
                <a:schemeClr val="tx1">
                  <a:lumMod val="65000"/>
                  <a:lumOff val="35000"/>
                </a:schemeClr>
              </a:solidFill>
            </a:ln>
          </c:spPr>
        </c:majorGridlines>
        <c:minorGridlines>
          <c:spPr>
            <a:ln>
              <a:solidFill>
                <a:srgbClr val="CCCCCC">
                  <a:alpha val="0"/>
                </a:srgbClr>
              </a:solidFill>
            </a:ln>
          </c:spPr>
        </c:minorGridlines>
        <c:title>
          <c:tx>
            <c:rich>
              <a:bodyPr/>
              <a:lstStyle/>
              <a:p>
                <a:pPr lvl="0">
                  <a:defRPr sz="1600" b="0" i="0">
                    <a:solidFill>
                      <a:schemeClr val="bg1"/>
                    </a:solidFill>
                    <a:latin typeface="Arial"/>
                  </a:defRPr>
                </a:pPr>
                <a:r>
                  <a:rPr lang="en-US" sz="1600" b="0" i="0">
                    <a:solidFill>
                      <a:schemeClr val="bg1"/>
                    </a:solidFill>
                    <a:latin typeface="Arial"/>
                  </a:rPr>
                  <a:t>Sales (Qty)</a:t>
                </a:r>
              </a:p>
            </c:rich>
          </c:tx>
          <c:layout>
            <c:manualLayout>
              <c:xMode val="edge"/>
              <c:yMode val="edge"/>
              <c:x val="6.6520540625121761E-3"/>
              <c:y val="0.40622904460174802"/>
            </c:manualLayout>
          </c:layout>
          <c:overlay val="0"/>
        </c:title>
        <c:numFmt formatCode="#,##0" sourceLinked="0"/>
        <c:majorTickMark val="none"/>
        <c:minorTickMark val="none"/>
        <c:tickLblPos val="nextTo"/>
        <c:spPr>
          <a:ln>
            <a:solidFill>
              <a:schemeClr val="bg1"/>
            </a:solidFill>
          </a:ln>
        </c:spPr>
        <c:txPr>
          <a:bodyPr/>
          <a:lstStyle/>
          <a:p>
            <a:pPr lvl="0">
              <a:defRPr sz="1600" b="0" i="0">
                <a:solidFill>
                  <a:schemeClr val="bg1"/>
                </a:solidFill>
                <a:latin typeface="+mn-lt"/>
              </a:defRPr>
            </a:pPr>
            <a:endParaRPr lang="en-US"/>
          </a:p>
        </c:txPr>
        <c:crossAx val="702504812"/>
        <c:crosses val="autoZero"/>
        <c:crossBetween val="between"/>
      </c:valAx>
      <c:spPr>
        <a:solidFill>
          <a:schemeClr val="tx1">
            <a:lumMod val="85000"/>
            <a:lumOff val="15000"/>
          </a:schemeClr>
        </a:solidFill>
      </c:spPr>
    </c:plotArea>
    <c:legend>
      <c:legendPos val="t"/>
      <c:layout>
        <c:manualLayout>
          <c:xMode val="edge"/>
          <c:yMode val="edge"/>
          <c:x val="0.28959890999208965"/>
          <c:y val="6.4814903187606604E-2"/>
          <c:w val="0.42068498056887493"/>
          <c:h val="5.6867891513560802E-2"/>
        </c:manualLayout>
      </c:layout>
      <c:overlay val="0"/>
      <c:txPr>
        <a:bodyPr/>
        <a:lstStyle/>
        <a:p>
          <a:pPr lvl="0" rtl="0">
            <a:defRPr sz="1400" b="0" i="0">
              <a:solidFill>
                <a:schemeClr val="bg1"/>
              </a:solidFill>
              <a:latin typeface="+mn-lt"/>
            </a:defRPr>
          </a:pPr>
          <a:endParaRPr lang="en-US"/>
        </a:p>
      </c:txPr>
    </c:legend>
    <c:plotVisOnly val="1"/>
    <c:dispBlanksAs val="zero"/>
    <c:showDLblsOverMax val="1"/>
  </c:chart>
  <c:spPr>
    <a:solidFill>
      <a:schemeClr val="tx1">
        <a:lumMod val="85000"/>
        <a:lumOff val="15000"/>
      </a:schemeClr>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2400" b="0" i="0">
                <a:solidFill>
                  <a:srgbClr val="000000"/>
                </a:solidFill>
                <a:latin typeface="+mn-lt"/>
              </a:defRPr>
            </a:pPr>
            <a:r>
              <a:rPr lang="en-US" sz="2400" b="0" i="0">
                <a:solidFill>
                  <a:srgbClr val="000000"/>
                </a:solidFill>
                <a:latin typeface="+mn-lt"/>
              </a:rPr>
              <a:t>Trend in Absolute Percentage Error over Time</a:t>
            </a:r>
          </a:p>
        </c:rich>
      </c:tx>
      <c:layout>
        <c:manualLayout>
          <c:xMode val="edge"/>
          <c:yMode val="edge"/>
          <c:x val="0.22812044624768132"/>
          <c:y val="4.1582579955283368E-2"/>
        </c:manualLayout>
      </c:layout>
      <c:overlay val="0"/>
    </c:title>
    <c:autoTitleDeleted val="0"/>
    <c:plotArea>
      <c:layout>
        <c:manualLayout>
          <c:layoutTarget val="inner"/>
          <c:xMode val="edge"/>
          <c:yMode val="edge"/>
          <c:x val="0.13018116116340855"/>
          <c:y val="0.17427627102167784"/>
          <c:w val="0.8539306466528751"/>
          <c:h val="0.66726848537872163"/>
        </c:manualLayout>
      </c:layout>
      <c:lineChart>
        <c:grouping val="standard"/>
        <c:varyColors val="0"/>
        <c:ser>
          <c:idx val="0"/>
          <c:order val="0"/>
          <c:tx>
            <c:v>Sales (Y)</c:v>
          </c:tx>
          <c:spPr>
            <a:ln cmpd="sng">
              <a:solidFill>
                <a:srgbClr val="FF9900">
                  <a:alpha val="100000"/>
                </a:srgbClr>
              </a:solidFill>
            </a:ln>
          </c:spPr>
          <c:marker>
            <c:symbol val="none"/>
          </c:marker>
          <c:cat>
            <c:numRef>
              <c:f>'Forecast Validation'!$I$12:$I$47</c:f>
              <c:numCache>
                <c:formatCode>mmm" "yy</c:formatCode>
                <c:ptCount val="36"/>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numCache>
            </c:numRef>
          </c:cat>
          <c:val>
            <c:numRef>
              <c:f>'Parameters Optimisation'!$AN$6:$AN$41</c:f>
              <c:numCache>
                <c:formatCode>0%</c:formatCode>
                <c:ptCount val="36"/>
                <c:pt idx="0">
                  <c:v>3.3100196478791928E-2</c:v>
                </c:pt>
                <c:pt idx="1">
                  <c:v>2.3252550139723837E-2</c:v>
                </c:pt>
                <c:pt idx="2">
                  <c:v>7.8914905961149865E-3</c:v>
                </c:pt>
                <c:pt idx="3">
                  <c:v>4.0012519710166485E-2</c:v>
                </c:pt>
                <c:pt idx="4">
                  <c:v>4.1835658385734505E-2</c:v>
                </c:pt>
                <c:pt idx="5">
                  <c:v>1.133988886917228E-2</c:v>
                </c:pt>
                <c:pt idx="6">
                  <c:v>2.8185153368370765E-2</c:v>
                </c:pt>
                <c:pt idx="7">
                  <c:v>3.5658654468018469E-2</c:v>
                </c:pt>
                <c:pt idx="8">
                  <c:v>1.4607695253742404E-2</c:v>
                </c:pt>
                <c:pt idx="9">
                  <c:v>2.8914792996443117E-2</c:v>
                </c:pt>
                <c:pt idx="10">
                  <c:v>2.2614041665027718E-2</c:v>
                </c:pt>
                <c:pt idx="11">
                  <c:v>9.143427493962613E-3</c:v>
                </c:pt>
                <c:pt idx="12">
                  <c:v>6.725377284231001E-3</c:v>
                </c:pt>
                <c:pt idx="13">
                  <c:v>4.7112496268794345E-3</c:v>
                </c:pt>
                <c:pt idx="14">
                  <c:v>1.9203199933137356E-2</c:v>
                </c:pt>
                <c:pt idx="15">
                  <c:v>2.7718925207335619E-3</c:v>
                </c:pt>
                <c:pt idx="16">
                  <c:v>8.4998008143634621E-3</c:v>
                </c:pt>
                <c:pt idx="17">
                  <c:v>1.1579252654021354E-2</c:v>
                </c:pt>
                <c:pt idx="18">
                  <c:v>1.8169705549755825E-2</c:v>
                </c:pt>
                <c:pt idx="19">
                  <c:v>2.5733819498310051E-3</c:v>
                </c:pt>
                <c:pt idx="20">
                  <c:v>4.8759776495079813E-3</c:v>
                </c:pt>
                <c:pt idx="21">
                  <c:v>1.7834626479056391E-2</c:v>
                </c:pt>
                <c:pt idx="22">
                  <c:v>7.722254064636949E-3</c:v>
                </c:pt>
                <c:pt idx="23">
                  <c:v>1.1768525052758525E-2</c:v>
                </c:pt>
                <c:pt idx="24">
                  <c:v>7.7871699833550797E-3</c:v>
                </c:pt>
                <c:pt idx="25">
                  <c:v>1.2525975339474337E-2</c:v>
                </c:pt>
                <c:pt idx="26">
                  <c:v>1.936763894322123E-2</c:v>
                </c:pt>
                <c:pt idx="27">
                  <c:v>6.9190669699603904E-3</c:v>
                </c:pt>
                <c:pt idx="28">
                  <c:v>1.6796251313446593E-2</c:v>
                </c:pt>
                <c:pt idx="29">
                  <c:v>3.508101198685102E-2</c:v>
                </c:pt>
                <c:pt idx="30">
                  <c:v>3.8656339689712156E-3</c:v>
                </c:pt>
                <c:pt idx="31">
                  <c:v>2.5704363331549056E-2</c:v>
                </c:pt>
                <c:pt idx="32">
                  <c:v>5.0285600674734449E-2</c:v>
                </c:pt>
                <c:pt idx="33">
                  <c:v>1.2993505713096685E-2</c:v>
                </c:pt>
                <c:pt idx="34">
                  <c:v>3.8670733564323906E-2</c:v>
                </c:pt>
                <c:pt idx="35">
                  <c:v>5.8423704382860119E-2</c:v>
                </c:pt>
              </c:numCache>
            </c:numRef>
          </c:val>
          <c:smooth val="0"/>
          <c:extLst>
            <c:ext xmlns:c16="http://schemas.microsoft.com/office/drawing/2014/chart" uri="{C3380CC4-5D6E-409C-BE32-E72D297353CC}">
              <c16:uniqueId val="{00000000-2257-49DE-AA79-50E39CDB4793}"/>
            </c:ext>
          </c:extLst>
        </c:ser>
        <c:dLbls>
          <c:showLegendKey val="0"/>
          <c:showVal val="0"/>
          <c:showCatName val="0"/>
          <c:showSerName val="0"/>
          <c:showPercent val="0"/>
          <c:showBubbleSize val="0"/>
        </c:dLbls>
        <c:smooth val="0"/>
        <c:axId val="236168841"/>
        <c:axId val="235604121"/>
      </c:lineChart>
      <c:dateAx>
        <c:axId val="236168841"/>
        <c:scaling>
          <c:orientation val="minMax"/>
        </c:scaling>
        <c:delete val="0"/>
        <c:axPos val="b"/>
        <c:title>
          <c:tx>
            <c:rich>
              <a:bodyPr/>
              <a:lstStyle/>
              <a:p>
                <a:pPr lvl="0">
                  <a:defRPr b="0">
                    <a:solidFill>
                      <a:srgbClr val="000000"/>
                    </a:solidFill>
                    <a:latin typeface="+mn-lt"/>
                  </a:defRPr>
                </a:pPr>
                <a:endParaRPr lang="en-US"/>
              </a:p>
            </c:rich>
          </c:tx>
          <c:overlay val="0"/>
        </c:title>
        <c:numFmt formatCode="mmm&quot; &quot;yy" sourceLinked="1"/>
        <c:majorTickMark val="none"/>
        <c:minorTickMark val="none"/>
        <c:tickLblPos val="nextTo"/>
        <c:txPr>
          <a:bodyPr/>
          <a:lstStyle/>
          <a:p>
            <a:pPr lvl="0">
              <a:defRPr sz="1600" b="0" i="0">
                <a:solidFill>
                  <a:srgbClr val="000000"/>
                </a:solidFill>
                <a:latin typeface="+mn-lt"/>
              </a:defRPr>
            </a:pPr>
            <a:endParaRPr lang="en-US"/>
          </a:p>
        </c:txPr>
        <c:crossAx val="235604121"/>
        <c:crosses val="autoZero"/>
        <c:auto val="1"/>
        <c:lblOffset val="100"/>
        <c:baseTimeUnit val="months"/>
      </c:dateAx>
      <c:valAx>
        <c:axId val="235604121"/>
        <c:scaling>
          <c:orientation val="minMax"/>
          <c:max val="6.0000000000000012E-2"/>
          <c:min val="0"/>
        </c:scaling>
        <c:delete val="0"/>
        <c:axPos val="l"/>
        <c:majorGridlines>
          <c:spPr>
            <a:ln>
              <a:solidFill>
                <a:srgbClr val="B7B7B7"/>
              </a:solidFill>
            </a:ln>
          </c:spPr>
        </c:majorGridlines>
        <c:title>
          <c:tx>
            <c:rich>
              <a:bodyPr/>
              <a:lstStyle/>
              <a:p>
                <a:pPr lvl="0">
                  <a:defRPr sz="1600" b="0" i="0">
                    <a:solidFill>
                      <a:srgbClr val="000000"/>
                    </a:solidFill>
                    <a:latin typeface="Arial"/>
                  </a:defRPr>
                </a:pPr>
                <a:r>
                  <a:rPr lang="en-US" sz="1600" b="0" i="0">
                    <a:solidFill>
                      <a:srgbClr val="000000"/>
                    </a:solidFill>
                    <a:latin typeface="Arial"/>
                  </a:rPr>
                  <a:t>Absolute Percentage Error (APE)</a:t>
                </a:r>
              </a:p>
            </c:rich>
          </c:tx>
          <c:layout>
            <c:manualLayout>
              <c:xMode val="edge"/>
              <c:yMode val="edge"/>
              <c:x val="1.8969375263937223E-2"/>
              <c:y val="0.20701467872071547"/>
            </c:manualLayout>
          </c:layout>
          <c:overlay val="0"/>
        </c:title>
        <c:numFmt formatCode="0%" sourceLinked="0"/>
        <c:majorTickMark val="none"/>
        <c:minorTickMark val="none"/>
        <c:tickLblPos val="nextTo"/>
        <c:spPr>
          <a:ln/>
        </c:spPr>
        <c:txPr>
          <a:bodyPr/>
          <a:lstStyle/>
          <a:p>
            <a:pPr lvl="0">
              <a:defRPr sz="1600" b="0" i="0">
                <a:solidFill>
                  <a:srgbClr val="000000"/>
                </a:solidFill>
                <a:latin typeface="+mn-lt"/>
              </a:defRPr>
            </a:pPr>
            <a:endParaRPr lang="en-US"/>
          </a:p>
        </c:txPr>
        <c:crossAx val="236168841"/>
        <c:crosses val="autoZero"/>
        <c:crossBetween val="between"/>
        <c:majorUnit val="1.0000000000000002E-2"/>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ysClr val="windowText" lastClr="000000"/>
                </a:solidFill>
              </a:defRPr>
            </a:pPr>
            <a:r>
              <a:rPr lang="fr-FR" sz="1400" b="0" i="0" u="none" strike="noStrike" kern="1200" spc="0" baseline="0">
                <a:solidFill>
                  <a:sysClr val="windowText" lastClr="000000"/>
                </a:solidFill>
              </a:rPr>
              <a:t>Production Strategy Output vs Demand</a:t>
            </a:r>
          </a:p>
        </c:rich>
      </c:tx>
      <c:overlay val="0"/>
    </c:title>
    <c:autoTitleDeleted val="0"/>
    <c:plotArea>
      <c:layout>
        <c:manualLayout>
          <c:layoutTarget val="inner"/>
          <c:xMode val="edge"/>
          <c:yMode val="edge"/>
          <c:x val="0.13441875785897806"/>
          <c:y val="0.14560797005656526"/>
          <c:w val="0.83500869577670989"/>
          <c:h val="0.73061690832767789"/>
        </c:manualLayout>
      </c:layout>
      <c:lineChart>
        <c:grouping val="standard"/>
        <c:varyColors val="0"/>
        <c:ser>
          <c:idx val="0"/>
          <c:order val="0"/>
          <c:tx>
            <c:strRef>
              <c:f>'Aggregate Planning'!$I$14</c:f>
              <c:strCache>
                <c:ptCount val="1"/>
                <c:pt idx="0">
                  <c:v>Demand</c:v>
                </c:pt>
              </c:strCache>
            </c:strRef>
          </c:tx>
          <c:spPr>
            <a:ln w="19050">
              <a:solidFill>
                <a:srgbClr val="000080"/>
              </a:solidFill>
              <a:prstDash val="solid"/>
            </a:ln>
          </c:spPr>
          <c:marker>
            <c:symbol val="circle"/>
            <c:size val="7"/>
            <c:spPr>
              <a:solidFill>
                <a:srgbClr val="000080"/>
              </a:solidFill>
              <a:ln>
                <a:solidFill>
                  <a:srgbClr val="000080"/>
                </a:solid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Planning'!$J$14:$V$14</c:f>
              <c:numCache>
                <c:formatCode>_(* #,##0_);_(* \(#,##0\);_(* "-"_);_(@_)</c:formatCode>
                <c:ptCount val="13"/>
                <c:pt idx="0">
                  <c:v>196015.18491757254</c:v>
                </c:pt>
                <c:pt idx="1">
                  <c:v>266929.3713247648</c:v>
                </c:pt>
                <c:pt idx="2">
                  <c:v>341180.34917547001</c:v>
                </c:pt>
                <c:pt idx="3">
                  <c:v>326204.59088532109</c:v>
                </c:pt>
                <c:pt idx="4">
                  <c:v>219292.37154838309</c:v>
                </c:pt>
                <c:pt idx="5">
                  <c:v>219292.37154838309</c:v>
                </c:pt>
                <c:pt idx="6">
                  <c:v>163791.41798425346</c:v>
                </c:pt>
                <c:pt idx="7">
                  <c:v>189913.1861569139</c:v>
                </c:pt>
                <c:pt idx="8">
                  <c:v>176663.02652578385</c:v>
                </c:pt>
                <c:pt idx="9">
                  <c:v>140600.68802171954</c:v>
                </c:pt>
                <c:pt idx="10">
                  <c:v>161914.39173033397</c:v>
                </c:pt>
                <c:pt idx="11">
                  <c:v>197680.39174936138</c:v>
                </c:pt>
                <c:pt idx="12">
                  <c:v>204216.73470352945</c:v>
                </c:pt>
              </c:numCache>
            </c:numRef>
          </c:val>
          <c:smooth val="0"/>
          <c:extLst>
            <c:ext xmlns:c16="http://schemas.microsoft.com/office/drawing/2014/chart" uri="{C3380CC4-5D6E-409C-BE32-E72D297353CC}">
              <c16:uniqueId val="{00000000-FAAE-4AFC-AEF8-726587629B26}"/>
            </c:ext>
          </c:extLst>
        </c:ser>
        <c:ser>
          <c:idx val="1"/>
          <c:order val="1"/>
          <c:tx>
            <c:strRef>
              <c:f>'Aggregate Planning'!$W$18:$W$30</c:f>
              <c:strCache>
                <c:ptCount val="1"/>
                <c:pt idx="0">
                  <c:v>Hybrid</c:v>
                </c:pt>
              </c:strCache>
            </c:strRef>
          </c:tx>
          <c:spPr>
            <a:ln w="19050">
              <a:solidFill>
                <a:srgbClr val="FF00FF"/>
              </a:solidFill>
              <a:prstDash val="solid"/>
            </a:ln>
          </c:spPr>
          <c:marker>
            <c:symbol val="circle"/>
            <c:size val="5"/>
            <c:spPr>
              <a:solidFill>
                <a:srgbClr val="FF00FF"/>
              </a:solidFill>
              <a:ln>
                <a:solidFill>
                  <a:srgbClr val="FF00FF"/>
                </a:solid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Planning'!$J$19:$V$19</c:f>
              <c:numCache>
                <c:formatCode>_(* #,##0_);_(* \(#,##0\);_(* "-"_);_(@_)</c:formatCode>
                <c:ptCount val="13"/>
                <c:pt idx="0">
                  <c:v>215000</c:v>
                </c:pt>
                <c:pt idx="1">
                  <c:v>255000</c:v>
                </c:pt>
                <c:pt idx="2">
                  <c:v>255000</c:v>
                </c:pt>
                <c:pt idx="3">
                  <c:v>255000</c:v>
                </c:pt>
                <c:pt idx="4">
                  <c:v>255000</c:v>
                </c:pt>
                <c:pt idx="5">
                  <c:v>255000</c:v>
                </c:pt>
                <c:pt idx="6">
                  <c:v>205000</c:v>
                </c:pt>
                <c:pt idx="7">
                  <c:v>205000</c:v>
                </c:pt>
                <c:pt idx="8">
                  <c:v>205000</c:v>
                </c:pt>
                <c:pt idx="9">
                  <c:v>205000</c:v>
                </c:pt>
                <c:pt idx="10">
                  <c:v>205000</c:v>
                </c:pt>
                <c:pt idx="11">
                  <c:v>205000</c:v>
                </c:pt>
                <c:pt idx="12">
                  <c:v>205000</c:v>
                </c:pt>
              </c:numCache>
            </c:numRef>
          </c:val>
          <c:smooth val="0"/>
          <c:extLst>
            <c:ext xmlns:c16="http://schemas.microsoft.com/office/drawing/2014/chart" uri="{C3380CC4-5D6E-409C-BE32-E72D297353CC}">
              <c16:uniqueId val="{00000001-FAAE-4AFC-AEF8-726587629B26}"/>
            </c:ext>
          </c:extLst>
        </c:ser>
        <c:ser>
          <c:idx val="2"/>
          <c:order val="2"/>
          <c:tx>
            <c:strRef>
              <c:f>'Aggregate Planning'!$W$34:$W$46</c:f>
              <c:strCache>
                <c:ptCount val="1"/>
                <c:pt idx="0">
                  <c:v>Level</c:v>
                </c:pt>
              </c:strCache>
            </c:strRef>
          </c:tx>
          <c:marker>
            <c:symbol val="circle"/>
            <c:size val="5"/>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Planning'!$J$35:$V$35</c:f>
              <c:numCache>
                <c:formatCode>_(* #,##0_);_(* \(#,##0\);_(* "-"_);_(@_)</c:formatCode>
                <c:ptCount val="13"/>
                <c:pt idx="0">
                  <c:v>215668.77509783005</c:v>
                </c:pt>
                <c:pt idx="1">
                  <c:v>215668.77509783005</c:v>
                </c:pt>
                <c:pt idx="2">
                  <c:v>215668.77509783005</c:v>
                </c:pt>
                <c:pt idx="3">
                  <c:v>215668.77509783005</c:v>
                </c:pt>
                <c:pt idx="4">
                  <c:v>215668.77509783005</c:v>
                </c:pt>
                <c:pt idx="5">
                  <c:v>215668.77509783005</c:v>
                </c:pt>
                <c:pt idx="6">
                  <c:v>215668.77509783005</c:v>
                </c:pt>
                <c:pt idx="7">
                  <c:v>215668.77509783005</c:v>
                </c:pt>
                <c:pt idx="8">
                  <c:v>215668.77509783005</c:v>
                </c:pt>
                <c:pt idx="9">
                  <c:v>215668.77509783005</c:v>
                </c:pt>
                <c:pt idx="10">
                  <c:v>215668.77509783005</c:v>
                </c:pt>
                <c:pt idx="11">
                  <c:v>215668.77509783005</c:v>
                </c:pt>
                <c:pt idx="12">
                  <c:v>215668.77509783005</c:v>
                </c:pt>
              </c:numCache>
            </c:numRef>
          </c:val>
          <c:smooth val="0"/>
          <c:extLst>
            <c:ext xmlns:c16="http://schemas.microsoft.com/office/drawing/2014/chart" uri="{C3380CC4-5D6E-409C-BE32-E72D297353CC}">
              <c16:uniqueId val="{00000000-22F1-F84A-9B46-98CF6D935DCF}"/>
            </c:ext>
          </c:extLst>
        </c:ser>
        <c:ser>
          <c:idx val="3"/>
          <c:order val="3"/>
          <c:tx>
            <c:strRef>
              <c:f>'Aggregate Planning'!$W$51:$W$63</c:f>
              <c:strCache>
                <c:ptCount val="1"/>
                <c:pt idx="0">
                  <c:v>Chase</c:v>
                </c:pt>
              </c:strCache>
            </c:strRef>
          </c:tx>
          <c:spPr>
            <a:ln>
              <a:solidFill>
                <a:srgbClr val="FFC000"/>
              </a:solidFill>
            </a:ln>
          </c:spPr>
          <c:marker>
            <c:symbol val="circle"/>
            <c:size val="5"/>
            <c:spPr>
              <a:solidFill>
                <a:srgbClr val="FFC000"/>
              </a:solidFill>
              <a:ln>
                <a:noFill/>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Planning'!$J$52:$V$52</c:f>
              <c:numCache>
                <c:formatCode>_(* #,##0_);_(* \(#,##0\);_(* "-"_);_(@_)</c:formatCode>
                <c:ptCount val="13"/>
                <c:pt idx="0">
                  <c:v>196015</c:v>
                </c:pt>
                <c:pt idx="1">
                  <c:v>266929</c:v>
                </c:pt>
                <c:pt idx="2">
                  <c:v>341180</c:v>
                </c:pt>
                <c:pt idx="3">
                  <c:v>326205</c:v>
                </c:pt>
                <c:pt idx="4">
                  <c:v>219292</c:v>
                </c:pt>
                <c:pt idx="5">
                  <c:v>219292</c:v>
                </c:pt>
                <c:pt idx="6">
                  <c:v>163791</c:v>
                </c:pt>
                <c:pt idx="7">
                  <c:v>189913</c:v>
                </c:pt>
                <c:pt idx="8">
                  <c:v>176663</c:v>
                </c:pt>
                <c:pt idx="9">
                  <c:v>140601</c:v>
                </c:pt>
                <c:pt idx="10">
                  <c:v>161914</c:v>
                </c:pt>
                <c:pt idx="11">
                  <c:v>197680</c:v>
                </c:pt>
                <c:pt idx="12">
                  <c:v>204217</c:v>
                </c:pt>
              </c:numCache>
            </c:numRef>
          </c:val>
          <c:smooth val="0"/>
          <c:extLst>
            <c:ext xmlns:c16="http://schemas.microsoft.com/office/drawing/2014/chart" uri="{C3380CC4-5D6E-409C-BE32-E72D297353CC}">
              <c16:uniqueId val="{00000001-22F1-F84A-9B46-98CF6D935DCF}"/>
            </c:ext>
          </c:extLst>
        </c:ser>
        <c:dLbls>
          <c:showLegendKey val="0"/>
          <c:showVal val="0"/>
          <c:showCatName val="0"/>
          <c:showSerName val="0"/>
          <c:showPercent val="0"/>
          <c:showBubbleSize val="0"/>
        </c:dLbls>
        <c:marker val="1"/>
        <c:smooth val="0"/>
        <c:axId val="921611568"/>
        <c:axId val="1"/>
      </c:lineChart>
      <c:dateAx>
        <c:axId val="921611568"/>
        <c:scaling>
          <c:orientation val="minMax"/>
        </c:scaling>
        <c:delete val="0"/>
        <c:axPos val="b"/>
        <c:numFmt formatCode="mmm&quot; &quot;yy" sourceLinked="1"/>
        <c:majorTickMark val="out"/>
        <c:minorTickMark val="none"/>
        <c:tickLblPos val="nextTo"/>
        <c:spPr>
          <a:ln w="3175">
            <a:solidFill>
              <a:srgbClr val="000000"/>
            </a:solidFill>
            <a:prstDash val="solid"/>
          </a:ln>
        </c:spPr>
        <c:txPr>
          <a:bodyPr rot="-1800000" vert="horz"/>
          <a:lstStyle/>
          <a:p>
            <a:pPr>
              <a:defRPr sz="12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inorUnit val="1"/>
      </c:dateAx>
      <c:valAx>
        <c:axId val="1"/>
        <c:scaling>
          <c:orientation val="minMax"/>
        </c:scaling>
        <c:delete val="0"/>
        <c:axPos val="l"/>
        <c:majorGridlines>
          <c:spPr>
            <a:ln w="3175">
              <a:solidFill>
                <a:schemeClr val="bg1">
                  <a:lumMod val="85000"/>
                </a:schemeClr>
              </a:solidFill>
              <a:prstDash val="solid"/>
            </a:ln>
          </c:spPr>
        </c:majorGridlines>
        <c:title>
          <c:tx>
            <c:rich>
              <a:bodyPr/>
              <a:lstStyle/>
              <a:p>
                <a:pPr>
                  <a:defRPr sz="1200"/>
                </a:pPr>
                <a:r>
                  <a:rPr lang="en-US" sz="1200"/>
                  <a:t>Anticipated</a:t>
                </a:r>
                <a:r>
                  <a:rPr lang="en-US" sz="1200" baseline="0"/>
                  <a:t> Production (u</a:t>
                </a:r>
                <a:r>
                  <a:rPr lang="en-US" sz="1200"/>
                  <a:t>nits)</a:t>
                </a:r>
              </a:p>
            </c:rich>
          </c:tx>
          <c:layout>
            <c:manualLayout>
              <c:xMode val="edge"/>
              <c:yMode val="edge"/>
              <c:x val="7.3370082990613103E-3"/>
              <c:y val="0.24635986173809324"/>
            </c:manualLayout>
          </c:layout>
          <c:overlay val="0"/>
        </c:title>
        <c:numFmt formatCode="_(* #,##0_);_(* \(#,##0\);_(* &quot;-&quot;_);_(@_)"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layout>
        <c:manualLayout>
          <c:xMode val="edge"/>
          <c:yMode val="edge"/>
          <c:x val="0.29793259390938603"/>
          <c:y val="7.7959573463709173E-2"/>
          <c:w val="0.40413469857749956"/>
          <c:h val="5.3842324004852851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ysClr val="windowText" lastClr="000000"/>
                </a:solidFill>
              </a:defRPr>
            </a:pPr>
            <a:r>
              <a:rPr lang="fr-FR" sz="1400" b="0" i="0" u="none" strike="noStrike" kern="1200" spc="0" baseline="0">
                <a:solidFill>
                  <a:sysClr val="windowText" lastClr="000000"/>
                </a:solidFill>
              </a:rPr>
              <a:t>Monthly Costs of Each Production Strategy</a:t>
            </a:r>
          </a:p>
        </c:rich>
      </c:tx>
      <c:overlay val="0"/>
    </c:title>
    <c:autoTitleDeleted val="0"/>
    <c:plotArea>
      <c:layout>
        <c:manualLayout>
          <c:layoutTarget val="inner"/>
          <c:xMode val="edge"/>
          <c:yMode val="edge"/>
          <c:x val="0.13441875785897806"/>
          <c:y val="0.15794652424162772"/>
          <c:w val="0.83500869577670989"/>
          <c:h val="0.70964844640329328"/>
        </c:manualLayout>
      </c:layout>
      <c:lineChart>
        <c:grouping val="standard"/>
        <c:varyColors val="0"/>
        <c:ser>
          <c:idx val="1"/>
          <c:order val="0"/>
          <c:tx>
            <c:strRef>
              <c:f>'Aggregate Planning'!$W$18:$W$30</c:f>
              <c:strCache>
                <c:ptCount val="1"/>
                <c:pt idx="0">
                  <c:v>Hybrid</c:v>
                </c:pt>
              </c:strCache>
            </c:strRef>
          </c:tx>
          <c:spPr>
            <a:ln w="19050">
              <a:solidFill>
                <a:srgbClr val="7030A0"/>
              </a:solidFill>
              <a:prstDash val="solid"/>
            </a:ln>
          </c:spPr>
          <c:marker>
            <c:symbol val="circle"/>
            <c:size val="5"/>
            <c:spPr>
              <a:solidFill>
                <a:srgbClr val="7030A0"/>
              </a:solidFill>
              <a:ln w="6350">
                <a:noFill/>
                <a:prstDash val="solid"/>
              </a:ln>
            </c:spPr>
          </c:marker>
          <c:dPt>
            <c:idx val="2"/>
            <c:bubble3D val="0"/>
            <c:extLst>
              <c:ext xmlns:c16="http://schemas.microsoft.com/office/drawing/2014/chart" uri="{C3380CC4-5D6E-409C-BE32-E72D297353CC}">
                <c16:uniqueId val="{00000000-D55D-0549-9608-BB0C5E16869D}"/>
              </c:ext>
            </c:extLst>
          </c:dPt>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Planning'!$J$31:$V$31</c:f>
              <c:numCache>
                <c:formatCode>_(* #,##0_);_(* \(#,##0\);_(* "-"_);_(@_)</c:formatCode>
                <c:ptCount val="13"/>
                <c:pt idx="0">
                  <c:v>1075000</c:v>
                </c:pt>
                <c:pt idx="1">
                  <c:v>1475000</c:v>
                </c:pt>
                <c:pt idx="2">
                  <c:v>1275000</c:v>
                </c:pt>
                <c:pt idx="3">
                  <c:v>1275000</c:v>
                </c:pt>
                <c:pt idx="4">
                  <c:v>1275000</c:v>
                </c:pt>
                <c:pt idx="5">
                  <c:v>1275000</c:v>
                </c:pt>
                <c:pt idx="6">
                  <c:v>1425000</c:v>
                </c:pt>
                <c:pt idx="7">
                  <c:v>1025000</c:v>
                </c:pt>
                <c:pt idx="8">
                  <c:v>1025000</c:v>
                </c:pt>
                <c:pt idx="9">
                  <c:v>1025000</c:v>
                </c:pt>
                <c:pt idx="10">
                  <c:v>1025000</c:v>
                </c:pt>
                <c:pt idx="11">
                  <c:v>1025000</c:v>
                </c:pt>
                <c:pt idx="12">
                  <c:v>1025000</c:v>
                </c:pt>
              </c:numCache>
            </c:numRef>
          </c:val>
          <c:smooth val="0"/>
          <c:extLst>
            <c:ext xmlns:c16="http://schemas.microsoft.com/office/drawing/2014/chart" uri="{C3380CC4-5D6E-409C-BE32-E72D297353CC}">
              <c16:uniqueId val="{00000001-9725-403C-8AAA-54066FF3CC05}"/>
            </c:ext>
          </c:extLst>
        </c:ser>
        <c:ser>
          <c:idx val="2"/>
          <c:order val="1"/>
          <c:tx>
            <c:strRef>
              <c:f>'Aggregate Planning'!$W$34:$W$46</c:f>
              <c:strCache>
                <c:ptCount val="1"/>
                <c:pt idx="0">
                  <c:v>Level</c:v>
                </c:pt>
              </c:strCache>
            </c:strRef>
          </c:tx>
          <c:spPr>
            <a:ln>
              <a:solidFill>
                <a:schemeClr val="accent6">
                  <a:lumMod val="60000"/>
                  <a:lumOff val="40000"/>
                </a:schemeClr>
              </a:solidFill>
            </a:ln>
          </c:spPr>
          <c:marker>
            <c:symbol val="circle"/>
            <c:size val="5"/>
            <c:spPr>
              <a:solidFill>
                <a:schemeClr val="accent6">
                  <a:lumMod val="60000"/>
                  <a:lumOff val="40000"/>
                </a:schemeClr>
              </a:solidFill>
              <a:ln>
                <a:noFill/>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Planning'!$J$47:$V$47</c:f>
              <c:numCache>
                <c:formatCode>_(* #,##0_);_(* \(#,##0\);_(* "-"_);_(@_)</c:formatCode>
                <c:ptCount val="13"/>
                <c:pt idx="0">
                  <c:v>1375000</c:v>
                </c:pt>
                <c:pt idx="1">
                  <c:v>1225000</c:v>
                </c:pt>
                <c:pt idx="2">
                  <c:v>1225000</c:v>
                </c:pt>
                <c:pt idx="3">
                  <c:v>1842829.5622408227</c:v>
                </c:pt>
                <c:pt idx="4">
                  <c:v>1879065.5267463531</c:v>
                </c:pt>
                <c:pt idx="5">
                  <c:v>1915301.4912518836</c:v>
                </c:pt>
                <c:pt idx="6">
                  <c:v>1396527.9201161186</c:v>
                </c:pt>
                <c:pt idx="7">
                  <c:v>1225000</c:v>
                </c:pt>
                <c:pt idx="8">
                  <c:v>1225000</c:v>
                </c:pt>
                <c:pt idx="9">
                  <c:v>1225000</c:v>
                </c:pt>
                <c:pt idx="10">
                  <c:v>1225000</c:v>
                </c:pt>
                <c:pt idx="11">
                  <c:v>1225000</c:v>
                </c:pt>
                <c:pt idx="12">
                  <c:v>1225000</c:v>
                </c:pt>
              </c:numCache>
            </c:numRef>
          </c:val>
          <c:smooth val="0"/>
          <c:extLst>
            <c:ext xmlns:c16="http://schemas.microsoft.com/office/drawing/2014/chart" uri="{C3380CC4-5D6E-409C-BE32-E72D297353CC}">
              <c16:uniqueId val="{00000002-9725-403C-8AAA-54066FF3CC05}"/>
            </c:ext>
          </c:extLst>
        </c:ser>
        <c:ser>
          <c:idx val="3"/>
          <c:order val="2"/>
          <c:tx>
            <c:strRef>
              <c:f>'Aggregate Planning'!$W$51:$W$63</c:f>
              <c:strCache>
                <c:ptCount val="1"/>
                <c:pt idx="0">
                  <c:v>Chase</c:v>
                </c:pt>
              </c:strCache>
            </c:strRef>
          </c:tx>
          <c:spPr>
            <a:ln>
              <a:solidFill>
                <a:schemeClr val="accent5">
                  <a:lumMod val="60000"/>
                  <a:lumOff val="40000"/>
                </a:schemeClr>
              </a:solidFill>
            </a:ln>
          </c:spPr>
          <c:marker>
            <c:symbol val="circle"/>
            <c:size val="5"/>
            <c:spPr>
              <a:solidFill>
                <a:schemeClr val="accent5">
                  <a:lumMod val="60000"/>
                  <a:lumOff val="40000"/>
                </a:schemeClr>
              </a:solidFill>
              <a:ln>
                <a:noFill/>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Planning'!$J$64:$V$64</c:f>
              <c:numCache>
                <c:formatCode>_(* #,##0_);_(* \(#,##0\);_(* "-"_);_(@_)</c:formatCode>
                <c:ptCount val="13"/>
                <c:pt idx="0">
                  <c:v>1075000</c:v>
                </c:pt>
                <c:pt idx="1">
                  <c:v>1594290</c:v>
                </c:pt>
                <c:pt idx="2">
                  <c:v>2077155</c:v>
                </c:pt>
                <c:pt idx="3">
                  <c:v>1750825</c:v>
                </c:pt>
                <c:pt idx="4">
                  <c:v>1951764</c:v>
                </c:pt>
                <c:pt idx="5">
                  <c:v>1096460</c:v>
                </c:pt>
                <c:pt idx="6">
                  <c:v>1262963</c:v>
                </c:pt>
                <c:pt idx="7">
                  <c:v>1080175</c:v>
                </c:pt>
                <c:pt idx="8">
                  <c:v>989315</c:v>
                </c:pt>
                <c:pt idx="9">
                  <c:v>991501.00000000012</c:v>
                </c:pt>
                <c:pt idx="10">
                  <c:v>916134.99999999988</c:v>
                </c:pt>
                <c:pt idx="11">
                  <c:v>1167230</c:v>
                </c:pt>
                <c:pt idx="12">
                  <c:v>1053770</c:v>
                </c:pt>
              </c:numCache>
            </c:numRef>
          </c:val>
          <c:smooth val="0"/>
          <c:extLst>
            <c:ext xmlns:c16="http://schemas.microsoft.com/office/drawing/2014/chart" uri="{C3380CC4-5D6E-409C-BE32-E72D297353CC}">
              <c16:uniqueId val="{00000003-9725-403C-8AAA-54066FF3CC05}"/>
            </c:ext>
          </c:extLst>
        </c:ser>
        <c:dLbls>
          <c:showLegendKey val="0"/>
          <c:showVal val="0"/>
          <c:showCatName val="0"/>
          <c:showSerName val="0"/>
          <c:showPercent val="0"/>
          <c:showBubbleSize val="0"/>
        </c:dLbls>
        <c:marker val="1"/>
        <c:smooth val="0"/>
        <c:axId val="921611568"/>
        <c:axId val="1"/>
      </c:lineChart>
      <c:dateAx>
        <c:axId val="921611568"/>
        <c:scaling>
          <c:orientation val="minMax"/>
        </c:scaling>
        <c:delete val="0"/>
        <c:axPos val="b"/>
        <c:numFmt formatCode="mmm&quot; &quot;yy" sourceLinked="1"/>
        <c:majorTickMark val="out"/>
        <c:minorTickMark val="none"/>
        <c:tickLblPos val="nextTo"/>
        <c:spPr>
          <a:ln w="3175">
            <a:solidFill>
              <a:srgbClr val="000000"/>
            </a:solidFill>
            <a:prstDash val="solid"/>
          </a:ln>
        </c:spPr>
        <c:txPr>
          <a:bodyPr rot="-1800000" vert="horz"/>
          <a:lstStyle/>
          <a:p>
            <a:pPr>
              <a:defRPr sz="12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inorUnit val="1"/>
      </c:dateAx>
      <c:valAx>
        <c:axId val="1"/>
        <c:scaling>
          <c:orientation val="minMax"/>
        </c:scaling>
        <c:delete val="0"/>
        <c:axPos val="l"/>
        <c:majorGridlines>
          <c:spPr>
            <a:ln w="3175">
              <a:solidFill>
                <a:schemeClr val="bg1">
                  <a:lumMod val="75000"/>
                </a:schemeClr>
              </a:solidFill>
              <a:prstDash val="solid"/>
            </a:ln>
          </c:spPr>
        </c:majorGridlines>
        <c:title>
          <c:tx>
            <c:rich>
              <a:bodyPr/>
              <a:lstStyle/>
              <a:p>
                <a:pPr>
                  <a:defRPr sz="1200"/>
                </a:pPr>
                <a:r>
                  <a:rPr lang="en-US" sz="1200"/>
                  <a:t>Cost</a:t>
                </a:r>
                <a:r>
                  <a:rPr lang="en-US" sz="1200" baseline="0"/>
                  <a:t> ($)</a:t>
                </a:r>
                <a:endParaRPr lang="en-US" sz="1200"/>
              </a:p>
            </c:rich>
          </c:tx>
          <c:overlay val="0"/>
        </c:title>
        <c:numFmt formatCode="_(* #,##0_);_(* \(#,##0\);_(* &quot;-&quot;_);_(@_)"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noFill/>
          <a:prstDash val="solid"/>
        </a:ln>
      </c:spPr>
    </c:plotArea>
    <c:legend>
      <c:legendPos val="t"/>
      <c:layout>
        <c:manualLayout>
          <c:xMode val="edge"/>
          <c:yMode val="edge"/>
          <c:x val="0.35644521097797793"/>
          <c:y val="8.3938774230884888E-2"/>
          <c:w val="0.28425493243986671"/>
          <c:h val="5.3987506280020317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400" b="0" i="0" u="none" strike="noStrike" kern="1200" spc="0" baseline="0">
                <a:solidFill>
                  <a:sysClr val="windowText" lastClr="000000">
                    <a:lumMod val="65000"/>
                    <a:lumOff val="35000"/>
                  </a:sysClr>
                </a:solidFill>
              </a:rPr>
              <a:t>Cumulative Costs of Each Production Strategy</a:t>
            </a:r>
          </a:p>
        </c:rich>
      </c:tx>
      <c:overlay val="0"/>
    </c:title>
    <c:autoTitleDeleted val="0"/>
    <c:plotArea>
      <c:layout>
        <c:manualLayout>
          <c:layoutTarget val="inner"/>
          <c:xMode val="edge"/>
          <c:yMode val="edge"/>
          <c:x val="0.13441875785897806"/>
          <c:y val="0.15794652424162772"/>
          <c:w val="0.83500869577670989"/>
          <c:h val="0.70964844640329328"/>
        </c:manualLayout>
      </c:layout>
      <c:lineChart>
        <c:grouping val="standard"/>
        <c:varyColors val="0"/>
        <c:ser>
          <c:idx val="1"/>
          <c:order val="0"/>
          <c:tx>
            <c:strRef>
              <c:f>'Aggregate Planning'!$W$18:$W$30</c:f>
              <c:strCache>
                <c:ptCount val="1"/>
                <c:pt idx="0">
                  <c:v>Hybrid</c:v>
                </c:pt>
              </c:strCache>
            </c:strRef>
          </c:tx>
          <c:spPr>
            <a:ln w="19050">
              <a:solidFill>
                <a:srgbClr val="FF00FF"/>
              </a:solidFill>
              <a:prstDash val="solid"/>
            </a:ln>
          </c:spPr>
          <c:marker>
            <c:symbol val="circle"/>
            <c:size val="5"/>
            <c:spPr>
              <a:solidFill>
                <a:srgbClr val="FF00FF"/>
              </a:solidFill>
              <a:ln>
                <a:solidFill>
                  <a:srgbClr val="FF00FF"/>
                </a:solid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Planning'!$J$32:$V$32</c:f>
              <c:numCache>
                <c:formatCode>_(* #,##0_);_(* \(#,##0\);_(* "-"_);_(@_)</c:formatCode>
                <c:ptCount val="13"/>
                <c:pt idx="0">
                  <c:v>1075000</c:v>
                </c:pt>
                <c:pt idx="1">
                  <c:v>2550000</c:v>
                </c:pt>
                <c:pt idx="2">
                  <c:v>3825000</c:v>
                </c:pt>
                <c:pt idx="3">
                  <c:v>5100000</c:v>
                </c:pt>
                <c:pt idx="4">
                  <c:v>6375000</c:v>
                </c:pt>
                <c:pt idx="5">
                  <c:v>7650000</c:v>
                </c:pt>
                <c:pt idx="6">
                  <c:v>9075000</c:v>
                </c:pt>
                <c:pt idx="7">
                  <c:v>10100000</c:v>
                </c:pt>
                <c:pt idx="8">
                  <c:v>11125000</c:v>
                </c:pt>
                <c:pt idx="9">
                  <c:v>12150000</c:v>
                </c:pt>
                <c:pt idx="10">
                  <c:v>13175000</c:v>
                </c:pt>
                <c:pt idx="11">
                  <c:v>14200000</c:v>
                </c:pt>
                <c:pt idx="12">
                  <c:v>15225000</c:v>
                </c:pt>
              </c:numCache>
            </c:numRef>
          </c:val>
          <c:smooth val="0"/>
          <c:extLst>
            <c:ext xmlns:c16="http://schemas.microsoft.com/office/drawing/2014/chart" uri="{C3380CC4-5D6E-409C-BE32-E72D297353CC}">
              <c16:uniqueId val="{00000000-587C-44CD-996A-D4731233DA7C}"/>
            </c:ext>
          </c:extLst>
        </c:ser>
        <c:ser>
          <c:idx val="2"/>
          <c:order val="1"/>
          <c:tx>
            <c:strRef>
              <c:f>'Aggregate Planning'!$W$34:$W$48</c:f>
              <c:strCache>
                <c:ptCount val="1"/>
                <c:pt idx="0">
                  <c:v>Level</c:v>
                </c:pt>
              </c:strCache>
            </c:strRef>
          </c:tx>
          <c:marker>
            <c:symbol val="circle"/>
            <c:size val="5"/>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Planning'!$J$48:$V$48</c:f>
              <c:numCache>
                <c:formatCode>_(* #,##0_);_(* \(#,##0\);_(* "-"_);_(@_)</c:formatCode>
                <c:ptCount val="13"/>
                <c:pt idx="0">
                  <c:v>1375000</c:v>
                </c:pt>
                <c:pt idx="1">
                  <c:v>2600000</c:v>
                </c:pt>
                <c:pt idx="2">
                  <c:v>3825000</c:v>
                </c:pt>
                <c:pt idx="3">
                  <c:v>5667829.5622408222</c:v>
                </c:pt>
                <c:pt idx="4">
                  <c:v>7546895.0889871754</c:v>
                </c:pt>
                <c:pt idx="5">
                  <c:v>9462196.5802390594</c:v>
                </c:pt>
                <c:pt idx="6">
                  <c:v>10858724.500355178</c:v>
                </c:pt>
                <c:pt idx="7">
                  <c:v>12083724.500355178</c:v>
                </c:pt>
                <c:pt idx="8">
                  <c:v>13308724.500355178</c:v>
                </c:pt>
                <c:pt idx="9">
                  <c:v>14533724.500355178</c:v>
                </c:pt>
                <c:pt idx="10">
                  <c:v>15758724.500355178</c:v>
                </c:pt>
                <c:pt idx="11">
                  <c:v>16983724.500355177</c:v>
                </c:pt>
                <c:pt idx="12">
                  <c:v>18208724.500355177</c:v>
                </c:pt>
              </c:numCache>
            </c:numRef>
          </c:val>
          <c:smooth val="0"/>
          <c:extLst>
            <c:ext xmlns:c16="http://schemas.microsoft.com/office/drawing/2014/chart" uri="{C3380CC4-5D6E-409C-BE32-E72D297353CC}">
              <c16:uniqueId val="{00000001-587C-44CD-996A-D4731233DA7C}"/>
            </c:ext>
          </c:extLst>
        </c:ser>
        <c:ser>
          <c:idx val="3"/>
          <c:order val="2"/>
          <c:tx>
            <c:strRef>
              <c:f>'Aggregate Planning'!$W$51:$W$63</c:f>
              <c:strCache>
                <c:ptCount val="1"/>
                <c:pt idx="0">
                  <c:v>Chase</c:v>
                </c:pt>
              </c:strCache>
            </c:strRef>
          </c:tx>
          <c:marker>
            <c:symbol val="circle"/>
            <c:size val="5"/>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Planning'!$J$65:$V$65</c:f>
              <c:numCache>
                <c:formatCode>_(* #,##0_);_(* \(#,##0\);_(* "-"_);_(@_)</c:formatCode>
                <c:ptCount val="13"/>
                <c:pt idx="0">
                  <c:v>1075000</c:v>
                </c:pt>
                <c:pt idx="1">
                  <c:v>2669290</c:v>
                </c:pt>
                <c:pt idx="2">
                  <c:v>4746445</c:v>
                </c:pt>
                <c:pt idx="3">
                  <c:v>6497270</c:v>
                </c:pt>
                <c:pt idx="4">
                  <c:v>8449034</c:v>
                </c:pt>
                <c:pt idx="5">
                  <c:v>9545494</c:v>
                </c:pt>
                <c:pt idx="6">
                  <c:v>10808457</c:v>
                </c:pt>
                <c:pt idx="7">
                  <c:v>11888632</c:v>
                </c:pt>
                <c:pt idx="8">
                  <c:v>12877947</c:v>
                </c:pt>
                <c:pt idx="9">
                  <c:v>13869448</c:v>
                </c:pt>
                <c:pt idx="10">
                  <c:v>14785583</c:v>
                </c:pt>
                <c:pt idx="11">
                  <c:v>15952813</c:v>
                </c:pt>
                <c:pt idx="12">
                  <c:v>17006583</c:v>
                </c:pt>
              </c:numCache>
            </c:numRef>
          </c:val>
          <c:smooth val="0"/>
          <c:extLst>
            <c:ext xmlns:c16="http://schemas.microsoft.com/office/drawing/2014/chart" uri="{C3380CC4-5D6E-409C-BE32-E72D297353CC}">
              <c16:uniqueId val="{00000002-587C-44CD-996A-D4731233DA7C}"/>
            </c:ext>
          </c:extLst>
        </c:ser>
        <c:dLbls>
          <c:showLegendKey val="0"/>
          <c:showVal val="0"/>
          <c:showCatName val="0"/>
          <c:showSerName val="0"/>
          <c:showPercent val="0"/>
          <c:showBubbleSize val="0"/>
        </c:dLbls>
        <c:marker val="1"/>
        <c:smooth val="0"/>
        <c:axId val="921611568"/>
        <c:axId val="1"/>
      </c:lineChart>
      <c:dateAx>
        <c:axId val="921611568"/>
        <c:scaling>
          <c:orientation val="minMax"/>
        </c:scaling>
        <c:delete val="0"/>
        <c:axPos val="b"/>
        <c:numFmt formatCode="mmm&quot; &quot;yy"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inorUnit val="1"/>
      </c:dateAx>
      <c:valAx>
        <c:axId val="1"/>
        <c:scaling>
          <c:orientation val="minMax"/>
        </c:scaling>
        <c:delete val="0"/>
        <c:axPos val="l"/>
        <c:majorGridlines>
          <c:spPr>
            <a:ln w="3175">
              <a:solidFill>
                <a:schemeClr val="accent1">
                  <a:lumMod val="20000"/>
                  <a:lumOff val="80000"/>
                </a:schemeClr>
              </a:solidFill>
              <a:prstDash val="solid"/>
            </a:ln>
          </c:spPr>
        </c:majorGridlines>
        <c:title>
          <c:tx>
            <c:rich>
              <a:bodyPr/>
              <a:lstStyle/>
              <a:p>
                <a:pPr>
                  <a:defRPr/>
                </a:pPr>
                <a:r>
                  <a:rPr lang="en-US"/>
                  <a:t>Cost</a:t>
                </a:r>
                <a:r>
                  <a:rPr lang="en-US" baseline="0"/>
                  <a:t> ($)</a:t>
                </a:r>
                <a:endParaRPr lang="en-US"/>
              </a:p>
            </c:rich>
          </c:tx>
          <c:overlay val="0"/>
        </c:title>
        <c:numFmt formatCode="_(* #,##0_);_(* \(#,##0\);_(* &quot;-&quot;_);_(@_)"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overlay val="0"/>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1875785897806"/>
          <c:y val="5.9990361929762037E-2"/>
          <c:w val="0.83500869577670989"/>
          <c:h val="0.81623435992961824"/>
        </c:manualLayout>
      </c:layout>
      <c:lineChart>
        <c:grouping val="standard"/>
        <c:varyColors val="0"/>
        <c:ser>
          <c:idx val="0"/>
          <c:order val="0"/>
          <c:tx>
            <c:strRef>
              <c:f>'Aggregate Planning'!$I$14</c:f>
              <c:strCache>
                <c:ptCount val="1"/>
                <c:pt idx="0">
                  <c:v>Demand</c:v>
                </c:pt>
              </c:strCache>
            </c:strRef>
          </c:tx>
          <c:spPr>
            <a:ln w="38100">
              <a:solidFill>
                <a:schemeClr val="bg1">
                  <a:lumMod val="65000"/>
                </a:schemeClr>
              </a:solidFill>
              <a:prstDash val="solid"/>
            </a:ln>
          </c:spPr>
          <c:marker>
            <c:symbol val="circle"/>
            <c:size val="7"/>
            <c:spPr>
              <a:noFill/>
              <a:ln>
                <a:no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Planning'!$J$14:$V$14</c:f>
              <c:numCache>
                <c:formatCode>_(* #,##0_);_(* \(#,##0\);_(* "-"_);_(@_)</c:formatCode>
                <c:ptCount val="13"/>
                <c:pt idx="0">
                  <c:v>196015.18491757254</c:v>
                </c:pt>
                <c:pt idx="1">
                  <c:v>266929.3713247648</c:v>
                </c:pt>
                <c:pt idx="2">
                  <c:v>341180.34917547001</c:v>
                </c:pt>
                <c:pt idx="3">
                  <c:v>326204.59088532109</c:v>
                </c:pt>
                <c:pt idx="4">
                  <c:v>219292.37154838309</c:v>
                </c:pt>
                <c:pt idx="5">
                  <c:v>219292.37154838309</c:v>
                </c:pt>
                <c:pt idx="6">
                  <c:v>163791.41798425346</c:v>
                </c:pt>
                <c:pt idx="7">
                  <c:v>189913.1861569139</c:v>
                </c:pt>
                <c:pt idx="8">
                  <c:v>176663.02652578385</c:v>
                </c:pt>
                <c:pt idx="9">
                  <c:v>140600.68802171954</c:v>
                </c:pt>
                <c:pt idx="10">
                  <c:v>161914.39173033397</c:v>
                </c:pt>
                <c:pt idx="11">
                  <c:v>197680.39174936138</c:v>
                </c:pt>
                <c:pt idx="12">
                  <c:v>204216.73470352945</c:v>
                </c:pt>
              </c:numCache>
            </c:numRef>
          </c:val>
          <c:smooth val="0"/>
          <c:extLst>
            <c:ext xmlns:c16="http://schemas.microsoft.com/office/drawing/2014/chart" uri="{C3380CC4-5D6E-409C-BE32-E72D297353CC}">
              <c16:uniqueId val="{00000000-3FAC-4016-94A3-2428FE4F370F}"/>
            </c:ext>
          </c:extLst>
        </c:ser>
        <c:dLbls>
          <c:showLegendKey val="0"/>
          <c:showVal val="0"/>
          <c:showCatName val="0"/>
          <c:showSerName val="0"/>
          <c:showPercent val="0"/>
          <c:showBubbleSize val="0"/>
        </c:dLbls>
        <c:marker val="1"/>
        <c:smooth val="0"/>
        <c:axId val="921611568"/>
        <c:axId val="1"/>
      </c:lineChart>
      <c:dateAx>
        <c:axId val="921611568"/>
        <c:scaling>
          <c:orientation val="minMax"/>
        </c:scaling>
        <c:delete val="0"/>
        <c:axPos val="b"/>
        <c:numFmt formatCode="mmm&quot; &quot;yy" sourceLinked="1"/>
        <c:majorTickMark val="out"/>
        <c:minorTickMark val="none"/>
        <c:tickLblPos val="nextTo"/>
        <c:spPr>
          <a:ln w="3175">
            <a:solidFill>
              <a:srgbClr val="000000"/>
            </a:solidFill>
            <a:prstDash val="solid"/>
          </a:ln>
        </c:spPr>
        <c:txPr>
          <a:bodyPr rot="-1800000" vert="horz"/>
          <a:lstStyle/>
          <a:p>
            <a:pPr>
              <a:defRPr sz="12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inorUnit val="1"/>
      </c:dateAx>
      <c:valAx>
        <c:axId val="1"/>
        <c:scaling>
          <c:orientation val="minMax"/>
        </c:scaling>
        <c:delete val="0"/>
        <c:axPos val="l"/>
        <c:title>
          <c:tx>
            <c:rich>
              <a:bodyPr/>
              <a:lstStyle/>
              <a:p>
                <a:pPr>
                  <a:defRPr sz="1200"/>
                </a:pPr>
                <a:r>
                  <a:rPr lang="en-US" sz="1200"/>
                  <a:t>Anticipated</a:t>
                </a:r>
                <a:r>
                  <a:rPr lang="en-US" sz="1200" baseline="0"/>
                  <a:t> Production (u</a:t>
                </a:r>
                <a:r>
                  <a:rPr lang="en-US" sz="1200"/>
                  <a:t>nits)</a:t>
                </a:r>
              </a:p>
            </c:rich>
          </c:tx>
          <c:layout>
            <c:manualLayout>
              <c:xMode val="edge"/>
              <c:yMode val="edge"/>
              <c:x val="4.4722056328067765E-3"/>
              <c:y val="0.11350513088922473"/>
            </c:manualLayout>
          </c:layout>
          <c:overlay val="0"/>
        </c:title>
        <c:numFmt formatCode="_(* #,##0_);_(* \(#,##0\);_(* &quot;-&quot;_);_(@_)"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ysClr val="windowText" lastClr="000000"/>
                </a:solidFill>
              </a:defRPr>
            </a:pPr>
            <a:r>
              <a:rPr lang="en-US" sz="1400"/>
              <a:t>Cumulative </a:t>
            </a:r>
            <a:r>
              <a:rPr lang="fr-FR" sz="1400" b="0" i="0" u="none" strike="noStrike" kern="1200" spc="0" baseline="0">
                <a:solidFill>
                  <a:sysClr val="windowText" lastClr="000000"/>
                </a:solidFill>
              </a:rPr>
              <a:t>Production Strategy Output vs Demand</a:t>
            </a:r>
          </a:p>
        </c:rich>
      </c:tx>
      <c:overlay val="0"/>
    </c:title>
    <c:autoTitleDeleted val="0"/>
    <c:plotArea>
      <c:layout>
        <c:manualLayout>
          <c:layoutTarget val="inner"/>
          <c:xMode val="edge"/>
          <c:yMode val="edge"/>
          <c:x val="0.13441875785897806"/>
          <c:y val="0.14560797005656526"/>
          <c:w val="0.83500869577670989"/>
          <c:h val="0.73061690832767789"/>
        </c:manualLayout>
      </c:layout>
      <c:lineChart>
        <c:grouping val="standard"/>
        <c:varyColors val="0"/>
        <c:ser>
          <c:idx val="0"/>
          <c:order val="0"/>
          <c:tx>
            <c:strRef>
              <c:f>'Aggregate Planning'!$I$14</c:f>
              <c:strCache>
                <c:ptCount val="1"/>
                <c:pt idx="0">
                  <c:v>Demand</c:v>
                </c:pt>
              </c:strCache>
            </c:strRef>
          </c:tx>
          <c:spPr>
            <a:ln w="19050">
              <a:solidFill>
                <a:srgbClr val="000080"/>
              </a:solidFill>
              <a:prstDash val="solid"/>
            </a:ln>
          </c:spPr>
          <c:marker>
            <c:symbol val="circle"/>
            <c:size val="7"/>
            <c:spPr>
              <a:solidFill>
                <a:srgbClr val="000080"/>
              </a:solidFill>
              <a:ln>
                <a:solidFill>
                  <a:srgbClr val="000080"/>
                </a:solid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Planning'!$J$15:$V$15</c:f>
              <c:numCache>
                <c:formatCode>_(* #,##0_);_(* \(#,##0\);_(* "-"_);_(@_)</c:formatCode>
                <c:ptCount val="13"/>
                <c:pt idx="0">
                  <c:v>196015.18491757254</c:v>
                </c:pt>
                <c:pt idx="1">
                  <c:v>462944.55624233733</c:v>
                </c:pt>
                <c:pt idx="2">
                  <c:v>804124.9054178074</c:v>
                </c:pt>
                <c:pt idx="3">
                  <c:v>1130329.4963031285</c:v>
                </c:pt>
                <c:pt idx="4">
                  <c:v>1349621.8678515116</c:v>
                </c:pt>
                <c:pt idx="5">
                  <c:v>1568914.2393998946</c:v>
                </c:pt>
                <c:pt idx="6">
                  <c:v>1732705.6573841481</c:v>
                </c:pt>
                <c:pt idx="7">
                  <c:v>1922618.843541062</c:v>
                </c:pt>
                <c:pt idx="8">
                  <c:v>2099281.8700668458</c:v>
                </c:pt>
                <c:pt idx="9">
                  <c:v>2239882.5580885652</c:v>
                </c:pt>
                <c:pt idx="10">
                  <c:v>2401796.9498188994</c:v>
                </c:pt>
                <c:pt idx="11">
                  <c:v>2599477.3415682609</c:v>
                </c:pt>
                <c:pt idx="12">
                  <c:v>2803694.0762717905</c:v>
                </c:pt>
              </c:numCache>
            </c:numRef>
          </c:val>
          <c:smooth val="0"/>
          <c:extLst>
            <c:ext xmlns:c16="http://schemas.microsoft.com/office/drawing/2014/chart" uri="{C3380CC4-5D6E-409C-BE32-E72D297353CC}">
              <c16:uniqueId val="{00000000-04E3-8848-B5D0-5CBC6EF987BD}"/>
            </c:ext>
          </c:extLst>
        </c:ser>
        <c:ser>
          <c:idx val="1"/>
          <c:order val="1"/>
          <c:tx>
            <c:strRef>
              <c:f>'Aggregate Planning'!$W$18:$W$30</c:f>
              <c:strCache>
                <c:ptCount val="1"/>
                <c:pt idx="0">
                  <c:v>Hybrid</c:v>
                </c:pt>
              </c:strCache>
            </c:strRef>
          </c:tx>
          <c:spPr>
            <a:ln w="19050">
              <a:solidFill>
                <a:srgbClr val="FF00FF"/>
              </a:solidFill>
              <a:prstDash val="solid"/>
            </a:ln>
          </c:spPr>
          <c:marker>
            <c:symbol val="circle"/>
            <c:size val="5"/>
            <c:spPr>
              <a:solidFill>
                <a:srgbClr val="FF00FF"/>
              </a:solidFill>
              <a:ln>
                <a:solidFill>
                  <a:srgbClr val="FF00FF"/>
                </a:solidFill>
                <a:prstDash val="solid"/>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Planning'!$J$20:$V$20</c:f>
              <c:numCache>
                <c:formatCode>_(* #,##0_);_(* \(#,##0\);_(* "-"_);_(@_)</c:formatCode>
                <c:ptCount val="13"/>
                <c:pt idx="0">
                  <c:v>215000</c:v>
                </c:pt>
                <c:pt idx="1">
                  <c:v>470000</c:v>
                </c:pt>
                <c:pt idx="2">
                  <c:v>725000</c:v>
                </c:pt>
                <c:pt idx="3">
                  <c:v>980000</c:v>
                </c:pt>
                <c:pt idx="4">
                  <c:v>1235000</c:v>
                </c:pt>
                <c:pt idx="5">
                  <c:v>1490000</c:v>
                </c:pt>
                <c:pt idx="6">
                  <c:v>1695000</c:v>
                </c:pt>
                <c:pt idx="7">
                  <c:v>1900000</c:v>
                </c:pt>
                <c:pt idx="8">
                  <c:v>2105000</c:v>
                </c:pt>
                <c:pt idx="9">
                  <c:v>2310000</c:v>
                </c:pt>
                <c:pt idx="10">
                  <c:v>2515000</c:v>
                </c:pt>
                <c:pt idx="11">
                  <c:v>2720000</c:v>
                </c:pt>
                <c:pt idx="12">
                  <c:v>2925000</c:v>
                </c:pt>
              </c:numCache>
            </c:numRef>
          </c:val>
          <c:smooth val="0"/>
          <c:extLst>
            <c:ext xmlns:c16="http://schemas.microsoft.com/office/drawing/2014/chart" uri="{C3380CC4-5D6E-409C-BE32-E72D297353CC}">
              <c16:uniqueId val="{00000001-04E3-8848-B5D0-5CBC6EF987BD}"/>
            </c:ext>
          </c:extLst>
        </c:ser>
        <c:ser>
          <c:idx val="2"/>
          <c:order val="2"/>
          <c:tx>
            <c:strRef>
              <c:f>'Aggregate Planning'!$W$34:$W$46</c:f>
              <c:strCache>
                <c:ptCount val="1"/>
                <c:pt idx="0">
                  <c:v>Level</c:v>
                </c:pt>
              </c:strCache>
            </c:strRef>
          </c:tx>
          <c:marker>
            <c:symbol val="circle"/>
            <c:size val="5"/>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Planning'!$J$36:$V$36</c:f>
              <c:numCache>
                <c:formatCode>_(* #,##0_);_(* \(#,##0\);_(* "-"_);_(@_)</c:formatCode>
                <c:ptCount val="13"/>
                <c:pt idx="0">
                  <c:v>215668.77509783005</c:v>
                </c:pt>
                <c:pt idx="1">
                  <c:v>431337.55019566009</c:v>
                </c:pt>
                <c:pt idx="2">
                  <c:v>647006.3252934902</c:v>
                </c:pt>
                <c:pt idx="3">
                  <c:v>862675.10039132019</c:v>
                </c:pt>
                <c:pt idx="4">
                  <c:v>1078343.8754891502</c:v>
                </c:pt>
                <c:pt idx="5">
                  <c:v>1294012.6505869802</c:v>
                </c:pt>
                <c:pt idx="6">
                  <c:v>1509681.4256848102</c:v>
                </c:pt>
                <c:pt idx="7">
                  <c:v>1725350.2007826401</c:v>
                </c:pt>
                <c:pt idx="8">
                  <c:v>1941018.9758804701</c:v>
                </c:pt>
                <c:pt idx="9">
                  <c:v>2156687.7509783003</c:v>
                </c:pt>
                <c:pt idx="10">
                  <c:v>2372356.5260761306</c:v>
                </c:pt>
                <c:pt idx="11">
                  <c:v>2588025.3011739608</c:v>
                </c:pt>
                <c:pt idx="12">
                  <c:v>2803694.076271791</c:v>
                </c:pt>
              </c:numCache>
            </c:numRef>
          </c:val>
          <c:smooth val="0"/>
          <c:extLst>
            <c:ext xmlns:c16="http://schemas.microsoft.com/office/drawing/2014/chart" uri="{C3380CC4-5D6E-409C-BE32-E72D297353CC}">
              <c16:uniqueId val="{00000002-04E3-8848-B5D0-5CBC6EF987BD}"/>
            </c:ext>
          </c:extLst>
        </c:ser>
        <c:ser>
          <c:idx val="3"/>
          <c:order val="3"/>
          <c:tx>
            <c:strRef>
              <c:f>'Aggregate Planning'!$W$51:$W$63</c:f>
              <c:strCache>
                <c:ptCount val="1"/>
                <c:pt idx="0">
                  <c:v>Chase</c:v>
                </c:pt>
              </c:strCache>
            </c:strRef>
          </c:tx>
          <c:spPr>
            <a:ln>
              <a:solidFill>
                <a:srgbClr val="FFC000"/>
              </a:solidFill>
            </a:ln>
          </c:spPr>
          <c:marker>
            <c:symbol val="circle"/>
            <c:size val="5"/>
            <c:spPr>
              <a:solidFill>
                <a:srgbClr val="FFC000"/>
              </a:solidFill>
              <a:ln>
                <a:noFill/>
              </a:ln>
            </c:spPr>
          </c:marker>
          <c:cat>
            <c:numRef>
              <c:f>'Aggregate Planning'!$J$13:$V$13</c:f>
              <c:numCache>
                <c:formatCode>mmm" "yy</c:formatCode>
                <c:ptCount val="13"/>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numCache>
            </c:numRef>
          </c:cat>
          <c:val>
            <c:numRef>
              <c:f>'Aggregate Planning'!$J$53:$V$53</c:f>
              <c:numCache>
                <c:formatCode>_(* #,##0_);_(* \(#,##0\);_(* "-"_);_(@_)</c:formatCode>
                <c:ptCount val="13"/>
                <c:pt idx="0">
                  <c:v>196015</c:v>
                </c:pt>
                <c:pt idx="1">
                  <c:v>462944</c:v>
                </c:pt>
                <c:pt idx="2">
                  <c:v>804124</c:v>
                </c:pt>
                <c:pt idx="3">
                  <c:v>1130329</c:v>
                </c:pt>
                <c:pt idx="4">
                  <c:v>1349621</c:v>
                </c:pt>
                <c:pt idx="5">
                  <c:v>1568913</c:v>
                </c:pt>
                <c:pt idx="6">
                  <c:v>1732704</c:v>
                </c:pt>
                <c:pt idx="7">
                  <c:v>1922617</c:v>
                </c:pt>
                <c:pt idx="8">
                  <c:v>2099280</c:v>
                </c:pt>
                <c:pt idx="9">
                  <c:v>2239881</c:v>
                </c:pt>
                <c:pt idx="10">
                  <c:v>2401795</c:v>
                </c:pt>
                <c:pt idx="11">
                  <c:v>2599475</c:v>
                </c:pt>
                <c:pt idx="12">
                  <c:v>2803692</c:v>
                </c:pt>
              </c:numCache>
            </c:numRef>
          </c:val>
          <c:smooth val="0"/>
          <c:extLst>
            <c:ext xmlns:c16="http://schemas.microsoft.com/office/drawing/2014/chart" uri="{C3380CC4-5D6E-409C-BE32-E72D297353CC}">
              <c16:uniqueId val="{00000003-04E3-8848-B5D0-5CBC6EF987BD}"/>
            </c:ext>
          </c:extLst>
        </c:ser>
        <c:dLbls>
          <c:showLegendKey val="0"/>
          <c:showVal val="0"/>
          <c:showCatName val="0"/>
          <c:showSerName val="0"/>
          <c:showPercent val="0"/>
          <c:showBubbleSize val="0"/>
        </c:dLbls>
        <c:marker val="1"/>
        <c:smooth val="0"/>
        <c:axId val="921611568"/>
        <c:axId val="1"/>
      </c:lineChart>
      <c:dateAx>
        <c:axId val="921611568"/>
        <c:scaling>
          <c:orientation val="minMax"/>
        </c:scaling>
        <c:delete val="0"/>
        <c:axPos val="b"/>
        <c:numFmt formatCode="mmm&quot; &quot;yy" sourceLinked="1"/>
        <c:majorTickMark val="out"/>
        <c:minorTickMark val="none"/>
        <c:tickLblPos val="nextTo"/>
        <c:spPr>
          <a:ln w="3175">
            <a:solidFill>
              <a:srgbClr val="000000"/>
            </a:solidFill>
            <a:prstDash val="solid"/>
          </a:ln>
        </c:spPr>
        <c:txPr>
          <a:bodyPr rot="-1800000" vert="horz"/>
          <a:lstStyle/>
          <a:p>
            <a:pPr>
              <a:defRPr sz="12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1"/>
        <c:minorUnit val="1"/>
      </c:dateAx>
      <c:valAx>
        <c:axId val="1"/>
        <c:scaling>
          <c:orientation val="minMax"/>
        </c:scaling>
        <c:delete val="0"/>
        <c:axPos val="l"/>
        <c:majorGridlines>
          <c:spPr>
            <a:ln w="3175">
              <a:solidFill>
                <a:schemeClr val="bg1">
                  <a:lumMod val="85000"/>
                </a:schemeClr>
              </a:solidFill>
              <a:prstDash val="solid"/>
            </a:ln>
          </c:spPr>
        </c:majorGridlines>
        <c:title>
          <c:tx>
            <c:rich>
              <a:bodyPr/>
              <a:lstStyle/>
              <a:p>
                <a:pPr>
                  <a:defRPr sz="1200"/>
                </a:pPr>
                <a:r>
                  <a:rPr lang="en-US" sz="1200" baseline="0"/>
                  <a:t>Production (u</a:t>
                </a:r>
                <a:r>
                  <a:rPr lang="en-US" sz="1200"/>
                  <a:t>nits)</a:t>
                </a:r>
              </a:p>
            </c:rich>
          </c:tx>
          <c:layout>
            <c:manualLayout>
              <c:xMode val="edge"/>
              <c:yMode val="edge"/>
              <c:x val="7.3370082990613103E-3"/>
              <c:y val="0.24635986173809324"/>
            </c:manualLayout>
          </c:layout>
          <c:overlay val="0"/>
        </c:title>
        <c:numFmt formatCode="_(* #,##0_);_(* \(#,##0\);_(* &quot;-&quot;_);_(@_)"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layout>
        <c:manualLayout>
          <c:xMode val="edge"/>
          <c:yMode val="edge"/>
          <c:x val="0.29793259390938603"/>
          <c:y val="7.7959573463709173E-2"/>
          <c:w val="0.40413469857749956"/>
          <c:h val="5.3842324004852851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400" b="0" i="0" u="none" strike="noStrike" kern="1200" spc="0" baseline="0">
                <a:solidFill>
                  <a:sysClr val="windowText" lastClr="000000">
                    <a:lumMod val="65000"/>
                    <a:lumOff val="35000"/>
                  </a:sysClr>
                </a:solidFill>
              </a:rPr>
              <a:t>Master Production Schedule (MPS)</a:t>
            </a:r>
          </a:p>
        </c:rich>
      </c:tx>
      <c:overlay val="0"/>
    </c:title>
    <c:autoTitleDeleted val="0"/>
    <c:plotArea>
      <c:layout>
        <c:manualLayout>
          <c:layoutTarget val="inner"/>
          <c:xMode val="edge"/>
          <c:yMode val="edge"/>
          <c:x val="7.6559325938387879E-2"/>
          <c:y val="0.15794652424162772"/>
          <c:w val="0.90220029693923331"/>
          <c:h val="0.70964844640329328"/>
        </c:manualLayout>
      </c:layout>
      <c:lineChart>
        <c:grouping val="standard"/>
        <c:varyColors val="0"/>
        <c:ser>
          <c:idx val="0"/>
          <c:order val="0"/>
          <c:tx>
            <c:v>Weekly Demand</c:v>
          </c:tx>
          <c:spPr>
            <a:ln w="12700">
              <a:solidFill>
                <a:srgbClr val="000080"/>
              </a:solidFill>
              <a:prstDash val="solid"/>
            </a:ln>
          </c:spPr>
          <c:marker>
            <c:symbol val="diamond"/>
            <c:size val="5"/>
            <c:spPr>
              <a:solidFill>
                <a:srgbClr val="000080"/>
              </a:solidFill>
              <a:ln>
                <a:solidFill>
                  <a:srgbClr val="000080"/>
                </a:solidFill>
                <a:prstDash val="solid"/>
              </a:ln>
            </c:spPr>
          </c:marker>
          <c:cat>
            <c:numRef>
              <c:f>'Initial MPS and RCCP'!$E$8:$AZ$8</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'Initial MPS and RCCP'!$E$9:$AZ$9</c:f>
              <c:numCache>
                <c:formatCode>#,##0_);\(#,##0\)</c:formatCode>
                <c:ptCount val="48"/>
                <c:pt idx="0">
                  <c:v>66732.342831191199</c:v>
                </c:pt>
                <c:pt idx="1">
                  <c:v>66732.342831191199</c:v>
                </c:pt>
                <c:pt idx="2">
                  <c:v>66732.342831191199</c:v>
                </c:pt>
                <c:pt idx="3">
                  <c:v>66732.342831191199</c:v>
                </c:pt>
                <c:pt idx="4">
                  <c:v>85295.087293867502</c:v>
                </c:pt>
                <c:pt idx="5">
                  <c:v>85295.087293867502</c:v>
                </c:pt>
                <c:pt idx="6">
                  <c:v>85295.087293867502</c:v>
                </c:pt>
                <c:pt idx="7">
                  <c:v>85295.087293867502</c:v>
                </c:pt>
                <c:pt idx="8">
                  <c:v>81551.147721330271</c:v>
                </c:pt>
                <c:pt idx="9">
                  <c:v>81551.147721330271</c:v>
                </c:pt>
                <c:pt idx="10">
                  <c:v>81551.147721330271</c:v>
                </c:pt>
                <c:pt idx="11">
                  <c:v>81551.147721330271</c:v>
                </c:pt>
                <c:pt idx="12">
                  <c:v>54823.092887095772</c:v>
                </c:pt>
                <c:pt idx="13">
                  <c:v>54823.092887095772</c:v>
                </c:pt>
                <c:pt idx="14">
                  <c:v>54823.092887095772</c:v>
                </c:pt>
                <c:pt idx="15">
                  <c:v>54823.092887095772</c:v>
                </c:pt>
                <c:pt idx="16" formatCode="_(* #,##0_);_(* \(#,##0\);_(* &quot;-&quot;_);_(@_)">
                  <c:v>54823.092887095772</c:v>
                </c:pt>
                <c:pt idx="17" formatCode="_(* #,##0_);_(* \(#,##0\);_(* &quot;-&quot;_);_(@_)">
                  <c:v>54823.092887095772</c:v>
                </c:pt>
                <c:pt idx="18" formatCode="_(* #,##0_);_(* \(#,##0\);_(* &quot;-&quot;_);_(@_)">
                  <c:v>54823.092887095772</c:v>
                </c:pt>
                <c:pt idx="19" formatCode="_(* #,##0_);_(* \(#,##0\);_(* &quot;-&quot;_);_(@_)">
                  <c:v>54823.092887095772</c:v>
                </c:pt>
                <c:pt idx="20" formatCode="_(* #,##0_);_(* \(#,##0\);_(* &quot;-&quot;_);_(@_)">
                  <c:v>40947.854496063366</c:v>
                </c:pt>
                <c:pt idx="21" formatCode="_(* #,##0_);_(* \(#,##0\);_(* &quot;-&quot;_);_(@_)">
                  <c:v>40947.854496063366</c:v>
                </c:pt>
                <c:pt idx="22" formatCode="_(* #,##0_);_(* \(#,##0\);_(* &quot;-&quot;_);_(@_)">
                  <c:v>40947.854496063366</c:v>
                </c:pt>
                <c:pt idx="23" formatCode="_(* #,##0_);_(* \(#,##0\);_(* &quot;-&quot;_);_(@_)">
                  <c:v>40947.854496063366</c:v>
                </c:pt>
                <c:pt idx="24" formatCode="_(* #,##0_);_(* \(#,##0\);_(* &quot;-&quot;_);_(@_)">
                  <c:v>47478.296539228475</c:v>
                </c:pt>
                <c:pt idx="25" formatCode="_(* #,##0_);_(* \(#,##0\);_(* &quot;-&quot;_);_(@_)">
                  <c:v>47478.296539228475</c:v>
                </c:pt>
                <c:pt idx="26" formatCode="_(* #,##0_);_(* \(#,##0\);_(* &quot;-&quot;_);_(@_)">
                  <c:v>47478.296539228475</c:v>
                </c:pt>
                <c:pt idx="27" formatCode="_(* #,##0_);_(* \(#,##0\);_(* &quot;-&quot;_);_(@_)">
                  <c:v>47478.296539228475</c:v>
                </c:pt>
                <c:pt idx="28" formatCode="_(* #,##0_);_(* \(#,##0\);_(* &quot;-&quot;_);_(@_)">
                  <c:v>44165.756631445962</c:v>
                </c:pt>
                <c:pt idx="29" formatCode="_(* #,##0_);_(* \(#,##0\);_(* &quot;-&quot;_);_(@_)">
                  <c:v>44165.756631445962</c:v>
                </c:pt>
                <c:pt idx="30" formatCode="_(* #,##0_);_(* \(#,##0\);_(* &quot;-&quot;_);_(@_)">
                  <c:v>44165.756631445962</c:v>
                </c:pt>
                <c:pt idx="31" formatCode="_(* #,##0_);_(* \(#,##0\);_(* &quot;-&quot;_);_(@_)">
                  <c:v>44165.756631445962</c:v>
                </c:pt>
                <c:pt idx="32" formatCode="_(* #,##0_);_(* \(#,##0\);_(* &quot;-&quot;_);_(@_)">
                  <c:v>35150.172005429886</c:v>
                </c:pt>
                <c:pt idx="33" formatCode="_(* #,##0_);_(* \(#,##0\);_(* &quot;-&quot;_);_(@_)">
                  <c:v>35150.172005429886</c:v>
                </c:pt>
                <c:pt idx="34" formatCode="_(* #,##0_);_(* \(#,##0\);_(* &quot;-&quot;_);_(@_)">
                  <c:v>35150.172005429886</c:v>
                </c:pt>
                <c:pt idx="35" formatCode="_(* #,##0_);_(* \(#,##0\);_(* &quot;-&quot;_);_(@_)">
                  <c:v>35150.172005429886</c:v>
                </c:pt>
                <c:pt idx="36" formatCode="_(* #,##0_);_(* \(#,##0\);_(* &quot;-&quot;_);_(@_)">
                  <c:v>40478.597932583492</c:v>
                </c:pt>
                <c:pt idx="37" formatCode="_(* #,##0_);_(* \(#,##0\);_(* &quot;-&quot;_);_(@_)">
                  <c:v>40478.597932583492</c:v>
                </c:pt>
                <c:pt idx="38" formatCode="_(* #,##0_);_(* \(#,##0\);_(* &quot;-&quot;_);_(@_)">
                  <c:v>40478.597932583492</c:v>
                </c:pt>
                <c:pt idx="39" formatCode="_(* #,##0_);_(* \(#,##0\);_(* &quot;-&quot;_);_(@_)">
                  <c:v>40478.597932583492</c:v>
                </c:pt>
                <c:pt idx="40" formatCode="_(* #,##0_);_(* \(#,##0\);_(* &quot;-&quot;_);_(@_)">
                  <c:v>49420.097937340346</c:v>
                </c:pt>
                <c:pt idx="41" formatCode="_(* #,##0_);_(* \(#,##0\);_(* &quot;-&quot;_);_(@_)">
                  <c:v>49420.097937340346</c:v>
                </c:pt>
                <c:pt idx="42" formatCode="_(* #,##0_);_(* \(#,##0\);_(* &quot;-&quot;_);_(@_)">
                  <c:v>49420.097937340346</c:v>
                </c:pt>
                <c:pt idx="43" formatCode="_(* #,##0_);_(* \(#,##0\);_(* &quot;-&quot;_);_(@_)">
                  <c:v>49420.097937340346</c:v>
                </c:pt>
                <c:pt idx="44" formatCode="_(* #,##0_);_(* \(#,##0\);_(* &quot;-&quot;_);_(@_)">
                  <c:v>51054.183675882363</c:v>
                </c:pt>
                <c:pt idx="45" formatCode="_(* #,##0_);_(* \(#,##0\);_(* &quot;-&quot;_);_(@_)">
                  <c:v>51054.183675882363</c:v>
                </c:pt>
                <c:pt idx="46" formatCode="_(* #,##0_);_(* \(#,##0\);_(* &quot;-&quot;_);_(@_)">
                  <c:v>51054.183675882363</c:v>
                </c:pt>
                <c:pt idx="47" formatCode="_(* #,##0_);_(* \(#,##0\);_(* &quot;-&quot;_);_(@_)">
                  <c:v>51054.183675882363</c:v>
                </c:pt>
              </c:numCache>
            </c:numRef>
          </c:val>
          <c:smooth val="0"/>
          <c:extLst>
            <c:ext xmlns:c16="http://schemas.microsoft.com/office/drawing/2014/chart" uri="{C3380CC4-5D6E-409C-BE32-E72D297353CC}">
              <c16:uniqueId val="{00000000-1FE2-9444-90A2-9B5003571971}"/>
            </c:ext>
          </c:extLst>
        </c:ser>
        <c:ser>
          <c:idx val="1"/>
          <c:order val="1"/>
          <c:tx>
            <c:v>Initial MPS</c:v>
          </c:tx>
          <c:spPr>
            <a:ln w="12700">
              <a:solidFill>
                <a:srgbClr val="FF00FF"/>
              </a:solidFill>
              <a:prstDash val="solid"/>
            </a:ln>
          </c:spPr>
          <c:marker>
            <c:symbol val="square"/>
            <c:size val="5"/>
            <c:spPr>
              <a:solidFill>
                <a:srgbClr val="FF00FF"/>
              </a:solidFill>
              <a:ln>
                <a:solidFill>
                  <a:srgbClr val="FF00FF"/>
                </a:solidFill>
                <a:prstDash val="solid"/>
              </a:ln>
            </c:spPr>
          </c:marker>
          <c:cat>
            <c:numRef>
              <c:f>'Initial MPS and RCCP'!$E$8:$AZ$8</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'Initial MPS and RCCP'!$E$10:$AZ$10</c:f>
              <c:numCache>
                <c:formatCode>#,##0</c:formatCode>
                <c:ptCount val="48"/>
                <c:pt idx="0">
                  <c:v>63000</c:v>
                </c:pt>
                <c:pt idx="1">
                  <c:v>63000</c:v>
                </c:pt>
                <c:pt idx="2">
                  <c:v>63000</c:v>
                </c:pt>
                <c:pt idx="3">
                  <c:v>63000</c:v>
                </c:pt>
                <c:pt idx="4">
                  <c:v>63000</c:v>
                </c:pt>
                <c:pt idx="5">
                  <c:v>63000</c:v>
                </c:pt>
                <c:pt idx="6">
                  <c:v>63000</c:v>
                </c:pt>
                <c:pt idx="7">
                  <c:v>63000</c:v>
                </c:pt>
                <c:pt idx="8">
                  <c:v>63000</c:v>
                </c:pt>
                <c:pt idx="9">
                  <c:v>63000</c:v>
                </c:pt>
                <c:pt idx="10">
                  <c:v>63000</c:v>
                </c:pt>
                <c:pt idx="11">
                  <c:v>63000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1-1FE2-9444-90A2-9B5003571971}"/>
            </c:ext>
          </c:extLst>
        </c:ser>
        <c:ser>
          <c:idx val="2"/>
          <c:order val="2"/>
          <c:tx>
            <c:v>Projected Available</c:v>
          </c:tx>
          <c:cat>
            <c:numRef>
              <c:f>'Initial MPS and RCCP'!$E$8:$AZ$8</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'Initial MPS and RCCP'!$E$11:$AZ$11</c:f>
              <c:numCache>
                <c:formatCode>#,##0</c:formatCode>
                <c:ptCount val="48"/>
                <c:pt idx="0">
                  <c:v>202138.91193896235</c:v>
                </c:pt>
                <c:pt idx="1">
                  <c:v>198406.56910777115</c:v>
                </c:pt>
                <c:pt idx="2">
                  <c:v>194674.22627657995</c:v>
                </c:pt>
                <c:pt idx="3">
                  <c:v>190941.88344538875</c:v>
                </c:pt>
                <c:pt idx="4">
                  <c:v>168646.79615152127</c:v>
                </c:pt>
                <c:pt idx="5">
                  <c:v>146351.70885765378</c:v>
                </c:pt>
                <c:pt idx="6">
                  <c:v>124056.62156378628</c:v>
                </c:pt>
                <c:pt idx="7">
                  <c:v>101761.53426991879</c:v>
                </c:pt>
                <c:pt idx="8">
                  <c:v>83210.386548588533</c:v>
                </c:pt>
                <c:pt idx="9">
                  <c:v>64659.238827258247</c:v>
                </c:pt>
                <c:pt idx="10">
                  <c:v>46108.091105927975</c:v>
                </c:pt>
                <c:pt idx="11">
                  <c:v>27556.943384597704</c:v>
                </c:pt>
                <c:pt idx="12">
                  <c:v>35733.850497501931</c:v>
                </c:pt>
                <c:pt idx="13">
                  <c:v>43910.757610406159</c:v>
                </c:pt>
                <c:pt idx="14">
                  <c:v>52087.664723310387</c:v>
                </c:pt>
                <c:pt idx="15">
                  <c:v>60264.571836214614</c:v>
                </c:pt>
                <c:pt idx="16">
                  <c:v>68441.478949118842</c:v>
                </c:pt>
                <c:pt idx="17">
                  <c:v>76618.38606202307</c:v>
                </c:pt>
                <c:pt idx="18">
                  <c:v>84795.293174927283</c:v>
                </c:pt>
                <c:pt idx="19">
                  <c:v>92972.200287831525</c:v>
                </c:pt>
                <c:pt idx="20">
                  <c:v>100024.34579176817</c:v>
                </c:pt>
                <c:pt idx="21">
                  <c:v>107076.49129570479</c:v>
                </c:pt>
                <c:pt idx="22">
                  <c:v>114128.63679964142</c:v>
                </c:pt>
                <c:pt idx="23">
                  <c:v>121180.78230357805</c:v>
                </c:pt>
                <c:pt idx="24">
                  <c:v>121702.48576434958</c:v>
                </c:pt>
                <c:pt idx="25">
                  <c:v>122224.18922512111</c:v>
                </c:pt>
                <c:pt idx="26">
                  <c:v>122745.89268589264</c:v>
                </c:pt>
                <c:pt idx="27">
                  <c:v>123267.59614666417</c:v>
                </c:pt>
                <c:pt idx="28">
                  <c:v>127101.83951521822</c:v>
                </c:pt>
                <c:pt idx="29">
                  <c:v>130936.08288377227</c:v>
                </c:pt>
                <c:pt idx="30">
                  <c:v>134770.32625232631</c:v>
                </c:pt>
                <c:pt idx="31">
                  <c:v>138604.56962088036</c:v>
                </c:pt>
                <c:pt idx="32">
                  <c:v>151454.39761545046</c:v>
                </c:pt>
                <c:pt idx="33">
                  <c:v>164304.22561002057</c:v>
                </c:pt>
                <c:pt idx="34">
                  <c:v>177154.05360459068</c:v>
                </c:pt>
                <c:pt idx="35">
                  <c:v>190003.88159916078</c:v>
                </c:pt>
                <c:pt idx="36">
                  <c:v>197525.28366657731</c:v>
                </c:pt>
                <c:pt idx="37">
                  <c:v>205046.68573399383</c:v>
                </c:pt>
                <c:pt idx="38">
                  <c:v>212568.08780141035</c:v>
                </c:pt>
                <c:pt idx="39">
                  <c:v>220089.48986882687</c:v>
                </c:pt>
                <c:pt idx="40">
                  <c:v>218669.39193148652</c:v>
                </c:pt>
                <c:pt idx="41">
                  <c:v>217249.2939941462</c:v>
                </c:pt>
                <c:pt idx="42">
                  <c:v>215829.19605680581</c:v>
                </c:pt>
                <c:pt idx="43">
                  <c:v>214409.09811946543</c:v>
                </c:pt>
                <c:pt idx="44">
                  <c:v>211354.91444358305</c:v>
                </c:pt>
                <c:pt idx="45">
                  <c:v>208300.7307677007</c:v>
                </c:pt>
                <c:pt idx="46">
                  <c:v>205246.54709181836</c:v>
                </c:pt>
                <c:pt idx="47">
                  <c:v>202192.36341593601</c:v>
                </c:pt>
              </c:numCache>
            </c:numRef>
          </c:val>
          <c:smooth val="0"/>
          <c:extLst>
            <c:ext xmlns:c16="http://schemas.microsoft.com/office/drawing/2014/chart" uri="{C3380CC4-5D6E-409C-BE32-E72D297353CC}">
              <c16:uniqueId val="{00000002-1FE2-9444-90A2-9B5003571971}"/>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chemeClr val="accent1">
                  <a:lumMod val="20000"/>
                  <a:lumOff val="80000"/>
                </a:schemeClr>
              </a:solidFill>
              <a:prstDash val="solid"/>
            </a:ln>
          </c:spPr>
        </c:majorGridlines>
        <c:title>
          <c:tx>
            <c:rich>
              <a:bodyPr/>
              <a:lstStyle/>
              <a:p>
                <a:pPr>
                  <a:defRPr/>
                </a:pPr>
                <a:r>
                  <a:rPr lang="en-US"/>
                  <a:t>Units</a:t>
                </a:r>
              </a:p>
            </c:rich>
          </c:tx>
          <c:overlay val="0"/>
        </c:title>
        <c:numFmt formatCode="#,##0_);\(#,##0\)"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overlay val="0"/>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400" b="0" i="0" u="none" strike="noStrike" kern="1200" spc="0" baseline="0">
                <a:solidFill>
                  <a:sysClr val="windowText" lastClr="000000">
                    <a:lumMod val="65000"/>
                    <a:lumOff val="35000"/>
                  </a:sysClr>
                </a:solidFill>
              </a:rPr>
              <a:t>Rough Cut Capacity Planning (RCCP)</a:t>
            </a:r>
          </a:p>
        </c:rich>
      </c:tx>
      <c:overlay val="0"/>
    </c:title>
    <c:autoTitleDeleted val="0"/>
    <c:plotArea>
      <c:layout>
        <c:manualLayout>
          <c:layoutTarget val="inner"/>
          <c:xMode val="edge"/>
          <c:yMode val="edge"/>
          <c:x val="7.6559325938387879E-2"/>
          <c:y val="0.15794652424162772"/>
          <c:w val="0.90220029693923331"/>
          <c:h val="0.70964844640329328"/>
        </c:manualLayout>
      </c:layout>
      <c:lineChart>
        <c:grouping val="standard"/>
        <c:varyColors val="0"/>
        <c:ser>
          <c:idx val="0"/>
          <c:order val="0"/>
          <c:tx>
            <c:strRef>
              <c:f>'Initial MPS and RCCP'!$D$16</c:f>
              <c:strCache>
                <c:ptCount val="1"/>
                <c:pt idx="0">
                  <c:v>Available Labour Units</c:v>
                </c:pt>
              </c:strCache>
            </c:strRef>
          </c:tx>
          <c:spPr>
            <a:ln w="19050">
              <a:solidFill>
                <a:srgbClr val="000080"/>
              </a:solidFill>
              <a:prstDash val="solid"/>
            </a:ln>
          </c:spPr>
          <c:marker>
            <c:symbol val="circle"/>
            <c:size val="5"/>
            <c:spPr>
              <a:solidFill>
                <a:srgbClr val="000080"/>
              </a:solidFill>
              <a:ln w="25400">
                <a:solidFill>
                  <a:srgbClr val="000080"/>
                </a:solidFill>
                <a:prstDash val="solid"/>
              </a:ln>
            </c:spPr>
          </c:marker>
          <c:cat>
            <c:numRef>
              <c:f>'Initial MPS and RCCP'!$E$8:$AZ$8</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'Initial MPS and RCCP'!$E$16:$AZ$16</c:f>
              <c:numCache>
                <c:formatCode>#,##0_);\(#,##0\)</c:formatCode>
                <c:ptCount val="48"/>
                <c:pt idx="0">
                  <c:v>63750</c:v>
                </c:pt>
                <c:pt idx="1">
                  <c:v>63750</c:v>
                </c:pt>
                <c:pt idx="2">
                  <c:v>63750</c:v>
                </c:pt>
                <c:pt idx="3">
                  <c:v>63750</c:v>
                </c:pt>
                <c:pt idx="4">
                  <c:v>63750</c:v>
                </c:pt>
                <c:pt idx="5">
                  <c:v>63750</c:v>
                </c:pt>
                <c:pt idx="6">
                  <c:v>63750</c:v>
                </c:pt>
                <c:pt idx="7">
                  <c:v>63750</c:v>
                </c:pt>
                <c:pt idx="8">
                  <c:v>63750</c:v>
                </c:pt>
                <c:pt idx="9">
                  <c:v>63750</c:v>
                </c:pt>
                <c:pt idx="10">
                  <c:v>63750</c:v>
                </c:pt>
                <c:pt idx="11">
                  <c:v>63750</c:v>
                </c:pt>
                <c:pt idx="12">
                  <c:v>63750</c:v>
                </c:pt>
                <c:pt idx="13">
                  <c:v>63750</c:v>
                </c:pt>
                <c:pt idx="14">
                  <c:v>63750</c:v>
                </c:pt>
                <c:pt idx="15">
                  <c:v>63750</c:v>
                </c:pt>
                <c:pt idx="16">
                  <c:v>63750</c:v>
                </c:pt>
                <c:pt idx="17">
                  <c:v>63750</c:v>
                </c:pt>
                <c:pt idx="18">
                  <c:v>63750</c:v>
                </c:pt>
                <c:pt idx="19">
                  <c:v>63750</c:v>
                </c:pt>
                <c:pt idx="20">
                  <c:v>51250</c:v>
                </c:pt>
                <c:pt idx="21">
                  <c:v>51250</c:v>
                </c:pt>
                <c:pt idx="22">
                  <c:v>51250</c:v>
                </c:pt>
                <c:pt idx="23">
                  <c:v>51250</c:v>
                </c:pt>
                <c:pt idx="24">
                  <c:v>51250</c:v>
                </c:pt>
                <c:pt idx="25">
                  <c:v>51250</c:v>
                </c:pt>
                <c:pt idx="26">
                  <c:v>51250</c:v>
                </c:pt>
                <c:pt idx="27">
                  <c:v>51250</c:v>
                </c:pt>
                <c:pt idx="28">
                  <c:v>51250</c:v>
                </c:pt>
                <c:pt idx="29">
                  <c:v>51250</c:v>
                </c:pt>
                <c:pt idx="30">
                  <c:v>51250</c:v>
                </c:pt>
                <c:pt idx="31">
                  <c:v>51250</c:v>
                </c:pt>
                <c:pt idx="32">
                  <c:v>51250</c:v>
                </c:pt>
                <c:pt idx="33">
                  <c:v>51250</c:v>
                </c:pt>
                <c:pt idx="34">
                  <c:v>51250</c:v>
                </c:pt>
                <c:pt idx="35">
                  <c:v>51250</c:v>
                </c:pt>
                <c:pt idx="36">
                  <c:v>51250</c:v>
                </c:pt>
                <c:pt idx="37">
                  <c:v>51250</c:v>
                </c:pt>
                <c:pt idx="38">
                  <c:v>51250</c:v>
                </c:pt>
                <c:pt idx="39">
                  <c:v>51250</c:v>
                </c:pt>
                <c:pt idx="40">
                  <c:v>51250</c:v>
                </c:pt>
                <c:pt idx="41">
                  <c:v>51250</c:v>
                </c:pt>
                <c:pt idx="42">
                  <c:v>51250</c:v>
                </c:pt>
                <c:pt idx="43">
                  <c:v>51250</c:v>
                </c:pt>
                <c:pt idx="44">
                  <c:v>51250</c:v>
                </c:pt>
                <c:pt idx="45">
                  <c:v>51250</c:v>
                </c:pt>
                <c:pt idx="46">
                  <c:v>51250</c:v>
                </c:pt>
                <c:pt idx="47">
                  <c:v>51250</c:v>
                </c:pt>
              </c:numCache>
            </c:numRef>
          </c:val>
          <c:smooth val="0"/>
          <c:extLst>
            <c:ext xmlns:c16="http://schemas.microsoft.com/office/drawing/2014/chart" uri="{C3380CC4-5D6E-409C-BE32-E72D297353CC}">
              <c16:uniqueId val="{00000000-F17D-0E40-B62D-0A168DDBD963}"/>
            </c:ext>
          </c:extLst>
        </c:ser>
        <c:ser>
          <c:idx val="1"/>
          <c:order val="1"/>
          <c:tx>
            <c:strRef>
              <c:f>'Initial MPS and RCCP'!$D$17</c:f>
              <c:strCache>
                <c:ptCount val="1"/>
                <c:pt idx="0">
                  <c:v>Required Labour Units</c:v>
                </c:pt>
              </c:strCache>
            </c:strRef>
          </c:tx>
          <c:marker>
            <c:symbol val="circle"/>
            <c:size val="5"/>
            <c:spPr>
              <a:ln w="25400"/>
            </c:spPr>
          </c:marker>
          <c:val>
            <c:numRef>
              <c:f>'Initial MPS and RCCP'!$E$17:$AZ$17</c:f>
              <c:numCache>
                <c:formatCode>#,##0</c:formatCode>
                <c:ptCount val="48"/>
                <c:pt idx="0">
                  <c:v>63000</c:v>
                </c:pt>
                <c:pt idx="1">
                  <c:v>63000</c:v>
                </c:pt>
                <c:pt idx="2">
                  <c:v>63000</c:v>
                </c:pt>
                <c:pt idx="3">
                  <c:v>63000</c:v>
                </c:pt>
                <c:pt idx="4">
                  <c:v>63000</c:v>
                </c:pt>
                <c:pt idx="5">
                  <c:v>63000</c:v>
                </c:pt>
                <c:pt idx="6">
                  <c:v>63000</c:v>
                </c:pt>
                <c:pt idx="7">
                  <c:v>63000</c:v>
                </c:pt>
                <c:pt idx="8">
                  <c:v>63000</c:v>
                </c:pt>
                <c:pt idx="9">
                  <c:v>63000</c:v>
                </c:pt>
                <c:pt idx="10">
                  <c:v>63000</c:v>
                </c:pt>
                <c:pt idx="11">
                  <c:v>63000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1-F17D-0E40-B62D-0A168DDBD963}"/>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chemeClr val="accent1">
                  <a:lumMod val="20000"/>
                  <a:lumOff val="80000"/>
                </a:schemeClr>
              </a:solidFill>
              <a:prstDash val="solid"/>
            </a:ln>
          </c:spPr>
        </c:majorGridlines>
        <c:title>
          <c:tx>
            <c:rich>
              <a:bodyPr/>
              <a:lstStyle/>
              <a:p>
                <a:pPr>
                  <a:defRPr/>
                </a:pPr>
                <a:r>
                  <a:rPr lang="en-US"/>
                  <a:t>Workers</a:t>
                </a:r>
              </a:p>
            </c:rich>
          </c:tx>
          <c:overlay val="0"/>
        </c:title>
        <c:numFmt formatCode="#,##0_);\(#,##0\)"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overlay val="0"/>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400" b="0" i="0" u="none" strike="noStrike" kern="1200" spc="0" baseline="0">
                <a:solidFill>
                  <a:sysClr val="windowText" lastClr="000000">
                    <a:lumMod val="65000"/>
                    <a:lumOff val="35000"/>
                  </a:sysClr>
                </a:solidFill>
              </a:rPr>
              <a:t>Workforce Utilisation Rate vs Cushion Rate</a:t>
            </a:r>
          </a:p>
        </c:rich>
      </c:tx>
      <c:overlay val="0"/>
    </c:title>
    <c:autoTitleDeleted val="0"/>
    <c:plotArea>
      <c:layout>
        <c:manualLayout>
          <c:layoutTarget val="inner"/>
          <c:xMode val="edge"/>
          <c:yMode val="edge"/>
          <c:x val="7.6559325938387879E-2"/>
          <c:y val="0.15794652424162772"/>
          <c:w val="0.90220029693923331"/>
          <c:h val="0.70964844640329328"/>
        </c:manualLayout>
      </c:layout>
      <c:lineChart>
        <c:grouping val="standard"/>
        <c:varyColors val="0"/>
        <c:ser>
          <c:idx val="0"/>
          <c:order val="0"/>
          <c:tx>
            <c:strRef>
              <c:f>'Initial MPS and RCCP'!$D$18</c:f>
              <c:strCache>
                <c:ptCount val="1"/>
                <c:pt idx="0">
                  <c:v>Utilisation Rate (%)</c:v>
                </c:pt>
              </c:strCache>
            </c:strRef>
          </c:tx>
          <c:spPr>
            <a:ln w="19050">
              <a:solidFill>
                <a:schemeClr val="accent2"/>
              </a:solidFill>
              <a:prstDash val="solid"/>
            </a:ln>
          </c:spPr>
          <c:marker>
            <c:symbol val="circle"/>
            <c:size val="5"/>
            <c:spPr>
              <a:solidFill>
                <a:schemeClr val="accent2"/>
              </a:solidFill>
              <a:ln w="25400">
                <a:solidFill>
                  <a:schemeClr val="accent2"/>
                </a:solidFill>
                <a:prstDash val="solid"/>
              </a:ln>
            </c:spPr>
          </c:marker>
          <c:cat>
            <c:numRef>
              <c:f>'Initial MPS and RCCP'!$E$8:$AZ$8</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'Initial MPS and RCCP'!$E$18:$AZ$18</c:f>
              <c:numCache>
                <c:formatCode>0%</c:formatCode>
                <c:ptCount val="48"/>
                <c:pt idx="0">
                  <c:v>0.9882352941176471</c:v>
                </c:pt>
                <c:pt idx="1">
                  <c:v>0.9882352941176471</c:v>
                </c:pt>
                <c:pt idx="2">
                  <c:v>0.9882352941176471</c:v>
                </c:pt>
                <c:pt idx="3">
                  <c:v>0.9882352941176471</c:v>
                </c:pt>
                <c:pt idx="4">
                  <c:v>0.9882352941176471</c:v>
                </c:pt>
                <c:pt idx="5">
                  <c:v>0.9882352941176471</c:v>
                </c:pt>
                <c:pt idx="6">
                  <c:v>0.9882352941176471</c:v>
                </c:pt>
                <c:pt idx="7">
                  <c:v>0.9882352941176471</c:v>
                </c:pt>
                <c:pt idx="8">
                  <c:v>0.9882352941176471</c:v>
                </c:pt>
                <c:pt idx="9">
                  <c:v>0.9882352941176471</c:v>
                </c:pt>
                <c:pt idx="10">
                  <c:v>0.9882352941176471</c:v>
                </c:pt>
                <c:pt idx="11">
                  <c:v>0.9882352941176471</c:v>
                </c:pt>
                <c:pt idx="12">
                  <c:v>0.9882352941176471</c:v>
                </c:pt>
                <c:pt idx="13">
                  <c:v>0.9882352941176471</c:v>
                </c:pt>
                <c:pt idx="14">
                  <c:v>0.9882352941176471</c:v>
                </c:pt>
                <c:pt idx="15">
                  <c:v>0.9882352941176471</c:v>
                </c:pt>
                <c:pt idx="16">
                  <c:v>0.9882352941176471</c:v>
                </c:pt>
                <c:pt idx="17">
                  <c:v>0.9882352941176471</c:v>
                </c:pt>
                <c:pt idx="18">
                  <c:v>0.9882352941176471</c:v>
                </c:pt>
                <c:pt idx="19">
                  <c:v>0.9882352941176471</c:v>
                </c:pt>
                <c:pt idx="20">
                  <c:v>0.9365853658536587</c:v>
                </c:pt>
                <c:pt idx="21">
                  <c:v>0.9365853658536587</c:v>
                </c:pt>
                <c:pt idx="22">
                  <c:v>0.9365853658536587</c:v>
                </c:pt>
                <c:pt idx="23">
                  <c:v>0.9365853658536587</c:v>
                </c:pt>
                <c:pt idx="24">
                  <c:v>0.9365853658536587</c:v>
                </c:pt>
                <c:pt idx="25">
                  <c:v>0.9365853658536587</c:v>
                </c:pt>
                <c:pt idx="26">
                  <c:v>0.9365853658536587</c:v>
                </c:pt>
                <c:pt idx="27">
                  <c:v>0.9365853658536587</c:v>
                </c:pt>
                <c:pt idx="28">
                  <c:v>0.9365853658536587</c:v>
                </c:pt>
                <c:pt idx="29">
                  <c:v>0.9365853658536587</c:v>
                </c:pt>
                <c:pt idx="30">
                  <c:v>0.9365853658536587</c:v>
                </c:pt>
                <c:pt idx="31">
                  <c:v>0.9365853658536587</c:v>
                </c:pt>
                <c:pt idx="32">
                  <c:v>0.9365853658536587</c:v>
                </c:pt>
                <c:pt idx="33">
                  <c:v>0.9365853658536587</c:v>
                </c:pt>
                <c:pt idx="34">
                  <c:v>0.9365853658536587</c:v>
                </c:pt>
                <c:pt idx="35">
                  <c:v>0.9365853658536587</c:v>
                </c:pt>
                <c:pt idx="36">
                  <c:v>0.9365853658536587</c:v>
                </c:pt>
                <c:pt idx="37">
                  <c:v>0.9365853658536587</c:v>
                </c:pt>
                <c:pt idx="38">
                  <c:v>0.9365853658536587</c:v>
                </c:pt>
                <c:pt idx="39">
                  <c:v>0.9365853658536587</c:v>
                </c:pt>
                <c:pt idx="40">
                  <c:v>0.9365853658536587</c:v>
                </c:pt>
                <c:pt idx="41">
                  <c:v>0.9365853658536587</c:v>
                </c:pt>
                <c:pt idx="42">
                  <c:v>0.9365853658536587</c:v>
                </c:pt>
                <c:pt idx="43">
                  <c:v>0.9365853658536587</c:v>
                </c:pt>
                <c:pt idx="44">
                  <c:v>0.9365853658536587</c:v>
                </c:pt>
                <c:pt idx="45">
                  <c:v>0.9365853658536587</c:v>
                </c:pt>
                <c:pt idx="46">
                  <c:v>0.9365853658536587</c:v>
                </c:pt>
                <c:pt idx="47">
                  <c:v>0.9365853658536587</c:v>
                </c:pt>
              </c:numCache>
            </c:numRef>
          </c:val>
          <c:smooth val="0"/>
          <c:extLst>
            <c:ext xmlns:c16="http://schemas.microsoft.com/office/drawing/2014/chart" uri="{C3380CC4-5D6E-409C-BE32-E72D297353CC}">
              <c16:uniqueId val="{00000000-1412-9442-8144-C77F872E39E2}"/>
            </c:ext>
          </c:extLst>
        </c:ser>
        <c:ser>
          <c:idx val="1"/>
          <c:order val="1"/>
          <c:tx>
            <c:strRef>
              <c:f>'Initial MPS and RCCP'!$D$19</c:f>
              <c:strCache>
                <c:ptCount val="1"/>
                <c:pt idx="0">
                  <c:v>Cushion Rate (%)</c:v>
                </c:pt>
              </c:strCache>
            </c:strRef>
          </c:tx>
          <c:spPr>
            <a:ln>
              <a:solidFill>
                <a:srgbClr val="002060"/>
              </a:solidFill>
            </a:ln>
          </c:spPr>
          <c:marker>
            <c:symbol val="circle"/>
            <c:size val="5"/>
            <c:spPr>
              <a:solidFill>
                <a:srgbClr val="002060"/>
              </a:solidFill>
              <a:ln w="25400" cap="rnd">
                <a:solidFill>
                  <a:srgbClr val="002060"/>
                </a:solidFill>
              </a:ln>
            </c:spPr>
          </c:marker>
          <c:val>
            <c:numRef>
              <c:f>'Initial MPS and RCCP'!$E$19:$AZ$19</c:f>
              <c:numCache>
                <c:formatCode>0%</c:formatCode>
                <c:ptCount val="48"/>
                <c:pt idx="0">
                  <c:v>1.1764705882352899E-2</c:v>
                </c:pt>
                <c:pt idx="1">
                  <c:v>1.1764705882352899E-2</c:v>
                </c:pt>
                <c:pt idx="2">
                  <c:v>1.1764705882352899E-2</c:v>
                </c:pt>
                <c:pt idx="3">
                  <c:v>1.1764705882352899E-2</c:v>
                </c:pt>
                <c:pt idx="4">
                  <c:v>1.1764705882352899E-2</c:v>
                </c:pt>
                <c:pt idx="5">
                  <c:v>1.1764705882352899E-2</c:v>
                </c:pt>
                <c:pt idx="6">
                  <c:v>1.1764705882352899E-2</c:v>
                </c:pt>
                <c:pt idx="7">
                  <c:v>1.1764705882352899E-2</c:v>
                </c:pt>
                <c:pt idx="8">
                  <c:v>1.1764705882352899E-2</c:v>
                </c:pt>
                <c:pt idx="9">
                  <c:v>1.1764705882352899E-2</c:v>
                </c:pt>
                <c:pt idx="10">
                  <c:v>1.1764705882352899E-2</c:v>
                </c:pt>
                <c:pt idx="11">
                  <c:v>1.1764705882352899E-2</c:v>
                </c:pt>
                <c:pt idx="12">
                  <c:v>1.1764705882352899E-2</c:v>
                </c:pt>
                <c:pt idx="13">
                  <c:v>1.1764705882352899E-2</c:v>
                </c:pt>
                <c:pt idx="14">
                  <c:v>1.1764705882352899E-2</c:v>
                </c:pt>
                <c:pt idx="15">
                  <c:v>1.1764705882352899E-2</c:v>
                </c:pt>
                <c:pt idx="16">
                  <c:v>1.1764705882352899E-2</c:v>
                </c:pt>
                <c:pt idx="17">
                  <c:v>1.1764705882352899E-2</c:v>
                </c:pt>
                <c:pt idx="18">
                  <c:v>1.1764705882352899E-2</c:v>
                </c:pt>
                <c:pt idx="19">
                  <c:v>1.1764705882352899E-2</c:v>
                </c:pt>
                <c:pt idx="20">
                  <c:v>6.3414634146341298E-2</c:v>
                </c:pt>
                <c:pt idx="21">
                  <c:v>6.3414634146341298E-2</c:v>
                </c:pt>
                <c:pt idx="22">
                  <c:v>6.3414634146341298E-2</c:v>
                </c:pt>
                <c:pt idx="23">
                  <c:v>6.3414634146341298E-2</c:v>
                </c:pt>
                <c:pt idx="24">
                  <c:v>6.3414634146341298E-2</c:v>
                </c:pt>
                <c:pt idx="25">
                  <c:v>6.3414634146341298E-2</c:v>
                </c:pt>
                <c:pt idx="26">
                  <c:v>6.3414634146341298E-2</c:v>
                </c:pt>
                <c:pt idx="27">
                  <c:v>6.3414634146341298E-2</c:v>
                </c:pt>
                <c:pt idx="28">
                  <c:v>6.3414634146341298E-2</c:v>
                </c:pt>
                <c:pt idx="29">
                  <c:v>6.3414634146341298E-2</c:v>
                </c:pt>
                <c:pt idx="30">
                  <c:v>6.3414634146341298E-2</c:v>
                </c:pt>
                <c:pt idx="31">
                  <c:v>6.3414634146341298E-2</c:v>
                </c:pt>
                <c:pt idx="32">
                  <c:v>6.3414634146341298E-2</c:v>
                </c:pt>
                <c:pt idx="33">
                  <c:v>6.3414634146341298E-2</c:v>
                </c:pt>
                <c:pt idx="34">
                  <c:v>6.3414634146341298E-2</c:v>
                </c:pt>
                <c:pt idx="35">
                  <c:v>6.3414634146341298E-2</c:v>
                </c:pt>
                <c:pt idx="36">
                  <c:v>6.3414634146341298E-2</c:v>
                </c:pt>
                <c:pt idx="37">
                  <c:v>6.3414634146341298E-2</c:v>
                </c:pt>
                <c:pt idx="38">
                  <c:v>6.3414634146341298E-2</c:v>
                </c:pt>
                <c:pt idx="39">
                  <c:v>6.3414634146341298E-2</c:v>
                </c:pt>
                <c:pt idx="40">
                  <c:v>6.3414634146341298E-2</c:v>
                </c:pt>
                <c:pt idx="41">
                  <c:v>6.3414634146341298E-2</c:v>
                </c:pt>
                <c:pt idx="42">
                  <c:v>6.3414634146341298E-2</c:v>
                </c:pt>
                <c:pt idx="43">
                  <c:v>6.3414634146341298E-2</c:v>
                </c:pt>
                <c:pt idx="44">
                  <c:v>6.3414634146341298E-2</c:v>
                </c:pt>
                <c:pt idx="45">
                  <c:v>6.3414634146341298E-2</c:v>
                </c:pt>
                <c:pt idx="46">
                  <c:v>6.3414634146341298E-2</c:v>
                </c:pt>
                <c:pt idx="47">
                  <c:v>6.3414634146341298E-2</c:v>
                </c:pt>
              </c:numCache>
            </c:numRef>
          </c:val>
          <c:smooth val="0"/>
          <c:extLst>
            <c:ext xmlns:c16="http://schemas.microsoft.com/office/drawing/2014/chart" uri="{C3380CC4-5D6E-409C-BE32-E72D297353CC}">
              <c16:uniqueId val="{00000001-1412-9442-8144-C77F872E39E2}"/>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chemeClr val="accent1">
                  <a:lumMod val="20000"/>
                  <a:lumOff val="80000"/>
                </a:schemeClr>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overlay val="0"/>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1"/>
                </a:solidFill>
              </a:defRPr>
            </a:pPr>
            <a:r>
              <a:rPr lang="fr-FR" sz="1400" b="0" i="0" u="none" strike="noStrike" kern="1200" spc="0" baseline="0">
                <a:solidFill>
                  <a:schemeClr val="tx1"/>
                </a:solidFill>
              </a:rPr>
              <a:t>Authorised Master Production Schedule (MPS) for Nov '24 ~ Oct '25</a:t>
            </a:r>
          </a:p>
        </c:rich>
      </c:tx>
      <c:overlay val="0"/>
    </c:title>
    <c:autoTitleDeleted val="0"/>
    <c:plotArea>
      <c:layout>
        <c:manualLayout>
          <c:layoutTarget val="inner"/>
          <c:xMode val="edge"/>
          <c:yMode val="edge"/>
          <c:x val="6.9351782429638284E-2"/>
          <c:y val="0.15794652424162772"/>
          <c:w val="0.90940781578985552"/>
          <c:h val="0.62141476523225314"/>
        </c:manualLayout>
      </c:layout>
      <c:lineChart>
        <c:grouping val="standard"/>
        <c:varyColors val="0"/>
        <c:ser>
          <c:idx val="0"/>
          <c:order val="0"/>
          <c:tx>
            <c:v>Weekly Demand</c:v>
          </c:tx>
          <c:spPr>
            <a:ln w="19050">
              <a:solidFill>
                <a:srgbClr val="000080"/>
              </a:solidFill>
              <a:prstDash val="solid"/>
            </a:ln>
          </c:spPr>
          <c:marker>
            <c:symbol val="circle"/>
            <c:size val="5"/>
            <c:spPr>
              <a:solidFill>
                <a:srgbClr val="000080"/>
              </a:solidFill>
              <a:ln>
                <a:no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MPS'!$E$10:$AZ$10</c:f>
              <c:numCache>
                <c:formatCode>#,##0_);\(#,##0\)</c:formatCode>
                <c:ptCount val="48"/>
                <c:pt idx="0">
                  <c:v>66732</c:v>
                </c:pt>
                <c:pt idx="1">
                  <c:v>66732</c:v>
                </c:pt>
                <c:pt idx="2">
                  <c:v>66732</c:v>
                </c:pt>
                <c:pt idx="3">
                  <c:v>66732</c:v>
                </c:pt>
                <c:pt idx="4">
                  <c:v>85295</c:v>
                </c:pt>
                <c:pt idx="5">
                  <c:v>85295</c:v>
                </c:pt>
                <c:pt idx="6">
                  <c:v>85295</c:v>
                </c:pt>
                <c:pt idx="7">
                  <c:v>85295</c:v>
                </c:pt>
                <c:pt idx="8">
                  <c:v>81551</c:v>
                </c:pt>
                <c:pt idx="9">
                  <c:v>81551</c:v>
                </c:pt>
                <c:pt idx="10">
                  <c:v>81551</c:v>
                </c:pt>
                <c:pt idx="11">
                  <c:v>81551</c:v>
                </c:pt>
                <c:pt idx="12">
                  <c:v>54823</c:v>
                </c:pt>
                <c:pt idx="13">
                  <c:v>54823</c:v>
                </c:pt>
                <c:pt idx="14">
                  <c:v>54823</c:v>
                </c:pt>
                <c:pt idx="15">
                  <c:v>54823</c:v>
                </c:pt>
                <c:pt idx="16" formatCode="_(* #,##0_);_(* \(#,##0\);_(* &quot;-&quot;_);_(@_)">
                  <c:v>54823</c:v>
                </c:pt>
                <c:pt idx="17" formatCode="_(* #,##0_);_(* \(#,##0\);_(* &quot;-&quot;_);_(@_)">
                  <c:v>54823</c:v>
                </c:pt>
                <c:pt idx="18" formatCode="_(* #,##0_);_(* \(#,##0\);_(* &quot;-&quot;_);_(@_)">
                  <c:v>54823</c:v>
                </c:pt>
                <c:pt idx="19" formatCode="_(* #,##0_);_(* \(#,##0\);_(* &quot;-&quot;_);_(@_)">
                  <c:v>54823</c:v>
                </c:pt>
                <c:pt idx="20" formatCode="_(* #,##0_);_(* \(#,##0\);_(* &quot;-&quot;_);_(@_)">
                  <c:v>40948</c:v>
                </c:pt>
                <c:pt idx="21" formatCode="_(* #,##0_);_(* \(#,##0\);_(* &quot;-&quot;_);_(@_)">
                  <c:v>40948</c:v>
                </c:pt>
                <c:pt idx="22" formatCode="_(* #,##0_);_(* \(#,##0\);_(* &quot;-&quot;_);_(@_)">
                  <c:v>40948</c:v>
                </c:pt>
                <c:pt idx="23" formatCode="_(* #,##0_);_(* \(#,##0\);_(* &quot;-&quot;_);_(@_)">
                  <c:v>40948</c:v>
                </c:pt>
                <c:pt idx="24" formatCode="_(* #,##0_);_(* \(#,##0\);_(* &quot;-&quot;_);_(@_)">
                  <c:v>47478</c:v>
                </c:pt>
                <c:pt idx="25" formatCode="_(* #,##0_);_(* \(#,##0\);_(* &quot;-&quot;_);_(@_)">
                  <c:v>47478</c:v>
                </c:pt>
                <c:pt idx="26" formatCode="_(* #,##0_);_(* \(#,##0\);_(* &quot;-&quot;_);_(@_)">
                  <c:v>47478</c:v>
                </c:pt>
                <c:pt idx="27" formatCode="_(* #,##0_);_(* \(#,##0\);_(* &quot;-&quot;_);_(@_)">
                  <c:v>47478</c:v>
                </c:pt>
                <c:pt idx="28" formatCode="_(* #,##0_);_(* \(#,##0\);_(* &quot;-&quot;_);_(@_)">
                  <c:v>44166</c:v>
                </c:pt>
                <c:pt idx="29" formatCode="_(* #,##0_);_(* \(#,##0\);_(* &quot;-&quot;_);_(@_)">
                  <c:v>44166</c:v>
                </c:pt>
                <c:pt idx="30" formatCode="_(* #,##0_);_(* \(#,##0\);_(* &quot;-&quot;_);_(@_)">
                  <c:v>44166</c:v>
                </c:pt>
                <c:pt idx="31" formatCode="_(* #,##0_);_(* \(#,##0\);_(* &quot;-&quot;_);_(@_)">
                  <c:v>44166</c:v>
                </c:pt>
                <c:pt idx="32" formatCode="_(* #,##0_);_(* \(#,##0\);_(* &quot;-&quot;_);_(@_)">
                  <c:v>35150</c:v>
                </c:pt>
                <c:pt idx="33" formatCode="_(* #,##0_);_(* \(#,##0\);_(* &quot;-&quot;_);_(@_)">
                  <c:v>35150</c:v>
                </c:pt>
                <c:pt idx="34" formatCode="_(* #,##0_);_(* \(#,##0\);_(* &quot;-&quot;_);_(@_)">
                  <c:v>35150</c:v>
                </c:pt>
                <c:pt idx="35" formatCode="_(* #,##0_);_(* \(#,##0\);_(* &quot;-&quot;_);_(@_)">
                  <c:v>35150</c:v>
                </c:pt>
                <c:pt idx="36" formatCode="_(* #,##0_);_(* \(#,##0\);_(* &quot;-&quot;_);_(@_)">
                  <c:v>40479</c:v>
                </c:pt>
                <c:pt idx="37" formatCode="_(* #,##0_);_(* \(#,##0\);_(* &quot;-&quot;_);_(@_)">
                  <c:v>40479</c:v>
                </c:pt>
                <c:pt idx="38" formatCode="_(* #,##0_);_(* \(#,##0\);_(* &quot;-&quot;_);_(@_)">
                  <c:v>40479</c:v>
                </c:pt>
                <c:pt idx="39" formatCode="_(* #,##0_);_(* \(#,##0\);_(* &quot;-&quot;_);_(@_)">
                  <c:v>40479</c:v>
                </c:pt>
                <c:pt idx="40" formatCode="_(* #,##0_);_(* \(#,##0\);_(* &quot;-&quot;_);_(@_)">
                  <c:v>49420</c:v>
                </c:pt>
                <c:pt idx="41" formatCode="_(* #,##0_);_(* \(#,##0\);_(* &quot;-&quot;_);_(@_)">
                  <c:v>49420</c:v>
                </c:pt>
                <c:pt idx="42" formatCode="_(* #,##0_);_(* \(#,##0\);_(* &quot;-&quot;_);_(@_)">
                  <c:v>49420</c:v>
                </c:pt>
                <c:pt idx="43" formatCode="_(* #,##0_);_(* \(#,##0\);_(* &quot;-&quot;_);_(@_)">
                  <c:v>49420</c:v>
                </c:pt>
                <c:pt idx="44" formatCode="_(* #,##0_);_(* \(#,##0\);_(* &quot;-&quot;_);_(@_)">
                  <c:v>51054</c:v>
                </c:pt>
                <c:pt idx="45" formatCode="_(* #,##0_);_(* \(#,##0\);_(* &quot;-&quot;_);_(@_)">
                  <c:v>51054</c:v>
                </c:pt>
                <c:pt idx="46" formatCode="_(* #,##0_);_(* \(#,##0\);_(* &quot;-&quot;_);_(@_)">
                  <c:v>51054</c:v>
                </c:pt>
                <c:pt idx="47" formatCode="_(* #,##0_);_(* \(#,##0\);_(* &quot;-&quot;_);_(@_)">
                  <c:v>51054</c:v>
                </c:pt>
              </c:numCache>
            </c:numRef>
          </c:val>
          <c:smooth val="0"/>
          <c:extLst>
            <c:ext xmlns:c16="http://schemas.microsoft.com/office/drawing/2014/chart" uri="{C3380CC4-5D6E-409C-BE32-E72D297353CC}">
              <c16:uniqueId val="{00000000-FFD6-F845-BA69-FE55EB10E1B9}"/>
            </c:ext>
          </c:extLst>
        </c:ser>
        <c:ser>
          <c:idx val="1"/>
          <c:order val="1"/>
          <c:tx>
            <c:v>Authorised MPS</c:v>
          </c:tx>
          <c:spPr>
            <a:ln w="19050">
              <a:solidFill>
                <a:schemeClr val="accent5"/>
              </a:solidFill>
              <a:prstDash val="solid"/>
            </a:ln>
          </c:spPr>
          <c:marker>
            <c:symbol val="circle"/>
            <c:size val="5"/>
            <c:spPr>
              <a:solidFill>
                <a:schemeClr val="accent5"/>
              </a:solidFill>
              <a:ln>
                <a:no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MPS'!$E$17:$AZ$17</c:f>
              <c:numCache>
                <c:formatCode>#,##0</c:formatCode>
                <c:ptCount val="48"/>
                <c:pt idx="0">
                  <c:v>63000</c:v>
                </c:pt>
                <c:pt idx="1">
                  <c:v>63000</c:v>
                </c:pt>
                <c:pt idx="2">
                  <c:v>63000</c:v>
                </c:pt>
                <c:pt idx="3">
                  <c:v>63000</c:v>
                </c:pt>
                <c:pt idx="4">
                  <c:v>63000</c:v>
                </c:pt>
                <c:pt idx="5">
                  <c:v>63000</c:v>
                </c:pt>
                <c:pt idx="6">
                  <c:v>63000</c:v>
                </c:pt>
                <c:pt idx="7">
                  <c:v>63000</c:v>
                </c:pt>
                <c:pt idx="8">
                  <c:v>63000</c:v>
                </c:pt>
                <c:pt idx="9">
                  <c:v>63000</c:v>
                </c:pt>
                <c:pt idx="10">
                  <c:v>63000</c:v>
                </c:pt>
                <c:pt idx="11">
                  <c:v>63000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1-FFD6-F845-BA69-FE55EB10E1B9}"/>
            </c:ext>
          </c:extLst>
        </c:ser>
        <c:ser>
          <c:idx val="2"/>
          <c:order val="2"/>
          <c:tx>
            <c:v>Projected Available</c:v>
          </c:tx>
          <c:marker>
            <c:symbol val="circle"/>
            <c:size val="5"/>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MPS'!$E$15:$AZ$15</c:f>
              <c:numCache>
                <c:formatCode>#,##0</c:formatCode>
                <c:ptCount val="48"/>
                <c:pt idx="0">
                  <c:v>98871.254770153551</c:v>
                </c:pt>
                <c:pt idx="1">
                  <c:v>95139.254770153551</c:v>
                </c:pt>
                <c:pt idx="2">
                  <c:v>91407.254770153551</c:v>
                </c:pt>
                <c:pt idx="3">
                  <c:v>87675.254770153551</c:v>
                </c:pt>
                <c:pt idx="4">
                  <c:v>65380.254770153551</c:v>
                </c:pt>
                <c:pt idx="5">
                  <c:v>43085.254770153551</c:v>
                </c:pt>
                <c:pt idx="6">
                  <c:v>20790.254770153551</c:v>
                </c:pt>
                <c:pt idx="7">
                  <c:v>-1504.7452298464486</c:v>
                </c:pt>
                <c:pt idx="8">
                  <c:v>-20055.745229846449</c:v>
                </c:pt>
                <c:pt idx="9">
                  <c:v>-38606.745229846449</c:v>
                </c:pt>
                <c:pt idx="10">
                  <c:v>-57157.745229846449</c:v>
                </c:pt>
                <c:pt idx="11">
                  <c:v>-75708.745229846449</c:v>
                </c:pt>
                <c:pt idx="12">
                  <c:v>-67531.745229846449</c:v>
                </c:pt>
                <c:pt idx="13">
                  <c:v>-59354.745229846449</c:v>
                </c:pt>
                <c:pt idx="14">
                  <c:v>-51177.745229846449</c:v>
                </c:pt>
                <c:pt idx="15">
                  <c:v>-43000.745229846449</c:v>
                </c:pt>
                <c:pt idx="16">
                  <c:v>-34823.745229846449</c:v>
                </c:pt>
                <c:pt idx="17">
                  <c:v>-26646.745229846449</c:v>
                </c:pt>
                <c:pt idx="18">
                  <c:v>-18469.745229846449</c:v>
                </c:pt>
                <c:pt idx="19">
                  <c:v>-10292.745229846449</c:v>
                </c:pt>
                <c:pt idx="20">
                  <c:v>-3240.7452298464486</c:v>
                </c:pt>
                <c:pt idx="21">
                  <c:v>3811.2547701535514</c:v>
                </c:pt>
                <c:pt idx="22">
                  <c:v>10863.254770153551</c:v>
                </c:pt>
                <c:pt idx="23">
                  <c:v>17915.254770153551</c:v>
                </c:pt>
                <c:pt idx="24">
                  <c:v>18437.254770153551</c:v>
                </c:pt>
                <c:pt idx="25">
                  <c:v>18959.254770153551</c:v>
                </c:pt>
                <c:pt idx="26">
                  <c:v>19481.254770153551</c:v>
                </c:pt>
                <c:pt idx="27">
                  <c:v>20003.254770153551</c:v>
                </c:pt>
                <c:pt idx="28">
                  <c:v>23837.254770153551</c:v>
                </c:pt>
                <c:pt idx="29">
                  <c:v>27671.254770153551</c:v>
                </c:pt>
                <c:pt idx="30">
                  <c:v>31505.254770153551</c:v>
                </c:pt>
                <c:pt idx="31">
                  <c:v>35339.254770153551</c:v>
                </c:pt>
                <c:pt idx="32">
                  <c:v>48189.254770153551</c:v>
                </c:pt>
                <c:pt idx="33">
                  <c:v>61039.254770153551</c:v>
                </c:pt>
                <c:pt idx="34">
                  <c:v>73889.254770153551</c:v>
                </c:pt>
                <c:pt idx="35">
                  <c:v>86739.254770153551</c:v>
                </c:pt>
                <c:pt idx="36">
                  <c:v>94260.254770153551</c:v>
                </c:pt>
                <c:pt idx="37">
                  <c:v>101781.25477015355</c:v>
                </c:pt>
                <c:pt idx="38">
                  <c:v>109302.25477015355</c:v>
                </c:pt>
                <c:pt idx="39">
                  <c:v>116823.25477015355</c:v>
                </c:pt>
                <c:pt idx="40">
                  <c:v>115403.25477015355</c:v>
                </c:pt>
                <c:pt idx="41">
                  <c:v>113983.25477015355</c:v>
                </c:pt>
                <c:pt idx="42">
                  <c:v>112563.25477015355</c:v>
                </c:pt>
                <c:pt idx="43">
                  <c:v>111143.25477015355</c:v>
                </c:pt>
                <c:pt idx="44">
                  <c:v>108089.25477015355</c:v>
                </c:pt>
                <c:pt idx="45">
                  <c:v>105035.25477015355</c:v>
                </c:pt>
                <c:pt idx="46">
                  <c:v>101981.25477015355</c:v>
                </c:pt>
                <c:pt idx="47">
                  <c:v>98927.254770153551</c:v>
                </c:pt>
              </c:numCache>
            </c:numRef>
          </c:val>
          <c:smooth val="0"/>
          <c:extLst>
            <c:ext xmlns:c16="http://schemas.microsoft.com/office/drawing/2014/chart" uri="{C3380CC4-5D6E-409C-BE32-E72D297353CC}">
              <c16:uniqueId val="{00000002-FFD6-F845-BA69-FE55EB10E1B9}"/>
            </c:ext>
          </c:extLst>
        </c:ser>
        <c:ser>
          <c:idx val="3"/>
          <c:order val="3"/>
          <c:tx>
            <c:v>Available to Promise</c:v>
          </c:tx>
          <c:spPr>
            <a:ln>
              <a:solidFill>
                <a:schemeClr val="accent4"/>
              </a:solidFill>
            </a:ln>
          </c:spPr>
          <c:marker>
            <c:symbol val="circle"/>
            <c:size val="5"/>
            <c:spPr>
              <a:solidFill>
                <a:schemeClr val="accent4"/>
              </a:solidFill>
              <a:ln>
                <a:solidFill>
                  <a:schemeClr val="accent4"/>
                </a:solidFill>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MPS'!$E$16:$AZ$16</c:f>
              <c:numCache>
                <c:formatCode>#,##0</c:formatCode>
                <c:ptCount val="48"/>
                <c:pt idx="0">
                  <c:v>98871.254770153551</c:v>
                </c:pt>
                <c:pt idx="1">
                  <c:v>3000</c:v>
                </c:pt>
                <c:pt idx="2">
                  <c:v>0</c:v>
                </c:pt>
                <c:pt idx="3">
                  <c:v>0</c:v>
                </c:pt>
                <c:pt idx="4">
                  <c:v>0</c:v>
                </c:pt>
                <c:pt idx="5">
                  <c:v>0</c:v>
                </c:pt>
                <c:pt idx="6">
                  <c:v>3000</c:v>
                </c:pt>
                <c:pt idx="7">
                  <c:v>0</c:v>
                </c:pt>
                <c:pt idx="8">
                  <c:v>0</c:v>
                </c:pt>
                <c:pt idx="9">
                  <c:v>0</c:v>
                </c:pt>
                <c:pt idx="10">
                  <c:v>0</c:v>
                </c:pt>
                <c:pt idx="11">
                  <c:v>41000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0-5EB2-AA45-8CFC-E6717DB10B0F}"/>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low"/>
        <c:spPr>
          <a:ln w="3175">
            <a:solidFill>
              <a:schemeClr val="tx1"/>
            </a:solidFill>
            <a:prstDash val="solid"/>
          </a:ln>
        </c:spPr>
        <c:txPr>
          <a:bodyPr rot="-1800000" vert="horz" anchor="ctr" anchorCtr="1"/>
          <a:lstStyle/>
          <a:p>
            <a:pPr>
              <a:defRPr sz="1250" b="0" i="0" u="none" strike="noStrike" baseline="0">
                <a:solidFill>
                  <a:srgbClr val="000000"/>
                </a:solidFill>
                <a:latin typeface="Arial"/>
                <a:ea typeface="Arial"/>
                <a:cs typeface="Arial"/>
              </a:defRPr>
            </a:pPr>
            <a:endParaRPr lang="en-US"/>
          </a:p>
        </c:txPr>
        <c:crossAx val="1"/>
        <c:crossesAt val="0"/>
        <c:auto val="1"/>
        <c:lblAlgn val="ctr"/>
        <c:lblOffset val="100"/>
        <c:tickLblSkip val="1"/>
        <c:tickMarkSkip val="1"/>
        <c:noMultiLvlLbl val="0"/>
      </c:catAx>
      <c:valAx>
        <c:axId val="1"/>
        <c:scaling>
          <c:orientation val="minMax"/>
          <c:min val="-50000"/>
        </c:scaling>
        <c:delete val="0"/>
        <c:axPos val="l"/>
        <c:majorGridlines>
          <c:spPr>
            <a:ln w="3175">
              <a:solidFill>
                <a:schemeClr val="bg1">
                  <a:lumMod val="75000"/>
                </a:schemeClr>
              </a:solidFill>
              <a:prstDash val="solid"/>
            </a:ln>
          </c:spPr>
        </c:majorGridlines>
        <c:title>
          <c:tx>
            <c:rich>
              <a:bodyPr/>
              <a:lstStyle/>
              <a:p>
                <a:pPr>
                  <a:defRPr/>
                </a:pPr>
                <a:r>
                  <a:rPr lang="en-US"/>
                  <a:t>Production Quantity (units)</a:t>
                </a:r>
              </a:p>
            </c:rich>
          </c:tx>
          <c:layout>
            <c:manualLayout>
              <c:xMode val="edge"/>
              <c:yMode val="edge"/>
              <c:x val="4.2603262243818898E-3"/>
              <c:y val="0.30190725606668589"/>
            </c:manualLayout>
          </c:layout>
          <c:overlay val="0"/>
        </c:title>
        <c:numFmt formatCode="#,##0_);\(#,##0\)" sourceLinked="1"/>
        <c:majorTickMark val="out"/>
        <c:minorTickMark val="none"/>
        <c:tickLblPos val="nextTo"/>
        <c:spPr>
          <a:ln w="3175">
            <a:solidFill>
              <a:schemeClr val="tx1"/>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noFill/>
          <a:prstDash val="solid"/>
        </a:ln>
      </c:spPr>
    </c:plotArea>
    <c:legend>
      <c:legendPos val="t"/>
      <c:layout>
        <c:manualLayout>
          <c:xMode val="edge"/>
          <c:yMode val="edge"/>
          <c:x val="0.27493084679443425"/>
          <c:y val="8.5268499520126162E-2"/>
          <c:w val="0.44853654512956104"/>
          <c:h val="6.6220920271292394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1"/>
                </a:solidFill>
              </a:defRPr>
            </a:pPr>
            <a:r>
              <a:rPr lang="fr-FR" sz="1400" b="0" i="0" u="none" strike="noStrike" kern="1200" spc="0" baseline="0">
                <a:solidFill>
                  <a:schemeClr val="tx1"/>
                </a:solidFill>
              </a:rPr>
              <a:t>Rough Cut Capacity Planning (RCCP) for Nov '24 ~ Oct '25</a:t>
            </a:r>
          </a:p>
        </c:rich>
      </c:tx>
      <c:layout>
        <c:manualLayout>
          <c:xMode val="edge"/>
          <c:yMode val="edge"/>
          <c:x val="0.40270380297788283"/>
          <c:y val="2.7726424461430579E-3"/>
        </c:manualLayout>
      </c:layout>
      <c:overlay val="0"/>
    </c:title>
    <c:autoTitleDeleted val="0"/>
    <c:plotArea>
      <c:layout>
        <c:manualLayout>
          <c:layoutTarget val="inner"/>
          <c:xMode val="edge"/>
          <c:yMode val="edge"/>
          <c:x val="7.1745377650742015E-2"/>
          <c:y val="0.14131066956476937"/>
          <c:w val="0.90701425563921934"/>
          <c:h val="0.64408013370631256"/>
        </c:manualLayout>
      </c:layout>
      <c:lineChart>
        <c:grouping val="standard"/>
        <c:varyColors val="0"/>
        <c:ser>
          <c:idx val="0"/>
          <c:order val="0"/>
          <c:tx>
            <c:strRef>
              <c:f>'Authorised MPS'!$D$21</c:f>
              <c:strCache>
                <c:ptCount val="1"/>
                <c:pt idx="0">
                  <c:v>Available Labour Units</c:v>
                </c:pt>
              </c:strCache>
            </c:strRef>
          </c:tx>
          <c:spPr>
            <a:ln w="19050">
              <a:solidFill>
                <a:srgbClr val="000080"/>
              </a:solidFill>
              <a:prstDash val="solid"/>
            </a:ln>
          </c:spPr>
          <c:marker>
            <c:symbol val="circle"/>
            <c:size val="5"/>
            <c:spPr>
              <a:solidFill>
                <a:srgbClr val="000080"/>
              </a:solidFill>
              <a:ln w="25400">
                <a:solidFill>
                  <a:srgbClr val="000080"/>
                </a:solid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MPS'!$E$21:$AZ$21</c:f>
              <c:numCache>
                <c:formatCode>#,##0_);\(#,##0\)</c:formatCode>
                <c:ptCount val="48"/>
                <c:pt idx="0">
                  <c:v>63750</c:v>
                </c:pt>
                <c:pt idx="1">
                  <c:v>63750</c:v>
                </c:pt>
                <c:pt idx="2">
                  <c:v>63750</c:v>
                </c:pt>
                <c:pt idx="3">
                  <c:v>63750</c:v>
                </c:pt>
                <c:pt idx="4">
                  <c:v>63750</c:v>
                </c:pt>
                <c:pt idx="5">
                  <c:v>63750</c:v>
                </c:pt>
                <c:pt idx="6">
                  <c:v>63750</c:v>
                </c:pt>
                <c:pt idx="7">
                  <c:v>63750</c:v>
                </c:pt>
                <c:pt idx="8">
                  <c:v>63750</c:v>
                </c:pt>
                <c:pt idx="9">
                  <c:v>63750</c:v>
                </c:pt>
                <c:pt idx="10">
                  <c:v>63750</c:v>
                </c:pt>
                <c:pt idx="11">
                  <c:v>63750</c:v>
                </c:pt>
                <c:pt idx="12">
                  <c:v>63750</c:v>
                </c:pt>
                <c:pt idx="13">
                  <c:v>63750</c:v>
                </c:pt>
                <c:pt idx="14">
                  <c:v>63750</c:v>
                </c:pt>
                <c:pt idx="15">
                  <c:v>63750</c:v>
                </c:pt>
                <c:pt idx="16">
                  <c:v>63750</c:v>
                </c:pt>
                <c:pt idx="17">
                  <c:v>63750</c:v>
                </c:pt>
                <c:pt idx="18">
                  <c:v>63750</c:v>
                </c:pt>
                <c:pt idx="19">
                  <c:v>63750</c:v>
                </c:pt>
                <c:pt idx="20">
                  <c:v>51250</c:v>
                </c:pt>
                <c:pt idx="21">
                  <c:v>51250</c:v>
                </c:pt>
                <c:pt idx="22">
                  <c:v>51250</c:v>
                </c:pt>
                <c:pt idx="23">
                  <c:v>51250</c:v>
                </c:pt>
                <c:pt idx="24">
                  <c:v>51250</c:v>
                </c:pt>
                <c:pt idx="25">
                  <c:v>51250</c:v>
                </c:pt>
                <c:pt idx="26">
                  <c:v>51250</c:v>
                </c:pt>
                <c:pt idx="27">
                  <c:v>51250</c:v>
                </c:pt>
                <c:pt idx="28">
                  <c:v>51250</c:v>
                </c:pt>
                <c:pt idx="29">
                  <c:v>51250</c:v>
                </c:pt>
                <c:pt idx="30">
                  <c:v>51250</c:v>
                </c:pt>
                <c:pt idx="31">
                  <c:v>51250</c:v>
                </c:pt>
                <c:pt idx="32">
                  <c:v>51250</c:v>
                </c:pt>
                <c:pt idx="33">
                  <c:v>51250</c:v>
                </c:pt>
                <c:pt idx="34">
                  <c:v>51250</c:v>
                </c:pt>
                <c:pt idx="35">
                  <c:v>51250</c:v>
                </c:pt>
                <c:pt idx="36">
                  <c:v>51250</c:v>
                </c:pt>
                <c:pt idx="37">
                  <c:v>51250</c:v>
                </c:pt>
                <c:pt idx="38">
                  <c:v>51250</c:v>
                </c:pt>
                <c:pt idx="39">
                  <c:v>51250</c:v>
                </c:pt>
                <c:pt idx="40">
                  <c:v>51250</c:v>
                </c:pt>
                <c:pt idx="41">
                  <c:v>51250</c:v>
                </c:pt>
                <c:pt idx="42">
                  <c:v>51250</c:v>
                </c:pt>
                <c:pt idx="43">
                  <c:v>51250</c:v>
                </c:pt>
                <c:pt idx="44">
                  <c:v>51250</c:v>
                </c:pt>
                <c:pt idx="45">
                  <c:v>51250</c:v>
                </c:pt>
                <c:pt idx="46">
                  <c:v>51250</c:v>
                </c:pt>
                <c:pt idx="47">
                  <c:v>51250</c:v>
                </c:pt>
              </c:numCache>
            </c:numRef>
          </c:val>
          <c:smooth val="0"/>
          <c:extLst>
            <c:ext xmlns:c16="http://schemas.microsoft.com/office/drawing/2014/chart" uri="{C3380CC4-5D6E-409C-BE32-E72D297353CC}">
              <c16:uniqueId val="{00000000-66D6-1F49-88E6-986E4FE99562}"/>
            </c:ext>
          </c:extLst>
        </c:ser>
        <c:ser>
          <c:idx val="1"/>
          <c:order val="1"/>
          <c:tx>
            <c:strRef>
              <c:f>'Authorised MPS'!$D$22</c:f>
              <c:strCache>
                <c:ptCount val="1"/>
                <c:pt idx="0">
                  <c:v>Required Labour Units</c:v>
                </c:pt>
              </c:strCache>
            </c:strRef>
          </c:tx>
          <c:marker>
            <c:symbol val="circle"/>
            <c:size val="5"/>
            <c:spPr>
              <a:ln w="25400"/>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MPS'!$E$22:$AZ$22</c:f>
              <c:numCache>
                <c:formatCode>#,##0</c:formatCode>
                <c:ptCount val="48"/>
                <c:pt idx="0">
                  <c:v>63000</c:v>
                </c:pt>
                <c:pt idx="1">
                  <c:v>63000</c:v>
                </c:pt>
                <c:pt idx="2">
                  <c:v>63000</c:v>
                </c:pt>
                <c:pt idx="3">
                  <c:v>63000</c:v>
                </c:pt>
                <c:pt idx="4">
                  <c:v>63000</c:v>
                </c:pt>
                <c:pt idx="5">
                  <c:v>63000</c:v>
                </c:pt>
                <c:pt idx="6">
                  <c:v>63000</c:v>
                </c:pt>
                <c:pt idx="7">
                  <c:v>63000</c:v>
                </c:pt>
                <c:pt idx="8">
                  <c:v>63000</c:v>
                </c:pt>
                <c:pt idx="9">
                  <c:v>63000</c:v>
                </c:pt>
                <c:pt idx="10">
                  <c:v>63000</c:v>
                </c:pt>
                <c:pt idx="11">
                  <c:v>63000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1-66D6-1F49-88E6-986E4FE99562}"/>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chemeClr val="bg1">
                  <a:lumMod val="75000"/>
                </a:schemeClr>
              </a:solidFill>
              <a:prstDash val="solid"/>
            </a:ln>
          </c:spPr>
        </c:majorGridlines>
        <c:title>
          <c:tx>
            <c:rich>
              <a:bodyPr/>
              <a:lstStyle/>
              <a:p>
                <a:pPr>
                  <a:defRPr/>
                </a:pPr>
                <a:r>
                  <a:rPr lang="en-US"/>
                  <a:t>Production Employees</a:t>
                </a:r>
              </a:p>
            </c:rich>
          </c:tx>
          <c:layout>
            <c:manualLayout>
              <c:xMode val="edge"/>
              <c:yMode val="edge"/>
              <c:x val="4.9281810230915931E-3"/>
              <c:y val="0.34044403322979216"/>
            </c:manualLayout>
          </c:layout>
          <c:overlay val="0"/>
        </c:title>
        <c:numFmt formatCode="#,##0_);\(#,##0\)"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noFill/>
          <a:prstDash val="solid"/>
        </a:ln>
      </c:spPr>
    </c:plotArea>
    <c:legend>
      <c:legendPos val="t"/>
      <c:layout>
        <c:manualLayout>
          <c:xMode val="edge"/>
          <c:yMode val="edge"/>
          <c:x val="0.36611347400878547"/>
          <c:y val="6.959332539819077E-2"/>
          <c:w val="0.26777305198242918"/>
          <c:h val="5.1894042268169981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400" b="0" i="0" u="none" strike="noStrike" kern="1200" spc="0" baseline="0">
                <a:solidFill>
                  <a:sysClr val="windowText" lastClr="000000">
                    <a:lumMod val="65000"/>
                    <a:lumOff val="35000"/>
                  </a:sysClr>
                </a:solidFill>
              </a:rPr>
              <a:t>Workforce Utilisation Rate vs Cushion Rate</a:t>
            </a:r>
          </a:p>
        </c:rich>
      </c:tx>
      <c:overlay val="0"/>
    </c:title>
    <c:autoTitleDeleted val="0"/>
    <c:plotArea>
      <c:layout>
        <c:manualLayout>
          <c:layoutTarget val="inner"/>
          <c:xMode val="edge"/>
          <c:yMode val="edge"/>
          <c:x val="7.5763956099618196E-2"/>
          <c:y val="0.1311884842519685"/>
          <c:w val="0.90220029693923331"/>
          <c:h val="0.6880566491688539"/>
        </c:manualLayout>
      </c:layout>
      <c:lineChart>
        <c:grouping val="standard"/>
        <c:varyColors val="0"/>
        <c:ser>
          <c:idx val="0"/>
          <c:order val="0"/>
          <c:tx>
            <c:strRef>
              <c:f>'Authorised MPS'!$D$23</c:f>
              <c:strCache>
                <c:ptCount val="1"/>
                <c:pt idx="0">
                  <c:v>Utilisation Rate (%)</c:v>
                </c:pt>
              </c:strCache>
            </c:strRef>
          </c:tx>
          <c:spPr>
            <a:ln w="19050">
              <a:solidFill>
                <a:schemeClr val="accent2"/>
              </a:solidFill>
              <a:prstDash val="solid"/>
            </a:ln>
          </c:spPr>
          <c:marker>
            <c:symbol val="circle"/>
            <c:size val="5"/>
            <c:spPr>
              <a:solidFill>
                <a:schemeClr val="accent2"/>
              </a:solidFill>
              <a:ln w="25400">
                <a:solidFill>
                  <a:schemeClr val="accent2"/>
                </a:solid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MPS'!$E$23:$AZ$23</c:f>
              <c:numCache>
                <c:formatCode>0%</c:formatCode>
                <c:ptCount val="48"/>
                <c:pt idx="0">
                  <c:v>0.9882352941176471</c:v>
                </c:pt>
                <c:pt idx="1">
                  <c:v>0.9882352941176471</c:v>
                </c:pt>
                <c:pt idx="2">
                  <c:v>0.9882352941176471</c:v>
                </c:pt>
                <c:pt idx="3">
                  <c:v>0.9882352941176471</c:v>
                </c:pt>
                <c:pt idx="4">
                  <c:v>0.9882352941176471</c:v>
                </c:pt>
                <c:pt idx="5">
                  <c:v>0.9882352941176471</c:v>
                </c:pt>
                <c:pt idx="6">
                  <c:v>0.9882352941176471</c:v>
                </c:pt>
                <c:pt idx="7">
                  <c:v>0.9882352941176471</c:v>
                </c:pt>
                <c:pt idx="8">
                  <c:v>0.9882352941176471</c:v>
                </c:pt>
                <c:pt idx="9">
                  <c:v>0.9882352941176471</c:v>
                </c:pt>
                <c:pt idx="10">
                  <c:v>0.9882352941176471</c:v>
                </c:pt>
                <c:pt idx="11">
                  <c:v>0.9882352941176471</c:v>
                </c:pt>
                <c:pt idx="12">
                  <c:v>0.9882352941176471</c:v>
                </c:pt>
                <c:pt idx="13">
                  <c:v>0.9882352941176471</c:v>
                </c:pt>
                <c:pt idx="14">
                  <c:v>0.9882352941176471</c:v>
                </c:pt>
                <c:pt idx="15">
                  <c:v>0.9882352941176471</c:v>
                </c:pt>
                <c:pt idx="16">
                  <c:v>0.9882352941176471</c:v>
                </c:pt>
                <c:pt idx="17">
                  <c:v>0.9882352941176471</c:v>
                </c:pt>
                <c:pt idx="18">
                  <c:v>0.9882352941176471</c:v>
                </c:pt>
                <c:pt idx="19">
                  <c:v>0.9882352941176471</c:v>
                </c:pt>
                <c:pt idx="20">
                  <c:v>0.9365853658536587</c:v>
                </c:pt>
                <c:pt idx="21">
                  <c:v>0.9365853658536587</c:v>
                </c:pt>
                <c:pt idx="22">
                  <c:v>0.9365853658536587</c:v>
                </c:pt>
                <c:pt idx="23">
                  <c:v>0.9365853658536587</c:v>
                </c:pt>
                <c:pt idx="24">
                  <c:v>0.9365853658536587</c:v>
                </c:pt>
                <c:pt idx="25">
                  <c:v>0.9365853658536587</c:v>
                </c:pt>
                <c:pt idx="26">
                  <c:v>0.9365853658536587</c:v>
                </c:pt>
                <c:pt idx="27">
                  <c:v>0.9365853658536587</c:v>
                </c:pt>
                <c:pt idx="28">
                  <c:v>0.9365853658536587</c:v>
                </c:pt>
                <c:pt idx="29">
                  <c:v>0.9365853658536587</c:v>
                </c:pt>
                <c:pt idx="30">
                  <c:v>0.9365853658536587</c:v>
                </c:pt>
                <c:pt idx="31">
                  <c:v>0.9365853658536587</c:v>
                </c:pt>
                <c:pt idx="32">
                  <c:v>0.9365853658536587</c:v>
                </c:pt>
                <c:pt idx="33">
                  <c:v>0.9365853658536587</c:v>
                </c:pt>
                <c:pt idx="34">
                  <c:v>0.9365853658536587</c:v>
                </c:pt>
                <c:pt idx="35">
                  <c:v>0.9365853658536587</c:v>
                </c:pt>
                <c:pt idx="36">
                  <c:v>0.9365853658536587</c:v>
                </c:pt>
                <c:pt idx="37">
                  <c:v>0.9365853658536587</c:v>
                </c:pt>
                <c:pt idx="38">
                  <c:v>0.9365853658536587</c:v>
                </c:pt>
                <c:pt idx="39">
                  <c:v>0.9365853658536587</c:v>
                </c:pt>
                <c:pt idx="40">
                  <c:v>0.9365853658536587</c:v>
                </c:pt>
                <c:pt idx="41">
                  <c:v>0.9365853658536587</c:v>
                </c:pt>
                <c:pt idx="42">
                  <c:v>0.9365853658536587</c:v>
                </c:pt>
                <c:pt idx="43">
                  <c:v>0.9365853658536587</c:v>
                </c:pt>
                <c:pt idx="44">
                  <c:v>0.9365853658536587</c:v>
                </c:pt>
                <c:pt idx="45">
                  <c:v>0.9365853658536587</c:v>
                </c:pt>
                <c:pt idx="46">
                  <c:v>0.9365853658536587</c:v>
                </c:pt>
                <c:pt idx="47">
                  <c:v>0.9365853658536587</c:v>
                </c:pt>
              </c:numCache>
            </c:numRef>
          </c:val>
          <c:smooth val="0"/>
          <c:extLst>
            <c:ext xmlns:c16="http://schemas.microsoft.com/office/drawing/2014/chart" uri="{C3380CC4-5D6E-409C-BE32-E72D297353CC}">
              <c16:uniqueId val="{00000000-2B14-104F-A0E9-4FFF5957ADE1}"/>
            </c:ext>
          </c:extLst>
        </c:ser>
        <c:ser>
          <c:idx val="1"/>
          <c:order val="1"/>
          <c:tx>
            <c:strRef>
              <c:f>'Authorised MPS'!$D$24</c:f>
              <c:strCache>
                <c:ptCount val="1"/>
                <c:pt idx="0">
                  <c:v>Cushion Rate (%)</c:v>
                </c:pt>
              </c:strCache>
            </c:strRef>
          </c:tx>
          <c:spPr>
            <a:ln>
              <a:solidFill>
                <a:srgbClr val="002060"/>
              </a:solidFill>
            </a:ln>
          </c:spPr>
          <c:marker>
            <c:symbol val="circle"/>
            <c:size val="5"/>
            <c:spPr>
              <a:solidFill>
                <a:srgbClr val="002060"/>
              </a:solidFill>
              <a:ln w="25400" cap="rnd">
                <a:solidFill>
                  <a:srgbClr val="002060"/>
                </a:solidFill>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MPS'!$E$24:$AZ$24</c:f>
              <c:numCache>
                <c:formatCode>0%</c:formatCode>
                <c:ptCount val="48"/>
                <c:pt idx="0">
                  <c:v>1.1764705882352899E-2</c:v>
                </c:pt>
                <c:pt idx="1">
                  <c:v>1.1764705882352899E-2</c:v>
                </c:pt>
                <c:pt idx="2">
                  <c:v>1.1764705882352899E-2</c:v>
                </c:pt>
                <c:pt idx="3">
                  <c:v>1.1764705882352899E-2</c:v>
                </c:pt>
                <c:pt idx="4">
                  <c:v>1.1764705882352899E-2</c:v>
                </c:pt>
                <c:pt idx="5">
                  <c:v>1.1764705882352899E-2</c:v>
                </c:pt>
                <c:pt idx="6">
                  <c:v>1.1764705882352899E-2</c:v>
                </c:pt>
                <c:pt idx="7">
                  <c:v>1.1764705882352899E-2</c:v>
                </c:pt>
                <c:pt idx="8">
                  <c:v>1.1764705882352899E-2</c:v>
                </c:pt>
                <c:pt idx="9">
                  <c:v>1.1764705882352899E-2</c:v>
                </c:pt>
                <c:pt idx="10">
                  <c:v>1.1764705882352899E-2</c:v>
                </c:pt>
                <c:pt idx="11">
                  <c:v>1.1764705882352899E-2</c:v>
                </c:pt>
                <c:pt idx="12">
                  <c:v>1.1764705882352899E-2</c:v>
                </c:pt>
                <c:pt idx="13">
                  <c:v>1.1764705882352899E-2</c:v>
                </c:pt>
                <c:pt idx="14">
                  <c:v>1.1764705882352899E-2</c:v>
                </c:pt>
                <c:pt idx="15">
                  <c:v>1.1764705882352899E-2</c:v>
                </c:pt>
                <c:pt idx="16">
                  <c:v>1.1764705882352899E-2</c:v>
                </c:pt>
                <c:pt idx="17">
                  <c:v>1.1764705882352899E-2</c:v>
                </c:pt>
                <c:pt idx="18">
                  <c:v>1.1764705882352899E-2</c:v>
                </c:pt>
                <c:pt idx="19">
                  <c:v>1.1764705882352899E-2</c:v>
                </c:pt>
                <c:pt idx="20">
                  <c:v>6.3414634146341298E-2</c:v>
                </c:pt>
                <c:pt idx="21">
                  <c:v>6.3414634146341298E-2</c:v>
                </c:pt>
                <c:pt idx="22">
                  <c:v>6.3414634146341298E-2</c:v>
                </c:pt>
                <c:pt idx="23">
                  <c:v>6.3414634146341298E-2</c:v>
                </c:pt>
                <c:pt idx="24">
                  <c:v>6.3414634146341298E-2</c:v>
                </c:pt>
                <c:pt idx="25">
                  <c:v>6.3414634146341298E-2</c:v>
                </c:pt>
                <c:pt idx="26">
                  <c:v>6.3414634146341298E-2</c:v>
                </c:pt>
                <c:pt idx="27">
                  <c:v>6.3414634146341298E-2</c:v>
                </c:pt>
                <c:pt idx="28">
                  <c:v>6.3414634146341298E-2</c:v>
                </c:pt>
                <c:pt idx="29">
                  <c:v>6.3414634146341298E-2</c:v>
                </c:pt>
                <c:pt idx="30">
                  <c:v>6.3414634146341298E-2</c:v>
                </c:pt>
                <c:pt idx="31">
                  <c:v>6.3414634146341298E-2</c:v>
                </c:pt>
                <c:pt idx="32">
                  <c:v>6.3414634146341298E-2</c:v>
                </c:pt>
                <c:pt idx="33">
                  <c:v>6.3414634146341298E-2</c:v>
                </c:pt>
                <c:pt idx="34">
                  <c:v>6.3414634146341298E-2</c:v>
                </c:pt>
                <c:pt idx="35">
                  <c:v>6.3414634146341298E-2</c:v>
                </c:pt>
                <c:pt idx="36">
                  <c:v>6.3414634146341298E-2</c:v>
                </c:pt>
                <c:pt idx="37">
                  <c:v>6.3414634146341298E-2</c:v>
                </c:pt>
                <c:pt idx="38">
                  <c:v>6.3414634146341298E-2</c:v>
                </c:pt>
                <c:pt idx="39">
                  <c:v>6.3414634146341298E-2</c:v>
                </c:pt>
                <c:pt idx="40">
                  <c:v>6.3414634146341298E-2</c:v>
                </c:pt>
                <c:pt idx="41">
                  <c:v>6.3414634146341298E-2</c:v>
                </c:pt>
                <c:pt idx="42">
                  <c:v>6.3414634146341298E-2</c:v>
                </c:pt>
                <c:pt idx="43">
                  <c:v>6.3414634146341298E-2</c:v>
                </c:pt>
                <c:pt idx="44">
                  <c:v>6.3414634146341298E-2</c:v>
                </c:pt>
                <c:pt idx="45">
                  <c:v>6.3414634146341298E-2</c:v>
                </c:pt>
                <c:pt idx="46">
                  <c:v>6.3414634146341298E-2</c:v>
                </c:pt>
                <c:pt idx="47">
                  <c:v>6.3414634146341298E-2</c:v>
                </c:pt>
              </c:numCache>
            </c:numRef>
          </c:val>
          <c:smooth val="0"/>
          <c:extLst>
            <c:ext xmlns:c16="http://schemas.microsoft.com/office/drawing/2014/chart" uri="{C3380CC4-5D6E-409C-BE32-E72D297353CC}">
              <c16:uniqueId val="{00000001-2B14-104F-A0E9-4FFF5957ADE1}"/>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nextTo"/>
        <c:spPr>
          <a:ln w="3175">
            <a:solidFill>
              <a:srgbClr val="000000"/>
            </a:solidFill>
            <a:prstDash val="solid"/>
          </a:ln>
        </c:spPr>
        <c:txPr>
          <a:bodyPr rot="-1800000" vert="horz"/>
          <a:lstStyle/>
          <a:p>
            <a:pPr>
              <a:defRPr sz="12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1000000000000001"/>
          <c:min val="0"/>
        </c:scaling>
        <c:delete val="0"/>
        <c:axPos val="l"/>
        <c:majorGridlines>
          <c:spPr>
            <a:ln w="3175">
              <a:solidFill>
                <a:schemeClr val="accent1">
                  <a:lumMod val="20000"/>
                  <a:lumOff val="80000"/>
                </a:schemeClr>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solidFill>
            <a:srgbClr val="808080"/>
          </a:solidFill>
          <a:prstDash val="solid"/>
        </a:ln>
      </c:spPr>
    </c:plotArea>
    <c:legend>
      <c:legendPos val="t"/>
      <c:layout>
        <c:manualLayout>
          <c:xMode val="edge"/>
          <c:yMode val="edge"/>
          <c:x val="0.73439055297331357"/>
          <c:y val="3.1597222222222228E-2"/>
          <c:w val="0.22636380181224411"/>
          <c:h val="6.4987696850393697E-2"/>
        </c:manualLayout>
      </c:layout>
      <c:overlay val="0"/>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1"/>
                </a:solidFill>
              </a:defRPr>
            </a:pPr>
            <a:r>
              <a:rPr lang="fr-FR" sz="1400" b="0" i="0" u="none" strike="noStrike" kern="1200" spc="0" baseline="0">
                <a:solidFill>
                  <a:schemeClr val="tx1"/>
                </a:solidFill>
              </a:rPr>
              <a:t>Authorised Master Production Schedule (MPS) for Nov '24 ~ Oct '25</a:t>
            </a:r>
          </a:p>
        </c:rich>
      </c:tx>
      <c:overlay val="0"/>
    </c:title>
    <c:autoTitleDeleted val="0"/>
    <c:plotArea>
      <c:layout>
        <c:manualLayout>
          <c:layoutTarget val="inner"/>
          <c:xMode val="edge"/>
          <c:yMode val="edge"/>
          <c:x val="6.9351782429638284E-2"/>
          <c:y val="0.15794652424162772"/>
          <c:w val="0.90940781578985552"/>
          <c:h val="0.62141476523225314"/>
        </c:manualLayout>
      </c:layout>
      <c:lineChart>
        <c:grouping val="standard"/>
        <c:varyColors val="0"/>
        <c:ser>
          <c:idx val="0"/>
          <c:order val="0"/>
          <c:tx>
            <c:v>Weekly Demand</c:v>
          </c:tx>
          <c:spPr>
            <a:ln w="19050">
              <a:solidFill>
                <a:srgbClr val="000080"/>
              </a:solidFill>
              <a:prstDash val="solid"/>
            </a:ln>
          </c:spPr>
          <c:marker>
            <c:symbol val="circle"/>
            <c:size val="5"/>
            <c:spPr>
              <a:solidFill>
                <a:srgbClr val="000080"/>
              </a:solidFill>
              <a:ln>
                <a:no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MPS'!$E$10:$AZ$10</c:f>
              <c:numCache>
                <c:formatCode>#,##0_);\(#,##0\)</c:formatCode>
                <c:ptCount val="48"/>
                <c:pt idx="0">
                  <c:v>66732</c:v>
                </c:pt>
                <c:pt idx="1">
                  <c:v>66732</c:v>
                </c:pt>
                <c:pt idx="2">
                  <c:v>66732</c:v>
                </c:pt>
                <c:pt idx="3">
                  <c:v>66732</c:v>
                </c:pt>
                <c:pt idx="4">
                  <c:v>85295</c:v>
                </c:pt>
                <c:pt idx="5">
                  <c:v>85295</c:v>
                </c:pt>
                <c:pt idx="6">
                  <c:v>85295</c:v>
                </c:pt>
                <c:pt idx="7">
                  <c:v>85295</c:v>
                </c:pt>
                <c:pt idx="8">
                  <c:v>81551</c:v>
                </c:pt>
                <c:pt idx="9">
                  <c:v>81551</c:v>
                </c:pt>
                <c:pt idx="10">
                  <c:v>81551</c:v>
                </c:pt>
                <c:pt idx="11">
                  <c:v>81551</c:v>
                </c:pt>
                <c:pt idx="12">
                  <c:v>54823</c:v>
                </c:pt>
                <c:pt idx="13">
                  <c:v>54823</c:v>
                </c:pt>
                <c:pt idx="14">
                  <c:v>54823</c:v>
                </c:pt>
                <c:pt idx="15">
                  <c:v>54823</c:v>
                </c:pt>
                <c:pt idx="16" formatCode="_(* #,##0_);_(* \(#,##0\);_(* &quot;-&quot;_);_(@_)">
                  <c:v>54823</c:v>
                </c:pt>
                <c:pt idx="17" formatCode="_(* #,##0_);_(* \(#,##0\);_(* &quot;-&quot;_);_(@_)">
                  <c:v>54823</c:v>
                </c:pt>
                <c:pt idx="18" formatCode="_(* #,##0_);_(* \(#,##0\);_(* &quot;-&quot;_);_(@_)">
                  <c:v>54823</c:v>
                </c:pt>
                <c:pt idx="19" formatCode="_(* #,##0_);_(* \(#,##0\);_(* &quot;-&quot;_);_(@_)">
                  <c:v>54823</c:v>
                </c:pt>
                <c:pt idx="20" formatCode="_(* #,##0_);_(* \(#,##0\);_(* &quot;-&quot;_);_(@_)">
                  <c:v>40948</c:v>
                </c:pt>
                <c:pt idx="21" formatCode="_(* #,##0_);_(* \(#,##0\);_(* &quot;-&quot;_);_(@_)">
                  <c:v>40948</c:v>
                </c:pt>
                <c:pt idx="22" formatCode="_(* #,##0_);_(* \(#,##0\);_(* &quot;-&quot;_);_(@_)">
                  <c:v>40948</c:v>
                </c:pt>
                <c:pt idx="23" formatCode="_(* #,##0_);_(* \(#,##0\);_(* &quot;-&quot;_);_(@_)">
                  <c:v>40948</c:v>
                </c:pt>
                <c:pt idx="24" formatCode="_(* #,##0_);_(* \(#,##0\);_(* &quot;-&quot;_);_(@_)">
                  <c:v>47478</c:v>
                </c:pt>
                <c:pt idx="25" formatCode="_(* #,##0_);_(* \(#,##0\);_(* &quot;-&quot;_);_(@_)">
                  <c:v>47478</c:v>
                </c:pt>
                <c:pt idx="26" formatCode="_(* #,##0_);_(* \(#,##0\);_(* &quot;-&quot;_);_(@_)">
                  <c:v>47478</c:v>
                </c:pt>
                <c:pt idx="27" formatCode="_(* #,##0_);_(* \(#,##0\);_(* &quot;-&quot;_);_(@_)">
                  <c:v>47478</c:v>
                </c:pt>
                <c:pt idx="28" formatCode="_(* #,##0_);_(* \(#,##0\);_(* &quot;-&quot;_);_(@_)">
                  <c:v>44166</c:v>
                </c:pt>
                <c:pt idx="29" formatCode="_(* #,##0_);_(* \(#,##0\);_(* &quot;-&quot;_);_(@_)">
                  <c:v>44166</c:v>
                </c:pt>
                <c:pt idx="30" formatCode="_(* #,##0_);_(* \(#,##0\);_(* &quot;-&quot;_);_(@_)">
                  <c:v>44166</c:v>
                </c:pt>
                <c:pt idx="31" formatCode="_(* #,##0_);_(* \(#,##0\);_(* &quot;-&quot;_);_(@_)">
                  <c:v>44166</c:v>
                </c:pt>
                <c:pt idx="32" formatCode="_(* #,##0_);_(* \(#,##0\);_(* &quot;-&quot;_);_(@_)">
                  <c:v>35150</c:v>
                </c:pt>
                <c:pt idx="33" formatCode="_(* #,##0_);_(* \(#,##0\);_(* &quot;-&quot;_);_(@_)">
                  <c:v>35150</c:v>
                </c:pt>
                <c:pt idx="34" formatCode="_(* #,##0_);_(* \(#,##0\);_(* &quot;-&quot;_);_(@_)">
                  <c:v>35150</c:v>
                </c:pt>
                <c:pt idx="35" formatCode="_(* #,##0_);_(* \(#,##0\);_(* &quot;-&quot;_);_(@_)">
                  <c:v>35150</c:v>
                </c:pt>
                <c:pt idx="36" formatCode="_(* #,##0_);_(* \(#,##0\);_(* &quot;-&quot;_);_(@_)">
                  <c:v>40479</c:v>
                </c:pt>
                <c:pt idx="37" formatCode="_(* #,##0_);_(* \(#,##0\);_(* &quot;-&quot;_);_(@_)">
                  <c:v>40479</c:v>
                </c:pt>
                <c:pt idx="38" formatCode="_(* #,##0_);_(* \(#,##0\);_(* &quot;-&quot;_);_(@_)">
                  <c:v>40479</c:v>
                </c:pt>
                <c:pt idx="39" formatCode="_(* #,##0_);_(* \(#,##0\);_(* &quot;-&quot;_);_(@_)">
                  <c:v>40479</c:v>
                </c:pt>
                <c:pt idx="40" formatCode="_(* #,##0_);_(* \(#,##0\);_(* &quot;-&quot;_);_(@_)">
                  <c:v>49420</c:v>
                </c:pt>
                <c:pt idx="41" formatCode="_(* #,##0_);_(* \(#,##0\);_(* &quot;-&quot;_);_(@_)">
                  <c:v>49420</c:v>
                </c:pt>
                <c:pt idx="42" formatCode="_(* #,##0_);_(* \(#,##0\);_(* &quot;-&quot;_);_(@_)">
                  <c:v>49420</c:v>
                </c:pt>
                <c:pt idx="43" formatCode="_(* #,##0_);_(* \(#,##0\);_(* &quot;-&quot;_);_(@_)">
                  <c:v>49420</c:v>
                </c:pt>
                <c:pt idx="44" formatCode="_(* #,##0_);_(* \(#,##0\);_(* &quot;-&quot;_);_(@_)">
                  <c:v>51054</c:v>
                </c:pt>
                <c:pt idx="45" formatCode="_(* #,##0_);_(* \(#,##0\);_(* &quot;-&quot;_);_(@_)">
                  <c:v>51054</c:v>
                </c:pt>
                <c:pt idx="46" formatCode="_(* #,##0_);_(* \(#,##0\);_(* &quot;-&quot;_);_(@_)">
                  <c:v>51054</c:v>
                </c:pt>
                <c:pt idx="47" formatCode="_(* #,##0_);_(* \(#,##0\);_(* &quot;-&quot;_);_(@_)">
                  <c:v>51054</c:v>
                </c:pt>
              </c:numCache>
            </c:numRef>
          </c:val>
          <c:smooth val="0"/>
          <c:extLst>
            <c:ext xmlns:c16="http://schemas.microsoft.com/office/drawing/2014/chart" uri="{C3380CC4-5D6E-409C-BE32-E72D297353CC}">
              <c16:uniqueId val="{00000000-B378-6C45-99E0-65FF238502BD}"/>
            </c:ext>
          </c:extLst>
        </c:ser>
        <c:ser>
          <c:idx val="1"/>
          <c:order val="1"/>
          <c:tx>
            <c:v>Authorised MPS</c:v>
          </c:tx>
          <c:spPr>
            <a:ln w="19050">
              <a:solidFill>
                <a:schemeClr val="accent5"/>
              </a:solidFill>
              <a:prstDash val="solid"/>
            </a:ln>
          </c:spPr>
          <c:marker>
            <c:symbol val="circle"/>
            <c:size val="5"/>
            <c:spPr>
              <a:solidFill>
                <a:schemeClr val="accent5"/>
              </a:solidFill>
              <a:ln>
                <a:noFill/>
                <a:prstDash val="solid"/>
              </a:ln>
            </c:spPr>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MPS'!$E$17:$AZ$17</c:f>
              <c:numCache>
                <c:formatCode>#,##0</c:formatCode>
                <c:ptCount val="48"/>
                <c:pt idx="0">
                  <c:v>63000</c:v>
                </c:pt>
                <c:pt idx="1">
                  <c:v>63000</c:v>
                </c:pt>
                <c:pt idx="2">
                  <c:v>63000</c:v>
                </c:pt>
                <c:pt idx="3">
                  <c:v>63000</c:v>
                </c:pt>
                <c:pt idx="4">
                  <c:v>63000</c:v>
                </c:pt>
                <c:pt idx="5">
                  <c:v>63000</c:v>
                </c:pt>
                <c:pt idx="6">
                  <c:v>63000</c:v>
                </c:pt>
                <c:pt idx="7">
                  <c:v>63000</c:v>
                </c:pt>
                <c:pt idx="8">
                  <c:v>63000</c:v>
                </c:pt>
                <c:pt idx="9">
                  <c:v>63000</c:v>
                </c:pt>
                <c:pt idx="10">
                  <c:v>63000</c:v>
                </c:pt>
                <c:pt idx="11">
                  <c:v>63000</c:v>
                </c:pt>
                <c:pt idx="12">
                  <c:v>63000</c:v>
                </c:pt>
                <c:pt idx="13">
                  <c:v>63000</c:v>
                </c:pt>
                <c:pt idx="14">
                  <c:v>63000</c:v>
                </c:pt>
                <c:pt idx="15">
                  <c:v>63000</c:v>
                </c:pt>
                <c:pt idx="16">
                  <c:v>63000</c:v>
                </c:pt>
                <c:pt idx="17">
                  <c:v>63000</c:v>
                </c:pt>
                <c:pt idx="18">
                  <c:v>63000</c:v>
                </c:pt>
                <c:pt idx="19">
                  <c:v>63000</c:v>
                </c:pt>
                <c:pt idx="20">
                  <c:v>48000</c:v>
                </c:pt>
                <c:pt idx="21">
                  <c:v>48000</c:v>
                </c:pt>
                <c:pt idx="22">
                  <c:v>48000</c:v>
                </c:pt>
                <c:pt idx="23">
                  <c:v>48000</c:v>
                </c:pt>
                <c:pt idx="24">
                  <c:v>48000</c:v>
                </c:pt>
                <c:pt idx="25">
                  <c:v>48000</c:v>
                </c:pt>
                <c:pt idx="26">
                  <c:v>48000</c:v>
                </c:pt>
                <c:pt idx="27">
                  <c:v>48000</c:v>
                </c:pt>
                <c:pt idx="28">
                  <c:v>48000</c:v>
                </c:pt>
                <c:pt idx="29">
                  <c:v>48000</c:v>
                </c:pt>
                <c:pt idx="30">
                  <c:v>48000</c:v>
                </c:pt>
                <c:pt idx="31">
                  <c:v>48000</c:v>
                </c:pt>
                <c:pt idx="32">
                  <c:v>48000</c:v>
                </c:pt>
                <c:pt idx="33">
                  <c:v>48000</c:v>
                </c:pt>
                <c:pt idx="34">
                  <c:v>48000</c:v>
                </c:pt>
                <c:pt idx="35">
                  <c:v>48000</c:v>
                </c:pt>
                <c:pt idx="36">
                  <c:v>48000</c:v>
                </c:pt>
                <c:pt idx="37">
                  <c:v>48000</c:v>
                </c:pt>
                <c:pt idx="38">
                  <c:v>48000</c:v>
                </c:pt>
                <c:pt idx="39">
                  <c:v>48000</c:v>
                </c:pt>
                <c:pt idx="40">
                  <c:v>48000</c:v>
                </c:pt>
                <c:pt idx="41">
                  <c:v>48000</c:v>
                </c:pt>
                <c:pt idx="42">
                  <c:v>48000</c:v>
                </c:pt>
                <c:pt idx="43">
                  <c:v>48000</c:v>
                </c:pt>
                <c:pt idx="44">
                  <c:v>48000</c:v>
                </c:pt>
                <c:pt idx="45">
                  <c:v>48000</c:v>
                </c:pt>
                <c:pt idx="46">
                  <c:v>48000</c:v>
                </c:pt>
                <c:pt idx="47">
                  <c:v>48000</c:v>
                </c:pt>
              </c:numCache>
            </c:numRef>
          </c:val>
          <c:smooth val="0"/>
          <c:extLst>
            <c:ext xmlns:c16="http://schemas.microsoft.com/office/drawing/2014/chart" uri="{C3380CC4-5D6E-409C-BE32-E72D297353CC}">
              <c16:uniqueId val="{00000001-B378-6C45-99E0-65FF238502BD}"/>
            </c:ext>
          </c:extLst>
        </c:ser>
        <c:ser>
          <c:idx val="2"/>
          <c:order val="2"/>
          <c:tx>
            <c:v>Projected Available</c:v>
          </c:tx>
          <c:marker>
            <c:symbol val="circle"/>
            <c:size val="5"/>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'Authorised MPS'!$E$15:$AZ$15</c:f>
              <c:numCache>
                <c:formatCode>#,##0</c:formatCode>
                <c:ptCount val="48"/>
                <c:pt idx="0">
                  <c:v>98871.254770153551</c:v>
                </c:pt>
                <c:pt idx="1">
                  <c:v>95139.254770153551</c:v>
                </c:pt>
                <c:pt idx="2">
                  <c:v>91407.254770153551</c:v>
                </c:pt>
                <c:pt idx="3">
                  <c:v>87675.254770153551</c:v>
                </c:pt>
                <c:pt idx="4">
                  <c:v>65380.254770153551</c:v>
                </c:pt>
                <c:pt idx="5">
                  <c:v>43085.254770153551</c:v>
                </c:pt>
                <c:pt idx="6">
                  <c:v>20790.254770153551</c:v>
                </c:pt>
                <c:pt idx="7">
                  <c:v>-1504.7452298464486</c:v>
                </c:pt>
                <c:pt idx="8">
                  <c:v>-20055.745229846449</c:v>
                </c:pt>
                <c:pt idx="9">
                  <c:v>-38606.745229846449</c:v>
                </c:pt>
                <c:pt idx="10">
                  <c:v>-57157.745229846449</c:v>
                </c:pt>
                <c:pt idx="11">
                  <c:v>-75708.745229846449</c:v>
                </c:pt>
                <c:pt idx="12">
                  <c:v>-67531.745229846449</c:v>
                </c:pt>
                <c:pt idx="13">
                  <c:v>-59354.745229846449</c:v>
                </c:pt>
                <c:pt idx="14">
                  <c:v>-51177.745229846449</c:v>
                </c:pt>
                <c:pt idx="15">
                  <c:v>-43000.745229846449</c:v>
                </c:pt>
                <c:pt idx="16">
                  <c:v>-34823.745229846449</c:v>
                </c:pt>
                <c:pt idx="17">
                  <c:v>-26646.745229846449</c:v>
                </c:pt>
                <c:pt idx="18">
                  <c:v>-18469.745229846449</c:v>
                </c:pt>
                <c:pt idx="19">
                  <c:v>-10292.745229846449</c:v>
                </c:pt>
                <c:pt idx="20">
                  <c:v>-3240.7452298464486</c:v>
                </c:pt>
                <c:pt idx="21">
                  <c:v>3811.2547701535514</c:v>
                </c:pt>
                <c:pt idx="22">
                  <c:v>10863.254770153551</c:v>
                </c:pt>
                <c:pt idx="23">
                  <c:v>17915.254770153551</c:v>
                </c:pt>
                <c:pt idx="24">
                  <c:v>18437.254770153551</c:v>
                </c:pt>
                <c:pt idx="25">
                  <c:v>18959.254770153551</c:v>
                </c:pt>
                <c:pt idx="26">
                  <c:v>19481.254770153551</c:v>
                </c:pt>
                <c:pt idx="27">
                  <c:v>20003.254770153551</c:v>
                </c:pt>
                <c:pt idx="28">
                  <c:v>23837.254770153551</c:v>
                </c:pt>
                <c:pt idx="29">
                  <c:v>27671.254770153551</c:v>
                </c:pt>
                <c:pt idx="30">
                  <c:v>31505.254770153551</c:v>
                </c:pt>
                <c:pt idx="31">
                  <c:v>35339.254770153551</c:v>
                </c:pt>
                <c:pt idx="32">
                  <c:v>48189.254770153551</c:v>
                </c:pt>
                <c:pt idx="33">
                  <c:v>61039.254770153551</c:v>
                </c:pt>
                <c:pt idx="34">
                  <c:v>73889.254770153551</c:v>
                </c:pt>
                <c:pt idx="35">
                  <c:v>86739.254770153551</c:v>
                </c:pt>
                <c:pt idx="36">
                  <c:v>94260.254770153551</c:v>
                </c:pt>
                <c:pt idx="37">
                  <c:v>101781.25477015355</c:v>
                </c:pt>
                <c:pt idx="38">
                  <c:v>109302.25477015355</c:v>
                </c:pt>
                <c:pt idx="39">
                  <c:v>116823.25477015355</c:v>
                </c:pt>
                <c:pt idx="40">
                  <c:v>115403.25477015355</c:v>
                </c:pt>
                <c:pt idx="41">
                  <c:v>113983.25477015355</c:v>
                </c:pt>
                <c:pt idx="42">
                  <c:v>112563.25477015355</c:v>
                </c:pt>
                <c:pt idx="43">
                  <c:v>111143.25477015355</c:v>
                </c:pt>
                <c:pt idx="44">
                  <c:v>108089.25477015355</c:v>
                </c:pt>
                <c:pt idx="45">
                  <c:v>105035.25477015355</c:v>
                </c:pt>
                <c:pt idx="46">
                  <c:v>101981.25477015355</c:v>
                </c:pt>
                <c:pt idx="47">
                  <c:v>98927.254770153551</c:v>
                </c:pt>
              </c:numCache>
            </c:numRef>
          </c:val>
          <c:smooth val="0"/>
          <c:extLst>
            <c:ext xmlns:c16="http://schemas.microsoft.com/office/drawing/2014/chart" uri="{C3380CC4-5D6E-409C-BE32-E72D297353CC}">
              <c16:uniqueId val="{00000002-B378-6C45-99E0-65FF238502BD}"/>
            </c:ext>
          </c:extLst>
        </c:ser>
        <c:dLbls>
          <c:showLegendKey val="0"/>
          <c:showVal val="0"/>
          <c:showCatName val="0"/>
          <c:showSerName val="0"/>
          <c:showPercent val="0"/>
          <c:showBubbleSize val="0"/>
        </c:dLbls>
        <c:marker val="1"/>
        <c:smooth val="0"/>
        <c:axId val="921611568"/>
        <c:axId val="1"/>
      </c:lineChart>
      <c:catAx>
        <c:axId val="921611568"/>
        <c:scaling>
          <c:orientation val="minMax"/>
        </c:scaling>
        <c:delete val="0"/>
        <c:axPos val="b"/>
        <c:title>
          <c:tx>
            <c:rich>
              <a:bodyPr/>
              <a:lstStyle/>
              <a:p>
                <a:pPr>
                  <a:defRPr/>
                </a:pPr>
                <a:r>
                  <a:rPr lang="en-GB"/>
                  <a:t>Week</a:t>
                </a:r>
              </a:p>
            </c:rich>
          </c:tx>
          <c:overlay val="0"/>
        </c:title>
        <c:numFmt formatCode="General" sourceLinked="1"/>
        <c:majorTickMark val="out"/>
        <c:minorTickMark val="none"/>
        <c:tickLblPos val="low"/>
        <c:spPr>
          <a:ln w="3175">
            <a:solidFill>
              <a:schemeClr val="tx1"/>
            </a:solidFill>
            <a:prstDash val="solid"/>
          </a:ln>
        </c:spPr>
        <c:txPr>
          <a:bodyPr rot="-1800000" vert="horz" anchor="ctr" anchorCtr="1"/>
          <a:lstStyle/>
          <a:p>
            <a:pPr>
              <a:defRPr sz="1250" b="0" i="0" u="none" strike="noStrike" baseline="0">
                <a:solidFill>
                  <a:srgbClr val="000000"/>
                </a:solidFill>
                <a:latin typeface="Arial"/>
                <a:ea typeface="Arial"/>
                <a:cs typeface="Arial"/>
              </a:defRPr>
            </a:pPr>
            <a:endParaRPr lang="en-US"/>
          </a:p>
        </c:txPr>
        <c:crossAx val="1"/>
        <c:crossesAt val="0"/>
        <c:auto val="1"/>
        <c:lblAlgn val="ctr"/>
        <c:lblOffset val="100"/>
        <c:tickLblSkip val="1"/>
        <c:tickMarkSkip val="1"/>
        <c:noMultiLvlLbl val="0"/>
      </c:catAx>
      <c:valAx>
        <c:axId val="1"/>
        <c:scaling>
          <c:orientation val="minMax"/>
          <c:min val="0"/>
        </c:scaling>
        <c:delete val="0"/>
        <c:axPos val="l"/>
        <c:majorGridlines>
          <c:spPr>
            <a:ln w="3175">
              <a:solidFill>
                <a:schemeClr val="bg1">
                  <a:lumMod val="75000"/>
                </a:schemeClr>
              </a:solidFill>
              <a:prstDash val="solid"/>
            </a:ln>
          </c:spPr>
        </c:majorGridlines>
        <c:title>
          <c:tx>
            <c:rich>
              <a:bodyPr/>
              <a:lstStyle/>
              <a:p>
                <a:pPr>
                  <a:defRPr/>
                </a:pPr>
                <a:r>
                  <a:rPr lang="en-US"/>
                  <a:t>Production Quantity (units)</a:t>
                </a:r>
              </a:p>
            </c:rich>
          </c:tx>
          <c:layout>
            <c:manualLayout>
              <c:xMode val="edge"/>
              <c:yMode val="edge"/>
              <c:x val="4.2603262243818898E-3"/>
              <c:y val="0.30190725606668589"/>
            </c:manualLayout>
          </c:layout>
          <c:overlay val="0"/>
        </c:title>
        <c:numFmt formatCode="#,##0_);\(#,##0\)" sourceLinked="1"/>
        <c:majorTickMark val="out"/>
        <c:minorTickMark val="none"/>
        <c:tickLblPos val="nextTo"/>
        <c:spPr>
          <a:ln w="3175">
            <a:solidFill>
              <a:schemeClr val="tx1"/>
            </a:solidFill>
            <a:prstDash val="solid"/>
          </a:ln>
        </c:spPr>
        <c:txPr>
          <a:bodyPr rot="0" vert="horz"/>
          <a:lstStyle/>
          <a:p>
            <a:pPr>
              <a:defRPr sz="1250" b="0" i="0" u="none" strike="noStrike" baseline="0">
                <a:solidFill>
                  <a:srgbClr val="000000"/>
                </a:solidFill>
                <a:latin typeface="Arial"/>
                <a:ea typeface="Arial"/>
                <a:cs typeface="Arial"/>
              </a:defRPr>
            </a:pPr>
            <a:endParaRPr lang="en-US"/>
          </a:p>
        </c:txPr>
        <c:crossAx val="921611568"/>
        <c:crosses val="autoZero"/>
        <c:crossBetween val="between"/>
      </c:valAx>
      <c:spPr>
        <a:noFill/>
        <a:ln w="12700">
          <a:noFill/>
          <a:prstDash val="solid"/>
        </a:ln>
      </c:spPr>
    </c:plotArea>
    <c:legend>
      <c:legendPos val="t"/>
      <c:layout>
        <c:manualLayout>
          <c:xMode val="edge"/>
          <c:yMode val="edge"/>
          <c:x val="0.27493084679443425"/>
          <c:y val="8.5268499520126162E-2"/>
          <c:w val="0.44853654512956104"/>
          <c:h val="6.6220920271292394E-2"/>
        </c:manualLayout>
      </c:layout>
      <c:overlay val="0"/>
      <c:spPr>
        <a:solidFill>
          <a:srgbClr val="FFFFFF"/>
        </a:solidFill>
        <a:ln w="3175">
          <a:noFill/>
          <a:prstDash val="solid"/>
        </a:ln>
      </c:spPr>
      <c:txPr>
        <a:bodyPr/>
        <a:lstStyle/>
        <a:p>
          <a:pPr>
            <a:defRPr sz="11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Material Requirements</a:t>
            </a:r>
            <a:r>
              <a:rPr lang="en-US" sz="1600" baseline="0">
                <a:solidFill>
                  <a:schemeClr val="tx1"/>
                </a:solidFill>
              </a:rPr>
              <a:t> Planning (MRP) of the Selected Levels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3568185854158146E-2"/>
          <c:y val="0.15048921951728242"/>
          <c:w val="0.92446221673593698"/>
          <c:h val="0.73286199672176389"/>
        </c:manualLayout>
      </c:layout>
      <c:lineChart>
        <c:grouping val="standard"/>
        <c:varyColors val="0"/>
        <c:ser>
          <c:idx val="5"/>
          <c:order val="0"/>
          <c:tx>
            <c:strRef>
              <c:f>MRP!$H$2</c:f>
              <c:strCache>
                <c:ptCount val="1"/>
                <c:pt idx="0">
                  <c:v>WH-1000XM5
(Level 0; L4L)</c:v>
                </c:pt>
              </c:strCache>
            </c:strRef>
          </c:tx>
          <c:spPr>
            <a:ln w="28575" cap="rnd">
              <a:solidFill>
                <a:schemeClr val="accent6"/>
              </a:solidFill>
              <a:round/>
            </a:ln>
            <a:effectLst/>
          </c:spPr>
          <c:marker>
            <c:symbol val="none"/>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MRP!$J$7:$BE$7</c:f>
              <c:numCache>
                <c:formatCode>#,##0</c:formatCode>
                <c:ptCount val="48"/>
                <c:pt idx="0" formatCode="_(* #,##0_);_(* \(#,##0\);_(* &quot;-&quot;_);_(@_)">
                  <c:v>205871.439687726</c:v>
                </c:pt>
                <c:pt idx="1">
                  <c:v>205871.43968772597</c:v>
                </c:pt>
                <c:pt idx="2">
                  <c:v>205871.43968772597</c:v>
                </c:pt>
                <c:pt idx="3">
                  <c:v>205871.43968772597</c:v>
                </c:pt>
                <c:pt idx="4">
                  <c:v>205871.43968772597</c:v>
                </c:pt>
                <c:pt idx="5">
                  <c:v>205871.43968772597</c:v>
                </c:pt>
                <c:pt idx="6">
                  <c:v>205871.43968772597</c:v>
                </c:pt>
                <c:pt idx="7">
                  <c:v>205871.43968772597</c:v>
                </c:pt>
                <c:pt idx="8">
                  <c:v>205871.43968772597</c:v>
                </c:pt>
                <c:pt idx="9">
                  <c:v>205871.43968772597</c:v>
                </c:pt>
                <c:pt idx="10">
                  <c:v>205871.43968772597</c:v>
                </c:pt>
                <c:pt idx="11">
                  <c:v>205871.43968772597</c:v>
                </c:pt>
                <c:pt idx="12">
                  <c:v>205871.43968772597</c:v>
                </c:pt>
                <c:pt idx="13">
                  <c:v>205871.43968772597</c:v>
                </c:pt>
                <c:pt idx="14">
                  <c:v>205871.43968772597</c:v>
                </c:pt>
                <c:pt idx="15">
                  <c:v>205871.43968772597</c:v>
                </c:pt>
                <c:pt idx="16">
                  <c:v>205871.43968772597</c:v>
                </c:pt>
                <c:pt idx="17">
                  <c:v>205871.43968772597</c:v>
                </c:pt>
                <c:pt idx="18">
                  <c:v>205871.43968772597</c:v>
                </c:pt>
                <c:pt idx="19">
                  <c:v>205871.43968772597</c:v>
                </c:pt>
                <c:pt idx="20">
                  <c:v>205871.43968772597</c:v>
                </c:pt>
                <c:pt idx="21">
                  <c:v>205871.43968772597</c:v>
                </c:pt>
                <c:pt idx="22">
                  <c:v>205871.43968772597</c:v>
                </c:pt>
                <c:pt idx="23">
                  <c:v>205871.43968772597</c:v>
                </c:pt>
                <c:pt idx="24">
                  <c:v>205871.43968772597</c:v>
                </c:pt>
                <c:pt idx="25">
                  <c:v>205871.43968772597</c:v>
                </c:pt>
                <c:pt idx="26">
                  <c:v>205871.43968772597</c:v>
                </c:pt>
                <c:pt idx="27">
                  <c:v>205871.43968772597</c:v>
                </c:pt>
                <c:pt idx="28">
                  <c:v>205871.43968772597</c:v>
                </c:pt>
                <c:pt idx="29">
                  <c:v>205871.43968772597</c:v>
                </c:pt>
                <c:pt idx="30">
                  <c:v>205871.43968772597</c:v>
                </c:pt>
                <c:pt idx="31">
                  <c:v>205871.43968772597</c:v>
                </c:pt>
                <c:pt idx="32">
                  <c:v>205871.43968772597</c:v>
                </c:pt>
                <c:pt idx="33">
                  <c:v>205871.43968772597</c:v>
                </c:pt>
                <c:pt idx="34">
                  <c:v>205871.43968772597</c:v>
                </c:pt>
                <c:pt idx="35">
                  <c:v>205871.43968772597</c:v>
                </c:pt>
                <c:pt idx="36">
                  <c:v>205871.43968772597</c:v>
                </c:pt>
                <c:pt idx="37">
                  <c:v>205871.43968772597</c:v>
                </c:pt>
                <c:pt idx="38">
                  <c:v>205871.43968772597</c:v>
                </c:pt>
                <c:pt idx="39">
                  <c:v>205871.43968772597</c:v>
                </c:pt>
                <c:pt idx="40">
                  <c:v>205871.43968772597</c:v>
                </c:pt>
                <c:pt idx="41">
                  <c:v>205871.43968772597</c:v>
                </c:pt>
                <c:pt idx="42">
                  <c:v>205871.43968772597</c:v>
                </c:pt>
                <c:pt idx="43">
                  <c:v>205871.43968772597</c:v>
                </c:pt>
                <c:pt idx="44">
                  <c:v>205871.43968772597</c:v>
                </c:pt>
                <c:pt idx="45">
                  <c:v>205871.43968772597</c:v>
                </c:pt>
                <c:pt idx="46">
                  <c:v>205871.43968772597</c:v>
                </c:pt>
                <c:pt idx="47">
                  <c:v>205871.43968772597</c:v>
                </c:pt>
              </c:numCache>
            </c:numRef>
          </c:val>
          <c:smooth val="0"/>
          <c:extLst>
            <c:ext xmlns:c16="http://schemas.microsoft.com/office/drawing/2014/chart" uri="{C3380CC4-5D6E-409C-BE32-E72D297353CC}">
              <c16:uniqueId val="{00000005-B2BB-B240-B837-566EBC022B95}"/>
            </c:ext>
          </c:extLst>
        </c:ser>
        <c:ser>
          <c:idx val="0"/>
          <c:order val="1"/>
          <c:tx>
            <c:strRef>
              <c:f>MRP!$H$10</c:f>
              <c:strCache>
                <c:ptCount val="1"/>
                <c:pt idx="0">
                  <c:v>Battery &amp; Charging System
(Level 1; POQ)</c:v>
                </c:pt>
              </c:strCache>
            </c:strRef>
          </c:tx>
          <c:spPr>
            <a:ln w="28575" cap="rnd">
              <a:solidFill>
                <a:schemeClr val="accent1"/>
              </a:solidFill>
              <a:round/>
            </a:ln>
            <a:effectLst/>
          </c:spPr>
          <c:marker>
            <c:symbol val="none"/>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MRP!$J$15:$BE$15</c:f>
              <c:numCache>
                <c:formatCode>#,##0</c:formatCode>
                <c:ptCount val="48"/>
                <c:pt idx="0">
                  <c:v>189000</c:v>
                </c:pt>
                <c:pt idx="1">
                  <c:v>233000</c:v>
                </c:pt>
                <c:pt idx="2">
                  <c:v>170000</c:v>
                </c:pt>
                <c:pt idx="3">
                  <c:v>214000</c:v>
                </c:pt>
                <c:pt idx="4">
                  <c:v>151000</c:v>
                </c:pt>
                <c:pt idx="5">
                  <c:v>195000</c:v>
                </c:pt>
                <c:pt idx="6">
                  <c:v>132000</c:v>
                </c:pt>
                <c:pt idx="7">
                  <c:v>176000</c:v>
                </c:pt>
                <c:pt idx="8">
                  <c:v>113000</c:v>
                </c:pt>
                <c:pt idx="9">
                  <c:v>157000</c:v>
                </c:pt>
                <c:pt idx="10">
                  <c:v>94000</c:v>
                </c:pt>
                <c:pt idx="11">
                  <c:v>138000</c:v>
                </c:pt>
                <c:pt idx="12">
                  <c:v>75000</c:v>
                </c:pt>
                <c:pt idx="13">
                  <c:v>119000</c:v>
                </c:pt>
                <c:pt idx="14">
                  <c:v>56000</c:v>
                </c:pt>
                <c:pt idx="15">
                  <c:v>100000</c:v>
                </c:pt>
                <c:pt idx="16">
                  <c:v>37000</c:v>
                </c:pt>
                <c:pt idx="17">
                  <c:v>81000</c:v>
                </c:pt>
                <c:pt idx="18">
                  <c:v>18000</c:v>
                </c:pt>
                <c:pt idx="19">
                  <c:v>77000</c:v>
                </c:pt>
                <c:pt idx="20">
                  <c:v>29000</c:v>
                </c:pt>
                <c:pt idx="21">
                  <c:v>88000</c:v>
                </c:pt>
                <c:pt idx="22">
                  <c:v>40000</c:v>
                </c:pt>
                <c:pt idx="23">
                  <c:v>99000</c:v>
                </c:pt>
                <c:pt idx="24">
                  <c:v>51000</c:v>
                </c:pt>
                <c:pt idx="25">
                  <c:v>110000</c:v>
                </c:pt>
                <c:pt idx="26">
                  <c:v>62000</c:v>
                </c:pt>
                <c:pt idx="27">
                  <c:v>121000</c:v>
                </c:pt>
                <c:pt idx="28">
                  <c:v>73000</c:v>
                </c:pt>
                <c:pt idx="29">
                  <c:v>132000</c:v>
                </c:pt>
                <c:pt idx="30">
                  <c:v>84000</c:v>
                </c:pt>
                <c:pt idx="31">
                  <c:v>143000</c:v>
                </c:pt>
                <c:pt idx="32">
                  <c:v>95000</c:v>
                </c:pt>
                <c:pt idx="33">
                  <c:v>154000</c:v>
                </c:pt>
                <c:pt idx="34">
                  <c:v>106000</c:v>
                </c:pt>
                <c:pt idx="35">
                  <c:v>165000</c:v>
                </c:pt>
                <c:pt idx="36">
                  <c:v>117000</c:v>
                </c:pt>
                <c:pt idx="37">
                  <c:v>176000</c:v>
                </c:pt>
                <c:pt idx="38">
                  <c:v>128000</c:v>
                </c:pt>
                <c:pt idx="39">
                  <c:v>187000</c:v>
                </c:pt>
                <c:pt idx="40">
                  <c:v>139000</c:v>
                </c:pt>
                <c:pt idx="41">
                  <c:v>198000</c:v>
                </c:pt>
                <c:pt idx="42">
                  <c:v>150000</c:v>
                </c:pt>
                <c:pt idx="43">
                  <c:v>209000</c:v>
                </c:pt>
                <c:pt idx="44">
                  <c:v>161000</c:v>
                </c:pt>
                <c:pt idx="45">
                  <c:v>220000</c:v>
                </c:pt>
                <c:pt idx="46">
                  <c:v>172000</c:v>
                </c:pt>
                <c:pt idx="47">
                  <c:v>279000</c:v>
                </c:pt>
              </c:numCache>
            </c:numRef>
          </c:val>
          <c:smooth val="0"/>
          <c:extLst>
            <c:ext xmlns:c16="http://schemas.microsoft.com/office/drawing/2014/chart" uri="{C3380CC4-5D6E-409C-BE32-E72D297353CC}">
              <c16:uniqueId val="{00000006-B2BB-B240-B837-566EBC022B95}"/>
            </c:ext>
          </c:extLst>
        </c:ser>
        <c:ser>
          <c:idx val="1"/>
          <c:order val="2"/>
          <c:tx>
            <c:strRef>
              <c:f>MRP!$H$18</c:f>
              <c:strCache>
                <c:ptCount val="1"/>
                <c:pt idx="0">
                  <c:v>Charging Port
(Level 2; L4L)</c:v>
                </c:pt>
              </c:strCache>
            </c:strRef>
          </c:tx>
          <c:spPr>
            <a:ln w="28575" cap="rnd">
              <a:solidFill>
                <a:schemeClr val="accent2"/>
              </a:solidFill>
              <a:round/>
            </a:ln>
            <a:effectLst/>
          </c:spPr>
          <c:marker>
            <c:symbol val="none"/>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MRP!$J$23:$BE$23</c:f>
              <c:numCache>
                <c:formatCode>#,##0</c:formatCode>
                <c:ptCount val="48"/>
                <c:pt idx="0">
                  <c:v>107000</c:v>
                </c:pt>
                <c:pt idx="1">
                  <c:v>107000</c:v>
                </c:pt>
                <c:pt idx="2">
                  <c:v>0</c:v>
                </c:pt>
                <c:pt idx="3">
                  <c:v>107000</c:v>
                </c:pt>
                <c:pt idx="4">
                  <c:v>0</c:v>
                </c:pt>
                <c:pt idx="5">
                  <c:v>107000</c:v>
                </c:pt>
                <c:pt idx="6">
                  <c:v>0</c:v>
                </c:pt>
                <c:pt idx="7">
                  <c:v>107000</c:v>
                </c:pt>
                <c:pt idx="8">
                  <c:v>0</c:v>
                </c:pt>
                <c:pt idx="9">
                  <c:v>107000</c:v>
                </c:pt>
                <c:pt idx="10">
                  <c:v>0</c:v>
                </c:pt>
                <c:pt idx="11">
                  <c:v>107000</c:v>
                </c:pt>
                <c:pt idx="12">
                  <c:v>0</c:v>
                </c:pt>
                <c:pt idx="13">
                  <c:v>107000</c:v>
                </c:pt>
                <c:pt idx="14">
                  <c:v>0</c:v>
                </c:pt>
                <c:pt idx="15">
                  <c:v>107000</c:v>
                </c:pt>
                <c:pt idx="16">
                  <c:v>0</c:v>
                </c:pt>
                <c:pt idx="17">
                  <c:v>107000</c:v>
                </c:pt>
                <c:pt idx="18">
                  <c:v>0</c:v>
                </c:pt>
                <c:pt idx="19">
                  <c:v>107000</c:v>
                </c:pt>
                <c:pt idx="20">
                  <c:v>0</c:v>
                </c:pt>
                <c:pt idx="21">
                  <c:v>107000</c:v>
                </c:pt>
                <c:pt idx="22">
                  <c:v>0</c:v>
                </c:pt>
                <c:pt idx="23">
                  <c:v>107000</c:v>
                </c:pt>
                <c:pt idx="24">
                  <c:v>0</c:v>
                </c:pt>
                <c:pt idx="25">
                  <c:v>107000</c:v>
                </c:pt>
                <c:pt idx="26">
                  <c:v>0</c:v>
                </c:pt>
                <c:pt idx="27">
                  <c:v>107000</c:v>
                </c:pt>
                <c:pt idx="28">
                  <c:v>0</c:v>
                </c:pt>
                <c:pt idx="29">
                  <c:v>107000</c:v>
                </c:pt>
                <c:pt idx="30">
                  <c:v>0</c:v>
                </c:pt>
                <c:pt idx="31">
                  <c:v>107000</c:v>
                </c:pt>
                <c:pt idx="32">
                  <c:v>0</c:v>
                </c:pt>
                <c:pt idx="33">
                  <c:v>107000</c:v>
                </c:pt>
                <c:pt idx="34">
                  <c:v>0</c:v>
                </c:pt>
                <c:pt idx="35">
                  <c:v>107000</c:v>
                </c:pt>
                <c:pt idx="36">
                  <c:v>0</c:v>
                </c:pt>
                <c:pt idx="37">
                  <c:v>107000</c:v>
                </c:pt>
                <c:pt idx="38">
                  <c:v>0</c:v>
                </c:pt>
                <c:pt idx="39">
                  <c:v>107000</c:v>
                </c:pt>
                <c:pt idx="40">
                  <c:v>0</c:v>
                </c:pt>
                <c:pt idx="41">
                  <c:v>107000</c:v>
                </c:pt>
                <c:pt idx="42">
                  <c:v>0</c:v>
                </c:pt>
                <c:pt idx="43">
                  <c:v>107000</c:v>
                </c:pt>
                <c:pt idx="44">
                  <c:v>0</c:v>
                </c:pt>
                <c:pt idx="45">
                  <c:v>107000</c:v>
                </c:pt>
                <c:pt idx="46">
                  <c:v>0</c:v>
                </c:pt>
                <c:pt idx="47">
                  <c:v>107000</c:v>
                </c:pt>
              </c:numCache>
            </c:numRef>
          </c:val>
          <c:smooth val="0"/>
          <c:extLst>
            <c:ext xmlns:c16="http://schemas.microsoft.com/office/drawing/2014/chart" uri="{C3380CC4-5D6E-409C-BE32-E72D297353CC}">
              <c16:uniqueId val="{00000007-B2BB-B240-B837-566EBC022B95}"/>
            </c:ext>
          </c:extLst>
        </c:ser>
        <c:ser>
          <c:idx val="2"/>
          <c:order val="3"/>
          <c:tx>
            <c:strRef>
              <c:f>MRP!$H$26</c:f>
              <c:strCache>
                <c:ptCount val="1"/>
                <c:pt idx="0">
                  <c:v>Charging Circuitry x2
(Level 3; FOQ)</c:v>
                </c:pt>
              </c:strCache>
            </c:strRef>
          </c:tx>
          <c:spPr>
            <a:ln w="28575" cap="rnd">
              <a:solidFill>
                <a:schemeClr val="accent3"/>
              </a:solidFill>
              <a:round/>
            </a:ln>
            <a:effectLst/>
          </c:spPr>
          <c:marker>
            <c:symbol val="none"/>
          </c:marker>
          <c:cat>
            <c:strRef>
              <c:f>'Authorised MPS'!$E$9:$AZ$9</c:f>
              <c:strCache>
                <c:ptCount val="48"/>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pt idx="12">
                  <c:v>Feb W1</c:v>
                </c:pt>
                <c:pt idx="13">
                  <c:v>Feb W2</c:v>
                </c:pt>
                <c:pt idx="14">
                  <c:v>Feb W3</c:v>
                </c:pt>
                <c:pt idx="15">
                  <c:v>Feb W4</c:v>
                </c:pt>
                <c:pt idx="16">
                  <c:v>Mar W1</c:v>
                </c:pt>
                <c:pt idx="17">
                  <c:v>Mar W2</c:v>
                </c:pt>
                <c:pt idx="18">
                  <c:v>Mar W3</c:v>
                </c:pt>
                <c:pt idx="19">
                  <c:v>Mar W5</c:v>
                </c:pt>
                <c:pt idx="20">
                  <c:v>Apr W1</c:v>
                </c:pt>
                <c:pt idx="21">
                  <c:v>Apr W2</c:v>
                </c:pt>
                <c:pt idx="22">
                  <c:v>Apr W3</c:v>
                </c:pt>
                <c:pt idx="23">
                  <c:v>Apr W4</c:v>
                </c:pt>
                <c:pt idx="24">
                  <c:v>May W1</c:v>
                </c:pt>
                <c:pt idx="25">
                  <c:v>May W2</c:v>
                </c:pt>
                <c:pt idx="26">
                  <c:v>May W3</c:v>
                </c:pt>
                <c:pt idx="27">
                  <c:v>May W4</c:v>
                </c:pt>
                <c:pt idx="28">
                  <c:v>Jun W1</c:v>
                </c:pt>
                <c:pt idx="29">
                  <c:v>Jun W2</c:v>
                </c:pt>
                <c:pt idx="30">
                  <c:v>Jun W3</c:v>
                </c:pt>
                <c:pt idx="31">
                  <c:v>Jun W4</c:v>
                </c:pt>
                <c:pt idx="32">
                  <c:v>Jul W1</c:v>
                </c:pt>
                <c:pt idx="33">
                  <c:v>Jul W2</c:v>
                </c:pt>
                <c:pt idx="34">
                  <c:v>Jul W3</c:v>
                </c:pt>
                <c:pt idx="35">
                  <c:v>Jul W4</c:v>
                </c:pt>
                <c:pt idx="36">
                  <c:v>Aug W1</c:v>
                </c:pt>
                <c:pt idx="37">
                  <c:v>Aug W2</c:v>
                </c:pt>
                <c:pt idx="38">
                  <c:v>Aug W3</c:v>
                </c:pt>
                <c:pt idx="39">
                  <c:v>Aug W4</c:v>
                </c:pt>
                <c:pt idx="40">
                  <c:v>Sep W1</c:v>
                </c:pt>
                <c:pt idx="41">
                  <c:v>Sep W2</c:v>
                </c:pt>
                <c:pt idx="42">
                  <c:v>Sep W3</c:v>
                </c:pt>
                <c:pt idx="43">
                  <c:v>Sep W4</c:v>
                </c:pt>
                <c:pt idx="44">
                  <c:v>Oct W1</c:v>
                </c:pt>
                <c:pt idx="45">
                  <c:v>Oct W2</c:v>
                </c:pt>
                <c:pt idx="46">
                  <c:v>Oct W3</c:v>
                </c:pt>
                <c:pt idx="47">
                  <c:v>Oct W4</c:v>
                </c:pt>
              </c:strCache>
            </c:strRef>
          </c:cat>
          <c:val>
            <c:numRef>
              <c:f>MRP!$J$31:$BE$31</c:f>
              <c:numCache>
                <c:formatCode>#,##0</c:formatCode>
                <c:ptCount val="48"/>
                <c:pt idx="0">
                  <c:v>104000</c:v>
                </c:pt>
                <c:pt idx="1">
                  <c:v>104000</c:v>
                </c:pt>
                <c:pt idx="2">
                  <c:v>0</c:v>
                </c:pt>
                <c:pt idx="3">
                  <c:v>110000</c:v>
                </c:pt>
                <c:pt idx="4">
                  <c:v>6000</c:v>
                </c:pt>
                <c:pt idx="5">
                  <c:v>106000</c:v>
                </c:pt>
                <c:pt idx="6">
                  <c:v>2000</c:v>
                </c:pt>
                <c:pt idx="7">
                  <c:v>112000</c:v>
                </c:pt>
                <c:pt idx="8">
                  <c:v>8000</c:v>
                </c:pt>
                <c:pt idx="9">
                  <c:v>108000</c:v>
                </c:pt>
                <c:pt idx="10">
                  <c:v>4000</c:v>
                </c:pt>
                <c:pt idx="11">
                  <c:v>114000</c:v>
                </c:pt>
                <c:pt idx="12">
                  <c:v>10000</c:v>
                </c:pt>
                <c:pt idx="13">
                  <c:v>110000</c:v>
                </c:pt>
                <c:pt idx="14">
                  <c:v>6000</c:v>
                </c:pt>
                <c:pt idx="15">
                  <c:v>116000</c:v>
                </c:pt>
                <c:pt idx="16">
                  <c:v>12000</c:v>
                </c:pt>
                <c:pt idx="17">
                  <c:v>112000</c:v>
                </c:pt>
                <c:pt idx="18">
                  <c:v>8000</c:v>
                </c:pt>
                <c:pt idx="19">
                  <c:v>118000</c:v>
                </c:pt>
                <c:pt idx="20">
                  <c:v>14000</c:v>
                </c:pt>
                <c:pt idx="21">
                  <c:v>114000</c:v>
                </c:pt>
                <c:pt idx="22">
                  <c:v>10000</c:v>
                </c:pt>
                <c:pt idx="23">
                  <c:v>120000</c:v>
                </c:pt>
                <c:pt idx="24">
                  <c:v>16000</c:v>
                </c:pt>
                <c:pt idx="25">
                  <c:v>116000</c:v>
                </c:pt>
                <c:pt idx="26">
                  <c:v>12000</c:v>
                </c:pt>
                <c:pt idx="27">
                  <c:v>122000</c:v>
                </c:pt>
                <c:pt idx="28">
                  <c:v>18000</c:v>
                </c:pt>
                <c:pt idx="29">
                  <c:v>118000</c:v>
                </c:pt>
                <c:pt idx="30">
                  <c:v>14000</c:v>
                </c:pt>
                <c:pt idx="31">
                  <c:v>124000</c:v>
                </c:pt>
                <c:pt idx="32">
                  <c:v>20000</c:v>
                </c:pt>
                <c:pt idx="33">
                  <c:v>120000</c:v>
                </c:pt>
                <c:pt idx="34">
                  <c:v>16000</c:v>
                </c:pt>
                <c:pt idx="35">
                  <c:v>126000</c:v>
                </c:pt>
                <c:pt idx="36">
                  <c:v>22000</c:v>
                </c:pt>
                <c:pt idx="37">
                  <c:v>122000</c:v>
                </c:pt>
                <c:pt idx="38">
                  <c:v>18000</c:v>
                </c:pt>
                <c:pt idx="39">
                  <c:v>128000</c:v>
                </c:pt>
                <c:pt idx="40">
                  <c:v>24000</c:v>
                </c:pt>
                <c:pt idx="41">
                  <c:v>124000</c:v>
                </c:pt>
                <c:pt idx="42">
                  <c:v>20000</c:v>
                </c:pt>
                <c:pt idx="43">
                  <c:v>130000</c:v>
                </c:pt>
                <c:pt idx="44">
                  <c:v>26000</c:v>
                </c:pt>
                <c:pt idx="45">
                  <c:v>126000</c:v>
                </c:pt>
                <c:pt idx="46">
                  <c:v>22000</c:v>
                </c:pt>
                <c:pt idx="47">
                  <c:v>132000</c:v>
                </c:pt>
              </c:numCache>
            </c:numRef>
          </c:val>
          <c:smooth val="0"/>
          <c:extLst>
            <c:ext xmlns:c16="http://schemas.microsoft.com/office/drawing/2014/chart" uri="{C3380CC4-5D6E-409C-BE32-E72D297353CC}">
              <c16:uniqueId val="{00000008-B2BB-B240-B837-566EBC022B95}"/>
            </c:ext>
          </c:extLst>
        </c:ser>
        <c:dLbls>
          <c:showLegendKey val="0"/>
          <c:showVal val="0"/>
          <c:showCatName val="0"/>
          <c:showSerName val="0"/>
          <c:showPercent val="0"/>
          <c:showBubbleSize val="0"/>
        </c:dLbls>
        <c:smooth val="0"/>
        <c:axId val="538297439"/>
        <c:axId val="538321071"/>
      </c:lineChart>
      <c:catAx>
        <c:axId val="53829743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a:solidFill>
                      <a:schemeClr val="tx1"/>
                    </a:solidFill>
                  </a:rPr>
                  <a:t>Week</a:t>
                </a:r>
              </a:p>
            </c:rich>
          </c:tx>
          <c:layout>
            <c:manualLayout>
              <c:xMode val="edge"/>
              <c:yMode val="edge"/>
              <c:x val="0.50726137720227549"/>
              <c:y val="0.9541545920743822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1800000" spcFirstLastPara="1" vertOverflow="ellipsis" wrap="square" anchor="ctr" anchorCtr="1"/>
          <a:lstStyle/>
          <a:p>
            <a:pPr>
              <a:defRPr sz="1200" b="0" i="0" u="none" strike="noStrike" kern="1200" baseline="0">
                <a:solidFill>
                  <a:schemeClr val="tx1"/>
                </a:solidFill>
                <a:latin typeface="+mn-lt"/>
                <a:ea typeface="+mn-ea"/>
                <a:cs typeface="+mn-cs"/>
              </a:defRPr>
            </a:pPr>
            <a:endParaRPr lang="en-US"/>
          </a:p>
        </c:txPr>
        <c:crossAx val="538321071"/>
        <c:crosses val="autoZero"/>
        <c:auto val="1"/>
        <c:lblAlgn val="ctr"/>
        <c:lblOffset val="100"/>
        <c:noMultiLvlLbl val="0"/>
      </c:catAx>
      <c:valAx>
        <c:axId val="53832107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a:solidFill>
                      <a:schemeClr val="tx1"/>
                    </a:solidFill>
                  </a:rPr>
                  <a:t>Projected Available (units)</a:t>
                </a:r>
              </a:p>
            </c:rich>
          </c:tx>
          <c:layout>
            <c:manualLayout>
              <c:xMode val="edge"/>
              <c:yMode val="edge"/>
              <c:x val="5.5627445042086632E-3"/>
              <c:y val="0.3721272684671527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_(* #,##0_);_(* \(#,##0\);_(* &quot;-&quot;_);_(@_)" sourceLinked="1"/>
        <c:majorTickMark val="none"/>
        <c:minorTickMark val="none"/>
        <c:tickLblPos val="nextTo"/>
        <c:spPr>
          <a:noFill/>
          <a:ln>
            <a:solidFill>
              <a:srgbClr val="000000"/>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38297439"/>
        <c:crosses val="autoZero"/>
        <c:crossBetween val="between"/>
      </c:valAx>
      <c:spPr>
        <a:noFill/>
        <a:ln>
          <a:noFill/>
        </a:ln>
        <a:effectLst/>
      </c:spPr>
    </c:plotArea>
    <c:legend>
      <c:legendPos val="t"/>
      <c:layout>
        <c:manualLayout>
          <c:xMode val="edge"/>
          <c:yMode val="edge"/>
          <c:x val="0.23234591860420575"/>
          <c:y val="6.6000852869833898E-2"/>
          <c:w val="0.52213501834042575"/>
          <c:h val="6.248803550682085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EOQ</a:t>
            </a:r>
            <a:r>
              <a:rPr lang="fr-FR" baseline="0"/>
              <a:t> of </a:t>
            </a:r>
            <a:r>
              <a:rPr lang="fr-FR"/>
              <a:t>WH-1000XM5 Final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99064583365432"/>
          <c:y val="0.20621739265723266"/>
          <c:w val="0.81926165914298232"/>
          <c:h val="0.57659600950085921"/>
        </c:manualLayout>
      </c:layout>
      <c:lineChart>
        <c:grouping val="standard"/>
        <c:varyColors val="0"/>
        <c:ser>
          <c:idx val="1"/>
          <c:order val="0"/>
          <c:tx>
            <c:strRef>
              <c:f>EOQ!$H$19</c:f>
              <c:strCache>
                <c:ptCount val="1"/>
                <c:pt idx="0">
                  <c:v>TC</c:v>
                </c:pt>
              </c:strCache>
            </c:strRef>
          </c:tx>
          <c:spPr>
            <a:ln w="28575" cap="rnd">
              <a:solidFill>
                <a:schemeClr val="accent2"/>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EOQ!$I$19:$AC$19</c:f>
              <c:numCache>
                <c:formatCode>#,##0</c:formatCode>
                <c:ptCount val="21"/>
                <c:pt idx="0">
                  <c:v>142700</c:v>
                </c:pt>
                <c:pt idx="1">
                  <c:v>101375</c:v>
                </c:pt>
                <c:pt idx="2">
                  <c:v>86681.818181818177</c:v>
                </c:pt>
                <c:pt idx="3">
                  <c:v>81500</c:v>
                </c:pt>
                <c:pt idx="4">
                  <c:v>80794.117647058825</c:v>
                </c:pt>
                <c:pt idx="5">
                  <c:v>82550</c:v>
                </c:pt>
                <c:pt idx="6">
                  <c:v>85804.34782608696</c:v>
                </c:pt>
                <c:pt idx="7">
                  <c:v>90038.461538461532</c:v>
                </c:pt>
                <c:pt idx="8">
                  <c:v>94948.275862068956</c:v>
                </c:pt>
                <c:pt idx="9">
                  <c:v>100343.75</c:v>
                </c:pt>
                <c:pt idx="10">
                  <c:v>106100</c:v>
                </c:pt>
                <c:pt idx="11">
                  <c:v>112131.57894736843</c:v>
                </c:pt>
                <c:pt idx="12">
                  <c:v>118378.04878048781</c:v>
                </c:pt>
                <c:pt idx="13">
                  <c:v>124795.45454545454</c:v>
                </c:pt>
                <c:pt idx="14">
                  <c:v>131351.06382978722</c:v>
                </c:pt>
                <c:pt idx="15">
                  <c:v>138020</c:v>
                </c:pt>
                <c:pt idx="16">
                  <c:v>144783.01886792452</c:v>
                </c:pt>
                <c:pt idx="17">
                  <c:v>151625</c:v>
                </c:pt>
                <c:pt idx="18">
                  <c:v>158533.89830508473</c:v>
                </c:pt>
                <c:pt idx="19">
                  <c:v>165500</c:v>
                </c:pt>
                <c:pt idx="20">
                  <c:v>172515.38461538462</c:v>
                </c:pt>
              </c:numCache>
            </c:numRef>
          </c:val>
          <c:smooth val="0"/>
          <c:extLst>
            <c:ext xmlns:c16="http://schemas.microsoft.com/office/drawing/2014/chart" uri="{C3380CC4-5D6E-409C-BE32-E72D297353CC}">
              <c16:uniqueId val="{00000001-EE0F-EB4B-BE62-C1EC1E0B5876}"/>
            </c:ext>
          </c:extLst>
        </c:ser>
        <c:ser>
          <c:idx val="2"/>
          <c:order val="1"/>
          <c:tx>
            <c:strRef>
              <c:f>EOQ!$H$20</c:f>
              <c:strCache>
                <c:ptCount val="1"/>
                <c:pt idx="0">
                  <c:v>Costs associated with Ordering</c:v>
                </c:pt>
              </c:strCache>
            </c:strRef>
          </c:tx>
          <c:spPr>
            <a:ln w="28575" cap="rnd">
              <a:solidFill>
                <a:schemeClr val="accent3"/>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EOQ!$I$20:$AC$20</c:f>
              <c:numCache>
                <c:formatCode>#,##0</c:formatCode>
                <c:ptCount val="21"/>
                <c:pt idx="0">
                  <c:v>130199.99999999999</c:v>
                </c:pt>
                <c:pt idx="1">
                  <c:v>81375</c:v>
                </c:pt>
                <c:pt idx="2">
                  <c:v>59181.818181818177</c:v>
                </c:pt>
                <c:pt idx="3">
                  <c:v>46500</c:v>
                </c:pt>
                <c:pt idx="4">
                  <c:v>38294.117647058825</c:v>
                </c:pt>
                <c:pt idx="5">
                  <c:v>32549.999999999996</c:v>
                </c:pt>
                <c:pt idx="6">
                  <c:v>28304.347826086956</c:v>
                </c:pt>
                <c:pt idx="7">
                  <c:v>25038.461538461539</c:v>
                </c:pt>
                <c:pt idx="8">
                  <c:v>22448.275862068964</c:v>
                </c:pt>
                <c:pt idx="9">
                  <c:v>20343.75</c:v>
                </c:pt>
                <c:pt idx="10">
                  <c:v>18600</c:v>
                </c:pt>
                <c:pt idx="11">
                  <c:v>17131.57894736842</c:v>
                </c:pt>
                <c:pt idx="12">
                  <c:v>15878.048780487805</c:v>
                </c:pt>
                <c:pt idx="13">
                  <c:v>14795.454545454544</c:v>
                </c:pt>
                <c:pt idx="14">
                  <c:v>13851.063829787234</c:v>
                </c:pt>
                <c:pt idx="15">
                  <c:v>13020</c:v>
                </c:pt>
                <c:pt idx="16">
                  <c:v>12283.018867924529</c:v>
                </c:pt>
                <c:pt idx="17">
                  <c:v>11625</c:v>
                </c:pt>
                <c:pt idx="18">
                  <c:v>11033.898305084746</c:v>
                </c:pt>
                <c:pt idx="19">
                  <c:v>10500</c:v>
                </c:pt>
                <c:pt idx="20">
                  <c:v>10015.384615384615</c:v>
                </c:pt>
              </c:numCache>
            </c:numRef>
          </c:val>
          <c:smooth val="0"/>
          <c:extLst>
            <c:ext xmlns:c16="http://schemas.microsoft.com/office/drawing/2014/chart" uri="{C3380CC4-5D6E-409C-BE32-E72D297353CC}">
              <c16:uniqueId val="{00000002-EE0F-EB4B-BE62-C1EC1E0B5876}"/>
            </c:ext>
          </c:extLst>
        </c:ser>
        <c:ser>
          <c:idx val="3"/>
          <c:order val="2"/>
          <c:tx>
            <c:strRef>
              <c:f>EOQ!$H$21</c:f>
              <c:strCache>
                <c:ptCount val="1"/>
                <c:pt idx="0">
                  <c:v>Costs associated with Holding</c:v>
                </c:pt>
              </c:strCache>
            </c:strRef>
          </c:tx>
          <c:spPr>
            <a:ln w="28575" cap="rnd">
              <a:solidFill>
                <a:schemeClr val="accent4"/>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EOQ!$I$21:$AC$21</c:f>
              <c:numCache>
                <c:formatCode>#,##0</c:formatCode>
                <c:ptCount val="21"/>
                <c:pt idx="0">
                  <c:v>12500</c:v>
                </c:pt>
                <c:pt idx="1">
                  <c:v>20000</c:v>
                </c:pt>
                <c:pt idx="2">
                  <c:v>27500</c:v>
                </c:pt>
                <c:pt idx="3">
                  <c:v>35000</c:v>
                </c:pt>
                <c:pt idx="4">
                  <c:v>42500</c:v>
                </c:pt>
                <c:pt idx="5">
                  <c:v>50000</c:v>
                </c:pt>
                <c:pt idx="6">
                  <c:v>57500</c:v>
                </c:pt>
                <c:pt idx="7">
                  <c:v>65000</c:v>
                </c:pt>
                <c:pt idx="8">
                  <c:v>72500</c:v>
                </c:pt>
                <c:pt idx="9">
                  <c:v>80000</c:v>
                </c:pt>
                <c:pt idx="10">
                  <c:v>87500</c:v>
                </c:pt>
                <c:pt idx="11">
                  <c:v>95000</c:v>
                </c:pt>
                <c:pt idx="12">
                  <c:v>102500</c:v>
                </c:pt>
                <c:pt idx="13">
                  <c:v>110000</c:v>
                </c:pt>
                <c:pt idx="14">
                  <c:v>117500</c:v>
                </c:pt>
                <c:pt idx="15">
                  <c:v>125000</c:v>
                </c:pt>
                <c:pt idx="16">
                  <c:v>132500</c:v>
                </c:pt>
                <c:pt idx="17">
                  <c:v>140000</c:v>
                </c:pt>
                <c:pt idx="18">
                  <c:v>147500</c:v>
                </c:pt>
                <c:pt idx="19">
                  <c:v>155000</c:v>
                </c:pt>
                <c:pt idx="20">
                  <c:v>162500</c:v>
                </c:pt>
              </c:numCache>
            </c:numRef>
          </c:val>
          <c:smooth val="0"/>
          <c:extLst>
            <c:ext xmlns:c16="http://schemas.microsoft.com/office/drawing/2014/chart" uri="{C3380CC4-5D6E-409C-BE32-E72D297353CC}">
              <c16:uniqueId val="{0000001D-EE0F-EB4B-BE62-C1EC1E0B5876}"/>
            </c:ext>
          </c:extLst>
        </c:ser>
        <c:dLbls>
          <c:showLegendKey val="0"/>
          <c:showVal val="0"/>
          <c:showCatName val="0"/>
          <c:showSerName val="0"/>
          <c:showPercent val="0"/>
          <c:showBubbleSize val="0"/>
        </c:dLbls>
        <c:smooth val="0"/>
        <c:axId val="1161658607"/>
        <c:axId val="671894415"/>
      </c:lineChart>
      <c:catAx>
        <c:axId val="11616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Quantity</a:t>
                </a:r>
              </a:p>
            </c:rich>
          </c:tx>
          <c:layout>
            <c:manualLayout>
              <c:xMode val="edge"/>
              <c:yMode val="edge"/>
              <c:x val="0.4484404953966496"/>
              <c:y val="0.911241991861345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94415"/>
        <c:crosses val="autoZero"/>
        <c:auto val="1"/>
        <c:lblAlgn val="ctr"/>
        <c:lblOffset val="100"/>
        <c:noMultiLvlLbl val="0"/>
      </c:catAx>
      <c:valAx>
        <c:axId val="67189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58607"/>
        <c:crosses val="autoZero"/>
        <c:crossBetween val="between"/>
      </c:valAx>
      <c:spPr>
        <a:noFill/>
        <a:ln>
          <a:noFill/>
        </a:ln>
        <a:effectLst/>
      </c:spPr>
    </c:plotArea>
    <c:legend>
      <c:legendPos val="t"/>
      <c:layout>
        <c:manualLayout>
          <c:xMode val="edge"/>
          <c:yMode val="edge"/>
          <c:x val="0.34750529886011228"/>
          <c:y val="0.11894847478019756"/>
          <c:w val="0.30366471264997535"/>
          <c:h val="7.43397273578688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EOQ of </a:t>
            </a:r>
            <a:r>
              <a:rPr lang="fr-FR"/>
              <a:t>Battery &amp; Charging System (Level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1716613157155"/>
          <c:y val="0.20804438135034548"/>
          <c:w val="0.80463258037046459"/>
          <c:h val="0.58617495125515784"/>
        </c:manualLayout>
      </c:layout>
      <c:lineChart>
        <c:grouping val="standard"/>
        <c:varyColors val="0"/>
        <c:ser>
          <c:idx val="1"/>
          <c:order val="0"/>
          <c:tx>
            <c:strRef>
              <c:f>EOQ!$H$26</c:f>
              <c:strCache>
                <c:ptCount val="1"/>
                <c:pt idx="0">
                  <c:v>TC</c:v>
                </c:pt>
              </c:strCache>
            </c:strRef>
          </c:tx>
          <c:spPr>
            <a:ln w="28575" cap="rnd">
              <a:solidFill>
                <a:schemeClr val="accent2"/>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EOQ!$I$26:$AC$26</c:f>
              <c:numCache>
                <c:formatCode>#,##0</c:formatCode>
                <c:ptCount val="21"/>
                <c:pt idx="0">
                  <c:v>136450</c:v>
                </c:pt>
                <c:pt idx="1">
                  <c:v>91375</c:v>
                </c:pt>
                <c:pt idx="2">
                  <c:v>72931.818181818177</c:v>
                </c:pt>
                <c:pt idx="3">
                  <c:v>64000</c:v>
                </c:pt>
                <c:pt idx="4">
                  <c:v>59544.117647058825</c:v>
                </c:pt>
                <c:pt idx="5">
                  <c:v>57550</c:v>
                </c:pt>
                <c:pt idx="6">
                  <c:v>57054.34782608696</c:v>
                </c:pt>
                <c:pt idx="7">
                  <c:v>57538.461538461539</c:v>
                </c:pt>
                <c:pt idx="8">
                  <c:v>58698.275862068964</c:v>
                </c:pt>
                <c:pt idx="9">
                  <c:v>60343.75</c:v>
                </c:pt>
                <c:pt idx="10">
                  <c:v>62350</c:v>
                </c:pt>
                <c:pt idx="11">
                  <c:v>64631.57894736842</c:v>
                </c:pt>
                <c:pt idx="12">
                  <c:v>67128.048780487807</c:v>
                </c:pt>
                <c:pt idx="13">
                  <c:v>69795.454545454544</c:v>
                </c:pt>
                <c:pt idx="14">
                  <c:v>72601.063829787236</c:v>
                </c:pt>
                <c:pt idx="15">
                  <c:v>75520</c:v>
                </c:pt>
                <c:pt idx="16">
                  <c:v>78533.018867924533</c:v>
                </c:pt>
                <c:pt idx="17">
                  <c:v>81625</c:v>
                </c:pt>
                <c:pt idx="18">
                  <c:v>84783.898305084746</c:v>
                </c:pt>
                <c:pt idx="19">
                  <c:v>88000</c:v>
                </c:pt>
                <c:pt idx="20">
                  <c:v>91265.38461538461</c:v>
                </c:pt>
              </c:numCache>
            </c:numRef>
          </c:val>
          <c:smooth val="0"/>
          <c:extLst>
            <c:ext xmlns:c16="http://schemas.microsoft.com/office/drawing/2014/chart" uri="{C3380CC4-5D6E-409C-BE32-E72D297353CC}">
              <c16:uniqueId val="{00000000-8AA8-AC48-9F58-5789E9FE5012}"/>
            </c:ext>
          </c:extLst>
        </c:ser>
        <c:ser>
          <c:idx val="2"/>
          <c:order val="1"/>
          <c:tx>
            <c:strRef>
              <c:f>EOQ!$H$27</c:f>
              <c:strCache>
                <c:ptCount val="1"/>
                <c:pt idx="0">
                  <c:v>Costs associated with Ordering</c:v>
                </c:pt>
              </c:strCache>
            </c:strRef>
          </c:tx>
          <c:spPr>
            <a:ln w="28575" cap="rnd">
              <a:solidFill>
                <a:schemeClr val="accent3"/>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EOQ!$I$27:$AC$27</c:f>
              <c:numCache>
                <c:formatCode>#,##0</c:formatCode>
                <c:ptCount val="21"/>
                <c:pt idx="0">
                  <c:v>130199.99999999999</c:v>
                </c:pt>
                <c:pt idx="1">
                  <c:v>81375</c:v>
                </c:pt>
                <c:pt idx="2">
                  <c:v>59181.818181818177</c:v>
                </c:pt>
                <c:pt idx="3">
                  <c:v>46500</c:v>
                </c:pt>
                <c:pt idx="4">
                  <c:v>38294.117647058825</c:v>
                </c:pt>
                <c:pt idx="5">
                  <c:v>32549.999999999996</c:v>
                </c:pt>
                <c:pt idx="6">
                  <c:v>28304.347826086956</c:v>
                </c:pt>
                <c:pt idx="7">
                  <c:v>25038.461538461539</c:v>
                </c:pt>
                <c:pt idx="8">
                  <c:v>22448.275862068964</c:v>
                </c:pt>
                <c:pt idx="9">
                  <c:v>20343.75</c:v>
                </c:pt>
                <c:pt idx="10">
                  <c:v>18600</c:v>
                </c:pt>
                <c:pt idx="11">
                  <c:v>17131.57894736842</c:v>
                </c:pt>
                <c:pt idx="12">
                  <c:v>15878.048780487805</c:v>
                </c:pt>
                <c:pt idx="13">
                  <c:v>14795.454545454544</c:v>
                </c:pt>
                <c:pt idx="14">
                  <c:v>13851.063829787234</c:v>
                </c:pt>
                <c:pt idx="15">
                  <c:v>13020</c:v>
                </c:pt>
                <c:pt idx="16">
                  <c:v>12283.018867924529</c:v>
                </c:pt>
                <c:pt idx="17">
                  <c:v>11625</c:v>
                </c:pt>
                <c:pt idx="18">
                  <c:v>11033.898305084746</c:v>
                </c:pt>
                <c:pt idx="19">
                  <c:v>10500</c:v>
                </c:pt>
                <c:pt idx="20">
                  <c:v>10015.384615384615</c:v>
                </c:pt>
              </c:numCache>
            </c:numRef>
          </c:val>
          <c:smooth val="0"/>
          <c:extLst>
            <c:ext xmlns:c16="http://schemas.microsoft.com/office/drawing/2014/chart" uri="{C3380CC4-5D6E-409C-BE32-E72D297353CC}">
              <c16:uniqueId val="{00000001-8AA8-AC48-9F58-5789E9FE5012}"/>
            </c:ext>
          </c:extLst>
        </c:ser>
        <c:ser>
          <c:idx val="3"/>
          <c:order val="2"/>
          <c:tx>
            <c:strRef>
              <c:f>EOQ!$H$28</c:f>
              <c:strCache>
                <c:ptCount val="1"/>
                <c:pt idx="0">
                  <c:v>Costs associated with Holding</c:v>
                </c:pt>
              </c:strCache>
            </c:strRef>
          </c:tx>
          <c:spPr>
            <a:ln w="28575" cap="rnd">
              <a:solidFill>
                <a:schemeClr val="accent4"/>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EOQ!$I$28:$AC$28</c:f>
              <c:numCache>
                <c:formatCode>#,##0</c:formatCode>
                <c:ptCount val="21"/>
                <c:pt idx="0">
                  <c:v>6250</c:v>
                </c:pt>
                <c:pt idx="1">
                  <c:v>10000</c:v>
                </c:pt>
                <c:pt idx="2">
                  <c:v>13750</c:v>
                </c:pt>
                <c:pt idx="3">
                  <c:v>17500</c:v>
                </c:pt>
                <c:pt idx="4">
                  <c:v>21250</c:v>
                </c:pt>
                <c:pt idx="5">
                  <c:v>25000</c:v>
                </c:pt>
                <c:pt idx="6">
                  <c:v>28750</c:v>
                </c:pt>
                <c:pt idx="7">
                  <c:v>32500</c:v>
                </c:pt>
                <c:pt idx="8">
                  <c:v>36250</c:v>
                </c:pt>
                <c:pt idx="9">
                  <c:v>40000</c:v>
                </c:pt>
                <c:pt idx="10">
                  <c:v>43750</c:v>
                </c:pt>
                <c:pt idx="11">
                  <c:v>47500</c:v>
                </c:pt>
                <c:pt idx="12">
                  <c:v>51250</c:v>
                </c:pt>
                <c:pt idx="13">
                  <c:v>55000</c:v>
                </c:pt>
                <c:pt idx="14">
                  <c:v>58750</c:v>
                </c:pt>
                <c:pt idx="15">
                  <c:v>62500</c:v>
                </c:pt>
                <c:pt idx="16">
                  <c:v>66250</c:v>
                </c:pt>
                <c:pt idx="17">
                  <c:v>70000</c:v>
                </c:pt>
                <c:pt idx="18">
                  <c:v>73750</c:v>
                </c:pt>
                <c:pt idx="19">
                  <c:v>77500</c:v>
                </c:pt>
                <c:pt idx="20">
                  <c:v>81250</c:v>
                </c:pt>
              </c:numCache>
            </c:numRef>
          </c:val>
          <c:smooth val="0"/>
          <c:extLst>
            <c:ext xmlns:c16="http://schemas.microsoft.com/office/drawing/2014/chart" uri="{C3380CC4-5D6E-409C-BE32-E72D297353CC}">
              <c16:uniqueId val="{00000002-8AA8-AC48-9F58-5789E9FE5012}"/>
            </c:ext>
          </c:extLst>
        </c:ser>
        <c:dLbls>
          <c:showLegendKey val="0"/>
          <c:showVal val="0"/>
          <c:showCatName val="0"/>
          <c:showSerName val="0"/>
          <c:showPercent val="0"/>
          <c:showBubbleSize val="0"/>
        </c:dLbls>
        <c:smooth val="0"/>
        <c:axId val="1161658607"/>
        <c:axId val="671894415"/>
      </c:lineChart>
      <c:catAx>
        <c:axId val="11616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Quantity</a:t>
                </a:r>
              </a:p>
            </c:rich>
          </c:tx>
          <c:layout>
            <c:manualLayout>
              <c:xMode val="edge"/>
              <c:yMode val="edge"/>
              <c:x val="0.46348803954017997"/>
              <c:y val="0.906066683641614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94415"/>
        <c:crosses val="autoZero"/>
        <c:auto val="1"/>
        <c:lblAlgn val="ctr"/>
        <c:lblOffset val="100"/>
        <c:noMultiLvlLbl val="0"/>
      </c:catAx>
      <c:valAx>
        <c:axId val="67189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58607"/>
        <c:crosses val="autoZero"/>
        <c:crossBetween val="between"/>
      </c:valAx>
      <c:spPr>
        <a:noFill/>
        <a:ln>
          <a:noFill/>
        </a:ln>
        <a:effectLst/>
      </c:spPr>
    </c:plotArea>
    <c:legend>
      <c:legendPos val="t"/>
      <c:layout>
        <c:manualLayout>
          <c:xMode val="edge"/>
          <c:yMode val="edge"/>
          <c:x val="0.34750515524728137"/>
          <c:y val="0.11557253825467305"/>
          <c:w val="0.30366471264997535"/>
          <c:h val="7.50005249343832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EOQ of Charging Port (Level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29525551643343"/>
          <c:y val="0.200071121512681"/>
          <c:w val="0.82497938629780987"/>
          <c:h val="0.58429265626587534"/>
        </c:manualLayout>
      </c:layout>
      <c:lineChart>
        <c:grouping val="standard"/>
        <c:varyColors val="0"/>
        <c:ser>
          <c:idx val="1"/>
          <c:order val="0"/>
          <c:tx>
            <c:strRef>
              <c:f>EOQ!$H$33</c:f>
              <c:strCache>
                <c:ptCount val="1"/>
                <c:pt idx="0">
                  <c:v>TC</c:v>
                </c:pt>
              </c:strCache>
            </c:strRef>
          </c:tx>
          <c:spPr>
            <a:ln w="28575" cap="rnd">
              <a:solidFill>
                <a:schemeClr val="accent2"/>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EOQ!$I$33:$AC$33</c:f>
              <c:numCache>
                <c:formatCode>#,##0</c:formatCode>
                <c:ptCount val="21"/>
                <c:pt idx="0">
                  <c:v>132075</c:v>
                </c:pt>
                <c:pt idx="1">
                  <c:v>84375</c:v>
                </c:pt>
                <c:pt idx="2">
                  <c:v>63306.818181818177</c:v>
                </c:pt>
                <c:pt idx="3">
                  <c:v>51750</c:v>
                </c:pt>
                <c:pt idx="4">
                  <c:v>44669.117647058825</c:v>
                </c:pt>
                <c:pt idx="5">
                  <c:v>40050</c:v>
                </c:pt>
                <c:pt idx="6">
                  <c:v>36929.34782608696</c:v>
                </c:pt>
                <c:pt idx="7">
                  <c:v>34788.461538461539</c:v>
                </c:pt>
                <c:pt idx="8">
                  <c:v>33323.275862068964</c:v>
                </c:pt>
                <c:pt idx="9">
                  <c:v>32343.75</c:v>
                </c:pt>
                <c:pt idx="10">
                  <c:v>31725</c:v>
                </c:pt>
                <c:pt idx="11">
                  <c:v>31381.57894736842</c:v>
                </c:pt>
                <c:pt idx="12">
                  <c:v>31253.048780487807</c:v>
                </c:pt>
                <c:pt idx="13">
                  <c:v>31295.454545454544</c:v>
                </c:pt>
                <c:pt idx="14">
                  <c:v>31476.063829787236</c:v>
                </c:pt>
                <c:pt idx="15">
                  <c:v>31770</c:v>
                </c:pt>
                <c:pt idx="16">
                  <c:v>32158.018867924529</c:v>
                </c:pt>
                <c:pt idx="17">
                  <c:v>32625</c:v>
                </c:pt>
                <c:pt idx="18">
                  <c:v>33158.898305084746</c:v>
                </c:pt>
                <c:pt idx="19">
                  <c:v>33750</c:v>
                </c:pt>
                <c:pt idx="20">
                  <c:v>34390.384615384617</c:v>
                </c:pt>
              </c:numCache>
            </c:numRef>
          </c:val>
          <c:smooth val="0"/>
          <c:extLst>
            <c:ext xmlns:c16="http://schemas.microsoft.com/office/drawing/2014/chart" uri="{C3380CC4-5D6E-409C-BE32-E72D297353CC}">
              <c16:uniqueId val="{00000000-E679-514E-B622-7B5744F5A811}"/>
            </c:ext>
          </c:extLst>
        </c:ser>
        <c:ser>
          <c:idx val="2"/>
          <c:order val="1"/>
          <c:tx>
            <c:strRef>
              <c:f>EOQ!$H$34</c:f>
              <c:strCache>
                <c:ptCount val="1"/>
                <c:pt idx="0">
                  <c:v>Costs associated with Ordering</c:v>
                </c:pt>
              </c:strCache>
            </c:strRef>
          </c:tx>
          <c:spPr>
            <a:ln w="28575" cap="rnd">
              <a:solidFill>
                <a:schemeClr val="accent3"/>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EOQ!$I$34:$AC$34</c:f>
              <c:numCache>
                <c:formatCode>#,##0</c:formatCode>
                <c:ptCount val="21"/>
                <c:pt idx="0">
                  <c:v>130199.99999999999</c:v>
                </c:pt>
                <c:pt idx="1">
                  <c:v>81375</c:v>
                </c:pt>
                <c:pt idx="2">
                  <c:v>59181.818181818177</c:v>
                </c:pt>
                <c:pt idx="3">
                  <c:v>46500</c:v>
                </c:pt>
                <c:pt idx="4">
                  <c:v>38294.117647058825</c:v>
                </c:pt>
                <c:pt idx="5">
                  <c:v>32549.999999999996</c:v>
                </c:pt>
                <c:pt idx="6">
                  <c:v>28304.347826086956</c:v>
                </c:pt>
                <c:pt idx="7">
                  <c:v>25038.461538461539</c:v>
                </c:pt>
                <c:pt idx="8">
                  <c:v>22448.275862068964</c:v>
                </c:pt>
                <c:pt idx="9">
                  <c:v>20343.75</c:v>
                </c:pt>
                <c:pt idx="10">
                  <c:v>18600</c:v>
                </c:pt>
                <c:pt idx="11">
                  <c:v>17131.57894736842</c:v>
                </c:pt>
                <c:pt idx="12">
                  <c:v>15878.048780487805</c:v>
                </c:pt>
                <c:pt idx="13">
                  <c:v>14795.454545454544</c:v>
                </c:pt>
                <c:pt idx="14">
                  <c:v>13851.063829787234</c:v>
                </c:pt>
                <c:pt idx="15">
                  <c:v>13020</c:v>
                </c:pt>
                <c:pt idx="16">
                  <c:v>12283.018867924529</c:v>
                </c:pt>
                <c:pt idx="17">
                  <c:v>11625</c:v>
                </c:pt>
                <c:pt idx="18">
                  <c:v>11033.898305084746</c:v>
                </c:pt>
                <c:pt idx="19">
                  <c:v>10500</c:v>
                </c:pt>
                <c:pt idx="20">
                  <c:v>10015.384615384615</c:v>
                </c:pt>
              </c:numCache>
            </c:numRef>
          </c:val>
          <c:smooth val="0"/>
          <c:extLst>
            <c:ext xmlns:c16="http://schemas.microsoft.com/office/drawing/2014/chart" uri="{C3380CC4-5D6E-409C-BE32-E72D297353CC}">
              <c16:uniqueId val="{00000001-E679-514E-B622-7B5744F5A811}"/>
            </c:ext>
          </c:extLst>
        </c:ser>
        <c:ser>
          <c:idx val="3"/>
          <c:order val="2"/>
          <c:tx>
            <c:strRef>
              <c:f>EOQ!$H$35</c:f>
              <c:strCache>
                <c:ptCount val="1"/>
                <c:pt idx="0">
                  <c:v>Costs associated with Holding</c:v>
                </c:pt>
              </c:strCache>
            </c:strRef>
          </c:tx>
          <c:spPr>
            <a:ln w="28575" cap="rnd">
              <a:solidFill>
                <a:schemeClr val="accent4"/>
              </a:solidFill>
              <a:round/>
            </a:ln>
            <a:effectLst/>
          </c:spPr>
          <c:marker>
            <c:symbol val="none"/>
          </c:marker>
          <c:cat>
            <c:numRef>
              <c:f>EOQ!$I$18:$AC$18</c:f>
              <c:numCache>
                <c:formatCode>#,##0</c:formatCode>
                <c:ptCount val="21"/>
                <c:pt idx="0">
                  <c:v>5000</c:v>
                </c:pt>
                <c:pt idx="1">
                  <c:v>8000</c:v>
                </c:pt>
                <c:pt idx="2">
                  <c:v>11000</c:v>
                </c:pt>
                <c:pt idx="3">
                  <c:v>14000</c:v>
                </c:pt>
                <c:pt idx="4">
                  <c:v>17000</c:v>
                </c:pt>
                <c:pt idx="5">
                  <c:v>20000</c:v>
                </c:pt>
                <c:pt idx="6">
                  <c:v>23000</c:v>
                </c:pt>
                <c:pt idx="7">
                  <c:v>26000</c:v>
                </c:pt>
                <c:pt idx="8">
                  <c:v>29000</c:v>
                </c:pt>
                <c:pt idx="9">
                  <c:v>32000</c:v>
                </c:pt>
                <c:pt idx="10">
                  <c:v>35000</c:v>
                </c:pt>
                <c:pt idx="11">
                  <c:v>38000</c:v>
                </c:pt>
                <c:pt idx="12">
                  <c:v>41000</c:v>
                </c:pt>
                <c:pt idx="13">
                  <c:v>44000</c:v>
                </c:pt>
                <c:pt idx="14">
                  <c:v>47000</c:v>
                </c:pt>
                <c:pt idx="15">
                  <c:v>50000</c:v>
                </c:pt>
                <c:pt idx="16">
                  <c:v>53000</c:v>
                </c:pt>
                <c:pt idx="17">
                  <c:v>56000</c:v>
                </c:pt>
                <c:pt idx="18">
                  <c:v>59000</c:v>
                </c:pt>
                <c:pt idx="19">
                  <c:v>62000</c:v>
                </c:pt>
                <c:pt idx="20">
                  <c:v>65000</c:v>
                </c:pt>
              </c:numCache>
            </c:numRef>
          </c:cat>
          <c:val>
            <c:numRef>
              <c:f>EOQ!$I$35:$AC$35</c:f>
              <c:numCache>
                <c:formatCode>#,##0</c:formatCode>
                <c:ptCount val="21"/>
                <c:pt idx="0">
                  <c:v>1875</c:v>
                </c:pt>
                <c:pt idx="1">
                  <c:v>3000</c:v>
                </c:pt>
                <c:pt idx="2">
                  <c:v>4125</c:v>
                </c:pt>
                <c:pt idx="3">
                  <c:v>5250</c:v>
                </c:pt>
                <c:pt idx="4">
                  <c:v>6375</c:v>
                </c:pt>
                <c:pt idx="5">
                  <c:v>7500</c:v>
                </c:pt>
                <c:pt idx="6">
                  <c:v>8625</c:v>
                </c:pt>
                <c:pt idx="7">
                  <c:v>9750</c:v>
                </c:pt>
                <c:pt idx="8">
                  <c:v>10875</c:v>
                </c:pt>
                <c:pt idx="9">
                  <c:v>12000</c:v>
                </c:pt>
                <c:pt idx="10">
                  <c:v>13125</c:v>
                </c:pt>
                <c:pt idx="11">
                  <c:v>14250</c:v>
                </c:pt>
                <c:pt idx="12">
                  <c:v>15375</c:v>
                </c:pt>
                <c:pt idx="13">
                  <c:v>16500</c:v>
                </c:pt>
                <c:pt idx="14">
                  <c:v>17625</c:v>
                </c:pt>
                <c:pt idx="15">
                  <c:v>18750</c:v>
                </c:pt>
                <c:pt idx="16">
                  <c:v>19875</c:v>
                </c:pt>
                <c:pt idx="17">
                  <c:v>21000</c:v>
                </c:pt>
                <c:pt idx="18">
                  <c:v>22125</c:v>
                </c:pt>
                <c:pt idx="19">
                  <c:v>23250</c:v>
                </c:pt>
                <c:pt idx="20">
                  <c:v>24375</c:v>
                </c:pt>
              </c:numCache>
            </c:numRef>
          </c:val>
          <c:smooth val="0"/>
          <c:extLst>
            <c:ext xmlns:c16="http://schemas.microsoft.com/office/drawing/2014/chart" uri="{C3380CC4-5D6E-409C-BE32-E72D297353CC}">
              <c16:uniqueId val="{00000002-E679-514E-B622-7B5744F5A811}"/>
            </c:ext>
          </c:extLst>
        </c:ser>
        <c:dLbls>
          <c:showLegendKey val="0"/>
          <c:showVal val="0"/>
          <c:showCatName val="0"/>
          <c:showSerName val="0"/>
          <c:showPercent val="0"/>
          <c:showBubbleSize val="0"/>
        </c:dLbls>
        <c:smooth val="0"/>
        <c:axId val="1161658607"/>
        <c:axId val="671894415"/>
      </c:lineChart>
      <c:catAx>
        <c:axId val="11616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Quantity</a:t>
                </a:r>
              </a:p>
            </c:rich>
          </c:tx>
          <c:layout>
            <c:manualLayout>
              <c:xMode val="edge"/>
              <c:yMode val="edge"/>
              <c:x val="0.46803056172420943"/>
              <c:y val="0.914506686473248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94415"/>
        <c:crosses val="autoZero"/>
        <c:auto val="1"/>
        <c:lblAlgn val="ctr"/>
        <c:lblOffset val="100"/>
        <c:noMultiLvlLbl val="0"/>
      </c:catAx>
      <c:valAx>
        <c:axId val="67189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58607"/>
        <c:crosses val="autoZero"/>
        <c:crossBetween val="between"/>
      </c:valAx>
      <c:spPr>
        <a:noFill/>
        <a:ln>
          <a:noFill/>
        </a:ln>
        <a:effectLst/>
      </c:spPr>
    </c:plotArea>
    <c:legend>
      <c:legendPos val="t"/>
      <c:layout>
        <c:manualLayout>
          <c:xMode val="edge"/>
          <c:yMode val="edge"/>
          <c:x val="0.34761596953240931"/>
          <c:y val="0.12053624919856916"/>
          <c:w val="0.30366471264997535"/>
          <c:h val="7.5335348706411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EOQ</a:t>
            </a:r>
            <a:r>
              <a:rPr lang="fr-FR" baseline="0"/>
              <a:t> of </a:t>
            </a:r>
            <a:r>
              <a:rPr lang="fr-FR"/>
              <a:t>Charging Circuitry x2 (Level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50204113591011"/>
          <c:y val="0.19076109076109074"/>
          <c:w val="0.82227722630732891"/>
          <c:h val="0.58516098516098514"/>
        </c:manualLayout>
      </c:layout>
      <c:lineChart>
        <c:grouping val="standard"/>
        <c:varyColors val="0"/>
        <c:ser>
          <c:idx val="1"/>
          <c:order val="0"/>
          <c:tx>
            <c:strRef>
              <c:f>EOQ!$H$40</c:f>
              <c:strCache>
                <c:ptCount val="1"/>
                <c:pt idx="0">
                  <c:v>TC</c:v>
                </c:pt>
              </c:strCache>
            </c:strRef>
          </c:tx>
          <c:spPr>
            <a:ln w="28575" cap="rnd">
              <a:solidFill>
                <a:schemeClr val="accent2"/>
              </a:solidFill>
              <a:round/>
            </a:ln>
            <a:effectLst/>
          </c:spPr>
          <c:marker>
            <c:symbol val="none"/>
          </c:marker>
          <c:cat>
            <c:numRef>
              <c:f>EOQ!$I$39:$AL$39</c:f>
              <c:numCache>
                <c:formatCode>#,##0</c:formatCode>
                <c:ptCount val="30"/>
                <c:pt idx="0">
                  <c:v>10000</c:v>
                </c:pt>
                <c:pt idx="1">
                  <c:v>15000</c:v>
                </c:pt>
                <c:pt idx="2">
                  <c:v>20000</c:v>
                </c:pt>
                <c:pt idx="3">
                  <c:v>25000</c:v>
                </c:pt>
                <c:pt idx="4">
                  <c:v>30000</c:v>
                </c:pt>
                <c:pt idx="5">
                  <c:v>35000</c:v>
                </c:pt>
                <c:pt idx="6">
                  <c:v>40000</c:v>
                </c:pt>
                <c:pt idx="7">
                  <c:v>45000</c:v>
                </c:pt>
                <c:pt idx="8">
                  <c:v>50000</c:v>
                </c:pt>
                <c:pt idx="9">
                  <c:v>55000</c:v>
                </c:pt>
                <c:pt idx="10">
                  <c:v>60000</c:v>
                </c:pt>
                <c:pt idx="11">
                  <c:v>65000</c:v>
                </c:pt>
                <c:pt idx="12">
                  <c:v>70000</c:v>
                </c:pt>
                <c:pt idx="13">
                  <c:v>75000</c:v>
                </c:pt>
                <c:pt idx="14">
                  <c:v>80000</c:v>
                </c:pt>
                <c:pt idx="15">
                  <c:v>85000</c:v>
                </c:pt>
                <c:pt idx="16">
                  <c:v>90000</c:v>
                </c:pt>
                <c:pt idx="17">
                  <c:v>95000</c:v>
                </c:pt>
                <c:pt idx="18">
                  <c:v>100000</c:v>
                </c:pt>
                <c:pt idx="19">
                  <c:v>105000</c:v>
                </c:pt>
                <c:pt idx="20">
                  <c:v>110000</c:v>
                </c:pt>
                <c:pt idx="21">
                  <c:v>115000</c:v>
                </c:pt>
                <c:pt idx="22">
                  <c:v>120000</c:v>
                </c:pt>
                <c:pt idx="23">
                  <c:v>125000</c:v>
                </c:pt>
                <c:pt idx="24">
                  <c:v>130000</c:v>
                </c:pt>
                <c:pt idx="25">
                  <c:v>135000</c:v>
                </c:pt>
                <c:pt idx="26">
                  <c:v>140000</c:v>
                </c:pt>
                <c:pt idx="27">
                  <c:v>145000</c:v>
                </c:pt>
                <c:pt idx="28">
                  <c:v>150000</c:v>
                </c:pt>
                <c:pt idx="29">
                  <c:v>155000</c:v>
                </c:pt>
              </c:numCache>
            </c:numRef>
          </c:cat>
          <c:val>
            <c:numRef>
              <c:f>EOQ!$I$40:$AL$40</c:f>
              <c:numCache>
                <c:formatCode>#,##0</c:formatCode>
                <c:ptCount val="30"/>
                <c:pt idx="0">
                  <c:v>138950</c:v>
                </c:pt>
                <c:pt idx="1">
                  <c:v>99925</c:v>
                </c:pt>
                <c:pt idx="2">
                  <c:v>82600</c:v>
                </c:pt>
                <c:pt idx="3">
                  <c:v>73955</c:v>
                </c:pt>
                <c:pt idx="4">
                  <c:v>69650</c:v>
                </c:pt>
                <c:pt idx="5">
                  <c:v>67825</c:v>
                </c:pt>
                <c:pt idx="6">
                  <c:v>67550</c:v>
                </c:pt>
                <c:pt idx="7">
                  <c:v>68308.333333333328</c:v>
                </c:pt>
                <c:pt idx="8">
                  <c:v>69790</c:v>
                </c:pt>
                <c:pt idx="9">
                  <c:v>71797.727272727265</c:v>
                </c:pt>
                <c:pt idx="10">
                  <c:v>74200</c:v>
                </c:pt>
                <c:pt idx="11">
                  <c:v>76905.769230769234</c:v>
                </c:pt>
                <c:pt idx="12">
                  <c:v>79850</c:v>
                </c:pt>
                <c:pt idx="13">
                  <c:v>82985</c:v>
                </c:pt>
                <c:pt idx="14">
                  <c:v>86275</c:v>
                </c:pt>
                <c:pt idx="15">
                  <c:v>89692.647058823524</c:v>
                </c:pt>
                <c:pt idx="16">
                  <c:v>93216.666666666672</c:v>
                </c:pt>
                <c:pt idx="17">
                  <c:v>96830.263157894733</c:v>
                </c:pt>
                <c:pt idx="18">
                  <c:v>100520</c:v>
                </c:pt>
                <c:pt idx="19">
                  <c:v>104275</c:v>
                </c:pt>
                <c:pt idx="20">
                  <c:v>108086.36363636363</c:v>
                </c:pt>
                <c:pt idx="21">
                  <c:v>111946.73913043478</c:v>
                </c:pt>
                <c:pt idx="22">
                  <c:v>115850</c:v>
                </c:pt>
                <c:pt idx="23">
                  <c:v>119791</c:v>
                </c:pt>
                <c:pt idx="24">
                  <c:v>123765.38461538461</c:v>
                </c:pt>
                <c:pt idx="25">
                  <c:v>127769.44444444444</c:v>
                </c:pt>
                <c:pt idx="26">
                  <c:v>131800</c:v>
                </c:pt>
                <c:pt idx="27">
                  <c:v>135854.31034482759</c:v>
                </c:pt>
                <c:pt idx="28">
                  <c:v>139930</c:v>
                </c:pt>
                <c:pt idx="29">
                  <c:v>144025</c:v>
                </c:pt>
              </c:numCache>
            </c:numRef>
          </c:val>
          <c:smooth val="0"/>
          <c:extLst>
            <c:ext xmlns:c16="http://schemas.microsoft.com/office/drawing/2014/chart" uri="{C3380CC4-5D6E-409C-BE32-E72D297353CC}">
              <c16:uniqueId val="{00000000-7C37-AA40-A416-216FC6BC4048}"/>
            </c:ext>
          </c:extLst>
        </c:ser>
        <c:ser>
          <c:idx val="2"/>
          <c:order val="1"/>
          <c:tx>
            <c:strRef>
              <c:f>EOQ!$H$41</c:f>
              <c:strCache>
                <c:ptCount val="1"/>
                <c:pt idx="0">
                  <c:v>Costs associated with Ordering</c:v>
                </c:pt>
              </c:strCache>
            </c:strRef>
          </c:tx>
          <c:spPr>
            <a:ln w="28575" cap="rnd">
              <a:solidFill>
                <a:schemeClr val="accent3"/>
              </a:solidFill>
              <a:round/>
            </a:ln>
            <a:effectLst/>
          </c:spPr>
          <c:marker>
            <c:symbol val="none"/>
          </c:marker>
          <c:cat>
            <c:numRef>
              <c:f>EOQ!$I$39:$AL$39</c:f>
              <c:numCache>
                <c:formatCode>#,##0</c:formatCode>
                <c:ptCount val="30"/>
                <c:pt idx="0">
                  <c:v>10000</c:v>
                </c:pt>
                <c:pt idx="1">
                  <c:v>15000</c:v>
                </c:pt>
                <c:pt idx="2">
                  <c:v>20000</c:v>
                </c:pt>
                <c:pt idx="3">
                  <c:v>25000</c:v>
                </c:pt>
                <c:pt idx="4">
                  <c:v>30000</c:v>
                </c:pt>
                <c:pt idx="5">
                  <c:v>35000</c:v>
                </c:pt>
                <c:pt idx="6">
                  <c:v>40000</c:v>
                </c:pt>
                <c:pt idx="7">
                  <c:v>45000</c:v>
                </c:pt>
                <c:pt idx="8">
                  <c:v>50000</c:v>
                </c:pt>
                <c:pt idx="9">
                  <c:v>55000</c:v>
                </c:pt>
                <c:pt idx="10">
                  <c:v>60000</c:v>
                </c:pt>
                <c:pt idx="11">
                  <c:v>65000</c:v>
                </c:pt>
                <c:pt idx="12">
                  <c:v>70000</c:v>
                </c:pt>
                <c:pt idx="13">
                  <c:v>75000</c:v>
                </c:pt>
                <c:pt idx="14">
                  <c:v>80000</c:v>
                </c:pt>
                <c:pt idx="15">
                  <c:v>85000</c:v>
                </c:pt>
                <c:pt idx="16">
                  <c:v>90000</c:v>
                </c:pt>
                <c:pt idx="17">
                  <c:v>95000</c:v>
                </c:pt>
                <c:pt idx="18">
                  <c:v>100000</c:v>
                </c:pt>
                <c:pt idx="19">
                  <c:v>105000</c:v>
                </c:pt>
                <c:pt idx="20">
                  <c:v>110000</c:v>
                </c:pt>
                <c:pt idx="21">
                  <c:v>115000</c:v>
                </c:pt>
                <c:pt idx="22">
                  <c:v>120000</c:v>
                </c:pt>
                <c:pt idx="23">
                  <c:v>125000</c:v>
                </c:pt>
                <c:pt idx="24">
                  <c:v>130000</c:v>
                </c:pt>
                <c:pt idx="25">
                  <c:v>135000</c:v>
                </c:pt>
                <c:pt idx="26">
                  <c:v>140000</c:v>
                </c:pt>
                <c:pt idx="27">
                  <c:v>145000</c:v>
                </c:pt>
                <c:pt idx="28">
                  <c:v>150000</c:v>
                </c:pt>
                <c:pt idx="29">
                  <c:v>155000</c:v>
                </c:pt>
              </c:numCache>
            </c:numRef>
          </c:cat>
          <c:val>
            <c:numRef>
              <c:f>EOQ!$I$41:$AL$41</c:f>
              <c:numCache>
                <c:formatCode>#,##0</c:formatCode>
                <c:ptCount val="30"/>
                <c:pt idx="0">
                  <c:v>130199.99999999999</c:v>
                </c:pt>
                <c:pt idx="1">
                  <c:v>86800</c:v>
                </c:pt>
                <c:pt idx="2">
                  <c:v>65099.999999999993</c:v>
                </c:pt>
                <c:pt idx="3">
                  <c:v>52080</c:v>
                </c:pt>
                <c:pt idx="4">
                  <c:v>43400</c:v>
                </c:pt>
                <c:pt idx="5">
                  <c:v>37200</c:v>
                </c:pt>
                <c:pt idx="6">
                  <c:v>32549.999999999996</c:v>
                </c:pt>
                <c:pt idx="7">
                  <c:v>28933.333333333332</c:v>
                </c:pt>
                <c:pt idx="8">
                  <c:v>26040</c:v>
                </c:pt>
                <c:pt idx="9">
                  <c:v>23672.727272727272</c:v>
                </c:pt>
                <c:pt idx="10">
                  <c:v>21700</c:v>
                </c:pt>
                <c:pt idx="11">
                  <c:v>20030.76923076923</c:v>
                </c:pt>
                <c:pt idx="12">
                  <c:v>18600</c:v>
                </c:pt>
                <c:pt idx="13">
                  <c:v>17360</c:v>
                </c:pt>
                <c:pt idx="14">
                  <c:v>16274.999999999998</c:v>
                </c:pt>
                <c:pt idx="15">
                  <c:v>15317.64705882353</c:v>
                </c:pt>
                <c:pt idx="16">
                  <c:v>14466.666666666666</c:v>
                </c:pt>
                <c:pt idx="17">
                  <c:v>13705.263157894738</c:v>
                </c:pt>
                <c:pt idx="18">
                  <c:v>13020</c:v>
                </c:pt>
                <c:pt idx="19">
                  <c:v>12400</c:v>
                </c:pt>
                <c:pt idx="20">
                  <c:v>11836.363636363636</c:v>
                </c:pt>
                <c:pt idx="21">
                  <c:v>11321.739130434782</c:v>
                </c:pt>
                <c:pt idx="22">
                  <c:v>10850</c:v>
                </c:pt>
                <c:pt idx="23">
                  <c:v>10416</c:v>
                </c:pt>
                <c:pt idx="24">
                  <c:v>10015.384615384615</c:v>
                </c:pt>
                <c:pt idx="25">
                  <c:v>9644.4444444444434</c:v>
                </c:pt>
                <c:pt idx="26">
                  <c:v>9300</c:v>
                </c:pt>
                <c:pt idx="27">
                  <c:v>8979.310344827587</c:v>
                </c:pt>
                <c:pt idx="28">
                  <c:v>8680</c:v>
                </c:pt>
                <c:pt idx="29">
                  <c:v>8400</c:v>
                </c:pt>
              </c:numCache>
            </c:numRef>
          </c:val>
          <c:smooth val="0"/>
          <c:extLst>
            <c:ext xmlns:c16="http://schemas.microsoft.com/office/drawing/2014/chart" uri="{C3380CC4-5D6E-409C-BE32-E72D297353CC}">
              <c16:uniqueId val="{00000001-7C37-AA40-A416-216FC6BC4048}"/>
            </c:ext>
          </c:extLst>
        </c:ser>
        <c:ser>
          <c:idx val="3"/>
          <c:order val="2"/>
          <c:tx>
            <c:strRef>
              <c:f>EOQ!$H$42</c:f>
              <c:strCache>
                <c:ptCount val="1"/>
                <c:pt idx="0">
                  <c:v>Costs associated with Holding</c:v>
                </c:pt>
              </c:strCache>
            </c:strRef>
          </c:tx>
          <c:spPr>
            <a:ln w="28575" cap="rnd">
              <a:solidFill>
                <a:schemeClr val="accent4"/>
              </a:solidFill>
              <a:round/>
            </a:ln>
            <a:effectLst/>
          </c:spPr>
          <c:marker>
            <c:symbol val="none"/>
          </c:marker>
          <c:cat>
            <c:numRef>
              <c:f>EOQ!$I$39:$AL$39</c:f>
              <c:numCache>
                <c:formatCode>#,##0</c:formatCode>
                <c:ptCount val="30"/>
                <c:pt idx="0">
                  <c:v>10000</c:v>
                </c:pt>
                <c:pt idx="1">
                  <c:v>15000</c:v>
                </c:pt>
                <c:pt idx="2">
                  <c:v>20000</c:v>
                </c:pt>
                <c:pt idx="3">
                  <c:v>25000</c:v>
                </c:pt>
                <c:pt idx="4">
                  <c:v>30000</c:v>
                </c:pt>
                <c:pt idx="5">
                  <c:v>35000</c:v>
                </c:pt>
                <c:pt idx="6">
                  <c:v>40000</c:v>
                </c:pt>
                <c:pt idx="7">
                  <c:v>45000</c:v>
                </c:pt>
                <c:pt idx="8">
                  <c:v>50000</c:v>
                </c:pt>
                <c:pt idx="9">
                  <c:v>55000</c:v>
                </c:pt>
                <c:pt idx="10">
                  <c:v>60000</c:v>
                </c:pt>
                <c:pt idx="11">
                  <c:v>65000</c:v>
                </c:pt>
                <c:pt idx="12">
                  <c:v>70000</c:v>
                </c:pt>
                <c:pt idx="13">
                  <c:v>75000</c:v>
                </c:pt>
                <c:pt idx="14">
                  <c:v>80000</c:v>
                </c:pt>
                <c:pt idx="15">
                  <c:v>85000</c:v>
                </c:pt>
                <c:pt idx="16">
                  <c:v>90000</c:v>
                </c:pt>
                <c:pt idx="17">
                  <c:v>95000</c:v>
                </c:pt>
                <c:pt idx="18">
                  <c:v>100000</c:v>
                </c:pt>
                <c:pt idx="19">
                  <c:v>105000</c:v>
                </c:pt>
                <c:pt idx="20">
                  <c:v>110000</c:v>
                </c:pt>
                <c:pt idx="21">
                  <c:v>115000</c:v>
                </c:pt>
                <c:pt idx="22">
                  <c:v>120000</c:v>
                </c:pt>
                <c:pt idx="23">
                  <c:v>125000</c:v>
                </c:pt>
                <c:pt idx="24">
                  <c:v>130000</c:v>
                </c:pt>
                <c:pt idx="25">
                  <c:v>135000</c:v>
                </c:pt>
                <c:pt idx="26">
                  <c:v>140000</c:v>
                </c:pt>
                <c:pt idx="27">
                  <c:v>145000</c:v>
                </c:pt>
                <c:pt idx="28">
                  <c:v>150000</c:v>
                </c:pt>
                <c:pt idx="29">
                  <c:v>155000</c:v>
                </c:pt>
              </c:numCache>
            </c:numRef>
          </c:cat>
          <c:val>
            <c:numRef>
              <c:f>EOQ!$I$42:$AL$42</c:f>
              <c:numCache>
                <c:formatCode>#,##0</c:formatCode>
                <c:ptCount val="30"/>
                <c:pt idx="0">
                  <c:v>8750</c:v>
                </c:pt>
                <c:pt idx="1">
                  <c:v>13125</c:v>
                </c:pt>
                <c:pt idx="2">
                  <c:v>17500</c:v>
                </c:pt>
                <c:pt idx="3">
                  <c:v>21875</c:v>
                </c:pt>
                <c:pt idx="4">
                  <c:v>26250</c:v>
                </c:pt>
                <c:pt idx="5">
                  <c:v>30625</c:v>
                </c:pt>
                <c:pt idx="6">
                  <c:v>35000</c:v>
                </c:pt>
                <c:pt idx="7">
                  <c:v>39375</c:v>
                </c:pt>
                <c:pt idx="8">
                  <c:v>43750</c:v>
                </c:pt>
                <c:pt idx="9">
                  <c:v>48125</c:v>
                </c:pt>
                <c:pt idx="10">
                  <c:v>52500</c:v>
                </c:pt>
                <c:pt idx="11">
                  <c:v>56875</c:v>
                </c:pt>
                <c:pt idx="12">
                  <c:v>61250</c:v>
                </c:pt>
                <c:pt idx="13">
                  <c:v>65625</c:v>
                </c:pt>
                <c:pt idx="14">
                  <c:v>70000</c:v>
                </c:pt>
                <c:pt idx="15">
                  <c:v>74375</c:v>
                </c:pt>
                <c:pt idx="16">
                  <c:v>78750</c:v>
                </c:pt>
                <c:pt idx="17">
                  <c:v>83125</c:v>
                </c:pt>
                <c:pt idx="18">
                  <c:v>87500</c:v>
                </c:pt>
                <c:pt idx="19">
                  <c:v>91875</c:v>
                </c:pt>
                <c:pt idx="20">
                  <c:v>96250</c:v>
                </c:pt>
                <c:pt idx="21">
                  <c:v>100625</c:v>
                </c:pt>
                <c:pt idx="22">
                  <c:v>105000</c:v>
                </c:pt>
                <c:pt idx="23">
                  <c:v>109375</c:v>
                </c:pt>
                <c:pt idx="24">
                  <c:v>113750</c:v>
                </c:pt>
                <c:pt idx="25">
                  <c:v>118125</c:v>
                </c:pt>
                <c:pt idx="26">
                  <c:v>122500</c:v>
                </c:pt>
                <c:pt idx="27">
                  <c:v>126875</c:v>
                </c:pt>
                <c:pt idx="28">
                  <c:v>131250</c:v>
                </c:pt>
                <c:pt idx="29">
                  <c:v>135625</c:v>
                </c:pt>
              </c:numCache>
            </c:numRef>
          </c:val>
          <c:smooth val="0"/>
          <c:extLst>
            <c:ext xmlns:c16="http://schemas.microsoft.com/office/drawing/2014/chart" uri="{C3380CC4-5D6E-409C-BE32-E72D297353CC}">
              <c16:uniqueId val="{00000002-7C37-AA40-A416-216FC6BC4048}"/>
            </c:ext>
          </c:extLst>
        </c:ser>
        <c:dLbls>
          <c:showLegendKey val="0"/>
          <c:showVal val="0"/>
          <c:showCatName val="0"/>
          <c:showSerName val="0"/>
          <c:showPercent val="0"/>
          <c:showBubbleSize val="0"/>
        </c:dLbls>
        <c:smooth val="0"/>
        <c:axId val="1161658607"/>
        <c:axId val="671894415"/>
      </c:lineChart>
      <c:catAx>
        <c:axId val="11616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Quantity</a:t>
                </a:r>
              </a:p>
            </c:rich>
          </c:tx>
          <c:layout>
            <c:manualLayout>
              <c:xMode val="edge"/>
              <c:yMode val="edge"/>
              <c:x val="0.47226591049001559"/>
              <c:y val="0.92919512919512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94415"/>
        <c:crosses val="autoZero"/>
        <c:auto val="1"/>
        <c:lblAlgn val="ctr"/>
        <c:lblOffset val="100"/>
        <c:noMultiLvlLbl val="0"/>
      </c:catAx>
      <c:valAx>
        <c:axId val="67189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58607"/>
        <c:crosses val="autoZero"/>
        <c:crossBetween val="between"/>
      </c:valAx>
      <c:spPr>
        <a:noFill/>
        <a:ln>
          <a:noFill/>
        </a:ln>
        <a:effectLst/>
      </c:spPr>
    </c:plotArea>
    <c:legend>
      <c:legendPos val="t"/>
      <c:layout>
        <c:manualLayout>
          <c:xMode val="edge"/>
          <c:yMode val="edge"/>
          <c:x val="0.34482275515188593"/>
          <c:y val="0.11683588350255017"/>
          <c:w val="0.30366471264997535"/>
          <c:h val="7.88556921039075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EPQ of WH-1000XM5 Final</a:t>
            </a:r>
            <a:r>
              <a:rPr lang="fr-FR" baseline="0"/>
              <a:t> product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EPQ!$H$21</c:f>
              <c:strCache>
                <c:ptCount val="1"/>
                <c:pt idx="0">
                  <c:v>TC (Total cost)</c:v>
                </c:pt>
              </c:strCache>
            </c:strRef>
          </c:tx>
          <c:spPr>
            <a:ln w="28575" cap="rnd">
              <a:solidFill>
                <a:schemeClr val="accent3"/>
              </a:solidFill>
              <a:round/>
            </a:ln>
            <a:effectLst/>
          </c:spPr>
          <c:marker>
            <c:symbol val="none"/>
          </c:marker>
          <c:cat>
            <c:numRef>
              <c:f>EPQ!$I$20:$AC$20</c:f>
              <c:numCache>
                <c:formatCode>General</c:formatCode>
                <c:ptCount val="21"/>
                <c:pt idx="0">
                  <c:v>20000</c:v>
                </c:pt>
                <c:pt idx="1">
                  <c:v>27000</c:v>
                </c:pt>
                <c:pt idx="2">
                  <c:v>34000</c:v>
                </c:pt>
                <c:pt idx="3">
                  <c:v>41000</c:v>
                </c:pt>
                <c:pt idx="4">
                  <c:v>48000</c:v>
                </c:pt>
                <c:pt idx="5">
                  <c:v>55000</c:v>
                </c:pt>
                <c:pt idx="6">
                  <c:v>62000</c:v>
                </c:pt>
                <c:pt idx="7">
                  <c:v>69000</c:v>
                </c:pt>
                <c:pt idx="8">
                  <c:v>76000</c:v>
                </c:pt>
                <c:pt idx="9">
                  <c:v>83000</c:v>
                </c:pt>
                <c:pt idx="10">
                  <c:v>90000</c:v>
                </c:pt>
                <c:pt idx="11">
                  <c:v>97000</c:v>
                </c:pt>
                <c:pt idx="12">
                  <c:v>104000</c:v>
                </c:pt>
                <c:pt idx="13">
                  <c:v>111000</c:v>
                </c:pt>
                <c:pt idx="14">
                  <c:v>118000</c:v>
                </c:pt>
                <c:pt idx="15">
                  <c:v>125000</c:v>
                </c:pt>
                <c:pt idx="16">
                  <c:v>132000</c:v>
                </c:pt>
                <c:pt idx="17">
                  <c:v>139000</c:v>
                </c:pt>
                <c:pt idx="18">
                  <c:v>146000</c:v>
                </c:pt>
                <c:pt idx="19">
                  <c:v>153000</c:v>
                </c:pt>
                <c:pt idx="20">
                  <c:v>160000</c:v>
                </c:pt>
              </c:numCache>
            </c:numRef>
          </c:cat>
          <c:val>
            <c:numRef>
              <c:f>EPQ!$I$21:$AC$21</c:f>
              <c:numCache>
                <c:formatCode>_(* #,##0_);_(* \(#,##0\);_(* "-"_);_(@_)</c:formatCode>
                <c:ptCount val="21"/>
                <c:pt idx="0">
                  <c:v>34682.352941176461</c:v>
                </c:pt>
                <c:pt idx="1">
                  <c:v>26989.78758169934</c:v>
                </c:pt>
                <c:pt idx="2">
                  <c:v>22772.058823529409</c:v>
                </c:pt>
                <c:pt idx="3">
                  <c:v>20249.372309899565</c:v>
                </c:pt>
                <c:pt idx="4">
                  <c:v>18680.147058823524</c:v>
                </c:pt>
                <c:pt idx="5">
                  <c:v>17700.334224598926</c:v>
                </c:pt>
                <c:pt idx="6">
                  <c:v>17110.294117647052</c:v>
                </c:pt>
                <c:pt idx="7">
                  <c:v>16791.400255754466</c:v>
                </c:pt>
                <c:pt idx="8">
                  <c:v>16668.73065015479</c:v>
                </c:pt>
                <c:pt idx="9">
                  <c:v>16692.638199858247</c:v>
                </c:pt>
                <c:pt idx="10">
                  <c:v>16828.92156862744</c:v>
                </c:pt>
                <c:pt idx="11">
                  <c:v>17053.251970891441</c:v>
                </c:pt>
                <c:pt idx="12">
                  <c:v>17347.850678733023</c:v>
                </c:pt>
                <c:pt idx="13">
                  <c:v>17699.423688394265</c:v>
                </c:pt>
                <c:pt idx="14">
                  <c:v>18097.831505483537</c:v>
                </c:pt>
                <c:pt idx="15">
                  <c:v>18535.20588235293</c:v>
                </c:pt>
                <c:pt idx="16">
                  <c:v>19005.347593582876</c:v>
                </c:pt>
                <c:pt idx="17">
                  <c:v>19503.306178586528</c:v>
                </c:pt>
                <c:pt idx="18">
                  <c:v>20025.080580177262</c:v>
                </c:pt>
                <c:pt idx="19">
                  <c:v>20567.401960784297</c:v>
                </c:pt>
                <c:pt idx="20">
                  <c:v>21127.573529411748</c:v>
                </c:pt>
              </c:numCache>
            </c:numRef>
          </c:val>
          <c:smooth val="0"/>
          <c:extLst>
            <c:ext xmlns:c16="http://schemas.microsoft.com/office/drawing/2014/chart" uri="{C3380CC4-5D6E-409C-BE32-E72D297353CC}">
              <c16:uniqueId val="{00000000-E364-7C40-A7EC-7B2B93F7F0C0}"/>
            </c:ext>
          </c:extLst>
        </c:ser>
        <c:ser>
          <c:idx val="3"/>
          <c:order val="1"/>
          <c:tx>
            <c:strRef>
              <c:f>EPQ!$H$22</c:f>
              <c:strCache>
                <c:ptCount val="1"/>
                <c:pt idx="0">
                  <c:v>Costs associated with Ordering</c:v>
                </c:pt>
              </c:strCache>
            </c:strRef>
          </c:tx>
          <c:spPr>
            <a:ln w="28575" cap="rnd">
              <a:solidFill>
                <a:schemeClr val="accent4"/>
              </a:solidFill>
              <a:round/>
            </a:ln>
            <a:effectLst/>
          </c:spPr>
          <c:marker>
            <c:symbol val="none"/>
          </c:marker>
          <c:cat>
            <c:numRef>
              <c:f>EPQ!$I$20:$AC$20</c:f>
              <c:numCache>
                <c:formatCode>General</c:formatCode>
                <c:ptCount val="21"/>
                <c:pt idx="0">
                  <c:v>20000</c:v>
                </c:pt>
                <c:pt idx="1">
                  <c:v>27000</c:v>
                </c:pt>
                <c:pt idx="2">
                  <c:v>34000</c:v>
                </c:pt>
                <c:pt idx="3">
                  <c:v>41000</c:v>
                </c:pt>
                <c:pt idx="4">
                  <c:v>48000</c:v>
                </c:pt>
                <c:pt idx="5">
                  <c:v>55000</c:v>
                </c:pt>
                <c:pt idx="6">
                  <c:v>62000</c:v>
                </c:pt>
                <c:pt idx="7">
                  <c:v>69000</c:v>
                </c:pt>
                <c:pt idx="8">
                  <c:v>76000</c:v>
                </c:pt>
                <c:pt idx="9">
                  <c:v>83000</c:v>
                </c:pt>
                <c:pt idx="10">
                  <c:v>90000</c:v>
                </c:pt>
                <c:pt idx="11">
                  <c:v>97000</c:v>
                </c:pt>
                <c:pt idx="12">
                  <c:v>104000</c:v>
                </c:pt>
                <c:pt idx="13">
                  <c:v>111000</c:v>
                </c:pt>
                <c:pt idx="14">
                  <c:v>118000</c:v>
                </c:pt>
                <c:pt idx="15">
                  <c:v>125000</c:v>
                </c:pt>
                <c:pt idx="16">
                  <c:v>132000</c:v>
                </c:pt>
                <c:pt idx="17">
                  <c:v>139000</c:v>
                </c:pt>
                <c:pt idx="18">
                  <c:v>146000</c:v>
                </c:pt>
                <c:pt idx="19">
                  <c:v>153000</c:v>
                </c:pt>
                <c:pt idx="20">
                  <c:v>160000</c:v>
                </c:pt>
              </c:numCache>
            </c:numRef>
          </c:cat>
          <c:val>
            <c:numRef>
              <c:f>EPQ!$I$22:$AC$22</c:f>
              <c:numCache>
                <c:formatCode>_(* #,##0_);_(* \(#,##0\);_(* "-"_);_(@_)</c:formatCode>
                <c:ptCount val="21"/>
                <c:pt idx="0">
                  <c:v>32549.999999999996</c:v>
                </c:pt>
                <c:pt idx="1">
                  <c:v>24111.111111111109</c:v>
                </c:pt>
                <c:pt idx="2">
                  <c:v>19147.058823529413</c:v>
                </c:pt>
                <c:pt idx="3">
                  <c:v>15878.048780487805</c:v>
                </c:pt>
                <c:pt idx="4">
                  <c:v>13562.5</c:v>
                </c:pt>
                <c:pt idx="5">
                  <c:v>11836.363636363636</c:v>
                </c:pt>
                <c:pt idx="6">
                  <c:v>10500</c:v>
                </c:pt>
                <c:pt idx="7">
                  <c:v>9434.782608695652</c:v>
                </c:pt>
                <c:pt idx="8">
                  <c:v>8565.78947368421</c:v>
                </c:pt>
                <c:pt idx="9">
                  <c:v>7843.3734939759033</c:v>
                </c:pt>
                <c:pt idx="10">
                  <c:v>7233.333333333333</c:v>
                </c:pt>
                <c:pt idx="11">
                  <c:v>6711.3402061855668</c:v>
                </c:pt>
                <c:pt idx="12">
                  <c:v>6259.6153846153848</c:v>
                </c:pt>
                <c:pt idx="13">
                  <c:v>5864.864864864865</c:v>
                </c:pt>
                <c:pt idx="14">
                  <c:v>5516.9491525423728</c:v>
                </c:pt>
                <c:pt idx="15">
                  <c:v>5208</c:v>
                </c:pt>
                <c:pt idx="16">
                  <c:v>4931.818181818182</c:v>
                </c:pt>
                <c:pt idx="17">
                  <c:v>4683.4532374100718</c:v>
                </c:pt>
                <c:pt idx="18">
                  <c:v>4458.9041095890416</c:v>
                </c:pt>
                <c:pt idx="19">
                  <c:v>4254.9019607843138</c:v>
                </c:pt>
                <c:pt idx="20">
                  <c:v>4068.7499999999995</c:v>
                </c:pt>
              </c:numCache>
            </c:numRef>
          </c:val>
          <c:smooth val="0"/>
          <c:extLst>
            <c:ext xmlns:c16="http://schemas.microsoft.com/office/drawing/2014/chart" uri="{C3380CC4-5D6E-409C-BE32-E72D297353CC}">
              <c16:uniqueId val="{00000001-E364-7C40-A7EC-7B2B93F7F0C0}"/>
            </c:ext>
          </c:extLst>
        </c:ser>
        <c:ser>
          <c:idx val="0"/>
          <c:order val="2"/>
          <c:tx>
            <c:strRef>
              <c:f>EPQ!$H$23</c:f>
              <c:strCache>
                <c:ptCount val="1"/>
                <c:pt idx="0">
                  <c:v>Costs associated with Holding</c:v>
                </c:pt>
              </c:strCache>
            </c:strRef>
          </c:tx>
          <c:spPr>
            <a:ln w="28575" cap="rnd">
              <a:solidFill>
                <a:schemeClr val="accent1"/>
              </a:solidFill>
              <a:round/>
            </a:ln>
            <a:effectLst/>
          </c:spPr>
          <c:marker>
            <c:symbol val="none"/>
          </c:marker>
          <c:cat>
            <c:numRef>
              <c:f>EPQ!$I$20:$AC$20</c:f>
              <c:numCache>
                <c:formatCode>General</c:formatCode>
                <c:ptCount val="21"/>
                <c:pt idx="0">
                  <c:v>20000</c:v>
                </c:pt>
                <c:pt idx="1">
                  <c:v>27000</c:v>
                </c:pt>
                <c:pt idx="2">
                  <c:v>34000</c:v>
                </c:pt>
                <c:pt idx="3">
                  <c:v>41000</c:v>
                </c:pt>
                <c:pt idx="4">
                  <c:v>48000</c:v>
                </c:pt>
                <c:pt idx="5">
                  <c:v>55000</c:v>
                </c:pt>
                <c:pt idx="6">
                  <c:v>62000</c:v>
                </c:pt>
                <c:pt idx="7">
                  <c:v>69000</c:v>
                </c:pt>
                <c:pt idx="8">
                  <c:v>76000</c:v>
                </c:pt>
                <c:pt idx="9">
                  <c:v>83000</c:v>
                </c:pt>
                <c:pt idx="10">
                  <c:v>90000</c:v>
                </c:pt>
                <c:pt idx="11">
                  <c:v>97000</c:v>
                </c:pt>
                <c:pt idx="12">
                  <c:v>104000</c:v>
                </c:pt>
                <c:pt idx="13">
                  <c:v>111000</c:v>
                </c:pt>
                <c:pt idx="14">
                  <c:v>118000</c:v>
                </c:pt>
                <c:pt idx="15">
                  <c:v>125000</c:v>
                </c:pt>
                <c:pt idx="16">
                  <c:v>132000</c:v>
                </c:pt>
                <c:pt idx="17">
                  <c:v>139000</c:v>
                </c:pt>
                <c:pt idx="18">
                  <c:v>146000</c:v>
                </c:pt>
                <c:pt idx="19">
                  <c:v>153000</c:v>
                </c:pt>
                <c:pt idx="20">
                  <c:v>160000</c:v>
                </c:pt>
              </c:numCache>
            </c:numRef>
          </c:cat>
          <c:val>
            <c:numRef>
              <c:f>EPQ!$I$23:$AC$23</c:f>
              <c:numCache>
                <c:formatCode>_(* #,##0_);_(* \(#,##0\);_(* "-"_);_(@_)</c:formatCode>
                <c:ptCount val="21"/>
                <c:pt idx="0">
                  <c:v>2132.3529411764684</c:v>
                </c:pt>
                <c:pt idx="1">
                  <c:v>2878.6764705882324</c:v>
                </c:pt>
                <c:pt idx="2">
                  <c:v>3624.9999999999964</c:v>
                </c:pt>
                <c:pt idx="3">
                  <c:v>4371.3235294117603</c:v>
                </c:pt>
                <c:pt idx="4">
                  <c:v>5117.6470588235243</c:v>
                </c:pt>
                <c:pt idx="5">
                  <c:v>5863.9705882352882</c:v>
                </c:pt>
                <c:pt idx="6">
                  <c:v>6610.2941176470531</c:v>
                </c:pt>
                <c:pt idx="7">
                  <c:v>7356.6176470588161</c:v>
                </c:pt>
                <c:pt idx="8">
                  <c:v>8102.941176470581</c:v>
                </c:pt>
                <c:pt idx="9">
                  <c:v>8849.2647058823441</c:v>
                </c:pt>
                <c:pt idx="10">
                  <c:v>9595.588235294108</c:v>
                </c:pt>
                <c:pt idx="11">
                  <c:v>10341.911764705872</c:v>
                </c:pt>
                <c:pt idx="12">
                  <c:v>11088.235294117638</c:v>
                </c:pt>
                <c:pt idx="13">
                  <c:v>11834.558823529402</c:v>
                </c:pt>
                <c:pt idx="14">
                  <c:v>12580.882352941164</c:v>
                </c:pt>
                <c:pt idx="15">
                  <c:v>13327.205882352928</c:v>
                </c:pt>
                <c:pt idx="16">
                  <c:v>14073.529411764694</c:v>
                </c:pt>
                <c:pt idx="17">
                  <c:v>14819.852941176458</c:v>
                </c:pt>
                <c:pt idx="18">
                  <c:v>15566.17647058822</c:v>
                </c:pt>
                <c:pt idx="19">
                  <c:v>16312.499999999984</c:v>
                </c:pt>
                <c:pt idx="20">
                  <c:v>17058.823529411748</c:v>
                </c:pt>
              </c:numCache>
            </c:numRef>
          </c:val>
          <c:smooth val="0"/>
          <c:extLst>
            <c:ext xmlns:c16="http://schemas.microsoft.com/office/drawing/2014/chart" uri="{C3380CC4-5D6E-409C-BE32-E72D297353CC}">
              <c16:uniqueId val="{00000002-E364-7C40-A7EC-7B2B93F7F0C0}"/>
            </c:ext>
          </c:extLst>
        </c:ser>
        <c:dLbls>
          <c:showLegendKey val="0"/>
          <c:showVal val="0"/>
          <c:showCatName val="0"/>
          <c:showSerName val="0"/>
          <c:showPercent val="0"/>
          <c:showBubbleSize val="0"/>
        </c:dLbls>
        <c:smooth val="0"/>
        <c:axId val="1161658607"/>
        <c:axId val="671894415"/>
      </c:lineChart>
      <c:catAx>
        <c:axId val="11616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94415"/>
        <c:crosses val="autoZero"/>
        <c:auto val="1"/>
        <c:lblAlgn val="ctr"/>
        <c:lblOffset val="100"/>
        <c:noMultiLvlLbl val="0"/>
      </c:catAx>
      <c:valAx>
        <c:axId val="67189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5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r>
              <a:rPr lang="en-US">
                <a:solidFill>
                  <a:schemeClr val="tx1"/>
                </a:solidFill>
              </a:rPr>
              <a:t>Summary of EOQ and EPQ Values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endParaRPr lang="en-US"/>
        </a:p>
      </c:txPr>
    </c:title>
    <c:autoTitleDeleted val="0"/>
    <c:plotArea>
      <c:layout>
        <c:manualLayout>
          <c:layoutTarget val="inner"/>
          <c:xMode val="edge"/>
          <c:yMode val="edge"/>
          <c:x val="0.15730076390244235"/>
          <c:y val="8.4232683365707842E-2"/>
          <c:w val="0.82356572265992811"/>
          <c:h val="0.85420258491761225"/>
        </c:manualLayout>
      </c:layout>
      <c:barChart>
        <c:barDir val="col"/>
        <c:grouping val="clustered"/>
        <c:varyColors val="0"/>
        <c:ser>
          <c:idx val="0"/>
          <c:order val="0"/>
          <c:tx>
            <c:strRef>
              <c:f>'(EOQ v EPQ helper)'!$G$10</c:f>
              <c:strCache>
                <c:ptCount val="1"/>
                <c:pt idx="0">
                  <c:v> S.S. + ExQ </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'(EOQ v EPQ helper)'!$H$6:$I$6</c:f>
              <c:strCache>
                <c:ptCount val="2"/>
                <c:pt idx="0">
                  <c:v>EOQ</c:v>
                </c:pt>
                <c:pt idx="1">
                  <c:v>EPQ</c:v>
                </c:pt>
              </c:strCache>
            </c:strRef>
          </c:cat>
          <c:val>
            <c:numRef>
              <c:f>'(EOQ v EPQ helper)'!$H$10:$I$10</c:f>
              <c:numCache>
                <c:formatCode>_(* #,##0_);_(* \(#,##0\);_(* "-"_);_(@_)</c:formatCode>
                <c:ptCount val="2"/>
                <c:pt idx="0">
                  <c:v>57311.165157186173</c:v>
                </c:pt>
                <c:pt idx="1">
                  <c:v>119314.70804562166</c:v>
                </c:pt>
              </c:numCache>
            </c:numRef>
          </c:val>
          <c:extLst>
            <c:ext xmlns:c16="http://schemas.microsoft.com/office/drawing/2014/chart" uri="{C3380CC4-5D6E-409C-BE32-E72D297353CC}">
              <c16:uniqueId val="{00000000-311F-AB4E-A16F-EEE8AEFB8EB9}"/>
            </c:ext>
          </c:extLst>
        </c:ser>
        <c:ser>
          <c:idx val="1"/>
          <c:order val="1"/>
          <c:tx>
            <c:strRef>
              <c:f>'(EOQ v EPQ helper)'!$G$8</c:f>
              <c:strCache>
                <c:ptCount val="1"/>
                <c:pt idx="0">
                  <c:v> Reorder Point (R) </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'(EOQ v EPQ helper)'!$H$8:$I$8</c:f>
              <c:numCache>
                <c:formatCode>_(* #,##0_);_(* \(#,##0\);_(* "-"_);_(@_)</c:formatCode>
                <c:ptCount val="2"/>
                <c:pt idx="0">
                  <c:v>43400</c:v>
                </c:pt>
                <c:pt idx="1">
                  <c:v>84574.250954030722</c:v>
                </c:pt>
              </c:numCache>
            </c:numRef>
          </c:val>
          <c:extLst>
            <c:ext xmlns:c16="http://schemas.microsoft.com/office/drawing/2014/chart" uri="{C3380CC4-5D6E-409C-BE32-E72D297353CC}">
              <c16:uniqueId val="{00000001-311F-AB4E-A16F-EEE8AEFB8EB9}"/>
            </c:ext>
          </c:extLst>
        </c:ser>
        <c:ser>
          <c:idx val="2"/>
          <c:order val="2"/>
          <c:tx>
            <c:strRef>
              <c:f>'(EOQ v EPQ helper)'!$G$11</c:f>
              <c:strCache>
                <c:ptCount val="1"/>
                <c:pt idx="0">
                  <c:v> Total Cost (TC) </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'(EOQ v EPQ helper)'!$H$11:$I$11</c:f>
              <c:numCache>
                <c:formatCode>_(* #,##0_);_(* \(#,##0\);_(* "-"_);_(@_)</c:formatCode>
                <c:ptCount val="2"/>
                <c:pt idx="0">
                  <c:v>80684.571015777241</c:v>
                </c:pt>
                <c:pt idx="1">
                  <c:v>16662.30335041276</c:v>
                </c:pt>
              </c:numCache>
            </c:numRef>
          </c:val>
          <c:extLst>
            <c:ext xmlns:c16="http://schemas.microsoft.com/office/drawing/2014/chart" uri="{C3380CC4-5D6E-409C-BE32-E72D297353CC}">
              <c16:uniqueId val="{00000002-311F-AB4E-A16F-EEE8AEFB8EB9}"/>
            </c:ext>
          </c:extLst>
        </c:ser>
        <c:dLbls>
          <c:dLblPos val="inEnd"/>
          <c:showLegendKey val="0"/>
          <c:showVal val="1"/>
          <c:showCatName val="0"/>
          <c:showSerName val="0"/>
          <c:showPercent val="0"/>
          <c:showBubbleSize val="0"/>
        </c:dLbls>
        <c:gapWidth val="80"/>
        <c:overlap val="25"/>
        <c:axId val="710152447"/>
        <c:axId val="710016959"/>
      </c:barChart>
      <c:catAx>
        <c:axId val="710152447"/>
        <c:scaling>
          <c:orientation val="minMax"/>
        </c:scaling>
        <c:delete val="0"/>
        <c:axPos val="b"/>
        <c:numFmt formatCode="General" sourceLinked="1"/>
        <c:majorTickMark val="none"/>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cap="none" spc="20" normalizeH="0" baseline="0">
                <a:solidFill>
                  <a:schemeClr val="tx1"/>
                </a:solidFill>
                <a:latin typeface="+mn-lt"/>
                <a:ea typeface="+mn-ea"/>
                <a:cs typeface="+mn-cs"/>
              </a:defRPr>
            </a:pPr>
            <a:endParaRPr lang="en-US"/>
          </a:p>
        </c:txPr>
        <c:crossAx val="710016959"/>
        <c:crosses val="autoZero"/>
        <c:auto val="1"/>
        <c:lblAlgn val="ctr"/>
        <c:lblOffset val="100"/>
        <c:noMultiLvlLbl val="0"/>
      </c:catAx>
      <c:valAx>
        <c:axId val="710016959"/>
        <c:scaling>
          <c:orientation val="minMax"/>
        </c:scaling>
        <c:delete val="0"/>
        <c:axPos val="l"/>
        <c:title>
          <c:tx>
            <c:rich>
              <a:bodyPr rot="-5400000" spcFirstLastPara="1" vertOverflow="ellipsis" vert="horz" wrap="square" anchor="ctr" anchorCtr="1"/>
              <a:lstStyle/>
              <a:p>
                <a:pPr>
                  <a:defRPr sz="1400" b="0" i="0" u="none" strike="noStrike" kern="1200" cap="all" baseline="0">
                    <a:solidFill>
                      <a:schemeClr val="tx1"/>
                    </a:solidFill>
                    <a:latin typeface="+mn-lt"/>
                    <a:ea typeface="+mn-ea"/>
                    <a:cs typeface="+mn-cs"/>
                  </a:defRPr>
                </a:pPr>
                <a:r>
                  <a:rPr lang="en-US" sz="1400">
                    <a:solidFill>
                      <a:schemeClr val="tx1"/>
                    </a:solidFill>
                  </a:rPr>
                  <a:t>Units or Costs ($)</a:t>
                </a:r>
              </a:p>
            </c:rich>
          </c:tx>
          <c:layout>
            <c:manualLayout>
              <c:xMode val="edge"/>
              <c:yMode val="edge"/>
              <c:x val="1.382336783577528E-2"/>
              <c:y val="0.38791237427866043"/>
            </c:manualLayout>
          </c:layout>
          <c:overlay val="0"/>
          <c:spPr>
            <a:noFill/>
            <a:ln>
              <a:noFill/>
            </a:ln>
            <a:effectLst/>
          </c:spPr>
          <c:txPr>
            <a:bodyPr rot="-5400000" spcFirstLastPara="1" vertOverflow="ellipsis" vert="horz" wrap="square" anchor="ctr" anchorCtr="1"/>
            <a:lstStyle/>
            <a:p>
              <a:pPr>
                <a:defRPr sz="1400" b="0" i="0" u="none" strike="noStrike" kern="1200" cap="all" baseline="0">
                  <a:solidFill>
                    <a:schemeClr val="tx1"/>
                  </a:solidFill>
                  <a:latin typeface="+mn-lt"/>
                  <a:ea typeface="+mn-ea"/>
                  <a:cs typeface="+mn-cs"/>
                </a:defRPr>
              </a:pPr>
              <a:endParaRPr lang="en-US"/>
            </a:p>
          </c:txPr>
        </c:title>
        <c:numFmt formatCode="_(* #,##0_);_(* \(#,##0\);_(* &quot;-&quot;_);_(@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spc="20" baseline="0">
                <a:solidFill>
                  <a:schemeClr val="tx1"/>
                </a:solidFill>
                <a:latin typeface="+mn-lt"/>
                <a:ea typeface="+mn-ea"/>
                <a:cs typeface="+mn-cs"/>
              </a:defRPr>
            </a:pPr>
            <a:endParaRPr lang="en-US"/>
          </a:p>
        </c:txPr>
        <c:crossAx val="710152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Quantity Discount Total Cost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'Discount model'!$L$24</c:f>
              <c:strCache>
                <c:ptCount val="1"/>
                <c:pt idx="0">
                  <c:v>helper 1</c:v>
                </c:pt>
              </c:strCache>
            </c:strRef>
          </c:tx>
          <c:spPr>
            <a:ln w="28575" cap="rnd">
              <a:solidFill>
                <a:schemeClr val="accent3"/>
              </a:solidFill>
              <a:round/>
            </a:ln>
            <a:effectLst/>
          </c:spPr>
          <c:marker>
            <c:symbol val="none"/>
          </c:marker>
          <c:cat>
            <c:numRef>
              <c:f>'Discount model'!$K$25:$K$124</c:f>
              <c:numCache>
                <c:formatCode>_(* #,##0_);_(* \(#,##0\);_(* "-"_);_(@_)</c:formatCode>
                <c:ptCount val="100"/>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140000</c:v>
                </c:pt>
                <c:pt idx="14">
                  <c:v>150000</c:v>
                </c:pt>
                <c:pt idx="15">
                  <c:v>160000</c:v>
                </c:pt>
                <c:pt idx="16">
                  <c:v>170000</c:v>
                </c:pt>
                <c:pt idx="17">
                  <c:v>180000</c:v>
                </c:pt>
                <c:pt idx="18">
                  <c:v>190000</c:v>
                </c:pt>
                <c:pt idx="19">
                  <c:v>200000</c:v>
                </c:pt>
                <c:pt idx="20">
                  <c:v>210000</c:v>
                </c:pt>
                <c:pt idx="21">
                  <c:v>220000</c:v>
                </c:pt>
                <c:pt idx="22">
                  <c:v>230000</c:v>
                </c:pt>
                <c:pt idx="23">
                  <c:v>240000</c:v>
                </c:pt>
                <c:pt idx="24">
                  <c:v>250000</c:v>
                </c:pt>
                <c:pt idx="25">
                  <c:v>260000</c:v>
                </c:pt>
                <c:pt idx="26">
                  <c:v>270000</c:v>
                </c:pt>
                <c:pt idx="27">
                  <c:v>280000</c:v>
                </c:pt>
                <c:pt idx="28">
                  <c:v>290000</c:v>
                </c:pt>
                <c:pt idx="29">
                  <c:v>300000</c:v>
                </c:pt>
                <c:pt idx="30">
                  <c:v>310000</c:v>
                </c:pt>
                <c:pt idx="31">
                  <c:v>320000</c:v>
                </c:pt>
                <c:pt idx="32">
                  <c:v>330000</c:v>
                </c:pt>
                <c:pt idx="33">
                  <c:v>340000</c:v>
                </c:pt>
                <c:pt idx="34">
                  <c:v>350000</c:v>
                </c:pt>
                <c:pt idx="35">
                  <c:v>360000</c:v>
                </c:pt>
                <c:pt idx="36">
                  <c:v>370000</c:v>
                </c:pt>
                <c:pt idx="37">
                  <c:v>380000</c:v>
                </c:pt>
                <c:pt idx="38">
                  <c:v>390000</c:v>
                </c:pt>
                <c:pt idx="39">
                  <c:v>400000</c:v>
                </c:pt>
                <c:pt idx="40">
                  <c:v>410000</c:v>
                </c:pt>
                <c:pt idx="41">
                  <c:v>420000</c:v>
                </c:pt>
                <c:pt idx="42">
                  <c:v>430000</c:v>
                </c:pt>
                <c:pt idx="43">
                  <c:v>440000</c:v>
                </c:pt>
                <c:pt idx="44">
                  <c:v>450000</c:v>
                </c:pt>
                <c:pt idx="45">
                  <c:v>460000</c:v>
                </c:pt>
                <c:pt idx="46">
                  <c:v>470000</c:v>
                </c:pt>
                <c:pt idx="47">
                  <c:v>480000</c:v>
                </c:pt>
                <c:pt idx="48">
                  <c:v>490000</c:v>
                </c:pt>
                <c:pt idx="49">
                  <c:v>500000</c:v>
                </c:pt>
                <c:pt idx="50">
                  <c:v>510000</c:v>
                </c:pt>
                <c:pt idx="51">
                  <c:v>520000</c:v>
                </c:pt>
                <c:pt idx="52">
                  <c:v>530000</c:v>
                </c:pt>
                <c:pt idx="53">
                  <c:v>540000</c:v>
                </c:pt>
                <c:pt idx="54">
                  <c:v>550000</c:v>
                </c:pt>
                <c:pt idx="55">
                  <c:v>560000</c:v>
                </c:pt>
                <c:pt idx="56">
                  <c:v>570000</c:v>
                </c:pt>
                <c:pt idx="57">
                  <c:v>580000</c:v>
                </c:pt>
                <c:pt idx="58">
                  <c:v>590000</c:v>
                </c:pt>
                <c:pt idx="59">
                  <c:v>600000</c:v>
                </c:pt>
                <c:pt idx="60">
                  <c:v>610000</c:v>
                </c:pt>
                <c:pt idx="61">
                  <c:v>620000</c:v>
                </c:pt>
                <c:pt idx="62">
                  <c:v>630000</c:v>
                </c:pt>
                <c:pt idx="63">
                  <c:v>640000</c:v>
                </c:pt>
                <c:pt idx="64">
                  <c:v>650000</c:v>
                </c:pt>
                <c:pt idx="65">
                  <c:v>660000</c:v>
                </c:pt>
                <c:pt idx="66">
                  <c:v>670000</c:v>
                </c:pt>
                <c:pt idx="67">
                  <c:v>680000</c:v>
                </c:pt>
                <c:pt idx="68">
                  <c:v>690000</c:v>
                </c:pt>
                <c:pt idx="69">
                  <c:v>700000</c:v>
                </c:pt>
                <c:pt idx="70">
                  <c:v>710000</c:v>
                </c:pt>
                <c:pt idx="71">
                  <c:v>720000</c:v>
                </c:pt>
                <c:pt idx="72">
                  <c:v>730000</c:v>
                </c:pt>
                <c:pt idx="73">
                  <c:v>740000</c:v>
                </c:pt>
                <c:pt idx="74">
                  <c:v>750000</c:v>
                </c:pt>
                <c:pt idx="75">
                  <c:v>760000</c:v>
                </c:pt>
                <c:pt idx="76">
                  <c:v>770000</c:v>
                </c:pt>
                <c:pt idx="77">
                  <c:v>780000</c:v>
                </c:pt>
                <c:pt idx="78">
                  <c:v>790000</c:v>
                </c:pt>
                <c:pt idx="79">
                  <c:v>800000</c:v>
                </c:pt>
                <c:pt idx="80">
                  <c:v>810000</c:v>
                </c:pt>
                <c:pt idx="81">
                  <c:v>820000</c:v>
                </c:pt>
                <c:pt idx="82">
                  <c:v>830000</c:v>
                </c:pt>
                <c:pt idx="83">
                  <c:v>840000</c:v>
                </c:pt>
                <c:pt idx="84">
                  <c:v>850000</c:v>
                </c:pt>
                <c:pt idx="85">
                  <c:v>860000</c:v>
                </c:pt>
                <c:pt idx="86">
                  <c:v>870000</c:v>
                </c:pt>
                <c:pt idx="87">
                  <c:v>880000</c:v>
                </c:pt>
                <c:pt idx="88">
                  <c:v>890000</c:v>
                </c:pt>
                <c:pt idx="89">
                  <c:v>900000</c:v>
                </c:pt>
                <c:pt idx="90">
                  <c:v>910000</c:v>
                </c:pt>
                <c:pt idx="91">
                  <c:v>920000</c:v>
                </c:pt>
                <c:pt idx="92">
                  <c:v>930000</c:v>
                </c:pt>
                <c:pt idx="93">
                  <c:v>940000</c:v>
                </c:pt>
                <c:pt idx="94">
                  <c:v>950000</c:v>
                </c:pt>
                <c:pt idx="95">
                  <c:v>960000</c:v>
                </c:pt>
                <c:pt idx="96">
                  <c:v>970000</c:v>
                </c:pt>
                <c:pt idx="97">
                  <c:v>980000</c:v>
                </c:pt>
                <c:pt idx="98">
                  <c:v>990000</c:v>
                </c:pt>
                <c:pt idx="99">
                  <c:v>1000000</c:v>
                </c:pt>
              </c:numCache>
            </c:numRef>
          </c:cat>
          <c:val>
            <c:numRef>
              <c:f>'Discount model'!$L$25:$L$124</c:f>
              <c:numCache>
                <c:formatCode>_(* #,##0_);_(* \(#,##0\);_(* "-"_);_(@_)</c:formatCode>
                <c:ptCount val="100"/>
                <c:pt idx="0">
                  <c:v>5346950</c:v>
                </c:pt>
                <c:pt idx="1">
                  <c:v>5290600</c:v>
                </c:pt>
                <c:pt idx="2">
                  <c:v>5277650</c:v>
                </c:pt>
                <c:pt idx="3">
                  <c:v>5275550</c:v>
                </c:pt>
              </c:numCache>
            </c:numRef>
          </c:val>
          <c:smooth val="0"/>
          <c:extLst>
            <c:ext xmlns:c16="http://schemas.microsoft.com/office/drawing/2014/chart" uri="{C3380CC4-5D6E-409C-BE32-E72D297353CC}">
              <c16:uniqueId val="{00000001-6CC7-E44D-B9F9-806D2DADC57F}"/>
            </c:ext>
          </c:extLst>
        </c:ser>
        <c:ser>
          <c:idx val="3"/>
          <c:order val="1"/>
          <c:tx>
            <c:strRef>
              <c:f>'Discount model'!$M$24</c:f>
              <c:strCache>
                <c:ptCount val="1"/>
                <c:pt idx="0">
                  <c:v>helper 2</c:v>
                </c:pt>
              </c:strCache>
            </c:strRef>
          </c:tx>
          <c:spPr>
            <a:ln w="28575" cap="rnd">
              <a:solidFill>
                <a:schemeClr val="accent3"/>
              </a:solidFill>
              <a:round/>
            </a:ln>
            <a:effectLst/>
          </c:spPr>
          <c:marker>
            <c:symbol val="none"/>
          </c:marker>
          <c:cat>
            <c:numRef>
              <c:f>'Discount model'!$K$25:$K$124</c:f>
              <c:numCache>
                <c:formatCode>_(* #,##0_);_(* \(#,##0\);_(* "-"_);_(@_)</c:formatCode>
                <c:ptCount val="100"/>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140000</c:v>
                </c:pt>
                <c:pt idx="14">
                  <c:v>150000</c:v>
                </c:pt>
                <c:pt idx="15">
                  <c:v>160000</c:v>
                </c:pt>
                <c:pt idx="16">
                  <c:v>170000</c:v>
                </c:pt>
                <c:pt idx="17">
                  <c:v>180000</c:v>
                </c:pt>
                <c:pt idx="18">
                  <c:v>190000</c:v>
                </c:pt>
                <c:pt idx="19">
                  <c:v>200000</c:v>
                </c:pt>
                <c:pt idx="20">
                  <c:v>210000</c:v>
                </c:pt>
                <c:pt idx="21">
                  <c:v>220000</c:v>
                </c:pt>
                <c:pt idx="22">
                  <c:v>230000</c:v>
                </c:pt>
                <c:pt idx="23">
                  <c:v>240000</c:v>
                </c:pt>
                <c:pt idx="24">
                  <c:v>250000</c:v>
                </c:pt>
                <c:pt idx="25">
                  <c:v>260000</c:v>
                </c:pt>
                <c:pt idx="26">
                  <c:v>270000</c:v>
                </c:pt>
                <c:pt idx="27">
                  <c:v>280000</c:v>
                </c:pt>
                <c:pt idx="28">
                  <c:v>290000</c:v>
                </c:pt>
                <c:pt idx="29">
                  <c:v>300000</c:v>
                </c:pt>
                <c:pt idx="30">
                  <c:v>310000</c:v>
                </c:pt>
                <c:pt idx="31">
                  <c:v>320000</c:v>
                </c:pt>
                <c:pt idx="32">
                  <c:v>330000</c:v>
                </c:pt>
                <c:pt idx="33">
                  <c:v>340000</c:v>
                </c:pt>
                <c:pt idx="34">
                  <c:v>350000</c:v>
                </c:pt>
                <c:pt idx="35">
                  <c:v>360000</c:v>
                </c:pt>
                <c:pt idx="36">
                  <c:v>370000</c:v>
                </c:pt>
                <c:pt idx="37">
                  <c:v>380000</c:v>
                </c:pt>
                <c:pt idx="38">
                  <c:v>390000</c:v>
                </c:pt>
                <c:pt idx="39">
                  <c:v>400000</c:v>
                </c:pt>
                <c:pt idx="40">
                  <c:v>410000</c:v>
                </c:pt>
                <c:pt idx="41">
                  <c:v>420000</c:v>
                </c:pt>
                <c:pt idx="42">
                  <c:v>430000</c:v>
                </c:pt>
                <c:pt idx="43">
                  <c:v>440000</c:v>
                </c:pt>
                <c:pt idx="44">
                  <c:v>450000</c:v>
                </c:pt>
                <c:pt idx="45">
                  <c:v>460000</c:v>
                </c:pt>
                <c:pt idx="46">
                  <c:v>470000</c:v>
                </c:pt>
                <c:pt idx="47">
                  <c:v>480000</c:v>
                </c:pt>
                <c:pt idx="48">
                  <c:v>490000</c:v>
                </c:pt>
                <c:pt idx="49">
                  <c:v>500000</c:v>
                </c:pt>
                <c:pt idx="50">
                  <c:v>510000</c:v>
                </c:pt>
                <c:pt idx="51">
                  <c:v>520000</c:v>
                </c:pt>
                <c:pt idx="52">
                  <c:v>530000</c:v>
                </c:pt>
                <c:pt idx="53">
                  <c:v>540000</c:v>
                </c:pt>
                <c:pt idx="54">
                  <c:v>550000</c:v>
                </c:pt>
                <c:pt idx="55">
                  <c:v>560000</c:v>
                </c:pt>
                <c:pt idx="56">
                  <c:v>570000</c:v>
                </c:pt>
                <c:pt idx="57">
                  <c:v>580000</c:v>
                </c:pt>
                <c:pt idx="58">
                  <c:v>590000</c:v>
                </c:pt>
                <c:pt idx="59">
                  <c:v>600000</c:v>
                </c:pt>
                <c:pt idx="60">
                  <c:v>610000</c:v>
                </c:pt>
                <c:pt idx="61">
                  <c:v>620000</c:v>
                </c:pt>
                <c:pt idx="62">
                  <c:v>630000</c:v>
                </c:pt>
                <c:pt idx="63">
                  <c:v>640000</c:v>
                </c:pt>
                <c:pt idx="64">
                  <c:v>650000</c:v>
                </c:pt>
                <c:pt idx="65">
                  <c:v>660000</c:v>
                </c:pt>
                <c:pt idx="66">
                  <c:v>670000</c:v>
                </c:pt>
                <c:pt idx="67">
                  <c:v>680000</c:v>
                </c:pt>
                <c:pt idx="68">
                  <c:v>690000</c:v>
                </c:pt>
                <c:pt idx="69">
                  <c:v>700000</c:v>
                </c:pt>
                <c:pt idx="70">
                  <c:v>710000</c:v>
                </c:pt>
                <c:pt idx="71">
                  <c:v>720000</c:v>
                </c:pt>
                <c:pt idx="72">
                  <c:v>730000</c:v>
                </c:pt>
                <c:pt idx="73">
                  <c:v>740000</c:v>
                </c:pt>
                <c:pt idx="74">
                  <c:v>750000</c:v>
                </c:pt>
                <c:pt idx="75">
                  <c:v>760000</c:v>
                </c:pt>
                <c:pt idx="76">
                  <c:v>770000</c:v>
                </c:pt>
                <c:pt idx="77">
                  <c:v>780000</c:v>
                </c:pt>
                <c:pt idx="78">
                  <c:v>790000</c:v>
                </c:pt>
                <c:pt idx="79">
                  <c:v>800000</c:v>
                </c:pt>
                <c:pt idx="80">
                  <c:v>810000</c:v>
                </c:pt>
                <c:pt idx="81">
                  <c:v>820000</c:v>
                </c:pt>
                <c:pt idx="82">
                  <c:v>830000</c:v>
                </c:pt>
                <c:pt idx="83">
                  <c:v>840000</c:v>
                </c:pt>
                <c:pt idx="84">
                  <c:v>850000</c:v>
                </c:pt>
                <c:pt idx="85">
                  <c:v>860000</c:v>
                </c:pt>
                <c:pt idx="86">
                  <c:v>870000</c:v>
                </c:pt>
                <c:pt idx="87">
                  <c:v>880000</c:v>
                </c:pt>
                <c:pt idx="88">
                  <c:v>890000</c:v>
                </c:pt>
                <c:pt idx="89">
                  <c:v>900000</c:v>
                </c:pt>
                <c:pt idx="90">
                  <c:v>910000</c:v>
                </c:pt>
                <c:pt idx="91">
                  <c:v>920000</c:v>
                </c:pt>
                <c:pt idx="92">
                  <c:v>930000</c:v>
                </c:pt>
                <c:pt idx="93">
                  <c:v>940000</c:v>
                </c:pt>
                <c:pt idx="94">
                  <c:v>950000</c:v>
                </c:pt>
                <c:pt idx="95">
                  <c:v>960000</c:v>
                </c:pt>
                <c:pt idx="96">
                  <c:v>970000</c:v>
                </c:pt>
                <c:pt idx="97">
                  <c:v>980000</c:v>
                </c:pt>
                <c:pt idx="98">
                  <c:v>990000</c:v>
                </c:pt>
                <c:pt idx="99">
                  <c:v>1000000</c:v>
                </c:pt>
              </c:numCache>
            </c:numRef>
          </c:cat>
          <c:val>
            <c:numRef>
              <c:f>'Discount model'!$M$25:$M$124</c:f>
              <c:numCache>
                <c:formatCode>General</c:formatCode>
                <c:ptCount val="100"/>
                <c:pt idx="4" formatCode="_(* #,##0_);_(* \(#,##0\);_(* &quot;-&quot;_);_(@_)">
                  <c:v>5015202.5</c:v>
                </c:pt>
                <c:pt idx="5" formatCode="_(* #,##0_);_(* \(#,##0\);_(* &quot;-&quot;_);_(@_)">
                  <c:v>5019175</c:v>
                </c:pt>
                <c:pt idx="6" formatCode="_(* #,##0_);_(* \(#,##0\);_(* &quot;-&quot;_);_(@_)">
                  <c:v>5024387.5</c:v>
                </c:pt>
                <c:pt idx="7" formatCode="_(* #,##0_);_(* \(#,##0\);_(* &quot;-&quot;_);_(@_)">
                  <c:v>5030375</c:v>
                </c:pt>
                <c:pt idx="8" formatCode="_(* #,##0_);_(* \(#,##0\);_(* &quot;-&quot;_);_(@_)">
                  <c:v>5036879.166666667</c:v>
                </c:pt>
                <c:pt idx="9" formatCode="_(* #,##0_);_(* \(#,##0\);_(* &quot;-&quot;_);_(@_)">
                  <c:v>5043745</c:v>
                </c:pt>
                <c:pt idx="10" formatCode="_(* #,##0_);_(* \(#,##0\);_(* &quot;-&quot;_);_(@_)">
                  <c:v>5050873.8636363633</c:v>
                </c:pt>
                <c:pt idx="11" formatCode="_(* #,##0_);_(* \(#,##0\);_(* &quot;-&quot;_);_(@_)">
                  <c:v>5058200</c:v>
                </c:pt>
                <c:pt idx="12" formatCode="_(* #,##0_);_(* \(#,##0\);_(* &quot;-&quot;_);_(@_)">
                  <c:v>5065677.884615385</c:v>
                </c:pt>
                <c:pt idx="13" formatCode="_(* #,##0_);_(* \(#,##0\);_(* &quot;-&quot;_);_(@_)">
                  <c:v>5073275</c:v>
                </c:pt>
                <c:pt idx="14" formatCode="_(* #,##0_);_(* \(#,##0\);_(* &quot;-&quot;_);_(@_)">
                  <c:v>5080967.5</c:v>
                </c:pt>
                <c:pt idx="15" formatCode="_(* #,##0_);_(* \(#,##0\);_(* &quot;-&quot;_);_(@_)">
                  <c:v>5088737.5</c:v>
                </c:pt>
                <c:pt idx="16" formatCode="_(* #,##0_);_(* \(#,##0\);_(* &quot;-&quot;_);_(@_)">
                  <c:v>5096571.323529412</c:v>
                </c:pt>
                <c:pt idx="17" formatCode="_(* #,##0_);_(* \(#,##0\);_(* &quot;-&quot;_);_(@_)">
                  <c:v>5104458.333333333</c:v>
                </c:pt>
                <c:pt idx="18" formatCode="_(* #,##0_);_(* \(#,##0\);_(* &quot;-&quot;_);_(@_)">
                  <c:v>5112390.1315789474</c:v>
                </c:pt>
              </c:numCache>
            </c:numRef>
          </c:val>
          <c:smooth val="0"/>
          <c:extLst>
            <c:ext xmlns:c16="http://schemas.microsoft.com/office/drawing/2014/chart" uri="{C3380CC4-5D6E-409C-BE32-E72D297353CC}">
              <c16:uniqueId val="{00000002-6CC7-E44D-B9F9-806D2DADC57F}"/>
            </c:ext>
          </c:extLst>
        </c:ser>
        <c:ser>
          <c:idx val="4"/>
          <c:order val="2"/>
          <c:tx>
            <c:strRef>
              <c:f>'Discount model'!$N$24</c:f>
              <c:strCache>
                <c:ptCount val="1"/>
                <c:pt idx="0">
                  <c:v>helper 3</c:v>
                </c:pt>
              </c:strCache>
            </c:strRef>
          </c:tx>
          <c:spPr>
            <a:ln w="28575" cap="rnd">
              <a:solidFill>
                <a:schemeClr val="accent3"/>
              </a:solidFill>
              <a:round/>
            </a:ln>
            <a:effectLst/>
          </c:spPr>
          <c:marker>
            <c:symbol val="none"/>
          </c:marker>
          <c:cat>
            <c:numRef>
              <c:f>'Discount model'!$K$25:$K$124</c:f>
              <c:numCache>
                <c:formatCode>_(* #,##0_);_(* \(#,##0\);_(* "-"_);_(@_)</c:formatCode>
                <c:ptCount val="100"/>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140000</c:v>
                </c:pt>
                <c:pt idx="14">
                  <c:v>150000</c:v>
                </c:pt>
                <c:pt idx="15">
                  <c:v>160000</c:v>
                </c:pt>
                <c:pt idx="16">
                  <c:v>170000</c:v>
                </c:pt>
                <c:pt idx="17">
                  <c:v>180000</c:v>
                </c:pt>
                <c:pt idx="18">
                  <c:v>190000</c:v>
                </c:pt>
                <c:pt idx="19">
                  <c:v>200000</c:v>
                </c:pt>
                <c:pt idx="20">
                  <c:v>210000</c:v>
                </c:pt>
                <c:pt idx="21">
                  <c:v>220000</c:v>
                </c:pt>
                <c:pt idx="22">
                  <c:v>230000</c:v>
                </c:pt>
                <c:pt idx="23">
                  <c:v>240000</c:v>
                </c:pt>
                <c:pt idx="24">
                  <c:v>250000</c:v>
                </c:pt>
                <c:pt idx="25">
                  <c:v>260000</c:v>
                </c:pt>
                <c:pt idx="26">
                  <c:v>270000</c:v>
                </c:pt>
                <c:pt idx="27">
                  <c:v>280000</c:v>
                </c:pt>
                <c:pt idx="28">
                  <c:v>290000</c:v>
                </c:pt>
                <c:pt idx="29">
                  <c:v>300000</c:v>
                </c:pt>
                <c:pt idx="30">
                  <c:v>310000</c:v>
                </c:pt>
                <c:pt idx="31">
                  <c:v>320000</c:v>
                </c:pt>
                <c:pt idx="32">
                  <c:v>330000</c:v>
                </c:pt>
                <c:pt idx="33">
                  <c:v>340000</c:v>
                </c:pt>
                <c:pt idx="34">
                  <c:v>350000</c:v>
                </c:pt>
                <c:pt idx="35">
                  <c:v>360000</c:v>
                </c:pt>
                <c:pt idx="36">
                  <c:v>370000</c:v>
                </c:pt>
                <c:pt idx="37">
                  <c:v>380000</c:v>
                </c:pt>
                <c:pt idx="38">
                  <c:v>390000</c:v>
                </c:pt>
                <c:pt idx="39">
                  <c:v>400000</c:v>
                </c:pt>
                <c:pt idx="40">
                  <c:v>410000</c:v>
                </c:pt>
                <c:pt idx="41">
                  <c:v>420000</c:v>
                </c:pt>
                <c:pt idx="42">
                  <c:v>430000</c:v>
                </c:pt>
                <c:pt idx="43">
                  <c:v>440000</c:v>
                </c:pt>
                <c:pt idx="44">
                  <c:v>450000</c:v>
                </c:pt>
                <c:pt idx="45">
                  <c:v>460000</c:v>
                </c:pt>
                <c:pt idx="46">
                  <c:v>470000</c:v>
                </c:pt>
                <c:pt idx="47">
                  <c:v>480000</c:v>
                </c:pt>
                <c:pt idx="48">
                  <c:v>490000</c:v>
                </c:pt>
                <c:pt idx="49">
                  <c:v>500000</c:v>
                </c:pt>
                <c:pt idx="50">
                  <c:v>510000</c:v>
                </c:pt>
                <c:pt idx="51">
                  <c:v>520000</c:v>
                </c:pt>
                <c:pt idx="52">
                  <c:v>530000</c:v>
                </c:pt>
                <c:pt idx="53">
                  <c:v>540000</c:v>
                </c:pt>
                <c:pt idx="54">
                  <c:v>550000</c:v>
                </c:pt>
                <c:pt idx="55">
                  <c:v>560000</c:v>
                </c:pt>
                <c:pt idx="56">
                  <c:v>570000</c:v>
                </c:pt>
                <c:pt idx="57">
                  <c:v>580000</c:v>
                </c:pt>
                <c:pt idx="58">
                  <c:v>590000</c:v>
                </c:pt>
                <c:pt idx="59">
                  <c:v>600000</c:v>
                </c:pt>
                <c:pt idx="60">
                  <c:v>610000</c:v>
                </c:pt>
                <c:pt idx="61">
                  <c:v>620000</c:v>
                </c:pt>
                <c:pt idx="62">
                  <c:v>630000</c:v>
                </c:pt>
                <c:pt idx="63">
                  <c:v>640000</c:v>
                </c:pt>
                <c:pt idx="64">
                  <c:v>650000</c:v>
                </c:pt>
                <c:pt idx="65">
                  <c:v>660000</c:v>
                </c:pt>
                <c:pt idx="66">
                  <c:v>670000</c:v>
                </c:pt>
                <c:pt idx="67">
                  <c:v>680000</c:v>
                </c:pt>
                <c:pt idx="68">
                  <c:v>690000</c:v>
                </c:pt>
                <c:pt idx="69">
                  <c:v>700000</c:v>
                </c:pt>
                <c:pt idx="70">
                  <c:v>710000</c:v>
                </c:pt>
                <c:pt idx="71">
                  <c:v>720000</c:v>
                </c:pt>
                <c:pt idx="72">
                  <c:v>730000</c:v>
                </c:pt>
                <c:pt idx="73">
                  <c:v>740000</c:v>
                </c:pt>
                <c:pt idx="74">
                  <c:v>750000</c:v>
                </c:pt>
                <c:pt idx="75">
                  <c:v>760000</c:v>
                </c:pt>
                <c:pt idx="76">
                  <c:v>770000</c:v>
                </c:pt>
                <c:pt idx="77">
                  <c:v>780000</c:v>
                </c:pt>
                <c:pt idx="78">
                  <c:v>790000</c:v>
                </c:pt>
                <c:pt idx="79">
                  <c:v>800000</c:v>
                </c:pt>
                <c:pt idx="80">
                  <c:v>810000</c:v>
                </c:pt>
                <c:pt idx="81">
                  <c:v>820000</c:v>
                </c:pt>
                <c:pt idx="82">
                  <c:v>830000</c:v>
                </c:pt>
                <c:pt idx="83">
                  <c:v>840000</c:v>
                </c:pt>
                <c:pt idx="84">
                  <c:v>850000</c:v>
                </c:pt>
                <c:pt idx="85">
                  <c:v>860000</c:v>
                </c:pt>
                <c:pt idx="86">
                  <c:v>870000</c:v>
                </c:pt>
                <c:pt idx="87">
                  <c:v>880000</c:v>
                </c:pt>
                <c:pt idx="88">
                  <c:v>890000</c:v>
                </c:pt>
                <c:pt idx="89">
                  <c:v>900000</c:v>
                </c:pt>
                <c:pt idx="90">
                  <c:v>910000</c:v>
                </c:pt>
                <c:pt idx="91">
                  <c:v>920000</c:v>
                </c:pt>
                <c:pt idx="92">
                  <c:v>930000</c:v>
                </c:pt>
                <c:pt idx="93">
                  <c:v>940000</c:v>
                </c:pt>
                <c:pt idx="94">
                  <c:v>950000</c:v>
                </c:pt>
                <c:pt idx="95">
                  <c:v>960000</c:v>
                </c:pt>
                <c:pt idx="96">
                  <c:v>970000</c:v>
                </c:pt>
                <c:pt idx="97">
                  <c:v>980000</c:v>
                </c:pt>
                <c:pt idx="98">
                  <c:v>990000</c:v>
                </c:pt>
                <c:pt idx="99">
                  <c:v>1000000</c:v>
                </c:pt>
              </c:numCache>
            </c:numRef>
          </c:cat>
          <c:val>
            <c:numRef>
              <c:f>'Discount model'!$N$25:$N$124</c:f>
              <c:numCache>
                <c:formatCode>General</c:formatCode>
                <c:ptCount val="100"/>
                <c:pt idx="19" formatCode="_(* #,##0_);_(* \(#,##0\);_(* &quot;-&quot;_);_(@_)">
                  <c:v>4958870</c:v>
                </c:pt>
                <c:pt idx="20" formatCode="_(* #,##0_);_(* \(#,##0\);_(* &quot;-&quot;_);_(@_)">
                  <c:v>4966610</c:v>
                </c:pt>
                <c:pt idx="21" formatCode="_(* #,##0_);_(* \(#,##0\);_(* &quot;-&quot;_);_(@_)">
                  <c:v>4974378.1818181816</c:v>
                </c:pt>
                <c:pt idx="22" formatCode="_(* #,##0_);_(* \(#,##0\);_(* &quot;-&quot;_);_(@_)">
                  <c:v>4982170.8695652178</c:v>
                </c:pt>
                <c:pt idx="23" formatCode="_(* #,##0_);_(* \(#,##0\);_(* &quot;-&quot;_);_(@_)">
                  <c:v>4989985</c:v>
                </c:pt>
                <c:pt idx="24" formatCode="_(* #,##0_);_(* \(#,##0\);_(* &quot;-&quot;_);_(@_)">
                  <c:v>4997818</c:v>
                </c:pt>
                <c:pt idx="25" formatCode="_(* #,##0_);_(* \(#,##0\);_(* &quot;-&quot;_);_(@_)">
                  <c:v>5005667.692307692</c:v>
                </c:pt>
                <c:pt idx="26" formatCode="_(* #,##0_);_(* \(#,##0\);_(* &quot;-&quot;_);_(@_)">
                  <c:v>5013532.222222222</c:v>
                </c:pt>
                <c:pt idx="27" formatCode="_(* #,##0_);_(* \(#,##0\);_(* &quot;-&quot;_);_(@_)">
                  <c:v>5021410</c:v>
                </c:pt>
                <c:pt idx="28" formatCode="_(* #,##0_);_(* \(#,##0\);_(* &quot;-&quot;_);_(@_)">
                  <c:v>5029299.6551724141</c:v>
                </c:pt>
              </c:numCache>
            </c:numRef>
          </c:val>
          <c:smooth val="0"/>
          <c:extLst>
            <c:ext xmlns:c16="http://schemas.microsoft.com/office/drawing/2014/chart" uri="{C3380CC4-5D6E-409C-BE32-E72D297353CC}">
              <c16:uniqueId val="{00000003-6CC7-E44D-B9F9-806D2DADC57F}"/>
            </c:ext>
          </c:extLst>
        </c:ser>
        <c:ser>
          <c:idx val="0"/>
          <c:order val="3"/>
          <c:tx>
            <c:strRef>
              <c:f>'Discount model'!$O$24</c:f>
              <c:strCache>
                <c:ptCount val="1"/>
                <c:pt idx="0">
                  <c:v>helper 4</c:v>
                </c:pt>
              </c:strCache>
            </c:strRef>
          </c:tx>
          <c:spPr>
            <a:ln w="28575" cap="rnd">
              <a:solidFill>
                <a:schemeClr val="accent3"/>
              </a:solidFill>
              <a:round/>
            </a:ln>
            <a:effectLst/>
          </c:spPr>
          <c:marker>
            <c:symbol val="none"/>
          </c:marker>
          <c:cat>
            <c:numRef>
              <c:f>'Discount model'!$K$25:$K$124</c:f>
              <c:numCache>
                <c:formatCode>_(* #,##0_);_(* \(#,##0\);_(* "-"_);_(@_)</c:formatCode>
                <c:ptCount val="100"/>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140000</c:v>
                </c:pt>
                <c:pt idx="14">
                  <c:v>150000</c:v>
                </c:pt>
                <c:pt idx="15">
                  <c:v>160000</c:v>
                </c:pt>
                <c:pt idx="16">
                  <c:v>170000</c:v>
                </c:pt>
                <c:pt idx="17">
                  <c:v>180000</c:v>
                </c:pt>
                <c:pt idx="18">
                  <c:v>190000</c:v>
                </c:pt>
                <c:pt idx="19">
                  <c:v>200000</c:v>
                </c:pt>
                <c:pt idx="20">
                  <c:v>210000</c:v>
                </c:pt>
                <c:pt idx="21">
                  <c:v>220000</c:v>
                </c:pt>
                <c:pt idx="22">
                  <c:v>230000</c:v>
                </c:pt>
                <c:pt idx="23">
                  <c:v>240000</c:v>
                </c:pt>
                <c:pt idx="24">
                  <c:v>250000</c:v>
                </c:pt>
                <c:pt idx="25">
                  <c:v>260000</c:v>
                </c:pt>
                <c:pt idx="26">
                  <c:v>270000</c:v>
                </c:pt>
                <c:pt idx="27">
                  <c:v>280000</c:v>
                </c:pt>
                <c:pt idx="28">
                  <c:v>290000</c:v>
                </c:pt>
                <c:pt idx="29">
                  <c:v>300000</c:v>
                </c:pt>
                <c:pt idx="30">
                  <c:v>310000</c:v>
                </c:pt>
                <c:pt idx="31">
                  <c:v>320000</c:v>
                </c:pt>
                <c:pt idx="32">
                  <c:v>330000</c:v>
                </c:pt>
                <c:pt idx="33">
                  <c:v>340000</c:v>
                </c:pt>
                <c:pt idx="34">
                  <c:v>350000</c:v>
                </c:pt>
                <c:pt idx="35">
                  <c:v>360000</c:v>
                </c:pt>
                <c:pt idx="36">
                  <c:v>370000</c:v>
                </c:pt>
                <c:pt idx="37">
                  <c:v>380000</c:v>
                </c:pt>
                <c:pt idx="38">
                  <c:v>390000</c:v>
                </c:pt>
                <c:pt idx="39">
                  <c:v>400000</c:v>
                </c:pt>
                <c:pt idx="40">
                  <c:v>410000</c:v>
                </c:pt>
                <c:pt idx="41">
                  <c:v>420000</c:v>
                </c:pt>
                <c:pt idx="42">
                  <c:v>430000</c:v>
                </c:pt>
                <c:pt idx="43">
                  <c:v>440000</c:v>
                </c:pt>
                <c:pt idx="44">
                  <c:v>450000</c:v>
                </c:pt>
                <c:pt idx="45">
                  <c:v>460000</c:v>
                </c:pt>
                <c:pt idx="46">
                  <c:v>470000</c:v>
                </c:pt>
                <c:pt idx="47">
                  <c:v>480000</c:v>
                </c:pt>
                <c:pt idx="48">
                  <c:v>490000</c:v>
                </c:pt>
                <c:pt idx="49">
                  <c:v>500000</c:v>
                </c:pt>
                <c:pt idx="50">
                  <c:v>510000</c:v>
                </c:pt>
                <c:pt idx="51">
                  <c:v>520000</c:v>
                </c:pt>
                <c:pt idx="52">
                  <c:v>530000</c:v>
                </c:pt>
                <c:pt idx="53">
                  <c:v>540000</c:v>
                </c:pt>
                <c:pt idx="54">
                  <c:v>550000</c:v>
                </c:pt>
                <c:pt idx="55">
                  <c:v>560000</c:v>
                </c:pt>
                <c:pt idx="56">
                  <c:v>570000</c:v>
                </c:pt>
                <c:pt idx="57">
                  <c:v>580000</c:v>
                </c:pt>
                <c:pt idx="58">
                  <c:v>590000</c:v>
                </c:pt>
                <c:pt idx="59">
                  <c:v>600000</c:v>
                </c:pt>
                <c:pt idx="60">
                  <c:v>610000</c:v>
                </c:pt>
                <c:pt idx="61">
                  <c:v>620000</c:v>
                </c:pt>
                <c:pt idx="62">
                  <c:v>630000</c:v>
                </c:pt>
                <c:pt idx="63">
                  <c:v>640000</c:v>
                </c:pt>
                <c:pt idx="64">
                  <c:v>650000</c:v>
                </c:pt>
                <c:pt idx="65">
                  <c:v>660000</c:v>
                </c:pt>
                <c:pt idx="66">
                  <c:v>670000</c:v>
                </c:pt>
                <c:pt idx="67">
                  <c:v>680000</c:v>
                </c:pt>
                <c:pt idx="68">
                  <c:v>690000</c:v>
                </c:pt>
                <c:pt idx="69">
                  <c:v>700000</c:v>
                </c:pt>
                <c:pt idx="70">
                  <c:v>710000</c:v>
                </c:pt>
                <c:pt idx="71">
                  <c:v>720000</c:v>
                </c:pt>
                <c:pt idx="72">
                  <c:v>730000</c:v>
                </c:pt>
                <c:pt idx="73">
                  <c:v>740000</c:v>
                </c:pt>
                <c:pt idx="74">
                  <c:v>750000</c:v>
                </c:pt>
                <c:pt idx="75">
                  <c:v>760000</c:v>
                </c:pt>
                <c:pt idx="76">
                  <c:v>770000</c:v>
                </c:pt>
                <c:pt idx="77">
                  <c:v>780000</c:v>
                </c:pt>
                <c:pt idx="78">
                  <c:v>790000</c:v>
                </c:pt>
                <c:pt idx="79">
                  <c:v>800000</c:v>
                </c:pt>
                <c:pt idx="80">
                  <c:v>810000</c:v>
                </c:pt>
                <c:pt idx="81">
                  <c:v>820000</c:v>
                </c:pt>
                <c:pt idx="82">
                  <c:v>830000</c:v>
                </c:pt>
                <c:pt idx="83">
                  <c:v>840000</c:v>
                </c:pt>
                <c:pt idx="84">
                  <c:v>850000</c:v>
                </c:pt>
                <c:pt idx="85">
                  <c:v>860000</c:v>
                </c:pt>
                <c:pt idx="86">
                  <c:v>870000</c:v>
                </c:pt>
                <c:pt idx="87">
                  <c:v>880000</c:v>
                </c:pt>
                <c:pt idx="88">
                  <c:v>890000</c:v>
                </c:pt>
                <c:pt idx="89">
                  <c:v>900000</c:v>
                </c:pt>
                <c:pt idx="90">
                  <c:v>910000</c:v>
                </c:pt>
                <c:pt idx="91">
                  <c:v>920000</c:v>
                </c:pt>
                <c:pt idx="92">
                  <c:v>930000</c:v>
                </c:pt>
                <c:pt idx="93">
                  <c:v>940000</c:v>
                </c:pt>
                <c:pt idx="94">
                  <c:v>950000</c:v>
                </c:pt>
                <c:pt idx="95">
                  <c:v>960000</c:v>
                </c:pt>
                <c:pt idx="96">
                  <c:v>970000</c:v>
                </c:pt>
                <c:pt idx="97">
                  <c:v>980000</c:v>
                </c:pt>
                <c:pt idx="98">
                  <c:v>990000</c:v>
                </c:pt>
                <c:pt idx="99">
                  <c:v>1000000</c:v>
                </c:pt>
              </c:numCache>
            </c:numRef>
          </c:cat>
          <c:val>
            <c:numRef>
              <c:f>'Discount model'!$O$25:$O$124</c:f>
              <c:numCache>
                <c:formatCode>General</c:formatCode>
                <c:ptCount val="100"/>
                <c:pt idx="29" formatCode="_(* #,##0_);_(* \(#,##0\);_(* &quot;-&quot;_);_(@_)">
                  <c:v>4927790</c:v>
                </c:pt>
                <c:pt idx="30" formatCode="_(* #,##0_);_(* \(#,##0\);_(* &quot;-&quot;_);_(@_)">
                  <c:v>4935525</c:v>
                </c:pt>
                <c:pt idx="31" formatCode="_(* #,##0_);_(* \(#,##0\);_(* &quot;-&quot;_);_(@_)">
                  <c:v>4943268.75</c:v>
                </c:pt>
                <c:pt idx="32" formatCode="_(* #,##0_);_(* \(#,##0\);_(* &quot;-&quot;_);_(@_)">
                  <c:v>4951020.4545454541</c:v>
                </c:pt>
                <c:pt idx="33" formatCode="_(* #,##0_);_(* \(#,##0\);_(* &quot;-&quot;_);_(@_)">
                  <c:v>4958779.4117647056</c:v>
                </c:pt>
                <c:pt idx="34" formatCode="_(* #,##0_);_(* \(#,##0\);_(* &quot;-&quot;_);_(@_)">
                  <c:v>4966545</c:v>
                </c:pt>
                <c:pt idx="35" formatCode="_(* #,##0_);_(* \(#,##0\);_(* &quot;-&quot;_);_(@_)">
                  <c:v>4974316.666666667</c:v>
                </c:pt>
                <c:pt idx="36" formatCode="_(* #,##0_);_(* \(#,##0\);_(* &quot;-&quot;_);_(@_)">
                  <c:v>4982093.9189189188</c:v>
                </c:pt>
                <c:pt idx="37" formatCode="_(* #,##0_);_(* \(#,##0\);_(* &quot;-&quot;_);_(@_)">
                  <c:v>4989876.3157894742</c:v>
                </c:pt>
                <c:pt idx="38" formatCode="_(* #,##0_);_(* \(#,##0\);_(* &quot;-&quot;_);_(@_)">
                  <c:v>4997663.461538462</c:v>
                </c:pt>
                <c:pt idx="39" formatCode="_(* #,##0_);_(* \(#,##0\);_(* &quot;-&quot;_);_(@_)">
                  <c:v>5005455</c:v>
                </c:pt>
                <c:pt idx="40" formatCode="_(* #,##0_);_(* \(#,##0\);_(* &quot;-&quot;_);_(@_)">
                  <c:v>5013250.6097560972</c:v>
                </c:pt>
                <c:pt idx="41" formatCode="_(* #,##0_);_(* \(#,##0\);_(* &quot;-&quot;_);_(@_)">
                  <c:v>5021050</c:v>
                </c:pt>
                <c:pt idx="42" formatCode="_(* #,##0_);_(* \(#,##0\);_(* &quot;-&quot;_);_(@_)">
                  <c:v>5028852.9069767445</c:v>
                </c:pt>
                <c:pt idx="43" formatCode="_(* #,##0_);_(* \(#,##0\);_(* &quot;-&quot;_);_(@_)">
                  <c:v>5036659.0909090908</c:v>
                </c:pt>
                <c:pt idx="44" formatCode="_(* #,##0_);_(* \(#,##0\);_(* &quot;-&quot;_);_(@_)">
                  <c:v>5044468.333333333</c:v>
                </c:pt>
                <c:pt idx="45" formatCode="_(* #,##0_);_(* \(#,##0\);_(* &quot;-&quot;_);_(@_)">
                  <c:v>5052280.4347826084</c:v>
                </c:pt>
                <c:pt idx="46" formatCode="_(* #,##0_);_(* \(#,##0\);_(* &quot;-&quot;_);_(@_)">
                  <c:v>5060095.2127659572</c:v>
                </c:pt>
                <c:pt idx="47" formatCode="_(* #,##0_);_(* \(#,##0\);_(* &quot;-&quot;_);_(@_)">
                  <c:v>5067912.5</c:v>
                </c:pt>
                <c:pt idx="48" formatCode="_(* #,##0_);_(* \(#,##0\);_(* &quot;-&quot;_);_(@_)">
                  <c:v>5075732.1428571427</c:v>
                </c:pt>
                <c:pt idx="49" formatCode="_(* #,##0_);_(* \(#,##0\);_(* &quot;-&quot;_);_(@_)">
                  <c:v>5083554</c:v>
                </c:pt>
                <c:pt idx="50" formatCode="_(* #,##0_);_(* \(#,##0\);_(* &quot;-&quot;_);_(@_)">
                  <c:v>5091377.9411764704</c:v>
                </c:pt>
                <c:pt idx="51" formatCode="_(* #,##0_);_(* \(#,##0\);_(* &quot;-&quot;_);_(@_)">
                  <c:v>5099203.846153846</c:v>
                </c:pt>
                <c:pt idx="52" formatCode="_(* #,##0_);_(* \(#,##0\);_(* &quot;-&quot;_);_(@_)">
                  <c:v>5107031.6037735846</c:v>
                </c:pt>
                <c:pt idx="53" formatCode="_(* #,##0_);_(* \(#,##0\);_(* &quot;-&quot;_);_(@_)">
                  <c:v>5114861.111111111</c:v>
                </c:pt>
                <c:pt idx="54" formatCode="_(* #,##0_);_(* \(#,##0\);_(* &quot;-&quot;_);_(@_)">
                  <c:v>5122692.2727272725</c:v>
                </c:pt>
                <c:pt idx="55" formatCode="_(* #,##0_);_(* \(#,##0\);_(* &quot;-&quot;_);_(@_)">
                  <c:v>5130525</c:v>
                </c:pt>
                <c:pt idx="56" formatCode="_(* #,##0_);_(* \(#,##0\);_(* &quot;-&quot;_);_(@_)">
                  <c:v>5138359.2105263155</c:v>
                </c:pt>
                <c:pt idx="57" formatCode="_(* #,##0_);_(* \(#,##0\);_(* &quot;-&quot;_);_(@_)">
                  <c:v>5146194.8275862066</c:v>
                </c:pt>
                <c:pt idx="58" formatCode="_(* #,##0_);_(* \(#,##0\);_(* &quot;-&quot;_);_(@_)">
                  <c:v>5154031.7796610165</c:v>
                </c:pt>
                <c:pt idx="59" formatCode="_(* #,##0_);_(* \(#,##0\);_(* &quot;-&quot;_);_(@_)">
                  <c:v>5161870</c:v>
                </c:pt>
                <c:pt idx="60" formatCode="_(* #,##0_);_(* \(#,##0\);_(* &quot;-&quot;_);_(@_)">
                  <c:v>5169709.4262295086</c:v>
                </c:pt>
                <c:pt idx="61" formatCode="_(* #,##0_);_(* \(#,##0\);_(* &quot;-&quot;_);_(@_)">
                  <c:v>5177550</c:v>
                </c:pt>
                <c:pt idx="62" formatCode="_(* #,##0_);_(* \(#,##0\);_(* &quot;-&quot;_);_(@_)">
                  <c:v>5185391.666666667</c:v>
                </c:pt>
                <c:pt idx="63" formatCode="_(* #,##0_);_(* \(#,##0\);_(* &quot;-&quot;_);_(@_)">
                  <c:v>5193234.375</c:v>
                </c:pt>
                <c:pt idx="64" formatCode="_(* #,##0_);_(* \(#,##0\);_(* &quot;-&quot;_);_(@_)">
                  <c:v>5201078.076923077</c:v>
                </c:pt>
                <c:pt idx="65" formatCode="_(* #,##0_);_(* \(#,##0\);_(* &quot;-&quot;_);_(@_)">
                  <c:v>5208922.7272727275</c:v>
                </c:pt>
                <c:pt idx="66" formatCode="_(* #,##0_);_(* \(#,##0\);_(* &quot;-&quot;_);_(@_)">
                  <c:v>5216768.2835820895</c:v>
                </c:pt>
                <c:pt idx="67" formatCode="_(* #,##0_);_(* \(#,##0\);_(* &quot;-&quot;_);_(@_)">
                  <c:v>5224614.7058823528</c:v>
                </c:pt>
                <c:pt idx="68" formatCode="_(* #,##0_);_(* \(#,##0\);_(* &quot;-&quot;_);_(@_)">
                  <c:v>5232461.9565217393</c:v>
                </c:pt>
                <c:pt idx="69" formatCode="_(* #,##0_);_(* \(#,##0\);_(* &quot;-&quot;_);_(@_)">
                  <c:v>5240310</c:v>
                </c:pt>
                <c:pt idx="70" formatCode="_(* #,##0_);_(* \(#,##0\);_(* &quot;-&quot;_);_(@_)">
                  <c:v>5248158.8028169014</c:v>
                </c:pt>
                <c:pt idx="71" formatCode="_(* #,##0_);_(* \(#,##0\);_(* &quot;-&quot;_);_(@_)">
                  <c:v>5256008.333333333</c:v>
                </c:pt>
                <c:pt idx="72" formatCode="_(* #,##0_);_(* \(#,##0\);_(* &quot;-&quot;_);_(@_)">
                  <c:v>5263858.5616438352</c:v>
                </c:pt>
                <c:pt idx="73" formatCode="_(* #,##0_);_(* \(#,##0\);_(* &quot;-&quot;_);_(@_)">
                  <c:v>5271709.4594594594</c:v>
                </c:pt>
                <c:pt idx="74" formatCode="_(* #,##0_);_(* \(#,##0\);_(* &quot;-&quot;_);_(@_)">
                  <c:v>5279561</c:v>
                </c:pt>
                <c:pt idx="75" formatCode="_(* #,##0_);_(* \(#,##0\);_(* &quot;-&quot;_);_(@_)">
                  <c:v>5287413.1578947371</c:v>
                </c:pt>
                <c:pt idx="76" formatCode="_(* #,##0_);_(* \(#,##0\);_(* &quot;-&quot;_);_(@_)">
                  <c:v>5295265.9090909092</c:v>
                </c:pt>
                <c:pt idx="77" formatCode="_(* #,##0_);_(* \(#,##0\);_(* &quot;-&quot;_);_(@_)">
                  <c:v>5303119.230769231</c:v>
                </c:pt>
                <c:pt idx="78" formatCode="_(* #,##0_);_(* \(#,##0\);_(* &quot;-&quot;_);_(@_)">
                  <c:v>5310973.1012658225</c:v>
                </c:pt>
                <c:pt idx="79" formatCode="_(* #,##0_);_(* \(#,##0\);_(* &quot;-&quot;_);_(@_)">
                  <c:v>5318827.5</c:v>
                </c:pt>
                <c:pt idx="80" formatCode="_(* #,##0_);_(* \(#,##0\);_(* &quot;-&quot;_);_(@_)">
                  <c:v>5326682.4074074076</c:v>
                </c:pt>
                <c:pt idx="81" formatCode="_(* #,##0_);_(* \(#,##0\);_(* &quot;-&quot;_);_(@_)">
                  <c:v>5334537.8048780486</c:v>
                </c:pt>
                <c:pt idx="82" formatCode="_(* #,##0_);_(* \(#,##0\);_(* &quot;-&quot;_);_(@_)">
                  <c:v>5342393.6746987952</c:v>
                </c:pt>
                <c:pt idx="83" formatCode="_(* #,##0_);_(* \(#,##0\);_(* &quot;-&quot;_);_(@_)">
                  <c:v>5350250</c:v>
                </c:pt>
                <c:pt idx="84" formatCode="_(* #,##0_);_(* \(#,##0\);_(* &quot;-&quot;_);_(@_)">
                  <c:v>5358106.7647058824</c:v>
                </c:pt>
                <c:pt idx="85" formatCode="_(* #,##0_);_(* \(#,##0\);_(* &quot;-&quot;_);_(@_)">
                  <c:v>5365963.9534883723</c:v>
                </c:pt>
                <c:pt idx="86" formatCode="_(* #,##0_);_(* \(#,##0\);_(* &quot;-&quot;_);_(@_)">
                  <c:v>5373821.5517241377</c:v>
                </c:pt>
                <c:pt idx="87" formatCode="_(* #,##0_);_(* \(#,##0\);_(* &quot;-&quot;_);_(@_)">
                  <c:v>5381679.5454545449</c:v>
                </c:pt>
                <c:pt idx="88" formatCode="_(* #,##0_);_(* \(#,##0\);_(* &quot;-&quot;_);_(@_)">
                  <c:v>5389537.9213483147</c:v>
                </c:pt>
                <c:pt idx="89" formatCode="_(* #,##0_);_(* \(#,##0\);_(* &quot;-&quot;_);_(@_)">
                  <c:v>5397396.666666667</c:v>
                </c:pt>
                <c:pt idx="90" formatCode="_(* #,##0_);_(* \(#,##0\);_(* &quot;-&quot;_);_(@_)">
                  <c:v>5405255.769230769</c:v>
                </c:pt>
                <c:pt idx="91" formatCode="_(* #,##0_);_(* \(#,##0\);_(* &quot;-&quot;_);_(@_)">
                  <c:v>5413115.2173913047</c:v>
                </c:pt>
                <c:pt idx="92" formatCode="_(* #,##0_);_(* \(#,##0\);_(* &quot;-&quot;_);_(@_)">
                  <c:v>5420975</c:v>
                </c:pt>
                <c:pt idx="93" formatCode="_(* #,##0_);_(* \(#,##0\);_(* &quot;-&quot;_);_(@_)">
                  <c:v>5428835.1063829791</c:v>
                </c:pt>
                <c:pt idx="94" formatCode="_(* #,##0_);_(* \(#,##0\);_(* &quot;-&quot;_);_(@_)">
                  <c:v>5436695.5263157897</c:v>
                </c:pt>
                <c:pt idx="95" formatCode="_(* #,##0_);_(* \(#,##0\);_(* &quot;-&quot;_);_(@_)">
                  <c:v>5444556.25</c:v>
                </c:pt>
                <c:pt idx="96" formatCode="_(* #,##0_);_(* \(#,##0\);_(* &quot;-&quot;_);_(@_)">
                  <c:v>5452417.2680412373</c:v>
                </c:pt>
                <c:pt idx="97" formatCode="_(* #,##0_);_(* \(#,##0\);_(* &quot;-&quot;_);_(@_)">
                  <c:v>5460278.5714285718</c:v>
                </c:pt>
                <c:pt idx="98" formatCode="_(* #,##0_);_(* \(#,##0\);_(* &quot;-&quot;_);_(@_)">
                  <c:v>5468140.1515151514</c:v>
                </c:pt>
                <c:pt idx="99" formatCode="_(* #,##0_);_(* \(#,##0\);_(* &quot;-&quot;_);_(@_)">
                  <c:v>5476002</c:v>
                </c:pt>
              </c:numCache>
            </c:numRef>
          </c:val>
          <c:smooth val="0"/>
          <c:extLst>
            <c:ext xmlns:c16="http://schemas.microsoft.com/office/drawing/2014/chart" uri="{C3380CC4-5D6E-409C-BE32-E72D297353CC}">
              <c16:uniqueId val="{00000004-6CC7-E44D-B9F9-806D2DADC57F}"/>
            </c:ext>
          </c:extLst>
        </c:ser>
        <c:dLbls>
          <c:showLegendKey val="0"/>
          <c:showVal val="0"/>
          <c:showCatName val="0"/>
          <c:showSerName val="0"/>
          <c:showPercent val="0"/>
          <c:showBubbleSize val="0"/>
        </c:dLbls>
        <c:smooth val="0"/>
        <c:axId val="1491301488"/>
        <c:axId val="1491328656"/>
      </c:lineChart>
      <c:catAx>
        <c:axId val="1491301488"/>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en-US" sz="1000" b="0" i="0" u="none" strike="noStrike" kern="1200" baseline="0">
                    <a:solidFill>
                      <a:srgbClr val="000000">
                        <a:lumMod val="65000"/>
                        <a:lumOff val="35000"/>
                      </a:srgbClr>
                    </a:solidFill>
                  </a:rPr>
                  <a:t>Order Quantity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328656"/>
        <c:crosses val="autoZero"/>
        <c:auto val="1"/>
        <c:lblAlgn val="ctr"/>
        <c:lblOffset val="100"/>
        <c:noMultiLvlLbl val="0"/>
      </c:catAx>
      <c:valAx>
        <c:axId val="1491328656"/>
        <c:scaling>
          <c:orientation val="minMax"/>
          <c:min val="48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rgbClr val="000000">
                        <a:lumMod val="65000"/>
                        <a:lumOff val="35000"/>
                      </a:srgbClr>
                    </a:solidFill>
                  </a:rPr>
                  <a:t>Costs (in dollars)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30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0" i="0" u="none" strike="noStrike" kern="1200" cap="none" spc="50" normalizeH="0" baseline="0">
                <a:solidFill>
                  <a:schemeClr val="tx1"/>
                </a:solidFill>
                <a:latin typeface="+mj-lt"/>
                <a:ea typeface="+mj-ea"/>
                <a:cs typeface="+mj-cs"/>
              </a:defRPr>
            </a:pPr>
            <a:r>
              <a:rPr lang="en-US">
                <a:solidFill>
                  <a:schemeClr val="tx1"/>
                </a:solidFill>
              </a:rPr>
              <a:t>Safety Stock Model Cost</a:t>
            </a:r>
            <a:r>
              <a:rPr lang="en-US" baseline="0">
                <a:solidFill>
                  <a:schemeClr val="tx1"/>
                </a:solidFill>
              </a:rPr>
              <a:t> Comparisons</a:t>
            </a:r>
            <a:endParaRPr lang="en-US">
              <a:solidFill>
                <a:schemeClr val="tx1"/>
              </a:solidFill>
            </a:endParaRPr>
          </a:p>
        </c:rich>
      </c:tx>
      <c:layout>
        <c:manualLayout>
          <c:xMode val="edge"/>
          <c:yMode val="edge"/>
          <c:x val="0.26939062978739597"/>
          <c:y val="8.4312959748362292E-3"/>
        </c:manualLayout>
      </c:layout>
      <c:overlay val="0"/>
      <c:spPr>
        <a:noFill/>
        <a:ln>
          <a:noFill/>
        </a:ln>
        <a:effectLst/>
      </c:spPr>
      <c:txPr>
        <a:bodyPr rot="0" spcFirstLastPara="1" vertOverflow="ellipsis" vert="horz" wrap="square" anchor="ctr" anchorCtr="1"/>
        <a:lstStyle/>
        <a:p>
          <a:pPr>
            <a:defRPr lang="zh-CN" sz="1600" b="0" i="0" u="none" strike="noStrike" kern="1200" cap="none" spc="50" normalizeH="0" baseline="0">
              <a:solidFill>
                <a:schemeClr val="tx1"/>
              </a:solidFill>
              <a:latin typeface="+mj-lt"/>
              <a:ea typeface="+mj-ea"/>
              <a:cs typeface="+mj-cs"/>
            </a:defRPr>
          </a:pPr>
          <a:endParaRPr lang="en-US"/>
        </a:p>
      </c:txPr>
    </c:title>
    <c:autoTitleDeleted val="0"/>
    <c:plotArea>
      <c:layout>
        <c:manualLayout>
          <c:layoutTarget val="inner"/>
          <c:xMode val="edge"/>
          <c:yMode val="edge"/>
          <c:x val="0.15730076390244199"/>
          <c:y val="0.11795781397739601"/>
          <c:w val="0.823565722659928"/>
          <c:h val="0.82047746030776603"/>
        </c:manualLayout>
      </c:layout>
      <c:barChart>
        <c:barDir val="col"/>
        <c:grouping val="clustered"/>
        <c:varyColors val="0"/>
        <c:ser>
          <c:idx val="0"/>
          <c:order val="0"/>
          <c:tx>
            <c:strRef>
              <c:f>'Inventory Management Models '!$D$3</c:f>
              <c:strCache>
                <c:ptCount val="1"/>
                <c:pt idx="0">
                  <c:v>Safety Stock Model</c:v>
                </c:pt>
              </c:strCache>
            </c:strRef>
          </c:tx>
          <c:spPr>
            <a:solidFill>
              <a:schemeClr val="accent1"/>
            </a:solidFill>
            <a:ln>
              <a:solidFill>
                <a:schemeClr val="bg1">
                  <a:lumMod val="85000"/>
                </a:schemeClr>
              </a:solidFill>
            </a:ln>
            <a:effectLst/>
          </c:spPr>
          <c:invertIfNegative val="0"/>
          <c:cat>
            <c:numRef>
              <c:f>'Inventory Management Models '!$E$32</c:f>
              <c:numCache>
                <c:formatCode>_(* #,##0_);_(* \(#,##0\);_(* "-"_);_(@_)</c:formatCode>
                <c:ptCount val="1"/>
                <c:pt idx="0">
                  <c:v>513331.93626035628</c:v>
                </c:pt>
              </c:numCache>
            </c:numRef>
          </c:cat>
          <c:val>
            <c:numRef>
              <c:f>'Inventory Management Models '!$E$15</c:f>
              <c:numCache>
                <c:formatCode>_(* #,##0_);_(* \(#,##0\);_(* "-"_);_(@_)</c:formatCode>
                <c:ptCount val="1"/>
                <c:pt idx="0">
                  <c:v>78125.194624120719</c:v>
                </c:pt>
              </c:numCache>
            </c:numRef>
          </c:val>
          <c:extLst>
            <c:ext xmlns:c16="http://schemas.microsoft.com/office/drawing/2014/chart" uri="{C3380CC4-5D6E-409C-BE32-E72D297353CC}">
              <c16:uniqueId val="{00000000-FAF2-E348-B1DE-27631D341FA6}"/>
            </c:ext>
          </c:extLst>
        </c:ser>
        <c:ser>
          <c:idx val="1"/>
          <c:order val="1"/>
          <c:tx>
            <c:strRef>
              <c:f>'Inventory Management Models '!$D$18</c:f>
              <c:strCache>
                <c:ptCount val="1"/>
                <c:pt idx="0">
                  <c:v>Periodic Review System Model</c:v>
                </c:pt>
              </c:strCache>
            </c:strRef>
          </c:tx>
          <c:spPr>
            <a:solidFill>
              <a:schemeClr val="tx1">
                <a:lumMod val="50000"/>
                <a:lumOff val="50000"/>
              </a:schemeClr>
            </a:solidFill>
            <a:ln>
              <a:noFill/>
            </a:ln>
            <a:effectLst/>
          </c:spPr>
          <c:invertIfNegative val="0"/>
          <c:cat>
            <c:numRef>
              <c:f>'Inventory Management Models '!$E$32</c:f>
              <c:numCache>
                <c:formatCode>_(* #,##0_);_(* \(#,##0\);_(* "-"_);_(@_)</c:formatCode>
                <c:ptCount val="1"/>
                <c:pt idx="0">
                  <c:v>513331.93626035628</c:v>
                </c:pt>
              </c:numCache>
            </c:numRef>
          </c:cat>
          <c:val>
            <c:numRef>
              <c:f>'Inventory Management Models '!$E$32</c:f>
              <c:numCache>
                <c:formatCode>_(* #,##0_);_(* \(#,##0\);_(* "-"_);_(@_)</c:formatCode>
                <c:ptCount val="1"/>
                <c:pt idx="0">
                  <c:v>513331.93626035628</c:v>
                </c:pt>
              </c:numCache>
            </c:numRef>
          </c:val>
          <c:extLst>
            <c:ext xmlns:c16="http://schemas.microsoft.com/office/drawing/2014/chart" uri="{C3380CC4-5D6E-409C-BE32-E72D297353CC}">
              <c16:uniqueId val="{00000001-FAF2-E348-B1DE-27631D341FA6}"/>
            </c:ext>
          </c:extLst>
        </c:ser>
        <c:dLbls>
          <c:showLegendKey val="0"/>
          <c:showVal val="0"/>
          <c:showCatName val="0"/>
          <c:showSerName val="0"/>
          <c:showPercent val="0"/>
          <c:showBubbleSize val="0"/>
        </c:dLbls>
        <c:gapWidth val="0"/>
        <c:overlap val="-59"/>
        <c:axId val="710152447"/>
        <c:axId val="710016959"/>
      </c:barChart>
      <c:catAx>
        <c:axId val="710152447"/>
        <c:scaling>
          <c:orientation val="minMax"/>
        </c:scaling>
        <c:delete val="0"/>
        <c:axPos val="b"/>
        <c:numFmt formatCode="_(* #,##0_);_(* \(#,##0\);_(* &quot;-&quot;_);_(@_)"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zh-CN" sz="1200" b="0" i="0" u="none" strike="noStrike" kern="1200" cap="none" spc="20" normalizeH="0" baseline="0">
                <a:solidFill>
                  <a:schemeClr val="bg1"/>
                </a:solidFill>
                <a:latin typeface="+mn-lt"/>
                <a:ea typeface="+mn-ea"/>
                <a:cs typeface="+mn-cs"/>
              </a:defRPr>
            </a:pPr>
            <a:endParaRPr lang="en-US"/>
          </a:p>
        </c:txPr>
        <c:crossAx val="710016959"/>
        <c:crosses val="autoZero"/>
        <c:auto val="1"/>
        <c:lblAlgn val="ctr"/>
        <c:lblOffset val="100"/>
        <c:noMultiLvlLbl val="0"/>
      </c:catAx>
      <c:valAx>
        <c:axId val="710016959"/>
        <c:scaling>
          <c:orientation val="minMax"/>
          <c:max val="600000"/>
          <c:min val="50000"/>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lang="zh-CN" sz="1400" b="0" i="0" u="none" strike="noStrike" kern="1200" cap="all" baseline="0">
                    <a:solidFill>
                      <a:schemeClr val="tx1"/>
                    </a:solidFill>
                    <a:latin typeface="+mn-lt"/>
                    <a:ea typeface="+mn-ea"/>
                    <a:cs typeface="+mn-cs"/>
                  </a:defRPr>
                </a:pPr>
                <a:r>
                  <a:rPr lang="en-US" sz="1400">
                    <a:solidFill>
                      <a:schemeClr val="tx1"/>
                    </a:solidFill>
                  </a:rPr>
                  <a:t>Annual</a:t>
                </a:r>
                <a:r>
                  <a:rPr lang="en-US" sz="1400" baseline="0">
                    <a:solidFill>
                      <a:schemeClr val="tx1"/>
                    </a:solidFill>
                  </a:rPr>
                  <a:t> Costs</a:t>
                </a:r>
                <a:r>
                  <a:rPr lang="en-US" sz="1400">
                    <a:solidFill>
                      <a:schemeClr val="tx1"/>
                    </a:solidFill>
                  </a:rPr>
                  <a:t> ($)</a:t>
                </a:r>
              </a:p>
            </c:rich>
          </c:tx>
          <c:layout>
            <c:manualLayout>
              <c:xMode val="edge"/>
              <c:yMode val="edge"/>
              <c:x val="1.3823367835775299E-2"/>
              <c:y val="0.38791237427865999"/>
            </c:manualLayout>
          </c:layout>
          <c:overlay val="0"/>
          <c:spPr>
            <a:noFill/>
            <a:ln>
              <a:noFill/>
            </a:ln>
            <a:effectLst/>
          </c:spPr>
          <c:txPr>
            <a:bodyPr rot="-5400000" spcFirstLastPara="1" vertOverflow="ellipsis" vert="horz" wrap="square" anchor="ctr" anchorCtr="1"/>
            <a:lstStyle/>
            <a:p>
              <a:pPr>
                <a:defRPr lang="zh-CN" sz="1400" b="0" i="0" u="none" strike="noStrike" kern="1200" cap="all" baseline="0">
                  <a:solidFill>
                    <a:schemeClr val="tx1"/>
                  </a:solidFill>
                  <a:latin typeface="+mn-lt"/>
                  <a:ea typeface="+mn-ea"/>
                  <a:cs typeface="+mn-cs"/>
                </a:defRPr>
              </a:pPr>
              <a:endParaRPr lang="en-US"/>
            </a:p>
          </c:txPr>
        </c:title>
        <c:numFmt formatCode="_(* #,##0_);_(* \(#,##0\);_(* &quot;-&quot;_);_(@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zh-CN" sz="1200" b="0" i="0" u="none" strike="noStrike" kern="1200" spc="20" baseline="0">
                <a:solidFill>
                  <a:schemeClr val="tx1"/>
                </a:solidFill>
                <a:latin typeface="+mn-lt"/>
                <a:ea typeface="+mn-ea"/>
                <a:cs typeface="+mn-cs"/>
              </a:defRPr>
            </a:pPr>
            <a:endParaRPr lang="en-US"/>
          </a:p>
        </c:txPr>
        <c:crossAx val="710152447"/>
        <c:crosses val="autoZero"/>
        <c:crossBetween val="between"/>
      </c:valAx>
      <c:spPr>
        <a:noFill/>
        <a:ln>
          <a:noFill/>
        </a:ln>
        <a:effectLst/>
      </c:spPr>
    </c:plotArea>
    <c:legend>
      <c:legendPos val="t"/>
      <c:layout>
        <c:manualLayout>
          <c:xMode val="edge"/>
          <c:yMode val="edge"/>
          <c:x val="0.22115008663067701"/>
          <c:y val="5.3812746559392298E-2"/>
          <c:w val="0.55769982673864704"/>
          <c:h val="4.3217860538729898E-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8e423d5-dd8c-4ade-92ee-413dd44869ec}"/>
      </c:ext>
    </c:extLst>
  </c:chart>
  <c:spPr>
    <a:solidFill>
      <a:schemeClr val="lt1"/>
    </a:solidFill>
    <a:ln w="9525" cap="flat" cmpd="sng" algn="ctr">
      <a:solidFill>
        <a:schemeClr val="tx1">
          <a:lumMod val="50000"/>
          <a:lumOff val="50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t>Periodic Review System Model</a:t>
            </a:r>
          </a:p>
        </c:rich>
      </c:tx>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Order Received</c:v>
          </c:tx>
          <c:spPr>
            <a:ln w="28575" cap="rnd">
              <a:gradFill>
                <a:gsLst>
                  <a:gs pos="37000">
                    <a:srgbClr val="D1DCF0">
                      <a:alpha val="100000"/>
                    </a:srgb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s>
            <c:dLbl>
              <c:idx val="10"/>
              <c:layout>
                <c:manualLayout>
                  <c:x val="-2.96692607003891E-2"/>
                  <c:y val="-3.58606557377049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8B-2949-B472-A327AB31AC9C}"/>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'!$D$66:$P$66</c15:sqref>
                  </c15:fullRef>
                </c:ext>
              </c:extLst>
              <c:f>'Inventory Management Models '!$E$66:$P$66</c:f>
              <c:numCache>
                <c:formatCode>_(* #,##0_);_(* \(#,##0\);_(* "-"_);_(@_)</c:formatCode>
                <c:ptCount val="12"/>
                <c:pt idx="0">
                  <c:v>0</c:v>
                </c:pt>
                <c:pt idx="1">
                  <c:v>0</c:v>
                </c:pt>
                <c:pt idx="2">
                  <c:v>0</c:v>
                </c:pt>
                <c:pt idx="3">
                  <c:v>0</c:v>
                </c:pt>
                <c:pt idx="4">
                  <c:v>61056.74522984642</c:v>
                </c:pt>
                <c:pt idx="5">
                  <c:v>0</c:v>
                </c:pt>
                <c:pt idx="6">
                  <c:v>170590</c:v>
                </c:pt>
                <c:pt idx="7">
                  <c:v>0</c:v>
                </c:pt>
                <c:pt idx="8">
                  <c:v>170590</c:v>
                </c:pt>
                <c:pt idx="9">
                  <c:v>0</c:v>
                </c:pt>
                <c:pt idx="10">
                  <c:v>163102</c:v>
                </c:pt>
                <c:pt idx="11">
                  <c:v>0</c:v>
                </c:pt>
              </c:numCache>
            </c:numRef>
          </c:val>
          <c:smooth val="0"/>
          <c:extLst>
            <c:ext xmlns:c16="http://schemas.microsoft.com/office/drawing/2014/chart" uri="{C3380CC4-5D6E-409C-BE32-E72D297353CC}">
              <c16:uniqueId val="{00000001-3C8B-2949-B472-A327AB31AC9C}"/>
            </c:ext>
          </c:extLst>
        </c:ser>
        <c:ser>
          <c:idx val="1"/>
          <c:order val="1"/>
          <c:tx>
            <c:v>Target inventory level (TI)</c:v>
          </c:tx>
          <c:spPr>
            <a:ln w="28575" cap="rnd">
              <a:solidFill>
                <a:schemeClr val="tx1">
                  <a:lumMod val="50000"/>
                  <a:lumOff val="50000"/>
                </a:schemeClr>
              </a:solidFill>
              <a:round/>
            </a:ln>
            <a:effectLst/>
          </c:spPr>
          <c:marker>
            <c:symbol val="none"/>
          </c:marker>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'!$D$67:$P$67</c15:sqref>
                  </c15:fullRef>
                </c:ext>
              </c:extLst>
              <c:f>'Inventory Management Models '!$E$67:$P$67</c:f>
              <c:numCache>
                <c:formatCode>_(* #,##0_);_(* \(#,##0\);_(* "-"_);_(@_)</c:formatCode>
                <c:ptCount val="12"/>
                <c:pt idx="0">
                  <c:v>184041.37009322879</c:v>
                </c:pt>
                <c:pt idx="1">
                  <c:v>184041.37009322879</c:v>
                </c:pt>
                <c:pt idx="2">
                  <c:v>184041.37009322879</c:v>
                </c:pt>
                <c:pt idx="3">
                  <c:v>184041.37009322879</c:v>
                </c:pt>
                <c:pt idx="4">
                  <c:v>184041.37009322879</c:v>
                </c:pt>
                <c:pt idx="5">
                  <c:v>184041.37009322879</c:v>
                </c:pt>
                <c:pt idx="6">
                  <c:v>184041.37009322879</c:v>
                </c:pt>
                <c:pt idx="7">
                  <c:v>184041.37009322879</c:v>
                </c:pt>
                <c:pt idx="8">
                  <c:v>184041.37009322879</c:v>
                </c:pt>
                <c:pt idx="9">
                  <c:v>184041.37009322879</c:v>
                </c:pt>
                <c:pt idx="10">
                  <c:v>184041.37009322879</c:v>
                </c:pt>
                <c:pt idx="11">
                  <c:v>184041.37009322879</c:v>
                </c:pt>
              </c:numCache>
            </c:numRef>
          </c:val>
          <c:smooth val="0"/>
          <c:extLst>
            <c:ext xmlns:c16="http://schemas.microsoft.com/office/drawing/2014/chart" uri="{C3380CC4-5D6E-409C-BE32-E72D297353CC}">
              <c16:uniqueId val="{00000002-3C8B-2949-B472-A327AB31AC9C}"/>
            </c:ext>
          </c:extLst>
        </c:ser>
        <c:ser>
          <c:idx val="2"/>
          <c:order val="2"/>
          <c:tx>
            <c:v>Safety Stock (SS)</c:v>
          </c:tx>
          <c:spPr>
            <a:ln w="28575" cap="rnd">
              <a:solidFill>
                <a:srgbClr val="FFC000"/>
              </a:solidFill>
              <a:round/>
            </a:ln>
            <a:effectLst/>
          </c:spPr>
          <c:marker>
            <c:symbol val="none"/>
          </c:marker>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'!$D$68:$P$68</c15:sqref>
                  </c15:fullRef>
                </c:ext>
              </c:extLst>
              <c:f>'Inventory Management Models '!$E$68:$P$68</c:f>
              <c:numCache>
                <c:formatCode>_(* #,##0_);_(* \(#,##0\);_(* "-"_);_(@_)</c:formatCode>
                <c:ptCount val="12"/>
                <c:pt idx="0">
                  <c:v>21291.37009322879</c:v>
                </c:pt>
                <c:pt idx="1">
                  <c:v>21291.37009322879</c:v>
                </c:pt>
                <c:pt idx="2">
                  <c:v>21291.37009322879</c:v>
                </c:pt>
                <c:pt idx="3">
                  <c:v>21291.37009322879</c:v>
                </c:pt>
                <c:pt idx="4">
                  <c:v>21291.37009322879</c:v>
                </c:pt>
                <c:pt idx="5">
                  <c:v>21291.37009322879</c:v>
                </c:pt>
                <c:pt idx="6">
                  <c:v>21291.37009322879</c:v>
                </c:pt>
                <c:pt idx="7">
                  <c:v>21291.37009322879</c:v>
                </c:pt>
                <c:pt idx="8">
                  <c:v>21291.37009322879</c:v>
                </c:pt>
                <c:pt idx="9">
                  <c:v>21291.37009322879</c:v>
                </c:pt>
                <c:pt idx="10">
                  <c:v>21291.37009322879</c:v>
                </c:pt>
                <c:pt idx="11">
                  <c:v>21291.37009322879</c:v>
                </c:pt>
              </c:numCache>
            </c:numRef>
          </c:val>
          <c:smooth val="0"/>
          <c:extLst>
            <c:ext xmlns:c16="http://schemas.microsoft.com/office/drawing/2014/chart" uri="{C3380CC4-5D6E-409C-BE32-E72D297353CC}">
              <c16:uniqueId val="{00000003-3C8B-2949-B472-A327AB31AC9C}"/>
            </c:ext>
          </c:extLst>
        </c:ser>
        <c:ser>
          <c:idx val="3"/>
          <c:order val="3"/>
          <c:tx>
            <c:v>On hand Inventory (Level 0)（OH）</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'!$D$69:$P$69</c15:sqref>
                  </c15:fullRef>
                </c:ext>
              </c:extLst>
              <c:f>'Inventory Management Models '!$E$69:$P$69</c:f>
              <c:numCache>
                <c:formatCode>_(* #,##0_);_(* \(#,##0\);_(* "-"_);_(@_)</c:formatCode>
                <c:ptCount val="12"/>
                <c:pt idx="0">
                  <c:v>323180.62486338237</c:v>
                </c:pt>
                <c:pt idx="1">
                  <c:v>256448.62486338237</c:v>
                </c:pt>
                <c:pt idx="2">
                  <c:v>189716.62486338237</c:v>
                </c:pt>
                <c:pt idx="3">
                  <c:v>122984.62486338237</c:v>
                </c:pt>
                <c:pt idx="4" formatCode="#,##0">
                  <c:v>37689.624863382371</c:v>
                </c:pt>
              </c:numCache>
            </c:numRef>
          </c:val>
          <c:smooth val="0"/>
          <c:extLst>
            <c:ext xmlns:c16="http://schemas.microsoft.com/office/drawing/2014/chart" uri="{C3380CC4-5D6E-409C-BE32-E72D297353CC}">
              <c16:uniqueId val="{00000004-3C8B-2949-B472-A327AB31AC9C}"/>
            </c:ext>
          </c:extLst>
        </c:ser>
        <c:ser>
          <c:idx val="4"/>
          <c:order val="4"/>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'!$D$70:$P$70</c15:sqref>
                  </c15:fullRef>
                </c:ext>
              </c:extLst>
              <c:f>'Inventory Management Models '!$E$70:$P$70</c:f>
              <c:numCache>
                <c:formatCode>General</c:formatCode>
                <c:ptCount val="12"/>
                <c:pt idx="4" formatCode="#,##0">
                  <c:v>98746.37009322879</c:v>
                </c:pt>
                <c:pt idx="5" formatCode="#,##0">
                  <c:v>13451.37009322879</c:v>
                </c:pt>
                <c:pt idx="6" formatCode="#,##0">
                  <c:v>-71843.62990677121</c:v>
                </c:pt>
              </c:numCache>
            </c:numRef>
          </c:val>
          <c:smooth val="0"/>
          <c:extLst>
            <c:ext xmlns:c16="http://schemas.microsoft.com/office/drawing/2014/chart" uri="{C3380CC4-5D6E-409C-BE32-E72D297353CC}">
              <c16:uniqueId val="{00000005-3C8B-2949-B472-A327AB31AC9C}"/>
            </c:ext>
          </c:extLst>
        </c:ser>
        <c:ser>
          <c:idx val="5"/>
          <c:order val="5"/>
          <c:spPr>
            <a:ln w="28575" cap="rnd">
              <a:solidFill>
                <a:schemeClr val="accent1"/>
              </a:solidFill>
              <a:round/>
            </a:ln>
            <a:effectLst/>
          </c:spPr>
          <c:marker>
            <c:symbol val="none"/>
          </c:marker>
          <c:dLbls>
            <c:dLbl>
              <c:idx val="4"/>
              <c:layout>
                <c:manualLayout>
                  <c:x val="1.5402075226978E-3"/>
                  <c:y val="1.79303278688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8B-2949-B472-A327AB31AC9C}"/>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'!$D$71:$P$71</c15:sqref>
                  </c15:fullRef>
                </c:ext>
              </c:extLst>
              <c:f>'Inventory Management Models '!$E$71:$P$71</c:f>
              <c:numCache>
                <c:formatCode>General</c:formatCode>
                <c:ptCount val="12"/>
                <c:pt idx="6" formatCode="#,##0">
                  <c:v>98746.37009322879</c:v>
                </c:pt>
                <c:pt idx="7" formatCode="#,##0">
                  <c:v>13451.37009322879</c:v>
                </c:pt>
                <c:pt idx="8" formatCode="#,##0">
                  <c:v>-68099.62990677121</c:v>
                </c:pt>
              </c:numCache>
            </c:numRef>
          </c:val>
          <c:smooth val="0"/>
          <c:extLst>
            <c:ext xmlns:c16="http://schemas.microsoft.com/office/drawing/2014/chart" uri="{C3380CC4-5D6E-409C-BE32-E72D297353CC}">
              <c16:uniqueId val="{00000007-3C8B-2949-B472-A327AB31AC9C}"/>
            </c:ext>
          </c:extLst>
        </c:ser>
        <c:ser>
          <c:idx val="6"/>
          <c:order val="6"/>
          <c:spPr>
            <a:ln w="28575" cap="rnd">
              <a:solidFill>
                <a:schemeClr val="accent1"/>
              </a:solidFill>
              <a:round/>
            </a:ln>
            <a:effectLst/>
          </c:spPr>
          <c:marker>
            <c:symbol val="none"/>
          </c:marker>
          <c:dLbls>
            <c:dLbl>
              <c:idx val="6"/>
              <c:layout>
                <c:manualLayout>
                  <c:x val="4.6206225680933896E-3"/>
                  <c:y val="1.92110655737704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8B-2949-B472-A327AB31AC9C}"/>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'!$D$72:$P$72</c15:sqref>
                  </c15:fullRef>
                </c:ext>
              </c:extLst>
              <c:f>'Inventory Management Models '!$E$72:$P$72</c:f>
              <c:numCache>
                <c:formatCode>General</c:formatCode>
                <c:ptCount val="12"/>
                <c:pt idx="8" formatCode="#,##0">
                  <c:v>102490.37009322879</c:v>
                </c:pt>
                <c:pt idx="9" formatCode="#,##0">
                  <c:v>20939.37009322879</c:v>
                </c:pt>
                <c:pt idx="10" formatCode="#,##0">
                  <c:v>-60611.62990677121</c:v>
                </c:pt>
              </c:numCache>
            </c:numRef>
          </c:val>
          <c:smooth val="0"/>
          <c:extLst>
            <c:ext xmlns:c16="http://schemas.microsoft.com/office/drawing/2014/chart" uri="{C3380CC4-5D6E-409C-BE32-E72D297353CC}">
              <c16:uniqueId val="{00000009-3C8B-2949-B472-A327AB31AC9C}"/>
            </c:ext>
          </c:extLst>
        </c:ser>
        <c:ser>
          <c:idx val="7"/>
          <c:order val="7"/>
          <c:spPr>
            <a:ln w="28575" cap="rnd">
              <a:solidFill>
                <a:schemeClr val="accent1"/>
              </a:solidFill>
              <a:round/>
            </a:ln>
            <a:effectLst/>
          </c:spPr>
          <c:marker>
            <c:symbol val="none"/>
          </c:marker>
          <c:dLbls>
            <c:dLbl>
              <c:idx val="8"/>
              <c:layout>
                <c:manualLayout>
                  <c:x val="8.1063553826199702E-4"/>
                  <c:y val="1.79303278688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8B-2949-B472-A327AB31AC9C}"/>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'!$D$73:$P$73</c15:sqref>
                  </c15:fullRef>
                </c:ext>
              </c:extLst>
              <c:f>'Inventory Management Models '!$E$73:$P$73</c:f>
              <c:numCache>
                <c:formatCode>General</c:formatCode>
                <c:ptCount val="12"/>
                <c:pt idx="10" formatCode="#,##0">
                  <c:v>102490.37009322879</c:v>
                </c:pt>
                <c:pt idx="11" formatCode="#,##0">
                  <c:v>20939.37009322879</c:v>
                </c:pt>
              </c:numCache>
            </c:numRef>
          </c:val>
          <c:smooth val="0"/>
          <c:extLst>
            <c:ext xmlns:c16="http://schemas.microsoft.com/office/drawing/2014/chart" uri="{C3380CC4-5D6E-409C-BE32-E72D297353CC}">
              <c16:uniqueId val="{0000000B-3C8B-2949-B472-A327AB31AC9C}"/>
            </c:ext>
          </c:extLst>
        </c:ser>
        <c:ser>
          <c:idx val="8"/>
          <c:order val="8"/>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'Inventory Management Models '!$D$64:$P$65</c15:sqref>
                  </c15:fullRef>
                </c:ext>
              </c:extLst>
              <c:f>'Inventory Management Models '!$E$64:$P$65</c:f>
              <c:multiLvlStrCache>
                <c:ptCount val="12"/>
                <c:lvl>
                  <c:pt idx="0">
                    <c:v>Nov W1</c:v>
                  </c:pt>
                  <c:pt idx="1">
                    <c:v>Nov W2</c:v>
                  </c:pt>
                  <c:pt idx="2">
                    <c:v>Nov W3</c:v>
                  </c:pt>
                  <c:pt idx="3">
                    <c:v>Nov W4</c:v>
                  </c:pt>
                  <c:pt idx="4">
                    <c:v>Dec W1</c:v>
                  </c:pt>
                  <c:pt idx="5">
                    <c:v>Dec W2</c:v>
                  </c:pt>
                  <c:pt idx="6">
                    <c:v>Dec W3</c:v>
                  </c:pt>
                  <c:pt idx="7">
                    <c:v>Dec W4</c:v>
                  </c:pt>
                  <c:pt idx="8">
                    <c:v>Jan W1</c:v>
                  </c:pt>
                  <c:pt idx="9">
                    <c:v>Jan W2</c:v>
                  </c:pt>
                  <c:pt idx="10">
                    <c:v>Jan W3</c:v>
                  </c:pt>
                  <c:pt idx="11">
                    <c:v>Jan W4</c:v>
                  </c:pt>
                </c:lvl>
                <c:lvl>
                  <c:pt idx="0">
                    <c:v>Nov</c:v>
                  </c:pt>
                  <c:pt idx="4">
                    <c:v>Dec</c:v>
                  </c:pt>
                  <c:pt idx="8">
                    <c:v>Jan</c:v>
                  </c:pt>
                </c:lvl>
              </c:multiLvlStrCache>
            </c:multiLvlStrRef>
          </c:cat>
          <c:val>
            <c:numRef>
              <c:extLst>
                <c:ext xmlns:c15="http://schemas.microsoft.com/office/drawing/2012/chart" uri="{02D57815-91ED-43cb-92C2-25804820EDAC}">
                  <c15:fullRef>
                    <c15:sqref>'Inventory Management Models '!$BG$71:$BS$71</c15:sqref>
                  </c15:fullRef>
                </c:ext>
              </c:extLst>
              <c:f>'Inventory Management Models '!$BH$71:$BS$71</c:f>
              <c:numCache>
                <c:formatCode>General</c:formatCode>
                <c:ptCount val="12"/>
              </c:numCache>
            </c:numRef>
          </c:val>
          <c:smooth val="0"/>
          <c:extLst>
            <c:ext xmlns:c16="http://schemas.microsoft.com/office/drawing/2014/chart" uri="{C3380CC4-5D6E-409C-BE32-E72D297353CC}">
              <c16:uniqueId val="{0000000C-3C8B-2949-B472-A327AB31AC9C}"/>
            </c:ext>
          </c:extLst>
        </c:ser>
        <c:dLbls>
          <c:showLegendKey val="0"/>
          <c:showVal val="0"/>
          <c:showCatName val="0"/>
          <c:showSerName val="0"/>
          <c:showPercent val="0"/>
          <c:showBubbleSize val="0"/>
        </c:dLbls>
        <c:smooth val="0"/>
        <c:axId val="342555742"/>
        <c:axId val="969364101"/>
      </c:lineChart>
      <c:catAx>
        <c:axId val="34255574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969364101"/>
        <c:crosses val="autoZero"/>
        <c:auto val="1"/>
        <c:lblAlgn val="ctr"/>
        <c:lblOffset val="100"/>
        <c:noMultiLvlLbl val="0"/>
      </c:catAx>
      <c:valAx>
        <c:axId val="96936410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342555742"/>
        <c:crosses val="autoZero"/>
        <c:crossBetween val="between"/>
      </c:valAx>
      <c:spPr>
        <a:noFill/>
        <a:ln>
          <a:noFill/>
        </a:ln>
        <a:effectLst/>
      </c:spPr>
    </c:plotArea>
    <c:legend>
      <c:legendPos val="b"/>
      <c:legendEntry>
        <c:idx val="4"/>
        <c:delete val="1"/>
      </c:legendEntry>
      <c:legendEntry>
        <c:idx val="5"/>
        <c:delete val="1"/>
      </c:legendEntry>
      <c:legendEntry>
        <c:idx val="6"/>
        <c:delete val="1"/>
      </c:legendEntry>
      <c:legendEntry>
        <c:idx val="7"/>
        <c:delete val="1"/>
      </c:legendEntry>
      <c:legendEntry>
        <c:idx val="8"/>
        <c:delete val="1"/>
      </c:legendEntry>
      <c:layout>
        <c:manualLayout>
          <c:xMode val="edge"/>
          <c:yMode val="edge"/>
          <c:x val="0.18284881366912301"/>
          <c:y val="0.94723360655737698"/>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lang="zh-CN"/>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2.xml"/><Relationship Id="rId7" Type="http://schemas.openxmlformats.org/officeDocument/2006/relationships/image" Target="../media/image5.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35.xml"/></Relationships>
</file>

<file path=xl/drawings/_rels/drawing1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image" Target="../media/image11.png"/><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image" Target="../media/image13.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4</xdr:col>
      <xdr:colOff>790575</xdr:colOff>
      <xdr:row>10</xdr:row>
      <xdr:rowOff>139700</xdr:rowOff>
    </xdr:from>
    <xdr:ext cx="9077325" cy="62865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143375" y="2146300"/>
          <a:ext cx="9077325" cy="6286500"/>
        </a:xfrm>
        <a:prstGeom prst="rect">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1" u="sng">
              <a:solidFill>
                <a:schemeClr val="dk1"/>
              </a:solidFill>
            </a:rPr>
            <a:t>Goal and Assumptions</a:t>
          </a:r>
          <a:endParaRPr sz="1400"/>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The data analysed here are the 2021-2024 sales data for Sony's WH-1000XM5, in black and in silver color</a:t>
          </a:r>
          <a:r>
            <a:rPr lang="en-US" sz="1100">
              <a:latin typeface="Calibri"/>
              <a:ea typeface="Calibri"/>
              <a:cs typeface="Calibri"/>
              <a:sym typeface="Calibri"/>
            </a:rPr>
            <a:t>, which hit the market in May 2022. </a:t>
          </a:r>
          <a:endParaRPr sz="1100">
            <a:latin typeface="Calibri"/>
            <a:ea typeface="Calibri"/>
            <a:cs typeface="Calibri"/>
            <a:sym typeface="Calibri"/>
          </a:endParaRPr>
        </a:p>
        <a:p>
          <a:pPr marL="0" lvl="0" indent="0" algn="l" rtl="0">
            <a:spcBef>
              <a:spcPts val="0"/>
            </a:spcBef>
            <a:spcAft>
              <a:spcPts val="0"/>
            </a:spcAft>
            <a:buSzPts val="1100"/>
            <a:buFont typeface="Calibri"/>
            <a:buNone/>
          </a:pPr>
          <a:br>
            <a:rPr lang="en-US" sz="1100" b="0" i="0" u="none" strike="noStrike">
              <a:latin typeface="Calibri"/>
              <a:ea typeface="Calibri"/>
              <a:cs typeface="Calibri"/>
              <a:sym typeface="Calibri"/>
            </a:rPr>
          </a:br>
          <a:r>
            <a:rPr lang="en-US" sz="1100" b="0" i="0" u="none" strike="noStrike">
              <a:latin typeface="Calibri"/>
              <a:ea typeface="Calibri"/>
              <a:cs typeface="Calibri"/>
              <a:sym typeface="Calibri"/>
            </a:rPr>
            <a:t>As headphones are a part of Sony's electronic products and service segment, </a:t>
          </a:r>
          <a:r>
            <a:rPr lang="en-US" sz="1100">
              <a:latin typeface="Calibri"/>
              <a:ea typeface="Calibri"/>
              <a:cs typeface="Calibri"/>
              <a:sym typeface="Calibri"/>
            </a:rPr>
            <a:t>and </a:t>
          </a:r>
          <a:r>
            <a:rPr lang="en-US" sz="1100" b="0" i="0" u="none" strike="noStrike">
              <a:latin typeface="Calibri"/>
              <a:ea typeface="Calibri"/>
              <a:cs typeface="Calibri"/>
              <a:sym typeface="Calibri"/>
            </a:rPr>
            <a:t>remains a significant portion of Sony's revenue, this forecast aims to direct decisions at Sony to allocate resources effectively, whether for material planning, marketing strategy, or risk mitigation.</a:t>
          </a:r>
          <a:endParaRPr sz="1400"/>
        </a:p>
        <a:p>
          <a:pPr marL="0" lvl="0" indent="0" algn="l" rtl="0">
            <a:spcBef>
              <a:spcPts val="0"/>
            </a:spcBef>
            <a:spcAft>
              <a:spcPts val="0"/>
            </a:spcAft>
            <a:buSzPts val="1100"/>
            <a:buFont typeface="Calibri"/>
            <a:buNone/>
          </a:pPr>
          <a:endParaRPr sz="1100">
            <a:latin typeface="Calibri"/>
            <a:ea typeface="Calibri"/>
            <a:cs typeface="Calibri"/>
            <a:sym typeface="Calibri"/>
          </a:endParaRPr>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We are going to predict accurately (on a monthly </a:t>
          </a:r>
          <a:r>
            <a:rPr lang="en-US" sz="1100">
              <a:latin typeface="Calibri"/>
              <a:ea typeface="Calibri"/>
              <a:cs typeface="Calibri"/>
              <a:sym typeface="Calibri"/>
            </a:rPr>
            <a:t>basis</a:t>
          </a:r>
          <a:r>
            <a:rPr lang="en-US" sz="1100" b="0" i="0" u="none" strike="noStrike">
              <a:latin typeface="Calibri"/>
              <a:ea typeface="Calibri"/>
              <a:cs typeface="Calibri"/>
              <a:sym typeface="Calibri"/>
            </a:rPr>
            <a:t>) with which Sony will be able to make decisions that maximize efficiency, reduce costs, and enhance overall performance.</a:t>
          </a:r>
          <a:endParaRPr sz="1400"/>
        </a:p>
        <a:p>
          <a:pPr marL="0" lvl="0" indent="0" algn="l" rtl="0">
            <a:spcBef>
              <a:spcPts val="0"/>
            </a:spcBef>
            <a:spcAft>
              <a:spcPts val="0"/>
            </a:spcAft>
            <a:buSzPts val="1100"/>
            <a:buFont typeface="Arial"/>
            <a:buNone/>
          </a:pPr>
          <a:endParaRPr sz="1100" b="1" u="none">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Goals </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To build a production plan as accurate as possible will involve enhancing Sony's performance on these 3 goals:</a:t>
          </a:r>
          <a:endParaRPr sz="1100" b="0" i="0" u="none" strike="noStrike">
            <a:latin typeface="Calibri"/>
            <a:ea typeface="Calibri"/>
            <a:cs typeface="Calibri"/>
            <a:sym typeface="Calibri"/>
          </a:endParaRPr>
        </a:p>
        <a:p>
          <a:pPr marL="0" lvl="0" indent="0" algn="l" rtl="0">
            <a:spcBef>
              <a:spcPts val="0"/>
            </a:spcBef>
            <a:spcAft>
              <a:spcPts val="0"/>
            </a:spcAft>
            <a:buSzPts val="1100"/>
            <a:buFont typeface="Calibri"/>
            <a:buNone/>
          </a:pPr>
          <a:endParaRPr sz="1100">
            <a:latin typeface="Calibri"/>
            <a:ea typeface="Calibri"/>
            <a:cs typeface="Calibri"/>
            <a:sym typeface="Calibri"/>
          </a:endParaRPr>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1) Demand/Material Planning (Inventory Optimization; Production Scheduling; Supplier Relationships)</a:t>
          </a:r>
          <a:r>
            <a:rPr lang="en-US" sz="1100" u="none"/>
            <a:t> </a:t>
          </a:r>
          <a:endParaRPr sz="1400"/>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2) Marketing/Advertising Strategy (Optimal Ad Spend; Campaign Timing; Personalization)</a:t>
          </a:r>
          <a:r>
            <a:rPr lang="en-US" sz="1100" u="none"/>
            <a:t> </a:t>
          </a:r>
          <a:endParaRPr sz="1400"/>
        </a:p>
        <a:p>
          <a:pPr marL="0" lvl="0" indent="0" algn="l" rtl="0">
            <a:spcBef>
              <a:spcPts val="0"/>
            </a:spcBef>
            <a:spcAft>
              <a:spcPts val="0"/>
            </a:spcAft>
            <a:buSzPts val="1100"/>
            <a:buFont typeface="Calibri"/>
            <a:buNone/>
          </a:pPr>
          <a:r>
            <a:rPr lang="en-US" sz="1100" b="0" i="0" u="none" strike="noStrike">
              <a:latin typeface="Calibri"/>
              <a:ea typeface="Calibri"/>
              <a:cs typeface="Calibri"/>
              <a:sym typeface="Calibri"/>
            </a:rPr>
            <a:t>3) Risk Mitigation (Buffer Stock; Resource Allocation; Contingency Planning)</a:t>
          </a:r>
          <a:r>
            <a:rPr lang="en-US" sz="1100" u="none"/>
            <a:t> </a:t>
          </a:r>
          <a:endParaRPr lang="ru-RU" sz="1100" u="none"/>
        </a:p>
        <a:p>
          <a:pPr marL="0" lvl="0" indent="0" algn="l" rtl="0">
            <a:spcBef>
              <a:spcPts val="0"/>
            </a:spcBef>
            <a:spcAft>
              <a:spcPts val="0"/>
            </a:spcAft>
            <a:buSzPts val="1100"/>
            <a:buFont typeface="Calibri"/>
            <a:buNone/>
          </a:pPr>
          <a:endParaRPr lang="ru-RU" sz="1100" u="none"/>
        </a:p>
        <a:p>
          <a:pPr marL="0" indent="0" algn="l"/>
          <a:r>
            <a:rPr lang="en-US" sz="1100" b="1" i="0" u="none" strike="noStrike">
              <a:solidFill>
                <a:srgbClr val="000000"/>
              </a:solidFill>
              <a:latin typeface="Calibri" panose="020F0502020204030204" pitchFamily="34" charset="0"/>
              <a:cs typeface="Calibri" panose="020F0502020204030204" pitchFamily="34" charset="0"/>
            </a:rPr>
            <a:t>Demand management </a:t>
          </a:r>
          <a:r>
            <a:rPr lang="en-US" sz="1100" b="0" i="0" u="none" strike="noStrike">
              <a:solidFill>
                <a:srgbClr val="000000"/>
              </a:solidFill>
              <a:latin typeface="Calibri" panose="020F0502020204030204" pitchFamily="34" charset="0"/>
              <a:cs typeface="Calibri" panose="020F0502020204030204" pitchFamily="34" charset="0"/>
            </a:rPr>
            <a:t>involves forecasting and planning for customer demand to optimize the production process. The raw data had</a:t>
          </a:r>
          <a:r>
            <a:rPr lang="en-US" sz="1100" b="0" i="0" u="none" strike="noStrike" baseline="0">
              <a:solidFill>
                <a:srgbClr val="000000"/>
              </a:solidFill>
              <a:latin typeface="Calibri" panose="020F0502020204030204" pitchFamily="34" charset="0"/>
              <a:cs typeface="Calibri" panose="020F0502020204030204" pitchFamily="34" charset="0"/>
            </a:rPr>
            <a:t> been</a:t>
          </a:r>
          <a:r>
            <a:rPr lang="en-US" sz="1100" b="0" i="0" u="none" strike="noStrike">
              <a:solidFill>
                <a:srgbClr val="000000"/>
              </a:solidFill>
              <a:latin typeface="Calibri" panose="020F0502020204030204" pitchFamily="34" charset="0"/>
              <a:cs typeface="Calibri" panose="020F0502020204030204" pitchFamily="34" charset="0"/>
            </a:rPr>
            <a:t> cleaned</a:t>
          </a:r>
          <a:r>
            <a:rPr lang="en-US" sz="1100" b="0" i="0" u="none" strike="noStrike" baseline="0">
              <a:solidFill>
                <a:srgbClr val="000000"/>
              </a:solidFill>
              <a:latin typeface="Calibri" panose="020F0502020204030204" pitchFamily="34" charset="0"/>
              <a:cs typeface="Calibri" panose="020F0502020204030204" pitchFamily="34" charset="0"/>
            </a:rPr>
            <a:t> using</a:t>
          </a:r>
          <a:r>
            <a:rPr lang="en-US" sz="1100" b="0" i="0" u="none" strike="noStrike">
              <a:solidFill>
                <a:srgbClr val="000000"/>
              </a:solidFill>
              <a:latin typeface="Calibri" panose="020F0502020204030204" pitchFamily="34" charset="0"/>
              <a:cs typeface="Calibri" panose="020F0502020204030204" pitchFamily="34" charset="0"/>
            </a:rPr>
            <a:t> Confidence Interval to ensure high</a:t>
          </a:r>
          <a:r>
            <a:rPr lang="en-US" sz="1100" b="0" i="0" u="none" strike="noStrike" baseline="0">
              <a:solidFill>
                <a:srgbClr val="000000"/>
              </a:solidFill>
              <a:latin typeface="Calibri" panose="020F0502020204030204" pitchFamily="34" charset="0"/>
              <a:cs typeface="Calibri" panose="020F0502020204030204" pitchFamily="34" charset="0"/>
            </a:rPr>
            <a:t> quality of input data</a:t>
          </a:r>
          <a:r>
            <a:rPr lang="en-US" sz="1100" b="0" i="0" u="none" strike="noStrike">
              <a:solidFill>
                <a:srgbClr val="000000"/>
              </a:solidFill>
              <a:latin typeface="Calibri" panose="020F0502020204030204" pitchFamily="34" charset="0"/>
              <a:cs typeface="Calibri" panose="020F0502020204030204" pitchFamily="34" charset="0"/>
            </a:rPr>
            <a:t>. Data analysis, confirming </a:t>
          </a:r>
          <a:r>
            <a:rPr lang="en-US" sz="1100" b="0" i="0" u="none" strike="noStrike" baseline="0">
              <a:solidFill>
                <a:srgbClr val="000000"/>
              </a:solidFill>
              <a:latin typeface="Calibri" panose="020F0502020204030204" pitchFamily="34" charset="0"/>
              <a:cs typeface="Calibri" panose="020F0502020204030204" pitchFamily="34" charset="0"/>
            </a:rPr>
            <a:t> </a:t>
          </a:r>
          <a:r>
            <a:rPr lang="en-US" sz="1100" b="0" i="0" u="none" strike="noStrike">
              <a:solidFill>
                <a:srgbClr val="000000"/>
              </a:solidFill>
              <a:latin typeface="Calibri" panose="020F0502020204030204" pitchFamily="34" charset="0"/>
              <a:cs typeface="Calibri" panose="020F0502020204030204" pitchFamily="34" charset="0"/>
            </a:rPr>
            <a:t>Seasonal and Trend precence through Autocorrelation Function and Trend Identification. Therefore, the Holt &amp; Winter Model was chosen for  data forecasting. An initial forecast was generated to validate the model's accuracy, then the optimization of alpha and beta coefficients is</a:t>
          </a:r>
          <a:r>
            <a:rPr lang="en-US" sz="1100" b="0" i="0" u="none" strike="noStrike" baseline="0">
              <a:solidFill>
                <a:srgbClr val="000000"/>
              </a:solidFill>
              <a:latin typeface="Calibri" panose="020F0502020204030204" pitchFamily="34" charset="0"/>
              <a:cs typeface="Calibri" panose="020F0502020204030204" pitchFamily="34" charset="0"/>
            </a:rPr>
            <a:t> performed to minimise </a:t>
          </a:r>
          <a:r>
            <a:rPr lang="en-US" sz="1100" b="0" i="0" u="none" strike="noStrike">
              <a:solidFill>
                <a:srgbClr val="000000"/>
              </a:solidFill>
              <a:latin typeface="Calibri" panose="020F0502020204030204" pitchFamily="34" charset="0"/>
              <a:cs typeface="Calibri" panose="020F0502020204030204" pitchFamily="34" charset="0"/>
            </a:rPr>
            <a:t>the Mean Average Percentage Error (MAPE). Once the parameters were set, the forecast for the next 18 months was established.</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cs typeface="Calibri" panose="020F0502020204030204" pitchFamily="34" charset="0"/>
            </a:rPr>
            <a:t>Supply management </a:t>
          </a:r>
          <a:r>
            <a:rPr lang="en-US" sz="1100" b="0" i="0" u="none" strike="noStrike">
              <a:solidFill>
                <a:srgbClr val="000000"/>
              </a:solidFill>
              <a:latin typeface="Calibri" panose="020F0502020204030204" pitchFamily="34" charset="0"/>
              <a:cs typeface="Calibri" panose="020F0502020204030204" pitchFamily="34" charset="0"/>
            </a:rPr>
            <a:t>covers the procurement of raw materials and resources necessary for production. In</a:t>
          </a:r>
          <a:r>
            <a:rPr lang="en-US" sz="1100" b="0" i="0" u="none" strike="noStrike" baseline="0">
              <a:solidFill>
                <a:srgbClr val="000000"/>
              </a:solidFill>
              <a:latin typeface="Calibri" panose="020F0502020204030204" pitchFamily="34" charset="0"/>
              <a:cs typeface="Calibri" panose="020F0502020204030204" pitchFamily="34" charset="0"/>
            </a:rPr>
            <a:t> the</a:t>
          </a:r>
          <a:r>
            <a:rPr lang="en-US" sz="1100" b="0" i="0" u="none" strike="noStrike">
              <a:solidFill>
                <a:srgbClr val="000000"/>
              </a:solidFill>
              <a:latin typeface="Calibri" panose="020F0502020204030204" pitchFamily="34" charset="0"/>
              <a:cs typeface="Calibri" panose="020F0502020204030204" pitchFamily="34" charset="0"/>
            </a:rPr>
            <a:t> Aggregate Plannig Level Plan, Chase Plan, and Hybrid Plan</a:t>
          </a:r>
          <a:r>
            <a:rPr lang="en-US" sz="1100" b="0" i="0" u="none" strike="noStrike" baseline="0">
              <a:solidFill>
                <a:srgbClr val="000000"/>
              </a:solidFill>
              <a:latin typeface="Calibri" panose="020F0502020204030204" pitchFamily="34" charset="0"/>
              <a:cs typeface="Calibri" panose="020F0502020204030204" pitchFamily="34" charset="0"/>
            </a:rPr>
            <a:t> </a:t>
          </a:r>
          <a:r>
            <a:rPr lang="en-US" sz="1100" b="0" i="0" u="none" strike="noStrike">
              <a:solidFill>
                <a:srgbClr val="000000"/>
              </a:solidFill>
              <a:latin typeface="Calibri" panose="020F0502020204030204" pitchFamily="34" charset="0"/>
              <a:cs typeface="Calibri" panose="020F0502020204030204" pitchFamily="34" charset="0"/>
            </a:rPr>
            <a:t>were explored to minimize costs,</a:t>
          </a:r>
          <a:r>
            <a:rPr lang="en-US" sz="1100" b="0" i="0" u="none" strike="noStrike" baseline="0">
              <a:solidFill>
                <a:srgbClr val="000000"/>
              </a:solidFill>
              <a:latin typeface="Calibri" panose="020F0502020204030204" pitchFamily="34" charset="0"/>
              <a:cs typeface="Calibri" panose="020F0502020204030204" pitchFamily="34" charset="0"/>
            </a:rPr>
            <a:t> based on our</a:t>
          </a:r>
          <a:r>
            <a:rPr lang="en-US" sz="1100" b="0" i="0" u="none" strike="noStrike">
              <a:solidFill>
                <a:srgbClr val="000000"/>
              </a:solidFill>
              <a:latin typeface="Calibri" panose="020F0502020204030204" pitchFamily="34" charset="0"/>
              <a:cs typeface="Calibri" panose="020F0502020204030204" pitchFamily="34" charset="0"/>
            </a:rPr>
            <a:t> assumptions. The Hybrid Plan was chosen for its ethical reasons</a:t>
          </a:r>
          <a:r>
            <a:rPr lang="en-US" sz="1100" b="0" i="0" u="none" strike="noStrike" baseline="0">
              <a:solidFill>
                <a:srgbClr val="000000"/>
              </a:solidFill>
              <a:latin typeface="Calibri" panose="020F0502020204030204" pitchFamily="34" charset="0"/>
              <a:cs typeface="Calibri" panose="020F0502020204030204" pitchFamily="34" charset="0"/>
            </a:rPr>
            <a:t> and m</a:t>
          </a:r>
          <a:r>
            <a:rPr lang="en-US" sz="1100" b="0" i="0" u="none" strike="noStrike">
              <a:solidFill>
                <a:srgbClr val="000000"/>
              </a:solidFill>
              <a:latin typeface="Calibri" panose="020F0502020204030204" pitchFamily="34" charset="0"/>
              <a:cs typeface="Calibri" panose="020F0502020204030204" pitchFamily="34" charset="0"/>
            </a:rPr>
            <a:t>oderate costs. A Master Production Schedule was developed</a:t>
          </a:r>
          <a:r>
            <a:rPr lang="en-US" sz="1100" b="0" i="0" u="none" strike="noStrike" baseline="0">
              <a:solidFill>
                <a:srgbClr val="000000"/>
              </a:solidFill>
              <a:latin typeface="Calibri" panose="020F0502020204030204" pitchFamily="34" charset="0"/>
              <a:cs typeface="Calibri" panose="020F0502020204030204" pitchFamily="34" charset="0"/>
            </a:rPr>
            <a:t> to</a:t>
          </a:r>
          <a:r>
            <a:rPr lang="en-US" sz="1100" b="0" i="0" u="none" strike="noStrike">
              <a:solidFill>
                <a:srgbClr val="000000"/>
              </a:solidFill>
              <a:latin typeface="Calibri" panose="020F0502020204030204" pitchFamily="34" charset="0"/>
              <a:cs typeface="Calibri" panose="020F0502020204030204" pitchFamily="34" charset="0"/>
            </a:rPr>
            <a:t> account for customer orders. Additionally, a Material Requirement Plan for the Bill of Materials was formulated, aligning with the Final Product's MPS.</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cs typeface="Calibri" panose="020F0502020204030204" pitchFamily="34" charset="0"/>
            </a:rPr>
            <a:t>Inventory management </a:t>
          </a:r>
          <a:r>
            <a:rPr lang="en-US" sz="1100" b="0" i="0" u="none" strike="noStrike">
              <a:solidFill>
                <a:srgbClr val="000000"/>
              </a:solidFill>
              <a:latin typeface="Calibri" panose="020F0502020204030204" pitchFamily="34" charset="0"/>
              <a:cs typeface="Calibri" panose="020F0502020204030204" pitchFamily="34" charset="0"/>
            </a:rPr>
            <a:t>is implemented to track and manage the flow of materials and finished goods. This involves computing inventory needs, setting safety stock levels, and implementing systems for tracking and reordering materials as necessary. Several models, such as EOQ, EPQ, Discount Model, SS, Periodic Review, and Single Inventory model, were considered for device estimation. The EOQ Model optimizes orders by minimizing total costs, while the EPQ aims to minimize costs by optimizing production. Negotiations with the main supplier and the Discount Model determined the optimal order quantity for Charding</a:t>
          </a:r>
          <a:r>
            <a:rPr lang="en-US" sz="1100" b="0" i="0" u="none" strike="noStrike" baseline="0">
              <a:solidFill>
                <a:srgbClr val="000000"/>
              </a:solidFill>
              <a:latin typeface="Calibri" panose="020F0502020204030204" pitchFamily="34" charset="0"/>
              <a:cs typeface="Calibri" panose="020F0502020204030204" pitchFamily="34" charset="0"/>
            </a:rPr>
            <a:t> Circuticty</a:t>
          </a:r>
          <a:r>
            <a:rPr lang="en-US" sz="1100" b="0" i="0" u="none" strike="noStrike">
              <a:solidFill>
                <a:srgbClr val="000000"/>
              </a:solidFill>
              <a:latin typeface="Calibri" panose="020F0502020204030204" pitchFamily="34" charset="0"/>
              <a:cs typeface="Calibri" panose="020F0502020204030204" pitchFamily="34" charset="0"/>
            </a:rPr>
            <a:t>, considering various discount options. The safety stock model serves as a buffer for unexpected customer demand, and a periodic review model establishes a review period of one week. However, the Single period model, while influencing a promotion plan, is not suitable for the </a:t>
          </a:r>
          <a:r>
            <a:rPr lang="en-US" sz="1100" b="0" i="0" u="none" strike="noStrike">
              <a:latin typeface="+mn-lt"/>
              <a:ea typeface="+mn-ea"/>
              <a:cs typeface="+mn-cs"/>
              <a:sym typeface="Calibri"/>
            </a:rPr>
            <a:t>WH-1000XM5</a:t>
          </a:r>
          <a:r>
            <a:rPr lang="en-US" sz="1100" b="0" i="0" u="none" strike="noStrike">
              <a:solidFill>
                <a:srgbClr val="000000"/>
              </a:solidFill>
              <a:latin typeface="Calibri" panose="020F0502020204030204" pitchFamily="34" charset="0"/>
              <a:cs typeface="Calibri" panose="020F0502020204030204" pitchFamily="34" charset="0"/>
            </a:rPr>
            <a:t> due to low recommended</a:t>
          </a:r>
          <a:r>
            <a:rPr lang="en-US" sz="1100" b="0" i="0" u="none" strike="noStrike" baseline="0">
              <a:solidFill>
                <a:srgbClr val="000000"/>
              </a:solidFill>
              <a:latin typeface="Calibri" panose="020F0502020204030204" pitchFamily="34" charset="0"/>
              <a:cs typeface="Calibri" panose="020F0502020204030204" pitchFamily="34" charset="0"/>
            </a:rPr>
            <a:t> s</a:t>
          </a:r>
          <a:r>
            <a:rPr lang="en-US" sz="1100" b="0" i="0" u="none" strike="noStrike">
              <a:solidFill>
                <a:srgbClr val="000000"/>
              </a:solidFill>
              <a:latin typeface="Calibri" panose="020F0502020204030204" pitchFamily="34" charset="0"/>
              <a:cs typeface="Calibri" panose="020F0502020204030204" pitchFamily="34" charset="0"/>
            </a:rPr>
            <a:t>ervice</a:t>
          </a:r>
          <a:r>
            <a:rPr lang="en-US" sz="1100" b="0" i="0" u="none" strike="noStrike" baseline="0">
              <a:solidFill>
                <a:srgbClr val="000000"/>
              </a:solidFill>
              <a:latin typeface="Calibri" panose="020F0502020204030204" pitchFamily="34" charset="0"/>
              <a:cs typeface="Calibri" panose="020F0502020204030204" pitchFamily="34" charset="0"/>
            </a:rPr>
            <a:t> level, not aligned with the company market position</a:t>
          </a:r>
          <a:r>
            <a:rPr lang="en-US" sz="1100" b="0" i="0" u="none" strike="noStrike">
              <a:solidFill>
                <a:srgbClr val="000000"/>
              </a:solidFill>
              <a:latin typeface="Calibri" panose="020F0502020204030204" pitchFamily="34" charset="0"/>
              <a:cs typeface="Calibri" panose="020F0502020204030204" pitchFamily="34" charset="0"/>
            </a:rPr>
            <a:t>.</a:t>
          </a:r>
        </a:p>
      </xdr:txBody>
    </xdr:sp>
    <xdr:clientData fLocksWithSheet="0"/>
  </xdr:oneCellAnchor>
  <xdr:oneCellAnchor>
    <xdr:from>
      <xdr:col>6</xdr:col>
      <xdr:colOff>114300</xdr:colOff>
      <xdr:row>2</xdr:row>
      <xdr:rowOff>133350</xdr:rowOff>
    </xdr:from>
    <xdr:ext cx="704850" cy="685800"/>
    <xdr:pic>
      <xdr:nvPicPr>
        <xdr:cNvPr id="2" name="image1.png" descr="A close-up of a pair of headphones&#10;&#10;Description automatically generated"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742950</xdr:colOff>
      <xdr:row>3</xdr:row>
      <xdr:rowOff>28575</xdr:rowOff>
    </xdr:from>
    <xdr:ext cx="2676525" cy="54292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18</xdr:col>
      <xdr:colOff>95250</xdr:colOff>
      <xdr:row>50</xdr:row>
      <xdr:rowOff>57150</xdr:rowOff>
    </xdr:from>
    <xdr:ext cx="11811000" cy="3362325"/>
    <xdr:graphicFrame macro="">
      <xdr:nvGraphicFramePr>
        <xdr:cNvPr id="972145266" name="Chart 1" title="Chart">
          <a:extLst>
            <a:ext uri="{FF2B5EF4-FFF2-40B4-BE49-F238E27FC236}">
              <a16:creationId xmlns:a16="http://schemas.microsoft.com/office/drawing/2014/main" id="{00000000-0008-0000-0100-000072C2F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133350</xdr:colOff>
      <xdr:row>28</xdr:row>
      <xdr:rowOff>76200</xdr:rowOff>
    </xdr:from>
    <xdr:ext cx="11811000" cy="3362325"/>
    <xdr:graphicFrame macro="">
      <xdr:nvGraphicFramePr>
        <xdr:cNvPr id="566352494" name="Chart 2" title="Chart">
          <a:extLst>
            <a:ext uri="{FF2B5EF4-FFF2-40B4-BE49-F238E27FC236}">
              <a16:creationId xmlns:a16="http://schemas.microsoft.com/office/drawing/2014/main" id="{00000000-0008-0000-0100-00006EDAC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18</xdr:col>
      <xdr:colOff>38100</xdr:colOff>
      <xdr:row>5</xdr:row>
      <xdr:rowOff>161925</xdr:rowOff>
    </xdr:from>
    <xdr:ext cx="11811000" cy="3362325"/>
    <xdr:graphicFrame macro="">
      <xdr:nvGraphicFramePr>
        <xdr:cNvPr id="1888725372" name="Chart 3" title="Диаграмма">
          <a:extLst>
            <a:ext uri="{FF2B5EF4-FFF2-40B4-BE49-F238E27FC236}">
              <a16:creationId xmlns:a16="http://schemas.microsoft.com/office/drawing/2014/main" id="{00000000-0008-0000-0100-00007CA99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25</xdr:col>
      <xdr:colOff>523875</xdr:colOff>
      <xdr:row>24</xdr:row>
      <xdr:rowOff>-28575</xdr:rowOff>
    </xdr:from>
    <xdr:ext cx="600075" cy="838200"/>
    <xdr:sp macro="" textlink="">
      <xdr:nvSpPr>
        <xdr:cNvPr id="4" name="Shape 4">
          <a:extLst>
            <a:ext uri="{FF2B5EF4-FFF2-40B4-BE49-F238E27FC236}">
              <a16:creationId xmlns:a16="http://schemas.microsoft.com/office/drawing/2014/main" id="{00000000-0008-0000-0100-000004000000}"/>
            </a:ext>
          </a:extLst>
        </xdr:cNvPr>
        <xdr:cNvSpPr/>
      </xdr:nvSpPr>
      <xdr:spPr>
        <a:xfrm>
          <a:off x="5060250" y="3375188"/>
          <a:ext cx="571500" cy="809625"/>
        </a:xfrm>
        <a:prstGeom prst="downArrow">
          <a:avLst>
            <a:gd name="adj1" fmla="val 50000"/>
            <a:gd name="adj2" fmla="val 50000"/>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619125</xdr:colOff>
      <xdr:row>46</xdr:row>
      <xdr:rowOff>-28575</xdr:rowOff>
    </xdr:from>
    <xdr:ext cx="600075" cy="838200"/>
    <xdr:sp macro="" textlink="">
      <xdr:nvSpPr>
        <xdr:cNvPr id="2" name="Shape 4">
          <a:extLst>
            <a:ext uri="{FF2B5EF4-FFF2-40B4-BE49-F238E27FC236}">
              <a16:creationId xmlns:a16="http://schemas.microsoft.com/office/drawing/2014/main" id="{00000000-0008-0000-0100-000002000000}"/>
            </a:ext>
          </a:extLst>
        </xdr:cNvPr>
        <xdr:cNvSpPr/>
      </xdr:nvSpPr>
      <xdr:spPr>
        <a:xfrm>
          <a:off x="5060250" y="3375188"/>
          <a:ext cx="571500" cy="809625"/>
        </a:xfrm>
        <a:prstGeom prst="downArrow">
          <a:avLst>
            <a:gd name="adj1" fmla="val 50000"/>
            <a:gd name="adj2" fmla="val 50000"/>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104775</xdr:colOff>
      <xdr:row>3</xdr:row>
      <xdr:rowOff>123825</xdr:rowOff>
    </xdr:from>
    <xdr:ext cx="3314700" cy="5743575"/>
    <xdr:sp macro="" textlink="">
      <xdr:nvSpPr>
        <xdr:cNvPr id="5" name="Shape 5">
          <a:extLst>
            <a:ext uri="{FF2B5EF4-FFF2-40B4-BE49-F238E27FC236}">
              <a16:creationId xmlns:a16="http://schemas.microsoft.com/office/drawing/2014/main" id="{00000000-0008-0000-0100-000005000000}"/>
            </a:ext>
          </a:extLst>
        </xdr:cNvPr>
        <xdr:cNvSpPr txBox="1"/>
      </xdr:nvSpPr>
      <xdr:spPr>
        <a:xfrm>
          <a:off x="3702938" y="922500"/>
          <a:ext cx="3286125" cy="5715000"/>
        </a:xfrm>
        <a:prstGeom prst="rect">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1" i="0" u="sng">
              <a:solidFill>
                <a:schemeClr val="dk1"/>
              </a:solidFill>
            </a:rPr>
            <a:t>Summary</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SzPts val="1100"/>
            <a:buFont typeface="Arial"/>
            <a:buNone/>
          </a:pPr>
          <a:r>
            <a:rPr lang="en-US" sz="1100"/>
            <a:t>The analysis in this section aims to obtain more accurate data by excluding values deviate greatly from the others.</a:t>
          </a:r>
          <a:endParaRPr sz="1100"/>
        </a:p>
        <a:p>
          <a:pPr marL="0" lvl="0" indent="0" algn="l" rtl="0">
            <a:spcBef>
              <a:spcPts val="0"/>
            </a:spcBef>
            <a:spcAft>
              <a:spcPts val="0"/>
            </a:spcAft>
            <a:buSzPts val="1100"/>
            <a:buFont typeface="Arial"/>
            <a:buNone/>
          </a:pPr>
          <a:endParaRPr sz="1100"/>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rPr>
            <a:t>The graphs illustrate the number of Sony WH1000-MX5 Black sold with respect of the dates from 01/07/2021 to 09/26/2024.</a:t>
          </a:r>
          <a:endParaRPr sz="1100"/>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rPr>
            <a:t>Initially the mean and the standard deviation is calculated taking into account all available values. On the next step  verifying values belong to a certain confidence interval given by IC = Y ±1.96σY is carried out. And finally abnormal values, which are outside confidence interval are replaced with mean of two neighboring values. </a:t>
          </a:r>
          <a:endParaRPr sz="1100">
            <a:solidFill>
              <a:schemeClr val="dk1"/>
            </a:solidFill>
          </a:endParaRPr>
        </a:p>
        <a:p>
          <a:pPr marL="0" marR="0" lvl="0" indent="0" algn="l" rtl="0">
            <a:lnSpc>
              <a:spcPct val="100000"/>
            </a:lnSpc>
            <a:spcBef>
              <a:spcPts val="0"/>
            </a:spcBef>
            <a:spcAft>
              <a:spcPts val="0"/>
            </a:spcAft>
            <a:buSzPts val="1100"/>
            <a:buFont typeface="Arial"/>
            <a:buNone/>
          </a:pPr>
          <a:endParaRPr sz="1100">
            <a:solidFill>
              <a:schemeClr val="dk1"/>
            </a:solidFill>
          </a:endParaRPr>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rPr>
            <a:t>Procedure is carried out two times to obtain more accurate results. </a:t>
          </a:r>
          <a:endParaRPr sz="1100">
            <a:solidFill>
              <a:schemeClr val="dk1"/>
            </a:solidFill>
          </a:endParaRPr>
        </a:p>
        <a:p>
          <a:pPr marL="0" marR="0" lvl="0" indent="0" algn="l" rtl="0">
            <a:lnSpc>
              <a:spcPct val="100000"/>
            </a:lnSpc>
            <a:spcBef>
              <a:spcPts val="0"/>
            </a:spcBef>
            <a:spcAft>
              <a:spcPts val="0"/>
            </a:spcAft>
            <a:buSzPts val="1100"/>
            <a:buFont typeface="Arial"/>
            <a:buNone/>
          </a:pPr>
          <a:endParaRPr sz="1100" u="none"/>
        </a:p>
        <a:p>
          <a:pPr marL="0" marR="0" lvl="0" indent="0" algn="l" rtl="0">
            <a:lnSpc>
              <a:spcPct val="100000"/>
            </a:lnSpc>
            <a:spcBef>
              <a:spcPts val="0"/>
            </a:spcBef>
            <a:spcAft>
              <a:spcPts val="0"/>
            </a:spcAft>
            <a:buClr>
              <a:schemeClr val="dk1"/>
            </a:buClr>
            <a:buSzPts val="1100"/>
            <a:buFont typeface="Arial"/>
            <a:buNone/>
          </a:pPr>
          <a:r>
            <a:rPr lang="en-US" sz="1100" b="1" u="sng">
              <a:solidFill>
                <a:schemeClr val="dk1"/>
              </a:solidFill>
            </a:rPr>
            <a:t>Output</a:t>
          </a:r>
          <a:endParaRPr sz="1100" b="1" u="sng">
            <a:solidFill>
              <a:schemeClr val="dk1"/>
            </a:solidFill>
          </a:endParaRPr>
        </a:p>
        <a:p>
          <a:pPr marL="0" marR="0" lvl="0" indent="0" algn="l" rtl="0">
            <a:lnSpc>
              <a:spcPct val="100000"/>
            </a:lnSpc>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During the analysis 1 incorrect value was found on the 1st stage and 2 values on the 2nd.</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marR="0" lvl="0" indent="0" algn="l" rtl="0">
            <a:lnSpc>
              <a:spcPct val="100000"/>
            </a:lnSpc>
            <a:spcBef>
              <a:spcPts val="0"/>
            </a:spcBef>
            <a:spcAft>
              <a:spcPts val="0"/>
            </a:spcAft>
            <a:buClr>
              <a:schemeClr val="dk1"/>
            </a:buClr>
            <a:buSzPts val="1100"/>
            <a:buFont typeface="Arial"/>
            <a:buNone/>
          </a:pPr>
          <a:r>
            <a:rPr lang="en-US" sz="1100" u="none">
              <a:solidFill>
                <a:schemeClr val="dk1"/>
              </a:solidFill>
            </a:rPr>
            <a:t>Sales on </a:t>
          </a:r>
          <a:r>
            <a:rPr lang="en-US" sz="1100">
              <a:solidFill>
                <a:schemeClr val="dk1"/>
              </a:solidFill>
            </a:rPr>
            <a:t>07.08.2024 was  abnormal.</a:t>
          </a:r>
          <a:endParaRPr sz="1100" u="none"/>
        </a:p>
        <a:p>
          <a:pPr marL="0" marR="0" lvl="0" indent="0" algn="l" rtl="0">
            <a:lnSpc>
              <a:spcPct val="100000"/>
            </a:lnSpc>
            <a:spcBef>
              <a:spcPts val="0"/>
            </a:spcBef>
            <a:spcAft>
              <a:spcPts val="0"/>
            </a:spcAft>
            <a:buSzPts val="1100"/>
            <a:buFont typeface="Arial"/>
            <a:buNone/>
          </a:pPr>
          <a:endParaRPr sz="1100">
            <a:solidFill>
              <a:schemeClr val="dk1"/>
            </a:solidFill>
          </a:endParaRPr>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rPr>
            <a:t>Sales on 08/18/2021</a:t>
          </a:r>
          <a:r>
            <a:rPr lang="en-US" sz="1100" u="none">
              <a:solidFill>
                <a:schemeClr val="dk1"/>
              </a:solidFill>
            </a:rPr>
            <a:t> and </a:t>
          </a:r>
          <a:r>
            <a:rPr lang="en-US" sz="1100">
              <a:solidFill>
                <a:schemeClr val="dk1"/>
              </a:solidFill>
            </a:rPr>
            <a:t>02</a:t>
          </a:r>
          <a:r>
            <a:rPr lang="en-US" sz="1100" u="none">
              <a:solidFill>
                <a:schemeClr val="dk1"/>
              </a:solidFill>
            </a:rPr>
            <a:t>/</a:t>
          </a:r>
          <a:r>
            <a:rPr lang="en-US" sz="1100">
              <a:solidFill>
                <a:schemeClr val="dk1"/>
              </a:solidFill>
            </a:rPr>
            <a:t>18</a:t>
          </a:r>
          <a:r>
            <a:rPr lang="en-US" sz="1100" u="none">
              <a:solidFill>
                <a:schemeClr val="dk1"/>
              </a:solidFill>
            </a:rPr>
            <a:t>/202</a:t>
          </a:r>
          <a:r>
            <a:rPr lang="en-US" sz="1100">
              <a:solidFill>
                <a:schemeClr val="dk1"/>
              </a:solidFill>
            </a:rPr>
            <a:t>2 were also</a:t>
          </a:r>
          <a:r>
            <a:rPr lang="en-US" sz="1100" u="none">
              <a:solidFill>
                <a:schemeClr val="dk1"/>
              </a:solidFill>
            </a:rPr>
            <a:t> </a:t>
          </a:r>
          <a:r>
            <a:rPr lang="en-US" sz="1100">
              <a:solidFill>
                <a:schemeClr val="dk1"/>
              </a:solidFill>
            </a:rPr>
            <a:t>considered as abnormal.</a:t>
          </a:r>
          <a:endParaRPr sz="1100" u="none"/>
        </a:p>
        <a:p>
          <a:pPr marL="0" marR="0" lvl="0" indent="0" algn="l" rtl="0">
            <a:lnSpc>
              <a:spcPct val="100000"/>
            </a:lnSpc>
            <a:spcBef>
              <a:spcPts val="0"/>
            </a:spcBef>
            <a:spcAft>
              <a:spcPts val="0"/>
            </a:spcAft>
            <a:buSzPts val="1100"/>
            <a:buFont typeface="Arial"/>
            <a:buNone/>
          </a:pPr>
          <a:endParaRPr sz="1100" u="none"/>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18</xdr:col>
      <xdr:colOff>257175</xdr:colOff>
      <xdr:row>26</xdr:row>
      <xdr:rowOff>161925</xdr:rowOff>
    </xdr:from>
    <xdr:ext cx="9277350" cy="3857625"/>
    <xdr:graphicFrame macro="">
      <xdr:nvGraphicFramePr>
        <xdr:cNvPr id="961975708" name="Chart 4" title="Диаграмма">
          <a:extLst>
            <a:ext uri="{FF2B5EF4-FFF2-40B4-BE49-F238E27FC236}">
              <a16:creationId xmlns:a16="http://schemas.microsoft.com/office/drawing/2014/main" id="{00000000-0008-0000-0200-00009C955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209550</xdr:colOff>
      <xdr:row>5</xdr:row>
      <xdr:rowOff>85725</xdr:rowOff>
    </xdr:from>
    <xdr:ext cx="9372600" cy="3009900"/>
    <xdr:graphicFrame macro="">
      <xdr:nvGraphicFramePr>
        <xdr:cNvPr id="597689226" name="Chart 5" title="Диаграмма">
          <a:extLst>
            <a:ext uri="{FF2B5EF4-FFF2-40B4-BE49-F238E27FC236}">
              <a16:creationId xmlns:a16="http://schemas.microsoft.com/office/drawing/2014/main" id="{00000000-0008-0000-0200-00008A03A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18</xdr:col>
      <xdr:colOff>304800</xdr:colOff>
      <xdr:row>51</xdr:row>
      <xdr:rowOff>142875</xdr:rowOff>
    </xdr:from>
    <xdr:ext cx="9277350" cy="3695700"/>
    <xdr:graphicFrame macro="">
      <xdr:nvGraphicFramePr>
        <xdr:cNvPr id="1336846377" name="Chart 6" title="Диаграмма">
          <a:extLst>
            <a:ext uri="{FF2B5EF4-FFF2-40B4-BE49-F238E27FC236}">
              <a16:creationId xmlns:a16="http://schemas.microsoft.com/office/drawing/2014/main" id="{00000000-0008-0000-0200-000029A8A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23</xdr:col>
      <xdr:colOff>447675</xdr:colOff>
      <xdr:row>22</xdr:row>
      <xdr:rowOff>-9525</xdr:rowOff>
    </xdr:from>
    <xdr:ext cx="600075" cy="838200"/>
    <xdr:sp macro="" textlink="">
      <xdr:nvSpPr>
        <xdr:cNvPr id="4" name="Shape 4">
          <a:extLst>
            <a:ext uri="{FF2B5EF4-FFF2-40B4-BE49-F238E27FC236}">
              <a16:creationId xmlns:a16="http://schemas.microsoft.com/office/drawing/2014/main" id="{00000000-0008-0000-0200-000004000000}"/>
            </a:ext>
          </a:extLst>
        </xdr:cNvPr>
        <xdr:cNvSpPr/>
      </xdr:nvSpPr>
      <xdr:spPr>
        <a:xfrm>
          <a:off x="5060250" y="3375188"/>
          <a:ext cx="571500" cy="809625"/>
        </a:xfrm>
        <a:prstGeom prst="downArrow">
          <a:avLst>
            <a:gd name="adj1" fmla="val 50000"/>
            <a:gd name="adj2" fmla="val 50000"/>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476250</xdr:colOff>
      <xdr:row>47</xdr:row>
      <xdr:rowOff>-57150</xdr:rowOff>
    </xdr:from>
    <xdr:ext cx="638175" cy="1028700"/>
    <xdr:sp macro="" textlink="">
      <xdr:nvSpPr>
        <xdr:cNvPr id="6" name="Shape 6">
          <a:extLst>
            <a:ext uri="{FF2B5EF4-FFF2-40B4-BE49-F238E27FC236}">
              <a16:creationId xmlns:a16="http://schemas.microsoft.com/office/drawing/2014/main" id="{00000000-0008-0000-0200-000006000000}"/>
            </a:ext>
          </a:extLst>
        </xdr:cNvPr>
        <xdr:cNvSpPr/>
      </xdr:nvSpPr>
      <xdr:spPr>
        <a:xfrm>
          <a:off x="5045963" y="3284700"/>
          <a:ext cx="600075" cy="990600"/>
        </a:xfrm>
        <a:prstGeom prst="downArrow">
          <a:avLst>
            <a:gd name="adj1" fmla="val 50000"/>
            <a:gd name="adj2" fmla="val 50000"/>
          </a:avLst>
        </a:prstGeom>
        <a:solidFill>
          <a:srgbClr val="FFFFFF"/>
        </a:solidFill>
        <a:ln w="3810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1</xdr:col>
      <xdr:colOff>-38100</xdr:colOff>
      <xdr:row>4</xdr:row>
      <xdr:rowOff>0</xdr:rowOff>
    </xdr:from>
    <xdr:ext cx="3457575" cy="6096000"/>
    <xdr:sp macro="" textlink="">
      <xdr:nvSpPr>
        <xdr:cNvPr id="7" name="Shape 7">
          <a:extLst>
            <a:ext uri="{FF2B5EF4-FFF2-40B4-BE49-F238E27FC236}">
              <a16:creationId xmlns:a16="http://schemas.microsoft.com/office/drawing/2014/main" id="{00000000-0008-0000-0200-000007000000}"/>
            </a:ext>
          </a:extLst>
        </xdr:cNvPr>
        <xdr:cNvSpPr txBox="1"/>
      </xdr:nvSpPr>
      <xdr:spPr>
        <a:xfrm>
          <a:off x="3631500" y="746288"/>
          <a:ext cx="3429000" cy="6067425"/>
        </a:xfrm>
        <a:prstGeom prst="rect">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1" u="sng">
              <a:solidFill>
                <a:schemeClr val="dk1"/>
              </a:solidFill>
            </a:rPr>
            <a:t>Summary</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SzPts val="1100"/>
            <a:buFont typeface="Arial"/>
            <a:buNone/>
          </a:pPr>
          <a:r>
            <a:rPr lang="en-US" sz="1100"/>
            <a:t>The analysis in this section aims to obtain more accurate data by excluding values deviate greatly from the others.</a:t>
          </a: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a:solidFill>
                <a:schemeClr val="dk1"/>
              </a:solidFill>
            </a:rPr>
            <a:t>The graphs illustrate the number of Sony WH1000-MX5 Silver sold with respect of the dates from 01/07/2021 to 09/26/2024.</a:t>
          </a:r>
          <a:endParaRPr sz="1100"/>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Initially the mean and the standard deviation is calculated taking into account all available values. On the next step  verifying values belong to a certain confidence interval given by IC = Y ±1.96σY is carried out. And finally abnormal values, which are outside confidence interval are replaced with mean of two neighboring values.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Procedure is carried out two times to obtain more accurate results. </a:t>
          </a:r>
          <a:endParaRPr sz="1100" b="1" u="sng">
            <a:solidFill>
              <a:schemeClr val="dk1"/>
            </a:solidFill>
          </a:endParaRPr>
        </a:p>
        <a:p>
          <a:pPr marL="0" lvl="0" indent="0" algn="l" rtl="0">
            <a:spcBef>
              <a:spcPts val="0"/>
            </a:spcBef>
            <a:spcAft>
              <a:spcPts val="0"/>
            </a:spcAft>
            <a:buSzPts val="1100"/>
            <a:buFont typeface="Arial"/>
            <a:buNone/>
          </a:pPr>
          <a:endParaRPr sz="1100"/>
        </a:p>
        <a:p>
          <a:pPr marL="0" lvl="0" indent="0" algn="l" rtl="0">
            <a:spcBef>
              <a:spcPts val="0"/>
            </a:spcBef>
            <a:spcAft>
              <a:spcPts val="0"/>
            </a:spcAft>
            <a:buClr>
              <a:srgbClr val="000000"/>
            </a:buClr>
            <a:buSzPts val="1100"/>
            <a:buFont typeface="Arial"/>
            <a:buNone/>
          </a:pPr>
          <a:r>
            <a:rPr lang="en-US" sz="1100" b="1" u="sng">
              <a:solidFill>
                <a:schemeClr val="dk1"/>
              </a:solidFill>
            </a:rPr>
            <a:t>Output</a:t>
          </a:r>
          <a:endParaRPr sz="1100" b="1" u="sng">
            <a:solidFill>
              <a:schemeClr val="dk1"/>
            </a:solidFill>
          </a:endParaRPr>
        </a:p>
        <a:p>
          <a:pPr marL="0" lvl="0" indent="0" algn="l" rtl="0">
            <a:spcBef>
              <a:spcPts val="0"/>
            </a:spcBef>
            <a:spcAft>
              <a:spcPts val="0"/>
            </a:spcAft>
            <a:buClr>
              <a:srgbClr val="000000"/>
            </a:buClr>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During the 1st stage of cleaning, there were 3 incorrect values on 11/19/2021, 04/05/2023, and 02/06/2024. All of them represents abnormal sales values. </a:t>
          </a:r>
          <a:endParaRPr sz="1100"/>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A rather large succession of values also didn’t fall within the confidence interval. Since they do not represent abnormality as seen in the 3 values cleaned out, these dates could be considered as the most successful days of sales.</a:t>
          </a:r>
          <a:endParaRPr sz="1100" b="1" u="sng">
            <a:solidFill>
              <a:schemeClr val="dk1"/>
            </a:solidFill>
          </a:endParaRPr>
        </a:p>
        <a:p>
          <a:pPr marL="0" marR="0" lvl="0" indent="0" algn="l" rtl="0">
            <a:lnSpc>
              <a:spcPct val="100000"/>
            </a:lnSpc>
            <a:spcBef>
              <a:spcPts val="0"/>
            </a:spcBef>
            <a:spcAft>
              <a:spcPts val="0"/>
            </a:spcAft>
            <a:buSzPts val="1100"/>
            <a:buFont typeface="Arial"/>
            <a:buNone/>
          </a:pPr>
          <a:endParaRPr sz="1100" u="none"/>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15</xdr:col>
      <xdr:colOff>190500</xdr:colOff>
      <xdr:row>14</xdr:row>
      <xdr:rowOff>76200</xdr:rowOff>
    </xdr:from>
    <xdr:ext cx="9725025" cy="4343400"/>
    <xdr:graphicFrame macro="">
      <xdr:nvGraphicFramePr>
        <xdr:cNvPr id="1232354466" name="Chart 7" title="Chart">
          <a:extLst>
            <a:ext uri="{FF2B5EF4-FFF2-40B4-BE49-F238E27FC236}">
              <a16:creationId xmlns:a16="http://schemas.microsoft.com/office/drawing/2014/main" id="{00000000-0008-0000-0300-0000A23C7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542925</xdr:colOff>
      <xdr:row>5</xdr:row>
      <xdr:rowOff>0</xdr:rowOff>
    </xdr:from>
    <xdr:ext cx="3343275" cy="4733925"/>
    <xdr:sp macro="" textlink="">
      <xdr:nvSpPr>
        <xdr:cNvPr id="8" name="Shape 8">
          <a:extLst>
            <a:ext uri="{FF2B5EF4-FFF2-40B4-BE49-F238E27FC236}">
              <a16:creationId xmlns:a16="http://schemas.microsoft.com/office/drawing/2014/main" id="{00000000-0008-0000-0300-000008000000}"/>
            </a:ext>
          </a:extLst>
        </xdr:cNvPr>
        <xdr:cNvSpPr txBox="1"/>
      </xdr:nvSpPr>
      <xdr:spPr>
        <a:xfrm>
          <a:off x="3688650" y="1427325"/>
          <a:ext cx="3314700" cy="4705350"/>
        </a:xfrm>
        <a:prstGeom prst="rect">
          <a:avLst/>
        </a:prstGeom>
        <a:solidFill>
          <a:schemeClr val="lt1"/>
        </a:solidFill>
        <a:ln w="2857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1" u="sng">
              <a:solidFill>
                <a:schemeClr val="dk1"/>
              </a:solidFill>
            </a:rPr>
            <a:t>Summary</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a:solidFill>
                <a:schemeClr val="dk1"/>
              </a:solidFill>
            </a:rPr>
            <a:t>The goal in this section is to aggregate WH1000-MX5 Black sales data from a daily format to a monthly format. </a:t>
          </a: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b="1" u="sng">
              <a:solidFill>
                <a:schemeClr val="dk1"/>
              </a:solidFill>
            </a:rPr>
            <a:t>Procedure</a:t>
          </a:r>
          <a:endParaRPr sz="1100" b="1" u="sng">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The number of sales per month is computed by summarising sales provided for each day. Note that the months don't always contain exactly the same number of days.</a:t>
          </a:r>
          <a:endParaRPr sz="1100"/>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Then the total sales per each year are computed to obtain a more general view.  </a:t>
          </a:r>
          <a:endParaRPr sz="1400"/>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Output </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a:solidFill>
                <a:schemeClr val="dk1"/>
              </a:solidFill>
            </a:rPr>
            <a:t>Graph and table illustrate that peaks of sales occur in December and January. This trend follows through on the two other years, and thus, a  seasonality in sales could be observed.</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Table enabled us to conclude that the sales in 2022 increased by 8% and in 2023 grew up by 5%.  </a:t>
          </a:r>
          <a:endParaRPr sz="1100" b="1" u="sng">
            <a:solidFill>
              <a:schemeClr val="dk1"/>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15</xdr:col>
      <xdr:colOff>19050</xdr:colOff>
      <xdr:row>12</xdr:row>
      <xdr:rowOff>123825</xdr:rowOff>
    </xdr:from>
    <xdr:ext cx="9725025" cy="4343400"/>
    <xdr:graphicFrame macro="">
      <xdr:nvGraphicFramePr>
        <xdr:cNvPr id="927379682" name="Chart 8" title="Chart">
          <a:extLst>
            <a:ext uri="{FF2B5EF4-FFF2-40B4-BE49-F238E27FC236}">
              <a16:creationId xmlns:a16="http://schemas.microsoft.com/office/drawing/2014/main" id="{00000000-0008-0000-0400-0000E2B04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38100</xdr:colOff>
      <xdr:row>4</xdr:row>
      <xdr:rowOff>9525</xdr:rowOff>
    </xdr:from>
    <xdr:ext cx="3371850" cy="4933950"/>
    <xdr:grpSp>
      <xdr:nvGrpSpPr>
        <xdr:cNvPr id="2" name="Shape 2">
          <a:extLst>
            <a:ext uri="{FF2B5EF4-FFF2-40B4-BE49-F238E27FC236}">
              <a16:creationId xmlns:a16="http://schemas.microsoft.com/office/drawing/2014/main" id="{00000000-0008-0000-0400-000002000000}"/>
            </a:ext>
          </a:extLst>
        </xdr:cNvPr>
        <xdr:cNvGrpSpPr/>
      </xdr:nvGrpSpPr>
      <xdr:grpSpPr>
        <a:xfrm>
          <a:off x="387350" y="819150"/>
          <a:ext cx="3371850" cy="4933950"/>
          <a:chOff x="3660075" y="1313025"/>
          <a:chExt cx="3371850" cy="4933950"/>
        </a:xfrm>
      </xdr:grpSpPr>
      <xdr:grpSp>
        <xdr:nvGrpSpPr>
          <xdr:cNvPr id="9" name="Shape 9">
            <a:extLst>
              <a:ext uri="{FF2B5EF4-FFF2-40B4-BE49-F238E27FC236}">
                <a16:creationId xmlns:a16="http://schemas.microsoft.com/office/drawing/2014/main" id="{00000000-0008-0000-0400-000009000000}"/>
              </a:ext>
            </a:extLst>
          </xdr:cNvPr>
          <xdr:cNvGrpSpPr/>
        </xdr:nvGrpSpPr>
        <xdr:grpSpPr>
          <a:xfrm>
            <a:off x="3660075" y="1313025"/>
            <a:ext cx="3371850" cy="4933950"/>
            <a:chOff x="3660075" y="1313025"/>
            <a:chExt cx="3371850" cy="4933950"/>
          </a:xfrm>
        </xdr:grpSpPr>
        <xdr:sp macro="" textlink="">
          <xdr:nvSpPr>
            <xdr:cNvPr id="10" name="Shape 10">
              <a:extLst>
                <a:ext uri="{FF2B5EF4-FFF2-40B4-BE49-F238E27FC236}">
                  <a16:creationId xmlns:a16="http://schemas.microsoft.com/office/drawing/2014/main" id="{00000000-0008-0000-0400-00000A000000}"/>
                </a:ext>
              </a:extLst>
            </xdr:cNvPr>
            <xdr:cNvSpPr/>
          </xdr:nvSpPr>
          <xdr:spPr>
            <a:xfrm>
              <a:off x="3660075" y="1313025"/>
              <a:ext cx="3371850" cy="493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 name="Shape 11">
              <a:extLst>
                <a:ext uri="{FF2B5EF4-FFF2-40B4-BE49-F238E27FC236}">
                  <a16:creationId xmlns:a16="http://schemas.microsoft.com/office/drawing/2014/main" id="{00000000-0008-0000-0400-00000B000000}"/>
                </a:ext>
              </a:extLst>
            </xdr:cNvPr>
            <xdr:cNvGrpSpPr/>
          </xdr:nvGrpSpPr>
          <xdr:grpSpPr>
            <a:xfrm>
              <a:off x="3660075" y="1313025"/>
              <a:ext cx="3371850" cy="4933950"/>
              <a:chOff x="3660075" y="1313025"/>
              <a:chExt cx="3371850" cy="4933950"/>
            </a:xfrm>
          </xdr:grpSpPr>
          <xdr:sp macro="" textlink="">
            <xdr:nvSpPr>
              <xdr:cNvPr id="12" name="Shape 12">
                <a:extLst>
                  <a:ext uri="{FF2B5EF4-FFF2-40B4-BE49-F238E27FC236}">
                    <a16:creationId xmlns:a16="http://schemas.microsoft.com/office/drawing/2014/main" id="{00000000-0008-0000-0400-00000C000000}"/>
                  </a:ext>
                </a:extLst>
              </xdr:cNvPr>
              <xdr:cNvSpPr/>
            </xdr:nvSpPr>
            <xdr:spPr>
              <a:xfrm>
                <a:off x="3660075" y="1313025"/>
                <a:ext cx="3371850" cy="493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3">
                <a:extLst>
                  <a:ext uri="{FF2B5EF4-FFF2-40B4-BE49-F238E27FC236}">
                    <a16:creationId xmlns:a16="http://schemas.microsoft.com/office/drawing/2014/main" id="{00000000-0008-0000-0400-00000D000000}"/>
                  </a:ext>
                </a:extLst>
              </xdr:cNvPr>
              <xdr:cNvGrpSpPr/>
            </xdr:nvGrpSpPr>
            <xdr:grpSpPr>
              <a:xfrm>
                <a:off x="3660075" y="1313025"/>
                <a:ext cx="3371850" cy="4933950"/>
                <a:chOff x="3660075" y="1313025"/>
                <a:chExt cx="3371850" cy="4933950"/>
              </a:xfrm>
            </xdr:grpSpPr>
            <xdr:sp macro="" textlink="">
              <xdr:nvSpPr>
                <xdr:cNvPr id="14" name="Shape 14">
                  <a:extLst>
                    <a:ext uri="{FF2B5EF4-FFF2-40B4-BE49-F238E27FC236}">
                      <a16:creationId xmlns:a16="http://schemas.microsoft.com/office/drawing/2014/main" id="{00000000-0008-0000-0400-00000E000000}"/>
                    </a:ext>
                  </a:extLst>
                </xdr:cNvPr>
                <xdr:cNvSpPr/>
              </xdr:nvSpPr>
              <xdr:spPr>
                <a:xfrm>
                  <a:off x="3660075" y="1313025"/>
                  <a:ext cx="3371850" cy="493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5" title="Рисунок">
                  <a:extLst>
                    <a:ext uri="{FF2B5EF4-FFF2-40B4-BE49-F238E27FC236}">
                      <a16:creationId xmlns:a16="http://schemas.microsoft.com/office/drawing/2014/main" id="{00000000-0008-0000-0400-00000F000000}"/>
                    </a:ext>
                  </a:extLst>
                </xdr:cNvPr>
                <xdr:cNvGrpSpPr/>
              </xdr:nvGrpSpPr>
              <xdr:grpSpPr>
                <a:xfrm>
                  <a:off x="3660075" y="1313025"/>
                  <a:ext cx="3371850" cy="4933950"/>
                  <a:chOff x="1917050" y="0"/>
                  <a:chExt cx="3354000" cy="4923300"/>
                </a:xfrm>
              </xdr:grpSpPr>
              <xdr:sp macro="" textlink="">
                <xdr:nvSpPr>
                  <xdr:cNvPr id="16" name="Shape 16">
                    <a:extLst>
                      <a:ext uri="{FF2B5EF4-FFF2-40B4-BE49-F238E27FC236}">
                        <a16:creationId xmlns:a16="http://schemas.microsoft.com/office/drawing/2014/main" id="{00000000-0008-0000-0400-000010000000}"/>
                      </a:ext>
                    </a:extLst>
                  </xdr:cNvPr>
                  <xdr:cNvSpPr/>
                </xdr:nvSpPr>
                <xdr:spPr>
                  <a:xfrm>
                    <a:off x="1917050" y="0"/>
                    <a:ext cx="3354000" cy="4923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7" name="Shape 17">
                    <a:extLst>
                      <a:ext uri="{FF2B5EF4-FFF2-40B4-BE49-F238E27FC236}">
                        <a16:creationId xmlns:a16="http://schemas.microsoft.com/office/drawing/2014/main" id="{00000000-0008-0000-0400-000011000000}"/>
                      </a:ext>
                    </a:extLst>
                  </xdr:cNvPr>
                  <xdr:cNvSpPr txBox="1"/>
                </xdr:nvSpPr>
                <xdr:spPr>
                  <a:xfrm>
                    <a:off x="2244200" y="884175"/>
                    <a:ext cx="2699700" cy="39777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SzPts val="1400"/>
                      <a:buFont typeface="Arial"/>
                      <a:buNone/>
                    </a:pPr>
                    <a:endParaRPr sz="1400"/>
                  </a:p>
                </xdr:txBody>
              </xdr:sp>
              <xdr:sp macro="" textlink="">
                <xdr:nvSpPr>
                  <xdr:cNvPr id="18" name="Shape 18">
                    <a:extLst>
                      <a:ext uri="{FF2B5EF4-FFF2-40B4-BE49-F238E27FC236}">
                        <a16:creationId xmlns:a16="http://schemas.microsoft.com/office/drawing/2014/main" id="{00000000-0008-0000-0400-000012000000}"/>
                      </a:ext>
                    </a:extLst>
                  </xdr:cNvPr>
                  <xdr:cNvSpPr txBox="1"/>
                </xdr:nvSpPr>
                <xdr:spPr>
                  <a:xfrm>
                    <a:off x="1917050" y="0"/>
                    <a:ext cx="3354000" cy="4923300"/>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Clr>
                        <a:schemeClr val="dk1"/>
                      </a:buClr>
                      <a:buSzPts val="1100"/>
                      <a:buFont typeface="Arial"/>
                      <a:buNone/>
                    </a:pPr>
                    <a:r>
                      <a:rPr lang="en-US" sz="1100" b="1" u="sng">
                        <a:solidFill>
                          <a:schemeClr val="dk1"/>
                        </a:solidFill>
                      </a:rPr>
                      <a:t>Summary</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a:solidFill>
                          <a:schemeClr val="dk1"/>
                        </a:solidFill>
                      </a:rPr>
                      <a:t>The goal in this section is to aggregate WH1000-MX5 silver sales data from a daily format to a monthly format. </a:t>
                    </a:r>
                    <a:endParaRPr sz="1100"/>
                  </a:p>
                  <a:p>
                    <a:pPr marL="0" lvl="0" indent="0" algn="l" rtl="0">
                      <a:spcBef>
                        <a:spcPts val="0"/>
                      </a:spcBef>
                      <a:spcAft>
                        <a:spcPts val="0"/>
                      </a:spcAft>
                      <a:buClr>
                        <a:srgbClr val="000000"/>
                      </a:buClr>
                      <a:buSzPts val="1100"/>
                      <a:buFont typeface="Arial"/>
                      <a:buNone/>
                    </a:pPr>
                    <a:endParaRPr sz="1100"/>
                  </a:p>
                  <a:p>
                    <a:pPr marL="0" lvl="0" indent="0" algn="l" rtl="0">
                      <a:spcBef>
                        <a:spcPts val="0"/>
                      </a:spcBef>
                      <a:spcAft>
                        <a:spcPts val="0"/>
                      </a:spcAft>
                      <a:buClr>
                        <a:srgbClr val="000000"/>
                      </a:buClr>
                      <a:buSzPts val="1100"/>
                      <a:buFont typeface="Arial"/>
                      <a:buNone/>
                    </a:pPr>
                    <a:r>
                      <a:rPr lang="en-US" sz="1100" b="1" u="sng">
                        <a:solidFill>
                          <a:schemeClr val="dk1"/>
                        </a:solidFill>
                      </a:rPr>
                      <a:t>Procedure</a:t>
                    </a:r>
                    <a:endParaRPr sz="1100" b="1" u="sng">
                      <a:solidFill>
                        <a:schemeClr val="dk1"/>
                      </a:solidFill>
                    </a:endParaRPr>
                  </a:p>
                  <a:p>
                    <a:pPr marL="0" lvl="0" indent="0" algn="l" rtl="0">
                      <a:spcBef>
                        <a:spcPts val="0"/>
                      </a:spcBef>
                      <a:spcAft>
                        <a:spcPts val="0"/>
                      </a:spcAft>
                      <a:buClr>
                        <a:srgbClr val="000000"/>
                      </a:buClr>
                      <a:buSzPts val="1100"/>
                      <a:buFont typeface="Arial"/>
                      <a:buNone/>
                    </a:pPr>
                    <a:endParaRPr sz="1100" b="1" u="sng">
                      <a:solidFill>
                        <a:schemeClr val="dk1"/>
                      </a:solidFill>
                    </a:endParaRPr>
                  </a:p>
                  <a:p>
                    <a:pPr marL="0" lvl="0" indent="0" algn="l" rtl="0">
                      <a:spcBef>
                        <a:spcPts val="0"/>
                      </a:spcBef>
                      <a:spcAft>
                        <a:spcPts val="0"/>
                      </a:spcAft>
                      <a:buClr>
                        <a:srgbClr val="000000"/>
                      </a:buClr>
                      <a:buSzPts val="1100"/>
                      <a:buFont typeface="Arial"/>
                      <a:buNone/>
                    </a:pPr>
                    <a:r>
                      <a:rPr lang="en-US" sz="1100">
                        <a:solidFill>
                          <a:schemeClr val="dk1"/>
                        </a:solidFill>
                      </a:rPr>
                      <a:t>The number of sales per month is computed by summarising sales provided for each day. Note that the months don't always contain exactly the same number of days.</a:t>
                    </a:r>
                    <a:endParaRPr sz="1100"/>
                  </a:p>
                  <a:p>
                    <a:pPr marL="0" lvl="0" indent="0" algn="l" rtl="0">
                      <a:spcBef>
                        <a:spcPts val="0"/>
                      </a:spcBef>
                      <a:spcAft>
                        <a:spcPts val="0"/>
                      </a:spcAft>
                      <a:buClr>
                        <a:srgbClr val="000000"/>
                      </a:buClr>
                      <a:buSzPts val="1100"/>
                      <a:buFont typeface="Arial"/>
                      <a:buNone/>
                    </a:pPr>
                    <a:endParaRPr sz="1100">
                      <a:solidFill>
                        <a:schemeClr val="dk1"/>
                      </a:solidFill>
                    </a:endParaRPr>
                  </a:p>
                  <a:p>
                    <a:pPr marL="0" lvl="0" indent="0" algn="l" rtl="0">
                      <a:spcBef>
                        <a:spcPts val="0"/>
                      </a:spcBef>
                      <a:spcAft>
                        <a:spcPts val="0"/>
                      </a:spcAft>
                      <a:buClr>
                        <a:srgbClr val="000000"/>
                      </a:buClr>
                      <a:buSzPts val="1100"/>
                      <a:buFont typeface="Arial"/>
                      <a:buNone/>
                    </a:pPr>
                    <a:r>
                      <a:rPr lang="en-US" sz="1100">
                        <a:solidFill>
                          <a:schemeClr val="dk1"/>
                        </a:solidFill>
                      </a:rPr>
                      <a:t>Then the total sales per each year are computed to obtain a more general view.  </a:t>
                    </a:r>
                    <a:endParaRPr sz="1100" b="1" u="sng">
                      <a:solidFill>
                        <a:schemeClr val="dk1"/>
                      </a:solidFill>
                    </a:endParaRPr>
                  </a:p>
                  <a:p>
                    <a:pPr marL="0" lvl="0" indent="0" algn="l" rtl="0">
                      <a:spcBef>
                        <a:spcPts val="0"/>
                      </a:spcBef>
                      <a:spcAft>
                        <a:spcPts val="0"/>
                      </a:spcAft>
                      <a:buClr>
                        <a:srgbClr val="000000"/>
                      </a:buClr>
                      <a:buSzPts val="1100"/>
                      <a:buFont typeface="Arial"/>
                      <a:buNone/>
                    </a:pPr>
                    <a:endParaRPr sz="1100" b="1" u="sng">
                      <a:solidFill>
                        <a:schemeClr val="dk1"/>
                      </a:solidFill>
                    </a:endParaRPr>
                  </a:p>
                  <a:p>
                    <a:pPr marL="0" lvl="0" indent="0" algn="l" rtl="0">
                      <a:spcBef>
                        <a:spcPts val="0"/>
                      </a:spcBef>
                      <a:spcAft>
                        <a:spcPts val="0"/>
                      </a:spcAft>
                      <a:buClr>
                        <a:srgbClr val="000000"/>
                      </a:buClr>
                      <a:buSzPts val="1100"/>
                      <a:buFont typeface="Arial"/>
                      <a:buNone/>
                    </a:pPr>
                    <a:r>
                      <a:rPr lang="en-US" sz="1100" b="1" u="sng">
                        <a:solidFill>
                          <a:schemeClr val="dk1"/>
                        </a:solidFill>
                      </a:rPr>
                      <a:t>Output</a:t>
                    </a:r>
                    <a:endParaRPr sz="1400"/>
                  </a:p>
                  <a:p>
                    <a:pPr marL="0" lvl="0" indent="0" algn="l" rtl="0">
                      <a:spcBef>
                        <a:spcPts val="0"/>
                      </a:spcBef>
                      <a:spcAft>
                        <a:spcPts val="0"/>
                      </a:spcAft>
                      <a:buClr>
                        <a:srgbClr val="000000"/>
                      </a:buClr>
                      <a:buSzPts val="1100"/>
                      <a:buFont typeface="Arial"/>
                      <a:buNone/>
                    </a:pPr>
                    <a:endParaRPr sz="1100"/>
                  </a:p>
                  <a:p>
                    <a:pPr marL="0" lvl="0" indent="0" algn="l" rtl="0">
                      <a:spcBef>
                        <a:spcPts val="0"/>
                      </a:spcBef>
                      <a:spcAft>
                        <a:spcPts val="0"/>
                      </a:spcAft>
                      <a:buClr>
                        <a:srgbClr val="000000"/>
                      </a:buClr>
                      <a:buSzPts val="1100"/>
                      <a:buFont typeface="Arial"/>
                      <a:buNone/>
                    </a:pPr>
                    <a:r>
                      <a:rPr lang="en-US" sz="1100">
                        <a:solidFill>
                          <a:schemeClr val="dk1"/>
                        </a:solidFill>
                      </a:rPr>
                      <a:t>The graph and table illustrate that peaks of sales occur in winter months of December and January, exceeding those in summer by 1.5 ~ 2 times. Therefore, seasonality is observed. </a:t>
                    </a:r>
                    <a:endParaRPr sz="1100">
                      <a:solidFill>
                        <a:schemeClr val="dk1"/>
                      </a:solidFill>
                    </a:endParaRPr>
                  </a:p>
                  <a:p>
                    <a:pPr marL="0" lvl="0" indent="0" algn="l" rtl="0">
                      <a:spcBef>
                        <a:spcPts val="0"/>
                      </a:spcBef>
                      <a:spcAft>
                        <a:spcPts val="0"/>
                      </a:spcAft>
                      <a:buClr>
                        <a:srgbClr val="000000"/>
                      </a:buClr>
                      <a:buSzPts val="1100"/>
                      <a:buFont typeface="Arial"/>
                      <a:buNone/>
                    </a:pPr>
                    <a:endParaRPr sz="1100">
                      <a:solidFill>
                        <a:schemeClr val="dk1"/>
                      </a:solidFill>
                    </a:endParaRPr>
                  </a:p>
                  <a:p>
                    <a:pPr marL="0" lvl="0" indent="0" algn="l" rtl="0">
                      <a:spcBef>
                        <a:spcPts val="0"/>
                      </a:spcBef>
                      <a:spcAft>
                        <a:spcPts val="0"/>
                      </a:spcAft>
                      <a:buClr>
                        <a:srgbClr val="000000"/>
                      </a:buClr>
                      <a:buSzPts val="1100"/>
                      <a:buFont typeface="Arial"/>
                      <a:buNone/>
                    </a:pPr>
                    <a:r>
                      <a:rPr lang="en-US" sz="1100">
                        <a:solidFill>
                          <a:schemeClr val="dk1"/>
                        </a:solidFill>
                      </a:rPr>
                      <a:t>The table also shows that between 2021 and 2023 the, number of sales increased by 12%. </a:t>
                    </a:r>
                    <a:endParaRPr sz="1400"/>
                  </a:p>
                </xdr:txBody>
              </xdr:sp>
            </xdr:grpSp>
          </xdr:grpSp>
        </xdr:grp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38100</xdr:colOff>
      <xdr:row>4</xdr:row>
      <xdr:rowOff>142875</xdr:rowOff>
    </xdr:from>
    <xdr:ext cx="10077450" cy="4248150"/>
    <xdr:graphicFrame macro="">
      <xdr:nvGraphicFramePr>
        <xdr:cNvPr id="1063038037" name="Chart 9" title="Chart">
          <a:extLst>
            <a:ext uri="{FF2B5EF4-FFF2-40B4-BE49-F238E27FC236}">
              <a16:creationId xmlns:a16="http://schemas.microsoft.com/office/drawing/2014/main" id="{00000000-0008-0000-0500-000055AC5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47625</xdr:colOff>
      <xdr:row>5</xdr:row>
      <xdr:rowOff>-9525</xdr:rowOff>
    </xdr:from>
    <xdr:ext cx="3228975" cy="4391025"/>
    <xdr:sp macro="" textlink="">
      <xdr:nvSpPr>
        <xdr:cNvPr id="19" name="Shape 19">
          <a:extLst>
            <a:ext uri="{FF2B5EF4-FFF2-40B4-BE49-F238E27FC236}">
              <a16:creationId xmlns:a16="http://schemas.microsoft.com/office/drawing/2014/main" id="{00000000-0008-0000-0500-000013000000}"/>
            </a:ext>
          </a:extLst>
        </xdr:cNvPr>
        <xdr:cNvSpPr txBox="1"/>
      </xdr:nvSpPr>
      <xdr:spPr>
        <a:xfrm>
          <a:off x="3741038" y="1594013"/>
          <a:ext cx="3209925" cy="4371975"/>
        </a:xfrm>
        <a:prstGeom prst="rect">
          <a:avLst/>
        </a:prstGeom>
        <a:solidFill>
          <a:srgbClr val="FFFFFF"/>
        </a:solidFill>
        <a:ln w="19050"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t>The aim in this section is to summarize data about </a:t>
          </a:r>
          <a:r>
            <a:rPr lang="en-US" sz="1100">
              <a:solidFill>
                <a:schemeClr val="dk1"/>
              </a:solidFill>
            </a:rPr>
            <a:t>WH1000-MX5 monthly sales. </a:t>
          </a:r>
          <a:endParaRPr sz="1100">
            <a:solidFill>
              <a:schemeClr val="dk1"/>
            </a:solidFill>
          </a:endParaRPr>
        </a:p>
        <a:p>
          <a:pPr marL="0" lvl="0" indent="0" algn="l" rtl="0">
            <a:spcBef>
              <a:spcPts val="0"/>
            </a:spcBef>
            <a:spcAft>
              <a:spcPts val="0"/>
            </a:spcAft>
            <a:buSzPts val="1100"/>
            <a:buFont typeface="Arial"/>
            <a:buNone/>
          </a:pPr>
          <a:endParaRPr sz="1100" b="1">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a:t>
          </a:r>
          <a:endParaRPr sz="1100" b="1" u="sng">
            <a:solidFill>
              <a:schemeClr val="dk1"/>
            </a:solidFill>
          </a:endParaRPr>
        </a:p>
        <a:p>
          <a:pPr marL="0" lvl="0" indent="0" algn="l" rtl="0">
            <a:spcBef>
              <a:spcPts val="0"/>
            </a:spcBef>
            <a:spcAft>
              <a:spcPts val="0"/>
            </a:spcAft>
            <a:buSzPts val="1100"/>
            <a:buFont typeface="Arial"/>
            <a:buNone/>
          </a:pPr>
          <a:endParaRPr sz="1100" b="1">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The procedure consists of summarising the monthly sales of WH1000-MX5 Black and WH1000-MX5 Silver and obtaining a graph of the aggregated data.</a:t>
          </a:r>
          <a:endParaRPr sz="1100">
            <a:solidFill>
              <a:schemeClr val="dk1"/>
            </a:solidFill>
          </a:endParaRPr>
        </a:p>
        <a:p>
          <a:pPr marL="0" lvl="0" indent="0" algn="l" rtl="0">
            <a:spcBef>
              <a:spcPts val="0"/>
            </a:spcBef>
            <a:spcAft>
              <a:spcPts val="0"/>
            </a:spcAft>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Output</a:t>
          </a:r>
          <a:endParaRPr sz="1100" b="1" u="sng">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The graph illustrated that seasonality, which was observed in previous sections, is also observed for total sales. And the peak of sales occur in December and January.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The graph also shows that number of WH1000-MX5 Black sales significantly exceeds the number of WH1000-MX5 Silver sales by approximately in 2 times.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171450</xdr:colOff>
      <xdr:row>4</xdr:row>
      <xdr:rowOff>-9525</xdr:rowOff>
    </xdr:from>
    <xdr:ext cx="2667000" cy="1619250"/>
    <xdr:sp macro="" textlink="">
      <xdr:nvSpPr>
        <xdr:cNvPr id="20" name="Shape 20">
          <a:extLst>
            <a:ext uri="{FF2B5EF4-FFF2-40B4-BE49-F238E27FC236}">
              <a16:creationId xmlns:a16="http://schemas.microsoft.com/office/drawing/2014/main" id="{00000000-0008-0000-0600-000014000000}"/>
            </a:ext>
          </a:extLst>
        </xdr:cNvPr>
        <xdr:cNvSpPr txBox="1"/>
      </xdr:nvSpPr>
      <xdr:spPr>
        <a:xfrm>
          <a:off x="3741050" y="3175175"/>
          <a:ext cx="2644500" cy="1576800"/>
        </a:xfrm>
        <a:prstGeom prst="rect">
          <a:avLst/>
        </a:prstGeom>
        <a:solidFill>
          <a:srgbClr val="FFFFFF"/>
        </a:solidFill>
        <a:ln w="19050"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t>The aim in this tab is to calculate ACF and cross correlation coefficients for each Sony headphone modules and perform the same analysis on a product family level (i.e. aggregated sales of black and silver together)</a:t>
          </a:r>
          <a:r>
            <a:rPr lang="en-US" sz="1100">
              <a:solidFill>
                <a:schemeClr val="dk1"/>
              </a:solidFill>
            </a:rPr>
            <a:t>.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55</xdr:col>
      <xdr:colOff>28575</xdr:colOff>
      <xdr:row>11</xdr:row>
      <xdr:rowOff>47625</xdr:rowOff>
    </xdr:from>
    <xdr:ext cx="9353550" cy="5657850"/>
    <xdr:graphicFrame macro="">
      <xdr:nvGraphicFramePr>
        <xdr:cNvPr id="1129096119" name="Chart 10" title="Chart">
          <a:extLst>
            <a:ext uri="{FF2B5EF4-FFF2-40B4-BE49-F238E27FC236}">
              <a16:creationId xmlns:a16="http://schemas.microsoft.com/office/drawing/2014/main" id="{00000000-0008-0000-0700-0000B7A34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45</xdr:col>
      <xdr:colOff>47625</xdr:colOff>
      <xdr:row>11</xdr:row>
      <xdr:rowOff>47625</xdr:rowOff>
    </xdr:from>
    <xdr:ext cx="9353550" cy="5657850"/>
    <xdr:graphicFrame macro="">
      <xdr:nvGraphicFramePr>
        <xdr:cNvPr id="897701190" name="Chart 12" title="Chart">
          <a:extLst>
            <a:ext uri="{FF2B5EF4-FFF2-40B4-BE49-F238E27FC236}">
              <a16:creationId xmlns:a16="http://schemas.microsoft.com/office/drawing/2014/main" id="{00000000-0008-0000-0700-000046D58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54</xdr:col>
      <xdr:colOff>934011</xdr:colOff>
      <xdr:row>44</xdr:row>
      <xdr:rowOff>148478</xdr:rowOff>
    </xdr:from>
    <xdr:ext cx="9353550" cy="5657850"/>
    <xdr:graphicFrame macro="">
      <xdr:nvGraphicFramePr>
        <xdr:cNvPr id="1084534078" name="Chart 13" title="Chart">
          <a:extLst>
            <a:ext uri="{FF2B5EF4-FFF2-40B4-BE49-F238E27FC236}">
              <a16:creationId xmlns:a16="http://schemas.microsoft.com/office/drawing/2014/main" id="{00000000-0008-0000-0700-00003EADA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54</xdr:col>
      <xdr:colOff>944640</xdr:colOff>
      <xdr:row>76</xdr:row>
      <xdr:rowOff>151723</xdr:rowOff>
    </xdr:from>
    <xdr:ext cx="9353550" cy="5657850"/>
    <xdr:graphicFrame macro="">
      <xdr:nvGraphicFramePr>
        <xdr:cNvPr id="621910236" name="Chart 14" title="Chart">
          <a:extLst>
            <a:ext uri="{FF2B5EF4-FFF2-40B4-BE49-F238E27FC236}">
              <a16:creationId xmlns:a16="http://schemas.microsoft.com/office/drawing/2014/main" id="{00000000-0008-0000-0700-0000DC981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133350</xdr:colOff>
      <xdr:row>7</xdr:row>
      <xdr:rowOff>133351</xdr:rowOff>
    </xdr:from>
    <xdr:ext cx="10296525" cy="8888185"/>
    <xdr:grpSp>
      <xdr:nvGrpSpPr>
        <xdr:cNvPr id="2" name="Shape 2" title="Drawing">
          <a:extLst>
            <a:ext uri="{FF2B5EF4-FFF2-40B4-BE49-F238E27FC236}">
              <a16:creationId xmlns:a16="http://schemas.microsoft.com/office/drawing/2014/main" id="{00000000-0008-0000-0700-000002000000}"/>
            </a:ext>
          </a:extLst>
        </xdr:cNvPr>
        <xdr:cNvGrpSpPr/>
      </xdr:nvGrpSpPr>
      <xdr:grpSpPr>
        <a:xfrm>
          <a:off x="419100" y="1546226"/>
          <a:ext cx="10296525" cy="8888185"/>
          <a:chOff x="137900" y="76201"/>
          <a:chExt cx="10278300" cy="8135061"/>
        </a:xfrm>
      </xdr:grpSpPr>
      <xdr:sp macro="" textlink="">
        <xdr:nvSpPr>
          <xdr:cNvPr id="21" name="Shape 21">
            <a:extLst>
              <a:ext uri="{FF2B5EF4-FFF2-40B4-BE49-F238E27FC236}">
                <a16:creationId xmlns:a16="http://schemas.microsoft.com/office/drawing/2014/main" id="{00000000-0008-0000-0700-000015000000}"/>
              </a:ext>
            </a:extLst>
          </xdr:cNvPr>
          <xdr:cNvSpPr txBox="1"/>
        </xdr:nvSpPr>
        <xdr:spPr>
          <a:xfrm>
            <a:off x="137900" y="76201"/>
            <a:ext cx="10278300" cy="8135061"/>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t>The goal in this section is to identify the demand typology for </a:t>
            </a:r>
            <a:r>
              <a:rPr lang="en-US" sz="1100">
                <a:solidFill>
                  <a:schemeClr val="dk1"/>
                </a:solidFill>
              </a:rPr>
              <a:t>WH1000-MX5 and initialise forecasting.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for seasonality identification and cyclic moving average calculations</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marL="0" lvl="0" indent="0" algn="l" rtl="0">
              <a:spcBef>
                <a:spcPts val="0"/>
              </a:spcBef>
              <a:spcAft>
                <a:spcPts val="0"/>
              </a:spcAft>
              <a:buSzPts val="1100"/>
              <a:buFont typeface="Arial"/>
              <a:buNone/>
            </a:pPr>
            <a:r>
              <a:rPr lang="en-US" sz="1100"/>
              <a:t>The aggregated data for </a:t>
            </a:r>
            <a:r>
              <a:rPr lang="en-US" sz="1100">
                <a:solidFill>
                  <a:schemeClr val="dk1"/>
                </a:solidFill>
              </a:rPr>
              <a:t>WH1000-MX5 of both black and silver was used. Both the cross correlation function and the autocorrelation function, calculated in the sheet « ACF Helper », was plotted here.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Based on the apparent seasonality from the previous plot (i.e. the number of lags between peaks/ troughs), the number was used for centered cyclic moving average, which adjusts the basic version via reduced weight of the first and last data point in the moving average. </a:t>
            </a: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Output</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Seasonality was observed as the correlation directionality cycles every 12 lags (C), suggesting an annual trend, which allowed us to utilise C = 12 for our cyclic moving average calculations. Plotting centered cyclic moving average shows an increase in sales over the years. </a:t>
            </a: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for forecast initialisation</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After moving through the Trend Analysis Decision Tree, forecast was initialised for all three cycles (c, one cycle is from October to September) under the assumption of additive trend, multiplicative seasonality [a;m]. This was performed first with initialisation of Trend (T0) for cycle 1~3, Base (B0) for cycle 2, and a weighted linear combination of initial seasonality (S0) to obtain Sw, with random assigned values for weights. These were represented by the equation sets on the LEFT. The base (B’), trend (T’), and seasonality (S’) component of our forecast initiation (F’) used the Holt Winter Model with random alpha, beta, and gamma values, given by the equation sets on the RIGHT.  The seasonality component (S’) was predicted using time series model where cycle 1 seasonality was determined from the weighted seasonality, and that of cycle 2 from cycle 1, and that of cycle 3 from cycle 2. </a:t>
            </a: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Output</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Absolute percentage error (APE’) was calculated between each forecasted sales value (F’) and the actual sales value (Y). Mean absolute percentage error (MAPE’) was then calculated by taking the average of APE’ across all three cycles. By this method, we were able to obtain a MAPE’ value.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 </a:t>
            </a: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a:t>
            </a:r>
            <a:r>
              <a:rPr lang="en-US" sz="1100" b="1" u="sng" baseline="0">
                <a:solidFill>
                  <a:schemeClr val="dk1"/>
                </a:solidFill>
              </a:rPr>
              <a:t> for forecast validation</a:t>
            </a:r>
          </a:p>
          <a:p>
            <a:pPr marL="0" lvl="0" indent="0" algn="l" rtl="0">
              <a:spcBef>
                <a:spcPts val="0"/>
              </a:spcBef>
              <a:spcAft>
                <a:spcPts val="0"/>
              </a:spcAft>
              <a:buClr>
                <a:schemeClr val="dk1"/>
              </a:buClr>
              <a:buSzPts val="1100"/>
              <a:buFont typeface="Arial"/>
              <a:buNone/>
            </a:pPr>
            <a:endParaRPr lang="en-US" sz="1100" b="1" u="sng" baseline="0">
              <a:solidFill>
                <a:schemeClr val="dk1"/>
              </a:solidFill>
            </a:endParaRPr>
          </a:p>
          <a:p>
            <a:pPr marL="0" lvl="0" indent="0" algn="l" rtl="0">
              <a:spcBef>
                <a:spcPts val="0"/>
              </a:spcBef>
              <a:spcAft>
                <a:spcPts val="0"/>
              </a:spcAft>
              <a:buClr>
                <a:schemeClr val="dk1"/>
              </a:buClr>
              <a:buSzPts val="1100"/>
              <a:buFont typeface="Arial"/>
              <a:buNone/>
            </a:pPr>
            <a:r>
              <a:rPr lang="en-US" sz="1100" b="0" u="none">
                <a:solidFill>
                  <a:schemeClr val="dk1"/>
                </a:solidFill>
              </a:rPr>
              <a:t>Forecast</a:t>
            </a:r>
            <a:r>
              <a:rPr lang="en-US" sz="1100" b="0" u="none" baseline="0">
                <a:solidFill>
                  <a:schemeClr val="dk1"/>
                </a:solidFill>
              </a:rPr>
              <a:t> validation was performed on cycle 3, with base and trend values taken from the first month of cycle 3, and the seasonality component of each month in the cycle taken as an average of the seasonality value of the corresponding month across all three cycles. </a:t>
            </a:r>
          </a:p>
          <a:p>
            <a:pPr marL="0" lvl="0" indent="0" algn="l" rtl="0">
              <a:spcBef>
                <a:spcPts val="0"/>
              </a:spcBef>
              <a:spcAft>
                <a:spcPts val="0"/>
              </a:spcAft>
              <a:buClr>
                <a:schemeClr val="dk1"/>
              </a:buClr>
              <a:buSzPts val="1100"/>
              <a:buFont typeface="Arial"/>
              <a:buNone/>
            </a:pPr>
            <a:endParaRPr lang="en-US" sz="1100" b="0" u="none" baseline="0">
              <a:solidFill>
                <a:schemeClr val="dk1"/>
              </a:solidFill>
            </a:endParaRPr>
          </a:p>
          <a:p>
            <a:pPr marL="0" lvl="0" indent="0" algn="l" rtl="0">
              <a:spcBef>
                <a:spcPts val="0"/>
              </a:spcBef>
              <a:spcAft>
                <a:spcPts val="0"/>
              </a:spcAft>
              <a:buClr>
                <a:schemeClr val="dk1"/>
              </a:buClr>
              <a:buSzPts val="1100"/>
              <a:buFont typeface="Arial"/>
              <a:buNone/>
            </a:pPr>
            <a:r>
              <a:rPr lang="en-US" sz="1100" b="1" u="sng" baseline="0">
                <a:solidFill>
                  <a:schemeClr val="dk1"/>
                </a:solidFill>
              </a:rPr>
              <a:t>Output</a:t>
            </a:r>
          </a:p>
          <a:p>
            <a:pPr marL="0" lvl="0" indent="0" algn="l" rtl="0">
              <a:spcBef>
                <a:spcPts val="0"/>
              </a:spcBef>
              <a:spcAft>
                <a:spcPts val="0"/>
              </a:spcAft>
              <a:buClr>
                <a:schemeClr val="dk1"/>
              </a:buClr>
              <a:buSzPts val="1100"/>
              <a:buFont typeface="Arial"/>
              <a:buNone/>
            </a:pPr>
            <a:endParaRPr lang="en-US" sz="1100" b="1" u="sng" baseline="0">
              <a:solidFill>
                <a:schemeClr val="dk1"/>
              </a:solidFill>
            </a:endParaRPr>
          </a:p>
          <a:p>
            <a:pPr marL="0" lvl="0" indent="0" algn="l" rtl="0">
              <a:spcBef>
                <a:spcPts val="0"/>
              </a:spcBef>
              <a:spcAft>
                <a:spcPts val="0"/>
              </a:spcAft>
              <a:buClr>
                <a:schemeClr val="dk1"/>
              </a:buClr>
              <a:buSzPts val="1100"/>
              <a:buFont typeface="Arial"/>
              <a:buNone/>
            </a:pPr>
            <a:r>
              <a:rPr lang="en-US" sz="1100" b="0" u="none" baseline="0">
                <a:solidFill>
                  <a:schemeClr val="dk1"/>
                </a:solidFill>
              </a:rPr>
              <a:t>Forecast values of cycle 3 was calculated, and compared against actual sales data from cycle three to calculate APE. A moving MAPE was applied up to 4 previous steps in order to obtain a more accurate value for the average MAPE, which is also the target value for alpha and beta optimisation. </a:t>
            </a:r>
            <a:endParaRPr sz="1100" b="0" u="none">
              <a:solidFill>
                <a:schemeClr val="dk1"/>
              </a:solidFill>
            </a:endParaRPr>
          </a:p>
        </xdr:txBody>
      </xdr:sp>
      <xdr:pic>
        <xdr:nvPicPr>
          <xdr:cNvPr id="22" name="Shape 22">
            <a:extLst>
              <a:ext uri="{FF2B5EF4-FFF2-40B4-BE49-F238E27FC236}">
                <a16:creationId xmlns:a16="http://schemas.microsoft.com/office/drawing/2014/main" id="{00000000-0008-0000-0700-000016000000}"/>
              </a:ext>
            </a:extLst>
          </xdr:cNvPr>
          <xdr:cNvPicPr preferRelativeResize="0"/>
        </xdr:nvPicPr>
        <xdr:blipFill>
          <a:blip xmlns:r="http://schemas.openxmlformats.org/officeDocument/2006/relationships" r:embed="rId5">
            <a:alphaModFix/>
          </a:blip>
          <a:stretch>
            <a:fillRect/>
          </a:stretch>
        </xdr:blipFill>
        <xdr:spPr>
          <a:xfrm>
            <a:off x="566350" y="4124354"/>
            <a:ext cx="2850000" cy="1482000"/>
          </a:xfrm>
          <a:prstGeom prst="rect">
            <a:avLst/>
          </a:prstGeom>
          <a:noFill/>
          <a:ln>
            <a:noFill/>
          </a:ln>
        </xdr:spPr>
      </xdr:pic>
      <xdr:pic>
        <xdr:nvPicPr>
          <xdr:cNvPr id="23" name="Shape 23">
            <a:extLst>
              <a:ext uri="{FF2B5EF4-FFF2-40B4-BE49-F238E27FC236}">
                <a16:creationId xmlns:a16="http://schemas.microsoft.com/office/drawing/2014/main" id="{00000000-0008-0000-0700-000017000000}"/>
              </a:ext>
            </a:extLst>
          </xdr:cNvPr>
          <xdr:cNvPicPr preferRelativeResize="0"/>
        </xdr:nvPicPr>
        <xdr:blipFill>
          <a:blip xmlns:r="http://schemas.openxmlformats.org/officeDocument/2006/relationships" r:embed="rId6">
            <a:alphaModFix/>
          </a:blip>
          <a:stretch>
            <a:fillRect/>
          </a:stretch>
        </xdr:blipFill>
        <xdr:spPr>
          <a:xfrm>
            <a:off x="3993410" y="4038974"/>
            <a:ext cx="2850002" cy="1600449"/>
          </a:xfrm>
          <a:prstGeom prst="rect">
            <a:avLst/>
          </a:prstGeom>
          <a:noFill/>
          <a:ln>
            <a:noFill/>
          </a:ln>
        </xdr:spPr>
      </xdr:pic>
      <xdr:pic>
        <xdr:nvPicPr>
          <xdr:cNvPr id="24" name="Shape 24">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7">
            <a:alphaModFix/>
          </a:blip>
          <a:stretch>
            <a:fillRect/>
          </a:stretch>
        </xdr:blipFill>
        <xdr:spPr>
          <a:xfrm>
            <a:off x="7466570" y="4074951"/>
            <a:ext cx="2173845" cy="1600449"/>
          </a:xfrm>
          <a:prstGeom prst="rect">
            <a:avLst/>
          </a:prstGeom>
          <a:noFill/>
          <a:ln>
            <a:noFill/>
          </a:ln>
        </xdr:spPr>
      </xdr:pic>
    </xdr:grpSp>
    <xdr:clientData fLocksWithSheet="0"/>
  </xdr:oneCellAnchor>
  <xdr:twoCellAnchor>
    <xdr:from>
      <xdr:col>44</xdr:col>
      <xdr:colOff>867052</xdr:colOff>
      <xdr:row>42</xdr:row>
      <xdr:rowOff>124919</xdr:rowOff>
    </xdr:from>
    <xdr:to>
      <xdr:col>54</xdr:col>
      <xdr:colOff>164332</xdr:colOff>
      <xdr:row>70</xdr:row>
      <xdr:rowOff>161872</xdr:rowOff>
    </xdr:to>
    <xdr:graphicFrame macro="">
      <xdr:nvGraphicFramePr>
        <xdr:cNvPr id="3" name="Chart 2">
          <a:extLst>
            <a:ext uri="{FF2B5EF4-FFF2-40B4-BE49-F238E27FC236}">
              <a16:creationId xmlns:a16="http://schemas.microsoft.com/office/drawing/2014/main" id="{FCE0569C-B789-4144-86C7-B07EF89BD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832787</xdr:colOff>
      <xdr:row>72</xdr:row>
      <xdr:rowOff>20819</xdr:rowOff>
    </xdr:from>
    <xdr:to>
      <xdr:col>54</xdr:col>
      <xdr:colOff>166043</xdr:colOff>
      <xdr:row>101</xdr:row>
      <xdr:rowOff>28960</xdr:rowOff>
    </xdr:to>
    <xdr:graphicFrame macro="">
      <xdr:nvGraphicFramePr>
        <xdr:cNvPr id="5" name="Chart 4">
          <a:extLst>
            <a:ext uri="{FF2B5EF4-FFF2-40B4-BE49-F238E27FC236}">
              <a16:creationId xmlns:a16="http://schemas.microsoft.com/office/drawing/2014/main" id="{C93421F6-56F0-C64C-A16C-A3F0BD8A1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12</xdr:col>
      <xdr:colOff>672961</xdr:colOff>
      <xdr:row>28</xdr:row>
      <xdr:rowOff>81858</xdr:rowOff>
    </xdr:from>
    <xdr:to>
      <xdr:col>24</xdr:col>
      <xdr:colOff>672962</xdr:colOff>
      <xdr:row>60</xdr:row>
      <xdr:rowOff>0</xdr:rowOff>
    </xdr:to>
    <xdr:graphicFrame macro="">
      <xdr:nvGraphicFramePr>
        <xdr:cNvPr id="2" name="Graphique 4">
          <a:extLst>
            <a:ext uri="{FF2B5EF4-FFF2-40B4-BE49-F238E27FC236}">
              <a16:creationId xmlns:a16="http://schemas.microsoft.com/office/drawing/2014/main" id="{962E0ECA-98F9-D646-B9B8-A24318949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481854</xdr:colOff>
      <xdr:row>3</xdr:row>
      <xdr:rowOff>156879</xdr:rowOff>
    </xdr:from>
    <xdr:to>
      <xdr:col>1</xdr:col>
      <xdr:colOff>464344</xdr:colOff>
      <xdr:row>44</xdr:row>
      <xdr:rowOff>142874</xdr:rowOff>
    </xdr:to>
    <xdr:sp macro="" textlink="">
      <xdr:nvSpPr>
        <xdr:cNvPr id="7" name="Shape 21">
          <a:extLst>
            <a:ext uri="{FF2B5EF4-FFF2-40B4-BE49-F238E27FC236}">
              <a16:creationId xmlns:a16="http://schemas.microsoft.com/office/drawing/2014/main" id="{36085D05-1861-45AC-8F6C-D7B5BE9C6D64}"/>
            </a:ext>
          </a:extLst>
        </xdr:cNvPr>
        <xdr:cNvSpPr txBox="1"/>
      </xdr:nvSpPr>
      <xdr:spPr>
        <a:xfrm>
          <a:off x="481854" y="776004"/>
          <a:ext cx="3852021" cy="7867933"/>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t>The goal of this section</a:t>
          </a:r>
          <a:r>
            <a:rPr lang="en-US" sz="1100" baseline="0"/>
            <a:t> is to optimise for alpha beta values for the lowest MAPE. </a:t>
          </a:r>
          <a:endParaRPr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for</a:t>
          </a:r>
          <a:r>
            <a:rPr lang="en-US" sz="1100" b="1" u="sng" baseline="0">
              <a:solidFill>
                <a:schemeClr val="dk1"/>
              </a:solidFill>
            </a:rPr>
            <a:t> Optimisation</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marL="0" lvl="0" indent="0" algn="l" rtl="0">
            <a:spcBef>
              <a:spcPts val="0"/>
            </a:spcBef>
            <a:spcAft>
              <a:spcPts val="0"/>
            </a:spcAft>
            <a:buSzPts val="1100"/>
            <a:buFont typeface="Arial"/>
            <a:buNone/>
          </a:pPr>
          <a:r>
            <a:rPr lang="en-US" sz="1100">
              <a:solidFill>
                <a:schemeClr val="dk1"/>
              </a:solidFill>
            </a:rPr>
            <a:t>Gamma was set at</a:t>
          </a:r>
          <a:r>
            <a:rPr lang="en-US" sz="1100" baseline="0">
              <a:solidFill>
                <a:schemeClr val="dk1"/>
              </a:solidFill>
            </a:rPr>
            <a:t> 0.8, and t</a:t>
          </a:r>
          <a:r>
            <a:rPr lang="en-US" sz="1100">
              <a:solidFill>
                <a:schemeClr val="dk1"/>
              </a:solidFill>
            </a:rPr>
            <a:t>he</a:t>
          </a:r>
          <a:r>
            <a:rPr lang="en-US" sz="1100" baseline="0">
              <a:solidFill>
                <a:schemeClr val="dk1"/>
              </a:solidFill>
            </a:rPr>
            <a:t> values of alpha and beta are plotted across the column and row of the table, respectively, and MAPE is calculated based on the new forecast sales compared to actual sales in cycle 3</a:t>
          </a:r>
          <a:r>
            <a:rPr lang="en-US" sz="1100">
              <a:solidFill>
                <a:schemeClr val="dk1"/>
              </a:solidFill>
            </a:rPr>
            <a:t>. Conditional</a:t>
          </a:r>
          <a:r>
            <a:rPr lang="en-US" sz="1100" baseline="0">
              <a:solidFill>
                <a:schemeClr val="dk1"/>
              </a:solidFill>
            </a:rPr>
            <a:t> formatting was applied with blue representing percentile of 1, white for 50 percentile, and red for 75 percentile. </a:t>
          </a:r>
          <a:r>
            <a:rPr lang="en-US" sz="1100">
              <a:solidFill>
                <a:schemeClr val="dk1"/>
              </a:solidFill>
            </a:rPr>
            <a:t>The resulting</a:t>
          </a:r>
          <a:r>
            <a:rPr lang="en-US" sz="1100" baseline="0">
              <a:solidFill>
                <a:schemeClr val="dk1"/>
              </a:solidFill>
            </a:rPr>
            <a:t> three dimensions, alpha, beta, and MAPE, were plotted on a contour graph, coloured from dark blue to white, corresponding to low and high MAPE, respectively. </a:t>
          </a:r>
          <a:endParaRPr lang="en-US" sz="1100">
            <a:solidFill>
              <a:schemeClr val="dk1"/>
            </a:solidFill>
          </a:endParaRPr>
        </a:p>
        <a:p>
          <a:pPr marL="0" lvl="0" indent="0" algn="l" rtl="0">
            <a:spcBef>
              <a:spcPts val="0"/>
            </a:spcBef>
            <a:spcAft>
              <a:spcPts val="0"/>
            </a:spcAft>
            <a:buSzPts val="1100"/>
            <a:buFont typeface="Arial"/>
            <a:buNone/>
          </a:pPr>
          <a:endParaRPr lang="en-US" sz="1100">
            <a:solidFill>
              <a:schemeClr val="dk1"/>
            </a:solidFill>
          </a:endParaRPr>
        </a:p>
        <a:p>
          <a:pPr marL="0" lvl="0" indent="0" algn="l" rtl="0">
            <a:spcBef>
              <a:spcPts val="0"/>
            </a:spcBef>
            <a:spcAft>
              <a:spcPts val="0"/>
            </a:spcAft>
            <a:buSzPts val="1100"/>
            <a:buFont typeface="Arial"/>
            <a:buNone/>
          </a:pPr>
          <a:r>
            <a:rPr lang="en-US" sz="1100" b="1" u="sng">
              <a:solidFill>
                <a:schemeClr val="dk1"/>
              </a:solidFill>
            </a:rPr>
            <a:t>Results</a:t>
          </a:r>
        </a:p>
        <a:p>
          <a:pPr marL="0" lvl="0" indent="0" algn="l" rtl="0">
            <a:spcBef>
              <a:spcPts val="0"/>
            </a:spcBef>
            <a:spcAft>
              <a:spcPts val="0"/>
            </a:spcAft>
            <a:buSzPts val="1100"/>
            <a:buFont typeface="Arial"/>
            <a:buNone/>
          </a:pPr>
          <a:endParaRPr lang="en-US" sz="1100" b="1" u="sng">
            <a:solidFill>
              <a:schemeClr val="dk1"/>
            </a:solidFill>
          </a:endParaRPr>
        </a:p>
        <a:p>
          <a:pPr marL="0" lvl="0" indent="0" algn="l" rtl="0">
            <a:spcBef>
              <a:spcPts val="0"/>
            </a:spcBef>
            <a:spcAft>
              <a:spcPts val="0"/>
            </a:spcAft>
            <a:buSzPts val="1100"/>
            <a:buFont typeface="Arial"/>
            <a:buNone/>
          </a:pPr>
          <a:r>
            <a:rPr lang="en-US" sz="1100" b="0" u="none">
              <a:solidFill>
                <a:schemeClr val="dk1"/>
              </a:solidFill>
            </a:rPr>
            <a:t>The optimised MAPE</a:t>
          </a:r>
          <a:r>
            <a:rPr lang="en-US" sz="1100" b="0" u="none" baseline="0">
              <a:solidFill>
                <a:schemeClr val="dk1"/>
              </a:solidFill>
            </a:rPr>
            <a:t> is at 3.78%. which was slightly higher than the MAPE from the forecast validation. Reasoning could be due to the use of alpha = 0 in forecast validation. This new MAPE corresponds to the values of: </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alpha = 0.001</a:t>
          </a:r>
        </a:p>
        <a:p>
          <a:pPr marL="0" lvl="0" indent="0" algn="l" rtl="0">
            <a:spcBef>
              <a:spcPts val="0"/>
            </a:spcBef>
            <a:spcAft>
              <a:spcPts val="0"/>
            </a:spcAft>
            <a:buSzPts val="1100"/>
            <a:buFont typeface="Arial"/>
            <a:buNone/>
          </a:pPr>
          <a:r>
            <a:rPr lang="en-US" sz="1100" b="0" u="none" baseline="0">
              <a:solidFill>
                <a:schemeClr val="dk1"/>
              </a:solidFill>
            </a:rPr>
            <a:t>beta = 0.003</a:t>
          </a:r>
        </a:p>
        <a:p>
          <a:pPr marL="0" lvl="0" indent="0" algn="l" rtl="0">
            <a:spcBef>
              <a:spcPts val="0"/>
            </a:spcBef>
            <a:spcAft>
              <a:spcPts val="0"/>
            </a:spcAft>
            <a:buSzPts val="1100"/>
            <a:buFont typeface="Arial"/>
            <a:buNone/>
          </a:pPr>
          <a:r>
            <a:rPr lang="en-US" sz="1100" b="0" u="none" baseline="0">
              <a:solidFill>
                <a:schemeClr val="dk1"/>
              </a:solidFill>
            </a:rPr>
            <a:t>gamma = 0.8</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1" u="sng" baseline="0">
              <a:solidFill>
                <a:schemeClr val="dk1"/>
              </a:solidFill>
            </a:rPr>
            <a:t>Procedure for New Forecast</a:t>
          </a:r>
        </a:p>
        <a:p>
          <a:pPr marL="0" lvl="0" indent="0" algn="l" rtl="0">
            <a:spcBef>
              <a:spcPts val="0"/>
            </a:spcBef>
            <a:spcAft>
              <a:spcPts val="0"/>
            </a:spcAft>
            <a:buSzPts val="1100"/>
            <a:buFont typeface="Arial"/>
            <a:buNone/>
          </a:pPr>
          <a:endParaRPr lang="en-US" sz="1100" b="1" u="sng"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The B, T, S, and F values were calculated based on the new alpha, beta, and gamma values selected. For Base and Seasonality values for cycle 1, the seasonality component was extracted from the weighted average seasonality values from Forecast Validation. From cycle 2 onwards, the seasonality component for B and S were taken from the seasonality value for cycle 1. The model was trained with h=1 for cycle 1 and 2, and then with incrementally increasing h for cycle 3 onwards. </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1" u="sng" baseline="0">
              <a:solidFill>
                <a:schemeClr val="dk1"/>
              </a:solidFill>
            </a:rPr>
            <a:t>Results</a:t>
          </a:r>
        </a:p>
        <a:p>
          <a:pPr marL="0" lvl="0" indent="0" algn="l" rtl="0">
            <a:spcBef>
              <a:spcPts val="0"/>
            </a:spcBef>
            <a:spcAft>
              <a:spcPts val="0"/>
            </a:spcAft>
            <a:buSzPts val="1100"/>
            <a:buFont typeface="Arial"/>
            <a:buNone/>
          </a:pPr>
          <a:endParaRPr lang="en-US" sz="1100" b="1" u="sng"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Throughout cycle 1, 2, and 3, the new alpha, beta, and gamma values APE values hover between 0% and 6%, indicating very good fit of forecast model to existing sales data. </a:t>
          </a:r>
          <a:endParaRPr sz="1100" b="0" u="none">
            <a:solidFill>
              <a:schemeClr val="dk1"/>
            </a:solidFill>
          </a:endParaRPr>
        </a:p>
      </xdr:txBody>
    </xdr:sp>
    <xdr:clientData/>
  </xdr:twoCellAnchor>
  <xdr:oneCellAnchor>
    <xdr:from>
      <xdr:col>41</xdr:col>
      <xdr:colOff>928686</xdr:colOff>
      <xdr:row>7</xdr:row>
      <xdr:rowOff>60960</xdr:rowOff>
    </xdr:from>
    <xdr:ext cx="9701214" cy="6501765"/>
    <xdr:graphicFrame macro="">
      <xdr:nvGraphicFramePr>
        <xdr:cNvPr id="4" name="Chart 14" title="Chart">
          <a:extLst>
            <a:ext uri="{FF2B5EF4-FFF2-40B4-BE49-F238E27FC236}">
              <a16:creationId xmlns:a16="http://schemas.microsoft.com/office/drawing/2014/main" id="{F72563E7-37C5-4824-AB6D-4FC3DBF61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41</xdr:col>
      <xdr:colOff>916781</xdr:colOff>
      <xdr:row>43</xdr:row>
      <xdr:rowOff>11906</xdr:rowOff>
    </xdr:from>
    <xdr:ext cx="9353550" cy="5657850"/>
    <xdr:graphicFrame macro="">
      <xdr:nvGraphicFramePr>
        <xdr:cNvPr id="5" name="Chart 13" title="Chart">
          <a:extLst>
            <a:ext uri="{FF2B5EF4-FFF2-40B4-BE49-F238E27FC236}">
              <a16:creationId xmlns:a16="http://schemas.microsoft.com/office/drawing/2014/main" id="{F447C363-7A50-4C89-A5FD-3B602BF91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twoCellAnchor>
    <xdr:from>
      <xdr:col>0</xdr:col>
      <xdr:colOff>419100</xdr:colOff>
      <xdr:row>4</xdr:row>
      <xdr:rowOff>38095</xdr:rowOff>
    </xdr:from>
    <xdr:to>
      <xdr:col>6</xdr:col>
      <xdr:colOff>409575</xdr:colOff>
      <xdr:row>57</xdr:row>
      <xdr:rowOff>44096</xdr:rowOff>
    </xdr:to>
    <xdr:sp macro="" textlink="">
      <xdr:nvSpPr>
        <xdr:cNvPr id="2" name="Shape 21">
          <a:extLst>
            <a:ext uri="{FF2B5EF4-FFF2-40B4-BE49-F238E27FC236}">
              <a16:creationId xmlns:a16="http://schemas.microsoft.com/office/drawing/2014/main" id="{B9914747-CAD2-4995-92AF-21B4AB7CEB96}"/>
            </a:ext>
          </a:extLst>
        </xdr:cNvPr>
        <xdr:cNvSpPr txBox="1"/>
      </xdr:nvSpPr>
      <xdr:spPr>
        <a:xfrm>
          <a:off x="419100" y="814206"/>
          <a:ext cx="6772628" cy="10580515"/>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solidFill>
                <a:sysClr val="windowText" lastClr="000000"/>
              </a:solidFill>
            </a:rPr>
            <a:t>Here</a:t>
          </a:r>
          <a:r>
            <a:rPr lang="en-US" sz="1100" baseline="0">
              <a:solidFill>
                <a:sysClr val="windowText" lastClr="000000"/>
              </a:solidFill>
            </a:rPr>
            <a:t> we perform aggregate planning (AP), with numbers based on the data ChatGPT can obtain and taking the upper limits of estimations to plan for leaner manufacturing models. This also lays out the demand for level, hybrid, and chase models of AP. </a:t>
          </a: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for</a:t>
          </a:r>
          <a:r>
            <a:rPr lang="en-US" sz="1100" b="1" u="sng" baseline="0">
              <a:solidFill>
                <a:schemeClr val="dk1"/>
              </a:solidFill>
            </a:rPr>
            <a:t> Section 1</a:t>
          </a:r>
          <a:endParaRPr sz="1100" b="1" u="sng">
            <a:solidFill>
              <a:schemeClr val="dk1"/>
            </a:solidFill>
          </a:endParaRPr>
        </a:p>
        <a:p>
          <a:pPr marL="0" lvl="0" indent="0" algn="l" rtl="0">
            <a:spcBef>
              <a:spcPts val="0"/>
            </a:spcBef>
            <a:spcAft>
              <a:spcPts val="0"/>
            </a:spcAft>
            <a:buClr>
              <a:schemeClr val="dk1"/>
            </a:buClr>
            <a:buSzPts val="1100"/>
            <a:buFont typeface="Arial"/>
            <a:buNone/>
          </a:pPr>
          <a:endParaRPr sz="1100" b="1" u="sng">
            <a:solidFill>
              <a:schemeClr val="dk1"/>
            </a:solidFill>
          </a:endParaRPr>
        </a:p>
        <a:p>
          <a:pPr rtl="0"/>
          <a:r>
            <a:rPr lang="en-US" sz="1100" baseline="0">
              <a:effectLst/>
              <a:latin typeface="+mn-lt"/>
              <a:ea typeface="+mn-ea"/>
              <a:cs typeface="+mn-cs"/>
            </a:rPr>
            <a:t>Beginning inventory was defined as the average sales across the entirety of cycle 3.</a:t>
          </a:r>
        </a:p>
        <a:p>
          <a:pPr rtl="0"/>
          <a:endParaRPr lang="en-GB">
            <a:effectLst/>
          </a:endParaRPr>
        </a:p>
        <a:p>
          <a:pPr rtl="0"/>
          <a:r>
            <a:rPr lang="en-US" sz="1100" baseline="0">
              <a:effectLst/>
              <a:latin typeface="+mn-lt"/>
              <a:ea typeface="+mn-ea"/>
              <a:cs typeface="+mn-cs"/>
            </a:rPr>
            <a:t>Labor units per worker was difficult to estimate, as Sony does not publicly release these datas. ChatGPT's LLM was able to obtain Apple AirPods's numbers, which has around 3 million units sold per month with a requirement of around 30,000 workers to accomplish this goal for highly automated manufacturing lines. Assuming these numbers are correct, and the 30,000 accounts for ideal production schedules with no backups, this will equate to 100 units per worker. And ChatGPT believes this to be a good benchmark. For higher quality headphones (e.g. noise cancellation), the production will roughly be around 100~150 units per worker, while low end products from other companies can reach 200~350 units per workers. Given these facts, we have decided to go with 100 units per worker, assuming a highly-automated manufacturing line, and assuming the beginning workforce will be </a:t>
          </a:r>
          <a:r>
            <a:rPr lang="en-US" sz="1100" baseline="0">
              <a:solidFill>
                <a:schemeClr val="tx1"/>
              </a:solidFill>
              <a:effectLst/>
              <a:latin typeface="+mn-lt"/>
              <a:ea typeface="+mn-ea"/>
              <a:cs typeface="+mn-cs"/>
            </a:rPr>
            <a:t>2100 -</a:t>
          </a:r>
          <a:r>
            <a:rPr lang="en-US" sz="1100" baseline="0">
              <a:effectLst/>
              <a:latin typeface="+mn-lt"/>
              <a:ea typeface="+mn-ea"/>
              <a:cs typeface="+mn-cs"/>
            </a:rPr>
            <a:t> this ideal production schedule to account for sickness, injuries, and individual productivity differences. </a:t>
          </a:r>
        </a:p>
        <a:p>
          <a:pPr rtl="0"/>
          <a:endParaRPr lang="en-GB">
            <a:effectLst/>
          </a:endParaRPr>
        </a:p>
        <a:p>
          <a:pPr rtl="0"/>
          <a:r>
            <a:rPr lang="en-GB">
              <a:effectLst/>
            </a:rPr>
            <a:t>The</a:t>
          </a:r>
          <a:r>
            <a:rPr lang="en-GB" baseline="0">
              <a:effectLst/>
            </a:rPr>
            <a:t> beginning inventory assumption assumes an average of sales, irregardless of seasonality. This allows us to predict the size of workforce to deal with this year-on demand, for which </a:t>
          </a:r>
          <a:r>
            <a:rPr lang="en-GB">
              <a:effectLst/>
            </a:rPr>
            <a:t>we</a:t>
          </a:r>
          <a:r>
            <a:rPr lang="en-GB" baseline="0">
              <a:effectLst/>
            </a:rPr>
            <a:t> assumed 90% capacity in fulfilling these orders (because Sony does not publically release these data), which comes down to 1853 workers for the start of cycle 4. </a:t>
          </a:r>
          <a:endParaRPr lang="en-GB">
            <a:effectLst/>
          </a:endParaRPr>
        </a:p>
        <a:p>
          <a:pPr rtl="0"/>
          <a:endParaRPr lang="en-GB">
            <a:effectLst/>
          </a:endParaRPr>
        </a:p>
        <a:p>
          <a:pPr rtl="0"/>
          <a:r>
            <a:rPr lang="en-US" sz="1100" baseline="0">
              <a:effectLst/>
              <a:latin typeface="+mn-lt"/>
              <a:ea typeface="+mn-ea"/>
              <a:cs typeface="+mn-cs"/>
            </a:rPr>
            <a:t>Also with this assumption, and knowing Sony's production lines are in Southeast Asia with an average hourly wage of $3, and 160 hours per month for full time work, this allows us to calculate to around $5 per unit. </a:t>
          </a:r>
        </a:p>
        <a:p>
          <a:pPr rtl="0"/>
          <a:endParaRPr lang="en-GB">
            <a:effectLst/>
          </a:endParaRPr>
        </a:p>
        <a:p>
          <a:pPr rtl="0"/>
          <a:r>
            <a:rPr lang="en-US" sz="1100" baseline="0">
              <a:effectLst/>
              <a:latin typeface="+mn-lt"/>
              <a:ea typeface="+mn-ea"/>
              <a:cs typeface="+mn-cs"/>
            </a:rPr>
            <a:t>Overtime/subcontracting costs were calculated as 50% higher than normal wages, which would be 150% of $5.</a:t>
          </a:r>
        </a:p>
        <a:p>
          <a:pPr rtl="0"/>
          <a:endParaRPr lang="en-GB">
            <a:effectLst/>
          </a:endParaRPr>
        </a:p>
        <a:p>
          <a:pPr rtl="0" eaLnBrk="1" fontAlgn="auto" latinLnBrk="0" hangingPunct="1"/>
          <a:r>
            <a:rPr lang="en-US" sz="1100" baseline="0">
              <a:effectLst/>
              <a:latin typeface="+mn-lt"/>
              <a:ea typeface="+mn-ea"/>
              <a:cs typeface="+mn-cs"/>
            </a:rPr>
            <a:t>Inventory holding costs is estimated to be an extra $1 per unit at the highest estimated value, even though storage costs in Asia can be around $0.10. </a:t>
          </a:r>
        </a:p>
        <a:p>
          <a:pPr rtl="0" eaLnBrk="1" fontAlgn="auto" latinLnBrk="0" hangingPunct="1"/>
          <a:endParaRPr lang="en-GB">
            <a:effectLst/>
          </a:endParaRPr>
        </a:p>
        <a:p>
          <a:pPr rtl="0" eaLnBrk="1" fontAlgn="auto" latinLnBrk="0" hangingPunct="1"/>
          <a:r>
            <a:rPr lang="en-US" sz="1100" baseline="0">
              <a:effectLst/>
              <a:latin typeface="+mn-lt"/>
              <a:ea typeface="+mn-ea"/>
              <a:cs typeface="+mn-cs"/>
            </a:rPr>
            <a:t>Backorders are assumed to have an extra $10 per unit, assuming increased costs in inventory, overtime, shipping, and lost revenue for order cancellations. Backorders are different from overtime/subcontracting costs in that we do not rellocate the production elsewhere, and we keep the production delay in-house. </a:t>
          </a:r>
        </a:p>
        <a:p>
          <a:pPr rtl="0" eaLnBrk="1" fontAlgn="auto" latinLnBrk="0" hangingPunct="1"/>
          <a:endParaRPr lang="en-GB">
            <a:effectLst/>
          </a:endParaRPr>
        </a:p>
        <a:p>
          <a:pPr rtl="0" eaLnBrk="1" fontAlgn="auto" latinLnBrk="0" hangingPunct="1"/>
          <a:r>
            <a:rPr lang="en-US" sz="1100" baseline="0">
              <a:effectLst/>
              <a:latin typeface="+mn-lt"/>
              <a:ea typeface="+mn-ea"/>
              <a:cs typeface="+mn-cs"/>
            </a:rPr>
            <a:t>Hiring costs assume $500 per worker per unit to include training, administration fees, and missed production. And laying off costs is estimated to be higher at $800 per unit for laying off costs. </a:t>
          </a:r>
          <a:endParaRPr lang="en-US" sz="1100">
            <a:solidFill>
              <a:schemeClr val="dk1"/>
            </a:solidFill>
          </a:endParaRPr>
        </a:p>
        <a:p>
          <a:pPr marL="0" lvl="0" indent="0" algn="l" rtl="0">
            <a:spcBef>
              <a:spcPts val="0"/>
            </a:spcBef>
            <a:spcAft>
              <a:spcPts val="0"/>
            </a:spcAft>
            <a:buSzPts val="1100"/>
            <a:buFont typeface="Arial"/>
            <a:buNone/>
          </a:pPr>
          <a:endParaRPr lang="en-US" sz="1100">
            <a:solidFill>
              <a:schemeClr val="dk1"/>
            </a:solidFill>
          </a:endParaRPr>
        </a:p>
        <a:p>
          <a:pPr marL="0" lvl="0" indent="0" algn="l" rtl="0">
            <a:spcBef>
              <a:spcPts val="0"/>
            </a:spcBef>
            <a:spcAft>
              <a:spcPts val="0"/>
            </a:spcAft>
            <a:buSzPts val="1100"/>
            <a:buFont typeface="Arial"/>
            <a:buNone/>
          </a:pPr>
          <a:r>
            <a:rPr lang="en-US" sz="1100" b="1" u="sng">
              <a:solidFill>
                <a:schemeClr val="dk1"/>
              </a:solidFill>
            </a:rPr>
            <a:t>Procedure</a:t>
          </a:r>
          <a:r>
            <a:rPr lang="en-US" sz="1100" b="1" u="sng" baseline="0">
              <a:solidFill>
                <a:schemeClr val="dk1"/>
              </a:solidFill>
            </a:rPr>
            <a:t> for Sections 2~4</a:t>
          </a:r>
        </a:p>
        <a:p>
          <a:pPr marL="0" lvl="0" indent="0" algn="l" rtl="0">
            <a:spcBef>
              <a:spcPts val="0"/>
            </a:spcBef>
            <a:spcAft>
              <a:spcPts val="0"/>
            </a:spcAft>
            <a:buSzPts val="1100"/>
            <a:buFont typeface="Arial"/>
            <a:buNone/>
          </a:pPr>
          <a:endParaRPr lang="en-US" sz="1100" b="1" u="sng"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The demand assumes the forecast values from Cycle 4, and </a:t>
          </a:r>
          <a:r>
            <a:rPr lang="en-US" sz="1100" b="0" u="none" baseline="0">
              <a:solidFill>
                <a:schemeClr val="tx1"/>
              </a:solidFill>
            </a:rPr>
            <a:t>the production amount will assume cycle 3 data. </a:t>
          </a:r>
        </a:p>
        <a:p>
          <a:pPr marL="0" lvl="0" indent="0" algn="l" rtl="0">
            <a:spcBef>
              <a:spcPts val="0"/>
            </a:spcBef>
            <a:spcAft>
              <a:spcPts val="0"/>
            </a:spcAft>
            <a:buSzPts val="1100"/>
            <a:buFont typeface="Arial"/>
            <a:buNone/>
          </a:pPr>
          <a:endParaRPr lang="en-US" sz="1100" b="0" u="none" baseline="0">
            <a:solidFill>
              <a:schemeClr val="tx1"/>
            </a:solidFill>
          </a:endParaRPr>
        </a:p>
        <a:p>
          <a:pPr marL="0" lvl="0" indent="0" algn="l" rtl="0">
            <a:spcBef>
              <a:spcPts val="0"/>
            </a:spcBef>
            <a:spcAft>
              <a:spcPts val="0"/>
            </a:spcAft>
            <a:buSzPts val="1100"/>
            <a:buFont typeface="Arial"/>
            <a:buNone/>
          </a:pPr>
          <a:r>
            <a:rPr lang="en-US" sz="1100" b="0" u="none" baseline="0">
              <a:solidFill>
                <a:schemeClr val="tx1"/>
              </a:solidFill>
            </a:rPr>
            <a:t>For Level AP, we hired some workers compared from last year because of the trend that follows the demand. For Hybrid AP, we will subcontract for half-year an extra 400 workers in the beginning (Nov) to prepare for our peack in the forecasted demand, and we will fire  them in April due to the low demand in the following months. For Chase AP, we have decided to hire or lay off workers based on the demand of the month and what is in our inventory currently, and this number is assumed that by the first day of the month, this number of workers will be hired. </a:t>
          </a:r>
        </a:p>
        <a:p>
          <a:pPr marL="0" lvl="0" indent="0" algn="l" rtl="0">
            <a:spcBef>
              <a:spcPts val="0"/>
            </a:spcBef>
            <a:spcAft>
              <a:spcPts val="0"/>
            </a:spcAft>
            <a:buSzPts val="1100"/>
            <a:buFont typeface="Arial"/>
            <a:buNone/>
          </a:pPr>
          <a:endParaRPr lang="en-US" sz="1100" b="0" u="none" baseline="0">
            <a:solidFill>
              <a:schemeClr val="tx1"/>
            </a:solidFill>
          </a:endParaRPr>
        </a:p>
        <a:p>
          <a:pPr marL="0" lvl="0" indent="0" algn="l" rtl="0">
            <a:spcBef>
              <a:spcPts val="0"/>
            </a:spcBef>
            <a:spcAft>
              <a:spcPts val="0"/>
            </a:spcAft>
            <a:buSzPts val="1100"/>
            <a:buFont typeface="Arial"/>
            <a:buNone/>
          </a:pPr>
          <a:r>
            <a:rPr lang="en-US" sz="1100" b="0" u="none" baseline="0">
              <a:solidFill>
                <a:schemeClr val="dk1"/>
              </a:solidFill>
            </a:rPr>
            <a:t>Total (cumulative) monthly costs takes in account all the costs associated with regular time capacity, overtime capacity, backorders, workers hired, and workers laid off. </a:t>
          </a:r>
        </a:p>
        <a:p>
          <a:pPr marL="0" lvl="0" indent="0" algn="l" rtl="0">
            <a:spcBef>
              <a:spcPts val="0"/>
            </a:spcBef>
            <a:spcAft>
              <a:spcPts val="0"/>
            </a:spcAft>
            <a:buSzPts val="1100"/>
            <a:buFont typeface="Arial"/>
            <a:buNone/>
          </a:pPr>
          <a:endParaRPr lang="en-US" sz="1100">
            <a:solidFill>
              <a:schemeClr val="dk1"/>
            </a:solidFill>
          </a:endParaRPr>
        </a:p>
        <a:p>
          <a:pPr marL="0" lvl="0" indent="0" algn="l" rtl="0">
            <a:spcBef>
              <a:spcPts val="0"/>
            </a:spcBef>
            <a:spcAft>
              <a:spcPts val="0"/>
            </a:spcAft>
            <a:buSzPts val="1100"/>
            <a:buFont typeface="Arial"/>
            <a:buNone/>
          </a:pPr>
          <a:r>
            <a:rPr lang="en-US" sz="1100" b="1" u="sng">
              <a:solidFill>
                <a:schemeClr val="dk1"/>
              </a:solidFill>
            </a:rPr>
            <a:t>Results</a:t>
          </a:r>
        </a:p>
        <a:p>
          <a:pPr marL="0" lvl="0" indent="0" algn="l" rtl="0">
            <a:spcBef>
              <a:spcPts val="0"/>
            </a:spcBef>
            <a:spcAft>
              <a:spcPts val="0"/>
            </a:spcAft>
            <a:buSzPts val="1100"/>
            <a:buFont typeface="Arial"/>
            <a:buNone/>
          </a:pPr>
          <a:endParaRPr lang="en-US" sz="1100" b="1" u="sng">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These numbers allowed us to graph out projected output (figure 1), monthly costs (figure 2), and cumulative monthly costs (figure 3).</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Hybrid AP was selected as the method to proceed with MCP and RCCP. It's the plan with less costs: it has some costs because of the hiring and firing processes (not as many as with the chase plan), but this makes possible to not have backorders which makes the final costs lower than with the level plan.</a:t>
          </a:r>
          <a:endParaRPr sz="1100" b="0" u="none">
            <a:solidFill>
              <a:schemeClr val="dk1"/>
            </a:solidFill>
          </a:endParaRPr>
        </a:p>
      </xdr:txBody>
    </xdr:sp>
    <xdr:clientData/>
  </xdr:twoCellAnchor>
  <xdr:twoCellAnchor>
    <xdr:from>
      <xdr:col>39</xdr:col>
      <xdr:colOff>347568</xdr:colOff>
      <xdr:row>37</xdr:row>
      <xdr:rowOff>67236</xdr:rowOff>
    </xdr:from>
    <xdr:to>
      <xdr:col>54</xdr:col>
      <xdr:colOff>107825</xdr:colOff>
      <xdr:row>60</xdr:row>
      <xdr:rowOff>101727</xdr:rowOff>
    </xdr:to>
    <xdr:graphicFrame macro="">
      <xdr:nvGraphicFramePr>
        <xdr:cNvPr id="4" name="Chart 1">
          <a:extLst>
            <a:ext uri="{FF2B5EF4-FFF2-40B4-BE49-F238E27FC236}">
              <a16:creationId xmlns:a16="http://schemas.microsoft.com/office/drawing/2014/main" id="{83067940-3854-4673-B98D-0FF1F2434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84667</xdr:colOff>
      <xdr:row>37</xdr:row>
      <xdr:rowOff>127000</xdr:rowOff>
    </xdr:from>
    <xdr:to>
      <xdr:col>38</xdr:col>
      <xdr:colOff>540809</xdr:colOff>
      <xdr:row>60</xdr:row>
      <xdr:rowOff>156635</xdr:rowOff>
    </xdr:to>
    <xdr:graphicFrame macro="">
      <xdr:nvGraphicFramePr>
        <xdr:cNvPr id="5" name="Chart 1">
          <a:extLst>
            <a:ext uri="{FF2B5EF4-FFF2-40B4-BE49-F238E27FC236}">
              <a16:creationId xmlns:a16="http://schemas.microsoft.com/office/drawing/2014/main" id="{A2EAB043-A15A-40E7-BD8E-57C6FB777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84667</xdr:colOff>
      <xdr:row>61</xdr:row>
      <xdr:rowOff>201083</xdr:rowOff>
    </xdr:from>
    <xdr:to>
      <xdr:col>38</xdr:col>
      <xdr:colOff>540809</xdr:colOff>
      <xdr:row>85</xdr:row>
      <xdr:rowOff>177801</xdr:rowOff>
    </xdr:to>
    <xdr:graphicFrame macro="">
      <xdr:nvGraphicFramePr>
        <xdr:cNvPr id="6" name="Chart 1">
          <a:extLst>
            <a:ext uri="{FF2B5EF4-FFF2-40B4-BE49-F238E27FC236}">
              <a16:creationId xmlns:a16="http://schemas.microsoft.com/office/drawing/2014/main" id="{7657CCB0-340F-479B-A91C-A0509BC82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44823</xdr:colOff>
      <xdr:row>14</xdr:row>
      <xdr:rowOff>17929</xdr:rowOff>
    </xdr:from>
    <xdr:to>
      <xdr:col>38</xdr:col>
      <xdr:colOff>502024</xdr:colOff>
      <xdr:row>37</xdr:row>
      <xdr:rowOff>79315</xdr:rowOff>
    </xdr:to>
    <xdr:graphicFrame macro="">
      <xdr:nvGraphicFramePr>
        <xdr:cNvPr id="7" name="Chart 1">
          <a:extLst>
            <a:ext uri="{FF2B5EF4-FFF2-40B4-BE49-F238E27FC236}">
              <a16:creationId xmlns:a16="http://schemas.microsoft.com/office/drawing/2014/main" id="{8FF2CF1D-C23F-4493-A42D-2A1B343BB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365125</xdr:colOff>
      <xdr:row>61</xdr:row>
      <xdr:rowOff>158750</xdr:rowOff>
    </xdr:from>
    <xdr:to>
      <xdr:col>54</xdr:col>
      <xdr:colOff>125382</xdr:colOff>
      <xdr:row>86</xdr:row>
      <xdr:rowOff>18616</xdr:rowOff>
    </xdr:to>
    <xdr:graphicFrame macro="">
      <xdr:nvGraphicFramePr>
        <xdr:cNvPr id="3" name="Chart 1">
          <a:extLst>
            <a:ext uri="{FF2B5EF4-FFF2-40B4-BE49-F238E27FC236}">
              <a16:creationId xmlns:a16="http://schemas.microsoft.com/office/drawing/2014/main" id="{005757CC-E0F3-F649-BF21-92FE002DB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317500</xdr:colOff>
      <xdr:row>2</xdr:row>
      <xdr:rowOff>0</xdr:rowOff>
    </xdr:from>
    <xdr:to>
      <xdr:col>1</xdr:col>
      <xdr:colOff>516467</xdr:colOff>
      <xdr:row>41</xdr:row>
      <xdr:rowOff>144318</xdr:rowOff>
    </xdr:to>
    <xdr:sp macro="" textlink="">
      <xdr:nvSpPr>
        <xdr:cNvPr id="2" name="Shape 21">
          <a:extLst>
            <a:ext uri="{FF2B5EF4-FFF2-40B4-BE49-F238E27FC236}">
              <a16:creationId xmlns:a16="http://schemas.microsoft.com/office/drawing/2014/main" id="{5FCEE828-3D8A-2A46-8D8A-F802AF2AB7CF}"/>
            </a:ext>
          </a:extLst>
        </xdr:cNvPr>
        <xdr:cNvSpPr txBox="1"/>
      </xdr:nvSpPr>
      <xdr:spPr>
        <a:xfrm>
          <a:off x="317500" y="375227"/>
          <a:ext cx="6101581" cy="7634432"/>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p>
        <a:p>
          <a:pPr marL="0" lvl="0" indent="0" algn="l" rtl="0">
            <a:spcBef>
              <a:spcPts val="0"/>
            </a:spcBef>
            <a:spcAft>
              <a:spcPts val="0"/>
            </a:spcAft>
            <a:buSzPts val="1100"/>
            <a:buFont typeface="Arial"/>
            <a:buNone/>
          </a:pPr>
          <a:endParaRPr lang="en-US" sz="1100" b="1" u="sng"/>
        </a:p>
        <a:p>
          <a:pPr marL="0" lvl="0" indent="0" algn="l" rtl="0">
            <a:spcBef>
              <a:spcPts val="0"/>
            </a:spcBef>
            <a:spcAft>
              <a:spcPts val="0"/>
            </a:spcAft>
            <a:buSzPts val="1100"/>
            <a:buFont typeface="Arial"/>
            <a:buNone/>
          </a:pPr>
          <a:r>
            <a:rPr lang="en-US" sz="1100">
              <a:solidFill>
                <a:sysClr val="windowText" lastClr="000000"/>
              </a:solidFill>
            </a:rPr>
            <a:t>Here</a:t>
          </a:r>
          <a:r>
            <a:rPr lang="en-US" sz="1100" baseline="0">
              <a:solidFill>
                <a:sysClr val="windowText" lastClr="000000"/>
              </a:solidFill>
            </a:rPr>
            <a:t> we perform plan for initial Master Production Schedule (MPS) for demand planning on the weekly level based on Hybrid Strategy AP, and a Rough Cut Capacity Planning (RCCP) to anticipate and roughly evaluate labour required to meet the MCP. </a:t>
          </a:r>
        </a:p>
        <a:p>
          <a:pPr marL="0" lvl="0" indent="0" algn="l" rtl="0">
            <a:spcBef>
              <a:spcPts val="0"/>
            </a:spcBef>
            <a:spcAft>
              <a:spcPts val="0"/>
            </a:spcAft>
            <a:buSzPts val="1100"/>
            <a:buFont typeface="Arial"/>
            <a:buNone/>
          </a:pPr>
          <a:endParaRPr lang="en-US"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for</a:t>
          </a:r>
          <a:r>
            <a:rPr lang="en-US" sz="1100" b="1" u="sng" baseline="0">
              <a:solidFill>
                <a:schemeClr val="dk1"/>
              </a:solidFill>
            </a:rPr>
            <a:t> Initial MPS</a:t>
          </a:r>
          <a:endParaRPr lang="en-US" sz="1100" b="1" u="sng">
            <a:solidFill>
              <a:schemeClr val="dk1"/>
            </a:solidFill>
          </a:endParaRPr>
        </a:p>
        <a:p>
          <a:pPr rtl="0"/>
          <a:endParaRPr lang="en-US" sz="1100" b="1" u="sng" baseline="0">
            <a:solidFill>
              <a:schemeClr val="dk1"/>
            </a:solidFill>
            <a:effectLst/>
            <a:latin typeface="+mn-lt"/>
            <a:ea typeface="+mn-ea"/>
            <a:cs typeface="+mn-cs"/>
          </a:endParaRPr>
        </a:p>
        <a:p>
          <a:pPr rtl="0"/>
          <a:r>
            <a:rPr lang="en-US" sz="1100" baseline="0">
              <a:effectLst/>
              <a:latin typeface="+mn-lt"/>
              <a:ea typeface="+mn-ea"/>
              <a:cs typeface="+mn-cs"/>
            </a:rPr>
            <a:t>The initial inventory is assumed to be the inventory of the first month (October) after taking the difference between demand and production. The security inventory is assuming that Sony maintains 20% extra of products, and that will be 20% of the initial inventory. </a:t>
          </a:r>
        </a:p>
        <a:p>
          <a:pPr rtl="0"/>
          <a:endParaRPr lang="en-US" sz="1100" baseline="0">
            <a:effectLst/>
            <a:latin typeface="+mn-lt"/>
            <a:ea typeface="+mn-ea"/>
            <a:cs typeface="+mn-cs"/>
          </a:endParaRPr>
        </a:p>
        <a:p>
          <a:pPr rtl="0"/>
          <a:r>
            <a:rPr lang="en-US" sz="1100" baseline="0">
              <a:effectLst/>
              <a:latin typeface="+mn-lt"/>
              <a:ea typeface="+mn-ea"/>
              <a:cs typeface="+mn-cs"/>
            </a:rPr>
            <a:t>The allocation of the forecast demand of each month to the four weeks of that month is done by dividing the monthly forecast by 4, which represents equal weight in the contribution of each week to the monthly forecast demand. </a:t>
          </a:r>
        </a:p>
        <a:p>
          <a:pPr rtl="0"/>
          <a:endParaRPr lang="en-US" sz="1100" baseline="0">
            <a:effectLst/>
            <a:latin typeface="+mn-lt"/>
            <a:ea typeface="+mn-ea"/>
            <a:cs typeface="+mn-cs"/>
          </a:endParaRPr>
        </a:p>
        <a:p>
          <a:pPr rtl="0"/>
          <a:r>
            <a:rPr lang="en-US" sz="1100" baseline="0">
              <a:effectLst/>
              <a:latin typeface="+mn-lt"/>
              <a:ea typeface="+mn-ea"/>
              <a:cs typeface="+mn-cs"/>
            </a:rPr>
            <a:t>Initial MPS  - value proportional to number of batches produce (we assume that 1 batch is 1000 units and therefore, MPS is devisble by 1000).  MPS is such that, it alwasy below Available Labour Units, and enough to return to initial inventory in the end of the year</a:t>
          </a:r>
        </a:p>
        <a:p>
          <a:pPr rtl="0"/>
          <a:endParaRPr lang="en-US" sz="1100" baseline="0">
            <a:effectLst/>
            <a:latin typeface="+mn-lt"/>
            <a:ea typeface="+mn-ea"/>
            <a:cs typeface="+mn-cs"/>
          </a:endParaRPr>
        </a:p>
        <a:p>
          <a:pPr rtl="0"/>
          <a:r>
            <a:rPr lang="en-US" sz="1100" baseline="0">
              <a:effectLst/>
              <a:latin typeface="+mn-lt"/>
              <a:ea typeface="+mn-ea"/>
              <a:cs typeface="+mn-cs"/>
            </a:rPr>
            <a:t>This number shows the number of units that is required to be produced that month in order to meet the demand. If this difference is less than zero, i.e., inventory is greater than demand, then the value is assigned to zero. </a:t>
          </a:r>
        </a:p>
        <a:p>
          <a:pPr rtl="0"/>
          <a:endParaRPr lang="en-US" sz="1100" baseline="0">
            <a:effectLst/>
            <a:latin typeface="+mn-lt"/>
            <a:ea typeface="+mn-ea"/>
            <a:cs typeface="+mn-cs"/>
          </a:endParaRPr>
        </a:p>
        <a:p>
          <a:pPr rtl="0"/>
          <a:r>
            <a:rPr lang="en-US" sz="1100" baseline="0">
              <a:effectLst/>
              <a:latin typeface="+mn-lt"/>
              <a:ea typeface="+mn-ea"/>
              <a:cs typeface="+mn-cs"/>
            </a:rPr>
            <a:t>The projected available units will be the total number of units after MPS and with the current inventory (the project available from last month) minus the allocated demand. </a:t>
          </a:r>
        </a:p>
        <a:p>
          <a:pPr rtl="0"/>
          <a:endParaRPr lang="en-US" sz="1100"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u="none" baseline="0">
              <a:solidFill>
                <a:schemeClr val="tx1"/>
              </a:solidFill>
            </a:rPr>
            <a:t>Now we are ready to authorise it.</a:t>
          </a:r>
          <a:endParaRPr lang="en-US" sz="1100" baseline="0">
            <a:solidFill>
              <a:schemeClr val="tx1"/>
            </a:solidFill>
            <a:effectLst/>
            <a:latin typeface="+mn-lt"/>
            <a:ea typeface="+mn-ea"/>
            <a:cs typeface="+mn-cs"/>
          </a:endParaRPr>
        </a:p>
        <a:p>
          <a:pPr rtl="0"/>
          <a:endParaRPr lang="en-US" sz="1100">
            <a:solidFill>
              <a:schemeClr val="dk1"/>
            </a:solidFill>
          </a:endParaRPr>
        </a:p>
        <a:p>
          <a:pPr marL="0" lvl="0" indent="0" algn="l" rtl="0">
            <a:spcBef>
              <a:spcPts val="0"/>
            </a:spcBef>
            <a:spcAft>
              <a:spcPts val="0"/>
            </a:spcAft>
            <a:buSzPts val="1100"/>
            <a:buFont typeface="Arial"/>
            <a:buNone/>
          </a:pPr>
          <a:r>
            <a:rPr lang="en-US" sz="1100" b="1" u="sng">
              <a:solidFill>
                <a:schemeClr val="dk1"/>
              </a:solidFill>
            </a:rPr>
            <a:t>Results</a:t>
          </a:r>
        </a:p>
        <a:p>
          <a:pPr marL="0" lvl="0" indent="0" algn="l" rtl="0">
            <a:spcBef>
              <a:spcPts val="0"/>
            </a:spcBef>
            <a:spcAft>
              <a:spcPts val="0"/>
            </a:spcAft>
            <a:buSzPts val="1100"/>
            <a:buFont typeface="Arial"/>
            <a:buNone/>
          </a:pPr>
          <a:endParaRPr lang="en-US" sz="1100" b="1" u="sng">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MPS graph shows that the projected available is used up in the first two weeks as MPS is set to zero, for which afterwards, the projected available remains balanced and the initial MPS follows the weekly demand. </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1" u="sng" baseline="0">
              <a:solidFill>
                <a:schemeClr val="dk1"/>
              </a:solidFill>
            </a:rPr>
            <a:t>Procedure for RCCP</a:t>
          </a:r>
        </a:p>
        <a:p>
          <a:pPr marL="0" lvl="0" indent="0" algn="l" rtl="0">
            <a:spcBef>
              <a:spcPts val="0"/>
            </a:spcBef>
            <a:spcAft>
              <a:spcPts val="0"/>
            </a:spcAft>
            <a:buSzPts val="1100"/>
            <a:buFont typeface="Arial"/>
            <a:buNone/>
          </a:pPr>
          <a:endParaRPr lang="en-US" sz="1100" b="1" u="sng"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Available labour units = Workforce Available * Units/Worker</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This value from Hybrid AP, which is by the month, is then divided by 4 to account for an idealised labour units available per week. The required labour units are defined by the MCP. </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r>
            <a:rPr lang="en-US" sz="1100" b="0" u="none" baseline="0">
              <a:solidFill>
                <a:schemeClr val="dk1"/>
              </a:solidFill>
            </a:rPr>
            <a:t>The utilisation rate shows how much of the available labour units is being used up, while the cushion rate shows how much left over. </a:t>
          </a:r>
        </a:p>
      </xdr:txBody>
    </xdr:sp>
    <xdr:clientData/>
  </xdr:twoCellAnchor>
  <xdr:twoCellAnchor>
    <xdr:from>
      <xdr:col>2</xdr:col>
      <xdr:colOff>1586</xdr:colOff>
      <xdr:row>20</xdr:row>
      <xdr:rowOff>19844</xdr:rowOff>
    </xdr:from>
    <xdr:to>
      <xdr:col>19</xdr:col>
      <xdr:colOff>254000</xdr:colOff>
      <xdr:row>44</xdr:row>
      <xdr:rowOff>15612</xdr:rowOff>
    </xdr:to>
    <xdr:graphicFrame macro="">
      <xdr:nvGraphicFramePr>
        <xdr:cNvPr id="3" name="Chart 1">
          <a:extLst>
            <a:ext uri="{FF2B5EF4-FFF2-40B4-BE49-F238E27FC236}">
              <a16:creationId xmlns:a16="http://schemas.microsoft.com/office/drawing/2014/main" id="{8EF991C6-7A40-F645-B3C1-682E9AC7C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794</xdr:colOff>
      <xdr:row>46</xdr:row>
      <xdr:rowOff>118269</xdr:rowOff>
    </xdr:from>
    <xdr:to>
      <xdr:col>19</xdr:col>
      <xdr:colOff>281783</xdr:colOff>
      <xdr:row>70</xdr:row>
      <xdr:rowOff>126737</xdr:rowOff>
    </xdr:to>
    <xdr:graphicFrame macro="">
      <xdr:nvGraphicFramePr>
        <xdr:cNvPr id="4" name="Chart 1">
          <a:extLst>
            <a:ext uri="{FF2B5EF4-FFF2-40B4-BE49-F238E27FC236}">
              <a16:creationId xmlns:a16="http://schemas.microsoft.com/office/drawing/2014/main" id="{94137818-8EEB-1D4D-884B-58D022DA9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719137</xdr:colOff>
      <xdr:row>72</xdr:row>
      <xdr:rowOff>139700</xdr:rowOff>
    </xdr:from>
    <xdr:to>
      <xdr:col>19</xdr:col>
      <xdr:colOff>320676</xdr:colOff>
      <xdr:row>96</xdr:row>
      <xdr:rowOff>148168</xdr:rowOff>
    </xdr:to>
    <xdr:graphicFrame macro="">
      <xdr:nvGraphicFramePr>
        <xdr:cNvPr id="5" name="Chart 1">
          <a:extLst>
            <a:ext uri="{FF2B5EF4-FFF2-40B4-BE49-F238E27FC236}">
              <a16:creationId xmlns:a16="http://schemas.microsoft.com/office/drawing/2014/main" id="{F0979D3A-0850-7F42-8749-9D9F5D5EC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317500</xdr:colOff>
      <xdr:row>2</xdr:row>
      <xdr:rowOff>1194</xdr:rowOff>
    </xdr:from>
    <xdr:to>
      <xdr:col>1</xdr:col>
      <xdr:colOff>415637</xdr:colOff>
      <xdr:row>32</xdr:row>
      <xdr:rowOff>163119</xdr:rowOff>
    </xdr:to>
    <xdr:sp macro="" textlink="">
      <xdr:nvSpPr>
        <xdr:cNvPr id="2" name="Shape 21">
          <a:extLst>
            <a:ext uri="{FF2B5EF4-FFF2-40B4-BE49-F238E27FC236}">
              <a16:creationId xmlns:a16="http://schemas.microsoft.com/office/drawing/2014/main" id="{0D145604-9163-3A42-B614-4584D7EBA7FB}"/>
            </a:ext>
          </a:extLst>
        </xdr:cNvPr>
        <xdr:cNvSpPr txBox="1"/>
      </xdr:nvSpPr>
      <xdr:spPr>
        <a:xfrm>
          <a:off x="317500" y="374038"/>
          <a:ext cx="6576302" cy="5894402"/>
        </a:xfrm>
        <a:prstGeom prst="rect">
          <a:avLst/>
        </a:prstGeom>
        <a:solidFill>
          <a:srgbClr val="FFFFFF"/>
        </a:solidFill>
        <a:ln w="2857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l" rtl="0">
            <a:spcBef>
              <a:spcPts val="0"/>
            </a:spcBef>
            <a:spcAft>
              <a:spcPts val="0"/>
            </a:spcAft>
            <a:buSzPts val="1100"/>
            <a:buFont typeface="Arial"/>
            <a:buNone/>
          </a:pPr>
          <a:r>
            <a:rPr lang="en-US" sz="1100" b="1" u="sng"/>
            <a:t>Summary</a:t>
          </a:r>
          <a:endParaRPr sz="1100" b="1" u="sng"/>
        </a:p>
        <a:p>
          <a:pPr marL="0" lvl="0" indent="0" algn="l" rtl="0">
            <a:spcBef>
              <a:spcPts val="0"/>
            </a:spcBef>
            <a:spcAft>
              <a:spcPts val="0"/>
            </a:spcAft>
            <a:buSzPts val="1100"/>
            <a:buFont typeface="Arial"/>
            <a:buNone/>
          </a:pPr>
          <a:endParaRPr sz="1100" b="1" u="sng"/>
        </a:p>
        <a:p>
          <a:pPr marL="0" lvl="0" indent="0" algn="l" rtl="0">
            <a:spcBef>
              <a:spcPts val="0"/>
            </a:spcBef>
            <a:spcAft>
              <a:spcPts val="0"/>
            </a:spcAft>
            <a:buSzPts val="1100"/>
            <a:buFont typeface="Arial"/>
            <a:buNone/>
          </a:pPr>
          <a:r>
            <a:rPr lang="en-US" sz="1100">
              <a:solidFill>
                <a:sysClr val="windowText" lastClr="000000"/>
              </a:solidFill>
            </a:rPr>
            <a:t>Here</a:t>
          </a:r>
          <a:r>
            <a:rPr lang="en-US" sz="1100" baseline="0">
              <a:solidFill>
                <a:sysClr val="windowText" lastClr="000000"/>
              </a:solidFill>
            </a:rPr>
            <a:t> we draft out an authorised MPS for demand planning on the weekly level based on Hybrid Strategy AP, which allowed us to obtain a RCCP to anticipate and roughly evaluate labour required to meet the MPS. </a:t>
          </a: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b="1" u="sng">
              <a:solidFill>
                <a:schemeClr val="dk1"/>
              </a:solidFill>
            </a:rPr>
            <a:t>Procedure </a:t>
          </a:r>
          <a:r>
            <a:rPr lang="en-GB" sz="1100" b="1" u="sng">
              <a:solidFill>
                <a:schemeClr val="dk1"/>
              </a:solidFill>
            </a:rPr>
            <a:t>for</a:t>
          </a:r>
          <a:r>
            <a:rPr lang="en-GB" sz="1100" b="1" u="sng" baseline="0">
              <a:solidFill>
                <a:schemeClr val="dk1"/>
              </a:solidFill>
            </a:rPr>
            <a:t> </a:t>
          </a:r>
          <a:r>
            <a:rPr lang="en-US" sz="1100" b="1" u="sng" baseline="0">
              <a:solidFill>
                <a:schemeClr val="dk1"/>
              </a:solidFill>
            </a:rPr>
            <a:t>Authorised MPS</a:t>
          </a:r>
          <a:endParaRPr sz="1100" b="1" u="sng">
            <a:solidFill>
              <a:schemeClr val="dk1"/>
            </a:solidFill>
          </a:endParaRPr>
        </a:p>
        <a:p>
          <a:pPr rtl="0"/>
          <a:endParaRPr lang="en-US" sz="1100" b="1" u="sng" baseline="0">
            <a:solidFill>
              <a:schemeClr val="dk1"/>
            </a:solidFill>
            <a:effectLst/>
            <a:latin typeface="+mn-lt"/>
            <a:ea typeface="+mn-ea"/>
            <a:cs typeface="+mn-cs"/>
          </a:endParaRPr>
        </a:p>
        <a:p>
          <a:pPr marL="0" lvl="0" indent="0" algn="l" rtl="0">
            <a:spcBef>
              <a:spcPts val="0"/>
            </a:spcBef>
            <a:spcAft>
              <a:spcPts val="0"/>
            </a:spcAft>
            <a:buSzPts val="1100"/>
            <a:buFont typeface="Arial"/>
            <a:buNone/>
          </a:pPr>
          <a:r>
            <a:rPr lang="en-US" sz="1100" b="0" u="none" baseline="0">
              <a:solidFill>
                <a:schemeClr val="tx1"/>
              </a:solidFill>
            </a:rPr>
            <a:t>In order to make a good reallocation of the costumer orders ATP must be positive --&gt; MPS &gt;= Reallocated Orders, except in the first week, because we can take into account the Initial inventory. </a:t>
          </a:r>
        </a:p>
        <a:p>
          <a:pPr marL="0" lvl="0" indent="0" algn="l" rtl="0">
            <a:spcBef>
              <a:spcPts val="0"/>
            </a:spcBef>
            <a:spcAft>
              <a:spcPts val="0"/>
            </a:spcAft>
            <a:buSzPts val="1100"/>
            <a:buFont typeface="Arial"/>
            <a:buNone/>
          </a:pPr>
          <a:r>
            <a:rPr lang="en-US" sz="1100" b="0" u="none" baseline="0">
              <a:solidFill>
                <a:schemeClr val="tx1"/>
              </a:solidFill>
            </a:rPr>
            <a:t>- The first order (Nov W2) could be reallocated between the first and second week of Nov. </a:t>
          </a:r>
        </a:p>
        <a:p>
          <a:pPr marL="0" lvl="0" indent="0" algn="l" rtl="0">
            <a:spcBef>
              <a:spcPts val="0"/>
            </a:spcBef>
            <a:spcAft>
              <a:spcPts val="0"/>
            </a:spcAft>
            <a:buSzPts val="1100"/>
            <a:buFont typeface="Arial"/>
            <a:buNone/>
          </a:pPr>
          <a:r>
            <a:rPr lang="en-US" sz="1100" b="0" u="none" baseline="0">
              <a:solidFill>
                <a:schemeClr val="tx1"/>
              </a:solidFill>
            </a:rPr>
            <a:t>- To reallocate the second order (Dec W1) we would have to reallocate it in 5 weeks to make it possible (we would have to ask the costumer if a 2 weeks delay would be a problem and also if they can manage to stock some of the rpoduct 2 weeks in advanced).</a:t>
          </a:r>
        </a:p>
        <a:p>
          <a:pPr marL="0" lvl="0" indent="0" algn="l" rtl="0">
            <a:spcBef>
              <a:spcPts val="0"/>
            </a:spcBef>
            <a:spcAft>
              <a:spcPts val="0"/>
            </a:spcAft>
            <a:buSzPts val="1100"/>
            <a:buFont typeface="Arial"/>
            <a:buNone/>
          </a:pPr>
          <a:r>
            <a:rPr lang="en-US" sz="1100" b="0" u="none" baseline="0">
              <a:solidFill>
                <a:schemeClr val="tx1"/>
              </a:solidFill>
            </a:rPr>
            <a:t>- With he third one (Jan W2) we will have the same problem</a:t>
          </a:r>
        </a:p>
        <a:p>
          <a:pPr marL="0" lvl="0" indent="0" algn="l" rtl="0">
            <a:spcBef>
              <a:spcPts val="0"/>
            </a:spcBef>
            <a:spcAft>
              <a:spcPts val="0"/>
            </a:spcAft>
            <a:buSzPts val="1100"/>
            <a:buFont typeface="Arial"/>
            <a:buNone/>
          </a:pPr>
          <a:r>
            <a:rPr lang="en-US" sz="1100" b="0" u="none" baseline="0">
              <a:solidFill>
                <a:schemeClr val="tx1"/>
              </a:solidFill>
            </a:rPr>
            <a:t>- Lastly the one on Mar W1 would have to be reallocated in 7 different weeks which is probably too much for the costumer so we decide to turn it down. Therefore, customer order on 410 000 units is declined</a:t>
          </a:r>
        </a:p>
        <a:p>
          <a:pPr rtl="0"/>
          <a:endParaRPr lang="en-US" sz="1100" b="1" u="sng" baseline="0">
            <a:solidFill>
              <a:schemeClr val="dk1"/>
            </a:solidFill>
            <a:effectLst/>
            <a:latin typeface="+mn-lt"/>
            <a:ea typeface="+mn-ea"/>
            <a:cs typeface="+mn-cs"/>
          </a:endParaRPr>
        </a:p>
        <a:p>
          <a:pPr rtl="0"/>
          <a:endParaRPr lang="en-US" sz="1100" b="1" u="sng" baseline="0">
            <a:solidFill>
              <a:schemeClr val="dk1"/>
            </a:solidFill>
            <a:effectLst/>
            <a:latin typeface="+mn-lt"/>
            <a:ea typeface="+mn-ea"/>
            <a:cs typeface="+mn-cs"/>
          </a:endParaRPr>
        </a:p>
        <a:p>
          <a:pPr rtl="0"/>
          <a:r>
            <a:rPr lang="en-US" sz="1100" baseline="0">
              <a:effectLst/>
              <a:latin typeface="+mn-lt"/>
              <a:ea typeface="+mn-ea"/>
              <a:cs typeface="+mn-cs"/>
            </a:rPr>
            <a:t>This is followed by an allocation checker to ensure the reallocated orders add up to the customer order, and a checker to see if the weekly order was greater than the projected forecast.  This allowed us to calculate the number of units that are Projected Available (PA), which is calculated by:</a:t>
          </a:r>
        </a:p>
        <a:p>
          <a:pPr rtl="0"/>
          <a:endParaRPr lang="en-US" sz="110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PA = beginning inventory (subsequently, previous PA) + authorised MPS - </a:t>
          </a:r>
          <a:r>
            <a:rPr lang="en-US" sz="1100" baseline="0">
              <a:solidFill>
                <a:schemeClr val="dk1"/>
              </a:solidFill>
            </a:rPr>
            <a:t>MAX(sales forecast, customer orders)</a:t>
          </a:r>
          <a:r>
            <a:rPr lang="en-US" sz="1100" baseline="0">
              <a:effectLst/>
              <a:latin typeface="+mn-lt"/>
              <a:ea typeface="+mn-ea"/>
              <a:cs typeface="+mn-cs"/>
            </a:rPr>
            <a:t>. </a:t>
          </a:r>
        </a:p>
        <a:p>
          <a:pPr rtl="0"/>
          <a:endParaRPr lang="en-US" sz="1100">
            <a:solidFill>
              <a:schemeClr val="dk1"/>
            </a:solidFill>
          </a:endParaRPr>
        </a:p>
        <a:p>
          <a:pPr rtl="0"/>
          <a:r>
            <a:rPr lang="en-US" sz="1100">
              <a:solidFill>
                <a:schemeClr val="dk1"/>
              </a:solidFill>
            </a:rPr>
            <a:t>Similarly,</a:t>
          </a:r>
          <a:r>
            <a:rPr lang="en-US" sz="1100" baseline="0">
              <a:solidFill>
                <a:schemeClr val="dk1"/>
              </a:solidFill>
            </a:rPr>
            <a:t> we can calculate the number of units that we have that are Available to Promise (ATP):</a:t>
          </a:r>
          <a:endParaRPr lang="en-US" sz="1100">
            <a:solidFill>
              <a:schemeClr val="dk1"/>
            </a:solidFill>
          </a:endParaRPr>
        </a:p>
        <a:p>
          <a:pPr rtl="0"/>
          <a:endParaRPr lang="en-US" sz="1100">
            <a:solidFill>
              <a:schemeClr val="dk1"/>
            </a:solidFill>
          </a:endParaRPr>
        </a:p>
        <a:p>
          <a:pPr rtl="0"/>
          <a:r>
            <a:rPr lang="en-US" sz="1100" baseline="0">
              <a:solidFill>
                <a:schemeClr val="dk1"/>
              </a:solidFill>
            </a:rPr>
            <a:t>ATP = authorised MPS - reallocated orders. And for the first week, the Initial Inventory is added.</a:t>
          </a:r>
        </a:p>
        <a:p>
          <a:pPr rtl="0"/>
          <a:endParaRPr lang="en-US" sz="1100">
            <a:solidFill>
              <a:schemeClr val="dk1"/>
            </a:solidFill>
          </a:endParaRPr>
        </a:p>
        <a:p>
          <a:pPr marL="0" lvl="0" indent="0" algn="l" rtl="0">
            <a:spcBef>
              <a:spcPts val="0"/>
            </a:spcBef>
            <a:spcAft>
              <a:spcPts val="0"/>
            </a:spcAft>
            <a:buSzPts val="1100"/>
            <a:buFont typeface="Arial"/>
            <a:buNone/>
          </a:pPr>
          <a:r>
            <a:rPr lang="en-US" sz="1100" b="1" u="sng">
              <a:solidFill>
                <a:schemeClr val="dk1"/>
              </a:solidFill>
            </a:rPr>
            <a:t>Results</a:t>
          </a:r>
        </a:p>
        <a:p>
          <a:pPr marL="0" lvl="0" indent="0" algn="l" rtl="0">
            <a:spcBef>
              <a:spcPts val="0"/>
            </a:spcBef>
            <a:spcAft>
              <a:spcPts val="0"/>
            </a:spcAft>
            <a:buSzPts val="1100"/>
            <a:buFont typeface="Arial"/>
            <a:buNone/>
          </a:pPr>
          <a:endParaRPr lang="en-US" sz="1100" b="0" u="none" baseline="0">
            <a:solidFill>
              <a:schemeClr val="dk1"/>
            </a:solidFill>
          </a:endParaRPr>
        </a:p>
        <a:p>
          <a:pPr marL="0" lvl="0" indent="0" algn="l" rtl="0">
            <a:spcBef>
              <a:spcPts val="0"/>
            </a:spcBef>
            <a:spcAft>
              <a:spcPts val="0"/>
            </a:spcAft>
            <a:buSzPts val="1100"/>
            <a:buFont typeface="Arial"/>
            <a:buNone/>
          </a:pPr>
          <a:endParaRPr lang="en-US" sz="1100" b="0" u="none" baseline="0">
            <a:solidFill>
              <a:srgbClr val="FF0000"/>
            </a:solidFill>
          </a:endParaRPr>
        </a:p>
      </xdr:txBody>
    </xdr:sp>
    <xdr:clientData/>
  </xdr:twoCellAnchor>
  <xdr:twoCellAnchor>
    <xdr:from>
      <xdr:col>2</xdr:col>
      <xdr:colOff>1923</xdr:colOff>
      <xdr:row>26</xdr:row>
      <xdr:rowOff>114567</xdr:rowOff>
    </xdr:from>
    <xdr:to>
      <xdr:col>19</xdr:col>
      <xdr:colOff>342681</xdr:colOff>
      <xdr:row>45</xdr:row>
      <xdr:rowOff>139393</xdr:rowOff>
    </xdr:to>
    <xdr:graphicFrame macro="">
      <xdr:nvGraphicFramePr>
        <xdr:cNvPr id="3" name="Chart 1">
          <a:extLst>
            <a:ext uri="{FF2B5EF4-FFF2-40B4-BE49-F238E27FC236}">
              <a16:creationId xmlns:a16="http://schemas.microsoft.com/office/drawing/2014/main" id="{795B53AA-6B01-004B-99F2-9519FAF40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10319</xdr:colOff>
      <xdr:row>26</xdr:row>
      <xdr:rowOff>138609</xdr:rowOff>
    </xdr:from>
    <xdr:to>
      <xdr:col>39</xdr:col>
      <xdr:colOff>154783</xdr:colOff>
      <xdr:row>45</xdr:row>
      <xdr:rowOff>139393</xdr:rowOff>
    </xdr:to>
    <xdr:graphicFrame macro="">
      <xdr:nvGraphicFramePr>
        <xdr:cNvPr id="4" name="Chart 1">
          <a:extLst>
            <a:ext uri="{FF2B5EF4-FFF2-40B4-BE49-F238E27FC236}">
              <a16:creationId xmlns:a16="http://schemas.microsoft.com/office/drawing/2014/main" id="{7B95DC32-FCC5-9648-9ED9-84989112E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774668</xdr:colOff>
      <xdr:row>47</xdr:row>
      <xdr:rowOff>0</xdr:rowOff>
    </xdr:from>
    <xdr:to>
      <xdr:col>39</xdr:col>
      <xdr:colOff>147607</xdr:colOff>
      <xdr:row>66</xdr:row>
      <xdr:rowOff>118533</xdr:rowOff>
    </xdr:to>
    <xdr:graphicFrame macro="">
      <xdr:nvGraphicFramePr>
        <xdr:cNvPr id="5" name="Chart 1">
          <a:extLst>
            <a:ext uri="{FF2B5EF4-FFF2-40B4-BE49-F238E27FC236}">
              <a16:creationId xmlns:a16="http://schemas.microsoft.com/office/drawing/2014/main" id="{FF6952E7-26C1-4147-9200-6474832CA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47</xdr:row>
      <xdr:rowOff>0</xdr:rowOff>
    </xdr:from>
    <xdr:to>
      <xdr:col>19</xdr:col>
      <xdr:colOff>340758</xdr:colOff>
      <xdr:row>66</xdr:row>
      <xdr:rowOff>24825</xdr:rowOff>
    </xdr:to>
    <xdr:graphicFrame macro="">
      <xdr:nvGraphicFramePr>
        <xdr:cNvPr id="6" name="Chart 1">
          <a:extLst>
            <a:ext uri="{FF2B5EF4-FFF2-40B4-BE49-F238E27FC236}">
              <a16:creationId xmlns:a16="http://schemas.microsoft.com/office/drawing/2014/main" id="{76A76E03-E3CE-904F-8972-527FB915D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162560</xdr:colOff>
      <xdr:row>1</xdr:row>
      <xdr:rowOff>169332</xdr:rowOff>
    </xdr:from>
    <xdr:ext cx="5374640" cy="6737686"/>
    <xdr:sp macro="" textlink="">
      <xdr:nvSpPr>
        <xdr:cNvPr id="2" name="CuadroTexto 1">
          <a:extLst>
            <a:ext uri="{FF2B5EF4-FFF2-40B4-BE49-F238E27FC236}">
              <a16:creationId xmlns:a16="http://schemas.microsoft.com/office/drawing/2014/main" id="{388A8969-FFAD-4F3F-11CB-E9C62ADA4607}"/>
            </a:ext>
          </a:extLst>
        </xdr:cNvPr>
        <xdr:cNvSpPr txBox="1"/>
      </xdr:nvSpPr>
      <xdr:spPr>
        <a:xfrm>
          <a:off x="162560" y="369858"/>
          <a:ext cx="5374640" cy="6737686"/>
        </a:xfrm>
        <a:prstGeom prst="rect">
          <a:avLst/>
        </a:prstGeom>
        <a:solidFill>
          <a:schemeClr val="bg1"/>
        </a:solidFill>
        <a:ln w="38100">
          <a:solidFill>
            <a:schemeClr val="tx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s-ES" sz="1100" b="1" i="0" u="sng" strike="noStrike">
              <a:solidFill>
                <a:schemeClr val="tx1"/>
              </a:solidFill>
              <a:effectLst/>
              <a:latin typeface="+mn-lt"/>
              <a:ea typeface="+mn-ea"/>
              <a:cs typeface="+mn-cs"/>
            </a:rPr>
            <a:t>Summary</a:t>
          </a:r>
        </a:p>
        <a:p>
          <a:pPr rtl="0"/>
          <a:endParaRPr lang="es-ES" sz="1100" b="0" i="0" u="none" strike="noStrike">
            <a:solidFill>
              <a:schemeClr val="tx1"/>
            </a:solidFill>
            <a:effectLst/>
            <a:latin typeface="+mn-lt"/>
            <a:ea typeface="+mn-ea"/>
            <a:cs typeface="+mn-cs"/>
          </a:endParaRPr>
        </a:p>
        <a:p>
          <a:pPr rtl="0"/>
          <a:r>
            <a:rPr lang="es-ES" sz="1100" b="0" i="0" u="none" strike="noStrike">
              <a:solidFill>
                <a:schemeClr val="tx1"/>
              </a:solidFill>
              <a:effectLst/>
              <a:latin typeface="+mn-lt"/>
              <a:ea typeface="+mn-ea"/>
              <a:cs typeface="+mn-cs"/>
            </a:rPr>
            <a:t>Here we took</a:t>
          </a:r>
          <a:r>
            <a:rPr lang="es-ES" sz="1100" b="0" i="0" u="none" strike="noStrike" baseline="0">
              <a:solidFill>
                <a:schemeClr val="tx1"/>
              </a:solidFill>
              <a:effectLst/>
              <a:latin typeface="+mn-lt"/>
              <a:ea typeface="+mn-ea"/>
              <a:cs typeface="+mn-cs"/>
            </a:rPr>
            <a:t> the provided Bill of Materials (BoM) to generate our Materials Requirement Planning (MRP), which lays out the plan to purchase the materials required to assemble the final product, taking into account lead times and their individual quantities. </a:t>
          </a:r>
          <a:br>
            <a:rPr lang="es-ES" sz="1100" b="0" i="0" u="none" strike="noStrike">
              <a:solidFill>
                <a:schemeClr val="tx1"/>
              </a:solidFill>
              <a:effectLst/>
              <a:latin typeface="+mn-lt"/>
              <a:ea typeface="+mn-ea"/>
              <a:cs typeface="+mn-cs"/>
            </a:rPr>
          </a:br>
          <a:endParaRPr lang="es-ES" sz="1100" b="0" i="0" u="none" strike="noStrike">
            <a:solidFill>
              <a:schemeClr val="tx1"/>
            </a:solidFill>
            <a:effectLst/>
            <a:latin typeface="+mn-lt"/>
            <a:ea typeface="+mn-ea"/>
            <a:cs typeface="+mn-cs"/>
          </a:endParaRPr>
        </a:p>
        <a:p>
          <a:pPr rtl="0"/>
          <a:r>
            <a:rPr lang="es-ES" sz="1100" b="1" i="0" u="sng" strike="noStrike">
              <a:solidFill>
                <a:schemeClr val="tx1"/>
              </a:solidFill>
              <a:effectLst/>
              <a:latin typeface="+mn-lt"/>
              <a:ea typeface="+mn-ea"/>
              <a:cs typeface="+mn-cs"/>
            </a:rPr>
            <a:t>Procedure</a:t>
          </a:r>
        </a:p>
        <a:p>
          <a:pPr rtl="0"/>
          <a:endParaRPr lang="es-ES" sz="1100" b="0" i="0" u="none" strike="noStrike">
            <a:solidFill>
              <a:schemeClr val="tx1"/>
            </a:solidFill>
            <a:effectLst/>
            <a:latin typeface="+mn-lt"/>
            <a:ea typeface="+mn-ea"/>
            <a:cs typeface="+mn-cs"/>
          </a:endParaRPr>
        </a:p>
        <a:p>
          <a:pPr rtl="0"/>
          <a:r>
            <a:rPr lang="es-ES" sz="1100" b="0" i="0" u="none" strike="noStrike">
              <a:solidFill>
                <a:schemeClr val="tx1"/>
              </a:solidFill>
              <a:effectLst/>
              <a:latin typeface="+mn-lt"/>
              <a:ea typeface="+mn-ea"/>
              <a:cs typeface="+mn-cs"/>
            </a:rPr>
            <a:t>The BoM</a:t>
          </a:r>
          <a:r>
            <a:rPr lang="es-ES" sz="1100" b="0" i="0" u="none" strike="noStrike" baseline="0">
              <a:solidFill>
                <a:schemeClr val="tx1"/>
              </a:solidFill>
              <a:effectLst/>
              <a:latin typeface="+mn-lt"/>
              <a:ea typeface="+mn-ea"/>
              <a:cs typeface="+mn-cs"/>
            </a:rPr>
            <a:t> is given by the following flow of materials, from Level 0 (parent) all the way down to level 3: </a:t>
          </a:r>
        </a:p>
        <a:p>
          <a:pPr rtl="0"/>
          <a:br>
            <a:rPr lang="es-ES" sz="1100" b="0" i="0" u="none" strike="noStrike">
              <a:solidFill>
                <a:schemeClr val="tx1"/>
              </a:solidFill>
              <a:effectLst/>
              <a:latin typeface="+mn-lt"/>
              <a:ea typeface="+mn-ea"/>
              <a:cs typeface="+mn-cs"/>
            </a:rPr>
          </a:br>
          <a:r>
            <a:rPr lang="es-ES" sz="1100" b="0" i="0" u="none" strike="noStrike">
              <a:solidFill>
                <a:schemeClr val="tx1"/>
              </a:solidFill>
              <a:effectLst/>
              <a:latin typeface="+mn-lt"/>
              <a:ea typeface="+mn-ea"/>
              <a:cs typeface="+mn-cs"/>
            </a:rPr>
            <a:t>WH-1000XM5 --&gt; Battery and charging system --&gt; Charging Port --&gt; 2X Charging circuitry</a:t>
          </a:r>
          <a:br>
            <a:rPr lang="es-ES" sz="1100" b="0" i="0" u="none" strike="noStrike">
              <a:solidFill>
                <a:schemeClr val="tx1"/>
              </a:solidFill>
              <a:effectLst/>
              <a:latin typeface="+mn-lt"/>
              <a:ea typeface="+mn-ea"/>
              <a:cs typeface="+mn-cs"/>
            </a:rPr>
          </a:br>
          <a:br>
            <a:rPr lang="es-ES" sz="1100" b="0" i="0" u="none" strike="noStrike">
              <a:solidFill>
                <a:schemeClr val="tx1"/>
              </a:solidFill>
              <a:effectLst/>
              <a:latin typeface="+mn-lt"/>
              <a:ea typeface="+mn-ea"/>
              <a:cs typeface="+mn-cs"/>
            </a:rPr>
          </a:br>
          <a:r>
            <a:rPr lang="es-ES" sz="1100" b="0" i="0" u="none" strike="noStrike">
              <a:solidFill>
                <a:schemeClr val="tx1"/>
              </a:solidFill>
              <a:effectLst/>
              <a:latin typeface="+mn-lt"/>
              <a:ea typeface="+mn-ea"/>
              <a:cs typeface="+mn-cs"/>
            </a:rPr>
            <a:t>From this BoM,</a:t>
          </a:r>
          <a:r>
            <a:rPr lang="es-ES" sz="1100" b="0" i="0" u="none" strike="noStrike" baseline="0">
              <a:solidFill>
                <a:schemeClr val="tx1"/>
              </a:solidFill>
              <a:effectLst/>
              <a:latin typeface="+mn-lt"/>
              <a:ea typeface="+mn-ea"/>
              <a:cs typeface="+mn-cs"/>
            </a:rPr>
            <a:t> we also were provided </a:t>
          </a:r>
          <a:r>
            <a:rPr lang="es-ES" sz="1100" b="0" i="0" u="none" strike="noStrike">
              <a:solidFill>
                <a:schemeClr val="tx1"/>
              </a:solidFill>
              <a:effectLst/>
              <a:latin typeface="+mn-lt"/>
              <a:ea typeface="+mn-ea"/>
              <a:cs typeface="+mn-cs"/>
            </a:rPr>
            <a:t>the total lead times (TLT) of each component,</a:t>
          </a:r>
          <a:r>
            <a:rPr lang="es-ES" sz="1100" b="0" i="0" u="none" strike="noStrike" baseline="0">
              <a:solidFill>
                <a:schemeClr val="tx1"/>
              </a:solidFill>
              <a:effectLst/>
              <a:latin typeface="+mn-lt"/>
              <a:ea typeface="+mn-ea"/>
              <a:cs typeface="+mn-cs"/>
            </a:rPr>
            <a:t> and whether Sony purchases these components on a lot-for-lot (L4L), fixed order quantity (FOQ), or a period order quantity (POQ) basis</a:t>
          </a:r>
          <a:r>
            <a:rPr lang="es-ES" sz="1100" b="0" i="0" u="none" strike="noStrike">
              <a:solidFill>
                <a:schemeClr val="tx1"/>
              </a:solidFill>
              <a:effectLst/>
              <a:latin typeface="+mn-lt"/>
              <a:ea typeface="+mn-ea"/>
              <a:cs typeface="+mn-cs"/>
            </a:rPr>
            <a:t>:</a:t>
          </a:r>
          <a:r>
            <a:rPr lang="es-ES" sz="1100" b="0" i="0" u="none" strike="noStrike" baseline="0">
              <a:solidFill>
                <a:schemeClr val="tx1"/>
              </a:solidFill>
              <a:effectLst/>
              <a:latin typeface="+mn-lt"/>
              <a:ea typeface="+mn-ea"/>
              <a:cs typeface="+mn-cs"/>
            </a:rPr>
            <a:t> </a:t>
          </a:r>
        </a:p>
        <a:p>
          <a:pPr rtl="0"/>
          <a:endParaRPr lang="es-ES" sz="1100" b="0" i="0" u="none" strike="noStrike">
            <a:solidFill>
              <a:schemeClr val="tx1"/>
            </a:solidFill>
            <a:effectLst/>
            <a:latin typeface="+mn-lt"/>
            <a:ea typeface="+mn-ea"/>
            <a:cs typeface="+mn-cs"/>
          </a:endParaRPr>
        </a:p>
        <a:p>
          <a:r>
            <a:rPr lang="es-ES" sz="1100" b="1" i="0" u="none" strike="noStrike">
              <a:solidFill>
                <a:schemeClr val="tx1"/>
              </a:solidFill>
              <a:effectLst/>
              <a:latin typeface="+mn-lt"/>
              <a:ea typeface="+mn-ea"/>
              <a:cs typeface="+mn-cs"/>
            </a:rPr>
            <a:t>- WH-1000XM5</a:t>
          </a:r>
          <a:r>
            <a:rPr lang="es-ES" sz="1100" b="1" i="0" u="none" strike="noStrike" baseline="0">
              <a:solidFill>
                <a:schemeClr val="tx1"/>
              </a:solidFill>
              <a:effectLst/>
              <a:latin typeface="+mn-lt"/>
              <a:ea typeface="+mn-ea"/>
              <a:cs typeface="+mn-cs"/>
            </a:rPr>
            <a:t> </a:t>
          </a:r>
          <a:r>
            <a:rPr lang="es-ES" sz="1100" b="1" i="0" u="none" strike="noStrike">
              <a:solidFill>
                <a:schemeClr val="tx1"/>
              </a:solidFill>
              <a:effectLst/>
              <a:latin typeface="+mn-lt"/>
              <a:ea typeface="+mn-ea"/>
              <a:cs typeface="+mn-cs"/>
            </a:rPr>
            <a:t>= 1 week</a:t>
          </a:r>
          <a:r>
            <a:rPr lang="es-ES" sz="1100" b="1" i="0" u="none" strike="noStrike" baseline="0">
              <a:solidFill>
                <a:schemeClr val="tx1"/>
              </a:solidFill>
              <a:effectLst/>
              <a:latin typeface="+mn-lt"/>
              <a:ea typeface="+mn-ea"/>
              <a:cs typeface="+mn-cs"/>
            </a:rPr>
            <a:t> lead time, L4L (TLT = 1 week).</a:t>
          </a:r>
        </a:p>
        <a:p>
          <a:r>
            <a:rPr lang="es-ES" sz="1100" b="0" i="0" u="none" strike="noStrike" baseline="0">
              <a:solidFill>
                <a:schemeClr val="tx1"/>
              </a:solidFill>
              <a:effectLst/>
              <a:latin typeface="+mn-lt"/>
              <a:ea typeface="+mn-ea"/>
              <a:cs typeface="+mn-cs"/>
            </a:rPr>
            <a:t>We can plan to order the week before the gross requirements for the next week.</a:t>
          </a:r>
        </a:p>
        <a:p>
          <a:endParaRPr lang="es-ES" sz="1100" b="0" i="0" u="none" strike="noStrike">
            <a:solidFill>
              <a:schemeClr val="tx1"/>
            </a:solidFill>
            <a:effectLst/>
            <a:latin typeface="+mn-lt"/>
            <a:ea typeface="+mn-ea"/>
            <a:cs typeface="+mn-cs"/>
          </a:endParaRPr>
        </a:p>
        <a:p>
          <a:r>
            <a:rPr lang="es-ES" sz="1100" b="1" i="0" u="none" strike="noStrike">
              <a:solidFill>
                <a:schemeClr val="tx1"/>
              </a:solidFill>
              <a:effectLst/>
              <a:latin typeface="+mn-lt"/>
              <a:ea typeface="+mn-ea"/>
              <a:cs typeface="+mn-cs"/>
            </a:rPr>
            <a:t>- Battery &amp; Charging System</a:t>
          </a:r>
          <a:r>
            <a:rPr lang="es-ES" sz="1100" b="1" i="0" u="none" strike="noStrike" baseline="0">
              <a:solidFill>
                <a:schemeClr val="tx1"/>
              </a:solidFill>
              <a:effectLst/>
              <a:latin typeface="+mn-lt"/>
              <a:ea typeface="+mn-ea"/>
              <a:cs typeface="+mn-cs"/>
            </a:rPr>
            <a:t> = 1 week lead time, </a:t>
          </a:r>
          <a:r>
            <a:rPr lang="es-ES" sz="1100" b="1" i="0" u="none" strike="noStrike">
              <a:solidFill>
                <a:schemeClr val="tx1"/>
              </a:solidFill>
              <a:effectLst/>
              <a:latin typeface="+mn-lt"/>
              <a:ea typeface="+mn-ea"/>
              <a:cs typeface="+mn-cs"/>
            </a:rPr>
            <a:t>POQ</a:t>
          </a:r>
          <a:r>
            <a:rPr lang="es-ES" sz="1100" b="1" i="0" u="none" strike="noStrike" baseline="0">
              <a:solidFill>
                <a:schemeClr val="tx1"/>
              </a:solidFill>
              <a:effectLst/>
              <a:latin typeface="+mn-lt"/>
              <a:ea typeface="+mn-ea"/>
              <a:cs typeface="+mn-cs"/>
            </a:rPr>
            <a:t> </a:t>
          </a:r>
          <a:r>
            <a:rPr lang="es-ES" sz="1100" b="1" i="0" u="none" strike="noStrike">
              <a:solidFill>
                <a:schemeClr val="tx1"/>
              </a:solidFill>
              <a:effectLst/>
              <a:latin typeface="+mn-lt"/>
              <a:ea typeface="+mn-ea"/>
              <a:cs typeface="+mn-cs"/>
            </a:rPr>
            <a:t>every 2 weeks</a:t>
          </a:r>
          <a:r>
            <a:rPr lang="es-ES" sz="1100" b="1" i="0" u="none" strike="noStrike" baseline="0">
              <a:solidFill>
                <a:schemeClr val="tx1"/>
              </a:solidFill>
              <a:effectLst/>
              <a:latin typeface="+mn-lt"/>
              <a:ea typeface="+mn-ea"/>
              <a:cs typeface="+mn-cs"/>
            </a:rPr>
            <a:t> (TLT = 2 weeks).</a:t>
          </a:r>
          <a:r>
            <a:rPr lang="es-ES" sz="1100" b="0" i="0" u="none" strike="noStrike" baseline="0">
              <a:solidFill>
                <a:schemeClr val="tx1"/>
              </a:solidFill>
              <a:effectLst/>
              <a:latin typeface="+mn-lt"/>
              <a:ea typeface="+mn-ea"/>
              <a:cs typeface="+mn-cs"/>
            </a:rPr>
            <a:t> </a:t>
          </a:r>
        </a:p>
        <a:p>
          <a:r>
            <a:rPr lang="es-ES" sz="1100" b="0" i="0" u="none" strike="noStrike" baseline="0">
              <a:solidFill>
                <a:schemeClr val="tx1"/>
              </a:solidFill>
              <a:effectLst/>
              <a:latin typeface="+mn-lt"/>
              <a:ea typeface="+mn-ea"/>
              <a:cs typeface="+mn-cs"/>
            </a:rPr>
            <a:t>We then set the POQ as 2x the average of the gross requirements of the Battery and Charging System over the year.</a:t>
          </a:r>
        </a:p>
        <a:p>
          <a:endParaRPr lang="es-ES" sz="1100" b="0" i="0" u="none" strike="noStrike">
            <a:solidFill>
              <a:schemeClr val="tx1"/>
            </a:solidFill>
            <a:effectLst/>
            <a:latin typeface="+mn-lt"/>
            <a:ea typeface="+mn-ea"/>
            <a:cs typeface="+mn-cs"/>
          </a:endParaRPr>
        </a:p>
        <a:p>
          <a:r>
            <a:rPr lang="es-ES" sz="1100" b="1" i="0" u="none" strike="noStrike">
              <a:solidFill>
                <a:schemeClr val="tx1"/>
              </a:solidFill>
              <a:effectLst/>
              <a:latin typeface="+mn-lt"/>
              <a:ea typeface="+mn-ea"/>
              <a:cs typeface="+mn-cs"/>
            </a:rPr>
            <a:t>- Charging port</a:t>
          </a:r>
          <a:r>
            <a:rPr lang="es-ES" sz="1100" b="1" i="0" u="none" strike="noStrike" baseline="0">
              <a:solidFill>
                <a:schemeClr val="tx1"/>
              </a:solidFill>
              <a:effectLst/>
              <a:latin typeface="+mn-lt"/>
              <a:ea typeface="+mn-ea"/>
              <a:cs typeface="+mn-cs"/>
            </a:rPr>
            <a:t> = 3 week lead time, </a:t>
          </a:r>
          <a:r>
            <a:rPr lang="es-ES" sz="1100" b="1" i="0" u="none" strike="noStrike">
              <a:solidFill>
                <a:schemeClr val="tx1"/>
              </a:solidFill>
              <a:effectLst/>
              <a:latin typeface="+mn-lt"/>
              <a:ea typeface="+mn-ea"/>
              <a:cs typeface="+mn-cs"/>
            </a:rPr>
            <a:t>L4L</a:t>
          </a:r>
          <a:r>
            <a:rPr lang="es-ES" sz="1100" b="1" i="0" u="none" strike="noStrike" baseline="0">
              <a:solidFill>
                <a:schemeClr val="tx1"/>
              </a:solidFill>
              <a:effectLst/>
              <a:latin typeface="+mn-lt"/>
              <a:ea typeface="+mn-ea"/>
              <a:cs typeface="+mn-cs"/>
            </a:rPr>
            <a:t> (TLT = 5 weeks). </a:t>
          </a:r>
        </a:p>
        <a:p>
          <a:r>
            <a:rPr lang="es-ES" sz="1100" b="0" i="0" u="none" strike="noStrike" baseline="0">
              <a:solidFill>
                <a:schemeClr val="tx1"/>
              </a:solidFill>
              <a:effectLst/>
              <a:latin typeface="+mn-lt"/>
              <a:ea typeface="+mn-ea"/>
              <a:cs typeface="+mn-cs"/>
            </a:rPr>
            <a:t>We will plan orders every two weeks (since the level before left us with gross requirements every two weeks). But we will have to order them 3 weeks in advanced.</a:t>
          </a:r>
        </a:p>
        <a:p>
          <a:endParaRPr lang="es-ES" sz="1100" b="0"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100" b="1" i="0" u="none" strike="noStrike">
              <a:solidFill>
                <a:schemeClr val="tx1"/>
              </a:solidFill>
              <a:effectLst/>
              <a:latin typeface="+mn-lt"/>
              <a:ea typeface="+mn-ea"/>
              <a:cs typeface="+mn-cs"/>
            </a:rPr>
            <a:t>- Charging circuitry</a:t>
          </a:r>
          <a:r>
            <a:rPr lang="es-ES" sz="1100" b="1" i="0" u="none" strike="noStrike" baseline="0">
              <a:solidFill>
                <a:schemeClr val="tx1"/>
              </a:solidFill>
              <a:effectLst/>
              <a:latin typeface="+mn-lt"/>
              <a:ea typeface="+mn-ea"/>
              <a:cs typeface="+mn-cs"/>
            </a:rPr>
            <a:t> x2 = 2 weeks lead time, </a:t>
          </a:r>
          <a:r>
            <a:rPr lang="es-ES" sz="1100" b="1" i="0" u="none" strike="noStrike">
              <a:solidFill>
                <a:schemeClr val="tx1"/>
              </a:solidFill>
              <a:effectLst/>
              <a:latin typeface="+mn-lt"/>
              <a:ea typeface="+mn-ea"/>
              <a:cs typeface="+mn-cs"/>
            </a:rPr>
            <a:t>FOQ of 10,000 units (</a:t>
          </a:r>
          <a:r>
            <a:rPr lang="es-ES" sz="1100" b="1" i="0" u="none" strike="noStrike" baseline="0">
              <a:solidFill>
                <a:schemeClr val="tx1"/>
              </a:solidFill>
              <a:effectLst/>
              <a:latin typeface="+mn-lt"/>
              <a:ea typeface="+mn-ea"/>
              <a:cs typeface="+mn-cs"/>
            </a:rPr>
            <a:t>TLT = 2 weeks)</a:t>
          </a:r>
          <a:r>
            <a:rPr lang="es-ES" sz="1100" b="1" i="0" u="none" strike="noStrike">
              <a:solidFill>
                <a:schemeClr val="tx1"/>
              </a:solidFill>
              <a:effectLst/>
              <a:latin typeface="+mn-lt"/>
              <a:ea typeface="+mn-ea"/>
              <a:cs typeface="+mn-cs"/>
            </a:rPr>
            <a:t>.</a:t>
          </a:r>
        </a:p>
        <a:p>
          <a:r>
            <a:rPr lang="es-ES_tradnl" sz="1100" kern="1200">
              <a:solidFill>
                <a:schemeClr val="tx1"/>
              </a:solidFill>
            </a:rPr>
            <a:t>We will plan</a:t>
          </a:r>
          <a:r>
            <a:rPr lang="es-ES_tradnl" sz="1100" kern="1200" baseline="0">
              <a:solidFill>
                <a:schemeClr val="tx1"/>
              </a:solidFill>
            </a:rPr>
            <a:t> to order with two weeks in advanced 11 or 10 packs of 10,000 units in order to finish the year with aproximately the same inventory as the one we started with.</a:t>
          </a:r>
          <a:endParaRPr lang="es-ES_tradnl" sz="1100" kern="1200">
            <a:solidFill>
              <a:schemeClr val="tx1"/>
            </a:solidFill>
          </a:endParaRPr>
        </a:p>
        <a:p>
          <a:endParaRPr lang="es-ES_tradnl" sz="1100" kern="1200">
            <a:solidFill>
              <a:schemeClr val="tx1"/>
            </a:solidFill>
          </a:endParaRPr>
        </a:p>
        <a:p>
          <a:r>
            <a:rPr lang="es-ES_tradnl" sz="1100" kern="1200">
              <a:solidFill>
                <a:schemeClr val="tx1"/>
              </a:solidFill>
            </a:rPr>
            <a:t>We fixed the beginig inventory to a number with which our projected available</a:t>
          </a:r>
          <a:r>
            <a:rPr lang="es-ES_tradnl" sz="1100" kern="1200" baseline="0">
              <a:solidFill>
                <a:schemeClr val="tx1"/>
              </a:solidFill>
            </a:rPr>
            <a:t> will never cross 0.</a:t>
          </a:r>
          <a:endParaRPr lang="es-ES_tradnl" sz="1100" kern="1200">
            <a:solidFill>
              <a:schemeClr val="tx1"/>
            </a:solidFill>
          </a:endParaRPr>
        </a:p>
        <a:p>
          <a:endParaRPr lang="es-ES_tradnl" sz="1100" kern="1200"/>
        </a:p>
        <a:p>
          <a:r>
            <a:rPr lang="es-ES_tradnl" sz="1100" kern="1200"/>
            <a:t>The gross</a:t>
          </a:r>
          <a:r>
            <a:rPr lang="es-ES_tradnl" sz="1100" kern="1200" baseline="0"/>
            <a:t> requirements were defined by the Authorised MPS, while the PA of the current week defined by the sum of the projected available from last week and the MPS last time it was made. </a:t>
          </a:r>
          <a:endParaRPr lang="es-ES_tradnl" sz="1100" kern="1200"/>
        </a:p>
      </xdr:txBody>
    </xdr:sp>
    <xdr:clientData/>
  </xdr:oneCellAnchor>
  <xdr:twoCellAnchor>
    <xdr:from>
      <xdr:col>7</xdr:col>
      <xdr:colOff>636232</xdr:colOff>
      <xdr:row>32</xdr:row>
      <xdr:rowOff>52525</xdr:rowOff>
    </xdr:from>
    <xdr:to>
      <xdr:col>27</xdr:col>
      <xdr:colOff>238910</xdr:colOff>
      <xdr:row>70</xdr:row>
      <xdr:rowOff>0</xdr:rowOff>
    </xdr:to>
    <xdr:graphicFrame macro="">
      <xdr:nvGraphicFramePr>
        <xdr:cNvPr id="3" name="Chart 2">
          <a:extLst>
            <a:ext uri="{FF2B5EF4-FFF2-40B4-BE49-F238E27FC236}">
              <a16:creationId xmlns:a16="http://schemas.microsoft.com/office/drawing/2014/main" id="{919FD9B1-56F5-BF55-360D-BBFF5AADA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399059</xdr:colOff>
      <xdr:row>1</xdr:row>
      <xdr:rowOff>80752</xdr:rowOff>
    </xdr:from>
    <xdr:to>
      <xdr:col>19</xdr:col>
      <xdr:colOff>9309</xdr:colOff>
      <xdr:row>16</xdr:row>
      <xdr:rowOff>80752</xdr:rowOff>
    </xdr:to>
    <xdr:graphicFrame macro="">
      <xdr:nvGraphicFramePr>
        <xdr:cNvPr id="4" name="Chart 9">
          <a:extLst>
            <a:ext uri="{FF2B5EF4-FFF2-40B4-BE49-F238E27FC236}">
              <a16:creationId xmlns:a16="http://schemas.microsoft.com/office/drawing/2014/main" id="{ADE3DDF6-B40B-3B44-802F-29415FC4E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754659</xdr:colOff>
      <xdr:row>1</xdr:row>
      <xdr:rowOff>106152</xdr:rowOff>
    </xdr:from>
    <xdr:to>
      <xdr:col>25</xdr:col>
      <xdr:colOff>364909</xdr:colOff>
      <xdr:row>16</xdr:row>
      <xdr:rowOff>80752</xdr:rowOff>
    </xdr:to>
    <xdr:graphicFrame macro="">
      <xdr:nvGraphicFramePr>
        <xdr:cNvPr id="5" name="Chart 9">
          <a:extLst>
            <a:ext uri="{FF2B5EF4-FFF2-40B4-BE49-F238E27FC236}">
              <a16:creationId xmlns:a16="http://schemas.microsoft.com/office/drawing/2014/main" id="{1BDE433E-5594-D941-8C0F-61EE41BE6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6754</xdr:colOff>
      <xdr:row>1</xdr:row>
      <xdr:rowOff>111510</xdr:rowOff>
    </xdr:from>
    <xdr:to>
      <xdr:col>31</xdr:col>
      <xdr:colOff>442504</xdr:colOff>
      <xdr:row>16</xdr:row>
      <xdr:rowOff>73410</xdr:rowOff>
    </xdr:to>
    <xdr:graphicFrame macro="">
      <xdr:nvGraphicFramePr>
        <xdr:cNvPr id="6" name="Chart 9">
          <a:extLst>
            <a:ext uri="{FF2B5EF4-FFF2-40B4-BE49-F238E27FC236}">
              <a16:creationId xmlns:a16="http://schemas.microsoft.com/office/drawing/2014/main" id="{AA19039A-EFEB-A640-8EE4-1DE17048D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342900</xdr:colOff>
      <xdr:row>1</xdr:row>
      <xdr:rowOff>165100</xdr:rowOff>
    </xdr:from>
    <xdr:to>
      <xdr:col>37</xdr:col>
      <xdr:colOff>778650</xdr:colOff>
      <xdr:row>16</xdr:row>
      <xdr:rowOff>0</xdr:rowOff>
    </xdr:to>
    <xdr:graphicFrame macro="">
      <xdr:nvGraphicFramePr>
        <xdr:cNvPr id="7" name="Chart 9">
          <a:extLst>
            <a:ext uri="{FF2B5EF4-FFF2-40B4-BE49-F238E27FC236}">
              <a16:creationId xmlns:a16="http://schemas.microsoft.com/office/drawing/2014/main" id="{B70FAB8E-E47D-3F4A-B47C-D87A8A30F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376767</xdr:colOff>
      <xdr:row>2</xdr:row>
      <xdr:rowOff>182035</xdr:rowOff>
    </xdr:from>
    <xdr:to>
      <xdr:col>5</xdr:col>
      <xdr:colOff>582084</xdr:colOff>
      <xdr:row>42</xdr:row>
      <xdr:rowOff>88900</xdr:rowOff>
    </xdr:to>
    <xdr:sp macro="" textlink="">
      <xdr:nvSpPr>
        <xdr:cNvPr id="9" name="ZoneTexte 7">
          <a:extLst>
            <a:ext uri="{FF2B5EF4-FFF2-40B4-BE49-F238E27FC236}">
              <a16:creationId xmlns:a16="http://schemas.microsoft.com/office/drawing/2014/main" id="{3F78D24C-EF32-C54B-9136-EEFFEE18F82B}"/>
            </a:ext>
          </a:extLst>
        </xdr:cNvPr>
        <xdr:cNvSpPr txBox="1"/>
      </xdr:nvSpPr>
      <xdr:spPr>
        <a:xfrm>
          <a:off x="376767" y="385235"/>
          <a:ext cx="5894917" cy="7539565"/>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100" b="1" i="0" u="sng">
              <a:solidFill>
                <a:schemeClr val="dk1"/>
              </a:solidFill>
              <a:effectLst/>
              <a:latin typeface="+mn-lt"/>
              <a:ea typeface="+mn-ea"/>
              <a:cs typeface="+mn-cs"/>
            </a:rPr>
            <a:t>Summary</a:t>
          </a:r>
          <a:endParaRPr lang="en-001" sz="1100">
            <a:effectLst/>
          </a:endParaRPr>
        </a:p>
        <a:p>
          <a:br>
            <a:rPr lang="en-US" sz="1100">
              <a:effectLst/>
            </a:rPr>
          </a:br>
          <a:r>
            <a:rPr lang="en-US" sz="1100">
              <a:effectLst/>
            </a:rPr>
            <a:t>In this section the Economic</a:t>
          </a:r>
          <a:r>
            <a:rPr lang="en-US" sz="1100" baseline="0">
              <a:effectLst/>
            </a:rPr>
            <a:t> Order Quantity (</a:t>
          </a:r>
          <a:r>
            <a:rPr lang="en-US" sz="1100">
              <a:effectLst/>
            </a:rPr>
            <a:t>EOQ)</a:t>
          </a:r>
          <a:r>
            <a:rPr lang="en-US" sz="1100" baseline="0">
              <a:effectLst/>
            </a:rPr>
            <a:t> for Sony WH-1000XM5 is calculated. This is where we take into account inventory depletion rates measured against holding and ordering costs, in order to determine the best quantity to order for optimal costs. </a:t>
          </a:r>
        </a:p>
        <a:p>
          <a:r>
            <a:rPr lang="en-US" sz="1100" baseline="0">
              <a:effectLst/>
            </a:rPr>
            <a:t> </a:t>
          </a:r>
          <a:endParaRPr lang="en-001" sz="1100">
            <a:effectLst/>
          </a:endParaRPr>
        </a:p>
        <a:p>
          <a:r>
            <a:rPr lang="fr-FR" sz="1100" b="1" i="0" u="sng">
              <a:solidFill>
                <a:schemeClr val="dk1"/>
              </a:solidFill>
              <a:effectLst/>
              <a:latin typeface="+mn-lt"/>
              <a:ea typeface="+mn-ea"/>
              <a:cs typeface="+mn-cs"/>
            </a:rPr>
            <a:t>Procedure</a:t>
          </a:r>
        </a:p>
        <a:p>
          <a:br>
            <a:rPr lang="fr-FR" sz="1100"/>
          </a:br>
          <a:r>
            <a:rPr lang="fr-FR" sz="1100" b="0" i="0" u="none" strike="noStrike">
              <a:solidFill>
                <a:schemeClr val="dk1"/>
              </a:solidFill>
              <a:effectLst/>
              <a:latin typeface="+mn-lt"/>
              <a:ea typeface="+mn-ea"/>
              <a:cs typeface="+mn-cs"/>
            </a:rPr>
            <a:t>• Annual demand: From MRP.</a:t>
          </a:r>
          <a:br>
            <a:rPr lang="fr-FR" sz="1600"/>
          </a:br>
          <a:r>
            <a:rPr lang="fr-FR" sz="1100" b="0" i="0" u="none" strike="noStrike">
              <a:solidFill>
                <a:schemeClr val="dk1"/>
              </a:solidFill>
              <a:effectLst/>
              <a:latin typeface="+mn-lt"/>
              <a:ea typeface="+mn-ea"/>
              <a:cs typeface="+mn-cs"/>
            </a:rPr>
            <a:t>• Lead time: From</a:t>
          </a:r>
          <a:r>
            <a:rPr lang="fr-FR" sz="1100" b="0" i="0" u="none" strike="noStrike" baseline="0">
              <a:solidFill>
                <a:schemeClr val="dk1"/>
              </a:solidFill>
              <a:effectLst/>
              <a:latin typeface="+mn-lt"/>
              <a:ea typeface="+mn-ea"/>
              <a:cs typeface="+mn-cs"/>
            </a:rPr>
            <a:t> </a:t>
          </a:r>
          <a:r>
            <a:rPr lang="fr-FR" sz="1100" b="0" i="0" u="none" strike="noStrike">
              <a:solidFill>
                <a:schemeClr val="dk1"/>
              </a:solidFill>
              <a:effectLst/>
              <a:latin typeface="+mn-lt"/>
              <a:ea typeface="+mn-ea"/>
              <a:cs typeface="+mn-cs"/>
            </a:rPr>
            <a:t>MRP.</a:t>
          </a:r>
          <a:br>
            <a:rPr lang="fr-FR" sz="1600"/>
          </a:br>
          <a:r>
            <a:rPr lang="fr-FR" sz="1100" b="0" i="0" u="none" strike="noStrike">
              <a:solidFill>
                <a:schemeClr val="dk1"/>
              </a:solidFill>
              <a:effectLst/>
              <a:latin typeface="+mn-lt"/>
              <a:ea typeface="+mn-ea"/>
              <a:cs typeface="+mn-cs"/>
            </a:rPr>
            <a:t>• Operation days: assumpation</a:t>
          </a:r>
          <a:r>
            <a:rPr lang="fr-FR" sz="1100" b="0" i="0" u="none" strike="noStrike" baseline="0">
              <a:solidFill>
                <a:schemeClr val="dk1"/>
              </a:solidFill>
              <a:effectLst/>
              <a:latin typeface="+mn-lt"/>
              <a:ea typeface="+mn-ea"/>
              <a:cs typeface="+mn-cs"/>
            </a:rPr>
            <a:t> of </a:t>
          </a:r>
          <a:r>
            <a:rPr lang="fr-FR" sz="1100" b="0" i="0" u="none" strike="noStrike">
              <a:solidFill>
                <a:schemeClr val="dk1"/>
              </a:solidFill>
              <a:effectLst/>
              <a:latin typeface="+mn-lt"/>
              <a:ea typeface="+mn-ea"/>
              <a:cs typeface="+mn-cs"/>
            </a:rPr>
            <a:t>300 days per year on</a:t>
          </a:r>
          <a:r>
            <a:rPr lang="fr-FR" sz="1100" b="0" i="0" u="none" strike="noStrike" baseline="0">
              <a:solidFill>
                <a:schemeClr val="dk1"/>
              </a:solidFill>
              <a:effectLst/>
              <a:latin typeface="+mn-lt"/>
              <a:ea typeface="+mn-ea"/>
              <a:cs typeface="+mn-cs"/>
            </a:rPr>
            <a:t> average.</a:t>
          </a:r>
          <a:br>
            <a:rPr lang="fr-FR" sz="1600"/>
          </a:br>
          <a:r>
            <a:rPr lang="fr-FR" sz="1100" b="0" i="0" u="none" strike="noStrike">
              <a:solidFill>
                <a:schemeClr val="dk1"/>
              </a:solidFill>
              <a:effectLst/>
              <a:latin typeface="+mn-lt"/>
              <a:ea typeface="+mn-ea"/>
              <a:cs typeface="+mn-cs"/>
            </a:rPr>
            <a:t>• Annual holding cost per unit: It is the % of the holding cost for the whole product,</a:t>
          </a:r>
          <a:r>
            <a:rPr lang="fr-FR" sz="1100" b="0" i="0" u="none" strike="noStrike" baseline="0">
              <a:solidFill>
                <a:schemeClr val="dk1"/>
              </a:solidFill>
              <a:effectLst/>
              <a:latin typeface="+mn-lt"/>
              <a:ea typeface="+mn-ea"/>
              <a:cs typeface="+mn-cs"/>
            </a:rPr>
            <a:t> which was roughly estimated, and the final cost per unit is determined by the Hybrid AP total holding costs divided by the demand listed here in EOQ. </a:t>
          </a:r>
          <a:br>
            <a:rPr lang="fr-FR" sz="1600"/>
          </a:br>
          <a:r>
            <a:rPr lang="en-US" sz="1100">
              <a:solidFill>
                <a:schemeClr val="dk1"/>
              </a:solidFill>
              <a:effectLst/>
              <a:latin typeface="+mn-lt"/>
              <a:ea typeface="+mn-ea"/>
              <a:cs typeface="+mn-cs"/>
            </a:rPr>
            <a:t>• Ordering costs: Costs to prepare the order, we consider it takes 4-5 hours for 1 employee to prepare the order, monitor, and receive;</a:t>
          </a:r>
          <a:r>
            <a:rPr lang="en-US" sz="1100" baseline="0">
              <a:solidFill>
                <a:schemeClr val="dk1"/>
              </a:solidFill>
              <a:effectLst/>
              <a:latin typeface="+mn-lt"/>
              <a:ea typeface="+mn-ea"/>
              <a:cs typeface="+mn-cs"/>
            </a:rPr>
            <a:t> we</a:t>
          </a:r>
          <a:r>
            <a:rPr lang="en-US" sz="1100">
              <a:solidFill>
                <a:schemeClr val="dk1"/>
              </a:solidFill>
              <a:effectLst/>
              <a:latin typeface="+mn-lt"/>
              <a:ea typeface="+mn-ea"/>
              <a:cs typeface="+mn-cs"/>
            </a:rPr>
            <a:t> use the hourly salary for one worker calculated for the AP;</a:t>
          </a:r>
          <a:r>
            <a:rPr lang="en-US" sz="1100" baseline="0">
              <a:solidFill>
                <a:schemeClr val="dk1"/>
              </a:solidFill>
              <a:effectLst/>
              <a:latin typeface="+mn-lt"/>
              <a:ea typeface="+mn-ea"/>
              <a:cs typeface="+mn-cs"/>
            </a:rPr>
            <a:t> and  c</a:t>
          </a:r>
          <a:r>
            <a:rPr lang="en-US" sz="1100">
              <a:solidFill>
                <a:schemeClr val="dk1"/>
              </a:solidFill>
              <a:effectLst/>
              <a:latin typeface="+mn-lt"/>
              <a:ea typeface="+mn-ea"/>
              <a:cs typeface="+mn-cs"/>
            </a:rPr>
            <a:t>onsider</a:t>
          </a:r>
          <a:r>
            <a:rPr lang="en-US" sz="1100" baseline="0">
              <a:solidFill>
                <a:schemeClr val="dk1"/>
              </a:solidFill>
              <a:effectLst/>
              <a:latin typeface="+mn-lt"/>
              <a:ea typeface="+mn-ea"/>
              <a:cs typeface="+mn-cs"/>
            </a:rPr>
            <a:t>ing </a:t>
          </a:r>
          <a:r>
            <a:rPr lang="en-US" sz="1100">
              <a:solidFill>
                <a:schemeClr val="dk1"/>
              </a:solidFill>
              <a:effectLst/>
              <a:latin typeface="+mn-lt"/>
              <a:ea typeface="+mn-ea"/>
              <a:cs typeface="+mn-cs"/>
            </a:rPr>
            <a:t>the magnitude of demand, we increased the initial assumption 50 times.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Thus, the EOQ</a:t>
          </a:r>
          <a:r>
            <a:rPr lang="en-US" sz="1100" baseline="0">
              <a:solidFill>
                <a:schemeClr val="dk1"/>
              </a:solidFill>
              <a:effectLst/>
              <a:latin typeface="+mn-lt"/>
              <a:ea typeface="+mn-ea"/>
              <a:cs typeface="+mn-cs"/>
            </a:rPr>
            <a:t> (Q*) can be calculated as below, and the total cost (TC) can also be calculated as a function of demand (D), Q*, ordering cost (S), and holding cost (H) is defined by: </a:t>
          </a:r>
          <a:endParaRPr lang="en-US" sz="1100">
            <a:solidFill>
              <a:schemeClr val="dk1"/>
            </a:solidFill>
            <a:effectLst/>
            <a:latin typeface="+mn-lt"/>
            <a:ea typeface="+mn-ea"/>
            <a:cs typeface="+mn-cs"/>
          </a:endParaRPr>
        </a:p>
        <a:p>
          <a:endParaRPr lang="en-US">
            <a:effectLst/>
          </a:endParaRPr>
        </a:p>
        <a:p>
          <a:endParaRPr lang="en-US">
            <a:effectLst/>
          </a:endParaRPr>
        </a:p>
        <a:p>
          <a:endParaRPr lang="en-US">
            <a:effectLst/>
          </a:endParaRPr>
        </a:p>
        <a:p>
          <a:endParaRPr lang="en-US">
            <a:effectLst/>
          </a:endParaRPr>
        </a:p>
        <a:p>
          <a:endParaRPr lang="en-US">
            <a:effectLst/>
          </a:endParaRPr>
        </a:p>
        <a:p>
          <a:endParaRPr lang="en-GB" sz="1200">
            <a:effectLst/>
          </a:endParaRPr>
        </a:p>
        <a:p>
          <a:r>
            <a:rPr lang="en-GB" sz="1100">
              <a:effectLst/>
            </a:rPr>
            <a:t>This allowed</a:t>
          </a:r>
          <a:r>
            <a:rPr lang="en-GB" sz="1100" baseline="0">
              <a:effectLst/>
            </a:rPr>
            <a:t> us to plot TC, S, and H with increasing step amounts of each component from each level, giving us a visual representation as to when the S and H intersects, which gives us the final EOQ (Q). </a:t>
          </a:r>
          <a:endParaRPr lang="en-GB" sz="1100">
            <a:effectLst/>
          </a:endParaRPr>
        </a:p>
        <a:p>
          <a:endParaRPr lang="en-001" sz="1100">
            <a:effectLst/>
          </a:endParaRPr>
        </a:p>
        <a:p>
          <a:r>
            <a:rPr lang="fr-FR" sz="1100" b="1" i="0" u="sng">
              <a:solidFill>
                <a:schemeClr val="dk1"/>
              </a:solidFill>
              <a:effectLst/>
              <a:latin typeface="+mn-lt"/>
              <a:ea typeface="+mn-ea"/>
              <a:cs typeface="+mn-cs"/>
            </a:rPr>
            <a:t>Results </a:t>
          </a:r>
          <a:endParaRPr lang="en-001" sz="1100">
            <a:effectLst/>
          </a:endParaRPr>
        </a:p>
        <a:p>
          <a:endParaRPr lang="fr-CH" sz="1100">
            <a:effectLst/>
          </a:endParaRPr>
        </a:p>
        <a:p>
          <a:r>
            <a:rPr lang="en-US" sz="1100">
              <a:solidFill>
                <a:schemeClr val="dk1"/>
              </a:solidFill>
              <a:effectLst/>
              <a:latin typeface="+mn-lt"/>
              <a:ea typeface="+mn-ea"/>
              <a:cs typeface="+mn-cs"/>
            </a:rPr>
            <a:t>EOQ is represented by the two curves, the holding and ordering costs. The minimum is obtained when the two curves cross. It's easy to understand that if you need more than a subcomponent for a main component, then you will need more storage space, thus the storage will become more expensive. On the contrary, it may take less room to store, so it's all a balance</a:t>
          </a:r>
          <a:r>
            <a:rPr lang="en-US" sz="1100" baseline="0">
              <a:solidFill>
                <a:schemeClr val="dk1"/>
              </a:solidFill>
              <a:effectLst/>
              <a:latin typeface="+mn-lt"/>
              <a:ea typeface="+mn-ea"/>
              <a:cs typeface="+mn-cs"/>
            </a:rPr>
            <a:t>. I</a:t>
          </a:r>
          <a:r>
            <a:rPr lang="en-US" sz="1100">
              <a:solidFill>
                <a:schemeClr val="dk1"/>
              </a:solidFill>
              <a:effectLst/>
              <a:latin typeface="+mn-lt"/>
              <a:ea typeface="+mn-ea"/>
              <a:cs typeface="+mn-cs"/>
            </a:rPr>
            <a:t>n our case, the ordering cost is the same for the small components, but they cost less to hold per unit. In the end, they end up costing less, and this is why the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 is higher for the lower components of the system. The EOQ system is theoretically perfect, with many assumptions. But in our case, it's very hard to qualify it as good, in real life this is unusable. This can be very easily seen with the T* being very low. This means the EOQ purpose of knowing when to order is useless as we need to order more than every time period. It means that Sony should order small quantities very often, which may be true, more investigation is needed to confirm this. </a:t>
          </a:r>
        </a:p>
      </xdr:txBody>
    </xdr:sp>
    <xdr:clientData/>
  </xdr:twoCellAnchor>
  <xdr:twoCellAnchor editAs="oneCell">
    <xdr:from>
      <xdr:col>1</xdr:col>
      <xdr:colOff>189845</xdr:colOff>
      <xdr:row>21</xdr:row>
      <xdr:rowOff>99698</xdr:rowOff>
    </xdr:from>
    <xdr:to>
      <xdr:col>2</xdr:col>
      <xdr:colOff>717936</xdr:colOff>
      <xdr:row>26</xdr:row>
      <xdr:rowOff>27385</xdr:rowOff>
    </xdr:to>
    <xdr:pic>
      <xdr:nvPicPr>
        <xdr:cNvPr id="8" name="Image 3">
          <a:extLst>
            <a:ext uri="{FF2B5EF4-FFF2-40B4-BE49-F238E27FC236}">
              <a16:creationId xmlns:a16="http://schemas.microsoft.com/office/drawing/2014/main" id="{7C02012A-77B0-7A46-85F5-375FB1C3D25C}"/>
            </a:ext>
          </a:extLst>
        </xdr:cNvPr>
        <xdr:cNvPicPr>
          <a:picLocks noChangeAspect="1"/>
        </xdr:cNvPicPr>
      </xdr:nvPicPr>
      <xdr:blipFill>
        <a:blip xmlns:r="http://schemas.openxmlformats.org/officeDocument/2006/relationships" r:embed="rId5"/>
        <a:stretch>
          <a:fillRect/>
        </a:stretch>
      </xdr:blipFill>
      <xdr:spPr>
        <a:xfrm>
          <a:off x="1062970" y="4131948"/>
          <a:ext cx="1401216" cy="880187"/>
        </a:xfrm>
        <a:prstGeom prst="rect">
          <a:avLst/>
        </a:prstGeom>
      </xdr:spPr>
    </xdr:pic>
    <xdr:clientData/>
  </xdr:twoCellAnchor>
  <xdr:twoCellAnchor editAs="oneCell">
    <xdr:from>
      <xdr:col>3</xdr:col>
      <xdr:colOff>502465</xdr:colOff>
      <xdr:row>21</xdr:row>
      <xdr:rowOff>156822</xdr:rowOff>
    </xdr:from>
    <xdr:to>
      <xdr:col>4</xdr:col>
      <xdr:colOff>1234828</xdr:colOff>
      <xdr:row>25</xdr:row>
      <xdr:rowOff>186001</xdr:rowOff>
    </xdr:to>
    <xdr:pic>
      <xdr:nvPicPr>
        <xdr:cNvPr id="10" name="Image 2">
          <a:extLst>
            <a:ext uri="{FF2B5EF4-FFF2-40B4-BE49-F238E27FC236}">
              <a16:creationId xmlns:a16="http://schemas.microsoft.com/office/drawing/2014/main" id="{2E52F86D-55B2-E844-A293-614BA83C770D}"/>
            </a:ext>
          </a:extLst>
        </xdr:cNvPr>
        <xdr:cNvPicPr>
          <a:picLocks noChangeAspect="1"/>
        </xdr:cNvPicPr>
      </xdr:nvPicPr>
      <xdr:blipFill>
        <a:blip xmlns:r="http://schemas.openxmlformats.org/officeDocument/2006/relationships" r:embed="rId6"/>
        <a:stretch>
          <a:fillRect/>
        </a:stretch>
      </xdr:blipFill>
      <xdr:spPr>
        <a:xfrm>
          <a:off x="3121840" y="4189072"/>
          <a:ext cx="2351613" cy="791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419100</xdr:colOff>
      <xdr:row>1</xdr:row>
      <xdr:rowOff>88900</xdr:rowOff>
    </xdr:from>
    <xdr:to>
      <xdr:col>19</xdr:col>
      <xdr:colOff>16650</xdr:colOff>
      <xdr:row>18</xdr:row>
      <xdr:rowOff>0</xdr:rowOff>
    </xdr:to>
    <xdr:graphicFrame macro="">
      <xdr:nvGraphicFramePr>
        <xdr:cNvPr id="2" name="Chart 9">
          <a:extLst>
            <a:ext uri="{FF2B5EF4-FFF2-40B4-BE49-F238E27FC236}">
              <a16:creationId xmlns:a16="http://schemas.microsoft.com/office/drawing/2014/main" id="{A43540A4-44A4-4E4E-B054-0FAABE6E3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418353</xdr:colOff>
      <xdr:row>2</xdr:row>
      <xdr:rowOff>164353</xdr:rowOff>
    </xdr:from>
    <xdr:to>
      <xdr:col>5</xdr:col>
      <xdr:colOff>731520</xdr:colOff>
      <xdr:row>58</xdr:row>
      <xdr:rowOff>101600</xdr:rowOff>
    </xdr:to>
    <xdr:sp macro="" textlink="">
      <xdr:nvSpPr>
        <xdr:cNvPr id="4" name="ZoneTexte 7">
          <a:extLst>
            <a:ext uri="{FF2B5EF4-FFF2-40B4-BE49-F238E27FC236}">
              <a16:creationId xmlns:a16="http://schemas.microsoft.com/office/drawing/2014/main" id="{A77B9F0F-F3D1-F243-B55F-3E16E5EDE982}"/>
            </a:ext>
          </a:extLst>
        </xdr:cNvPr>
        <xdr:cNvSpPr txBox="1"/>
      </xdr:nvSpPr>
      <xdr:spPr>
        <a:xfrm>
          <a:off x="418353" y="560593"/>
          <a:ext cx="4427967" cy="10747487"/>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400" b="1" i="0" u="sng">
              <a:solidFill>
                <a:schemeClr val="dk1"/>
              </a:solidFill>
              <a:effectLst/>
              <a:latin typeface="+mn-lt"/>
              <a:ea typeface="+mn-ea"/>
              <a:cs typeface="+mn-cs"/>
            </a:rPr>
            <a:t>Summary</a:t>
          </a:r>
          <a:endParaRPr lang="en-001"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rPr>
            <a:t>Economic Production Quantity (EPQ) is computed based on the MRP of the item records. The EPQ differs from EOQ model by taking into account partial shipments of parts rather than full shipments (as in EOQs), which is usually an indication that production was done in-house rather than purchased from external suppliers. </a:t>
          </a:r>
          <a:br>
            <a:rPr lang="en-US" sz="1200" baseline="0">
              <a:solidFill>
                <a:sysClr val="windowText" lastClr="000000"/>
              </a:solidFill>
            </a:rPr>
          </a:br>
          <a:endParaRPr lang="en-US" sz="1200">
            <a:solidFill>
              <a:sysClr val="windowText" lastClr="000000"/>
            </a:solidFill>
          </a:endParaRPr>
        </a:p>
        <a:p>
          <a:r>
            <a:rPr lang="en-US" sz="1400" b="1" u="sng">
              <a:solidFill>
                <a:sysClr val="windowText" lastClr="000000"/>
              </a:solidFill>
              <a:latin typeface="+mn-lt"/>
              <a:ea typeface="+mn-ea"/>
              <a:cs typeface="+mn-cs"/>
            </a:rPr>
            <a:t>Procedure</a:t>
          </a:r>
          <a:br>
            <a:rPr lang="en-US" sz="1400" b="1" u="sng">
              <a:solidFill>
                <a:sysClr val="windowText" lastClr="000000"/>
              </a:solidFill>
              <a:latin typeface="+mn-lt"/>
              <a:ea typeface="+mn-ea"/>
              <a:cs typeface="+mn-cs"/>
            </a:rPr>
          </a:br>
          <a:endParaRPr lang="en-US" sz="1400" b="1" u="sng">
            <a:solidFill>
              <a:sysClr val="windowText" lastClr="000000"/>
            </a:solidFill>
            <a:latin typeface="+mn-lt"/>
            <a:ea typeface="+mn-ea"/>
            <a:cs typeface="+mn-cs"/>
          </a:endParaRPr>
        </a:p>
        <a:p>
          <a:r>
            <a:rPr lang="en-US" sz="1200" baseline="0">
              <a:solidFill>
                <a:sysClr val="windowText" lastClr="000000"/>
              </a:solidFill>
              <a:latin typeface="+mn-lt"/>
              <a:ea typeface="+mn-ea"/>
              <a:cs typeface="+mn-cs"/>
            </a:rPr>
            <a:t>The following parameters needed to be determined : </a:t>
          </a:r>
          <a:br>
            <a:rPr lang="en-US" sz="1200" baseline="0">
              <a:solidFill>
                <a:sysClr val="windowText" lastClr="000000"/>
              </a:solidFill>
              <a:latin typeface="+mn-lt"/>
              <a:ea typeface="+mn-ea"/>
              <a:cs typeface="+mn-cs"/>
            </a:rPr>
          </a:br>
          <a:r>
            <a:rPr lang="en-US" sz="1200" baseline="0">
              <a:solidFill>
                <a:sysClr val="windowText" lastClr="000000"/>
              </a:solidFill>
              <a:latin typeface="+mn-lt"/>
              <a:ea typeface="+mn-ea"/>
              <a:cs typeface="+mn-cs"/>
            </a:rPr>
            <a:t>- Holding costs H </a:t>
          </a:r>
          <a:br>
            <a:rPr lang="en-US" sz="1200" baseline="0">
              <a:solidFill>
                <a:sysClr val="windowText" lastClr="000000"/>
              </a:solidFill>
              <a:latin typeface="+mn-lt"/>
              <a:ea typeface="+mn-ea"/>
              <a:cs typeface="+mn-cs"/>
            </a:rPr>
          </a:br>
          <a:r>
            <a:rPr lang="en-US" sz="1200" baseline="0">
              <a:solidFill>
                <a:sysClr val="windowText" lastClr="000000"/>
              </a:solidFill>
              <a:latin typeface="+mn-lt"/>
              <a:ea typeface="+mn-ea"/>
              <a:cs typeface="+mn-cs"/>
            </a:rPr>
            <a:t>- Ordering costs S</a:t>
          </a:r>
        </a:p>
        <a:p>
          <a:r>
            <a:rPr lang="en-US" sz="1200" baseline="0">
              <a:solidFill>
                <a:sysClr val="windowText" lastClr="000000"/>
              </a:solidFill>
              <a:latin typeface="+mn-lt"/>
              <a:ea typeface="+mn-ea"/>
              <a:cs typeface="+mn-cs"/>
            </a:rPr>
            <a:t>- Production rate  is estimated from the annual production from the hybrid Plan divided by the total working days </a:t>
          </a:r>
        </a:p>
        <a:p>
          <a:r>
            <a:rPr lang="en-US" sz="1200" baseline="0">
              <a:solidFill>
                <a:sysClr val="windowText" lastClr="000000"/>
              </a:solidFill>
              <a:latin typeface="+mn-lt"/>
              <a:ea typeface="+mn-ea"/>
              <a:cs typeface="+mn-cs"/>
            </a:rPr>
            <a:t>- There are 300 operational days a year</a:t>
          </a:r>
          <a:endParaRPr lang="fr-FR" sz="1200" baseline="0">
            <a:solidFill>
              <a:sysClr val="windowText" lastClr="000000"/>
            </a:solidFill>
            <a:latin typeface="+mn-lt"/>
            <a:ea typeface="+mn-ea"/>
            <a:cs typeface="+mn-cs"/>
          </a:endParaRPr>
        </a:p>
        <a:p>
          <a:r>
            <a:rPr lang="fr-FR" sz="1200" baseline="0">
              <a:solidFill>
                <a:sysClr val="windowText" lastClr="000000"/>
              </a:solidFill>
              <a:latin typeface="+mn-lt"/>
              <a:ea typeface="+mn-ea"/>
              <a:cs typeface="+mn-cs"/>
            </a:rPr>
            <a:t>• Item: finished product</a:t>
          </a:r>
          <a:br>
            <a:rPr lang="fr-FR" sz="1200" baseline="0">
              <a:solidFill>
                <a:sysClr val="windowText" lastClr="000000"/>
              </a:solidFill>
              <a:latin typeface="+mn-lt"/>
              <a:ea typeface="+mn-ea"/>
              <a:cs typeface="+mn-cs"/>
            </a:rPr>
          </a:br>
          <a:r>
            <a:rPr lang="fr-FR" sz="1200" baseline="0">
              <a:solidFill>
                <a:sysClr val="windowText" lastClr="000000"/>
              </a:solidFill>
              <a:latin typeface="+mn-lt"/>
              <a:ea typeface="+mn-ea"/>
              <a:cs typeface="+mn-cs"/>
            </a:rPr>
            <a:t>• Annual demand: From MRP</a:t>
          </a:r>
          <a:br>
            <a:rPr lang="fr-FR" sz="1200" baseline="0">
              <a:solidFill>
                <a:sysClr val="windowText" lastClr="000000"/>
              </a:solidFill>
              <a:latin typeface="+mn-lt"/>
              <a:ea typeface="+mn-ea"/>
              <a:cs typeface="+mn-cs"/>
            </a:rPr>
          </a:br>
          <a:r>
            <a:rPr lang="fr-FR" sz="1200" baseline="0">
              <a:solidFill>
                <a:sysClr val="windowText" lastClr="000000"/>
              </a:solidFill>
              <a:latin typeface="+mn-lt"/>
              <a:ea typeface="+mn-ea"/>
              <a:cs typeface="+mn-cs"/>
            </a:rPr>
            <a:t>• Lead time: from MRO</a:t>
          </a:r>
          <a:br>
            <a:rPr lang="fr-FR" sz="1200" baseline="0">
              <a:solidFill>
                <a:sysClr val="windowText" lastClr="000000"/>
              </a:solidFill>
              <a:latin typeface="+mn-lt"/>
              <a:ea typeface="+mn-ea"/>
              <a:cs typeface="+mn-cs"/>
            </a:rPr>
          </a:br>
          <a:r>
            <a:rPr lang="fr-FR" sz="1200" baseline="0">
              <a:solidFill>
                <a:sysClr val="windowText" lastClr="000000"/>
              </a:solidFill>
              <a:latin typeface="+mn-lt"/>
              <a:ea typeface="+mn-ea"/>
              <a:cs typeface="+mn-cs"/>
            </a:rPr>
            <a:t>• Annual Production: Sum from AP</a:t>
          </a: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200" baseline="0">
            <a:solidFill>
              <a:sysClr val="windowText" lastClr="000000"/>
            </a:solidFill>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Results</a:t>
          </a:r>
        </a:p>
        <a:p>
          <a:pPr marL="0" marR="0" lvl="0" indent="0" defTabSz="914400" eaLnBrk="1" fontAlgn="auto" latinLnBrk="0" hangingPunct="1">
            <a:lnSpc>
              <a:spcPct val="100000"/>
            </a:lnSpc>
            <a:spcBef>
              <a:spcPts val="0"/>
            </a:spcBef>
            <a:spcAft>
              <a:spcPts val="0"/>
            </a:spcAft>
            <a:buClrTx/>
            <a:buSzTx/>
            <a:buFontTx/>
            <a:buNone/>
            <a:tabLst/>
            <a:defRPr/>
          </a:pPr>
          <a:br>
            <a:rPr lang="en-US" sz="1400" b="1" u="sng">
              <a:solidFill>
                <a:schemeClr val="dk1"/>
              </a:solidFill>
              <a:effectLst/>
              <a:latin typeface="+mn-lt"/>
              <a:ea typeface="+mn-ea"/>
              <a:cs typeface="+mn-cs"/>
            </a:rPr>
          </a:br>
          <a:r>
            <a:rPr lang="en-US" sz="1200" b="0" u="none">
              <a:solidFill>
                <a:schemeClr val="dk1"/>
              </a:solidFill>
              <a:effectLst/>
              <a:latin typeface="+mn-lt"/>
              <a:ea typeface="+mn-ea"/>
              <a:cs typeface="+mn-cs"/>
            </a:rPr>
            <a:t>it is critical to understand when the inventory level approaches the reorder point when applying the Economic Order Quantity (EOQ) and/or Economic Production Quantity (EPQ) models. Systems for inventory management are useful in this situation. However, when quantity discounts are offered, choosing the appropriate quantity for the replenishment order can get tricky. Under such circumstances, it is possible to incorporate quantity discounts into the standard EOQ model. This makes it possible to take a more sophisticated approach to inventory management, weighing the advantages of quantity discounts against the expenses associated with keeping extra stock.</a:t>
          </a:r>
          <a:br>
            <a:rPr lang="fr-FR" sz="1600"/>
          </a:br>
          <a:endParaRPr lang="fr-FR" sz="1100" b="0" i="0" u="none" strike="noStrike">
            <a:solidFill>
              <a:schemeClr val="dk1"/>
            </a:solidFill>
            <a:effectLst/>
            <a:latin typeface="+mn-lt"/>
            <a:ea typeface="+mn-ea"/>
            <a:cs typeface="+mn-cs"/>
          </a:endParaRPr>
        </a:p>
        <a:p>
          <a:br>
            <a:rPr lang="fr-FR" sz="1600"/>
          </a:br>
          <a:endParaRPr lang="fr-CH" sz="1200">
            <a:effectLst/>
          </a:endParaRPr>
        </a:p>
        <a:p>
          <a:endParaRPr lang="fr-CH" sz="1200">
            <a:effectLst/>
          </a:endParaRPr>
        </a:p>
        <a:p>
          <a:endParaRPr lang="en-001" sz="1200">
            <a:effectLst/>
          </a:endParaRPr>
        </a:p>
      </xdr:txBody>
    </xdr:sp>
    <xdr:clientData/>
  </xdr:twoCellAnchor>
  <xdr:twoCellAnchor editAs="oneCell">
    <xdr:from>
      <xdr:col>1</xdr:col>
      <xdr:colOff>651435</xdr:colOff>
      <xdr:row>23</xdr:row>
      <xdr:rowOff>19125</xdr:rowOff>
    </xdr:from>
    <xdr:to>
      <xdr:col>3</xdr:col>
      <xdr:colOff>819849</xdr:colOff>
      <xdr:row>28</xdr:row>
      <xdr:rowOff>14045</xdr:rowOff>
    </xdr:to>
    <xdr:pic>
      <xdr:nvPicPr>
        <xdr:cNvPr id="6" name="Picture 5">
          <a:extLst>
            <a:ext uri="{FF2B5EF4-FFF2-40B4-BE49-F238E27FC236}">
              <a16:creationId xmlns:a16="http://schemas.microsoft.com/office/drawing/2014/main" id="{B15D8176-BB3A-4C99-9F3A-86C70C042A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3200" y="4501478"/>
          <a:ext cx="1811943" cy="966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522942</xdr:colOff>
      <xdr:row>27</xdr:row>
      <xdr:rowOff>109940</xdr:rowOff>
    </xdr:from>
    <xdr:to>
      <xdr:col>5</xdr:col>
      <xdr:colOff>451822</xdr:colOff>
      <xdr:row>43</xdr:row>
      <xdr:rowOff>123563</xdr:rowOff>
    </xdr:to>
    <xdr:pic>
      <xdr:nvPicPr>
        <xdr:cNvPr id="8" name="Picture 7">
          <a:extLst>
            <a:ext uri="{FF2B5EF4-FFF2-40B4-BE49-F238E27FC236}">
              <a16:creationId xmlns:a16="http://schemas.microsoft.com/office/drawing/2014/main" id="{5BCDBEDF-DEEC-124F-F765-0C26F75646E5}"/>
            </a:ext>
          </a:extLst>
        </xdr:cNvPr>
        <xdr:cNvPicPr>
          <a:picLocks noChangeAspect="1"/>
        </xdr:cNvPicPr>
      </xdr:nvPicPr>
      <xdr:blipFill>
        <a:blip xmlns:r="http://schemas.openxmlformats.org/officeDocument/2006/relationships" r:embed="rId3"/>
        <a:stretch>
          <a:fillRect/>
        </a:stretch>
      </xdr:blipFill>
      <xdr:spPr>
        <a:xfrm>
          <a:off x="522942" y="5369234"/>
          <a:ext cx="4037704" cy="31363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376813</xdr:colOff>
      <xdr:row>2</xdr:row>
      <xdr:rowOff>41868</xdr:rowOff>
    </xdr:from>
    <xdr:to>
      <xdr:col>5</xdr:col>
      <xdr:colOff>293077</xdr:colOff>
      <xdr:row>44</xdr:row>
      <xdr:rowOff>25400</xdr:rowOff>
    </xdr:to>
    <xdr:sp macro="" textlink="">
      <xdr:nvSpPr>
        <xdr:cNvPr id="2" name="ZoneTexte 7">
          <a:extLst>
            <a:ext uri="{FF2B5EF4-FFF2-40B4-BE49-F238E27FC236}">
              <a16:creationId xmlns:a16="http://schemas.microsoft.com/office/drawing/2014/main" id="{2019E7F2-7D92-6D42-A07B-CD4511494A9E}"/>
            </a:ext>
          </a:extLst>
        </xdr:cNvPr>
        <xdr:cNvSpPr txBox="1"/>
      </xdr:nvSpPr>
      <xdr:spPr>
        <a:xfrm>
          <a:off x="376813" y="422868"/>
          <a:ext cx="6329764" cy="7984532"/>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400" b="1" i="0" u="sng">
              <a:solidFill>
                <a:schemeClr val="dk1"/>
              </a:solidFill>
              <a:effectLst/>
              <a:latin typeface="+mn-lt"/>
              <a:ea typeface="+mn-ea"/>
              <a:cs typeface="+mn-cs"/>
            </a:rPr>
            <a:t>Summary</a:t>
          </a:r>
          <a:endParaRPr lang="en-001"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ysClr val="windowText" lastClr="000000"/>
            </a:solidFill>
          </a:endParaRPr>
        </a:p>
        <a:p>
          <a:r>
            <a:rPr lang="es-ES" sz="1200">
              <a:solidFill>
                <a:schemeClr val="dk1"/>
              </a:solidFill>
              <a:effectLst/>
              <a:latin typeface="+mn-lt"/>
              <a:ea typeface="+mn-ea"/>
              <a:cs typeface="+mn-cs"/>
            </a:rPr>
            <a:t>Let's compare the costs and feasibility of EOQ (Economic Order Quantity) and EPQ (Economic Production Quantity) to find out which fits best with our case.</a:t>
          </a:r>
        </a:p>
        <a:p>
          <a:endParaRPr lang="es-ES" sz="1200">
            <a:solidFill>
              <a:schemeClr val="dk1"/>
            </a:solidFill>
            <a:effectLst/>
            <a:latin typeface="+mn-lt"/>
            <a:ea typeface="+mn-ea"/>
            <a:cs typeface="+mn-cs"/>
          </a:endParaRPr>
        </a:p>
        <a:p>
          <a:r>
            <a:rPr lang="es-ES" sz="1200">
              <a:solidFill>
                <a:schemeClr val="dk1"/>
              </a:solidFill>
              <a:effectLst/>
              <a:latin typeface="+mn-lt"/>
              <a:ea typeface="+mn-ea"/>
              <a:cs typeface="+mn-cs"/>
            </a:rPr>
            <a:t>The optimal order quantity for headphones under EOQ is </a:t>
          </a:r>
          <a:r>
            <a:rPr lang="es-ES" sz="1200" b="1">
              <a:solidFill>
                <a:schemeClr val="dk1"/>
              </a:solidFill>
              <a:effectLst/>
              <a:latin typeface="+mn-lt"/>
              <a:ea typeface="+mn-ea"/>
              <a:cs typeface="+mn-cs"/>
            </a:rPr>
            <a:t>16.137 units</a:t>
          </a:r>
          <a:r>
            <a:rPr lang="es-ES" sz="1200">
              <a:solidFill>
                <a:schemeClr val="dk1"/>
              </a:solidFill>
              <a:effectLst/>
              <a:latin typeface="+mn-lt"/>
              <a:ea typeface="+mn-ea"/>
              <a:cs typeface="+mn-cs"/>
            </a:rPr>
            <a:t>, with a reorder point of </a:t>
          </a:r>
          <a:r>
            <a:rPr lang="es-ES" sz="1200" b="1">
              <a:solidFill>
                <a:schemeClr val="dk1"/>
              </a:solidFill>
              <a:effectLst/>
              <a:latin typeface="+mn-lt"/>
              <a:ea typeface="+mn-ea"/>
              <a:cs typeface="+mn-cs"/>
            </a:rPr>
            <a:t>78.140 units</a:t>
          </a:r>
          <a:r>
            <a:rPr lang="es-ES" sz="1200">
              <a:solidFill>
                <a:schemeClr val="dk1"/>
              </a:solidFill>
              <a:effectLst/>
              <a:latin typeface="+mn-lt"/>
              <a:ea typeface="+mn-ea"/>
              <a:cs typeface="+mn-cs"/>
            </a:rPr>
            <a:t>. However, this model proves unfeasible since the reorder point exceeds the sum of the safety stock and the optimal order quantity. This discrepancy means that after receiving a new order, the inventory level would never reach the reorder point, leading to an impossible scenario.</a:t>
          </a: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endParaRPr lang="es-ES" sz="1200">
            <a:solidFill>
              <a:schemeClr val="dk1"/>
            </a:solidFill>
            <a:effectLst/>
            <a:latin typeface="+mn-lt"/>
            <a:ea typeface="+mn-ea"/>
            <a:cs typeface="+mn-cs"/>
          </a:endParaRPr>
        </a:p>
        <a:p>
          <a:r>
            <a:rPr lang="es-ES" sz="1200">
              <a:solidFill>
                <a:schemeClr val="dk1"/>
              </a:solidFill>
              <a:effectLst/>
              <a:latin typeface="+mn-lt"/>
              <a:ea typeface="+mn-ea"/>
              <a:cs typeface="+mn-cs"/>
            </a:rPr>
            <a:t>On the other hand, the EPQ model yields a larger optimal production quantity, making it feasible to implement.</a:t>
          </a:r>
        </a:p>
        <a:p>
          <a:endParaRPr lang="es-ES" sz="1200">
            <a:solidFill>
              <a:schemeClr val="dk1"/>
            </a:solidFill>
            <a:effectLst/>
            <a:latin typeface="+mn-lt"/>
            <a:ea typeface="+mn-ea"/>
            <a:cs typeface="+mn-cs"/>
          </a:endParaRPr>
        </a:p>
        <a:p>
          <a:r>
            <a:rPr lang="es-ES" sz="1200">
              <a:solidFill>
                <a:schemeClr val="dk1"/>
              </a:solidFill>
              <a:effectLst/>
              <a:latin typeface="+mn-lt"/>
              <a:ea typeface="+mn-ea"/>
              <a:cs typeface="+mn-cs"/>
            </a:rPr>
            <a:t>An alternative approach could involve adjusting the EOQ model so that the order quantity ensures the inventory reaches the reorder point upon replenishment. While this modified EOQ might work logistically, its costs would still be higher than those of the EPQ model. For example, the total cost under EOQ, even at an optimized but unfeasible level, would amount to </a:t>
          </a:r>
          <a:r>
            <a:rPr lang="es-ES" sz="1200" b="1">
              <a:solidFill>
                <a:schemeClr val="dk1"/>
              </a:solidFill>
              <a:effectLst/>
              <a:latin typeface="+mn-lt"/>
              <a:ea typeface="+mn-ea"/>
              <a:cs typeface="+mn-cs"/>
            </a:rPr>
            <a:t>80,685 CHF/year</a:t>
          </a:r>
          <a:r>
            <a:rPr lang="es-ES" sz="1200">
              <a:solidFill>
                <a:schemeClr val="dk1"/>
              </a:solidFill>
              <a:effectLst/>
              <a:latin typeface="+mn-lt"/>
              <a:ea typeface="+mn-ea"/>
              <a:cs typeface="+mn-cs"/>
            </a:rPr>
            <a:t>. Meanwhile, the EPQ model, which is both feasible and optimal, results in significantly lower costs of </a:t>
          </a:r>
          <a:r>
            <a:rPr lang="es-ES" sz="1200" b="1">
              <a:solidFill>
                <a:schemeClr val="dk1"/>
              </a:solidFill>
              <a:effectLst/>
              <a:latin typeface="+mn-lt"/>
              <a:ea typeface="+mn-ea"/>
              <a:cs typeface="+mn-cs"/>
            </a:rPr>
            <a:t>16,662 CHF/year</a:t>
          </a:r>
          <a:r>
            <a:rPr lang="es-ES" sz="1200">
              <a:solidFill>
                <a:schemeClr val="dk1"/>
              </a:solidFill>
              <a:effectLst/>
              <a:latin typeface="+mn-lt"/>
              <a:ea typeface="+mn-ea"/>
              <a:cs typeface="+mn-cs"/>
            </a:rPr>
            <a:t>.</a:t>
          </a:r>
        </a:p>
        <a:p>
          <a:endParaRPr lang="es-ES" sz="1200">
            <a:solidFill>
              <a:schemeClr val="dk1"/>
            </a:solidFill>
            <a:effectLst/>
            <a:latin typeface="+mn-lt"/>
            <a:ea typeface="+mn-ea"/>
            <a:cs typeface="+mn-cs"/>
          </a:endParaRPr>
        </a:p>
        <a:p>
          <a:r>
            <a:rPr lang="es-ES" sz="1200">
              <a:solidFill>
                <a:schemeClr val="dk1"/>
              </a:solidFill>
              <a:effectLst/>
              <a:latin typeface="+mn-lt"/>
              <a:ea typeface="+mn-ea"/>
              <a:cs typeface="+mn-cs"/>
            </a:rPr>
            <a:t>Thus, we conclude that in-house production under the EPQ model is more cost-effective and practical than ordering the product externally using EOQ.</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b="1" u="sng">
            <a:solidFill>
              <a:schemeClr val="dk1"/>
            </a:solidFill>
            <a:effectLst/>
            <a:latin typeface="+mn-lt"/>
            <a:ea typeface="+mn-ea"/>
            <a:cs typeface="+mn-cs"/>
          </a:endParaRPr>
        </a:p>
      </xdr:txBody>
    </xdr:sp>
    <xdr:clientData/>
  </xdr:twoCellAnchor>
  <xdr:twoCellAnchor editAs="oneCell">
    <xdr:from>
      <xdr:col>0</xdr:col>
      <xdr:colOff>489140</xdr:colOff>
      <xdr:row>13</xdr:row>
      <xdr:rowOff>719</xdr:rowOff>
    </xdr:from>
    <xdr:to>
      <xdr:col>4</xdr:col>
      <xdr:colOff>292638</xdr:colOff>
      <xdr:row>28</xdr:row>
      <xdr:rowOff>99049</xdr:rowOff>
    </xdr:to>
    <xdr:pic>
      <xdr:nvPicPr>
        <xdr:cNvPr id="4" name="Imagen 3">
          <a:extLst>
            <a:ext uri="{FF2B5EF4-FFF2-40B4-BE49-F238E27FC236}">
              <a16:creationId xmlns:a16="http://schemas.microsoft.com/office/drawing/2014/main" id="{5B29E88D-65DB-3A54-A1E5-9C620AC5577B}"/>
            </a:ext>
          </a:extLst>
        </xdr:cNvPr>
        <xdr:cNvPicPr>
          <a:picLocks noChangeAspect="1"/>
        </xdr:cNvPicPr>
      </xdr:nvPicPr>
      <xdr:blipFill>
        <a:blip xmlns:r="http://schemas.openxmlformats.org/officeDocument/2006/relationships" r:embed="rId1"/>
        <a:stretch>
          <a:fillRect/>
        </a:stretch>
      </xdr:blipFill>
      <xdr:spPr>
        <a:xfrm>
          <a:off x="489140" y="2441328"/>
          <a:ext cx="5325237" cy="2914417"/>
        </a:xfrm>
        <a:prstGeom prst="rect">
          <a:avLst/>
        </a:prstGeom>
      </xdr:spPr>
    </xdr:pic>
    <xdr:clientData/>
  </xdr:twoCellAnchor>
  <xdr:twoCellAnchor editAs="oneCell">
    <xdr:from>
      <xdr:col>3</xdr:col>
      <xdr:colOff>424710</xdr:colOff>
      <xdr:row>14</xdr:row>
      <xdr:rowOff>65956</xdr:rowOff>
    </xdr:from>
    <xdr:to>
      <xdr:col>3</xdr:col>
      <xdr:colOff>2127347</xdr:colOff>
      <xdr:row>16</xdr:row>
      <xdr:rowOff>86766</xdr:rowOff>
    </xdr:to>
    <xdr:pic>
      <xdr:nvPicPr>
        <xdr:cNvPr id="3" name="Imagen 2">
          <a:extLst>
            <a:ext uri="{FF2B5EF4-FFF2-40B4-BE49-F238E27FC236}">
              <a16:creationId xmlns:a16="http://schemas.microsoft.com/office/drawing/2014/main" id="{E04008FF-3880-C321-7834-FADA7EF6EA49}"/>
            </a:ext>
          </a:extLst>
        </xdr:cNvPr>
        <xdr:cNvPicPr>
          <a:picLocks noChangeAspect="1"/>
        </xdr:cNvPicPr>
      </xdr:nvPicPr>
      <xdr:blipFill>
        <a:blip xmlns:r="http://schemas.openxmlformats.org/officeDocument/2006/relationships" r:embed="rId2"/>
        <a:stretch>
          <a:fillRect/>
        </a:stretch>
      </xdr:blipFill>
      <xdr:spPr>
        <a:xfrm>
          <a:off x="2177310" y="2732956"/>
          <a:ext cx="1702637" cy="401810"/>
        </a:xfrm>
        <a:prstGeom prst="rect">
          <a:avLst/>
        </a:prstGeom>
      </xdr:spPr>
    </xdr:pic>
    <xdr:clientData/>
  </xdr:twoCellAnchor>
  <xdr:twoCellAnchor>
    <xdr:from>
      <xdr:col>6</xdr:col>
      <xdr:colOff>36453</xdr:colOff>
      <xdr:row>12</xdr:row>
      <xdr:rowOff>180621</xdr:rowOff>
    </xdr:from>
    <xdr:to>
      <xdr:col>13</xdr:col>
      <xdr:colOff>305741</xdr:colOff>
      <xdr:row>44</xdr:row>
      <xdr:rowOff>94073</xdr:rowOff>
    </xdr:to>
    <xdr:graphicFrame macro="">
      <xdr:nvGraphicFramePr>
        <xdr:cNvPr id="5" name="Chart 4">
          <a:extLst>
            <a:ext uri="{FF2B5EF4-FFF2-40B4-BE49-F238E27FC236}">
              <a16:creationId xmlns:a16="http://schemas.microsoft.com/office/drawing/2014/main" id="{4AA9A9B7-AFE8-D164-C981-F1F044091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88901</xdr:colOff>
      <xdr:row>1</xdr:row>
      <xdr:rowOff>152400</xdr:rowOff>
    </xdr:from>
    <xdr:to>
      <xdr:col>6</xdr:col>
      <xdr:colOff>287865</xdr:colOff>
      <xdr:row>46</xdr:row>
      <xdr:rowOff>90714</xdr:rowOff>
    </xdr:to>
    <xdr:sp macro="" textlink="">
      <xdr:nvSpPr>
        <xdr:cNvPr id="5" name="ZoneTexte 7">
          <a:extLst>
            <a:ext uri="{FF2B5EF4-FFF2-40B4-BE49-F238E27FC236}">
              <a16:creationId xmlns:a16="http://schemas.microsoft.com/office/drawing/2014/main" id="{1F046C9B-D2E7-4543-8741-5835B9A9C337}"/>
            </a:ext>
          </a:extLst>
        </xdr:cNvPr>
        <xdr:cNvSpPr txBox="1"/>
      </xdr:nvSpPr>
      <xdr:spPr>
        <a:xfrm>
          <a:off x="342901" y="351971"/>
          <a:ext cx="5641821" cy="8919029"/>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400" b="1" i="0" u="sng">
              <a:solidFill>
                <a:schemeClr val="dk1"/>
              </a:solidFill>
              <a:effectLst/>
              <a:latin typeface="+mn-lt"/>
              <a:ea typeface="+mn-ea"/>
              <a:cs typeface="+mn-cs"/>
            </a:rPr>
            <a:t>Summary</a:t>
          </a:r>
          <a:endParaRPr lang="en-001"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rPr>
            <a:t>We were assigned testing out the discount model with our purchases of the charging circuit, and we assumed that higher order quantity leads to decrease in purchase price for each individual item cost</a:t>
          </a:r>
          <a:br>
            <a:rPr lang="en-US" sz="1200" baseline="0">
              <a:solidFill>
                <a:sysClr val="windowText" lastClr="000000"/>
              </a:solidFill>
            </a:rPr>
          </a:br>
          <a:endParaRPr lang="en-US" sz="1200">
            <a:solidFill>
              <a:sysClr val="windowText" lastClr="000000"/>
            </a:solidFill>
          </a:endParaRPr>
        </a:p>
        <a:p>
          <a:r>
            <a:rPr lang="en-US" sz="1400" b="1" u="sng">
              <a:solidFill>
                <a:sysClr val="windowText" lastClr="000000"/>
              </a:solidFill>
              <a:latin typeface="+mn-lt"/>
              <a:ea typeface="+mn-ea"/>
              <a:cs typeface="+mn-cs"/>
            </a:rPr>
            <a:t>Procedure</a:t>
          </a:r>
          <a:br>
            <a:rPr lang="en-US" sz="1400" b="1" u="sng">
              <a:solidFill>
                <a:sysClr val="windowText" lastClr="000000"/>
              </a:solidFill>
              <a:latin typeface="+mn-lt"/>
              <a:ea typeface="+mn-ea"/>
              <a:cs typeface="+mn-cs"/>
            </a:rPr>
          </a:br>
          <a:endParaRPr lang="en-US" sz="1400" b="1" u="sng">
            <a:solidFill>
              <a:sysClr val="windowText" lastClr="000000"/>
            </a:solidFill>
            <a:latin typeface="+mn-lt"/>
            <a:ea typeface="+mn-ea"/>
            <a:cs typeface="+mn-cs"/>
          </a:endParaRPr>
        </a:p>
        <a:p>
          <a:r>
            <a:rPr lang="fr-FR" sz="1200">
              <a:effectLst/>
            </a:rPr>
            <a:t>The discount</a:t>
          </a:r>
          <a:r>
            <a:rPr lang="fr-FR" sz="1200" baseline="0">
              <a:effectLst/>
            </a:rPr>
            <a:t> for the inventory management and price will depend on the number of units. The higher the number, the higher the dicount will be and thus the final price per units will be lower. Because of this strategy, we can calculate the different variables needed to know what is the optimum strategy regarding inventory management.</a:t>
          </a:r>
        </a:p>
        <a:p>
          <a:endParaRPr lang="fr-FR" sz="1200" baseline="0">
            <a:effectLst/>
          </a:endParaRPr>
        </a:p>
        <a:p>
          <a:r>
            <a:rPr lang="fr-FR" sz="1200" baseline="0">
              <a:effectLst/>
            </a:rPr>
            <a:t>Q*, TC are calculated, with regards to the following variables : D (demand), S (Ordering cost), H (Holding cost) and the discounts and quatities used.</a:t>
          </a:r>
        </a:p>
        <a:p>
          <a:br>
            <a:rPr lang="fr-CH" sz="1200" baseline="0">
              <a:solidFill>
                <a:sysClr val="windowText" lastClr="000000"/>
              </a:solidFill>
              <a:latin typeface="+mn-lt"/>
              <a:ea typeface="+mn-ea"/>
              <a:cs typeface="+mn-cs"/>
            </a:rPr>
          </a:br>
          <a:endParaRPr lang="fr-FR" sz="1200" baseline="0">
            <a:solidFill>
              <a:sysClr val="windowText" lastClr="000000"/>
            </a:solidFill>
            <a:latin typeface="+mn-lt"/>
            <a:ea typeface="+mn-ea"/>
            <a:cs typeface="+mn-cs"/>
          </a:endParaRPr>
        </a:p>
        <a:p>
          <a:r>
            <a:rPr lang="fr-FR" sz="1200">
              <a:effectLst/>
            </a:rPr>
            <a:t>Base price is estimated</a:t>
          </a:r>
          <a:r>
            <a:rPr lang="fr-FR" sz="1200" baseline="0">
              <a:effectLst/>
            </a:rPr>
            <a:t> to be 1.00$ per Charging Circuitry.  Discounts to be taken into consideration:</a:t>
          </a:r>
          <a:br>
            <a:rPr lang="fr-FR" sz="1200" baseline="0">
              <a:effectLst/>
            </a:rPr>
          </a:br>
          <a:r>
            <a:rPr lang="fr-FR" sz="1200" baseline="0">
              <a:effectLst/>
            </a:rPr>
            <a:t>- 5% discount from 50K to 200K</a:t>
          </a:r>
        </a:p>
        <a:p>
          <a:r>
            <a:rPr lang="fr-FR" sz="1200" baseline="0">
              <a:effectLst/>
            </a:rPr>
            <a:t>- 8% discount from 200K to 300K </a:t>
          </a:r>
        </a:p>
        <a:p>
          <a:r>
            <a:rPr lang="fr-FR" sz="1200" baseline="0">
              <a:effectLst/>
            </a:rPr>
            <a:t>- 10% discount above 300K </a:t>
          </a:r>
          <a:endParaRPr lang="fr-FR" sz="1200">
            <a:effectLst/>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Results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H" sz="1200" baseline="0">
              <a:effectLst/>
            </a:rPr>
            <a:t>Ordering of 300K units leads to minimised Total Costs</a:t>
          </a:r>
          <a:endParaRPr lang="fr-CH"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fr-CH"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CH" sz="1200">
              <a:effectLst/>
            </a:rPr>
            <a:t>The</a:t>
          </a:r>
          <a:r>
            <a:rPr lang="fr-CH" sz="1200" baseline="0">
              <a:effectLst/>
            </a:rPr>
            <a:t> promotion plan is strange in a way that the discount represents a </a:t>
          </a:r>
        </a:p>
        <a:p>
          <a:pPr marL="0" marR="0" lvl="0" indent="0" defTabSz="914400" eaLnBrk="1" fontAlgn="auto" latinLnBrk="0" hangingPunct="1">
            <a:lnSpc>
              <a:spcPct val="100000"/>
            </a:lnSpc>
            <a:spcBef>
              <a:spcPts val="0"/>
            </a:spcBef>
            <a:spcAft>
              <a:spcPts val="0"/>
            </a:spcAft>
            <a:buClrTx/>
            <a:buSzTx/>
            <a:buFontTx/>
            <a:buNone/>
            <a:tabLst/>
            <a:defRPr/>
          </a:pPr>
          <a:r>
            <a:rPr lang="fr-CH" sz="1200" baseline="0">
              <a:effectLst/>
            </a:rPr>
            <a:t>very big lowering of the total cost, which implies in the end that the price for more units is lower than the price for fewer units. We might expect this for the per unit price but not for the global price. It's actually what the result gives for our calculation. In real life, this may be hard to satisfy due to some limitations of the model. Specifically the low holding cost per unit, making the upwards trend very low.</a:t>
          </a:r>
          <a:endParaRPr lang="fr-CH" sz="1200">
            <a:effectLst/>
          </a:endParaRPr>
        </a:p>
      </xdr:txBody>
    </xdr:sp>
    <xdr:clientData/>
  </xdr:twoCellAnchor>
  <xdr:twoCellAnchor editAs="oneCell">
    <xdr:from>
      <xdr:col>1</xdr:col>
      <xdr:colOff>296335</xdr:colOff>
      <xdr:row>23</xdr:row>
      <xdr:rowOff>50801</xdr:rowOff>
    </xdr:from>
    <xdr:to>
      <xdr:col>6</xdr:col>
      <xdr:colOff>255554</xdr:colOff>
      <xdr:row>33</xdr:row>
      <xdr:rowOff>63500</xdr:rowOff>
    </xdr:to>
    <xdr:pic>
      <xdr:nvPicPr>
        <xdr:cNvPr id="2" name="Picture 1">
          <a:extLst>
            <a:ext uri="{FF2B5EF4-FFF2-40B4-BE49-F238E27FC236}">
              <a16:creationId xmlns:a16="http://schemas.microsoft.com/office/drawing/2014/main" id="{9B1C4C0B-81F2-7FC9-882F-FB74A659D0FC}"/>
            </a:ext>
          </a:extLst>
        </xdr:cNvPr>
        <xdr:cNvPicPr>
          <a:picLocks noChangeAspect="1"/>
        </xdr:cNvPicPr>
      </xdr:nvPicPr>
      <xdr:blipFill>
        <a:blip xmlns:r="http://schemas.openxmlformats.org/officeDocument/2006/relationships" r:embed="rId1"/>
        <a:stretch>
          <a:fillRect/>
        </a:stretch>
      </xdr:blipFill>
      <xdr:spPr>
        <a:xfrm>
          <a:off x="550335" y="4640944"/>
          <a:ext cx="5402076" cy="2008413"/>
        </a:xfrm>
        <a:prstGeom prst="rect">
          <a:avLst/>
        </a:prstGeom>
      </xdr:spPr>
    </xdr:pic>
    <xdr:clientData/>
  </xdr:twoCellAnchor>
  <xdr:twoCellAnchor>
    <xdr:from>
      <xdr:col>17</xdr:col>
      <xdr:colOff>344714</xdr:colOff>
      <xdr:row>3</xdr:row>
      <xdr:rowOff>18142</xdr:rowOff>
    </xdr:from>
    <xdr:to>
      <xdr:col>29</xdr:col>
      <xdr:colOff>123705</xdr:colOff>
      <xdr:row>31</xdr:row>
      <xdr:rowOff>36286</xdr:rowOff>
    </xdr:to>
    <xdr:graphicFrame macro="">
      <xdr:nvGraphicFramePr>
        <xdr:cNvPr id="3" name="Chart 2">
          <a:extLst>
            <a:ext uri="{FF2B5EF4-FFF2-40B4-BE49-F238E27FC236}">
              <a16:creationId xmlns:a16="http://schemas.microsoft.com/office/drawing/2014/main" id="{FBD2479C-EB16-4940-80D3-14B35A213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193322</xdr:colOff>
      <xdr:row>2</xdr:row>
      <xdr:rowOff>57727</xdr:rowOff>
    </xdr:from>
    <xdr:to>
      <xdr:col>2</xdr:col>
      <xdr:colOff>346364</xdr:colOff>
      <xdr:row>122</xdr:row>
      <xdr:rowOff>71347</xdr:rowOff>
    </xdr:to>
    <mc:AlternateContent xmlns:mc="http://schemas.openxmlformats.org/markup-compatibility/2006" xmlns:a14="http://schemas.microsoft.com/office/drawing/2010/main">
      <mc:Choice Requires="a14">
        <xdr:sp macro="" textlink="">
          <xdr:nvSpPr>
            <xdr:cNvPr id="2" name="ZoneTexte 7">
              <a:extLst>
                <a:ext uri="{FF2B5EF4-FFF2-40B4-BE49-F238E27FC236}">
                  <a16:creationId xmlns:a16="http://schemas.microsoft.com/office/drawing/2014/main" id="{30EE68FA-1CFE-5E44-AEE0-4B790D275023}"/>
                </a:ext>
              </a:extLst>
            </xdr:cNvPr>
            <xdr:cNvSpPr txBox="1"/>
          </xdr:nvSpPr>
          <xdr:spPr>
            <a:xfrm>
              <a:off x="1018822" y="438727"/>
              <a:ext cx="978542" cy="22873620"/>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400" b="1" i="0" u="sng">
                  <a:solidFill>
                    <a:schemeClr val="dk1"/>
                  </a:solidFill>
                  <a:effectLst/>
                  <a:latin typeface="+mn-lt"/>
                  <a:ea typeface="+mn-ea"/>
                  <a:cs typeface="+mn-cs"/>
                </a:rPr>
                <a:t>Summary</a:t>
              </a:r>
              <a:endParaRPr lang="en-US" sz="1600">
                <a:effectLst/>
              </a:endParaRPr>
            </a:p>
            <a:p>
              <a:pPr marL="0" marR="0" lvl="0" indent="0" defTabSz="914400" eaLnBrk="1" fontAlgn="auto" latinLnBrk="0" hangingPunct="1">
                <a:lnSpc>
                  <a:spcPct val="100000"/>
                </a:lnSpc>
                <a:spcBef>
                  <a:spcPts val="0"/>
                </a:spcBef>
                <a:spcAft>
                  <a:spcPts val="0"/>
                </a:spcAft>
                <a:buClrTx/>
                <a:buSzTx/>
                <a:buFontTx/>
                <a:buNone/>
                <a:defRPr/>
              </a:pPr>
              <a:endParaRPr lang="en-US" sz="12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defRPr/>
              </a:pPr>
              <a:r>
                <a:rPr lang="en-US" sz="1200" baseline="0">
                  <a:solidFill>
                    <a:sysClr val="windowText" lastClr="000000"/>
                  </a:solidFill>
                </a:rPr>
                <a:t>Here, we decide on a safety stock model we need to ensure that we can accomodate unanticipated demands.</a:t>
              </a:r>
              <a:br>
                <a:rPr lang="en-US" sz="1200" baseline="0">
                  <a:solidFill>
                    <a:sysClr val="windowText" lastClr="000000"/>
                  </a:solidFill>
                </a:rPr>
              </a:br>
              <a:endParaRPr lang="en-US" sz="1200">
                <a:solidFill>
                  <a:sysClr val="windowText" lastClr="000000"/>
                </a:solidFill>
              </a:endParaRPr>
            </a:p>
            <a:p>
              <a:r>
                <a:rPr lang="en-US" sz="1400" b="1" u="sng">
                  <a:solidFill>
                    <a:sysClr val="windowText" lastClr="000000"/>
                  </a:solidFill>
                  <a:latin typeface="+mn-lt"/>
                  <a:ea typeface="+mn-ea"/>
                  <a:cs typeface="+mn-cs"/>
                </a:rPr>
                <a:t>Procedure</a:t>
              </a:r>
              <a:br>
                <a:rPr lang="en-US" sz="1400" b="1" u="sng">
                  <a:solidFill>
                    <a:sysClr val="windowText" lastClr="000000"/>
                  </a:solidFill>
                  <a:latin typeface="+mn-lt"/>
                  <a:ea typeface="+mn-ea"/>
                  <a:cs typeface="+mn-cs"/>
                </a:rPr>
              </a:br>
              <a:endParaRPr lang="en-US" sz="1400" b="1" u="sng">
                <a:solidFill>
                  <a:sysClr val="windowText" lastClr="000000"/>
                </a:solidFill>
                <a:latin typeface="+mn-lt"/>
                <a:ea typeface="+mn-ea"/>
                <a:cs typeface="+mn-cs"/>
              </a:endParaRPr>
            </a:p>
            <a:p>
              <a:r>
                <a:rPr lang="en-GB" sz="1200" b="1">
                  <a:effectLst/>
                </a:rPr>
                <a:t>For safety stock model:</a:t>
              </a:r>
            </a:p>
            <a:p>
              <a:r>
                <a:rPr lang="en-GB" sz="1200">
                  <a:effectLst/>
                </a:rPr>
                <a:t>The lead time,</a:t>
              </a:r>
              <a:r>
                <a:rPr lang="en-GB" sz="1200" baseline="0">
                  <a:effectLst/>
                </a:rPr>
                <a:t> daily depletion rates, yearly holding cots, mean demand during lead time, and the standard deviation of the demand were all information obtained from previous sheets. </a:t>
              </a:r>
            </a:p>
            <a:p>
              <a:endParaRPr lang="en-GB" sz="1200" baseline="0">
                <a:effectLst/>
              </a:endParaRPr>
            </a:p>
            <a:p>
              <a:r>
                <a:rPr lang="fr-FR" sz="1200">
                  <a:effectLst/>
                </a:rPr>
                <a:t>We</a:t>
              </a:r>
              <a:r>
                <a:rPr lang="fr-FR" sz="1200" baseline="0">
                  <a:effectLst/>
                </a:rPr>
                <a:t> then assumed different service levels and calculated the safety stock (SS) and the reorder point (R) at each service level. To calculate SS, we multiplied z with the standard deviation of the demand, where z is obtained with Excel's NORMSINV function. Reorder point (R), therefore, can be calculated with the following equation: </a:t>
              </a:r>
              <a:endParaRPr lang="fr-FR" sz="1200">
                <a:effectLst/>
              </a:endParaRPr>
            </a:p>
            <a:p>
              <a:endParaRPr lang="fr-FR" sz="1100" b="0" i="0" u="none" strike="noStrike">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n-GB" sz="1100" b="0" i="1" u="none" strike="noStrike">
                        <a:solidFill>
                          <a:schemeClr val="dk1"/>
                        </a:solidFill>
                        <a:effectLst/>
                        <a:latin typeface="Cambria Math" panose="02040503050406030204" pitchFamily="18" charset="0"/>
                        <a:ea typeface="+mn-ea"/>
                        <a:cs typeface="+mn-cs"/>
                      </a:rPr>
                      <m:t>𝑅</m:t>
                    </m:r>
                    <m:r>
                      <a:rPr lang="en-GB" sz="1100" b="0" i="1" u="none" strike="noStrike">
                        <a:solidFill>
                          <a:schemeClr val="dk1"/>
                        </a:solidFill>
                        <a:effectLst/>
                        <a:latin typeface="Cambria Math" panose="02040503050406030204" pitchFamily="18" charset="0"/>
                        <a:ea typeface="+mn-ea"/>
                        <a:cs typeface="+mn-cs"/>
                      </a:rPr>
                      <m:t>=</m:t>
                    </m:r>
                    <m:r>
                      <a:rPr lang="en-GB" sz="1100" b="0" i="1" u="none" strike="noStrike">
                        <a:solidFill>
                          <a:schemeClr val="dk1"/>
                        </a:solidFill>
                        <a:effectLst/>
                        <a:latin typeface="Cambria Math" panose="02040503050406030204" pitchFamily="18" charset="0"/>
                        <a:ea typeface="+mn-ea"/>
                        <a:cs typeface="+mn-cs"/>
                      </a:rPr>
                      <m:t>𝑑</m:t>
                    </m:r>
                    <m:r>
                      <a:rPr lang="en-GB" sz="1100" b="0" i="1" u="none" strike="noStrike">
                        <a:solidFill>
                          <a:schemeClr val="dk1"/>
                        </a:solidFill>
                        <a:effectLst/>
                        <a:latin typeface="Cambria Math" panose="02040503050406030204" pitchFamily="18" charset="0"/>
                        <a:ea typeface="+mn-ea"/>
                        <a:cs typeface="+mn-cs"/>
                      </a:rPr>
                      <m:t>∗</m:t>
                    </m:r>
                    <m:r>
                      <a:rPr lang="en-GB" sz="1100" b="0" i="1" u="none" strike="noStrike">
                        <a:solidFill>
                          <a:schemeClr val="dk1"/>
                        </a:solidFill>
                        <a:effectLst/>
                        <a:latin typeface="Cambria Math" panose="02040503050406030204" pitchFamily="18" charset="0"/>
                        <a:ea typeface="+mn-ea"/>
                        <a:cs typeface="+mn-cs"/>
                      </a:rPr>
                      <m:t>𝐿</m:t>
                    </m:r>
                    <m:r>
                      <a:rPr lang="en-GB" sz="1100" b="0" i="1" u="none" strike="noStrike">
                        <a:solidFill>
                          <a:schemeClr val="dk1"/>
                        </a:solidFill>
                        <a:effectLst/>
                        <a:latin typeface="Cambria Math" panose="02040503050406030204" pitchFamily="18" charset="0"/>
                        <a:ea typeface="+mn-ea"/>
                        <a:cs typeface="+mn-cs"/>
                      </a:rPr>
                      <m:t>+</m:t>
                    </m:r>
                    <m:r>
                      <a:rPr lang="en-GB" sz="1100" b="0" i="1" u="none" strike="noStrike">
                        <a:solidFill>
                          <a:schemeClr val="dk1"/>
                        </a:solidFill>
                        <a:effectLst/>
                        <a:latin typeface="Cambria Math" panose="02040503050406030204" pitchFamily="18" charset="0"/>
                        <a:ea typeface="+mn-ea"/>
                        <a:cs typeface="+mn-cs"/>
                      </a:rPr>
                      <m:t>𝑆𝑆</m:t>
                    </m:r>
                  </m:oMath>
                </m:oMathPara>
              </a14:m>
              <a:endParaRPr lang="en-US" sz="1100" b="0" i="1" u="none" strike="noStrike">
                <a:solidFill>
                  <a:schemeClr val="dk1"/>
                </a:solidFill>
                <a:effectLst/>
                <a:latin typeface="Cambria Math" panose="02040503050406030204" pitchFamily="18" charset="0"/>
                <a:ea typeface="+mn-ea"/>
                <a:cs typeface="+mn-cs"/>
              </a:endParaRPr>
            </a:p>
            <a:p>
              <a:endParaRPr lang="en-US" sz="1100" b="0" i="1" u="none" strike="noStrike">
                <a:solidFill>
                  <a:schemeClr val="dk1"/>
                </a:solidFill>
                <a:effectLst/>
                <a:latin typeface="Cambria Math" panose="02040503050406030204" pitchFamily="18" charset="0"/>
                <a:ea typeface="+mn-ea"/>
                <a:cs typeface="+mn-cs"/>
              </a:endParaRPr>
            </a:p>
            <a:p>
              <a:r>
                <a:rPr lang="en-US" sz="1100" b="0" u="none" strike="noStrike">
                  <a:solidFill>
                    <a:schemeClr val="dk1"/>
                  </a:solidFill>
                  <a:effectLst/>
                  <a:ea typeface="+mn-ea"/>
                  <a:cs typeface="+mn-cs"/>
                </a:rPr>
                <a:t>R</a:t>
              </a:r>
              <a14:m>
                <m:oMath xmlns:m="http://schemas.openxmlformats.org/officeDocument/2006/math">
                  <m:r>
                    <a:rPr lang="en-US" sz="1100" b="0" i="1" u="none" strike="noStrike">
                      <a:solidFill>
                        <a:schemeClr val="dk1"/>
                      </a:solidFill>
                      <a:effectLst/>
                      <a:latin typeface="Cambria Math" panose="02040503050406030204" pitchFamily="18" charset="0"/>
                      <a:ea typeface="+mn-ea"/>
                      <a:cs typeface="+mn-cs"/>
                    </a:rPr>
                    <m:t>=</m:t>
                  </m:r>
                  <m:r>
                    <a:rPr lang="en-US" sz="1100" b="0" i="1" u="none" strike="noStrike">
                      <a:solidFill>
                        <a:schemeClr val="dk1"/>
                      </a:solidFill>
                      <a:effectLst/>
                      <a:latin typeface="Cambria Math" panose="02040503050406030204" pitchFamily="18" charset="0"/>
                      <a:ea typeface="+mn-ea"/>
                      <a:cs typeface="+mn-cs"/>
                    </a:rPr>
                    <m:t>𝑚𝑒𝑎𝑛</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𝑑𝑒𝑚𝑎𝑛𝑑</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𝑑𝑢𝑟𝑖𝑛𝑔</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𝑙𝑒𝑎𝑑</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𝑡𝑖𝑚𝑒</m:t>
                  </m:r>
                  <m:r>
                    <a:rPr lang="en-US" sz="1100" b="0" i="1" u="none" strike="noStrike">
                      <a:solidFill>
                        <a:schemeClr val="dk1"/>
                      </a:solidFill>
                      <a:effectLst/>
                      <a:latin typeface="Cambria Math" panose="02040503050406030204" pitchFamily="18" charset="0"/>
                      <a:ea typeface="+mn-ea"/>
                      <a:cs typeface="+mn-cs"/>
                    </a:rPr>
                    <m:t> </m:t>
                  </m:r>
                  <m:d>
                    <m:dPr>
                      <m:ctrlPr>
                        <a:rPr lang="en-US" sz="1100" b="0" i="1" u="none" strike="noStrike">
                          <a:solidFill>
                            <a:schemeClr val="dk1"/>
                          </a:solidFill>
                          <a:effectLst/>
                          <a:latin typeface="Cambria Math" panose="02040503050406030204" pitchFamily="18" charset="0"/>
                          <a:ea typeface="+mn-ea"/>
                          <a:cs typeface="+mn-cs"/>
                        </a:rPr>
                      </m:ctrlPr>
                    </m:dPr>
                    <m:e>
                      <m:r>
                        <a:rPr lang="en-US" sz="1100" b="0" i="1" u="none" strike="noStrike">
                          <a:solidFill>
                            <a:schemeClr val="dk1"/>
                          </a:solidFill>
                          <a:effectLst/>
                          <a:latin typeface="Cambria Math" panose="02040503050406030204" pitchFamily="18" charset="0"/>
                          <a:ea typeface="+mn-ea"/>
                          <a:cs typeface="+mn-cs"/>
                        </a:rPr>
                        <m:t>1 </m:t>
                      </m:r>
                      <m:r>
                        <a:rPr lang="en-US" sz="1100" b="0" i="1" u="none" strike="noStrike">
                          <a:solidFill>
                            <a:schemeClr val="dk1"/>
                          </a:solidFill>
                          <a:effectLst/>
                          <a:latin typeface="Cambria Math" panose="02040503050406030204" pitchFamily="18" charset="0"/>
                          <a:ea typeface="+mn-ea"/>
                          <a:cs typeface="+mn-cs"/>
                        </a:rPr>
                        <m:t>𝑤𝑒𝑒𝑘</m:t>
                      </m:r>
                    </m:e>
                  </m:d>
                  <m:r>
                    <a:rPr lang="en-GB" sz="1100" b="0" i="1" u="none" strike="noStrike">
                      <a:solidFill>
                        <a:schemeClr val="dk1"/>
                      </a:solidFill>
                      <a:effectLst/>
                      <a:latin typeface="Cambria Math" panose="02040503050406030204" pitchFamily="18" charset="0"/>
                      <a:ea typeface="+mn-ea"/>
                      <a:cs typeface="+mn-cs"/>
                    </a:rPr>
                    <m:t>+</m:t>
                  </m:r>
                  <m:r>
                    <a:rPr lang="en-US" sz="1100" b="0" i="1" u="none" strike="noStrike">
                      <a:solidFill>
                        <a:schemeClr val="dk1"/>
                      </a:solidFill>
                      <a:effectLst/>
                      <a:latin typeface="Cambria Math" panose="02040503050406030204" pitchFamily="18" charset="0"/>
                      <a:ea typeface="+mn-ea"/>
                      <a:cs typeface="+mn-cs"/>
                    </a:rPr>
                    <m:t>𝑛𝑢𝑚𝑏𝑒𝑟</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𝑜𝑓</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𝑠𝑡𝑎𝑛𝑑𝑎𝑟𝑑</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𝑑𝑒𝑣𝑖𝑎𝑡𝑖𝑜𝑛𝑠</m:t>
                  </m:r>
                  <m:r>
                    <a:rPr lang="en-US" sz="1100" b="0" i="1" u="none" strike="noStrike">
                      <a:solidFill>
                        <a:schemeClr val="dk1"/>
                      </a:solidFill>
                      <a:effectLst/>
                      <a:latin typeface="Cambria Math" panose="02040503050406030204" pitchFamily="18" charset="0"/>
                      <a:ea typeface="+mn-ea"/>
                      <a:cs typeface="+mn-cs"/>
                    </a:rPr>
                    <m:t>∗</m:t>
                  </m:r>
                  <m:r>
                    <a:rPr lang="en-US" sz="1100" b="0" i="1" u="none" strike="noStrike">
                      <a:solidFill>
                        <a:schemeClr val="dk1"/>
                      </a:solidFill>
                      <a:effectLst/>
                      <a:latin typeface="Cambria Math" panose="02040503050406030204" pitchFamily="18" charset="0"/>
                      <a:ea typeface="+mn-ea"/>
                      <a:cs typeface="+mn-cs"/>
                    </a:rPr>
                    <m:t>𝑠𝑡𝑎𝑛𝑑𝑎𝑟𝑑</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𝑑𝑒𝑣𝑖𝑎𝑡𝑖𝑜𝑛</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𝑜𝑓</m:t>
                  </m:r>
                  <m:r>
                    <a:rPr lang="en-US" sz="1100" b="0" i="1" u="none" strike="noStrike">
                      <a:solidFill>
                        <a:schemeClr val="dk1"/>
                      </a:solidFill>
                      <a:effectLst/>
                      <a:latin typeface="Cambria Math" panose="02040503050406030204" pitchFamily="18" charset="0"/>
                      <a:ea typeface="+mn-ea"/>
                      <a:cs typeface="+mn-cs"/>
                    </a:rPr>
                    <m:t> </m:t>
                  </m:r>
                  <m:r>
                    <a:rPr lang="en-US" sz="1100" b="0" i="1" u="none" strike="noStrike">
                      <a:solidFill>
                        <a:schemeClr val="dk1"/>
                      </a:solidFill>
                      <a:effectLst/>
                      <a:latin typeface="Cambria Math" panose="02040503050406030204" pitchFamily="18" charset="0"/>
                      <a:ea typeface="+mn-ea"/>
                      <a:cs typeface="+mn-cs"/>
                    </a:rPr>
                    <m:t>𝑑𝑒𝑚𝑎𝑛𝑑</m:t>
                  </m:r>
                  <m:r>
                    <a:rPr lang="zh-CN" altLang="en-US" sz="1100" b="0" i="1" u="none" strike="noStrike">
                      <a:solidFill>
                        <a:schemeClr val="dk1"/>
                      </a:solidFill>
                      <a:effectLst/>
                      <a:latin typeface="Cambria Math" panose="02040503050406030204" pitchFamily="18" charset="0"/>
                      <a:ea typeface="+mn-ea"/>
                      <a:cs typeface="+mn-cs"/>
                    </a:rPr>
                    <m:t> </m:t>
                  </m:r>
                  <m:r>
                    <m:rPr>
                      <m:sty m:val="p"/>
                    </m:rPr>
                    <a:rPr lang="en-US" altLang="zh-CN" sz="1100" b="0" i="1" u="none" strike="noStrike">
                      <a:solidFill>
                        <a:schemeClr val="dk1"/>
                      </a:solidFill>
                      <a:effectLst/>
                      <a:latin typeface="Cambria Math" panose="02040503050406030204" pitchFamily="18" charset="0"/>
                      <a:ea typeface="+mn-ea"/>
                      <a:cs typeface="+mn-cs"/>
                    </a:rPr>
                    <m:t>during</m:t>
                  </m:r>
                  <m:r>
                    <a:rPr lang="en-US" altLang="zh-CN" sz="1100" b="0" i="1" u="none" strike="noStrike">
                      <a:solidFill>
                        <a:schemeClr val="dk1"/>
                      </a:solidFill>
                      <a:effectLst/>
                      <a:latin typeface="Cambria Math" panose="02040503050406030204" pitchFamily="18" charset="0"/>
                      <a:ea typeface="+mn-ea"/>
                      <a:cs typeface="+mn-cs"/>
                    </a:rPr>
                    <m:t> </m:t>
                  </m:r>
                  <m:r>
                    <a:rPr lang="en-US" altLang="zh-CN" sz="1100" b="0" i="1" u="none" strike="noStrike">
                      <a:solidFill>
                        <a:schemeClr val="dk1"/>
                      </a:solidFill>
                      <a:effectLst/>
                      <a:latin typeface="Cambria Math" panose="02040503050406030204" pitchFamily="18" charset="0"/>
                      <a:ea typeface="+mn-ea"/>
                      <a:cs typeface="+mn-cs"/>
                    </a:rPr>
                    <m:t>𝑙𝑒𝑎𝑑</m:t>
                  </m:r>
                  <m:r>
                    <a:rPr lang="en-US" altLang="zh-CN" sz="1100" b="0" i="1" u="none" strike="noStrike">
                      <a:solidFill>
                        <a:schemeClr val="dk1"/>
                      </a:solidFill>
                      <a:effectLst/>
                      <a:latin typeface="Cambria Math" panose="02040503050406030204" pitchFamily="18" charset="0"/>
                      <a:ea typeface="+mn-ea"/>
                      <a:cs typeface="+mn-cs"/>
                    </a:rPr>
                    <m:t> </m:t>
                  </m:r>
                  <m:r>
                    <a:rPr lang="en-US" altLang="zh-CN" sz="1100" b="0" i="1" u="none" strike="noStrike">
                      <a:solidFill>
                        <a:schemeClr val="dk1"/>
                      </a:solidFill>
                      <a:effectLst/>
                      <a:latin typeface="Cambria Math" panose="02040503050406030204" pitchFamily="18" charset="0"/>
                      <a:ea typeface="+mn-ea"/>
                      <a:cs typeface="+mn-cs"/>
                    </a:rPr>
                    <m:t>𝑡𝑖𝑚𝑒</m:t>
                  </m:r>
                  <m:r>
                    <a:rPr lang="en-US" altLang="zh-CN" sz="1100" b="0" i="1" u="none" strike="noStrike">
                      <a:solidFill>
                        <a:schemeClr val="dk1"/>
                      </a:solidFill>
                      <a:effectLst/>
                      <a:latin typeface="Cambria Math" panose="02040503050406030204" pitchFamily="18" charset="0"/>
                      <a:ea typeface="+mn-ea"/>
                      <a:cs typeface="+mn-cs"/>
                    </a:rPr>
                    <m:t> </m:t>
                  </m:r>
                  <m:r>
                    <a:rPr lang="en-US" altLang="zh-CN" sz="1100" b="0" i="1" u="none" strike="noStrike">
                      <a:solidFill>
                        <a:schemeClr val="dk1"/>
                      </a:solidFill>
                      <a:effectLst/>
                      <a:latin typeface="Cambria Math" panose="02040503050406030204" pitchFamily="18" charset="0"/>
                      <a:ea typeface="+mn-ea"/>
                      <a:cs typeface="+mn-cs"/>
                    </a:rPr>
                    <m:t>𝑖𝑛</m:t>
                  </m:r>
                  <m:r>
                    <a:rPr lang="en-US" altLang="zh-CN" sz="1100" b="0" i="1" u="none" strike="noStrike">
                      <a:solidFill>
                        <a:schemeClr val="dk1"/>
                      </a:solidFill>
                      <a:effectLst/>
                      <a:latin typeface="Cambria Math" panose="02040503050406030204" pitchFamily="18" charset="0"/>
                      <a:ea typeface="+mn-ea"/>
                      <a:cs typeface="+mn-cs"/>
                    </a:rPr>
                    <m:t> </m:t>
                  </m:r>
                  <m:r>
                    <a:rPr lang="en-US" altLang="zh-CN" sz="1100" b="0" i="1" u="none" strike="noStrike">
                      <a:solidFill>
                        <a:schemeClr val="dk1"/>
                      </a:solidFill>
                      <a:effectLst/>
                      <a:latin typeface="Cambria Math" panose="02040503050406030204" pitchFamily="18" charset="0"/>
                      <a:ea typeface="+mn-ea"/>
                      <a:cs typeface="+mn-cs"/>
                    </a:rPr>
                    <m:t>𝑢𝑛𝑖𝑡𝑠</m:t>
                  </m:r>
                  <m:r>
                    <a:rPr lang="en-US" altLang="zh-CN" sz="1100" b="0" i="1" u="none" strike="noStrike">
                      <a:solidFill>
                        <a:schemeClr val="dk1"/>
                      </a:solidFill>
                      <a:effectLst/>
                      <a:latin typeface="Cambria Math" panose="02040503050406030204" pitchFamily="18" charset="0"/>
                      <a:ea typeface="+mn-ea"/>
                      <a:cs typeface="+mn-cs"/>
                    </a:rPr>
                    <m:t> </m:t>
                  </m:r>
                </m:oMath>
              </a14:m>
              <a:endParaRPr lang="en-US" sz="1100" b="0" u="none" strike="noStrike">
                <a:solidFill>
                  <a:schemeClr val="dk1"/>
                </a:solidFill>
                <a:effectLst/>
                <a:ea typeface="+mn-ea"/>
                <a:cs typeface="+mn-cs"/>
              </a:endParaRP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And</a:t>
              </a:r>
              <a:r>
                <a:rPr lang="fr-FR" sz="1100" b="0" i="0" u="none" strike="noStrike" baseline="0">
                  <a:solidFill>
                    <a:schemeClr val="dk1"/>
                  </a:solidFill>
                  <a:effectLst/>
                  <a:latin typeface="+mn-lt"/>
                  <a:ea typeface="+mn-ea"/>
                  <a:cs typeface="+mn-cs"/>
                </a:rPr>
                <a:t> we were able to determine the annual cost of purchasing at the reorder point. </a:t>
              </a:r>
            </a:p>
            <a:p>
              <a:endParaRPr lang="fr-FR" sz="1100" b="0" i="0" u="none" strike="noStrike" baseline="0">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We choose 0.95 service level for our safety stock model.  In this case, the safety stock is 12293, the reorder point is 66543, the costs annually safety stock model is combined the EPQ model cost+safety stock cost. For EPQ model cost we know it, the safety stock cost is holding cost *safety stock.</a:t>
              </a:r>
            </a:p>
            <a:p>
              <a:endParaRPr lang="fr-FR" sz="1100" b="0" i="0" u="none" strike="noStrike" baseline="0">
                <a:solidFill>
                  <a:schemeClr val="dk1"/>
                </a:solidFill>
                <a:effectLst/>
                <a:latin typeface="+mn-lt"/>
                <a:ea typeface="+mn-ea"/>
                <a:cs typeface="+mn-cs"/>
              </a:endParaRPr>
            </a:p>
            <a:p>
              <a:endParaRPr lang="fr-FR" sz="1100" b="0" i="0" u="none" strike="noStrike" baseline="0">
                <a:solidFill>
                  <a:schemeClr val="dk1"/>
                </a:solidFill>
                <a:effectLst/>
                <a:latin typeface="+mn-lt"/>
                <a:ea typeface="+mn-ea"/>
                <a:cs typeface="+mn-cs"/>
              </a:endParaRPr>
            </a:p>
            <a:p>
              <a:r>
                <a:rPr lang="fr-FR" sz="1100" b="1" i="0" u="none" strike="noStrike">
                  <a:solidFill>
                    <a:schemeClr val="dk1"/>
                  </a:solidFill>
                  <a:effectLst/>
                  <a:latin typeface="+mn-lt"/>
                  <a:ea typeface="+mn-ea"/>
                  <a:cs typeface="+mn-cs"/>
                </a:rPr>
                <a:t>For periodic review system model:</a:t>
              </a:r>
            </a:p>
            <a:p>
              <a:endParaRPr lang="fr-FR" sz="1100" b="1"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r>
                <a:rPr lang="en-US"/>
                <a:t>Annual Total Inventory Cost=Annual Holding Cost+Annual Ordering Cost</a:t>
              </a:r>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We</a:t>
              </a:r>
              <a:r>
                <a:rPr lang="fr-FR" sz="1100" b="0" i="0" u="none" strike="noStrike" baseline="0">
                  <a:solidFill>
                    <a:schemeClr val="dk1"/>
                  </a:solidFill>
                  <a:effectLst/>
                  <a:latin typeface="+mn-lt"/>
                  <a:ea typeface="+mn-ea"/>
                  <a:cs typeface="+mn-cs"/>
                </a:rPr>
                <a:t> know that in EPQ model, the Q* is 78140 and the daily demand is 8680, so we set the review period 9 days by using Q*/daily demand, We can mkae the sollowing assumptions:</a:t>
              </a:r>
            </a:p>
            <a:p>
              <a:endParaRPr lang="fr-FR" sz="1100" b="0" i="0" u="none" strike="noStrike" baseline="0">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Review time is </a:t>
              </a:r>
              <a:r>
                <a:rPr lang="en-US" altLang="zh-CN" sz="1100" b="0" i="0" u="none" strike="noStrike" baseline="0">
                  <a:solidFill>
                    <a:schemeClr val="dk1"/>
                  </a:solidFill>
                  <a:effectLst/>
                  <a:latin typeface="+mn-lt"/>
                  <a:ea typeface="+mn-ea"/>
                  <a:cs typeface="+mn-cs"/>
                </a:rPr>
                <a:t>2</a:t>
              </a:r>
              <a:r>
                <a:rPr lang="fr-FR" sz="1100" b="0" i="0" u="none" strike="noStrike" baseline="0">
                  <a:solidFill>
                    <a:schemeClr val="dk1"/>
                  </a:solidFill>
                  <a:effectLst/>
                  <a:latin typeface="+mn-lt"/>
                  <a:ea typeface="+mn-ea"/>
                  <a:cs typeface="+mn-cs"/>
                </a:rPr>
                <a:t> weeks.  </a:t>
              </a:r>
            </a:p>
            <a:p>
              <a:r>
                <a:rPr lang="fr-FR" sz="1100" b="0" i="0" u="none" strike="noStrike" baseline="0">
                  <a:solidFill>
                    <a:schemeClr val="dk1"/>
                  </a:solidFill>
                  <a:effectLst/>
                  <a:latin typeface="+mn-lt"/>
                  <a:ea typeface="+mn-ea"/>
                  <a:cs typeface="+mn-cs"/>
                </a:rPr>
                <a:t>Leading time is 1 week.</a:t>
              </a:r>
            </a:p>
            <a:p>
              <a:r>
                <a:rPr lang="fr-FR" sz="1100" b="0" i="0" u="none" strike="noStrike" baseline="0">
                  <a:solidFill>
                    <a:schemeClr val="dk1"/>
                  </a:solidFill>
                  <a:effectLst/>
                  <a:latin typeface="+mn-lt"/>
                  <a:ea typeface="+mn-ea"/>
                  <a:cs typeface="+mn-cs"/>
                </a:rPr>
                <a:t>D: The annual demand</a:t>
              </a:r>
            </a:p>
            <a:p>
              <a:r>
                <a:rPr lang="fr-FR" sz="1100" b="0" i="0" u="none" strike="noStrike" baseline="0">
                  <a:solidFill>
                    <a:schemeClr val="dk1"/>
                  </a:solidFill>
                  <a:effectLst/>
                  <a:latin typeface="+mn-lt"/>
                  <a:ea typeface="+mn-ea"/>
                  <a:cs typeface="+mn-cs"/>
                </a:rPr>
                <a:t>S: ordering cost</a:t>
              </a:r>
            </a:p>
            <a:p>
              <a:r>
                <a:rPr lang="fr-FR" sz="1100" b="0" i="0" u="none" strike="noStrike" baseline="0">
                  <a:solidFill>
                    <a:schemeClr val="dk1"/>
                  </a:solidFill>
                  <a:effectLst/>
                  <a:latin typeface="+mn-lt"/>
                  <a:ea typeface="+mn-ea"/>
                  <a:cs typeface="+mn-cs"/>
                </a:rPr>
                <a:t>Q: we use the average order placed</a:t>
              </a:r>
            </a:p>
            <a:p>
              <a:r>
                <a:rPr lang="fr-FR" sz="1100" b="0" i="0" u="none" strike="noStrike" baseline="0">
                  <a:solidFill>
                    <a:schemeClr val="dk1"/>
                  </a:solidFill>
                  <a:effectLst/>
                  <a:latin typeface="+mn-lt"/>
                  <a:ea typeface="+mn-ea"/>
                  <a:cs typeface="+mn-cs"/>
                </a:rPr>
                <a:t>H:  holding cost</a:t>
              </a: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Bases on</a:t>
              </a:r>
              <a:r>
                <a:rPr lang="fr-FR" sz="1100" b="0" i="0" u="none" strike="noStrike" baseline="0">
                  <a:solidFill>
                    <a:schemeClr val="dk1"/>
                  </a:solidFill>
                  <a:effectLst/>
                  <a:latin typeface="+mn-lt"/>
                  <a:ea typeface="+mn-ea"/>
                  <a:cs typeface="+mn-cs"/>
                </a:rPr>
                <a:t> those parameters, we can get the periodic review system annual cost. </a:t>
              </a:r>
            </a:p>
            <a:p>
              <a:endParaRPr lang="fr-FR" sz="1100" b="0" i="0" u="none" strike="noStrike">
                <a:solidFill>
                  <a:schemeClr val="dk1"/>
                </a:solidFill>
                <a:effectLst/>
                <a:latin typeface="+mn-lt"/>
                <a:ea typeface="+mn-ea"/>
                <a:cs typeface="+mn-cs"/>
              </a:endParaRPr>
            </a:p>
            <a:p>
              <a:r>
                <a:rPr lang="fr-FR" sz="1100" b="1" i="0" u="none" strike="noStrike">
                  <a:solidFill>
                    <a:schemeClr val="dk1"/>
                  </a:solidFill>
                  <a:effectLst/>
                  <a:latin typeface="+mn-lt"/>
                  <a:ea typeface="+mn-ea"/>
                  <a:cs typeface="+mn-cs"/>
                </a:rPr>
                <a:t>For single-period</a:t>
              </a:r>
              <a:r>
                <a:rPr lang="fr-FR" sz="1100" b="1" i="0" u="none" strike="noStrike" baseline="0">
                  <a:solidFill>
                    <a:schemeClr val="dk1"/>
                  </a:solidFill>
                  <a:effectLst/>
                  <a:latin typeface="+mn-lt"/>
                  <a:ea typeface="+mn-ea"/>
                  <a:cs typeface="+mn-cs"/>
                </a:rPr>
                <a:t> model:</a:t>
              </a: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We</a:t>
              </a:r>
              <a:r>
                <a:rPr lang="zh-CN" altLang="en-US" sz="1100" b="0" i="0" u="none" strike="noStrike">
                  <a:solidFill>
                    <a:schemeClr val="dk1"/>
                  </a:solidFill>
                  <a:effectLst/>
                  <a:latin typeface="+mn-lt"/>
                  <a:ea typeface="+mn-ea"/>
                  <a:cs typeface="+mn-cs"/>
                </a:rPr>
                <a:t> </a:t>
              </a:r>
              <a:r>
                <a:rPr lang="en-US" altLang="zh-CN" sz="1100" b="0" i="0" u="none" strike="noStrike">
                  <a:solidFill>
                    <a:schemeClr val="dk1"/>
                  </a:solidFill>
                  <a:effectLst/>
                  <a:latin typeface="+mn-lt"/>
                  <a:ea typeface="+mn-ea"/>
                  <a:cs typeface="+mn-cs"/>
                </a:rPr>
                <a:t>use the following</a:t>
              </a:r>
              <a:r>
                <a:rPr lang="en-US" altLang="zh-CN" sz="1100" b="0" i="0" u="none" strike="noStrike" baseline="0">
                  <a:solidFill>
                    <a:schemeClr val="dk1"/>
                  </a:solidFill>
                  <a:effectLst/>
                  <a:latin typeface="+mn-lt"/>
                  <a:ea typeface="+mn-ea"/>
                  <a:cs typeface="+mn-cs"/>
                </a:rPr>
                <a:t> assumptions for vlaue :</a:t>
              </a:r>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The</a:t>
              </a:r>
              <a:r>
                <a:rPr lang="fr-FR" sz="1100" b="0" i="0" u="none" strike="noStrike" baseline="0">
                  <a:solidFill>
                    <a:schemeClr val="dk1"/>
                  </a:solidFill>
                  <a:effectLst/>
                  <a:latin typeface="+mn-lt"/>
                  <a:ea typeface="+mn-ea"/>
                  <a:cs typeface="+mn-cs"/>
                </a:rPr>
                <a:t> selling price : $ 300</a:t>
              </a:r>
            </a:p>
            <a:p>
              <a:r>
                <a:rPr lang="fr-FR" sz="1100" b="0" i="0" u="none" strike="noStrike" baseline="0">
                  <a:solidFill>
                    <a:schemeClr val="dk1"/>
                  </a:solidFill>
                  <a:effectLst/>
                  <a:latin typeface="+mn-lt"/>
                  <a:ea typeface="+mn-ea"/>
                  <a:cs typeface="+mn-cs"/>
                </a:rPr>
                <a:t>The cost : $ 150</a:t>
              </a:r>
            </a:p>
            <a:p>
              <a:r>
                <a:rPr lang="fr-FR" sz="1100" b="0" i="0" u="none" strike="noStrike" baseline="0">
                  <a:solidFill>
                    <a:schemeClr val="dk1"/>
                  </a:solidFill>
                  <a:effectLst/>
                  <a:latin typeface="+mn-lt"/>
                  <a:ea typeface="+mn-ea"/>
                  <a:cs typeface="+mn-cs"/>
                </a:rPr>
                <a:t>The salvage value : $120</a:t>
              </a:r>
              <a:endParaRPr lang="fr-FR" sz="1100" b="0" i="0" u="none" strike="noStrike">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Normal distribution: Q = D+Z</a:t>
              </a:r>
              <a:r>
                <a:rPr lang="el-GR"/>
                <a:t>σ</a:t>
              </a:r>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400" b="1" u="sng">
                  <a:solidFill>
                    <a:schemeClr val="dk1"/>
                  </a:solidFill>
                  <a:effectLst/>
                  <a:latin typeface="+mn-lt"/>
                  <a:ea typeface="+mn-ea"/>
                  <a:cs typeface="+mn-cs"/>
                </a:rPr>
                <a:t>Results</a:t>
              </a:r>
            </a:p>
            <a:p>
              <a:pPr marL="0" marR="0" lvl="0" indent="0" defTabSz="914400" eaLnBrk="1" fontAlgn="auto" latinLnBrk="0" hangingPunct="1">
                <a:lnSpc>
                  <a:spcPct val="100000"/>
                </a:lnSpc>
                <a:spcBef>
                  <a:spcPts val="0"/>
                </a:spcBef>
                <a:spcAft>
                  <a:spcPts val="0"/>
                </a:spcAft>
                <a:buClrTx/>
                <a:buSzTx/>
                <a:buFontTx/>
                <a:buNone/>
                <a:defRPr/>
              </a:pPr>
              <a:endParaRPr lang="en-US" sz="14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For single-period model : </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Next, we adjust the salvage value to $120, which is below cost. At this point, the cost of excess inventory is Ce = $150 - $120 = $30, indicating that for each additional unit of unsold inventory, we lose $30. The cost of out-of-stock remains Cs = $150. calculating the critical ratio yields CR = $150 / ($150 + $30) ≈ 0.83, which corresponds to a service level of 83%. This means that we need to fulfill 83% of the demand to avoid high losses due to stockouts. Using the standard normal distribution, we find the corresponding Z value of 0.97 and apply the ordering quantity formula Q = D + Z</a:t>
              </a:r>
              <a:r>
                <a:rPr lang="el-GR" sz="1100" b="0" i="0" u="none" strike="noStrike" baseline="0">
                  <a:solidFill>
                    <a:schemeClr val="dk1"/>
                  </a:solidFill>
                  <a:effectLst/>
                  <a:latin typeface="+mn-lt"/>
                  <a:ea typeface="+mn-ea"/>
                  <a:cs typeface="+mn-cs"/>
                </a:rPr>
                <a:t>σ </a:t>
              </a:r>
              <a:r>
                <a:rPr lang="en-US" sz="1100" b="0" i="0" u="none" strike="noStrike" baseline="0">
                  <a:solidFill>
                    <a:schemeClr val="dk1"/>
                  </a:solidFill>
                  <a:effectLst/>
                  <a:latin typeface="+mn-lt"/>
                  <a:ea typeface="+mn-ea"/>
                  <a:cs typeface="+mn-cs"/>
                </a:rPr>
                <a:t>to determine the optimal ordering quantity. In this case, overstocking results in losses, and appropriate promotional activities can increase sales, reduce inventory, and lower the cost of overstocking, thereby increasing overall profits. Therefore, when the salvage value is lower than the cost, it is beneficial to conduct promotions.</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To summarize,  obtained service level of 83% is not enough for our product, which is a commodity, therefore this model is not applicable for our use.</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400" b="1" u="sng">
                <a:solidFill>
                  <a:schemeClr val="dk1"/>
                </a:solidFill>
                <a:effectLst/>
                <a:latin typeface="+mn-lt"/>
                <a:ea typeface="+mn-ea"/>
                <a:cs typeface="+mn-cs"/>
              </a:endParaRPr>
            </a:p>
          </xdr:txBody>
        </xdr:sp>
      </mc:Choice>
      <mc:Fallback xmlns="">
        <xdr:sp macro="" textlink="">
          <xdr:nvSpPr>
            <xdr:cNvPr id="2" name="ZoneTexte 7">
              <a:extLst>
                <a:ext uri="{FF2B5EF4-FFF2-40B4-BE49-F238E27FC236}">
                  <a16:creationId xmlns:a16="http://schemas.microsoft.com/office/drawing/2014/main" id="{30EE68FA-1CFE-5E44-AEE0-4B790D275023}"/>
                </a:ext>
              </a:extLst>
            </xdr:cNvPr>
            <xdr:cNvSpPr txBox="1"/>
          </xdr:nvSpPr>
          <xdr:spPr>
            <a:xfrm>
              <a:off x="1018822" y="438727"/>
              <a:ext cx="978542" cy="22873620"/>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fr-FR" sz="1400" b="1" i="0" u="sng">
                  <a:solidFill>
                    <a:schemeClr val="dk1"/>
                  </a:solidFill>
                  <a:effectLst/>
                  <a:latin typeface="+mn-lt"/>
                  <a:ea typeface="+mn-ea"/>
                  <a:cs typeface="+mn-cs"/>
                </a:rPr>
                <a:t>Summary</a:t>
              </a:r>
              <a:endParaRPr lang="en-US" sz="1600">
                <a:effectLst/>
              </a:endParaRPr>
            </a:p>
            <a:p>
              <a:pPr marL="0" marR="0" lvl="0" indent="0" defTabSz="914400" eaLnBrk="1" fontAlgn="auto" latinLnBrk="0" hangingPunct="1">
                <a:lnSpc>
                  <a:spcPct val="100000"/>
                </a:lnSpc>
                <a:spcBef>
                  <a:spcPts val="0"/>
                </a:spcBef>
                <a:spcAft>
                  <a:spcPts val="0"/>
                </a:spcAft>
                <a:buClrTx/>
                <a:buSzTx/>
                <a:buFontTx/>
                <a:buNone/>
                <a:defRPr/>
              </a:pPr>
              <a:endParaRPr lang="en-US" sz="12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defRPr/>
              </a:pPr>
              <a:r>
                <a:rPr lang="en-US" sz="1200" baseline="0">
                  <a:solidFill>
                    <a:sysClr val="windowText" lastClr="000000"/>
                  </a:solidFill>
                </a:rPr>
                <a:t>Here, we decide on a safety stock model we need to ensure that we can accomodate unanticipated demands.</a:t>
              </a:r>
              <a:br>
                <a:rPr lang="en-US" sz="1200" baseline="0">
                  <a:solidFill>
                    <a:sysClr val="windowText" lastClr="000000"/>
                  </a:solidFill>
                </a:rPr>
              </a:br>
              <a:endParaRPr lang="en-US" sz="1200">
                <a:solidFill>
                  <a:sysClr val="windowText" lastClr="000000"/>
                </a:solidFill>
              </a:endParaRPr>
            </a:p>
            <a:p>
              <a:r>
                <a:rPr lang="en-US" sz="1400" b="1" u="sng">
                  <a:solidFill>
                    <a:sysClr val="windowText" lastClr="000000"/>
                  </a:solidFill>
                  <a:latin typeface="+mn-lt"/>
                  <a:ea typeface="+mn-ea"/>
                  <a:cs typeface="+mn-cs"/>
                </a:rPr>
                <a:t>Procedure</a:t>
              </a:r>
              <a:br>
                <a:rPr lang="en-US" sz="1400" b="1" u="sng">
                  <a:solidFill>
                    <a:sysClr val="windowText" lastClr="000000"/>
                  </a:solidFill>
                  <a:latin typeface="+mn-lt"/>
                  <a:ea typeface="+mn-ea"/>
                  <a:cs typeface="+mn-cs"/>
                </a:rPr>
              </a:br>
              <a:endParaRPr lang="en-US" sz="1400" b="1" u="sng">
                <a:solidFill>
                  <a:sysClr val="windowText" lastClr="000000"/>
                </a:solidFill>
                <a:latin typeface="+mn-lt"/>
                <a:ea typeface="+mn-ea"/>
                <a:cs typeface="+mn-cs"/>
              </a:endParaRPr>
            </a:p>
            <a:p>
              <a:r>
                <a:rPr lang="en-GB" sz="1200" b="1">
                  <a:effectLst/>
                </a:rPr>
                <a:t>For safety stock model:</a:t>
              </a:r>
            </a:p>
            <a:p>
              <a:r>
                <a:rPr lang="en-GB" sz="1200">
                  <a:effectLst/>
                </a:rPr>
                <a:t>The lead time,</a:t>
              </a:r>
              <a:r>
                <a:rPr lang="en-GB" sz="1200" baseline="0">
                  <a:effectLst/>
                </a:rPr>
                <a:t> daily depletion rates, yearly holding cots, mean demand during lead time, and the standard deviation of the demand were all information obtained from previous sheets. </a:t>
              </a:r>
            </a:p>
            <a:p>
              <a:endParaRPr lang="en-GB" sz="1200" baseline="0">
                <a:effectLst/>
              </a:endParaRPr>
            </a:p>
            <a:p>
              <a:r>
                <a:rPr lang="fr-FR" sz="1200">
                  <a:effectLst/>
                </a:rPr>
                <a:t>We</a:t>
              </a:r>
              <a:r>
                <a:rPr lang="fr-FR" sz="1200" baseline="0">
                  <a:effectLst/>
                </a:rPr>
                <a:t> then assumed different service levels and calculated the safety stock (SS) and the reorder point (R) at each service level. To calculate SS, we multiplied z with the standard deviation of the demand, where z is obtained with Excel's NORMSINV function. Reorder point (R), therefore, can be calculated with the following equation: </a:t>
              </a:r>
              <a:endParaRPr lang="fr-FR" sz="1200">
                <a:effectLst/>
              </a:endParaRPr>
            </a:p>
            <a:p>
              <a:endParaRPr lang="fr-FR" sz="1100" b="0" i="0" u="none" strike="noStrike">
                <a:solidFill>
                  <a:schemeClr val="dk1"/>
                </a:solidFill>
                <a:effectLst/>
                <a:latin typeface="+mn-lt"/>
                <a:ea typeface="+mn-ea"/>
                <a:cs typeface="+mn-cs"/>
              </a:endParaRPr>
            </a:p>
            <a:p>
              <a:pPr/>
              <a:r>
                <a:rPr lang="en-GB" sz="1100" b="0" i="0" u="none" strike="noStrike">
                  <a:solidFill>
                    <a:schemeClr val="dk1"/>
                  </a:solidFill>
                  <a:effectLst/>
                  <a:latin typeface="Cambria Math" panose="02040503050406030204" pitchFamily="18" charset="0"/>
                  <a:ea typeface="+mn-ea"/>
                  <a:cs typeface="+mn-cs"/>
                </a:rPr>
                <a:t>𝑅=𝑑∗𝐿+𝑆𝑆</a:t>
              </a:r>
              <a:endParaRPr lang="en-US" sz="1100" b="0" i="1" u="none" strike="noStrike">
                <a:solidFill>
                  <a:schemeClr val="dk1"/>
                </a:solidFill>
                <a:effectLst/>
                <a:latin typeface="Cambria Math" panose="02040503050406030204" pitchFamily="18" charset="0"/>
                <a:ea typeface="+mn-ea"/>
                <a:cs typeface="+mn-cs"/>
              </a:endParaRPr>
            </a:p>
            <a:p>
              <a:endParaRPr lang="en-US" sz="1100" b="0" i="1" u="none" strike="noStrike">
                <a:solidFill>
                  <a:schemeClr val="dk1"/>
                </a:solidFill>
                <a:effectLst/>
                <a:latin typeface="Cambria Math" panose="02040503050406030204" pitchFamily="18" charset="0"/>
                <a:ea typeface="+mn-ea"/>
                <a:cs typeface="+mn-cs"/>
              </a:endParaRPr>
            </a:p>
            <a:p>
              <a:r>
                <a:rPr lang="en-US" sz="1100" b="0" u="none" strike="noStrike">
                  <a:solidFill>
                    <a:schemeClr val="dk1"/>
                  </a:solidFill>
                  <a:effectLst/>
                  <a:ea typeface="+mn-ea"/>
                  <a:cs typeface="+mn-cs"/>
                </a:rPr>
                <a:t>R</a:t>
              </a:r>
              <a:r>
                <a:rPr lang="en-US" sz="1100" b="0" i="0" u="none" strike="noStrike">
                  <a:solidFill>
                    <a:schemeClr val="dk1"/>
                  </a:solidFill>
                  <a:effectLst/>
                  <a:latin typeface="Cambria Math" panose="02040503050406030204" pitchFamily="18" charset="0"/>
                  <a:ea typeface="+mn-ea"/>
                  <a:cs typeface="+mn-cs"/>
                </a:rPr>
                <a:t>=𝑚𝑒𝑎𝑛 𝑑𝑒𝑚𝑎𝑛𝑑 𝑑𝑢𝑟𝑖𝑛𝑔 𝑙𝑒𝑎𝑑 𝑡𝑖𝑚𝑒 (1 𝑤𝑒𝑒𝑘)</a:t>
              </a:r>
              <a:r>
                <a:rPr lang="en-GB" sz="1100" b="0" i="0" u="none" strike="noStrike">
                  <a:solidFill>
                    <a:schemeClr val="dk1"/>
                  </a:solidFill>
                  <a:effectLst/>
                  <a:latin typeface="Cambria Math" panose="02040503050406030204" pitchFamily="18" charset="0"/>
                  <a:ea typeface="+mn-ea"/>
                  <a:cs typeface="+mn-cs"/>
                </a:rPr>
                <a:t>+</a:t>
              </a:r>
              <a:r>
                <a:rPr lang="en-US" sz="1100" b="0" i="0" u="none" strike="noStrike">
                  <a:solidFill>
                    <a:schemeClr val="dk1"/>
                  </a:solidFill>
                  <a:effectLst/>
                  <a:latin typeface="Cambria Math" panose="02040503050406030204" pitchFamily="18" charset="0"/>
                  <a:ea typeface="+mn-ea"/>
                  <a:cs typeface="+mn-cs"/>
                </a:rPr>
                <a:t>𝑛𝑢𝑚𝑏𝑒𝑟 𝑜𝑓 𝑠𝑡𝑎𝑛𝑑𝑎𝑟𝑑 𝑑𝑒𝑣𝑖𝑎𝑡𝑖𝑜𝑛𝑠∗𝑠𝑡𝑎𝑛𝑑𝑎𝑟𝑑 𝑑𝑒𝑣𝑖𝑎𝑡𝑖𝑜𝑛 𝑜𝑓 𝑑𝑒𝑚𝑎𝑛𝑑</a:t>
              </a:r>
              <a:r>
                <a:rPr lang="zh-CN" altLang="en-US" sz="1100" b="0" i="0" u="none" strike="noStrike">
                  <a:solidFill>
                    <a:schemeClr val="dk1"/>
                  </a:solidFill>
                  <a:effectLst/>
                  <a:latin typeface="Cambria Math" panose="02040503050406030204" pitchFamily="18" charset="0"/>
                  <a:ea typeface="+mn-ea"/>
                  <a:cs typeface="+mn-cs"/>
                </a:rPr>
                <a:t> </a:t>
              </a:r>
              <a:r>
                <a:rPr lang="en-US" altLang="zh-CN" sz="1100" b="0" i="0" u="none" strike="noStrike">
                  <a:solidFill>
                    <a:schemeClr val="dk1"/>
                  </a:solidFill>
                  <a:effectLst/>
                  <a:latin typeface="Cambria Math" panose="02040503050406030204" pitchFamily="18" charset="0"/>
                  <a:ea typeface="+mn-ea"/>
                  <a:cs typeface="+mn-cs"/>
                </a:rPr>
                <a:t>during 𝑙𝑒𝑎𝑑 𝑡𝑖𝑚𝑒 𝑖𝑛 𝑢𝑛𝑖𝑡𝑠 </a:t>
              </a:r>
              <a:endParaRPr lang="en-US" sz="1100" b="0" u="none" strike="noStrike">
                <a:solidFill>
                  <a:schemeClr val="dk1"/>
                </a:solidFill>
                <a:effectLst/>
                <a:ea typeface="+mn-ea"/>
                <a:cs typeface="+mn-cs"/>
              </a:endParaRP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And</a:t>
              </a:r>
              <a:r>
                <a:rPr lang="fr-FR" sz="1100" b="0" i="0" u="none" strike="noStrike" baseline="0">
                  <a:solidFill>
                    <a:schemeClr val="dk1"/>
                  </a:solidFill>
                  <a:effectLst/>
                  <a:latin typeface="+mn-lt"/>
                  <a:ea typeface="+mn-ea"/>
                  <a:cs typeface="+mn-cs"/>
                </a:rPr>
                <a:t> we were able to determine the annual cost of purchasing at the reorder point. </a:t>
              </a:r>
            </a:p>
            <a:p>
              <a:endParaRPr lang="fr-FR" sz="1100" b="0" i="0" u="none" strike="noStrike" baseline="0">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We choose 0.95 service level for our safety stock model.  In this case, the safety stock is 12293, the reorder point is 66543, the costs annually safety stock model is combined the EPQ model cost+safety stock cost. For EPQ model cost we know it, the safety stock cost is holding cost *safety stock.</a:t>
              </a:r>
            </a:p>
            <a:p>
              <a:endParaRPr lang="fr-FR" sz="1100" b="0" i="0" u="none" strike="noStrike" baseline="0">
                <a:solidFill>
                  <a:schemeClr val="dk1"/>
                </a:solidFill>
                <a:effectLst/>
                <a:latin typeface="+mn-lt"/>
                <a:ea typeface="+mn-ea"/>
                <a:cs typeface="+mn-cs"/>
              </a:endParaRPr>
            </a:p>
            <a:p>
              <a:endParaRPr lang="fr-FR" sz="1100" b="0" i="0" u="none" strike="noStrike" baseline="0">
                <a:solidFill>
                  <a:schemeClr val="dk1"/>
                </a:solidFill>
                <a:effectLst/>
                <a:latin typeface="+mn-lt"/>
                <a:ea typeface="+mn-ea"/>
                <a:cs typeface="+mn-cs"/>
              </a:endParaRPr>
            </a:p>
            <a:p>
              <a:r>
                <a:rPr lang="fr-FR" sz="1100" b="1" i="0" u="none" strike="noStrike">
                  <a:solidFill>
                    <a:schemeClr val="dk1"/>
                  </a:solidFill>
                  <a:effectLst/>
                  <a:latin typeface="+mn-lt"/>
                  <a:ea typeface="+mn-ea"/>
                  <a:cs typeface="+mn-cs"/>
                </a:rPr>
                <a:t>For periodic review system model:</a:t>
              </a:r>
            </a:p>
            <a:p>
              <a:endParaRPr lang="fr-FR" sz="1100" b="1"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r>
                <a:rPr lang="en-US"/>
                <a:t>Annual Total Inventory Cost=Annual Holding Cost+Annual Ordering Cost</a:t>
              </a:r>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We</a:t>
              </a:r>
              <a:r>
                <a:rPr lang="fr-FR" sz="1100" b="0" i="0" u="none" strike="noStrike" baseline="0">
                  <a:solidFill>
                    <a:schemeClr val="dk1"/>
                  </a:solidFill>
                  <a:effectLst/>
                  <a:latin typeface="+mn-lt"/>
                  <a:ea typeface="+mn-ea"/>
                  <a:cs typeface="+mn-cs"/>
                </a:rPr>
                <a:t> know that in EPQ model, the Q* is 78140 and the daily demand is 8680, so we set the review period 9 days by using Q*/daily demand, We can mkae the sollowing assumptions:</a:t>
              </a:r>
            </a:p>
            <a:p>
              <a:endParaRPr lang="fr-FR" sz="1100" b="0" i="0" u="none" strike="noStrike" baseline="0">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Review time is </a:t>
              </a:r>
              <a:r>
                <a:rPr lang="en-US" altLang="zh-CN" sz="1100" b="0" i="0" u="none" strike="noStrike" baseline="0">
                  <a:solidFill>
                    <a:schemeClr val="dk1"/>
                  </a:solidFill>
                  <a:effectLst/>
                  <a:latin typeface="+mn-lt"/>
                  <a:ea typeface="+mn-ea"/>
                  <a:cs typeface="+mn-cs"/>
                </a:rPr>
                <a:t>2</a:t>
              </a:r>
              <a:r>
                <a:rPr lang="fr-FR" sz="1100" b="0" i="0" u="none" strike="noStrike" baseline="0">
                  <a:solidFill>
                    <a:schemeClr val="dk1"/>
                  </a:solidFill>
                  <a:effectLst/>
                  <a:latin typeface="+mn-lt"/>
                  <a:ea typeface="+mn-ea"/>
                  <a:cs typeface="+mn-cs"/>
                </a:rPr>
                <a:t> weeks.  </a:t>
              </a:r>
            </a:p>
            <a:p>
              <a:r>
                <a:rPr lang="fr-FR" sz="1100" b="0" i="0" u="none" strike="noStrike" baseline="0">
                  <a:solidFill>
                    <a:schemeClr val="dk1"/>
                  </a:solidFill>
                  <a:effectLst/>
                  <a:latin typeface="+mn-lt"/>
                  <a:ea typeface="+mn-ea"/>
                  <a:cs typeface="+mn-cs"/>
                </a:rPr>
                <a:t>Leading time is 1 week.</a:t>
              </a:r>
            </a:p>
            <a:p>
              <a:r>
                <a:rPr lang="fr-FR" sz="1100" b="0" i="0" u="none" strike="noStrike" baseline="0">
                  <a:solidFill>
                    <a:schemeClr val="dk1"/>
                  </a:solidFill>
                  <a:effectLst/>
                  <a:latin typeface="+mn-lt"/>
                  <a:ea typeface="+mn-ea"/>
                  <a:cs typeface="+mn-cs"/>
                </a:rPr>
                <a:t>D: The annual demand</a:t>
              </a:r>
            </a:p>
            <a:p>
              <a:r>
                <a:rPr lang="fr-FR" sz="1100" b="0" i="0" u="none" strike="noStrike" baseline="0">
                  <a:solidFill>
                    <a:schemeClr val="dk1"/>
                  </a:solidFill>
                  <a:effectLst/>
                  <a:latin typeface="+mn-lt"/>
                  <a:ea typeface="+mn-ea"/>
                  <a:cs typeface="+mn-cs"/>
                </a:rPr>
                <a:t>S: ordering cost</a:t>
              </a:r>
            </a:p>
            <a:p>
              <a:r>
                <a:rPr lang="fr-FR" sz="1100" b="0" i="0" u="none" strike="noStrike" baseline="0">
                  <a:solidFill>
                    <a:schemeClr val="dk1"/>
                  </a:solidFill>
                  <a:effectLst/>
                  <a:latin typeface="+mn-lt"/>
                  <a:ea typeface="+mn-ea"/>
                  <a:cs typeface="+mn-cs"/>
                </a:rPr>
                <a:t>Q: we use the average order placed</a:t>
              </a:r>
            </a:p>
            <a:p>
              <a:r>
                <a:rPr lang="fr-FR" sz="1100" b="0" i="0" u="none" strike="noStrike" baseline="0">
                  <a:solidFill>
                    <a:schemeClr val="dk1"/>
                  </a:solidFill>
                  <a:effectLst/>
                  <a:latin typeface="+mn-lt"/>
                  <a:ea typeface="+mn-ea"/>
                  <a:cs typeface="+mn-cs"/>
                </a:rPr>
                <a:t>H:  holding cost</a:t>
              </a: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Bases on</a:t>
              </a:r>
              <a:r>
                <a:rPr lang="fr-FR" sz="1100" b="0" i="0" u="none" strike="noStrike" baseline="0">
                  <a:solidFill>
                    <a:schemeClr val="dk1"/>
                  </a:solidFill>
                  <a:effectLst/>
                  <a:latin typeface="+mn-lt"/>
                  <a:ea typeface="+mn-ea"/>
                  <a:cs typeface="+mn-cs"/>
                </a:rPr>
                <a:t> those parameters, we can get the periodic review system annual cost. </a:t>
              </a:r>
            </a:p>
            <a:p>
              <a:endParaRPr lang="fr-FR" sz="1100" b="0" i="0" u="none" strike="noStrike">
                <a:solidFill>
                  <a:schemeClr val="dk1"/>
                </a:solidFill>
                <a:effectLst/>
                <a:latin typeface="+mn-lt"/>
                <a:ea typeface="+mn-ea"/>
                <a:cs typeface="+mn-cs"/>
              </a:endParaRPr>
            </a:p>
            <a:p>
              <a:r>
                <a:rPr lang="fr-FR" sz="1100" b="1" i="0" u="none" strike="noStrike">
                  <a:solidFill>
                    <a:schemeClr val="dk1"/>
                  </a:solidFill>
                  <a:effectLst/>
                  <a:latin typeface="+mn-lt"/>
                  <a:ea typeface="+mn-ea"/>
                  <a:cs typeface="+mn-cs"/>
                </a:rPr>
                <a:t>For single-period</a:t>
              </a:r>
              <a:r>
                <a:rPr lang="fr-FR" sz="1100" b="1" i="0" u="none" strike="noStrike" baseline="0">
                  <a:solidFill>
                    <a:schemeClr val="dk1"/>
                  </a:solidFill>
                  <a:effectLst/>
                  <a:latin typeface="+mn-lt"/>
                  <a:ea typeface="+mn-ea"/>
                  <a:cs typeface="+mn-cs"/>
                </a:rPr>
                <a:t> model:</a:t>
              </a: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We</a:t>
              </a:r>
              <a:r>
                <a:rPr lang="zh-CN" altLang="en-US" sz="1100" b="0" i="0" u="none" strike="noStrike">
                  <a:solidFill>
                    <a:schemeClr val="dk1"/>
                  </a:solidFill>
                  <a:effectLst/>
                  <a:latin typeface="+mn-lt"/>
                  <a:ea typeface="+mn-ea"/>
                  <a:cs typeface="+mn-cs"/>
                </a:rPr>
                <a:t> </a:t>
              </a:r>
              <a:r>
                <a:rPr lang="en-US" altLang="zh-CN" sz="1100" b="0" i="0" u="none" strike="noStrike">
                  <a:solidFill>
                    <a:schemeClr val="dk1"/>
                  </a:solidFill>
                  <a:effectLst/>
                  <a:latin typeface="+mn-lt"/>
                  <a:ea typeface="+mn-ea"/>
                  <a:cs typeface="+mn-cs"/>
                </a:rPr>
                <a:t>use the following</a:t>
              </a:r>
              <a:r>
                <a:rPr lang="en-US" altLang="zh-CN" sz="1100" b="0" i="0" u="none" strike="noStrike" baseline="0">
                  <a:solidFill>
                    <a:schemeClr val="dk1"/>
                  </a:solidFill>
                  <a:effectLst/>
                  <a:latin typeface="+mn-lt"/>
                  <a:ea typeface="+mn-ea"/>
                  <a:cs typeface="+mn-cs"/>
                </a:rPr>
                <a:t> assumptions for vlaue :</a:t>
              </a:r>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The</a:t>
              </a:r>
              <a:r>
                <a:rPr lang="fr-FR" sz="1100" b="0" i="0" u="none" strike="noStrike" baseline="0">
                  <a:solidFill>
                    <a:schemeClr val="dk1"/>
                  </a:solidFill>
                  <a:effectLst/>
                  <a:latin typeface="+mn-lt"/>
                  <a:ea typeface="+mn-ea"/>
                  <a:cs typeface="+mn-cs"/>
                </a:rPr>
                <a:t> selling price : $ 300</a:t>
              </a:r>
            </a:p>
            <a:p>
              <a:r>
                <a:rPr lang="fr-FR" sz="1100" b="0" i="0" u="none" strike="noStrike" baseline="0">
                  <a:solidFill>
                    <a:schemeClr val="dk1"/>
                  </a:solidFill>
                  <a:effectLst/>
                  <a:latin typeface="+mn-lt"/>
                  <a:ea typeface="+mn-ea"/>
                  <a:cs typeface="+mn-cs"/>
                </a:rPr>
                <a:t>The cost : $ 150</a:t>
              </a:r>
            </a:p>
            <a:p>
              <a:r>
                <a:rPr lang="fr-FR" sz="1100" b="0" i="0" u="none" strike="noStrike" baseline="0">
                  <a:solidFill>
                    <a:schemeClr val="dk1"/>
                  </a:solidFill>
                  <a:effectLst/>
                  <a:latin typeface="+mn-lt"/>
                  <a:ea typeface="+mn-ea"/>
                  <a:cs typeface="+mn-cs"/>
                </a:rPr>
                <a:t>The salvage value : $120</a:t>
              </a:r>
              <a:endParaRPr lang="fr-FR" sz="1100" b="0" i="0" u="none" strike="noStrike">
                <a:solidFill>
                  <a:schemeClr val="dk1"/>
                </a:solidFill>
                <a:effectLst/>
                <a:latin typeface="+mn-lt"/>
                <a:ea typeface="+mn-ea"/>
                <a:cs typeface="+mn-cs"/>
              </a:endParaRPr>
            </a:p>
            <a:p>
              <a:r>
                <a:rPr lang="fr-FR" sz="1100" b="0" i="0" u="none" strike="noStrike" baseline="0">
                  <a:solidFill>
                    <a:schemeClr val="dk1"/>
                  </a:solidFill>
                  <a:effectLst/>
                  <a:latin typeface="+mn-lt"/>
                  <a:ea typeface="+mn-ea"/>
                  <a:cs typeface="+mn-cs"/>
                </a:rPr>
                <a:t>Normal distribution: Q = D+Z</a:t>
              </a:r>
              <a:r>
                <a:rPr lang="el-GR"/>
                <a:t>σ</a:t>
              </a:r>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400" b="1" u="sng">
                  <a:solidFill>
                    <a:schemeClr val="dk1"/>
                  </a:solidFill>
                  <a:effectLst/>
                  <a:latin typeface="+mn-lt"/>
                  <a:ea typeface="+mn-ea"/>
                  <a:cs typeface="+mn-cs"/>
                </a:rPr>
                <a:t>Results</a:t>
              </a:r>
            </a:p>
            <a:p>
              <a:pPr marL="0" marR="0" lvl="0" indent="0" defTabSz="914400" eaLnBrk="1" fontAlgn="auto" latinLnBrk="0" hangingPunct="1">
                <a:lnSpc>
                  <a:spcPct val="100000"/>
                </a:lnSpc>
                <a:spcBef>
                  <a:spcPts val="0"/>
                </a:spcBef>
                <a:spcAft>
                  <a:spcPts val="0"/>
                </a:spcAft>
                <a:buClrTx/>
                <a:buSzTx/>
                <a:buFontTx/>
                <a:buNone/>
                <a:defRPr/>
              </a:pPr>
              <a:endParaRPr lang="en-US" sz="14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For single-period model : </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Next, we adjust the salvage value to $120, which is below cost. At this point, the cost of excess inventory is Ce = $150 - $120 = $30, indicating that for each additional unit of unsold inventory, we lose $30. The cost of out-of-stock remains Cs = $150. calculating the critical ratio yields CR = $150 / ($150 + $30) ≈ 0.83, which corresponds to a service level of 83%. This means that we need to fulfill 83% of the demand to avoid high losses due to stockouts. Using the standard normal distribution, we find the corresponding Z value of 0.97 and apply the ordering quantity formula Q = D + Z</a:t>
              </a:r>
              <a:r>
                <a:rPr lang="el-GR" sz="1100" b="0" i="0" u="none" strike="noStrike" baseline="0">
                  <a:solidFill>
                    <a:schemeClr val="dk1"/>
                  </a:solidFill>
                  <a:effectLst/>
                  <a:latin typeface="+mn-lt"/>
                  <a:ea typeface="+mn-ea"/>
                  <a:cs typeface="+mn-cs"/>
                </a:rPr>
                <a:t>σ </a:t>
              </a:r>
              <a:r>
                <a:rPr lang="en-US" sz="1100" b="0" i="0" u="none" strike="noStrike" baseline="0">
                  <a:solidFill>
                    <a:schemeClr val="dk1"/>
                  </a:solidFill>
                  <a:effectLst/>
                  <a:latin typeface="+mn-lt"/>
                  <a:ea typeface="+mn-ea"/>
                  <a:cs typeface="+mn-cs"/>
                </a:rPr>
                <a:t>to determine the optimal ordering quantity. In this case, overstocking results in losses, and appropriate promotional activities can increase sales, reduce inventory, and lower the cost of overstocking, thereby increasing overall profits. Therefore, when the salvage value is lower than the cost, it is beneficial to conduct promotions.</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100" b="0" i="0" u="none" strike="noStrike" baseline="0">
                  <a:solidFill>
                    <a:schemeClr val="dk1"/>
                  </a:solidFill>
                  <a:effectLst/>
                  <a:latin typeface="+mn-lt"/>
                  <a:ea typeface="+mn-ea"/>
                  <a:cs typeface="+mn-cs"/>
                </a:rPr>
                <a:t>To summarize,  obtained service level of 83% is not enough for our product, which is a commodity, therefore this model is not applicable for our use.</a:t>
              </a:r>
            </a:p>
            <a:p>
              <a:pPr marL="0" marR="0" lvl="0" indent="0" defTabSz="914400" eaLnBrk="1" fontAlgn="auto" latinLnBrk="0" hangingPunct="1">
                <a:lnSpc>
                  <a:spcPct val="100000"/>
                </a:lnSpc>
                <a:spcBef>
                  <a:spcPts val="0"/>
                </a:spcBef>
                <a:spcAft>
                  <a:spcPts val="0"/>
                </a:spcAft>
                <a:buClrTx/>
                <a:buSzTx/>
                <a:buFontTx/>
                <a:buNone/>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400" b="1" u="sng">
                <a:solidFill>
                  <a:schemeClr val="dk1"/>
                </a:solidFill>
                <a:effectLst/>
                <a:latin typeface="+mn-lt"/>
                <a:ea typeface="+mn-ea"/>
                <a:cs typeface="+mn-cs"/>
              </a:endParaRPr>
            </a:p>
          </xdr:txBody>
        </xdr:sp>
      </mc:Fallback>
    </mc:AlternateContent>
    <xdr:clientData/>
  </xdr:twoCellAnchor>
  <xdr:oneCellAnchor>
    <xdr:from>
      <xdr:col>1</xdr:col>
      <xdr:colOff>381133</xdr:colOff>
      <xdr:row>33</xdr:row>
      <xdr:rowOff>194604</xdr:rowOff>
    </xdr:from>
    <xdr:ext cx="4749952" cy="4409994"/>
    <xdr:pic>
      <xdr:nvPicPr>
        <xdr:cNvPr id="3" name="Picture 2">
          <a:extLst>
            <a:ext uri="{FF2B5EF4-FFF2-40B4-BE49-F238E27FC236}">
              <a16:creationId xmlns:a16="http://schemas.microsoft.com/office/drawing/2014/main" id="{AE0D343F-E17A-D744-8BFB-C4F25B8ECD0B}"/>
            </a:ext>
          </a:extLst>
        </xdr:cNvPr>
        <xdr:cNvPicPr>
          <a:picLocks noChangeAspect="1"/>
        </xdr:cNvPicPr>
      </xdr:nvPicPr>
      <xdr:blipFill>
        <a:blip xmlns:r="http://schemas.openxmlformats.org/officeDocument/2006/relationships" r:embed="rId1"/>
        <a:stretch>
          <a:fillRect/>
        </a:stretch>
      </xdr:blipFill>
      <xdr:spPr>
        <a:xfrm>
          <a:off x="1206633" y="6481104"/>
          <a:ext cx="4749952" cy="4409994"/>
        </a:xfrm>
        <a:prstGeom prst="rect">
          <a:avLst/>
        </a:prstGeom>
      </xdr:spPr>
    </xdr:pic>
    <xdr:clientData/>
  </xdr:oneCellAnchor>
  <xdr:twoCellAnchor>
    <xdr:from>
      <xdr:col>17</xdr:col>
      <xdr:colOff>595464</xdr:colOff>
      <xdr:row>1</xdr:row>
      <xdr:rowOff>63500</xdr:rowOff>
    </xdr:from>
    <xdr:to>
      <xdr:col>25</xdr:col>
      <xdr:colOff>472722</xdr:colOff>
      <xdr:row>34</xdr:row>
      <xdr:rowOff>174516</xdr:rowOff>
    </xdr:to>
    <xdr:graphicFrame macro="">
      <xdr:nvGraphicFramePr>
        <xdr:cNvPr id="4" name="Chart 3">
          <a:extLst>
            <a:ext uri="{FF2B5EF4-FFF2-40B4-BE49-F238E27FC236}">
              <a16:creationId xmlns:a16="http://schemas.microsoft.com/office/drawing/2014/main" id="{3E4ED994-F031-B141-9111-22DED5C77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23</xdr:col>
      <xdr:colOff>406086</xdr:colOff>
      <xdr:row>7</xdr:row>
      <xdr:rowOff>85454</xdr:rowOff>
    </xdr:from>
    <xdr:ext cx="859851" cy="353762"/>
    <xdr:sp macro="" textlink="">
      <xdr:nvSpPr>
        <xdr:cNvPr id="5" name="TextBox 4">
          <a:extLst>
            <a:ext uri="{FF2B5EF4-FFF2-40B4-BE49-F238E27FC236}">
              <a16:creationId xmlns:a16="http://schemas.microsoft.com/office/drawing/2014/main" id="{B1950D75-A14B-144F-95B7-73193B8A4942}"/>
            </a:ext>
          </a:extLst>
        </xdr:cNvPr>
        <xdr:cNvSpPr txBox="1"/>
      </xdr:nvSpPr>
      <xdr:spPr>
        <a:xfrm>
          <a:off x="28367253" y="1461287"/>
          <a:ext cx="859851" cy="353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kern="1200"/>
            <a:t>$513332</a:t>
          </a:r>
        </a:p>
        <a:p>
          <a:endParaRPr lang="en-US" sz="1600" kern="1200"/>
        </a:p>
      </xdr:txBody>
    </xdr:sp>
    <xdr:clientData/>
  </xdr:oneCellAnchor>
  <xdr:oneCellAnchor>
    <xdr:from>
      <xdr:col>19</xdr:col>
      <xdr:colOff>369709</xdr:colOff>
      <xdr:row>28</xdr:row>
      <xdr:rowOff>131234</xdr:rowOff>
    </xdr:from>
    <xdr:ext cx="808683" cy="342723"/>
    <xdr:sp macro="" textlink="">
      <xdr:nvSpPr>
        <xdr:cNvPr id="6" name="TextBox 5">
          <a:extLst>
            <a:ext uri="{FF2B5EF4-FFF2-40B4-BE49-F238E27FC236}">
              <a16:creationId xmlns:a16="http://schemas.microsoft.com/office/drawing/2014/main" id="{02CF5C16-F5D1-064C-A4CE-8ED2EDB039F5}"/>
            </a:ext>
          </a:extLst>
        </xdr:cNvPr>
        <xdr:cNvSpPr txBox="1"/>
      </xdr:nvSpPr>
      <xdr:spPr>
        <a:xfrm>
          <a:off x="25028876" y="5549901"/>
          <a:ext cx="808683"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$78125</a:t>
          </a:r>
        </a:p>
      </xdr:txBody>
    </xdr:sp>
    <xdr:clientData/>
  </xdr:oneCellAnchor>
  <xdr:oneCellAnchor>
    <xdr:from>
      <xdr:col>1</xdr:col>
      <xdr:colOff>211614</xdr:colOff>
      <xdr:row>76</xdr:row>
      <xdr:rowOff>11751</xdr:rowOff>
    </xdr:from>
    <xdr:ext cx="4899313" cy="470363"/>
    <xdr:pic>
      <xdr:nvPicPr>
        <xdr:cNvPr id="7" name="Picture 6">
          <a:extLst>
            <a:ext uri="{FF2B5EF4-FFF2-40B4-BE49-F238E27FC236}">
              <a16:creationId xmlns:a16="http://schemas.microsoft.com/office/drawing/2014/main" id="{B91192E9-7CEE-BB43-982E-4EC1EFB93028}"/>
            </a:ext>
          </a:extLst>
        </xdr:cNvPr>
        <xdr:cNvPicPr>
          <a:picLocks noChangeAspect="1"/>
        </xdr:cNvPicPr>
      </xdr:nvPicPr>
      <xdr:blipFill>
        <a:blip xmlns:r="http://schemas.openxmlformats.org/officeDocument/2006/relationships" r:embed="rId3"/>
        <a:stretch>
          <a:fillRect/>
        </a:stretch>
      </xdr:blipFill>
      <xdr:spPr>
        <a:xfrm>
          <a:off x="574471" y="14102703"/>
          <a:ext cx="4899313" cy="470363"/>
        </a:xfrm>
        <a:prstGeom prst="rect">
          <a:avLst/>
        </a:prstGeom>
      </xdr:spPr>
    </xdr:pic>
    <xdr:clientData/>
  </xdr:oneCellAnchor>
  <xdr:oneCellAnchor>
    <xdr:from>
      <xdr:col>1</xdr:col>
      <xdr:colOff>1311982</xdr:colOff>
      <xdr:row>83</xdr:row>
      <xdr:rowOff>79894</xdr:rowOff>
    </xdr:from>
    <xdr:ext cx="2002013" cy="510357"/>
    <xdr:pic>
      <xdr:nvPicPr>
        <xdr:cNvPr id="8" name="Picture 7">
          <a:extLst>
            <a:ext uri="{FF2B5EF4-FFF2-40B4-BE49-F238E27FC236}">
              <a16:creationId xmlns:a16="http://schemas.microsoft.com/office/drawing/2014/main" id="{C5F3BF02-3EDA-3140-A14A-C672762A955B}"/>
            </a:ext>
          </a:extLst>
        </xdr:cNvPr>
        <xdr:cNvPicPr>
          <a:picLocks noChangeAspect="1"/>
        </xdr:cNvPicPr>
      </xdr:nvPicPr>
      <xdr:blipFill>
        <a:blip xmlns:r="http://schemas.openxmlformats.org/officeDocument/2006/relationships" r:embed="rId4"/>
        <a:stretch>
          <a:fillRect/>
        </a:stretch>
      </xdr:blipFill>
      <xdr:spPr>
        <a:xfrm>
          <a:off x="1661232" y="16129519"/>
          <a:ext cx="2002013" cy="510357"/>
        </a:xfrm>
        <a:prstGeom prst="rect">
          <a:avLst/>
        </a:prstGeom>
      </xdr:spPr>
    </xdr:pic>
    <xdr:clientData/>
  </xdr:oneCellAnchor>
  <xdr:oneCellAnchor>
    <xdr:from>
      <xdr:col>1</xdr:col>
      <xdr:colOff>282745</xdr:colOff>
      <xdr:row>78</xdr:row>
      <xdr:rowOff>154108</xdr:rowOff>
    </xdr:from>
    <xdr:ext cx="4700125" cy="398328"/>
    <xdr:pic>
      <xdr:nvPicPr>
        <xdr:cNvPr id="9" name="Picture 8">
          <a:extLst>
            <a:ext uri="{FF2B5EF4-FFF2-40B4-BE49-F238E27FC236}">
              <a16:creationId xmlns:a16="http://schemas.microsoft.com/office/drawing/2014/main" id="{FEF9B330-EF16-E84C-A8D4-AFF37D7CD032}"/>
            </a:ext>
          </a:extLst>
        </xdr:cNvPr>
        <xdr:cNvPicPr>
          <a:picLocks noChangeAspect="1"/>
        </xdr:cNvPicPr>
      </xdr:nvPicPr>
      <xdr:blipFill>
        <a:blip xmlns:r="http://schemas.openxmlformats.org/officeDocument/2006/relationships" r:embed="rId5"/>
        <a:stretch>
          <a:fillRect/>
        </a:stretch>
      </xdr:blipFill>
      <xdr:spPr>
        <a:xfrm>
          <a:off x="645602" y="14607918"/>
          <a:ext cx="4700125" cy="398328"/>
        </a:xfrm>
        <a:prstGeom prst="rect">
          <a:avLst/>
        </a:prstGeom>
      </xdr:spPr>
    </xdr:pic>
    <xdr:clientData/>
  </xdr:oneCellAnchor>
  <xdr:oneCellAnchor>
    <xdr:from>
      <xdr:col>1</xdr:col>
      <xdr:colOff>269108</xdr:colOff>
      <xdr:row>58</xdr:row>
      <xdr:rowOff>77555</xdr:rowOff>
    </xdr:from>
    <xdr:ext cx="4861977" cy="2730065"/>
    <xdr:pic>
      <xdr:nvPicPr>
        <xdr:cNvPr id="10" name="Picture 9">
          <a:extLst>
            <a:ext uri="{FF2B5EF4-FFF2-40B4-BE49-F238E27FC236}">
              <a16:creationId xmlns:a16="http://schemas.microsoft.com/office/drawing/2014/main" id="{96CD46B8-52A8-194F-B946-D3203F4F62BC}"/>
            </a:ext>
          </a:extLst>
        </xdr:cNvPr>
        <xdr:cNvPicPr>
          <a:picLocks noChangeAspect="1"/>
        </xdr:cNvPicPr>
      </xdr:nvPicPr>
      <xdr:blipFill>
        <a:blip xmlns:r="http://schemas.openxmlformats.org/officeDocument/2006/relationships" r:embed="rId6"/>
        <a:stretch>
          <a:fillRect/>
        </a:stretch>
      </xdr:blipFill>
      <xdr:spPr>
        <a:xfrm>
          <a:off x="1094608" y="11126555"/>
          <a:ext cx="4861977" cy="2730065"/>
        </a:xfrm>
        <a:prstGeom prst="rect">
          <a:avLst/>
        </a:prstGeom>
      </xdr:spPr>
    </xdr:pic>
    <xdr:clientData/>
  </xdr:oneCellAnchor>
  <xdr:twoCellAnchor>
    <xdr:from>
      <xdr:col>18</xdr:col>
      <xdr:colOff>229870</xdr:colOff>
      <xdr:row>52</xdr:row>
      <xdr:rowOff>89605</xdr:rowOff>
    </xdr:from>
    <xdr:to>
      <xdr:col>29</xdr:col>
      <xdr:colOff>616232</xdr:colOff>
      <xdr:row>83</xdr:row>
      <xdr:rowOff>155222</xdr:rowOff>
    </xdr:to>
    <xdr:graphicFrame macro="">
      <xdr:nvGraphicFramePr>
        <xdr:cNvPr id="11" name="图表 10">
          <a:extLst>
            <a:ext uri="{FF2B5EF4-FFF2-40B4-BE49-F238E27FC236}">
              <a16:creationId xmlns:a16="http://schemas.microsoft.com/office/drawing/2014/main" id="{2EDA2910-BA09-C946-BA52-620F0F657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0.40615</cdr:x>
      <cdr:y>0.07846</cdr:y>
    </cdr:from>
    <cdr:to>
      <cdr:x>0.40615</cdr:x>
      <cdr:y>0.92981</cdr:y>
    </cdr:to>
    <cdr:cxnSp macro="">
      <cdr:nvCxnSpPr>
        <cdr:cNvPr id="3" name="直接连接符 2">
          <a:extLst xmlns:a="http://schemas.openxmlformats.org/drawingml/2006/main">
            <a:ext uri="{FF2B5EF4-FFF2-40B4-BE49-F238E27FC236}">
              <a16:creationId xmlns:a16="http://schemas.microsoft.com/office/drawing/2014/main" id="{B26DE2BD-882D-53E6-D481-50040834995A}"/>
            </a:ext>
          </a:extLst>
        </cdr:cNvPr>
        <cdr:cNvCxnSpPr/>
      </cdr:nvCxnSpPr>
      <cdr:spPr>
        <a:xfrm xmlns:a="http://schemas.openxmlformats.org/drawingml/2006/main">
          <a:off x="3876464" y="488950"/>
          <a:ext cx="0" cy="5305778"/>
        </a:xfrm>
        <a:prstGeom xmlns:a="http://schemas.openxmlformats.org/drawingml/2006/main" prst="line">
          <a:avLst/>
        </a:prstGeom>
        <a:ln xmlns:a="http://schemas.openxmlformats.org/drawingml/2006/main" w="12700" cmpd="sng">
          <a:solidFill>
            <a:schemeClr val="accent5">
              <a:lumMod val="40000"/>
              <a:lumOff val="60000"/>
            </a:schemeClr>
          </a:solidFill>
          <a:prstDash val="sysDot"/>
        </a:ln>
      </cdr:spPr>
      <c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cdr:style>
    </cdr:cxnSp>
  </cdr:relSizeAnchor>
  <cdr:relSizeAnchor xmlns:cdr="http://schemas.openxmlformats.org/drawingml/2006/chartDrawing">
    <cdr:from>
      <cdr:x>0.55784</cdr:x>
      <cdr:y>0.07755</cdr:y>
    </cdr:from>
    <cdr:to>
      <cdr:x>0.55784</cdr:x>
      <cdr:y>0.9289</cdr:y>
    </cdr:to>
    <cdr:cxnSp macro="">
      <cdr:nvCxnSpPr>
        <cdr:cNvPr id="7" name="直接连接符 2">
          <a:extLst xmlns:a="http://schemas.openxmlformats.org/drawingml/2006/main">
            <a:ext uri="{FF2B5EF4-FFF2-40B4-BE49-F238E27FC236}">
              <a16:creationId xmlns:a16="http://schemas.microsoft.com/office/drawing/2014/main" id="{0A1ACC6E-85B6-68C8-8CCD-2DA279296673}"/>
            </a:ext>
          </a:extLst>
        </cdr:cNvPr>
        <cdr:cNvCxnSpPr/>
      </cdr:nvCxnSpPr>
      <cdr:spPr>
        <a:xfrm xmlns:a="http://schemas.openxmlformats.org/drawingml/2006/main">
          <a:off x="5324264" y="483305"/>
          <a:ext cx="0" cy="5305778"/>
        </a:xfrm>
        <a:prstGeom xmlns:a="http://schemas.openxmlformats.org/drawingml/2006/main" prst="line">
          <a:avLst/>
        </a:prstGeom>
        <a:ln xmlns:a="http://schemas.openxmlformats.org/drawingml/2006/main" w="12700" cmpd="sng">
          <a:solidFill>
            <a:schemeClr val="accent5">
              <a:lumMod val="40000"/>
              <a:lumOff val="60000"/>
            </a:schemeClr>
          </a:solidFill>
          <a:prstDash val="sysDot"/>
        </a:ln>
      </cdr:spPr>
      <c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cdr:style>
    </cdr:cxnSp>
  </cdr:relSizeAnchor>
  <cdr:relSizeAnchor xmlns:cdr="http://schemas.openxmlformats.org/drawingml/2006/chartDrawing">
    <cdr:from>
      <cdr:x>0.71751</cdr:x>
      <cdr:y>0.07755</cdr:y>
    </cdr:from>
    <cdr:to>
      <cdr:x>0.71751</cdr:x>
      <cdr:y>0.9289</cdr:y>
    </cdr:to>
    <cdr:cxnSp macro="">
      <cdr:nvCxnSpPr>
        <cdr:cNvPr id="8" name="直接连接符 2">
          <a:extLst xmlns:a="http://schemas.openxmlformats.org/drawingml/2006/main">
            <a:ext uri="{FF2B5EF4-FFF2-40B4-BE49-F238E27FC236}">
              <a16:creationId xmlns:a16="http://schemas.microsoft.com/office/drawing/2014/main" id="{4BABAEB0-8B7F-07E6-B8C7-3F708026A266}"/>
            </a:ext>
          </a:extLst>
        </cdr:cNvPr>
        <cdr:cNvCxnSpPr/>
      </cdr:nvCxnSpPr>
      <cdr:spPr>
        <a:xfrm xmlns:a="http://schemas.openxmlformats.org/drawingml/2006/main">
          <a:off x="6848264" y="483305"/>
          <a:ext cx="0" cy="5305778"/>
        </a:xfrm>
        <a:prstGeom xmlns:a="http://schemas.openxmlformats.org/drawingml/2006/main" prst="line">
          <a:avLst/>
        </a:prstGeom>
        <a:ln xmlns:a="http://schemas.openxmlformats.org/drawingml/2006/main" w="12700" cmpd="sng">
          <a:solidFill>
            <a:schemeClr val="accent5">
              <a:lumMod val="40000"/>
              <a:lumOff val="60000"/>
            </a:schemeClr>
          </a:solidFill>
          <a:prstDash val="sysDot"/>
        </a:ln>
      </cdr:spPr>
      <c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cdr:style>
    </cdr:cxnSp>
  </cdr:relSizeAnchor>
  <cdr:relSizeAnchor xmlns:cdr="http://schemas.openxmlformats.org/drawingml/2006/chartDrawing">
    <cdr:from>
      <cdr:x>0.86979</cdr:x>
      <cdr:y>0.07981</cdr:y>
    </cdr:from>
    <cdr:to>
      <cdr:x>0.86979</cdr:x>
      <cdr:y>0.93117</cdr:y>
    </cdr:to>
    <cdr:cxnSp macro="">
      <cdr:nvCxnSpPr>
        <cdr:cNvPr id="9" name="直接连接符 2">
          <a:extLst xmlns:a="http://schemas.openxmlformats.org/drawingml/2006/main">
            <a:ext uri="{FF2B5EF4-FFF2-40B4-BE49-F238E27FC236}">
              <a16:creationId xmlns:a16="http://schemas.microsoft.com/office/drawing/2014/main" id="{2B67FE7D-39DA-9888-80ED-4718DB7A87D8}"/>
            </a:ext>
          </a:extLst>
        </cdr:cNvPr>
        <cdr:cNvCxnSpPr/>
      </cdr:nvCxnSpPr>
      <cdr:spPr>
        <a:xfrm xmlns:a="http://schemas.openxmlformats.org/drawingml/2006/main">
          <a:off x="8301708" y="497416"/>
          <a:ext cx="0" cy="5305778"/>
        </a:xfrm>
        <a:prstGeom xmlns:a="http://schemas.openxmlformats.org/drawingml/2006/main" prst="line">
          <a:avLst/>
        </a:prstGeom>
        <a:ln xmlns:a="http://schemas.openxmlformats.org/drawingml/2006/main" w="12700" cmpd="sng">
          <a:solidFill>
            <a:schemeClr val="accent5">
              <a:lumMod val="40000"/>
              <a:lumOff val="60000"/>
            </a:schemeClr>
          </a:solidFill>
          <a:prstDash val="sysDot"/>
        </a:ln>
      </cdr:spPr>
      <c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Ushakov" refreshedDate="45583.490088425926" createdVersion="8" refreshedVersion="8" minRefreshableVersion="3" recordCount="1702" xr:uid="{CB2F1B3B-3548-E144-B691-60E3487A9B13}">
  <cacheSource type="worksheet">
    <worksheetSource ref="G5:H1707" sheet="Black (Aggregated)"/>
  </cacheSource>
  <cacheFields count="5">
    <cacheField name="Date Time" numFmtId="14">
      <sharedItems containsSemiMixedTypes="0" containsNonDate="0" containsDate="1" containsString="0" minDate="2021-01-01T06:15:28" maxDate="2024-09-26T10:08:49" count="1702">
        <d v="2024-09-26T10:08:49"/>
        <d v="2024-09-25T21:13:46"/>
        <d v="2024-09-25T07:49:43"/>
        <d v="2024-09-24T17:29:57"/>
        <d v="2024-09-24T02:47:15"/>
        <d v="2024-09-23T12:14:34"/>
        <d v="2024-09-20T14:11:00"/>
        <d v="2024-09-20T01:24:08"/>
        <d v="2024-09-19T11:23:41"/>
        <d v="2024-09-18T20:48:13"/>
        <d v="2024-09-18T06:15:07"/>
        <d v="2024-09-17T17:17:42"/>
        <d v="2024-09-17T04:20:54"/>
        <d v="2024-09-16T14:35:44"/>
        <d v="2024-09-16T01:25:02"/>
        <d v="2024-09-13T18:43:05"/>
        <d v="2024-09-13T04:21:17"/>
        <d v="2024-09-12T13:54:09"/>
        <d v="2024-09-12T00:21:47"/>
        <d v="2024-09-11T10:14:20"/>
        <d v="2024-09-10T19:42:34"/>
        <d v="2024-09-10T06:07:35"/>
        <d v="2024-09-09T17:11:11"/>
        <d v="2024-09-09T03:40:13"/>
        <d v="2024-09-06T23:22:18"/>
        <d v="2024-09-06T09:22:04"/>
        <d v="2024-09-05T19:02:03"/>
        <d v="2024-09-05T05:54:36"/>
        <d v="2024-09-04T15:40:41"/>
        <d v="2024-09-04T01:48:30"/>
        <d v="2024-09-03T12:13:17"/>
        <d v="2024-09-02T23:30:51"/>
        <d v="2024-09-02T09:52:23"/>
        <d v="2024-08-30T11:56:15"/>
        <d v="2024-08-29T21:20:42"/>
        <d v="2024-08-29T06:58:12"/>
        <d v="2024-08-28T17:14:23"/>
        <d v="2024-08-28T03:29:48"/>
        <d v="2024-08-27T14:35:45"/>
        <d v="2024-08-27T00:27:55"/>
        <d v="2024-08-26T10:53:33"/>
        <d v="2024-08-23T14:35:25"/>
        <d v="2024-08-23T00:14:21"/>
        <d v="2024-08-22T09:41:36"/>
        <d v="2024-08-21T20:46:08"/>
        <d v="2024-08-21T07:25:06"/>
        <d v="2024-08-20T17:38:14"/>
        <d v="2024-08-20T03:30:03"/>
        <d v="2024-08-19T13:56:33"/>
        <d v="2024-08-16T16:41:45"/>
        <d v="2024-08-16T03:07:46"/>
        <d v="2024-08-15T14:05:49"/>
        <d v="2024-08-15T00:25:05"/>
        <d v="2024-08-14T09:51:05"/>
        <d v="2024-08-13T20:50:43"/>
        <d v="2024-08-13T06:21:37"/>
        <d v="2024-08-12T16:55:31"/>
        <d v="2024-08-12T03:02:08"/>
        <d v="2024-08-09T21:11:23"/>
        <d v="2024-08-09T07:39:47"/>
        <d v="2024-08-08T18:13:58"/>
        <d v="2024-08-08T04:42:16"/>
        <d v="2024-08-07T14:18:43"/>
        <d v="2024-08-07T00:16:09"/>
        <d v="2024-08-06T11:34:21"/>
        <d v="2024-08-05T21:43:06"/>
        <d v="2024-08-05T08:39:12"/>
        <d v="2024-08-02T22:05:57"/>
        <d v="2024-08-02T07:59:02"/>
        <d v="2024-08-01T17:15:58"/>
        <d v="2024-08-01T04:19:50"/>
        <d v="2024-07-31T13:36:41"/>
        <d v="2024-07-30T23:50:55"/>
        <d v="2024-07-30T11:02:46"/>
        <d v="2024-07-29T22:07:19"/>
        <d v="2024-07-29T07:43:47"/>
        <d v="2024-07-26T10:41:44"/>
        <d v="2024-07-25T21:08:48"/>
        <d v="2024-07-25T08:00:00"/>
        <d v="2024-07-24T17:58:52"/>
        <d v="2024-07-24T03:37:01"/>
        <d v="2024-07-23T13:36:13"/>
        <d v="2024-07-22T23:43:48"/>
        <d v="2024-07-22T09:36:59"/>
        <d v="2024-07-19T13:42:42"/>
        <d v="2024-07-18T23:47:12"/>
        <d v="2024-07-18T09:40:51"/>
        <d v="2024-07-17T20:16:24"/>
        <d v="2024-07-17T06:32:53"/>
        <d v="2024-07-16T17:18:03"/>
        <d v="2024-07-16T03:18:22"/>
        <d v="2024-07-15T13:59:16"/>
        <d v="2024-07-12T18:05:04"/>
        <d v="2024-07-12T05:17:17"/>
        <d v="2024-07-11T16:21:14"/>
        <d v="2024-07-11T02:07:07"/>
        <d v="2024-07-10T12:02:33"/>
        <d v="2024-07-09T21:59:24"/>
        <d v="2024-07-09T08:26:58"/>
        <d v="2024-07-08T18:42:48"/>
        <d v="2024-07-08T04:32:23"/>
        <d v="2024-07-05T23:57:52"/>
        <d v="2024-07-05T10:32:00"/>
        <d v="2024-07-04T21:12:46"/>
        <d v="2024-07-04T08:04:52"/>
        <d v="2024-07-03T17:30:44"/>
        <d v="2024-07-03T03:22:19"/>
        <d v="2024-07-02T13:53:13"/>
        <d v="2024-07-01T23:55:52"/>
        <d v="2024-07-01T10:11:11"/>
        <d v="2024-06-28T13:00:47"/>
        <d v="2024-06-27T22:28:28"/>
        <d v="2024-06-27T08:00:40"/>
        <d v="2024-06-26T17:54:33"/>
        <d v="2024-06-26T04:10:36"/>
        <d v="2024-06-25T15:19:40"/>
        <d v="2024-06-25T02:01:08"/>
        <d v="2024-06-24T13:05:12"/>
        <d v="2024-06-21T17:44:29"/>
        <d v="2024-06-21T03:18:49"/>
        <d v="2024-06-20T13:18:47"/>
        <d v="2024-06-19T23:50:49"/>
        <d v="2024-06-19T10:46:58"/>
        <d v="2024-06-18T21:46:55"/>
        <d v="2024-06-18T08:23:06"/>
        <d v="2024-06-17T19:01:55"/>
        <d v="2024-06-17T05:33:36"/>
        <d v="2024-06-14T23:53:41"/>
        <d v="2024-06-14T10:34:38"/>
        <d v="2024-06-13T20:15:09"/>
        <d v="2024-06-13T06:25:30"/>
        <d v="2024-06-12T16:44:42"/>
        <d v="2024-06-12T03:15:09"/>
        <d v="2024-06-11T13:06:42"/>
        <d v="2024-06-10T23:11:42"/>
        <d v="2024-06-10T09:04:43"/>
        <d v="2024-06-07T12:14:43"/>
        <d v="2024-06-06T23:03:55"/>
        <d v="2024-06-06T09:47:38"/>
        <d v="2024-06-05T19:51:19"/>
        <d v="2024-06-05T05:41:45"/>
        <d v="2024-06-04T15:28:10"/>
        <d v="2024-06-04T00:51:48"/>
        <d v="2024-06-03T10:30:02"/>
        <d v="2024-05-31T15:21:37"/>
        <d v="2024-05-31T02:20:16"/>
        <d v="2024-05-30T11:48:11"/>
        <d v="2024-05-29T22:29:56"/>
        <d v="2024-05-29T09:01:46"/>
        <d v="2024-05-28T18:42:51"/>
        <d v="2024-05-28T05:42:07"/>
        <d v="2024-05-27T15:05:26"/>
        <d v="2024-05-27T01:11:38"/>
        <d v="2024-05-24T18:42:00"/>
        <d v="2024-05-24T04:09:51"/>
        <d v="2024-05-23T14:07:03"/>
        <d v="2024-05-22T23:54:44"/>
        <d v="2024-05-22T10:50:09"/>
        <d v="2024-05-21T20:19:36"/>
        <d v="2024-05-21T07:31:02"/>
        <d v="2024-05-20T16:53:46"/>
        <d v="2024-05-20T03:31:32"/>
        <d v="2024-05-17T21:11:02"/>
        <d v="2024-05-17T07:49:55"/>
        <d v="2024-05-16T18:27:19"/>
        <d v="2024-05-16T04:18:07"/>
        <d v="2024-05-15T14:53:03"/>
        <d v="2024-05-15T02:07:17"/>
        <d v="2024-05-14T12:40:43"/>
        <d v="2024-05-13T23:58:22"/>
        <d v="2024-05-13T09:52:36"/>
        <d v="2024-05-10T14:53:44"/>
        <d v="2024-05-10T01:11:10"/>
        <d v="2024-05-09T11:47:28"/>
        <d v="2024-05-08T22:00:13"/>
        <d v="2024-05-08T07:18:53"/>
        <d v="2024-05-07T16:52:36"/>
        <d v="2024-05-07T02:13:46"/>
        <d v="2024-05-06T11:45:07"/>
        <d v="2024-05-03T14:32:08"/>
        <d v="2024-05-03T01:20:31"/>
        <d v="2024-05-02T11:25:02"/>
        <d v="2024-05-01T22:35:21"/>
        <d v="2024-05-01T08:55:29"/>
        <d v="2024-04-30T19:58:39"/>
        <d v="2024-04-30T05:24:42"/>
        <d v="2024-04-29T16:11:29"/>
        <d v="2024-04-29T02:45:49"/>
        <d v="2024-04-26T18:26:52"/>
        <d v="2024-04-26T03:53:24"/>
        <d v="2024-04-25T13:41:45"/>
        <d v="2024-04-24T23:07:19"/>
        <d v="2024-04-24T09:38:34"/>
        <d v="2024-04-23T20:23:30"/>
        <d v="2024-04-23T06:33:51"/>
        <d v="2024-04-22T15:58:54"/>
        <d v="2024-04-22T01:41:49"/>
        <d v="2024-04-19T19:22:36"/>
        <d v="2024-04-19T05:41:42"/>
        <d v="2024-04-18T15:26:24"/>
        <d v="2024-04-18T01:34:24"/>
        <d v="2024-04-17T11:17:19"/>
        <d v="2024-04-16T21:21:02"/>
        <d v="2024-04-16T07:42:36"/>
        <d v="2024-04-15T18:51:46"/>
        <d v="2024-04-15T05:48:25"/>
        <d v="2024-04-12T23:38:48"/>
        <d v="2024-04-12T10:16:11"/>
        <d v="2024-04-11T19:50:06"/>
        <d v="2024-04-11T05:13:41"/>
        <d v="2024-04-10T15:51:10"/>
        <d v="2024-04-10T02:33:00"/>
        <d v="2024-04-09T12:59:29"/>
        <d v="2024-04-08T22:24:46"/>
        <d v="2024-04-08T08:17:25"/>
        <d v="2024-04-05T12:56:34"/>
        <d v="2024-04-04T23:34:29"/>
        <d v="2024-04-04T09:20:42"/>
        <d v="2024-04-03T20:29:50"/>
        <d v="2024-04-03T07:46:56"/>
        <d v="2024-04-02T17:42:49"/>
        <d v="2024-04-02T03:56:39"/>
        <d v="2024-04-01T14:25:53"/>
        <d v="2024-04-01T01:32:14"/>
        <d v="2024-03-29T20:45:58"/>
        <d v="2024-03-29T07:55:08"/>
        <d v="2024-03-28T18:54:10"/>
        <d v="2024-03-28T04:20:53"/>
        <d v="2024-03-27T14:14:28"/>
        <d v="2024-03-27T00:03:32"/>
        <d v="2024-03-26T09:55:33"/>
        <d v="2024-03-25T20:39:25"/>
        <d v="2024-03-25T06:40:35"/>
        <d v="2024-03-22T11:26:51"/>
        <d v="2024-03-21T21:05:58"/>
        <d v="2024-03-21T07:12:49"/>
        <d v="2024-03-20T17:40:26"/>
        <d v="2024-03-20T04:09:17"/>
        <d v="2024-03-19T13:45:54"/>
        <d v="2024-03-18T23:23:01"/>
        <d v="2024-03-18T08:40:54"/>
        <d v="2024-03-15T12:06:59"/>
        <d v="2024-03-14T22:35:03"/>
        <d v="2024-03-14T09:19:28"/>
        <d v="2024-03-13T19:51:33"/>
        <d v="2024-03-13T06:32:05"/>
        <d v="2024-03-12T15:48:58"/>
        <d v="2024-03-12T01:52:48"/>
        <d v="2024-03-11T12:12:56"/>
        <d v="2024-03-08T17:27:47"/>
        <d v="2024-03-08T03:27:17"/>
        <d v="2024-03-07T13:01:27"/>
        <d v="2024-03-06T22:29:34"/>
        <d v="2024-03-06T08:44:02"/>
        <d v="2024-03-05T19:36:00"/>
        <d v="2024-03-05T05:43:13"/>
        <d v="2024-03-04T15:46:43"/>
        <d v="2024-03-04T01:25:32"/>
        <d v="2024-03-01T17:25:28"/>
        <d v="2024-03-01T02:59:15"/>
        <d v="2024-02-29T12:41:24"/>
        <d v="2024-02-28T22:44:15"/>
        <d v="2024-02-28T08:07:32"/>
        <d v="2024-02-27T17:49:54"/>
        <d v="2024-02-27T04:54:58"/>
        <d v="2024-02-26T15:55:07"/>
        <d v="2024-02-26T02:34:37"/>
        <d v="2024-02-23T21:17:40"/>
        <d v="2024-02-23T07:02:24"/>
        <d v="2024-02-22T17:26:45"/>
        <d v="2024-02-22T03:49:18"/>
        <d v="2024-02-21T13:18:24"/>
        <d v="2024-02-20T22:51:29"/>
        <d v="2024-02-20T09:04:36"/>
        <d v="2024-02-19T19:39:18"/>
        <d v="2024-02-19T05:14:06"/>
        <d v="2024-02-16T22:23:49"/>
        <d v="2024-02-16T09:37:38"/>
        <d v="2024-02-15T19:48:13"/>
        <d v="2024-02-15T06:46:25"/>
        <d v="2024-02-14T16:11:22"/>
        <d v="2024-02-14T01:28:32"/>
        <d v="2024-02-13T12:18:14"/>
        <d v="2024-02-12T21:44:06"/>
        <d v="2024-02-12T07:06:45"/>
        <d v="2024-02-09T12:08:05"/>
        <d v="2024-02-08T21:28:23"/>
        <d v="2024-02-08T07:12:01"/>
        <d v="2024-02-07T17:49:01"/>
        <d v="2024-02-07T04:30:15"/>
        <d v="2024-02-06T14:20:47"/>
        <d v="2024-02-06T00:23:14"/>
        <d v="2024-02-05T09:40:45"/>
        <d v="2024-02-02T15:44:53"/>
        <d v="2024-02-02T02:38:55"/>
        <d v="2024-02-01T13:41:19"/>
        <d v="2024-01-31T23:47:13"/>
        <d v="2024-01-31T10:04:27"/>
        <d v="2024-01-30T20:11:06"/>
        <d v="2024-01-30T06:56:56"/>
        <d v="2024-01-29T16:18:13"/>
        <d v="2024-01-29T03:01:44"/>
        <d v="2024-01-26T20:25:12"/>
        <d v="2024-01-26T05:46:03"/>
        <d v="2024-01-25T15:52:54"/>
        <d v="2024-01-25T03:05:20"/>
        <d v="2024-01-24T13:15:16"/>
        <d v="2024-01-23T23:34:49"/>
        <d v="2024-01-23T09:50:08"/>
        <d v="2024-01-22T19:56:45"/>
        <d v="2024-01-22T07:04:31"/>
        <d v="2024-01-19T23:38:26"/>
        <d v="2024-01-19T08:54:05"/>
        <d v="2024-01-18T18:57:24"/>
        <d v="2024-01-18T04:36:30"/>
        <d v="2024-01-17T15:48:43"/>
        <d v="2024-01-17T02:39:06"/>
        <d v="2024-01-16T12:42:35"/>
        <d v="2024-01-15T23:51:35"/>
        <d v="2024-01-15T10:21:39"/>
        <d v="2024-01-12T13:39:43"/>
        <d v="2024-01-11T23:58:31"/>
        <d v="2024-01-11T09:16:32"/>
        <d v="2024-01-10T19:45:48"/>
        <d v="2024-01-10T05:12:35"/>
        <d v="2024-01-09T15:38:48"/>
        <d v="2024-01-09T00:58:56"/>
        <d v="2024-01-08T11:31:58"/>
        <d v="2024-01-05T16:05:56"/>
        <d v="2024-01-05T03:08:09"/>
        <d v="2024-01-04T12:47:27"/>
        <d v="2024-01-03T22:24:05"/>
        <d v="2024-01-03T07:58:12"/>
        <d v="2024-01-02T18:39:53"/>
        <d v="2024-01-02T04:02:29"/>
        <d v="2024-01-01T14:25:55"/>
        <d v="2023-12-29T16:38:47"/>
        <d v="2023-12-29T03:29:05"/>
        <d v="2023-12-28T12:52:36"/>
        <d v="2023-12-27T22:14:44"/>
        <d v="2023-12-27T08:38:19"/>
        <d v="2023-12-26T18:20:14"/>
        <d v="2023-12-26T04:02:47"/>
        <d v="2023-12-25T15:01:07"/>
        <d v="2023-12-25T01:25:22"/>
        <d v="2023-12-22T17:37:15"/>
        <d v="2023-12-22T03:18:54"/>
        <d v="2023-12-21T14:12:00"/>
        <d v="2023-12-20T23:58:35"/>
        <d v="2023-12-20T09:49:03"/>
        <d v="2023-12-19T19:58:34"/>
        <d v="2023-12-19T07:13:26"/>
        <d v="2023-12-18T18:21:33"/>
        <d v="2023-12-18T05:34:52"/>
        <d v="2023-12-15T10:36:43"/>
        <d v="2023-12-14T21:31:43"/>
        <d v="2023-12-14T07:34:57"/>
        <d v="2023-12-13T17:15:37"/>
        <d v="2023-12-13T04:03:52"/>
        <d v="2023-12-12T14:56:01"/>
        <d v="2023-12-12T02:07:49"/>
        <d v="2023-12-11T12:02:26"/>
        <d v="2023-12-08T16:01:11"/>
        <d v="2023-12-08T02:25:54"/>
        <d v="2023-12-07T11:42:04"/>
        <d v="2023-12-06T22:58:14"/>
        <d v="2023-12-06T08:33:31"/>
        <d v="2023-12-05T17:52:45"/>
        <d v="2023-12-05T03:48:10"/>
        <d v="2023-12-04T13:50:41"/>
        <d v="2023-12-04T01:04:01"/>
        <d v="2023-12-01T18:27:20"/>
        <d v="2023-11-30T14:29:22"/>
        <d v="2023-11-30T00:58:18"/>
        <d v="2023-11-29T11:41:02"/>
        <d v="2023-11-28T21:13:37"/>
        <d v="2023-11-28T07:27:00"/>
        <d v="2023-11-27T17:32:23"/>
        <d v="2023-11-27T04:16:12"/>
        <d v="2023-11-24T22:12:00"/>
        <d v="2023-11-24T07:45:58"/>
        <d v="2023-11-23T18:07:29"/>
        <d v="2023-11-23T03:34:02"/>
        <d v="2023-11-22T12:51:22"/>
        <d v="2023-11-21T23:46:14"/>
        <d v="2023-11-21T09:37:04"/>
        <d v="2023-11-20T20:25:55"/>
        <d v="2023-11-20T07:38:34"/>
        <d v="2023-11-17T11:48:27"/>
        <d v="2023-11-16T21:14:32"/>
        <d v="2023-11-16T06:39:09"/>
        <d v="2023-11-15T17:21:01"/>
        <d v="2023-11-15T03:06:37"/>
        <d v="2023-11-14T14:10:33"/>
        <d v="2023-11-14T00:55:41"/>
        <d v="2023-11-13T11:55:27"/>
        <d v="2023-11-10T14:26:53"/>
        <d v="2023-11-10T00:52:09"/>
        <d v="2023-11-09T11:25:12"/>
        <d v="2023-11-08T22:01:59"/>
        <d v="2023-11-08T07:26:27"/>
        <d v="2023-11-07T17:56:57"/>
        <d v="2023-11-07T03:24:34"/>
        <d v="2023-11-06T13:13:51"/>
        <d v="2023-11-06T00:18:02"/>
        <d v="2023-11-03T17:20:43"/>
        <d v="2023-11-03T02:49:06"/>
        <d v="2023-11-02T12:09:07"/>
        <d v="2023-11-01T23:22:13"/>
        <d v="2023-11-01T09:49:04"/>
        <d v="2023-10-31T21:02:33"/>
        <d v="2023-10-31T07:38:32"/>
        <d v="2023-10-30T17:32:05"/>
        <d v="2023-10-30T04:32:33"/>
        <d v="2023-10-27T21:12:24"/>
        <d v="2023-10-27T07:11:30"/>
        <d v="2023-10-26T16:41:03"/>
        <d v="2023-10-26T02:55:41"/>
        <d v="2023-10-25T13:39:35"/>
        <d v="2023-10-25T00:38:26"/>
        <d v="2023-10-24T11:29:02"/>
        <d v="2023-10-23T21:25:18"/>
        <d v="2023-10-23T08:01:18"/>
        <d v="2023-10-20T10:03:52"/>
        <d v="2023-10-19T20:29:18"/>
        <d v="2023-10-19T06:43:56"/>
        <d v="2023-10-18T18:00:27"/>
        <d v="2023-10-18T05:07:48"/>
        <d v="2023-10-17T15:53:41"/>
        <d v="2023-10-17T01:15:20"/>
        <d v="2023-10-16T12:21:37"/>
        <d v="2023-10-13T15:57:17"/>
        <d v="2023-10-13T02:27:31"/>
        <d v="2023-10-12T13:12:50"/>
        <d v="2023-10-11T22:57:52"/>
        <d v="2023-10-11T09:16:04"/>
        <d v="2023-10-10T18:46:19"/>
        <d v="2023-10-10T04:19:49"/>
        <d v="2023-10-09T13:49:22"/>
        <d v="2023-10-06T16:49:16"/>
        <d v="2023-10-06T03:25:05"/>
        <d v="2023-10-05T13:55:44"/>
        <d v="2023-10-04T23:35:36"/>
        <d v="2023-10-04T08:56:07"/>
        <d v="2023-10-03T19:56:58"/>
        <d v="2023-10-03T05:48:33"/>
        <d v="2023-10-02T15:16:28"/>
        <d v="2023-10-02T01:55:24"/>
        <d v="2023-09-29T18:18:07"/>
        <d v="2023-09-29T04:36:35"/>
        <d v="2023-09-28T14:48:18"/>
        <d v="2023-09-28T00:24:24"/>
        <d v="2023-09-27T11:30:25"/>
        <d v="2023-09-26T21:42:52"/>
        <d v="2023-09-26T07:33:12"/>
        <d v="2023-09-25T18:49:47"/>
        <d v="2023-09-25T05:16:00"/>
        <d v="2023-09-22T11:42:40"/>
        <d v="2023-09-21T22:23:24"/>
        <d v="2023-09-21T09:00:15"/>
        <d v="2023-09-20T18:43:51"/>
        <d v="2023-09-20T05:54:55"/>
        <d v="2023-09-19T15:15:07"/>
        <d v="2023-09-19T02:10:37"/>
        <d v="2023-09-18T11:36:24"/>
        <d v="2023-09-15T12:51:17"/>
        <d v="2023-09-14T23:27:24"/>
        <d v="2023-09-14T10:09:25"/>
        <d v="2023-09-13T19:28:31"/>
        <d v="2023-09-13T05:12:06"/>
        <d v="2023-09-12T15:04:35"/>
        <d v="2023-09-12T01:57:59"/>
        <d v="2023-09-11T12:35:12"/>
        <d v="2023-09-08T17:00:25"/>
        <d v="2023-09-08T03:13:18"/>
        <d v="2023-09-07T14:22:13"/>
        <d v="2023-09-07T00:39:06"/>
        <d v="2023-09-06T10:53:13"/>
        <d v="2023-09-05T20:34:05"/>
        <d v="2023-09-05T06:58:14"/>
        <d v="2023-09-04T17:46:12"/>
        <d v="2023-09-04T04:42:20"/>
        <d v="2023-09-01T21:04:20"/>
        <d v="2023-09-01T06:29:12"/>
        <d v="2023-08-31T15:55:45"/>
        <d v="2023-08-31T03:04:57"/>
        <d v="2023-08-30T13:46:13"/>
        <d v="2023-08-30T00:03:54"/>
        <d v="2023-08-29T11:00:49"/>
        <d v="2023-08-28T20:54:20"/>
        <d v="2023-08-28T06:29:31"/>
        <d v="2023-08-25T23:22:18"/>
        <d v="2023-08-25T10:30:25"/>
        <d v="2023-08-24T20:30:09"/>
        <d v="2023-08-24T06:25:25"/>
        <d v="2023-08-23T15:56:47"/>
        <d v="2023-08-23T01:39:36"/>
        <d v="2023-08-22T12:19:17"/>
        <d v="2023-08-21T22:05:08"/>
        <d v="2023-08-21T08:48:51"/>
        <d v="2023-08-18T23:45:22"/>
        <d v="2023-08-18T09:14:14"/>
        <d v="2023-08-17T20:20:42"/>
        <d v="2023-08-17T06:11:51"/>
        <d v="2023-08-16T15:34:10"/>
        <d v="2023-08-16T01:57:20"/>
        <d v="2023-08-15T11:21:32"/>
        <d v="2023-08-14T21:43:54"/>
        <d v="2023-08-14T07:25:00"/>
        <d v="2023-08-11T11:35:28"/>
        <d v="2023-08-10T21:28:24"/>
        <d v="2023-08-10T07:34:51"/>
        <d v="2023-08-09T18:20:49"/>
        <d v="2023-08-09T04:51:41"/>
        <d v="2023-08-08T14:38:16"/>
        <d v="2023-08-08T01:39:46"/>
        <d v="2023-08-07T11:37:45"/>
        <d v="2023-08-04T14:30:26"/>
        <d v="2023-08-04T00:19:07"/>
        <d v="2023-08-03T10:35:11"/>
        <d v="2023-08-02T20:32:59"/>
        <d v="2023-08-02T06:48:28"/>
        <d v="2023-08-01T16:37:09"/>
        <d v="2023-08-01T03:05:50"/>
        <d v="2023-07-31T13:08:53"/>
        <d v="2023-07-28T16:22:00"/>
        <d v="2023-07-28T02:03:23"/>
        <d v="2023-07-27T11:49:30"/>
        <d v="2023-07-26T21:19:48"/>
        <d v="2023-07-26T08:38:25"/>
        <d v="2023-07-25T19:26:36"/>
        <d v="2023-07-25T05:26:05"/>
        <d v="2023-07-24T16:24:13"/>
        <d v="2023-07-24T02:04:45"/>
        <d v="2023-07-21T21:31:56"/>
        <d v="2023-07-21T08:24:36"/>
        <d v="2023-07-20T19:27:21"/>
        <d v="2023-07-20T06:20:40"/>
        <d v="2023-07-19T16:56:48"/>
        <d v="2023-07-19T02:36:39"/>
        <d v="2023-07-18T13:16:22"/>
        <d v="2023-07-17T22:38:02"/>
        <d v="2023-07-17T09:54:04"/>
        <d v="2023-07-14T15:56:47"/>
        <d v="2023-07-14T01:44:27"/>
        <d v="2023-07-13T11:13:19"/>
        <d v="2023-07-12T20:41:15"/>
        <d v="2023-07-12T06:23:50"/>
        <d v="2023-07-11T16:58:17"/>
        <d v="2023-07-11T02:32:34"/>
        <d v="2023-07-10T13:08:39"/>
        <d v="2023-07-07T16:59:09"/>
        <d v="2023-07-07T03:50:03"/>
        <d v="2023-07-06T13:32:39"/>
        <d v="2023-07-06T00:20:02"/>
        <d v="2023-07-05T10:12:56"/>
        <d v="2023-07-04T20:31:34"/>
        <d v="2023-07-04T07:25:02"/>
        <d v="2023-07-03T17:15:17"/>
        <d v="2023-07-03T03:04:17"/>
        <d v="2023-06-30T19:57:01"/>
        <d v="2023-06-30T05:17:01"/>
        <d v="2023-06-29T16:29:35"/>
        <d v="2023-06-29T02:15:10"/>
        <d v="2023-06-28T13:15:15"/>
        <d v="2023-06-27T23:51:16"/>
        <d v="2023-06-27T10:43:10"/>
        <d v="2023-06-26T20:34:53"/>
        <d v="2023-06-26T07:07:33"/>
        <d v="2023-06-23T10:13:39"/>
        <d v="2023-06-22T20:23:45"/>
        <d v="2023-06-22T05:51:04"/>
        <d v="2023-06-21T16:55:09"/>
        <d v="2023-06-21T03:48:32"/>
        <d v="2023-06-20T13:22:23"/>
        <d v="2023-06-20T00:17:32"/>
        <d v="2023-06-19T10:12:36"/>
        <d v="2023-06-16T13:16:03"/>
        <d v="2023-06-15T22:45:59"/>
        <d v="2023-06-15T09:37:24"/>
        <d v="2023-06-14T19:40:21"/>
        <d v="2023-06-14T05:49:16"/>
        <d v="2023-06-13T15:59:01"/>
        <d v="2023-06-13T01:45:14"/>
        <d v="2023-06-12T12:49:26"/>
        <d v="2023-06-09T16:37:13"/>
        <d v="2023-06-09T03:36:01"/>
        <d v="2023-06-08T13:21:39"/>
        <d v="2023-06-08T00:37:45"/>
        <d v="2023-06-07T10:09:13"/>
        <d v="2023-06-06T19:53:10"/>
        <d v="2023-06-06T06:27:25"/>
        <d v="2023-06-05T16:31:32"/>
        <d v="2023-06-05T03:42:55"/>
        <d v="2023-06-02T20:25:43"/>
        <d v="2023-06-02T06:05:49"/>
        <d v="2023-06-01T16:34:30"/>
        <d v="2023-06-01T02:38:51"/>
        <d v="2023-05-31T13:25:16"/>
        <d v="2023-05-30T23:32:13"/>
        <d v="2023-05-30T09:36:39"/>
        <d v="2023-05-29T20:13:58"/>
        <d v="2023-05-29T05:54:58"/>
        <d v="2023-05-26T20:41:16"/>
        <d v="2023-05-26T07:03:09"/>
        <d v="2023-05-25T16:42:13"/>
        <d v="2023-05-25T02:05:07"/>
        <d v="2023-05-24T13:14:51"/>
        <d v="2023-05-23T22:33:23"/>
        <d v="2023-05-23T08:31:49"/>
        <d v="2023-05-22T19:16:35"/>
        <d v="2023-05-22T05:52:53"/>
        <d v="2023-05-19T11:14:39"/>
        <d v="2023-05-18T21:27:41"/>
        <d v="2023-05-18T07:02:08"/>
        <d v="2023-05-17T16:55:44"/>
        <d v="2023-05-17T03:04:34"/>
        <d v="2023-05-16T13:30:30"/>
        <d v="2023-05-16T00:35:11"/>
        <d v="2023-05-15T10:40:42"/>
        <d v="2023-05-12T14:32:43"/>
        <d v="2023-05-12T00:16:23"/>
        <d v="2023-05-11T11:09:52"/>
        <d v="2023-05-10T20:46:44"/>
        <d v="2023-05-10T07:40:28"/>
        <d v="2023-05-09T18:22:24"/>
        <d v="2023-05-09T04:48:29"/>
        <d v="2023-05-08T15:15:22"/>
        <d v="2023-05-08T02:23:52"/>
        <d v="2023-05-05T18:16:59"/>
        <d v="2023-05-05T03:59:22"/>
        <d v="2023-05-04T13:29:15"/>
        <d v="2023-05-03T23:18:43"/>
        <d v="2023-05-03T09:10:17"/>
        <d v="2023-05-02T19:48:36"/>
        <d v="2023-05-02T05:22:55"/>
        <d v="2023-05-01T15:36:25"/>
        <d v="2023-05-01T02:48:47"/>
        <d v="2023-04-28T22:21:18"/>
        <d v="2023-04-28T08:05:40"/>
        <d v="2023-04-27T19:09:17"/>
        <d v="2023-04-27T04:53:12"/>
        <d v="2023-04-26T15:34:56"/>
        <d v="2023-04-26T02:22:22"/>
        <d v="2023-04-25T12:12:07"/>
        <d v="2023-04-24T22:29:37"/>
        <d v="2023-04-24T08:18:35"/>
        <d v="2023-04-21T11:39:18"/>
        <d v="2023-04-20T22:51:35"/>
        <d v="2023-04-20T09:31:10"/>
        <d v="2023-04-19T20:17:49"/>
        <d v="2023-04-19T07:18:59"/>
        <d v="2023-04-18T18:19:28"/>
        <d v="2023-04-18T03:41:12"/>
        <d v="2023-04-17T13:11:28"/>
        <d v="2023-04-14T16:53:58"/>
        <d v="2023-04-14T02:47:44"/>
        <d v="2023-04-13T14:06:09"/>
        <d v="2023-04-13T01:12:09"/>
        <d v="2023-04-12T10:30:23"/>
        <d v="2023-04-11T20:29:12"/>
        <d v="2023-04-11T07:20:52"/>
        <d v="2023-04-10T17:01:50"/>
        <d v="2023-04-10T02:24:38"/>
        <d v="2023-04-07T20:31:00"/>
        <d v="2023-04-07T07:40:01"/>
        <d v="2023-04-06T17:22:21"/>
        <d v="2023-04-06T03:04:46"/>
        <d v="2023-04-05T13:29:50"/>
        <d v="2023-04-04T23:23:56"/>
        <d v="2023-04-04T08:55:55"/>
        <d v="2023-04-03T19:27:02"/>
        <d v="2023-04-03T06:44:30"/>
        <d v="2023-03-31T10:32:23"/>
        <d v="2023-03-30T19:57:35"/>
        <d v="2023-03-30T06:11:31"/>
        <d v="2023-03-29T16:43:34"/>
        <d v="2023-03-29T02:56:36"/>
        <d v="2023-03-28T12:49:13"/>
        <d v="2023-03-27T22:14:21"/>
        <d v="2023-03-27T07:57:26"/>
        <d v="2023-03-24T13:05:53"/>
        <d v="2023-03-24T00:20:43"/>
        <d v="2023-03-23T10:32:09"/>
        <d v="2023-03-22T20:38:46"/>
        <d v="2023-03-22T07:30:24"/>
        <d v="2023-03-21T18:15:48"/>
        <d v="2023-03-21T04:16:41"/>
        <d v="2023-03-20T15:09:48"/>
        <d v="2023-03-20T01:12:41"/>
        <d v="2023-03-17T21:07:58"/>
        <d v="2023-03-17T07:39:12"/>
        <d v="2023-03-16T18:21:35"/>
        <d v="2023-03-16T04:52:39"/>
        <d v="2023-03-15T15:56:16"/>
        <d v="2023-03-15T03:08:36"/>
        <d v="2023-03-14T12:56:51"/>
        <d v="2023-03-13T23:27:45"/>
        <d v="2023-03-13T08:45:17"/>
        <d v="2023-03-10T12:21:47"/>
        <d v="2023-03-09T22:22:10"/>
        <d v="2023-03-09T09:28:29"/>
        <d v="2023-03-08T18:46:27"/>
        <d v="2023-03-08T04:43:41"/>
        <d v="2023-03-07T14:42:29"/>
        <d v="2023-03-07T01:33:10"/>
        <d v="2023-03-06T11:32:39"/>
        <d v="2023-03-03T15:31:39"/>
        <d v="2023-03-03T01:19:51"/>
        <d v="2023-03-02T11:41:58"/>
        <d v="2023-03-01T22:08:54"/>
        <d v="2023-03-01T08:28:17"/>
        <d v="2023-02-28T18:42:19"/>
        <d v="2023-02-28T04:51:53"/>
        <d v="2023-02-27T15:03:07"/>
        <d v="2023-02-27T01:27:45"/>
        <d v="2023-02-24T18:43:58"/>
        <d v="2023-02-24T05:28:10"/>
        <d v="2023-02-23T15:47:41"/>
        <d v="2023-02-23T02:48:14"/>
        <d v="2023-02-22T14:06:14"/>
        <d v="2023-02-22T00:43:32"/>
        <d v="2023-02-21T11:10:46"/>
        <d v="2023-02-20T20:49:41"/>
        <d v="2023-02-20T06:46:49"/>
        <d v="2023-02-17T22:45:15"/>
        <d v="2023-02-17T09:42:06"/>
        <d v="2023-02-16T20:36:57"/>
        <d v="2023-02-16T06:56:44"/>
        <d v="2023-02-15T17:18:56"/>
        <d v="2023-02-15T02:50:25"/>
        <d v="2023-02-14T13:54:17"/>
        <d v="2023-02-14T01:02:59"/>
        <d v="2023-02-13T12:12:45"/>
        <d v="2023-02-10T16:03:35"/>
        <d v="2023-02-10T02:07:25"/>
        <d v="2023-02-09T11:32:50"/>
        <d v="2023-02-08T21:04:50"/>
        <d v="2023-02-08T07:19:05"/>
        <d v="2023-02-07T18:04:23"/>
        <d v="2023-02-07T04:44:33"/>
        <d v="2023-02-06T14:23:07"/>
        <d v="2023-02-06T00:47:33"/>
        <d v="2023-02-03T17:07:30"/>
        <d v="2023-02-03T03:34:33"/>
        <d v="2023-02-02T13:39:05"/>
        <d v="2023-02-02T00:50:46"/>
        <d v="2023-02-01T10:52:44"/>
        <d v="2023-01-31T20:23:18"/>
        <d v="2023-01-31T07:36:23"/>
        <d v="2023-01-30T18:48:02"/>
        <d v="2023-01-30T05:45:13"/>
        <d v="2023-01-27T22:52:45"/>
        <d v="2023-01-27T09:22:48"/>
        <d v="2023-01-26T20:06:12"/>
        <d v="2023-01-26T07:19:55"/>
        <d v="2023-01-25T18:28:29"/>
        <d v="2023-01-25T05:01:58"/>
        <d v="2023-01-24T14:55:43"/>
        <d v="2023-01-24T00:14:56"/>
        <d v="2023-01-23T10:53:00"/>
        <d v="2023-01-20T14:47:04"/>
        <d v="2023-01-20T01:55:33"/>
        <d v="2023-01-19T12:53:08"/>
        <d v="2023-01-18T23:50:32"/>
        <d v="2023-01-18T10:55:54"/>
        <d v="2023-01-17T20:55:30"/>
        <d v="2023-01-17T06:49:18"/>
        <d v="2023-01-16T17:18:54"/>
        <d v="2023-01-16T04:15:05"/>
        <d v="2023-01-13T20:34:10"/>
        <d v="2023-01-13T06:30:52"/>
        <d v="2023-01-12T15:55:12"/>
        <d v="2023-01-12T02:08:32"/>
        <d v="2023-01-11T12:40:09"/>
        <d v="2023-01-10T23:26:47"/>
        <d v="2023-01-10T09:02:56"/>
        <d v="2023-01-09T19:01:46"/>
        <d v="2023-01-09T05:05:14"/>
        <d v="2023-01-06T22:52:02"/>
        <d v="2023-01-06T09:53:51"/>
        <d v="2023-01-05T19:40:02"/>
        <d v="2023-01-05T06:15:28"/>
        <d v="2023-01-04T16:11:36"/>
        <d v="2023-01-04T02:01:49"/>
        <d v="2023-01-03T11:36:35"/>
        <d v="2023-01-02T21:10:57"/>
        <d v="2023-01-02T07:37:11"/>
        <d v="2022-12-30T13:45:13"/>
        <d v="2022-12-29T23:59:11"/>
        <d v="2022-12-29T10:26:13"/>
        <d v="2022-12-28T20:24:49"/>
        <d v="2022-12-28T05:42:15"/>
        <d v="2022-12-27T16:57:32"/>
        <d v="2022-12-27T03:09:22"/>
        <d v="2022-12-26T13:34:39"/>
        <d v="2022-12-23T16:51:20"/>
        <d v="2022-12-23T03:38:53"/>
        <d v="2022-12-22T12:59:11"/>
        <d v="2022-12-21T23:26:33"/>
        <d v="2022-12-21T09:17:32"/>
        <d v="2022-12-20T18:56:16"/>
        <d v="2022-12-20T06:06:36"/>
        <d v="2022-12-19T16:25:06"/>
        <d v="2022-12-19T03:43:37"/>
        <d v="2022-12-16T21:01:48"/>
        <d v="2022-12-16T07:11:23"/>
        <d v="2022-12-15T17:33:53"/>
        <d v="2022-12-15T03:22:24"/>
        <d v="2022-12-14T12:41:11"/>
        <d v="2022-12-13T23:11:15"/>
        <d v="2022-12-13T08:57:56"/>
        <d v="2022-12-12T19:49:12"/>
        <d v="2022-12-12T05:27:04"/>
        <d v="2022-12-09T23:11:44"/>
        <d v="2022-12-09T08:57:04"/>
        <d v="2022-12-08T18:16:23"/>
        <d v="2022-12-08T04:46:22"/>
        <d v="2022-12-07T14:53:22"/>
        <d v="2022-12-07T01:24:51"/>
        <d v="2022-12-06T11:55:51"/>
        <d v="2022-12-05T22:12:19"/>
        <d v="2022-12-05T07:51:13"/>
        <d v="2022-12-02T13:05:55"/>
        <d v="2022-12-01T23:38:26"/>
        <d v="2022-12-01T09:41:48"/>
        <d v="2022-11-30T20:18:35"/>
        <d v="2022-11-30T07:20:30"/>
        <d v="2022-11-29T18:02:23"/>
        <d v="2022-11-29T05:03:38"/>
        <d v="2022-11-28T16:02:19"/>
        <d v="2022-11-28T01:51:27"/>
        <d v="2022-11-25T20:31:53"/>
        <d v="2022-11-25T05:55:41"/>
        <d v="2022-11-24T15:17:44"/>
        <d v="2022-11-24T01:36:33"/>
        <d v="2022-11-23T11:53:36"/>
        <d v="2022-11-22T23:08:13"/>
        <d v="2022-11-22T10:22:04"/>
        <d v="2022-11-21T19:55:35"/>
        <d v="2022-11-21T06:17:02"/>
        <d v="2022-11-18T11:25:45"/>
        <d v="2022-11-17T22:16:00"/>
        <d v="2022-11-17T08:02:39"/>
        <d v="2022-11-16T19:13:09"/>
        <d v="2022-11-16T06:31:58"/>
        <d v="2022-11-15T16:25:30"/>
        <d v="2022-11-15T03:41:56"/>
        <d v="2022-11-14T14:49:56"/>
        <d v="2022-11-14T00:21:47"/>
        <d v="2022-11-11T20:22:33"/>
        <d v="2022-11-11T06:55:44"/>
        <d v="2022-11-10T18:06:16"/>
        <d v="2022-11-10T04:10:52"/>
        <d v="2022-11-09T14:02:18"/>
        <d v="2022-11-09T00:28:36"/>
        <d v="2022-11-08T10:22:30"/>
        <d v="2022-11-07T19:42:10"/>
        <d v="2022-11-07T06:54:39"/>
        <d v="2022-11-04T12:28:24"/>
        <d v="2022-11-03T23:29:39"/>
        <d v="2022-11-03T10:15:05"/>
        <d v="2022-11-02T20:27:08"/>
        <d v="2022-11-02T07:25:21"/>
        <d v="2022-11-01T18:38:06"/>
        <d v="2022-11-01T03:59:10"/>
        <d v="2022-10-31T15:15:26"/>
        <d v="2022-10-31T02:20:05"/>
        <d v="2022-10-28T18:18:17"/>
        <d v="2022-10-28T05:14:16"/>
        <d v="2022-10-27T15:17:55"/>
        <d v="2022-10-27T02:02:15"/>
        <d v="2022-10-26T11:22:12"/>
        <d v="2022-10-25T21:54:49"/>
        <d v="2022-10-25T07:50:08"/>
        <d v="2022-10-24T18:44:10"/>
        <d v="2022-10-24T05:08:45"/>
        <d v="2022-10-21T21:39:01"/>
        <d v="2022-10-21T08:56:59"/>
        <d v="2022-10-20T18:25:35"/>
        <d v="2022-10-20T03:43:33"/>
        <d v="2022-10-19T13:48:57"/>
        <d v="2022-10-19T00:57:14"/>
        <d v="2022-10-18T10:13:13"/>
        <d v="2022-10-17T21:13:26"/>
        <d v="2022-10-17T07:52:18"/>
        <d v="2022-10-14T11:34:05"/>
        <d v="2022-10-13T22:27:53"/>
        <d v="2022-10-13T09:02:01"/>
        <d v="2022-10-12T19:04:09"/>
        <d v="2022-10-12T06:04:18"/>
        <d v="2022-10-11T15:22:28"/>
        <d v="2022-10-11T01:32:13"/>
        <d v="2022-10-10T12:29:29"/>
        <d v="2022-10-07T13:53:39"/>
        <d v="2022-10-07T00:05:05"/>
        <d v="2022-10-06T09:28:58"/>
        <d v="2022-10-05T20:02:34"/>
        <d v="2022-10-05T06:01:21"/>
        <d v="2022-10-04T16:21:57"/>
        <d v="2022-10-04T03:19:33"/>
        <d v="2022-10-03T13:52:31"/>
        <d v="2022-09-30T18:53:00"/>
        <d v="2022-09-30T04:35:47"/>
        <d v="2022-09-29T15:41:14"/>
        <d v="2022-09-29T01:04:43"/>
        <d v="2022-09-28T11:00:09"/>
        <d v="2022-09-27T21:58:22"/>
        <d v="2022-09-27T07:57:07"/>
        <d v="2022-09-26T19:02:20"/>
        <d v="2022-09-26T04:50:31"/>
        <d v="2022-09-23T22:01:02"/>
        <d v="2022-09-23T08:26:47"/>
        <d v="2022-09-22T17:54:51"/>
        <d v="2022-09-22T04:17:33"/>
        <d v="2022-09-21T14:34:27"/>
        <d v="2022-09-21T01:13:01"/>
        <d v="2022-09-20T11:42:59"/>
        <d v="2022-09-19T22:00:11"/>
        <d v="2022-09-19T08:00:25"/>
        <d v="2022-09-16T11:28:50"/>
        <d v="2022-09-15T22:07:53"/>
        <d v="2022-09-15T09:24:26"/>
        <d v="2022-09-14T19:08:22"/>
        <d v="2022-09-14T04:39:03"/>
        <d v="2022-09-13T15:26:05"/>
        <d v="2022-09-13T00:44:15"/>
        <d v="2022-09-12T10:36:53"/>
        <d v="2022-09-09T14:24:58"/>
        <d v="2022-09-09T00:15:15"/>
        <d v="2022-09-08T10:45:52"/>
        <d v="2022-09-07T20:44:39"/>
        <d v="2022-09-07T06:13:45"/>
        <d v="2022-09-06T17:02:25"/>
        <d v="2022-09-06T02:26:46"/>
        <d v="2022-09-05T13:25:02"/>
        <d v="2022-09-05T00:05:31"/>
        <d v="2022-09-02T15:22:53"/>
        <d v="2022-09-02T02:31:27"/>
        <d v="2022-09-01T12:37:13"/>
        <d v="2022-08-31T23:48:51"/>
        <d v="2022-08-31T11:05:00"/>
        <d v="2022-08-30T21:06:01"/>
        <d v="2022-08-30T06:51:59"/>
        <d v="2022-08-29T16:12:44"/>
        <d v="2022-08-29T01:34:38"/>
        <d v="2022-08-26T18:18:51"/>
        <d v="2022-08-26T05:16:55"/>
        <d v="2022-08-25T14:40:18"/>
        <d v="2022-08-25T01:55:09"/>
        <d v="2022-08-24T11:43:32"/>
        <d v="2022-08-23T21:20:49"/>
        <d v="2022-08-23T06:45:17"/>
        <d v="2022-08-22T17:19:36"/>
        <d v="2022-08-22T04:21:57"/>
        <d v="2022-08-19T21:28:26"/>
        <d v="2022-08-19T06:58:33"/>
        <d v="2022-08-18T16:41:32"/>
        <d v="2022-08-18T02:51:28"/>
        <d v="2022-08-17T13:48:35"/>
        <d v="2022-08-16T23:06:46"/>
        <d v="2022-08-16T08:33:09"/>
        <d v="2022-08-15T19:32:52"/>
        <d v="2022-08-15T06:34:25"/>
        <d v="2022-08-12T09:36:20"/>
        <d v="2022-08-11T19:17:12"/>
        <d v="2022-08-11T05:43:14"/>
        <d v="2022-08-10T16:41:43"/>
        <d v="2022-08-10T03:47:52"/>
        <d v="2022-08-09T13:45:03"/>
        <d v="2022-08-08T23:58:01"/>
        <d v="2022-08-08T10:41:01"/>
        <d v="2022-08-05T12:10:40"/>
        <d v="2022-08-04T21:51:58"/>
        <d v="2022-08-04T08:25:46"/>
        <d v="2022-08-03T19:23:26"/>
        <d v="2022-08-03T06:27:08"/>
        <d v="2022-08-02T17:11:57"/>
        <d v="2022-08-02T04:18:47"/>
        <d v="2022-08-01T14:17:19"/>
        <d v="2022-08-01T00:20:10"/>
        <d v="2022-07-29T16:04:10"/>
        <d v="2022-07-29T02:39:00"/>
        <d v="2022-07-28T12:51:14"/>
        <d v="2022-07-27T23:47:58"/>
        <d v="2022-07-27T10:51:19"/>
        <d v="2022-07-26T20:10:01"/>
        <d v="2022-07-26T06:00:26"/>
        <d v="2022-07-25T17:12:00"/>
        <d v="2022-07-25T03:47:39"/>
        <d v="2022-07-22T23:10:47"/>
        <d v="2022-07-22T09:57:41"/>
        <d v="2022-07-21T19:13:14"/>
        <d v="2022-07-21T05:35:53"/>
        <d v="2022-07-20T15:28:41"/>
        <d v="2022-07-20T02:42:02"/>
        <d v="2022-07-19T12:46:13"/>
        <d v="2022-07-18T22:32:08"/>
        <d v="2022-07-18T08:08:13"/>
        <d v="2022-07-15T11:37:28"/>
        <d v="2022-07-14T22:38:34"/>
        <d v="2022-07-14T08:17:03"/>
        <d v="2022-07-13T17:45:12"/>
        <d v="2022-07-13T04:13:17"/>
        <d v="2022-07-12T14:20:25"/>
        <d v="2022-07-12T00:48:06"/>
        <d v="2022-07-11T11:49:57"/>
        <d v="2022-07-08T16:27:51"/>
        <d v="2022-07-08T02:03:29"/>
        <d v="2022-07-07T12:26:38"/>
        <d v="2022-07-06T23:26:49"/>
        <d v="2022-07-06T10:23:19"/>
        <d v="2022-07-05T20:42:46"/>
        <d v="2022-07-05T07:22:12"/>
        <d v="2022-07-04T17:43:33"/>
        <d v="2022-07-04T03:20:25"/>
        <d v="2022-07-01T19:15:05"/>
        <d v="2022-07-01T04:34:02"/>
        <d v="2022-06-30T15:24:36"/>
        <d v="2022-06-30T01:37:46"/>
        <d v="2022-06-29T12:10:25"/>
        <d v="2022-06-28T23:24:54"/>
        <d v="2022-06-28T09:36:29"/>
        <d v="2022-06-27T20:41:41"/>
        <d v="2022-06-27T06:11:58"/>
        <d v="2022-06-24T10:24:25"/>
        <d v="2022-06-23T20:33:30"/>
        <d v="2022-06-23T07:36:46"/>
        <d v="2022-06-22T18:18:28"/>
        <d v="2022-06-22T05:26:20"/>
        <d v="2022-06-21T15:27:30"/>
        <d v="2022-06-21T02:40:51"/>
        <d v="2022-06-20T13:20:53"/>
        <d v="2022-06-20T00:29:48"/>
        <d v="2022-06-17T18:08:34"/>
        <d v="2022-06-17T04:03:51"/>
        <d v="2022-06-16T15:07:53"/>
        <d v="2022-06-16T00:31:34"/>
        <d v="2022-06-15T11:25:12"/>
        <d v="2022-06-14T22:12:04"/>
        <d v="2022-06-14T07:53:13"/>
        <d v="2022-06-13T19:01:00"/>
        <d v="2022-06-13T04:50:08"/>
        <d v="2022-06-10T19:03:56"/>
        <d v="2022-06-10T04:32:56"/>
        <d v="2022-06-09T15:50:55"/>
        <d v="2022-06-09T02:33:36"/>
        <d v="2022-06-08T13:36:30"/>
        <d v="2022-06-07T23:35:46"/>
        <d v="2022-06-07T09:50:41"/>
        <d v="2022-06-06T19:08:56"/>
        <d v="2022-06-06T06:07:29"/>
        <d v="2022-06-03T23:52:52"/>
        <d v="2022-06-03T11:09:12"/>
        <d v="2022-06-02T21:35:45"/>
        <d v="2022-06-02T07:27:31"/>
        <d v="2022-06-01T17:09:17"/>
        <d v="2022-06-01T04:09:28"/>
        <d v="2022-05-31T13:36:51"/>
        <d v="2022-05-30T23:12:25"/>
        <d v="2022-05-30T10:23:21"/>
        <d v="2022-05-27T11:55:08"/>
        <d v="2022-05-26T22:41:16"/>
        <d v="2022-05-26T08:53:43"/>
        <d v="2022-05-25T20:03:32"/>
        <d v="2022-05-25T05:44:15"/>
        <d v="2022-05-24T16:06:48"/>
        <d v="2022-05-24T03:24:16"/>
        <d v="2022-05-23T12:39:56"/>
        <d v="2022-05-20T15:35:57"/>
        <d v="2022-05-20T02:20:23"/>
        <d v="2022-05-19T11:41:40"/>
        <d v="2022-05-18T21:57:05"/>
        <d v="2022-05-18T08:17:08"/>
        <d v="2022-05-17T18:40:39"/>
        <d v="2022-05-17T04:51:09"/>
        <d v="2022-05-16T15:39:59"/>
        <d v="2022-05-16T00:57:13"/>
        <d v="2022-05-13T18:38:17"/>
        <d v="2022-05-13T03:55:30"/>
        <d v="2022-05-12T13:59:50"/>
        <d v="2022-05-12T00:52:36"/>
        <d v="2022-05-11T10:15:16"/>
        <d v="2022-05-10T20:31:29"/>
        <d v="2022-05-10T06:49:52"/>
        <d v="2022-05-09T16:29:35"/>
        <d v="2022-05-09T03:38:12"/>
        <d v="2022-05-06T20:31:10"/>
        <d v="2022-05-06T06:07:10"/>
        <d v="2022-05-05T16:41:11"/>
        <d v="2022-05-05T02:43:42"/>
        <d v="2022-05-04T13:14:35"/>
        <d v="2022-05-03T23:34:02"/>
        <d v="2022-05-03T10:40:05"/>
        <d v="2022-05-02T21:13:15"/>
        <d v="2022-05-02T07:32:03"/>
        <d v="2022-04-29T23:55:52"/>
        <d v="2022-04-29T10:02:57"/>
        <d v="2022-04-28T20:08:22"/>
        <d v="2022-04-28T06:51:05"/>
        <d v="2022-04-27T17:48:21"/>
        <d v="2022-04-27T04:51:29"/>
        <d v="2022-04-26T15:30:26"/>
        <d v="2022-04-26T01:36:22"/>
        <d v="2022-04-25T12:36:22"/>
        <d v="2022-04-22T14:54:54"/>
        <d v="2022-04-22T01:06:20"/>
        <d v="2022-04-21T10:21:46"/>
        <d v="2022-04-20T21:32:49"/>
        <d v="2022-04-20T06:58:03"/>
        <d v="2022-04-19T16:57:22"/>
        <d v="2022-04-19T03:33:51"/>
        <d v="2022-04-18T13:13:36"/>
        <d v="2022-04-15T16:06:10"/>
        <d v="2022-04-15T02:25:57"/>
        <d v="2022-04-14T12:11:03"/>
        <d v="2022-04-13T21:52:59"/>
        <d v="2022-04-13T08:25:12"/>
        <d v="2022-04-12T17:53:28"/>
        <d v="2022-04-12T04:02:33"/>
        <d v="2022-04-11T13:51:35"/>
        <d v="2022-04-11T01:00:26"/>
        <d v="2022-04-08T18:29:05"/>
        <d v="2022-04-08T04:13:53"/>
        <d v="2022-04-07T15:02:29"/>
        <d v="2022-04-07T02:21:14"/>
        <d v="2022-04-06T12:32:32"/>
        <d v="2022-04-05T22:18:37"/>
        <d v="2022-04-05T09:30:56"/>
        <d v="2022-04-04T19:52:51"/>
        <d v="2022-04-04T06:37:13"/>
        <d v="2022-04-01T22:57:31"/>
        <d v="2022-04-01T10:07:25"/>
        <d v="2022-03-31T20:18:26"/>
        <d v="2022-03-31T06:34:01"/>
        <d v="2022-03-30T17:05:42"/>
        <d v="2022-03-30T02:58:45"/>
        <d v="2022-03-29T13:59:00"/>
        <d v="2022-03-28T23:15:59"/>
        <d v="2022-03-28T10:33:33"/>
        <d v="2022-03-25T14:54:59"/>
        <d v="2022-03-25T00:37:45"/>
        <d v="2022-03-24T10:08:46"/>
        <d v="2022-03-23T20:16:54"/>
        <d v="2022-03-23T07:04:13"/>
        <d v="2022-03-22T18:02:41"/>
        <d v="2022-03-22T04:30:02"/>
        <d v="2022-03-21T13:52:32"/>
        <d v="2022-03-21T01:06:43"/>
        <d v="2022-03-18T18:37:10"/>
        <d v="2022-03-18T05:40:17"/>
        <d v="2022-03-17T16:40:12"/>
        <d v="2022-03-17T03:44:00"/>
        <d v="2022-03-16T15:01:14"/>
        <d v="2022-03-16T00:27:55"/>
        <d v="2022-03-15T10:19:26"/>
        <d v="2022-03-14T21:04:49"/>
        <d v="2022-03-14T06:33:57"/>
        <d v="2022-03-11T23:14:01"/>
        <d v="2022-03-11T08:31:56"/>
        <d v="2022-03-10T18:30:42"/>
        <d v="2022-03-10T05:20:48"/>
        <d v="2022-03-09T16:30:50"/>
        <d v="2022-03-09T02:50:30"/>
        <d v="2022-03-08T13:30:51"/>
        <d v="2022-03-08T00:21:09"/>
        <d v="2022-03-07T10:17:17"/>
        <d v="2022-03-04T12:53:23"/>
        <d v="2022-03-03T22:51:07"/>
        <d v="2022-03-03T09:48:29"/>
        <d v="2022-03-02T20:18:12"/>
        <d v="2022-03-02T07:00:09"/>
        <d v="2022-03-01T18:09:31"/>
        <d v="2022-03-01T03:29:42"/>
        <d v="2022-02-28T13:41:18"/>
        <d v="2022-02-25T15:32:21"/>
        <d v="2022-02-25T01:08:03"/>
        <d v="2022-02-24T11:32:47"/>
        <d v="2022-02-23T21:38:40"/>
        <d v="2022-02-23T07:43:52"/>
        <d v="2022-02-22T17:01:43"/>
        <d v="2022-02-22T02:41:50"/>
        <d v="2022-02-21T12:00:54"/>
        <d v="2022-02-18T14:37:37"/>
        <d v="2022-02-18T00:59:00"/>
        <d v="2022-02-17T11:17:50"/>
        <d v="2022-02-16T20:40:42"/>
        <d v="2022-02-16T06:59:11"/>
        <d v="2022-02-15T17:41:34"/>
        <d v="2022-02-15T03:03:25"/>
        <d v="2022-02-14T13:18:51"/>
        <d v="2022-02-11T16:30:00"/>
        <d v="2022-02-11T02:18:19"/>
        <d v="2022-02-10T11:42:56"/>
        <d v="2022-02-09T21:17:07"/>
        <d v="2022-02-09T07:43:18"/>
        <d v="2022-02-08T17:18:51"/>
        <d v="2022-02-08T02:58:55"/>
        <d v="2022-02-07T12:19:51"/>
        <d v="2022-02-04T14:32:14"/>
        <d v="2022-02-04T00:02:01"/>
        <d v="2022-02-03T10:13:41"/>
        <d v="2022-02-02T20:59:21"/>
        <d v="2022-02-02T07:11:17"/>
        <d v="2022-02-01T16:57:55"/>
        <d v="2022-02-01T03:27:42"/>
        <d v="2022-01-31T14:39:24"/>
        <d v="2022-01-31T00:04:31"/>
        <d v="2022-01-28T16:05:17"/>
        <d v="2022-01-28T03:02:50"/>
        <d v="2022-01-27T12:50:57"/>
        <d v="2022-01-26T22:57:11"/>
        <d v="2022-01-26T09:18:26"/>
        <d v="2022-01-25T19:46:43"/>
        <d v="2022-01-25T05:38:14"/>
        <d v="2022-01-24T14:59:41"/>
        <d v="2022-01-24T02:12:06"/>
        <d v="2022-01-21T18:40:33"/>
        <d v="2022-01-21T05:15:49"/>
        <d v="2022-01-20T15:52:40"/>
        <d v="2022-01-20T02:02:39"/>
        <d v="2022-01-19T11:41:40"/>
        <d v="2022-01-18T22:15:20"/>
        <d v="2022-01-18T07:34:08"/>
        <d v="2022-01-17T18:21:38"/>
        <d v="2022-01-17T03:50:05"/>
        <d v="2022-01-14T22:33:04"/>
        <d v="2022-01-14T08:05:23"/>
        <d v="2022-01-13T17:50:10"/>
        <d v="2022-01-13T04:03:48"/>
        <d v="2022-01-12T13:52:17"/>
        <d v="2022-01-12T01:08:46"/>
        <d v="2022-01-11T11:23:47"/>
        <d v="2022-01-10T22:29:39"/>
        <d v="2022-01-10T08:36:02"/>
        <d v="2022-01-07T11:51:01"/>
        <d v="2022-01-06T21:53:52"/>
        <d v="2022-01-06T08:50:07"/>
        <d v="2022-01-05T18:48:29"/>
        <d v="2022-01-05T05:37:08"/>
        <d v="2022-01-04T16:41:21"/>
        <d v="2022-01-04T03:54:25"/>
        <d v="2022-01-03T13:43:05"/>
        <d v="2022-01-03T00:22:11"/>
        <d v="2021-12-31T17:09:35"/>
        <d v="2021-12-31T02:39:11"/>
        <d v="2021-12-30T12:19:17"/>
        <d v="2021-12-29T23:24:17"/>
        <d v="2021-12-29T09:49:34"/>
        <d v="2021-12-28T19:08:20"/>
        <d v="2021-12-28T06:24:18"/>
        <d v="2021-12-27T16:58:59"/>
        <d v="2021-12-27T04:01:54"/>
        <d v="2021-12-24T22:23:26"/>
        <d v="2021-12-24T08:08:10"/>
        <d v="2021-12-23T18:51:41"/>
        <d v="2021-12-23T05:29:50"/>
        <d v="2021-12-22T16:35:00"/>
        <d v="2021-12-22T02:19:05"/>
        <d v="2021-12-21T13:03:49"/>
        <d v="2021-12-20T23:31:19"/>
        <d v="2021-12-20T09:38:20"/>
        <d v="2021-12-17T13:49:59"/>
        <d v="2021-12-17T00:06:44"/>
        <d v="2021-12-16T11:05:32"/>
        <d v="2021-12-15T21:18:14"/>
        <d v="2021-12-15T07:04:28"/>
        <d v="2021-12-14T17:07:33"/>
        <d v="2021-12-14T02:24:03"/>
        <d v="2021-12-13T12:13:42"/>
        <d v="2021-12-10T16:06:17"/>
        <d v="2021-12-10T02:24:37"/>
        <d v="2021-12-09T11:40:55"/>
        <d v="2021-12-08T21:07:56"/>
        <d v="2021-12-08T06:27:17"/>
        <d v="2021-12-07T17:07:59"/>
        <d v="2021-12-07T04:12:50"/>
        <d v="2021-12-06T15:23:11"/>
        <d v="2021-12-06T02:40:48"/>
        <d v="2021-12-03T20:30:07"/>
        <d v="2021-12-03T07:07:27"/>
        <d v="2021-12-02T17:33:20"/>
        <d v="2021-12-02T02:54:21"/>
        <d v="2021-12-01T13:37:54"/>
        <d v="2021-11-30T23:13:54"/>
        <d v="2021-11-30T09:45:48"/>
        <d v="2021-11-29T19:40:26"/>
        <d v="2021-11-29T06:54:01"/>
        <d v="2021-11-26T23:08:23"/>
        <d v="2021-11-26T10:09:11"/>
        <d v="2021-11-25T20:54:50"/>
        <d v="2021-11-25T07:08:24"/>
        <d v="2021-11-24T16:35:27"/>
        <d v="2021-11-24T02:05:06"/>
        <d v="2021-11-23T13:04:37"/>
        <d v="2021-11-22T23:03:33"/>
        <d v="2021-11-22T08:40:19"/>
        <d v="2021-11-19T13:41:46"/>
        <d v="2021-11-19T00:41:42"/>
        <d v="2021-11-18T11:50:42"/>
        <d v="2021-11-17T22:09:29"/>
        <d v="2021-11-17T07:32:32"/>
        <d v="2021-11-16T17:14:35"/>
        <d v="2021-11-16T02:31:42"/>
        <d v="2021-11-15T12:41:51"/>
        <d v="2021-11-12T15:02:16"/>
        <d v="2021-11-12T01:08:18"/>
        <d v="2021-11-11T10:54:02"/>
        <d v="2021-11-10T21:21:40"/>
        <d v="2021-11-10T08:07:27"/>
        <d v="2021-11-09T18:52:09"/>
        <d v="2021-11-09T04:43:57"/>
        <d v="2021-11-08T15:11:27"/>
        <d v="2021-11-08T01:58:52"/>
        <d v="2021-11-05T20:10:46"/>
        <d v="2021-11-05T05:38:12"/>
        <d v="2021-11-04T15:48:41"/>
        <d v="2021-11-04T03:02:42"/>
        <d v="2021-11-03T12:23:10"/>
        <d v="2021-11-02T23:30:39"/>
        <d v="2021-11-02T09:48:20"/>
        <d v="2021-11-01T19:51:09"/>
        <d v="2021-11-01T07:02:34"/>
        <d v="2021-10-29T10:00:29"/>
        <d v="2021-10-28T20:06:28"/>
        <d v="2021-10-28T06:46:07"/>
        <d v="2021-10-27T16:30:10"/>
        <d v="2021-10-27T02:37:39"/>
        <d v="2021-10-26T13:46:19"/>
        <d v="2021-10-26T00:00:07"/>
        <d v="2021-10-25T09:41:24"/>
        <d v="2021-10-22T13:03:35"/>
        <d v="2021-10-21T22:28:07"/>
        <d v="2021-10-21T09:02:52"/>
        <d v="2021-10-20T18:39:32"/>
        <d v="2021-10-20T04:24:46"/>
        <d v="2021-10-19T13:54:56"/>
        <d v="2021-10-18T23:51:22"/>
        <d v="2021-10-18T10:49:56"/>
        <d v="2021-10-15T14:43:52"/>
        <d v="2021-10-15T01:57:11"/>
        <d v="2021-10-14T13:07:35"/>
        <d v="2021-10-14T00:12:51"/>
        <d v="2021-10-13T10:05:27"/>
        <d v="2021-10-12T20:44:57"/>
        <d v="2021-10-12T06:17:18"/>
        <d v="2021-10-11T16:27:09"/>
        <d v="2021-10-11T02:57:37"/>
        <d v="2021-10-08T21:25:27"/>
        <d v="2021-10-08T07:04:08"/>
        <d v="2021-10-07T17:24:23"/>
        <d v="2021-10-07T04:01:59"/>
        <d v="2021-10-06T13:31:04"/>
        <d v="2021-10-05T23:40:43"/>
        <d v="2021-10-05T09:07:47"/>
        <d v="2021-10-04T19:21:00"/>
        <d v="2021-10-04T05:02:20"/>
        <d v="2021-10-01T21:46:21"/>
        <d v="2021-10-01T08:17:03"/>
        <d v="2021-09-30T18:27:13"/>
        <d v="2021-09-30T04:01:22"/>
        <d v="2021-09-29T15:01:06"/>
        <d v="2021-09-29T01:10:14"/>
        <d v="2021-09-28T10:55:45"/>
        <d v="2021-09-27T21:12:42"/>
        <d v="2021-09-27T06:45:53"/>
        <d v="2021-09-24T23:07:39"/>
        <d v="2021-09-24T10:24:45"/>
        <d v="2021-09-23T19:58:13"/>
        <d v="2021-09-23T06:03:20"/>
        <d v="2021-09-22T17:14:32"/>
        <d v="2021-09-22T03:54:09"/>
        <d v="2021-09-21T13:56:32"/>
        <d v="2021-09-20T23:29:30"/>
        <d v="2021-09-20T09:15:34"/>
        <d v="2021-09-17T13:32:02"/>
        <d v="2021-09-17T00:46:46"/>
        <d v="2021-09-16T10:35:43"/>
        <d v="2021-09-15T20:24:51"/>
        <d v="2021-09-15T06:56:09"/>
        <d v="2021-09-14T16:40:37"/>
        <d v="2021-09-14T02:28:30"/>
        <d v="2021-09-13T11:48:09"/>
        <d v="2021-09-10T15:04:19"/>
        <d v="2021-09-10T00:55:03"/>
        <d v="2021-09-09T11:57:53"/>
        <d v="2021-09-08T22:25:11"/>
        <d v="2021-09-08T08:19:43"/>
        <d v="2021-09-07T19:23:39"/>
        <d v="2021-09-07T06:08:45"/>
        <d v="2021-09-06T16:32:28"/>
        <d v="2021-09-06T03:21:39"/>
        <d v="2021-09-03T21:44:39"/>
        <d v="2021-09-03T08:45:38"/>
        <d v="2021-09-02T18:20:52"/>
        <d v="2021-09-02T05:35:17"/>
        <d v="2021-09-01T16:23:49"/>
        <d v="2021-09-01T02:27:25"/>
        <d v="2021-08-31T11:55:24"/>
        <d v="2021-08-30T21:41:51"/>
        <d v="2021-08-30T08:18:43"/>
        <d v="2021-08-27T11:43:56"/>
        <d v="2021-08-26T22:00:08"/>
        <d v="2021-08-26T07:42:15"/>
        <d v="2021-08-25T17:45:05"/>
        <d v="2021-08-25T03:42:49"/>
        <d v="2021-08-24T14:45:29"/>
        <d v="2021-08-24T00:31:56"/>
        <d v="2021-08-23T11:14:15"/>
        <d v="2021-08-20T15:02:59"/>
        <d v="2021-08-20T01:39:54"/>
        <d v="2021-08-19T11:35:38"/>
        <d v="2021-08-18T22:04:18"/>
        <d v="2021-08-18T08:24:54"/>
        <d v="2021-08-17T19:29:52"/>
        <d v="2021-08-17T06:28:40"/>
        <d v="2021-08-16T16:08:25"/>
        <d v="2021-08-16T01:33:12"/>
        <d v="2021-08-13T19:23:54"/>
        <d v="2021-08-13T04:57:17"/>
        <d v="2021-08-12T14:33:54"/>
        <d v="2021-08-12T00:03:08"/>
        <d v="2021-08-11T09:38:13"/>
        <d v="2021-08-10T19:28:43"/>
        <d v="2021-08-10T06:05:16"/>
        <d v="2021-08-09T16:14:55"/>
        <d v="2021-08-09T03:29:39"/>
        <d v="2021-08-06T19:13:48"/>
        <d v="2021-08-06T05:49:06"/>
        <d v="2021-08-05T16:51:34"/>
        <d v="2021-08-05T02:15:25"/>
        <d v="2021-08-04T12:34:49"/>
        <d v="2021-08-03T22:21:58"/>
        <d v="2021-08-03T09:24:49"/>
        <d v="2021-08-02T19:42:17"/>
        <d v="2021-08-02T06:08:17"/>
        <d v="2021-07-30T22:49:20"/>
        <d v="2021-07-30T09:54:20"/>
        <d v="2021-07-29T20:57:20"/>
        <d v="2021-07-29T07:34:56"/>
        <d v="2021-07-28T16:59:29"/>
        <d v="2021-07-28T02:58:30"/>
        <d v="2021-07-27T13:53:23"/>
        <d v="2021-07-26T23:27:24"/>
        <d v="2021-07-26T09:36:20"/>
        <d v="2021-07-23T13:33:27"/>
        <d v="2021-07-23T00:41:01"/>
        <d v="2021-07-22T11:45:37"/>
        <d v="2021-07-21T21:50:09"/>
        <d v="2021-07-21T07:54:44"/>
        <d v="2021-07-20T18:01:24"/>
        <d v="2021-07-20T03:38:03"/>
        <d v="2021-07-19T13:52:47"/>
        <d v="2021-07-19T01:04:20"/>
        <d v="2021-07-16T18:26:42"/>
        <d v="2021-07-16T04:47:54"/>
        <d v="2021-07-15T14:03:31"/>
        <d v="2021-07-15T00:56:23"/>
        <d v="2021-07-14T10:29:11"/>
        <d v="2021-07-13T21:41:27"/>
        <d v="2021-07-13T07:06:38"/>
        <d v="2021-07-12T18:07:57"/>
        <d v="2021-07-12T04:44:00"/>
        <d v="2021-07-09T21:20:14"/>
        <d v="2021-07-09T07:57:07"/>
        <d v="2021-07-08T18:21:24"/>
        <d v="2021-07-08T05:14:56"/>
        <d v="2021-07-07T15:05:31"/>
        <d v="2021-07-07T01:02:13"/>
        <d v="2021-07-06T10:26:20"/>
        <d v="2021-07-05T21:10:09"/>
        <d v="2021-07-05T08:20:18"/>
        <d v="2021-07-02T12:06:48"/>
        <d v="2021-07-01T23:14:46"/>
        <d v="2021-07-01T08:59:50"/>
        <d v="2021-06-30T18:50:31"/>
        <d v="2021-06-30T05:55:52"/>
        <d v="2021-06-29T16:02:43"/>
        <d v="2021-06-29T02:51:00"/>
        <d v="2021-06-28T12:33:28"/>
        <d v="2021-06-25T17:50:47"/>
        <d v="2021-06-25T04:20:54"/>
        <d v="2021-06-24T14:38:57"/>
        <d v="2021-06-24T01:31:32"/>
        <d v="2021-06-23T12:01:05"/>
        <d v="2021-06-22T21:51:36"/>
        <d v="2021-06-22T08:04:23"/>
        <d v="2021-06-21T19:08:50"/>
        <d v="2021-06-21T05:16:16"/>
        <d v="2021-06-18T23:41:32"/>
        <d v="2021-06-18T10:23:02"/>
        <d v="2021-06-17T20:28:07"/>
        <d v="2021-06-17T06:55:04"/>
        <d v="2021-06-16T17:57:16"/>
        <d v="2021-06-16T03:28:02"/>
        <d v="2021-06-15T13:09:38"/>
        <d v="2021-06-15T00:10:01"/>
        <d v="2021-06-14T09:43:05"/>
        <d v="2021-06-11T13:09:24"/>
        <d v="2021-06-10T22:35:49"/>
        <d v="2021-06-10T09:18:57"/>
        <d v="2021-06-09T18:38:34"/>
        <d v="2021-06-09T05:40:16"/>
        <d v="2021-06-08T15:30:06"/>
        <d v="2021-06-08T01:30:45"/>
        <d v="2021-06-07T12:27:19"/>
        <d v="2021-06-04T15:36:38"/>
        <d v="2021-06-04T01:23:24"/>
        <d v="2021-06-03T11:00:21"/>
        <d v="2021-06-02T20:48:50"/>
        <d v="2021-06-02T08:02:14"/>
        <d v="2021-06-01T18:08:33"/>
        <d v="2021-06-01T03:37:59"/>
        <d v="2021-05-31T13:25:32"/>
        <d v="2021-05-31T00:24:35"/>
        <d v="2021-05-28T17:06:57"/>
        <d v="2021-05-28T03:31:15"/>
        <d v="2021-05-27T13:41:29"/>
        <d v="2021-05-27T00:36:20"/>
        <d v="2021-05-26T11:01:29"/>
        <d v="2021-05-25T21:01:54"/>
        <d v="2021-05-25T08:10:53"/>
        <d v="2021-05-24T18:38:14"/>
        <d v="2021-05-24T04:27:47"/>
        <d v="2021-05-21T21:09:51"/>
        <d v="2021-05-21T07:30:12"/>
        <d v="2021-05-20T17:03:01"/>
        <d v="2021-05-20T02:32:46"/>
        <d v="2021-05-19T12:29:19"/>
        <d v="2021-05-18T22:41:09"/>
        <d v="2021-05-18T08:30:01"/>
        <d v="2021-05-17T18:24:33"/>
        <d v="2021-05-17T03:45:51"/>
        <d v="2021-05-14T22:31:23"/>
        <d v="2021-05-14T08:08:00"/>
        <d v="2021-05-13T18:40:30"/>
        <d v="2021-05-13T05:55:29"/>
        <d v="2021-05-12T16:17:58"/>
        <d v="2021-05-12T01:56:37"/>
        <d v="2021-05-11T12:49:47"/>
        <d v="2021-05-10T22:51:10"/>
        <d v="2021-05-10T10:09:08"/>
        <d v="2021-05-07T16:15:52"/>
        <d v="2021-05-07T03:09:33"/>
        <d v="2021-05-06T14:06:11"/>
        <d v="2021-05-06T01:23:43"/>
        <d v="2021-05-05T11:53:06"/>
        <d v="2021-05-04T22:22:45"/>
        <d v="2021-05-04T09:11:35"/>
        <d v="2021-05-03T20:10:13"/>
        <d v="2021-05-03T06:09:28"/>
        <d v="2021-04-30T22:47:30"/>
        <d v="2021-04-30T09:02:38"/>
        <d v="2021-04-29T19:21:33"/>
        <d v="2021-04-29T05:35:51"/>
        <d v="2021-04-28T15:37:30"/>
        <d v="2021-04-28T02:10:45"/>
        <d v="2021-04-27T12:07:38"/>
        <d v="2021-04-26T22:34:32"/>
        <d v="2021-04-26T08:34:42"/>
        <d v="2021-04-23T13:34:44"/>
        <d v="2021-04-22T23:17:26"/>
        <d v="2021-04-22T09:50:47"/>
        <d v="2021-04-21T19:53:33"/>
        <d v="2021-04-21T07:12:07"/>
        <d v="2021-04-20T16:30:30"/>
        <d v="2021-04-20T03:35:02"/>
        <d v="2021-04-19T13:44:08"/>
        <d v="2021-04-19T00:06:51"/>
        <d v="2021-04-16T17:11:18"/>
        <d v="2021-04-16T02:37:17"/>
        <d v="2021-04-15T12:55:45"/>
        <d v="2021-04-14T23:40:42"/>
        <d v="2021-04-14T09:54:13"/>
        <d v="2021-04-13T19:22:33"/>
        <d v="2021-04-13T05:04:49"/>
        <d v="2021-04-12T14:35:18"/>
        <d v="2021-04-12T01:31:39"/>
        <d v="2021-04-09T19:45:04"/>
        <d v="2021-04-09T05:33:42"/>
        <d v="2021-04-08T15:11:39"/>
        <d v="2021-04-08T01:35:35"/>
        <d v="2021-04-07T12:17:02"/>
        <d v="2021-04-06T21:59:55"/>
        <d v="2021-04-06T07:18:05"/>
        <d v="2021-04-05T17:05:09"/>
        <d v="2021-04-05T04:16:18"/>
        <d v="2021-04-02T21:33:00"/>
        <d v="2021-04-02T07:58:07"/>
        <d v="2021-04-01T18:41:26"/>
        <d v="2021-04-01T05:14:01"/>
        <d v="2021-03-31T14:47:18"/>
        <d v="2021-03-31T01:22:13"/>
        <d v="2021-03-30T12:06:25"/>
        <d v="2021-03-29T21:55:39"/>
        <d v="2021-03-29T08:59:49"/>
        <d v="2021-03-26T12:22:14"/>
        <d v="2021-03-25T22:13:22"/>
        <d v="2021-03-25T07:59:48"/>
        <d v="2021-03-24T17:18:33"/>
        <d v="2021-03-24T04:34:47"/>
        <d v="2021-03-23T14:05:10"/>
        <d v="2021-03-22T23:26:29"/>
        <d v="2021-03-22T09:03:26"/>
        <d v="2021-03-19T12:37:07"/>
        <d v="2021-03-18T22:54:27"/>
        <d v="2021-03-18T09:27:14"/>
        <d v="2021-03-17T19:11:54"/>
        <d v="2021-03-17T05:38:46"/>
        <d v="2021-03-16T16:13:30"/>
        <d v="2021-03-16T02:19:41"/>
        <d v="2021-03-15T13:29:25"/>
        <d v="2021-03-12T16:42:03"/>
        <d v="2021-03-12T03:31:44"/>
        <d v="2021-03-11T13:38:30"/>
        <d v="2021-03-11T00:25:46"/>
        <d v="2021-03-10T09:57:00"/>
        <d v="2021-03-09T21:09:00"/>
        <d v="2021-03-09T07:20:34"/>
        <d v="2021-03-08T17:01:15"/>
        <d v="2021-03-08T02:37:36"/>
        <d v="2021-03-05T21:27:30"/>
        <d v="2021-03-05T08:33:15"/>
        <d v="2021-03-04T18:23:07"/>
        <d v="2021-03-04T04:51:23"/>
        <d v="2021-03-03T15:47:22"/>
        <d v="2021-03-03T02:05:14"/>
        <d v="2021-03-02T11:43:10"/>
        <d v="2021-03-01T21:52:05"/>
        <d v="2021-03-01T09:06:26"/>
        <d v="2021-02-26T13:50:54"/>
        <d v="2021-02-26T00:40:52"/>
        <d v="2021-02-25T11:31:26"/>
        <d v="2021-02-24T20:51:32"/>
        <d v="2021-02-24T06:37:14"/>
        <d v="2021-02-23T17:00:13"/>
        <d v="2021-02-23T03:02:14"/>
        <d v="2021-02-22T14:09:43"/>
        <d v="2021-02-22T00:59:15"/>
        <d v="2021-02-19T17:53:50"/>
        <d v="2021-02-19T04:55:59"/>
        <d v="2021-02-18T14:43:45"/>
        <d v="2021-02-18T01:33:06"/>
        <d v="2021-02-17T12:17:13"/>
        <d v="2021-02-16T21:41:34"/>
        <d v="2021-02-16T07:19:25"/>
        <d v="2021-02-15T18:31:17"/>
        <d v="2021-02-15T05:37:18"/>
        <d v="2021-02-12T10:59:22"/>
        <d v="2021-02-11T20:52:46"/>
        <d v="2021-02-11T06:19:44"/>
        <d v="2021-02-10T17:18:07"/>
        <d v="2021-02-10T02:58:18"/>
        <d v="2021-02-09T12:46:47"/>
        <d v="2021-02-08T23:21:16"/>
        <d v="2021-02-08T09:13:29"/>
        <d v="2021-02-05T11:05:10"/>
        <d v="2021-02-04T22:18:59"/>
        <d v="2021-02-04T09:04:35"/>
        <d v="2021-02-03T19:57:25"/>
        <d v="2021-02-03T07:06:57"/>
        <d v="2021-02-02T18:11:22"/>
        <d v="2021-02-02T05:08:53"/>
        <d v="2021-02-01T15:01:03"/>
        <d v="2021-02-01T01:14:36"/>
        <d v="2021-01-29T19:06:17"/>
        <d v="2021-01-29T06:13:46"/>
        <d v="2021-01-28T15:34:01"/>
        <d v="2021-01-28T02:34:42"/>
        <d v="2021-01-27T11:53:06"/>
        <d v="2021-01-26T21:29:34"/>
        <d v="2021-01-26T08:08:15"/>
        <d v="2021-01-25T17:31:10"/>
        <d v="2021-01-25T03:53:39"/>
        <d v="2021-01-22T20:35:39"/>
        <d v="2021-01-22T07:23:04"/>
        <d v="2021-01-21T18:06:50"/>
        <d v="2021-01-21T03:32:02"/>
        <d v="2021-01-20T14:29:51"/>
        <d v="2021-01-20T00:16:47"/>
        <d v="2021-01-19T09:32:35"/>
        <d v="2021-01-18T20:18:45"/>
        <d v="2021-01-18T06:40:37"/>
        <d v="2021-01-15T23:04:35"/>
        <d v="2021-01-15T09:03:44"/>
        <d v="2021-01-14T19:40:44"/>
        <d v="2021-01-14T06:22:15"/>
        <d v="2021-01-13T15:53:37"/>
        <d v="2021-01-13T02:59:15"/>
        <d v="2021-01-12T13:09:44"/>
        <d v="2021-01-12T00:03:49"/>
        <d v="2021-01-11T09:59:25"/>
        <d v="2021-01-08T13:17:47"/>
        <d v="2021-01-07T23:16:22"/>
        <d v="2021-01-07T09:13:10"/>
        <d v="2021-01-06T19:05:24"/>
        <d v="2021-01-06T05:55:25"/>
        <d v="2021-01-05T16:52:08"/>
        <d v="2021-01-05T04:01:56"/>
        <d v="2021-01-04T13:28:29"/>
        <d v="2021-01-01T19:23:39"/>
        <d v="2021-01-01T06:15:28"/>
      </sharedItems>
      <fieldGroup par="4"/>
    </cacheField>
    <cacheField name="Clean Data" numFmtId="41">
      <sharedItems containsSemiMixedTypes="0" containsString="0" containsNumber="1" minValue="1556" maxValue="6670"/>
    </cacheField>
    <cacheField name="Months (Date Time)" numFmtId="0" databaseField="0">
      <fieldGroup base="0">
        <rangePr groupBy="months" startDate="2021-01-01T06:15:28" endDate="2024-09-26T10:08:49"/>
        <groupItems count="14">
          <s v="&lt;1/1/21"/>
          <s v="Jan"/>
          <s v="Feb"/>
          <s v="Mar"/>
          <s v="Apr"/>
          <s v="May"/>
          <s v="Jun"/>
          <s v="Jul"/>
          <s v="Aug"/>
          <s v="Sep"/>
          <s v="Oct"/>
          <s v="Nov"/>
          <s v="Dec"/>
          <s v="&gt;9/26/24"/>
        </groupItems>
      </fieldGroup>
    </cacheField>
    <cacheField name="Quarters (Date Time)" numFmtId="0" databaseField="0">
      <fieldGroup base="0">
        <rangePr groupBy="quarters" startDate="2021-01-01T06:15:28" endDate="2024-09-26T10:08:49"/>
        <groupItems count="6">
          <s v="&lt;1/1/21"/>
          <s v="Qtr1"/>
          <s v="Qtr2"/>
          <s v="Qtr3"/>
          <s v="Qtr4"/>
          <s v="&gt;9/26/24"/>
        </groupItems>
      </fieldGroup>
    </cacheField>
    <cacheField name="Years (Date Time)" numFmtId="0" databaseField="0">
      <fieldGroup base="0">
        <rangePr groupBy="years" startDate="2021-01-01T06:15:28" endDate="2024-09-26T10:08:49"/>
        <groupItems count="6">
          <s v="&lt;1/1/21"/>
          <s v="2021"/>
          <s v="2022"/>
          <s v="2023"/>
          <s v="2024"/>
          <s v="&gt;9/26/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Ushakov" refreshedDate="45583.491130324073" createdVersion="8" refreshedVersion="8" minRefreshableVersion="3" recordCount="1705" xr:uid="{1614923A-92E1-EA42-9B44-65F5DCA088A7}">
  <cacheSource type="worksheet">
    <worksheetSource ref="G5:H1710" sheet="Silver (Aggregated)"/>
  </cacheSource>
  <cacheFields count="5">
    <cacheField name="Date Time" numFmtId="14">
      <sharedItems containsSemiMixedTypes="0" containsNonDate="0" containsDate="1" containsString="0" minDate="2021-01-01T11:24:17" maxDate="2024-09-26T09:51:04" count="1705">
        <d v="2024-09-26T09:51:04"/>
        <d v="2024-09-25T19:25:00"/>
        <d v="2024-09-25T05:02:54"/>
        <d v="2024-09-24T14:33:51"/>
        <d v="2024-09-24T00:29:13"/>
        <d v="2024-09-23T10:58:59"/>
        <d v="2024-09-20T17:01:07"/>
        <d v="2024-09-20T03:59:44"/>
        <d v="2024-09-19T15:07:18"/>
        <d v="2024-09-19T02:26:00"/>
        <d v="2024-09-18T13:16:44"/>
        <d v="2024-09-17T23:07:41"/>
        <d v="2024-09-17T08:49:54"/>
        <d v="2024-09-16T18:43:55"/>
        <d v="2024-09-16T05:10:12"/>
        <d v="2024-09-13T21:27:13"/>
        <d v="2024-09-13T08:04:18"/>
        <d v="2024-09-12T18:46:05"/>
        <d v="2024-09-12T04:19:45"/>
        <d v="2024-09-11T14:59:31"/>
        <d v="2024-09-11T00:19:51"/>
        <d v="2024-09-10T11:08:22"/>
        <d v="2024-09-09T20:31:23"/>
        <d v="2024-09-09T07:28:39"/>
        <d v="2024-09-06T10:04:00"/>
        <d v="2024-09-05T20:32:26"/>
        <d v="2024-09-05T07:08:00"/>
        <d v="2024-09-04T17:42:45"/>
        <d v="2024-09-04T04:19:12"/>
        <d v="2024-09-03T14:33:03"/>
        <d v="2024-09-03T00:05:47"/>
        <d v="2024-09-02T09:33:05"/>
        <d v="2024-08-30T14:13:34"/>
        <d v="2024-08-29T23:44:29"/>
        <d v="2024-08-29T10:56:50"/>
        <d v="2024-08-28T22:01:27"/>
        <d v="2024-08-28T08:45:35"/>
        <d v="2024-08-27T20:00:32"/>
        <d v="2024-08-27T06:22:45"/>
        <d v="2024-08-26T16:22:22"/>
        <d v="2024-08-26T02:07:32"/>
        <d v="2024-08-23T18:59:34"/>
        <d v="2024-08-23T04:50:23"/>
        <d v="2024-08-22T14:36:43"/>
        <d v="2024-08-22T01:17:55"/>
        <d v="2024-08-21T11:41:29"/>
        <d v="2024-08-20T22:23:50"/>
        <d v="2024-08-20T09:34:10"/>
        <d v="2024-08-19T19:32:22"/>
        <d v="2024-08-19T05:16:05"/>
        <d v="2024-08-16T23:14:29"/>
        <d v="2024-08-16T10:06:02"/>
        <d v="2024-08-15T19:39:25"/>
        <d v="2024-08-15T06:12:02"/>
        <d v="2024-08-14T17:19:51"/>
        <d v="2024-08-14T02:35:43"/>
        <d v="2024-08-13T13:31:48"/>
        <d v="2024-08-13T00:09:57"/>
        <d v="2024-08-12T11:18:56"/>
        <d v="2024-08-09T14:01:30"/>
        <d v="2024-08-09T00:09:39"/>
        <d v="2024-08-08T11:05:49"/>
        <d v="2024-08-07T22:24:40"/>
        <d v="2024-08-07T09:22:52"/>
        <d v="2024-08-06T19:18:54"/>
        <d v="2024-08-06T04:55:27"/>
        <d v="2024-08-05T15:32:08"/>
        <d v="2024-08-05T02:43:54"/>
        <d v="2024-08-02T19:52:58"/>
        <d v="2024-08-02T06:22:58"/>
        <d v="2024-08-01T17:15:42"/>
        <d v="2024-08-01T02:41:15"/>
        <d v="2024-07-31T13:58:50"/>
        <d v="2024-07-30T23:50:55"/>
        <d v="2024-07-30T09:22:22"/>
        <d v="2024-07-29T19:31:44"/>
        <d v="2024-07-29T06:45:35"/>
        <d v="2024-07-26T11:05:11"/>
        <d v="2024-07-25T20:52:22"/>
        <d v="2024-07-25T06:22:16"/>
        <d v="2024-07-24T16:36:38"/>
        <d v="2024-07-24T03:44:42"/>
        <d v="2024-07-23T14:53:56"/>
        <d v="2024-07-23T00:47:46"/>
        <d v="2024-07-22T10:11:00"/>
        <d v="2024-07-19T14:27:20"/>
        <d v="2024-07-19T01:05:09"/>
        <d v="2024-07-18T12:16:33"/>
        <d v="2024-07-17T21:56:03"/>
        <d v="2024-07-17T08:04:48"/>
        <d v="2024-07-16T18:06:14"/>
        <d v="2024-07-16T03:56:07"/>
        <d v="2024-07-15T14:33:16"/>
        <d v="2024-07-15T01:01:39"/>
        <d v="2024-07-12T18:33:47"/>
        <d v="2024-07-12T05:28:15"/>
        <d v="2024-07-11T16:23:49"/>
        <d v="2024-07-11T03:04:57"/>
        <d v="2024-07-10T13:47:01"/>
        <d v="2024-07-10T01:03:36"/>
        <d v="2024-07-09T11:53:17"/>
        <d v="2024-07-08T21:55:57"/>
        <d v="2024-07-08T07:50:42"/>
        <d v="2024-07-05T23:27:53"/>
        <d v="2024-07-05T09:25:46"/>
        <d v="2024-07-04T18:51:22"/>
        <d v="2024-07-04T05:19:17"/>
        <d v="2024-07-03T14:40:43"/>
        <d v="2024-07-03T00:05:26"/>
        <d v="2024-07-02T09:38:24"/>
        <d v="2024-07-01T19:43:49"/>
        <d v="2024-07-01T06:59:44"/>
        <d v="2024-06-28T22:11:26"/>
        <d v="2024-06-28T07:42:22"/>
        <d v="2024-06-27T18:52:46"/>
        <d v="2024-06-27T05:53:40"/>
        <d v="2024-06-26T15:15:01"/>
        <d v="2024-06-26T00:55:41"/>
        <d v="2024-06-25T10:28:41"/>
        <d v="2024-06-24T21:26:58"/>
        <d v="2024-06-24T07:50:24"/>
        <d v="2024-06-21T11:04:13"/>
        <d v="2024-06-20T20:46:29"/>
        <d v="2024-06-20T07:14:07"/>
        <d v="2024-06-19T18:05:48"/>
        <d v="2024-06-19T04:16:25"/>
        <d v="2024-06-18T14:37:33"/>
        <d v="2024-06-18T01:27:45"/>
        <d v="2024-06-17T12:18:41"/>
        <d v="2024-06-14T16:21:04"/>
        <d v="2024-06-14T01:50:34"/>
        <d v="2024-06-13T12:35:27"/>
        <d v="2024-06-12T22:05:35"/>
        <d v="2024-06-12T08:12:14"/>
        <d v="2024-06-11T19:30:35"/>
        <d v="2024-06-11T06:46:19"/>
        <d v="2024-06-10T16:34:42"/>
        <d v="2024-06-10T02:06:06"/>
        <d v="2024-06-07T19:45:54"/>
        <d v="2024-06-07T06:14:37"/>
        <d v="2024-06-06T17:13:47"/>
        <d v="2024-06-06T03:57:39"/>
        <d v="2024-06-05T13:26:08"/>
        <d v="2024-06-05T00:12:19"/>
        <d v="2024-06-04T11:21:32"/>
        <d v="2024-06-03T22:34:57"/>
        <d v="2024-06-03T09:05:56"/>
        <d v="2024-05-31T14:03:06"/>
        <d v="2024-05-31T00:51:21"/>
        <d v="2024-05-30T10:55:57"/>
        <d v="2024-05-29T22:05:28"/>
        <d v="2024-05-29T07:43:03"/>
        <d v="2024-05-28T17:56:26"/>
        <d v="2024-05-28T04:33:17"/>
        <d v="2024-05-27T15:11:10"/>
        <d v="2024-05-27T01:27:24"/>
        <d v="2024-05-24T17:48:15"/>
        <d v="2024-05-24T03:36:00"/>
        <d v="2024-05-23T12:58:09"/>
        <d v="2024-05-22T23:57:33"/>
        <d v="2024-05-22T10:04:07"/>
        <d v="2024-05-21T21:09:59"/>
        <d v="2024-05-21T07:55:39"/>
        <d v="2024-05-20T18:37:04"/>
        <d v="2024-05-20T05:52:10"/>
        <d v="2024-05-17T23:26:15"/>
        <d v="2024-05-17T09:40:48"/>
        <d v="2024-05-16T20:35:20"/>
        <d v="2024-05-16T06:46:12"/>
        <d v="2024-05-15T17:17:17"/>
        <d v="2024-05-15T04:08:44"/>
        <d v="2024-05-14T14:57:03"/>
        <d v="2024-05-14T00:54:22"/>
        <d v="2024-05-13T12:01:32"/>
        <d v="2024-05-10T15:10:48"/>
        <d v="2024-05-10T02:02:34"/>
        <d v="2024-05-09T11:50:31"/>
        <d v="2024-05-08T21:50:32"/>
        <d v="2024-05-08T08:27:49"/>
        <d v="2024-05-07T19:46:24"/>
        <d v="2024-05-07T05:13:18"/>
        <d v="2024-05-06T15:02:37"/>
        <d v="2024-05-06T01:38:13"/>
        <d v="2024-05-03T18:18:22"/>
        <d v="2024-05-03T04:32:13"/>
        <d v="2024-05-02T14:27:03"/>
        <d v="2024-05-02T01:23:29"/>
        <d v="2024-05-01T10:59:53"/>
        <d v="2024-04-30T20:55:58"/>
        <d v="2024-04-30T08:04:07"/>
        <d v="2024-04-29T19:19:32"/>
        <d v="2024-04-29T05:54:03"/>
        <d v="2024-04-26T23:00:45"/>
        <d v="2024-04-26T09:45:13"/>
        <d v="2024-04-25T19:59:44"/>
        <d v="2024-04-25T07:06:00"/>
        <d v="2024-04-24T17:24:11"/>
        <d v="2024-04-24T02:40:44"/>
        <d v="2024-04-23T12:07:54"/>
        <d v="2024-04-22T23:10:21"/>
        <d v="2024-04-22T09:53:08"/>
        <d v="2024-04-19T11:36:20"/>
        <d v="2024-04-18T22:37:03"/>
        <d v="2024-04-18T07:56:49"/>
        <d v="2024-04-17T18:38:12"/>
        <d v="2024-04-17T05:23:31"/>
        <d v="2024-04-16T15:27:37"/>
        <d v="2024-04-16T02:27:10"/>
        <d v="2024-04-15T11:45:12"/>
        <d v="2024-04-12T14:09:54"/>
        <d v="2024-04-12T00:09:51"/>
        <d v="2024-04-11T10:12:49"/>
        <d v="2024-04-10T21:31:09"/>
        <d v="2024-04-10T08:45:09"/>
        <d v="2024-04-09T18:59:58"/>
        <d v="2024-04-09T06:03:22"/>
        <d v="2024-04-08T17:18:06"/>
        <d v="2024-04-08T04:11:40"/>
        <d v="2024-04-05T20:38:40"/>
        <d v="2024-04-05T07:19:56"/>
        <d v="2024-04-04T18:24:10"/>
        <d v="2024-04-04T04:54:30"/>
        <d v="2024-04-03T16:11:15"/>
        <d v="2024-04-03T01:46:50"/>
        <d v="2024-04-02T11:11:30"/>
        <d v="2024-04-01T21:13:11"/>
        <d v="2024-04-01T08:30:13"/>
        <d v="2024-03-29T12:37:50"/>
        <d v="2024-03-28T22:13:00"/>
        <d v="2024-03-28T07:50:40"/>
        <d v="2024-03-27T18:45:46"/>
        <d v="2024-03-27T04:38:21"/>
        <d v="2024-03-26T15:36:48"/>
        <d v="2024-03-26T02:26:20"/>
        <d v="2024-03-25T12:04:05"/>
        <d v="2024-03-22T16:00:52"/>
        <d v="2024-03-22T01:50:33"/>
        <d v="2024-03-21T11:27:00"/>
        <d v="2024-03-20T21:13:17"/>
        <d v="2024-03-20T08:26:12"/>
        <d v="2024-03-19T18:14:04"/>
        <d v="2024-03-19T05:21:02"/>
        <d v="2024-03-18T16:05:13"/>
        <d v="2024-03-18T02:19:20"/>
        <d v="2024-03-15T18:16:28"/>
        <d v="2024-03-15T04:38:28"/>
        <d v="2024-03-14T14:09:23"/>
        <d v="2024-03-14T01:06:38"/>
        <d v="2024-03-13T11:52:42"/>
        <d v="2024-03-12T22:31:16"/>
        <d v="2024-03-12T08:15:00"/>
        <d v="2024-03-11T18:15:37"/>
        <d v="2024-03-11T04:58:36"/>
        <d v="2024-03-08T21:12:48"/>
        <d v="2024-03-08T06:39:41"/>
        <d v="2024-03-07T17:58:18"/>
        <d v="2024-03-07T05:02:08"/>
        <d v="2024-03-06T14:21:41"/>
        <d v="2024-03-06T00:20:24"/>
        <d v="2024-03-05T10:44:21"/>
        <d v="2024-03-04T21:29:29"/>
        <d v="2024-03-04T07:08:08"/>
        <d v="2024-03-01T23:27:48"/>
        <d v="2024-03-01T09:53:55"/>
        <d v="2024-02-29T19:24:15"/>
        <d v="2024-02-29T05:10:34"/>
        <d v="2024-02-28T16:17:03"/>
        <d v="2024-02-28T03:21:11"/>
        <d v="2024-02-27T12:43:02"/>
        <d v="2024-02-26T22:09:53"/>
        <d v="2024-02-26T07:57:40"/>
        <d v="2024-02-23T22:56:25"/>
        <d v="2024-02-23T09:15:22"/>
        <d v="2024-02-22T19:27:48"/>
        <d v="2024-02-22T05:10:19"/>
        <d v="2024-02-21T15:30:08"/>
        <d v="2024-02-21T01:20:34"/>
        <d v="2024-02-20T11:52:16"/>
        <d v="2024-02-19T23:10:45"/>
        <d v="2024-02-19T08:43:27"/>
        <d v="2024-02-16T12:30:13"/>
        <d v="2024-02-15T23:15:26"/>
        <d v="2024-02-15T09:36:36"/>
        <d v="2024-02-14T20:40:43"/>
        <d v="2024-02-14T07:05:15"/>
        <d v="2024-02-13T17:02:12"/>
        <d v="2024-02-13T03:25:59"/>
        <d v="2024-02-12T12:56:31"/>
        <d v="2024-02-09T17:07:34"/>
        <d v="2024-02-09T04:10:34"/>
        <d v="2024-02-08T14:42:41"/>
        <d v="2024-02-08T01:30:20"/>
        <d v="2024-02-07T11:10:07"/>
        <d v="2024-02-06T21:41:00"/>
        <d v="2024-02-06T07:34:54"/>
        <d v="2024-02-05T17:30:02"/>
        <d v="2024-02-05T04:35:44"/>
        <d v="2024-02-02T23:29:50"/>
        <d v="2024-02-02T09:09:12"/>
        <d v="2024-02-01T19:21:43"/>
        <d v="2024-02-01T04:38:57"/>
        <d v="2024-01-31T15:34:08"/>
        <d v="2024-01-31T02:30:37"/>
        <d v="2024-01-30T11:46:39"/>
        <d v="2024-01-29T21:08:33"/>
        <d v="2024-01-29T08:07:01"/>
        <d v="2024-01-26T11:25:58"/>
        <d v="2024-01-25T21:44:53"/>
        <d v="2024-01-25T08:48:37"/>
        <d v="2024-01-24T19:18:35"/>
        <d v="2024-01-24T05:01:53"/>
        <d v="2024-01-23T14:28:21"/>
        <d v="2024-01-23T01:13:27"/>
        <d v="2024-01-22T10:54:48"/>
        <d v="2024-01-19T14:56:26"/>
        <d v="2024-01-19T00:36:28"/>
        <d v="2024-01-18T10:00:34"/>
        <d v="2024-01-17T19:37:15"/>
        <d v="2024-01-17T06:22:27"/>
        <d v="2024-01-16T17:31:04"/>
        <d v="2024-01-16T03:22:11"/>
        <d v="2024-01-15T12:42:55"/>
        <d v="2024-01-12T16:36:47"/>
        <d v="2024-01-12T03:23:07"/>
        <d v="2024-01-11T14:12:08"/>
        <d v="2024-01-11T00:16:08"/>
        <d v="2024-01-10T10:08:54"/>
        <d v="2024-01-09T19:27:34"/>
        <d v="2024-01-09T05:53:23"/>
        <d v="2024-01-08T17:00:13"/>
        <d v="2024-01-08T02:52:16"/>
        <d v="2024-01-05T18:49:50"/>
        <d v="2024-01-05T04:20:55"/>
        <d v="2024-01-04T15:39:44"/>
        <d v="2024-01-04T01:08:13"/>
        <d v="2024-01-03T10:33:41"/>
        <d v="2024-01-02T21:13:48"/>
        <d v="2024-01-02T06:55:46"/>
        <d v="2024-01-01T16:35:26"/>
        <d v="2024-01-01T03:29:46"/>
        <d v="2023-12-29T21:24:39"/>
        <d v="2023-12-29T08:22:09"/>
        <d v="2023-12-28T19:35:37"/>
        <d v="2023-12-28T06:05:09"/>
        <d v="2023-12-27T17:18:29"/>
        <d v="2023-12-27T03:18:51"/>
        <d v="2023-12-26T13:35:52"/>
        <d v="2023-12-25T23:05:36"/>
        <d v="2023-12-25T10:00:49"/>
        <d v="2023-12-22T14:48:00"/>
        <d v="2023-12-22T00:25:27"/>
        <d v="2023-12-21T10:10:13"/>
        <d v="2023-12-20T21:14:50"/>
        <d v="2023-12-20T07:10:45"/>
        <d v="2023-12-19T17:46:26"/>
        <d v="2023-12-19T03:10:14"/>
        <d v="2023-12-18T14:04:14"/>
        <d v="2023-12-18T00:11:43"/>
        <d v="2023-12-15T17:16:44"/>
        <d v="2023-12-15T04:12:53"/>
        <d v="2023-12-14T15:16:43"/>
        <d v="2023-12-14T02:05:57"/>
        <d v="2023-12-13T11:56:26"/>
        <d v="2023-12-12T22:08:48"/>
        <d v="2023-12-12T09:09:59"/>
        <d v="2023-12-11T20:07:31"/>
        <d v="2023-12-11T05:33:24"/>
        <d v="2023-12-08T22:13:09"/>
        <d v="2023-12-08T09:01:17"/>
        <d v="2023-12-07T19:09:39"/>
        <d v="2023-12-07T05:01:28"/>
        <d v="2023-12-06T15:24:27"/>
        <d v="2023-12-06T01:35:15"/>
        <d v="2023-12-05T12:10:40"/>
        <d v="2023-12-04T22:07:00"/>
        <d v="2023-12-04T08:26:52"/>
        <d v="2023-12-01T11:20:50"/>
        <d v="2023-11-30T22:12:50"/>
        <d v="2023-11-30T07:55:16"/>
        <d v="2023-11-29T18:44:13"/>
        <d v="2023-11-29T04:16:18"/>
        <d v="2023-11-28T13:39:55"/>
        <d v="2023-11-27T23:38:37"/>
        <d v="2023-11-27T10:00:03"/>
        <d v="2023-11-24T13:17:31"/>
        <d v="2023-11-23T23:04:24"/>
        <d v="2023-11-23T10:03:30"/>
        <d v="2023-11-22T19:54:10"/>
        <d v="2023-11-22T06:47:27"/>
        <d v="2023-11-21T17:27:36"/>
        <d v="2023-11-21T03:11:30"/>
        <d v="2023-11-20T14:01:41"/>
        <d v="2023-11-20T00:03:07"/>
        <d v="2023-11-17T17:05:33"/>
        <d v="2023-11-17T03:39:05"/>
        <d v="2023-11-16T13:36:00"/>
        <d v="2023-11-16T00:42:42"/>
        <d v="2023-11-15T11:54:07"/>
        <d v="2023-11-14T22:28:05"/>
        <d v="2023-11-14T09:38:32"/>
        <d v="2023-11-13T19:36:55"/>
        <d v="2023-11-13T06:50:49"/>
        <d v="2023-11-10T22:44:06"/>
        <d v="2023-11-10T09:56:52"/>
        <d v="2023-11-09T20:22:19"/>
        <d v="2023-11-09T06:22:01"/>
        <d v="2023-11-08T16:23:10"/>
        <d v="2023-11-08T01:57:19"/>
        <d v="2023-11-07T12:11:29"/>
        <d v="2023-11-06T21:31:37"/>
        <d v="2023-11-06T07:23:34"/>
        <d v="2023-11-03T10:10:41"/>
        <d v="2023-11-02T19:44:26"/>
        <d v="2023-11-02T06:08:31"/>
        <d v="2023-11-01T15:58:27"/>
        <d v="2023-11-01T01:28:22"/>
        <d v="2023-10-31T11:02:49"/>
        <d v="2023-10-30T21:43:57"/>
        <d v="2023-10-30T08:20:42"/>
        <d v="2023-10-27T12:07:19"/>
        <d v="2023-10-26T21:47:14"/>
        <d v="2023-10-26T07:28:06"/>
        <d v="2023-10-25T17:56:56"/>
        <d v="2023-10-25T05:07:05"/>
        <d v="2023-10-24T14:33:22"/>
        <d v="2023-10-23T23:53:54"/>
        <d v="2023-10-23T09:32:11"/>
        <d v="2023-10-20T13:02:24"/>
        <d v="2023-10-19T23:20:28"/>
        <d v="2023-10-19T09:20:24"/>
        <d v="2023-10-18T19:55:52"/>
        <d v="2023-10-18T05:12:03"/>
        <d v="2023-10-17T15:06:57"/>
        <d v="2023-10-17T01:21:56"/>
        <d v="2023-10-16T12:07:13"/>
        <d v="2023-10-13T15:41:59"/>
        <d v="2023-10-13T01:37:35"/>
        <d v="2023-10-12T12:39:43"/>
        <d v="2023-10-11T22:00:19"/>
        <d v="2023-10-11T08:35:38"/>
        <d v="2023-10-10T19:14:10"/>
        <d v="2023-10-10T06:05:49"/>
        <d v="2023-10-09T16:19:25"/>
        <d v="2023-10-09T02:46:10"/>
        <d v="2023-10-06T19:00:16"/>
        <d v="2023-10-06T04:56:28"/>
        <d v="2023-10-05T15:54:27"/>
        <d v="2023-10-05T01:26:02"/>
        <d v="2023-10-04T12:30:09"/>
        <d v="2023-10-03T23:37:49"/>
        <d v="2023-10-03T10:14:33"/>
        <d v="2023-10-02T20:40:56"/>
        <d v="2023-10-02T06:35:06"/>
        <d v="2023-09-29T12:34:29"/>
        <d v="2023-09-28T22:17:52"/>
        <d v="2023-09-28T08:50:46"/>
        <d v="2023-09-27T18:19:57"/>
        <d v="2023-09-27T03:47:03"/>
        <d v="2023-09-26T14:26:07"/>
        <d v="2023-09-26T00:19:51"/>
        <d v="2023-09-25T11:34:11"/>
        <d v="2023-09-22T14:53:05"/>
        <d v="2023-09-22T00:14:16"/>
        <d v="2023-09-21T11:24:14"/>
        <d v="2023-09-20T20:53:04"/>
        <d v="2023-09-20T07:25:29"/>
        <d v="2023-09-19T16:42:57"/>
        <d v="2023-09-19T02:05:29"/>
        <d v="2023-09-18T11:42:47"/>
        <d v="2023-09-15T15:04:57"/>
        <d v="2023-09-15T01:06:36"/>
        <d v="2023-09-14T11:56:20"/>
        <d v="2023-09-13T22:24:39"/>
        <d v="2023-09-13T08:11:45"/>
        <d v="2023-09-12T17:48:12"/>
        <d v="2023-09-12T03:51:44"/>
        <d v="2023-09-11T14:00:43"/>
        <d v="2023-09-11T00:45:41"/>
        <d v="2023-09-08T17:13:54"/>
        <d v="2023-09-08T03:24:11"/>
        <d v="2023-09-07T14:07:52"/>
        <d v="2023-09-06T23:56:47"/>
        <d v="2023-09-06T09:23:22"/>
        <d v="2023-09-05T20:02:45"/>
        <d v="2023-09-05T06:11:58"/>
        <d v="2023-09-04T16:10:46"/>
        <d v="2023-09-04T03:26:38"/>
        <d v="2023-09-01T19:15:04"/>
        <d v="2023-09-01T06:28:37"/>
        <d v="2023-08-31T17:05:23"/>
        <d v="2023-08-31T02:35:05"/>
        <d v="2023-08-30T13:20:06"/>
        <d v="2023-08-29T23:50:58"/>
        <d v="2023-08-29T10:13:13"/>
        <d v="2023-08-28T19:29:50"/>
        <d v="2023-08-28T04:57:12"/>
        <d v="2023-08-25T21:17:55"/>
        <d v="2023-08-25T07:14:27"/>
        <d v="2023-08-24T16:31:08"/>
        <d v="2023-08-24T02:24:35"/>
        <d v="2023-08-23T13:42:06"/>
        <d v="2023-08-22T22:58:46"/>
        <d v="2023-08-22T09:16:48"/>
        <d v="2023-08-21T20:14:51"/>
        <d v="2023-08-21T05:42:41"/>
        <d v="2023-08-18T20:32:06"/>
        <d v="2023-08-18T05:59:26"/>
        <d v="2023-08-17T15:31:17"/>
        <d v="2023-08-17T01:44:03"/>
        <d v="2023-08-16T11:34:13"/>
        <d v="2023-08-15T21:10:07"/>
        <d v="2023-08-15T08:27:51"/>
        <d v="2023-08-14T17:51:06"/>
        <d v="2023-08-14T03:25:31"/>
        <d v="2023-08-11T19:14:20"/>
        <d v="2023-08-11T06:22:58"/>
        <d v="2023-08-10T17:37:25"/>
        <d v="2023-08-10T03:13:06"/>
        <d v="2023-08-09T12:56:29"/>
        <d v="2023-08-08T22:40:50"/>
        <d v="2023-08-08T09:21:23"/>
        <d v="2023-08-07T18:42:02"/>
        <d v="2023-08-07T04:13:02"/>
        <d v="2023-08-04T19:15:48"/>
        <d v="2023-08-04T06:15:44"/>
        <d v="2023-08-03T17:11:11"/>
        <d v="2023-08-03T03:29:44"/>
        <d v="2023-08-02T13:38:21"/>
        <d v="2023-08-01T23:52:59"/>
        <d v="2023-08-01T09:12:42"/>
        <d v="2023-07-31T18:34:36"/>
        <d v="2023-07-31T04:12:39"/>
        <d v="2023-07-28T21:09:40"/>
        <d v="2023-07-28T08:18:55"/>
        <d v="2023-07-27T18:28:02"/>
        <d v="2023-07-27T03:47:39"/>
        <d v="2023-07-26T14:15:21"/>
        <d v="2023-07-26T00:44:42"/>
        <d v="2023-07-25T10:25:52"/>
        <d v="2023-07-24T20:06:28"/>
        <d v="2023-07-24T07:17:30"/>
        <d v="2023-07-21T11:32:05"/>
        <d v="2023-07-20T22:50:53"/>
        <d v="2023-07-20T09:15:30"/>
        <d v="2023-07-19T19:41:58"/>
        <d v="2023-07-19T06:16:41"/>
        <d v="2023-07-18T15:56:35"/>
        <d v="2023-07-18T01:48:04"/>
        <d v="2023-07-17T12:58:14"/>
        <d v="2023-07-17T00:07:44"/>
        <d v="2023-07-14T18:57:41"/>
        <d v="2023-07-14T04:47:02"/>
        <d v="2023-07-13T15:46:49"/>
        <d v="2023-07-13T01:48:47"/>
        <d v="2023-07-12T12:34:03"/>
        <d v="2023-07-11T22:22:09"/>
        <d v="2023-07-11T08:24:30"/>
        <d v="2023-07-10T18:03:55"/>
        <d v="2023-07-10T05:09:15"/>
        <d v="2023-07-07T22:29:23"/>
        <d v="2023-07-07T09:01:55"/>
        <d v="2023-07-06T20:17:31"/>
        <d v="2023-07-06T05:50:47"/>
        <d v="2023-07-05T16:01:12"/>
        <d v="2023-07-05T01:20:08"/>
        <d v="2023-07-04T10:54:32"/>
        <d v="2023-07-03T20:25:56"/>
        <d v="2023-07-03T06:19:37"/>
        <d v="2023-06-30T23:06:28"/>
        <d v="2023-06-30T09:40:09"/>
        <d v="2023-06-29T19:38:40"/>
        <d v="2023-06-29T06:24:16"/>
        <d v="2023-06-28T15:46:26"/>
        <d v="2023-06-28T02:18:37"/>
        <d v="2023-06-27T12:23:40"/>
        <d v="2023-06-26T21:59:51"/>
        <d v="2023-06-26T07:17:01"/>
        <d v="2023-06-23T23:36:42"/>
        <d v="2023-06-23T10:07:52"/>
        <d v="2023-06-22T21:03:21"/>
        <d v="2023-06-22T07:12:22"/>
        <d v="2023-06-21T18:03:44"/>
        <d v="2023-06-21T04:42:30"/>
        <d v="2023-06-20T15:29:58"/>
        <d v="2023-06-20T01:43:45"/>
        <d v="2023-06-19T12:53:05"/>
        <d v="2023-06-16T15:52:30"/>
        <d v="2023-06-16T02:29:57"/>
        <d v="2023-06-15T12:08:33"/>
        <d v="2023-06-14T22:29:33"/>
        <d v="2023-06-14T08:02:22"/>
        <d v="2023-06-13T18:33:53"/>
        <d v="2023-06-13T05:14:41"/>
        <d v="2023-06-12T16:15:40"/>
        <d v="2023-06-12T02:41:13"/>
        <d v="2023-06-09T17:43:55"/>
        <d v="2023-06-09T03:39:58"/>
        <d v="2023-06-08T14:46:30"/>
        <d v="2023-06-08T00:31:33"/>
        <d v="2023-06-07T10:12:02"/>
        <d v="2023-06-06T19:56:20"/>
        <d v="2023-06-06T05:33:46"/>
        <d v="2023-06-05T15:01:45"/>
        <d v="2023-06-05T01:20:54"/>
        <d v="2023-06-02T17:45:36"/>
        <d v="2023-06-02T04:24:16"/>
        <d v="2023-06-01T14:43:46"/>
        <d v="2023-06-01T01:16:08"/>
        <d v="2023-05-31T11:45:57"/>
        <d v="2023-05-30T21:41:12"/>
        <d v="2023-05-30T08:45:03"/>
        <d v="2023-05-29T18:09:51"/>
        <d v="2023-05-29T04:20:32"/>
        <d v="2023-05-26T22:08:56"/>
        <d v="2023-05-26T07:34:07"/>
        <d v="2023-05-25T18:48:33"/>
        <d v="2023-05-25T05:58:34"/>
        <d v="2023-05-24T16:47:16"/>
        <d v="2023-05-24T02:54:54"/>
        <d v="2023-05-23T13:01:30"/>
        <d v="2023-05-22T22:24:25"/>
        <d v="2023-05-22T08:47:01"/>
        <d v="2023-05-19T13:04:07"/>
        <d v="2023-05-18T23:23:29"/>
        <d v="2023-05-18T09:16:59"/>
        <d v="2023-05-17T19:18:23"/>
        <d v="2023-05-17T04:40:27"/>
        <d v="2023-05-16T15:16:30"/>
        <d v="2023-05-16T02:13:05"/>
        <d v="2023-05-15T13:02:09"/>
        <d v="2023-05-12T17:37:54"/>
        <d v="2023-05-12T03:38:42"/>
        <d v="2023-05-11T12:54:43"/>
        <d v="2023-05-10T23:33:46"/>
        <d v="2023-05-10T10:00:08"/>
        <d v="2023-05-09T20:02:42"/>
        <d v="2023-05-09T05:31:52"/>
        <d v="2023-05-08T16:10:36"/>
        <d v="2023-05-08T02:21:33"/>
        <d v="2023-05-05T19:08:10"/>
        <d v="2023-05-05T05:00:26"/>
        <d v="2023-05-04T15:06:50"/>
        <d v="2023-05-04T01:48:59"/>
        <d v="2023-05-03T12:10:03"/>
        <d v="2023-05-02T22:36:37"/>
        <d v="2023-05-02T09:25:05"/>
        <d v="2023-05-01T20:06:11"/>
        <d v="2023-05-01T06:15:52"/>
        <d v="2023-04-28T23:55:29"/>
        <d v="2023-04-28T10:32:30"/>
        <d v="2023-04-27T20:08:09"/>
        <d v="2023-04-27T06:03:24"/>
        <d v="2023-04-26T16:35:43"/>
        <d v="2023-04-26T02:38:06"/>
        <d v="2023-04-25T13:25:21"/>
        <d v="2023-04-24T22:49:45"/>
        <d v="2023-04-24T08:18:21"/>
        <d v="2023-04-21T14:10:45"/>
        <d v="2023-04-21T00:50:58"/>
        <d v="2023-04-20T10:56:18"/>
        <d v="2023-04-19T21:32:31"/>
        <d v="2023-04-19T08:20:00"/>
        <d v="2023-04-18T18:06:14"/>
        <d v="2023-04-18T04:55:11"/>
        <d v="2023-04-17T15:46:32"/>
        <d v="2023-04-17T01:08:09"/>
        <d v="2023-04-14T18:50:02"/>
        <d v="2023-04-14T04:53:57"/>
        <d v="2023-04-13T15:59:49"/>
        <d v="2023-04-13T02:50:30"/>
        <d v="2023-04-12T12:47:46"/>
        <d v="2023-04-12T00:04:44"/>
        <d v="2023-04-11T10:11:48"/>
        <d v="2023-04-10T20:05:08"/>
        <d v="2023-04-10T05:38:06"/>
        <d v="2023-04-07T09:33:40"/>
        <d v="2023-04-06T19:11:57"/>
        <d v="2023-04-06T06:12:15"/>
        <d v="2023-04-05T16:04:03"/>
        <d v="2023-04-05T02:13:13"/>
        <d v="2023-04-04T12:17:33"/>
        <d v="2023-04-03T22:50:03"/>
        <d v="2023-04-03T09:19:19"/>
        <d v="2023-03-31T10:36:21"/>
        <d v="2023-03-30T20:39:17"/>
        <d v="2023-03-30T07:54:06"/>
        <d v="2023-03-29T17:45:46"/>
        <d v="2023-03-29T04:22:58"/>
        <d v="2023-03-28T13:55:43"/>
        <d v="2023-03-28T01:05:18"/>
        <d v="2023-03-27T12:21:25"/>
        <d v="2023-03-24T16:43:07"/>
        <d v="2023-03-24T03:37:19"/>
        <d v="2023-03-23T14:34:07"/>
        <d v="2023-03-23T00:38:09"/>
        <d v="2023-03-22T11:42:07"/>
        <d v="2023-03-21T21:29:25"/>
        <d v="2023-03-21T08:17:53"/>
        <d v="2023-03-20T18:19:34"/>
        <d v="2023-03-20T04:33:24"/>
        <d v="2023-03-17T22:23:52"/>
        <d v="2023-03-17T09:02:45"/>
        <d v="2023-03-16T19:50:28"/>
        <d v="2023-03-16T06:09:38"/>
        <d v="2023-03-15T15:34:06"/>
        <d v="2023-03-15T02:25:18"/>
        <d v="2023-03-14T12:27:43"/>
        <d v="2023-03-13T22:28:35"/>
        <d v="2023-03-13T08:21:50"/>
        <d v="2023-03-10T12:41:50"/>
        <d v="2023-03-09T23:32:11"/>
        <d v="2023-03-09T09:01:58"/>
        <d v="2023-03-08T18:56:23"/>
        <d v="2023-03-08T05:29:50"/>
        <d v="2023-03-07T15:58:33"/>
        <d v="2023-03-07T02:56:51"/>
        <d v="2023-03-06T14:03:24"/>
        <d v="2023-03-03T16:33:32"/>
        <d v="2023-03-03T02:25:30"/>
        <d v="2023-03-02T12:53:07"/>
        <d v="2023-03-01T22:20:30"/>
        <d v="2023-03-01T07:44:09"/>
        <d v="2023-02-28T18:13:31"/>
        <d v="2023-02-28T04:18:51"/>
        <d v="2023-02-27T14:39:12"/>
        <d v="2023-02-27T00:15:30"/>
        <d v="2023-02-24T16:13:36"/>
        <d v="2023-02-24T01:33:06"/>
        <d v="2023-02-23T11:40:51"/>
        <d v="2023-02-22T22:43:42"/>
        <d v="2023-02-22T08:13:19"/>
        <d v="2023-02-21T18:33:37"/>
        <d v="2023-02-21T03:51:11"/>
        <d v="2023-02-20T13:23:32"/>
        <d v="2023-02-20T00:34:12"/>
        <d v="2023-02-17T17:52:05"/>
        <d v="2023-02-17T04:43:42"/>
        <d v="2023-02-16T13:59:44"/>
        <d v="2023-02-15T23:35:01"/>
        <d v="2023-02-15T10:40:44"/>
        <d v="2023-02-14T20:13:42"/>
        <d v="2023-02-14T06:28:19"/>
        <d v="2023-02-13T15:53:36"/>
        <d v="2023-02-13T02:49:14"/>
        <d v="2023-02-10T18:30:46"/>
        <d v="2023-02-10T05:48:11"/>
        <d v="2023-02-09T16:33:58"/>
        <d v="2023-02-09T02:23:43"/>
        <d v="2023-02-08T13:29:14"/>
        <d v="2023-02-07T23:59:02"/>
        <d v="2023-02-07T11:05:13"/>
        <d v="2023-02-06T20:46:22"/>
        <d v="2023-02-06T07:52:40"/>
        <d v="2023-02-03T11:36:27"/>
        <d v="2023-02-02T22:18:12"/>
        <d v="2023-02-02T07:45:21"/>
        <d v="2023-02-01T17:49:26"/>
        <d v="2023-02-01T03:42:43"/>
        <d v="2023-01-31T13:58:56"/>
        <d v="2023-01-31T01:02:12"/>
        <d v="2023-01-30T11:16:57"/>
        <d v="2023-01-27T15:26:10"/>
        <d v="2023-01-27T01:07:28"/>
        <d v="2023-01-26T10:26:52"/>
        <d v="2023-01-25T20:24:51"/>
        <d v="2023-01-25T07:13:57"/>
        <d v="2023-01-24T18:19:32"/>
        <d v="2023-01-24T04:12:50"/>
        <d v="2023-01-23T15:18:11"/>
        <d v="2023-01-23T01:31:38"/>
        <d v="2023-01-20T18:43:09"/>
        <d v="2023-01-20T04:12:05"/>
        <d v="2023-01-19T14:17:18"/>
        <d v="2023-01-19T01:13:17"/>
        <d v="2023-01-18T10:59:59"/>
        <d v="2023-01-17T21:55:42"/>
        <d v="2023-01-17T08:26:46"/>
        <d v="2023-01-16T18:55:22"/>
        <d v="2023-01-16T05:09:10"/>
        <d v="2023-01-13T20:35:37"/>
        <d v="2023-01-13T06:41:39"/>
        <d v="2023-01-12T17:49:34"/>
        <d v="2023-01-12T03:17:00"/>
        <d v="2023-01-11T13:24:07"/>
        <d v="2023-01-10T23:17:41"/>
        <d v="2023-01-10T08:41:21"/>
        <d v="2023-01-09T19:14:38"/>
        <d v="2023-01-09T06:19:54"/>
        <d v="2023-01-06T22:57:34"/>
        <d v="2023-01-06T09:36:33"/>
        <d v="2023-01-05T20:39:42"/>
        <d v="2023-01-05T06:09:53"/>
        <d v="2023-01-04T17:05:40"/>
        <d v="2023-01-04T03:02:33"/>
        <d v="2023-01-03T14:02:45"/>
        <d v="2023-01-03T00:35:02"/>
        <d v="2023-01-02T11:15:33"/>
        <d v="2022-12-30T15:05:33"/>
        <d v="2022-12-30T00:32:36"/>
        <d v="2022-12-29T10:19:10"/>
        <d v="2022-12-28T21:20:21"/>
        <d v="2022-12-28T07:46:49"/>
        <d v="2022-12-27T18:38:47"/>
        <d v="2022-12-27T05:41:11"/>
        <d v="2022-12-26T16:05:54"/>
        <d v="2022-12-26T01:30:35"/>
        <d v="2022-12-23T21:33:13"/>
        <d v="2022-12-23T08:48:12"/>
        <d v="2022-12-22T18:14:09"/>
        <d v="2022-12-22T05:27:32"/>
        <d v="2022-12-21T16:24:05"/>
        <d v="2022-12-21T02:35:31"/>
        <d v="2022-12-20T12:19:10"/>
        <d v="2022-12-19T23:01:48"/>
        <d v="2022-12-19T09:11:46"/>
        <d v="2022-12-16T13:18:19"/>
        <d v="2022-12-16T00:09:54"/>
        <d v="2022-12-15T11:01:41"/>
        <d v="2022-12-14T21:46:10"/>
        <d v="2022-12-14T08:31:55"/>
        <d v="2022-12-13T19:06:02"/>
        <d v="2022-12-13T06:06:35"/>
        <d v="2022-12-12T16:09:21"/>
        <d v="2022-12-12T02:59:26"/>
        <d v="2022-12-09T18:27:38"/>
        <d v="2022-12-09T05:40:51"/>
        <d v="2022-12-08T16:48:17"/>
        <d v="2022-12-08T03:24:15"/>
        <d v="2022-12-07T13:25:49"/>
        <d v="2022-12-07T00:30:24"/>
        <d v="2022-12-06T10:18:53"/>
        <d v="2022-12-05T20:31:14"/>
        <d v="2022-12-05T07:01:54"/>
        <d v="2022-12-02T12:19:29"/>
        <d v="2022-12-01T21:57:59"/>
        <d v="2022-12-01T07:48:17"/>
        <d v="2022-11-30T18:53:37"/>
        <d v="2022-11-30T04:56:46"/>
        <d v="2022-11-29T15:49:23"/>
        <d v="2022-11-29T02:31:30"/>
        <d v="2022-11-28T12:54:41"/>
        <d v="2022-11-25T16:03:35"/>
        <d v="2022-11-25T01:52:56"/>
        <d v="2022-11-24T11:23:35"/>
        <d v="2022-11-23T20:47:50"/>
        <d v="2022-11-23T08:05:11"/>
        <d v="2022-11-22T18:31:52"/>
        <d v="2022-11-22T04:52:47"/>
        <d v="2022-11-21T14:19:18"/>
        <d v="2022-11-21T00:39:12"/>
        <d v="2022-11-18T19:34:21"/>
        <d v="2022-11-18T05:51:39"/>
        <d v="2022-11-17T17:07:57"/>
        <d v="2022-11-17T03:37:27"/>
        <d v="2022-11-16T13:26:41"/>
        <d v="2022-11-16T00:13:57"/>
        <d v="2022-11-15T10:00:47"/>
        <d v="2022-11-14T20:25:44"/>
        <d v="2022-11-14T07:28:41"/>
        <d v="2022-11-11T23:47:39"/>
        <d v="2022-11-11T09:28:05"/>
        <d v="2022-11-10T20:00:59"/>
        <d v="2022-11-10T05:44:36"/>
        <d v="2022-11-09T17:02:33"/>
        <d v="2022-11-09T04:13:05"/>
        <d v="2022-11-08T14:32:36"/>
        <d v="2022-11-08T00:59:32"/>
        <d v="2022-11-07T10:30:32"/>
        <d v="2022-11-04T14:28:15"/>
        <d v="2022-11-04T00:47:42"/>
        <d v="2022-11-03T11:15:24"/>
        <d v="2022-11-02T22:33:16"/>
        <d v="2022-11-02T07:53:59"/>
        <d v="2022-11-01T18:29:54"/>
        <d v="2022-11-01T03:53:12"/>
        <d v="2022-10-31T13:11:40"/>
        <d v="2022-10-28T15:11:25"/>
        <d v="2022-10-28T01:19:28"/>
        <d v="2022-10-27T12:02:57"/>
        <d v="2022-10-26T21:43:33"/>
        <d v="2022-10-26T08:17:25"/>
        <d v="2022-10-25T17:33:05"/>
        <d v="2022-10-25T03:56:46"/>
        <d v="2022-10-24T13:21:57"/>
        <d v="2022-10-21T17:07:00"/>
        <d v="2022-10-21T04:17:47"/>
        <d v="2022-10-20T15:03:00"/>
        <d v="2022-10-20T01:55:44"/>
        <d v="2022-10-19T11:48:12"/>
        <d v="2022-10-18T21:53:24"/>
        <d v="2022-10-18T08:53:04"/>
        <d v="2022-10-17T18:52:06"/>
        <d v="2022-10-17T05:44:37"/>
        <d v="2022-10-14T10:25:21"/>
        <d v="2022-10-13T21:39:44"/>
        <d v="2022-10-13T07:02:01"/>
        <d v="2022-10-12T17:57:35"/>
        <d v="2022-10-12T04:24:55"/>
        <d v="2022-10-11T15:42:13"/>
        <d v="2022-10-11T02:25:39"/>
        <d v="2022-10-10T12:38:58"/>
        <d v="2022-10-07T16:32:23"/>
        <d v="2022-10-07T02:14:43"/>
        <d v="2022-10-06T12:05:09"/>
        <d v="2022-10-05T22:53:28"/>
        <d v="2022-10-05T09:22:49"/>
        <d v="2022-10-04T20:19:14"/>
        <d v="2022-10-04T05:49:38"/>
        <d v="2022-10-03T15:18:10"/>
        <d v="2022-10-03T01:59:47"/>
        <d v="2022-09-30T19:54:07"/>
        <d v="2022-09-30T05:47:26"/>
        <d v="2022-09-29T15:59:02"/>
        <d v="2022-09-29T02:36:56"/>
        <d v="2022-09-28T12:40:07"/>
        <d v="2022-09-27T22:05:29"/>
        <d v="2022-09-27T09:01:59"/>
        <d v="2022-09-26T20:14:58"/>
        <d v="2022-09-26T07:09:50"/>
        <d v="2022-09-23T09:38:18"/>
        <d v="2022-09-22T20:02:47"/>
        <d v="2022-09-22T05:23:23"/>
        <d v="2022-09-21T16:03:08"/>
        <d v="2022-09-21T02:33:16"/>
        <d v="2022-09-20T12:22:35"/>
        <d v="2022-09-19T21:56:51"/>
        <d v="2022-09-19T08:13:33"/>
        <d v="2022-09-16T11:35:27"/>
        <d v="2022-09-15T22:14:54"/>
        <d v="2022-09-15T08:14:54"/>
        <d v="2022-09-14T17:56:22"/>
        <d v="2022-09-14T04:21:01"/>
        <d v="2022-09-13T15:29:10"/>
        <d v="2022-09-13T01:39:40"/>
        <d v="2022-09-12T11:46:40"/>
        <d v="2022-09-09T15:29:31"/>
        <d v="2022-09-09T00:55:00"/>
        <d v="2022-09-08T10:17:23"/>
        <d v="2022-09-07T19:55:25"/>
        <d v="2022-09-07T07:01:41"/>
        <d v="2022-09-06T18:18:59"/>
        <d v="2022-09-06T04:43:25"/>
        <d v="2022-09-05T15:36:50"/>
        <d v="2022-09-05T01:05:36"/>
        <d v="2022-09-02T18:41:39"/>
        <d v="2022-09-02T05:51:06"/>
        <d v="2022-09-01T15:48:48"/>
        <d v="2022-09-01T01:11:29"/>
        <d v="2022-08-31T11:49:40"/>
        <d v="2022-08-30T21:51:13"/>
        <d v="2022-08-30T07:38:29"/>
        <d v="2022-08-29T18:26:49"/>
        <d v="2022-08-29T04:09:27"/>
        <d v="2022-08-26T19:50:48"/>
        <d v="2022-08-26T05:58:42"/>
        <d v="2022-08-25T16:06:08"/>
        <d v="2022-08-25T02:08:03"/>
        <d v="2022-08-24T12:59:36"/>
        <d v="2022-08-23T22:43:15"/>
        <d v="2022-08-23T09:55:55"/>
        <d v="2022-08-22T19:55:51"/>
        <d v="2022-08-22T05:34:55"/>
        <d v="2022-08-19T19:59:21"/>
        <d v="2022-08-19T05:15:10"/>
        <d v="2022-08-18T14:43:34"/>
        <d v="2022-08-18T00:21:47"/>
        <d v="2022-08-17T11:03:07"/>
        <d v="2022-08-16T20:51:48"/>
        <d v="2022-08-16T06:38:00"/>
        <d v="2022-08-15T16:28:44"/>
        <d v="2022-08-15T03:04:36"/>
        <d v="2022-08-12T23:14:27"/>
        <d v="2022-08-12T10:13:10"/>
        <d v="2022-08-11T20:35:10"/>
        <d v="2022-08-11T07:46:26"/>
        <d v="2022-08-10T17:40:34"/>
        <d v="2022-08-10T03:52:26"/>
        <d v="2022-08-09T13:20:18"/>
        <d v="2022-08-08T23:12:26"/>
        <d v="2022-08-08T10:26:54"/>
        <d v="2022-08-05T14:39:51"/>
        <d v="2022-08-05T01:23:42"/>
        <d v="2022-08-04T10:58:54"/>
        <d v="2022-08-03T20:14:54"/>
        <d v="2022-08-03T05:40:19"/>
        <d v="2022-08-02T16:05:28"/>
        <d v="2022-08-02T02:51:25"/>
        <d v="2022-08-01T13:46:38"/>
        <d v="2022-07-29T16:16:14"/>
        <d v="2022-07-29T01:35:04"/>
        <d v="2022-07-28T10:57:25"/>
        <d v="2022-07-27T21:12:16"/>
        <d v="2022-07-27T08:25:19"/>
        <d v="2022-07-26T19:37:24"/>
        <d v="2022-07-26T05:32:26"/>
        <d v="2022-07-25T16:44:31"/>
        <d v="2022-07-25T03:26:53"/>
        <d v="2022-07-22T21:16:45"/>
        <d v="2022-07-22T08:27:02"/>
        <d v="2022-07-21T19:41:22"/>
        <d v="2022-07-21T06:17:24"/>
        <d v="2022-07-20T15:57:15"/>
        <d v="2022-07-20T02:58:22"/>
        <d v="2022-07-19T13:58:12"/>
        <d v="2022-07-19T00:43:48"/>
        <d v="2022-07-18T11:30:32"/>
        <d v="2022-07-15T14:25:03"/>
        <d v="2022-07-15T00:57:11"/>
        <d v="2022-07-14T10:22:50"/>
        <d v="2022-07-13T21:05:14"/>
        <d v="2022-07-13T06:37:06"/>
        <d v="2022-07-12T16:15:31"/>
        <d v="2022-07-12T03:05:57"/>
        <d v="2022-07-11T14:11:16"/>
        <d v="2022-07-11T01:13:38"/>
        <d v="2022-07-08T21:49:48"/>
        <d v="2022-07-08T08:57:45"/>
        <d v="2022-07-07T19:02:07"/>
        <d v="2022-07-07T05:52:18"/>
        <d v="2022-07-06T16:54:06"/>
        <d v="2022-07-06T02:16:30"/>
        <d v="2022-07-05T12:39:51"/>
        <d v="2022-07-04T23:22:03"/>
        <d v="2022-07-04T09:48:03"/>
        <d v="2022-07-01T13:47:08"/>
        <d v="2022-07-01T00:54:02"/>
        <d v="2022-06-30T10:39:41"/>
        <d v="2022-06-29T21:26:31"/>
        <d v="2022-06-29T06:55:08"/>
        <d v="2022-06-28T17:49:06"/>
        <d v="2022-06-28T04:13:59"/>
        <d v="2022-06-27T14:03:10"/>
        <d v="2022-06-24T16:46:43"/>
        <d v="2022-06-24T03:29:55"/>
        <d v="2022-06-23T13:08:07"/>
        <d v="2022-06-23T00:03:02"/>
        <d v="2022-06-22T09:27:56"/>
        <d v="2022-06-21T19:34:55"/>
        <d v="2022-06-21T05:17:17"/>
        <d v="2022-06-20T15:58:43"/>
        <d v="2022-06-20T03:00:10"/>
        <d v="2022-06-17T21:25:47"/>
        <d v="2022-06-17T08:14:20"/>
        <d v="2022-06-16T19:06:45"/>
        <d v="2022-06-16T04:39:04"/>
        <d v="2022-06-15T15:51:57"/>
        <d v="2022-06-15T02:31:05"/>
        <d v="2022-06-14T13:28:20"/>
        <d v="2022-06-14T00:43:04"/>
        <d v="2022-06-13T10:59:12"/>
        <d v="2022-06-10T14:50:47"/>
        <d v="2022-06-10T00:27:27"/>
        <d v="2022-06-09T10:17:59"/>
        <d v="2022-06-08T20:01:20"/>
        <d v="2022-06-08T06:49:57"/>
        <d v="2022-06-07T16:49:32"/>
        <d v="2022-06-07T03:56:38"/>
        <d v="2022-06-06T13:46:30"/>
        <d v="2022-06-06T00:53:40"/>
        <d v="2022-06-03T17:26:31"/>
        <d v="2022-06-03T03:35:56"/>
        <d v="2022-06-02T14:12:42"/>
        <d v="2022-06-02T01:16:21"/>
        <d v="2022-06-01T12:08:10"/>
        <d v="2022-05-31T23:04:41"/>
        <d v="2022-05-31T08:50:38"/>
        <d v="2022-05-30T18:20:57"/>
        <d v="2022-05-30T04:00:28"/>
        <d v="2022-05-27T21:12:39"/>
        <d v="2022-05-27T06:35:32"/>
        <d v="2022-05-26T17:42:23"/>
        <d v="2022-05-26T03:13:25"/>
        <d v="2022-05-25T13:43:59"/>
        <d v="2022-05-25T00:37:38"/>
        <d v="2022-05-24T11:54:10"/>
        <d v="2022-05-23T22:22:00"/>
        <d v="2022-05-23T08:10:54"/>
        <d v="2022-05-20T11:02:33"/>
        <d v="2022-05-19T22:00:30"/>
        <d v="2022-05-19T09:01:31"/>
        <d v="2022-05-18T19:40:32"/>
        <d v="2022-05-18T06:07:30"/>
        <d v="2022-05-17T15:45:20"/>
        <d v="2022-05-17T01:41:51"/>
        <d v="2022-05-16T11:06:09"/>
        <d v="2022-05-13T15:23:10"/>
        <d v="2022-05-13T01:23:06"/>
        <d v="2022-05-12T10:44:31"/>
        <d v="2022-05-11T21:36:42"/>
        <d v="2022-05-11T07:28:07"/>
        <d v="2022-05-10T17:19:24"/>
        <d v="2022-05-10T04:17:13"/>
        <d v="2022-05-09T13:47:50"/>
        <d v="2022-05-09T00:03:46"/>
        <d v="2022-05-06T17:17:48"/>
        <d v="2022-05-06T04:14:12"/>
        <d v="2022-05-05T14:49:16"/>
        <d v="2022-05-05T01:59:49"/>
        <d v="2022-05-04T13:02:43"/>
        <d v="2022-05-04T00:20:35"/>
        <d v="2022-05-03T10:56:30"/>
        <d v="2022-05-02T22:08:34"/>
        <d v="2022-05-02T07:24:29"/>
        <d v="2022-04-29T22:49:13"/>
        <d v="2022-04-29T09:33:36"/>
        <d v="2022-04-28T20:33:55"/>
        <d v="2022-04-28T07:03:23"/>
        <d v="2022-04-27T16:36:25"/>
        <d v="2022-04-27T03:37:35"/>
        <d v="2022-04-26T13:08:42"/>
        <d v="2022-04-25T22:50:50"/>
        <d v="2022-04-25T09:01:42"/>
        <d v="2022-04-22T13:58:32"/>
        <d v="2022-04-21T23:35:16"/>
        <d v="2022-04-21T09:53:12"/>
        <d v="2022-04-20T20:33:13"/>
        <d v="2022-04-20T06:07:57"/>
        <d v="2022-04-19T15:56:10"/>
        <d v="2022-04-19T02:20:42"/>
        <d v="2022-04-18T12:46:45"/>
        <d v="2022-04-15T14:30:58"/>
        <d v="2022-04-15T01:14:20"/>
        <d v="2022-04-14T11:48:59"/>
        <d v="2022-04-13T22:12:41"/>
        <d v="2022-04-13T07:46:52"/>
        <d v="2022-04-12T18:41:36"/>
        <d v="2022-04-12T05:15:28"/>
        <d v="2022-04-11T15:01:22"/>
        <d v="2022-04-11T02:04:43"/>
        <d v="2022-04-08T18:03:09"/>
        <d v="2022-04-08T03:29:26"/>
        <d v="2022-04-07T13:59:26"/>
        <d v="2022-04-07T00:24:18"/>
        <d v="2022-04-06T10:28:40"/>
        <d v="2022-04-05T21:45:15"/>
        <d v="2022-04-05T07:57:10"/>
        <d v="2022-04-04T17:28:25"/>
        <d v="2022-04-04T03:02:43"/>
        <d v="2022-04-01T20:59:37"/>
        <d v="2022-04-01T06:48:45"/>
        <d v="2022-03-31T17:34:13"/>
        <d v="2022-03-31T04:03:04"/>
        <d v="2022-03-30T15:07:41"/>
        <d v="2022-03-30T00:39:07"/>
        <d v="2022-03-29T11:56:50"/>
        <d v="2022-03-28T21:50:10"/>
        <d v="2022-03-28T07:46:40"/>
        <d v="2022-03-25T13:35:42"/>
        <d v="2022-03-24T22:58:24"/>
        <d v="2022-03-24T08:49:38"/>
        <d v="2022-03-23T19:36:01"/>
        <d v="2022-03-23T06:17:35"/>
        <d v="2022-03-22T16:53:14"/>
        <d v="2022-03-22T02:30:07"/>
        <d v="2022-03-21T12:40:56"/>
        <d v="2022-03-18T17:00:59"/>
        <d v="2022-03-18T02:57:27"/>
        <d v="2022-03-17T12:27:11"/>
        <d v="2022-03-16T22:36:50"/>
        <d v="2022-03-16T08:25:04"/>
        <d v="2022-03-15T18:08:15"/>
        <d v="2022-03-15T04:51:05"/>
        <d v="2022-03-14T15:18:28"/>
        <d v="2022-03-14T00:59:29"/>
        <d v="2022-03-11T17:11:16"/>
        <d v="2022-03-11T03:53:02"/>
        <d v="2022-03-10T13:43:52"/>
        <d v="2022-03-10T00:06:33"/>
        <d v="2022-03-09T10:45:52"/>
        <d v="2022-03-08T20:10:10"/>
        <d v="2022-03-08T07:20:02"/>
        <d v="2022-03-07T18:33:18"/>
        <d v="2022-03-07T05:15:02"/>
        <d v="2022-03-04T23:20:29"/>
        <d v="2022-03-04T10:17:46"/>
        <d v="2022-03-03T21:05:32"/>
        <d v="2022-03-03T07:33:12"/>
        <d v="2022-03-02T18:08:10"/>
        <d v="2022-03-02T03:39:16"/>
        <d v="2022-03-01T14:35:59"/>
        <d v="2022-03-01T01:22:10"/>
        <d v="2022-02-28T11:12:25"/>
        <d v="2022-02-25T12:52:12"/>
        <d v="2022-02-24T23:00:25"/>
        <d v="2022-02-24T08:53:20"/>
        <d v="2022-02-23T18:45:56"/>
        <d v="2022-02-23T04:27:09"/>
        <d v="2022-02-22T15:08:24"/>
        <d v="2022-02-22T02:24:06"/>
        <d v="2022-02-21T11:51:58"/>
        <d v="2022-02-18T15:45:52"/>
        <d v="2022-02-18T01:36:44"/>
        <d v="2022-02-17T12:42:25"/>
        <d v="2022-02-16T23:52:14"/>
        <d v="2022-02-16T10:57:49"/>
        <d v="2022-02-15T20:26:04"/>
        <d v="2022-02-15T06:01:06"/>
        <d v="2022-02-14T16:05:05"/>
        <d v="2022-02-14T03:19:09"/>
        <d v="2022-02-11T21:20:19"/>
        <d v="2022-02-11T07:38:12"/>
        <d v="2022-02-10T18:02:35"/>
        <d v="2022-02-10T04:50:33"/>
        <d v="2022-02-09T15:04:52"/>
        <d v="2022-02-09T02:05:20"/>
        <d v="2022-02-08T13:03:14"/>
        <d v="2022-02-07T23:49:29"/>
        <d v="2022-02-07T10:30:53"/>
        <d v="2022-02-04T11:54:06"/>
        <d v="2022-02-03T21:45:00"/>
        <d v="2022-02-03T07:16:23"/>
        <d v="2022-02-02T17:44:37"/>
        <d v="2022-02-02T04:40:35"/>
        <d v="2022-02-01T14:29:51"/>
        <d v="2022-01-31T23:57:13"/>
        <d v="2022-01-31T09:43:27"/>
        <d v="2022-01-28T13:19:17"/>
        <d v="2022-01-27T23:28:58"/>
        <d v="2022-01-27T09:51:08"/>
        <d v="2022-01-26T19:38:48"/>
        <d v="2022-01-26T06:29:57"/>
        <d v="2022-01-25T17:10:20"/>
        <d v="2022-01-25T02:52:44"/>
        <d v="2022-01-24T12:12:57"/>
        <d v="2022-01-21T13:37:29"/>
        <d v="2022-01-20T22:53:25"/>
        <d v="2022-01-20T09:10:26"/>
        <d v="2022-01-19T20:16:55"/>
        <d v="2022-01-19T06:59:51"/>
        <d v="2022-01-18T16:28:03"/>
        <d v="2022-01-18T01:58:56"/>
        <d v="2022-01-17T12:42:20"/>
        <d v="2022-01-14T18:38:23"/>
        <d v="2022-01-14T05:51:01"/>
        <d v="2022-01-13T16:20:35"/>
        <d v="2022-01-13T01:49:18"/>
        <d v="2022-01-12T11:25:28"/>
        <d v="2022-01-11T21:24:12"/>
        <d v="2022-01-11T06:48:31"/>
        <d v="2022-01-10T17:31:46"/>
        <d v="2022-01-10T03:31:30"/>
        <d v="2022-01-07T20:39:11"/>
        <d v="2022-01-07T07:28:18"/>
        <d v="2022-01-06T18:01:56"/>
        <d v="2022-01-06T03:45:20"/>
        <d v="2022-01-05T13:06:40"/>
        <d v="2022-01-04T23:24:45"/>
        <d v="2022-01-04T10:12:10"/>
        <d v="2022-01-03T20:38:27"/>
        <d v="2022-01-03T06:52:41"/>
        <d v="2021-12-31T22:45:58"/>
        <d v="2021-12-31T08:33:19"/>
        <d v="2021-12-30T18:45:06"/>
        <d v="2021-12-30T05:20:28"/>
        <d v="2021-12-29T15:13:01"/>
        <d v="2021-12-29T01:58:58"/>
        <d v="2021-12-28T12:17:46"/>
        <d v="2021-12-27T23:17:41"/>
        <d v="2021-12-27T10:13:49"/>
        <d v="2021-12-24T13:02:37"/>
        <d v="2021-12-23T23:39:27"/>
        <d v="2021-12-23T09:39:29"/>
        <d v="2021-12-22T19:23:37"/>
        <d v="2021-12-22T05:08:03"/>
        <d v="2021-12-21T15:24:33"/>
        <d v="2021-12-21T00:53:29"/>
        <d v="2021-12-20T11:18:44"/>
        <d v="2021-12-17T12:11:53"/>
        <d v="2021-12-16T23:04:08"/>
        <d v="2021-12-16T09:54:48"/>
        <d v="2021-12-15T19:49:43"/>
        <d v="2021-12-15T06:10:43"/>
        <d v="2021-12-14T16:00:12"/>
        <d v="2021-12-14T01:55:37"/>
        <d v="2021-12-13T11:45:01"/>
        <d v="2021-12-10T13:04:15"/>
        <d v="2021-12-10T00:20:29"/>
        <d v="2021-12-09T11:08:53"/>
        <d v="2021-12-08T21:12:15"/>
        <d v="2021-12-08T07:53:45"/>
        <d v="2021-12-07T18:31:33"/>
        <d v="2021-12-07T04:49:41"/>
        <d v="2021-12-06T14:06:34"/>
        <d v="2021-12-06T01:20:01"/>
        <d v="2021-12-03T19:09:35"/>
        <d v="2021-12-03T05:06:16"/>
        <d v="2021-12-02T14:24:19"/>
        <d v="2021-12-02T01:27:16"/>
        <d v="2021-12-01T10:45:09"/>
        <d v="2021-11-30T20:04:39"/>
        <d v="2021-11-30T07:13:37"/>
        <d v="2021-11-29T17:21:02"/>
        <d v="2021-11-29T03:30:02"/>
        <d v="2021-11-26T20:45:22"/>
        <d v="2021-11-26T07:41:24"/>
        <d v="2021-11-25T18:22:56"/>
        <d v="2021-11-25T05:32:25"/>
        <d v="2021-11-24T16:19:51"/>
        <d v="2021-11-24T01:50:51"/>
        <d v="2021-11-23T11:07:27"/>
        <d v="2021-11-22T21:41:25"/>
        <d v="2021-11-22T07:51:01"/>
        <d v="2021-11-19T23:44:43"/>
        <d v="2021-11-19T09:55:50"/>
        <d v="2021-11-18T19:45:58"/>
        <d v="2021-11-18T05:02:32"/>
        <d v="2021-11-17T15:41:15"/>
        <d v="2021-11-17T01:50:24"/>
        <d v="2021-11-16T12:28:12"/>
        <d v="2021-11-15T22:45:33"/>
        <d v="2021-11-15T09:52:52"/>
        <d v="2021-11-12T12:24:57"/>
        <d v="2021-11-11T23:00:09"/>
        <d v="2021-11-11T10:00:14"/>
        <d v="2021-11-10T20:07:28"/>
        <d v="2021-11-10T07:00:08"/>
        <d v="2021-11-09T17:20:17"/>
        <d v="2021-11-09T02:59:27"/>
        <d v="2021-11-08T13:50:41"/>
        <d v="2021-11-05T18:09:21"/>
        <d v="2021-11-05T04:26:14"/>
        <d v="2021-11-04T14:49:32"/>
        <d v="2021-11-04T00:43:46"/>
        <d v="2021-11-03T10:47:49"/>
        <d v="2021-11-02T21:43:38"/>
        <d v="2021-11-02T08:47:13"/>
        <d v="2021-11-01T19:37:20"/>
        <d v="2021-11-01T05:46:45"/>
        <d v="2021-10-29T23:43:06"/>
        <d v="2021-10-29T09:33:02"/>
        <d v="2021-10-28T20:17:18"/>
        <d v="2021-10-28T06:57:42"/>
        <d v="2021-10-27T17:36:37"/>
        <d v="2021-10-27T04:24:00"/>
        <d v="2021-10-26T14:07:22"/>
        <d v="2021-10-26T00:14:23"/>
        <d v="2021-10-25T11:09:55"/>
        <d v="2021-10-22T12:56:08"/>
        <d v="2021-10-21T23:24:29"/>
        <d v="2021-10-21T09:23:15"/>
        <d v="2021-10-20T18:51:08"/>
        <d v="2021-10-20T06:04:11"/>
        <d v="2021-10-19T17:07:09"/>
        <d v="2021-10-19T03:50:37"/>
        <d v="2021-10-18T14:20:30"/>
        <d v="2021-10-18T00:05:17"/>
        <d v="2021-10-15T14:38:48"/>
        <d v="2021-10-15T00:19:01"/>
        <d v="2021-10-14T10:30:15"/>
        <d v="2021-10-13T19:57:30"/>
        <d v="2021-10-13T05:40:30"/>
        <d v="2021-10-12T15:17:14"/>
        <d v="2021-10-12T00:46:31"/>
        <d v="2021-10-11T10:42:20"/>
        <d v="2021-10-08T12:30:10"/>
        <d v="2021-10-07T22:34:16"/>
        <d v="2021-10-07T09:46:23"/>
        <d v="2021-10-06T19:33:13"/>
        <d v="2021-10-06T06:38:07"/>
        <d v="2021-10-05T16:12:47"/>
        <d v="2021-10-05T02:20:16"/>
        <d v="2021-10-04T13:03:33"/>
        <d v="2021-10-01T17:09:28"/>
        <d v="2021-10-01T02:30:49"/>
        <d v="2021-09-30T13:17:10"/>
        <d v="2021-09-29T22:48:06"/>
        <d v="2021-09-29T08:35:21"/>
        <d v="2021-09-28T19:29:34"/>
        <d v="2021-09-28T06:21:22"/>
        <d v="2021-09-27T16:59:36"/>
        <d v="2021-09-27T02:40:39"/>
        <d v="2021-09-24T19:36:33"/>
        <d v="2021-09-24T06:18:46"/>
        <d v="2021-09-23T16:38:47"/>
        <d v="2021-09-23T02:28:59"/>
        <d v="2021-09-22T12:51:11"/>
        <d v="2021-09-21T23:49:55"/>
        <d v="2021-09-21T10:20:16"/>
        <d v="2021-09-20T21:29:51"/>
        <d v="2021-09-20T08:42:29"/>
        <d v="2021-09-17T13:17:08"/>
        <d v="2021-09-17T00:27:21"/>
        <d v="2021-09-16T10:20:28"/>
        <d v="2021-09-15T21:10:44"/>
        <d v="2021-09-15T07:05:24"/>
        <d v="2021-09-14T18:23:59"/>
        <d v="2021-09-14T03:53:48"/>
        <d v="2021-09-13T13:28:55"/>
        <d v="2021-09-10T15:28:04"/>
        <d v="2021-09-10T01:03:47"/>
        <d v="2021-09-09T11:28:08"/>
        <d v="2021-09-08T21:30:24"/>
        <d v="2021-09-08T08:29:23"/>
        <d v="2021-09-07T19:36:12"/>
        <d v="2021-09-07T06:48:45"/>
        <d v="2021-09-06T17:28:57"/>
        <d v="2021-09-06T03:18:04"/>
        <d v="2021-09-03T23:11:50"/>
        <d v="2021-09-03T10:03:57"/>
        <d v="2021-09-02T19:41:12"/>
        <d v="2021-09-02T05:21:11"/>
        <d v="2021-09-01T15:39:43"/>
        <d v="2021-09-01T01:49:28"/>
        <d v="2021-08-31T13:05:51"/>
        <d v="2021-08-31T00:14:18"/>
        <d v="2021-08-30T10:34:34"/>
        <d v="2021-08-27T13:41:26"/>
        <d v="2021-08-27T00:38:14"/>
        <d v="2021-08-26T10:10:49"/>
        <d v="2021-08-25T21:07:50"/>
        <d v="2021-08-25T06:23:55"/>
        <d v="2021-08-24T16:21:15"/>
        <d v="2021-08-24T02:35:11"/>
        <d v="2021-08-23T13:10:58"/>
        <d v="2021-08-23T00:00:20"/>
        <d v="2021-08-20T16:05:17"/>
        <d v="2021-08-20T01:46:30"/>
        <d v="2021-08-19T12:30:04"/>
        <d v="2021-08-18T22:52:18"/>
        <d v="2021-08-18T09:59:46"/>
        <d v="2021-08-17T21:11:57"/>
        <d v="2021-08-17T06:33:32"/>
        <d v="2021-08-16T16:21:06"/>
        <d v="2021-08-16T02:29:45"/>
        <d v="2021-08-13T18:47:24"/>
        <d v="2021-08-13T04:52:54"/>
        <d v="2021-08-12T15:59:03"/>
        <d v="2021-08-12T02:16:18"/>
        <d v="2021-08-11T12:32:44"/>
        <d v="2021-08-10T23:41:09"/>
        <d v="2021-08-10T09:50:15"/>
        <d v="2021-08-09T19:31:10"/>
        <d v="2021-08-09T06:43:38"/>
        <d v="2021-08-06T11:31:10"/>
        <d v="2021-08-05T21:18:19"/>
        <d v="2021-08-05T07:05:13"/>
        <d v="2021-08-04T17:27:30"/>
        <d v="2021-08-04T02:43:56"/>
        <d v="2021-08-03T12:07:42"/>
        <d v="2021-08-02T21:33:43"/>
        <d v="2021-08-02T07:05:55"/>
        <d v="2021-07-30T20:37:30"/>
        <d v="2021-07-30T06:33:51"/>
        <d v="2021-07-29T17:35:48"/>
        <d v="2021-07-29T03:53:54"/>
        <d v="2021-07-28T14:35:47"/>
        <d v="2021-07-28T01:11:03"/>
        <d v="2021-07-27T11:39:28"/>
        <d v="2021-07-26T22:28:27"/>
        <d v="2021-07-26T09:22:05"/>
        <d v="2021-07-23T11:34:27"/>
        <d v="2021-07-22T22:24:46"/>
        <d v="2021-07-22T08:56:46"/>
        <d v="2021-07-21T18:47:04"/>
        <d v="2021-07-21T05:04:00"/>
        <d v="2021-07-20T15:29:40"/>
        <d v="2021-07-20T01:01:53"/>
        <d v="2021-07-19T10:52:17"/>
        <d v="2021-07-16T14:05:22"/>
        <d v="2021-07-16T00:19:35"/>
        <d v="2021-07-15T10:38:50"/>
        <d v="2021-07-14T21:23:01"/>
        <d v="2021-07-14T07:48:19"/>
        <d v="2021-07-13T17:45:39"/>
        <d v="2021-07-13T04:26:14"/>
        <d v="2021-07-12T14:33:50"/>
        <d v="2021-07-12T01:06:21"/>
        <d v="2021-07-09T16:42:04"/>
        <d v="2021-07-09T02:22:32"/>
        <d v="2021-07-08T11:59:44"/>
        <d v="2021-07-07T21:32:33"/>
        <d v="2021-07-07T08:50:18"/>
        <d v="2021-07-06T19:01:08"/>
        <d v="2021-07-06T05:51:59"/>
        <d v="2021-07-05T16:40:07"/>
        <d v="2021-07-05T03:48:59"/>
        <d v="2021-07-02T19:36:04"/>
        <d v="2021-07-02T05:50:25"/>
        <d v="2021-07-01T16:36:52"/>
        <d v="2021-07-01T03:10:36"/>
        <d v="2021-06-30T12:47:46"/>
        <d v="2021-06-29T23:15:26"/>
        <d v="2021-06-29T09:30:09"/>
        <d v="2021-06-28T19:38:11"/>
        <d v="2021-06-28T06:36:29"/>
        <d v="2021-06-25T23:52:03"/>
        <d v="2021-06-25T10:09:58"/>
        <d v="2021-06-24T20:38:26"/>
        <d v="2021-06-24T07:40:58"/>
        <d v="2021-06-23T17:11:47"/>
        <d v="2021-06-23T02:58:43"/>
        <d v="2021-06-22T14:17:34"/>
        <d v="2021-06-22T01:19:53"/>
        <d v="2021-06-21T11:57:41"/>
        <d v="2021-06-18T16:59:49"/>
        <d v="2021-06-18T02:20:26"/>
        <d v="2021-06-17T11:51:56"/>
        <d v="2021-06-16T22:58:48"/>
        <d v="2021-06-16T08:29:32"/>
        <d v="2021-06-15T18:22:21"/>
        <d v="2021-06-15T03:52:42"/>
        <d v="2021-06-14T13:45:27"/>
        <d v="2021-06-14T00:41:52"/>
        <d v="2021-06-11T19:20:02"/>
        <d v="2021-06-11T05:32:22"/>
        <d v="2021-06-10T15:39:01"/>
        <d v="2021-06-10T02:50:37"/>
        <d v="2021-06-09T13:22:46"/>
        <d v="2021-06-09T00:30:50"/>
        <d v="2021-06-08T11:16:30"/>
        <d v="2021-06-07T22:21:05"/>
        <d v="2021-06-07T07:48:54"/>
        <d v="2021-06-04T13:07:55"/>
        <d v="2021-06-03T22:39:39"/>
        <d v="2021-06-03T09:52:06"/>
        <d v="2021-06-02T19:18:48"/>
        <d v="2021-06-02T06:14:29"/>
        <d v="2021-06-01T17:04:33"/>
        <d v="2021-06-01T03:39:42"/>
        <d v="2021-05-31T12:59:03"/>
        <d v="2021-05-28T15:10:12"/>
        <d v="2021-05-28T01:18:23"/>
        <d v="2021-05-27T10:46:20"/>
        <d v="2021-05-26T20:34:54"/>
        <d v="2021-05-26T06:24:12"/>
        <d v="2021-05-25T17:10:21"/>
        <d v="2021-05-25T04:15:06"/>
        <d v="2021-05-24T14:41:49"/>
        <d v="2021-05-24T00:37:02"/>
        <d v="2021-05-21T17:57:34"/>
        <d v="2021-05-21T04:50:31"/>
        <d v="2021-05-20T14:33:03"/>
        <d v="2021-05-20T00:04:44"/>
        <d v="2021-05-19T11:18:05"/>
        <d v="2021-05-18T21:09:12"/>
        <d v="2021-05-18T07:20:10"/>
        <d v="2021-05-17T17:28:54"/>
        <d v="2021-05-17T04:45:26"/>
        <d v="2021-05-14T23:04:19"/>
        <d v="2021-05-14T08:29:27"/>
        <d v="2021-05-13T18:15:24"/>
        <d v="2021-05-13T04:56:23"/>
        <d v="2021-05-12T15:00:06"/>
        <d v="2021-05-12T01:16:04"/>
        <d v="2021-05-11T11:18:25"/>
        <d v="2021-05-10T21:45:13"/>
        <d v="2021-05-10T07:42:47"/>
        <d v="2021-05-07T10:49:27"/>
        <d v="2021-05-06T21:27:01"/>
        <d v="2021-05-06T06:52:52"/>
        <d v="2021-05-05T17:57:19"/>
        <d v="2021-05-05T03:44:56"/>
        <d v="2021-05-04T14:01:26"/>
        <d v="2021-05-04T00:43:36"/>
        <d v="2021-05-03T11:24:29"/>
        <d v="2021-04-30T15:47:58"/>
        <d v="2021-04-30T01:48:58"/>
        <d v="2021-04-29T12:26:59"/>
        <d v="2021-04-28T23:42:45"/>
        <d v="2021-04-28T09:35:22"/>
        <d v="2021-04-27T19:04:52"/>
        <d v="2021-04-27T05:00:04"/>
        <d v="2021-04-26T15:43:57"/>
        <d v="2021-04-26T02:41:00"/>
        <d v="2021-04-23T20:04:28"/>
        <d v="2021-04-23T07:08:32"/>
        <d v="2021-04-22T17:55:24"/>
        <d v="2021-04-22T04:16:23"/>
        <d v="2021-04-21T13:44:47"/>
        <d v="2021-04-20T23:53:11"/>
        <d v="2021-04-20T10:24:07"/>
        <d v="2021-04-19T21:28:37"/>
        <d v="2021-04-19T07:33:00"/>
        <d v="2021-04-16T09:19:33"/>
        <d v="2021-04-15T19:41:28"/>
        <d v="2021-04-15T06:11:52"/>
        <d v="2021-04-14T17:20:57"/>
        <d v="2021-04-14T02:51:57"/>
        <d v="2021-04-13T12:46:35"/>
        <d v="2021-04-12T22:20:49"/>
        <d v="2021-04-12T09:34:18"/>
        <d v="2021-04-09T14:08:51"/>
        <d v="2021-04-08T23:48:45"/>
        <d v="2021-04-08T09:54:06"/>
        <d v="2021-04-07T20:46:04"/>
        <d v="2021-04-07T06:59:39"/>
        <d v="2021-04-06T17:36:21"/>
        <d v="2021-04-06T03:17:19"/>
        <d v="2021-04-05T13:55:56"/>
        <d v="2021-04-05T00:49:48"/>
        <d v="2021-04-02T18:12:09"/>
        <d v="2021-04-02T05:11:07"/>
        <d v="2021-04-01T16:08:28"/>
        <d v="2021-04-01T01:29:15"/>
        <d v="2021-03-31T11:11:46"/>
        <d v="2021-03-30T21:02:33"/>
        <d v="2021-03-30T06:29:56"/>
        <d v="2021-03-29T17:13:47"/>
        <d v="2021-03-29T02:29:49"/>
        <d v="2021-03-26T18:28:46"/>
        <d v="2021-03-26T04:26:39"/>
        <d v="2021-03-25T14:28:27"/>
        <d v="2021-03-25T00:11:06"/>
        <d v="2021-03-24T10:31:45"/>
        <d v="2021-03-23T20:46:16"/>
        <d v="2021-03-23T06:15:04"/>
        <d v="2021-03-22T16:01:19"/>
        <d v="2021-03-22T02:45:43"/>
        <d v="2021-03-19T21:56:09"/>
        <d v="2021-03-19T08:00:51"/>
        <d v="2021-03-18T17:51:17"/>
        <d v="2021-03-18T04:43:42"/>
        <d v="2021-03-17T15:19:21"/>
        <d v="2021-03-17T02:25:31"/>
        <d v="2021-03-16T13:21:26"/>
        <d v="2021-03-15T23:31:38"/>
        <d v="2021-03-15T09:30:51"/>
        <d v="2021-03-12T10:15:48"/>
        <d v="2021-03-11T21:00:48"/>
        <d v="2021-03-11T06:36:40"/>
        <d v="2021-03-10T17:52:50"/>
        <d v="2021-03-10T04:21:54"/>
        <d v="2021-03-09T13:56:46"/>
        <d v="2021-03-09T00:53:40"/>
        <d v="2021-03-08T11:30:29"/>
        <d v="2021-03-05T15:49:01"/>
        <d v="2021-03-05T01:58:34"/>
        <d v="2021-03-04T12:10:11"/>
        <d v="2021-03-03T22:01:38"/>
        <d v="2021-03-03T09:10:01"/>
        <d v="2021-03-02T19:01:56"/>
        <d v="2021-03-02T05:24:29"/>
        <d v="2021-03-01T15:12:56"/>
        <d v="2021-03-01T00:37:16"/>
        <d v="2021-02-26T16:41:54"/>
        <d v="2021-02-26T02:21:46"/>
        <d v="2021-02-25T12:11:44"/>
        <d v="2021-02-24T22:18:30"/>
        <d v="2021-02-24T09:36:37"/>
        <d v="2021-02-23T19:01:05"/>
        <d v="2021-02-23T04:56:23"/>
        <d v="2021-02-22T15:36:53"/>
        <d v="2021-02-22T02:16:14"/>
        <d v="2021-02-19T19:21:20"/>
        <d v="2021-02-19T06:39:25"/>
        <d v="2021-02-18T17:51:01"/>
        <d v="2021-02-18T04:46:49"/>
        <d v="2021-02-17T14:35:55"/>
        <d v="2021-02-17T01:52:37"/>
        <d v="2021-02-16T12:24:51"/>
        <d v="2021-02-15T22:50:31"/>
        <d v="2021-02-15T08:25:36"/>
        <d v="2021-02-12T12:24:14"/>
        <d v="2021-02-11T23:04:40"/>
        <d v="2021-02-11T09:17:55"/>
        <d v="2021-02-10T19:36:13"/>
        <d v="2021-02-10T05:49:32"/>
        <d v="2021-02-09T16:04:15"/>
        <d v="2021-02-09T02:57:56"/>
        <d v="2021-02-08T13:00:05"/>
        <d v="2021-02-05T16:19:27"/>
        <d v="2021-02-05T02:17:02"/>
        <d v="2021-02-04T13:22:28"/>
        <d v="2021-02-03T23:58:02"/>
        <d v="2021-02-03T10:42:52"/>
        <d v="2021-02-02T20:39:59"/>
        <d v="2021-02-02T07:54:55"/>
        <d v="2021-02-01T17:32:35"/>
        <d v="2021-02-01T04:11:31"/>
        <d v="2021-01-29T21:35:09"/>
        <d v="2021-01-29T08:08:40"/>
        <d v="2021-01-28T19:05:20"/>
        <d v="2021-01-28T04:55:08"/>
        <d v="2021-01-27T15:37:09"/>
        <d v="2021-01-27T02:14:21"/>
        <d v="2021-01-26T11:32:56"/>
        <d v="2021-01-25T21:22:32"/>
        <d v="2021-01-25T08:33:30"/>
        <d v="2021-01-22T13:14:04"/>
        <d v="2021-01-21T22:53:40"/>
        <d v="2021-01-21T09:00:39"/>
        <d v="2021-01-20T19:37:42"/>
        <d v="2021-01-20T05:19:29"/>
        <d v="2021-01-19T16:34:32"/>
        <d v="2021-01-19T02:46:48"/>
        <d v="2021-01-18T12:19:21"/>
        <d v="2021-01-15T16:12:57"/>
        <d v="2021-01-15T02:50:48"/>
        <d v="2021-01-14T12:39:18"/>
        <d v="2021-01-13T23:16:46"/>
        <d v="2021-01-13T09:23:58"/>
        <d v="2021-01-12T19:41:18"/>
        <d v="2021-01-12T06:00:03"/>
        <d v="2021-01-11T15:42:14"/>
        <d v="2021-01-11T01:17:45"/>
        <d v="2021-01-08T18:36:09"/>
        <d v="2021-01-08T04:44:35"/>
        <d v="2021-01-07T14:54:35"/>
        <d v="2021-01-07T01:00:57"/>
        <d v="2021-01-06T11:25:46"/>
        <d v="2021-01-05T22:09:20"/>
        <d v="2021-01-05T08:49:21"/>
        <d v="2021-01-04T19:49:04"/>
        <d v="2021-01-04T06:51:13"/>
        <d v="2021-01-01T11:24:17"/>
      </sharedItems>
      <fieldGroup par="4"/>
    </cacheField>
    <cacheField name="Clean Data" numFmtId="41">
      <sharedItems containsSemiMixedTypes="0" containsString="0" containsNumber="1" minValue="869" maxValue="3410"/>
    </cacheField>
    <cacheField name="Months (Date Time)" numFmtId="0" databaseField="0">
      <fieldGroup base="0">
        <rangePr groupBy="months" startDate="2021-01-01T11:24:17" endDate="2024-09-26T09:51:04"/>
        <groupItems count="14">
          <s v="&lt;1/1/21"/>
          <s v="Jan"/>
          <s v="Feb"/>
          <s v="Mar"/>
          <s v="Apr"/>
          <s v="May"/>
          <s v="Jun"/>
          <s v="Jul"/>
          <s v="Aug"/>
          <s v="Sep"/>
          <s v="Oct"/>
          <s v="Nov"/>
          <s v="Dec"/>
          <s v="&gt;9/26/24"/>
        </groupItems>
      </fieldGroup>
    </cacheField>
    <cacheField name="Quarters (Date Time)" numFmtId="0" databaseField="0">
      <fieldGroup base="0">
        <rangePr groupBy="quarters" startDate="2021-01-01T11:24:17" endDate="2024-09-26T09:51:04"/>
        <groupItems count="6">
          <s v="&lt;1/1/21"/>
          <s v="Qtr1"/>
          <s v="Qtr2"/>
          <s v="Qtr3"/>
          <s v="Qtr4"/>
          <s v="&gt;9/26/24"/>
        </groupItems>
      </fieldGroup>
    </cacheField>
    <cacheField name="Years (Date Time)" numFmtId="0" databaseField="0">
      <fieldGroup base="0">
        <rangePr groupBy="years" startDate="2021-01-01T11:24:17" endDate="2024-09-26T09:51:04"/>
        <groupItems count="6">
          <s v="&lt;1/1/21"/>
          <s v="2021"/>
          <s v="2022"/>
          <s v="2023"/>
          <s v="2024"/>
          <s v="&gt;9/26/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Ushakov" refreshedDate="45583.492507870367" createdVersion="8" refreshedVersion="8" minRefreshableVersion="3" recordCount="36" xr:uid="{FB5DCC36-E8C2-C04E-A061-E4AB0360AE3C}">
  <cacheSource type="worksheet">
    <worksheetSource ref="G5:J41" sheet="Total Sales"/>
  </cacheSource>
  <cacheFields count="7">
    <cacheField name="Month" numFmtId="166">
      <sharedItems containsSemiMixedTypes="0" containsNonDate="0" containsDate="1" containsString="0" minDate="2021-10-01T00:00:00" maxDate="2024-09-02T00:00:00" count="36">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d v="2022-12-01T00:00:00"/>
        <d v="2022-11-01T00:00:00"/>
        <d v="2022-10-01T00:00:00"/>
        <d v="2022-09-01T00:00:00"/>
        <d v="2022-08-01T00:00:00"/>
        <d v="2022-07-01T00:00:00"/>
        <d v="2022-06-01T00:00:00"/>
        <d v="2022-05-01T00:00:00"/>
        <d v="2022-04-01T00:00:00"/>
        <d v="2022-03-01T00:00:00"/>
        <d v="2022-02-01T00:00:00"/>
        <d v="2022-01-01T00:00:00"/>
        <d v="2021-12-01T00:00:00"/>
        <d v="2021-11-01T00:00:00"/>
        <d v="2021-10-01T00:00:00"/>
      </sharedItems>
      <fieldGroup par="6"/>
    </cacheField>
    <cacheField name="Monthly Sales Black" numFmtId="41">
      <sharedItems containsSemiMixedTypes="0" containsString="0" containsNumber="1" containsInteger="1" minValue="73332" maxValue="206971"/>
    </cacheField>
    <cacheField name="Monthly Sales Silver" numFmtId="41">
      <sharedItems containsSemiMixedTypes="0" containsString="0" containsNumber="1" minValue="42482" maxValue="114572.5"/>
    </cacheField>
    <cacheField name="Monthly Sales Combined" numFmtId="41">
      <sharedItems containsSemiMixedTypes="0" containsString="0" containsNumber="1" minValue="117021" maxValue="319780.5"/>
    </cacheField>
    <cacheField name="Months (Month)" numFmtId="0" databaseField="0">
      <fieldGroup base="0">
        <rangePr groupBy="months" startDate="2021-10-01T00:00:00" endDate="2024-09-02T00:00:00"/>
        <groupItems count="14">
          <s v="&lt;10/1/21"/>
          <s v="Jan"/>
          <s v="Feb"/>
          <s v="Mar"/>
          <s v="Apr"/>
          <s v="May"/>
          <s v="Jun"/>
          <s v="Jul"/>
          <s v="Aug"/>
          <s v="Sep"/>
          <s v="Oct"/>
          <s v="Nov"/>
          <s v="Dec"/>
          <s v="&gt;9/2/24"/>
        </groupItems>
      </fieldGroup>
    </cacheField>
    <cacheField name="Quarters (Month)" numFmtId="0" databaseField="0">
      <fieldGroup base="0">
        <rangePr groupBy="quarters" startDate="2021-10-01T00:00:00" endDate="2024-09-02T00:00:00"/>
        <groupItems count="6">
          <s v="&lt;10/1/21"/>
          <s v="Qtr1"/>
          <s v="Qtr2"/>
          <s v="Qtr3"/>
          <s v="Qtr4"/>
          <s v="&gt;9/2/24"/>
        </groupItems>
      </fieldGroup>
    </cacheField>
    <cacheField name="Years (Month)" numFmtId="0" databaseField="0">
      <fieldGroup base="0">
        <rangePr groupBy="years" startDate="2021-10-01T00:00:00" endDate="2024-09-02T00:00:00"/>
        <groupItems count="6">
          <s v="&lt;10/1/21"/>
          <s v="2021"/>
          <s v="2022"/>
          <s v="2023"/>
          <s v="2024"/>
          <s v="&gt;9/2/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2">
  <r>
    <x v="0"/>
    <n v="3328"/>
  </r>
  <r>
    <x v="1"/>
    <n v="3521"/>
  </r>
  <r>
    <x v="2"/>
    <n v="3680"/>
  </r>
  <r>
    <x v="3"/>
    <n v="3546"/>
  </r>
  <r>
    <x v="4"/>
    <n v="4032"/>
  </r>
  <r>
    <x v="5"/>
    <n v="3511"/>
  </r>
  <r>
    <x v="6"/>
    <n v="3740"/>
  </r>
  <r>
    <x v="7"/>
    <n v="3367"/>
  </r>
  <r>
    <x v="8"/>
    <n v="3264"/>
  </r>
  <r>
    <x v="9"/>
    <n v="3735"/>
  </r>
  <r>
    <x v="10"/>
    <n v="3338"/>
  </r>
  <r>
    <x v="11"/>
    <n v="3890"/>
  </r>
  <r>
    <x v="12"/>
    <n v="3352"/>
  </r>
  <r>
    <x v="13"/>
    <n v="3327"/>
  </r>
  <r>
    <x v="14"/>
    <n v="3690"/>
  </r>
  <r>
    <x v="15"/>
    <n v="3655"/>
  </r>
  <r>
    <x v="16"/>
    <n v="3607"/>
  </r>
  <r>
    <x v="17"/>
    <n v="3246"/>
  </r>
  <r>
    <x v="18"/>
    <n v="3599"/>
  </r>
  <r>
    <x v="19"/>
    <n v="3681"/>
  </r>
  <r>
    <x v="20"/>
    <n v="3408"/>
  </r>
  <r>
    <x v="21"/>
    <n v="3208"/>
  </r>
  <r>
    <x v="22"/>
    <n v="3272"/>
  </r>
  <r>
    <x v="23"/>
    <n v="3424"/>
  </r>
  <r>
    <x v="24"/>
    <n v="3295"/>
  </r>
  <r>
    <x v="25"/>
    <n v="3512"/>
  </r>
  <r>
    <x v="26"/>
    <n v="3398"/>
  </r>
  <r>
    <x v="27"/>
    <n v="3049"/>
  </r>
  <r>
    <x v="28"/>
    <n v="3401"/>
  </r>
  <r>
    <x v="29"/>
    <n v="2963"/>
  </r>
  <r>
    <x v="30"/>
    <n v="3089"/>
  </r>
  <r>
    <x v="31"/>
    <n v="2637"/>
  </r>
  <r>
    <x v="32"/>
    <n v="3107"/>
  </r>
  <r>
    <x v="33"/>
    <n v="3189"/>
  </r>
  <r>
    <x v="34"/>
    <n v="2577"/>
  </r>
  <r>
    <x v="35"/>
    <n v="2819"/>
  </r>
  <r>
    <x v="36"/>
    <n v="2962"/>
  </r>
  <r>
    <x v="37"/>
    <n v="3104"/>
  </r>
  <r>
    <x v="38"/>
    <n v="2436"/>
  </r>
  <r>
    <x v="39"/>
    <n v="2715"/>
  </r>
  <r>
    <x v="40"/>
    <n v="2490"/>
  </r>
  <r>
    <x v="41"/>
    <n v="2811"/>
  </r>
  <r>
    <x v="42"/>
    <n v="2411"/>
  </r>
  <r>
    <x v="43"/>
    <n v="2803"/>
  </r>
  <r>
    <x v="44"/>
    <n v="2612"/>
  </r>
  <r>
    <x v="45"/>
    <n v="2320"/>
  </r>
  <r>
    <x v="46"/>
    <n v="2486"/>
  </r>
  <r>
    <x v="47"/>
    <n v="2625"/>
  </r>
  <r>
    <x v="48"/>
    <n v="2111"/>
  </r>
  <r>
    <x v="49"/>
    <n v="2103"/>
  </r>
  <r>
    <x v="50"/>
    <n v="2363"/>
  </r>
  <r>
    <x v="51"/>
    <n v="2349"/>
  </r>
  <r>
    <x v="52"/>
    <n v="2378"/>
  </r>
  <r>
    <x v="53"/>
    <n v="2139"/>
  </r>
  <r>
    <x v="54"/>
    <n v="2451"/>
  </r>
  <r>
    <x v="55"/>
    <n v="2293"/>
  </r>
  <r>
    <x v="56"/>
    <n v="2280"/>
  </r>
  <r>
    <x v="57"/>
    <n v="2042"/>
  </r>
  <r>
    <x v="58"/>
    <n v="2112"/>
  </r>
  <r>
    <x v="59"/>
    <n v="2187"/>
  </r>
  <r>
    <x v="60"/>
    <n v="2095"/>
  </r>
  <r>
    <x v="61"/>
    <n v="2186"/>
  </r>
  <r>
    <x v="62"/>
    <n v="2225"/>
  </r>
  <r>
    <x v="63"/>
    <n v="2072"/>
  </r>
  <r>
    <x v="64"/>
    <n v="1919"/>
  </r>
  <r>
    <x v="65"/>
    <n v="2423"/>
  </r>
  <r>
    <x v="66"/>
    <n v="2393"/>
  </r>
  <r>
    <x v="67"/>
    <n v="2159"/>
  </r>
  <r>
    <x v="68"/>
    <n v="2335"/>
  </r>
  <r>
    <x v="69"/>
    <n v="2018"/>
  </r>
  <r>
    <x v="70"/>
    <n v="1893"/>
  </r>
  <r>
    <x v="71"/>
    <n v="2292"/>
  </r>
  <r>
    <x v="72"/>
    <n v="2152"/>
  </r>
  <r>
    <x v="73"/>
    <n v="1970"/>
  </r>
  <r>
    <x v="74"/>
    <n v="2154"/>
  </r>
  <r>
    <x v="75"/>
    <n v="1942"/>
  </r>
  <r>
    <x v="76"/>
    <n v="2244"/>
  </r>
  <r>
    <x v="77"/>
    <n v="1991"/>
  </r>
  <r>
    <x v="78"/>
    <n v="1983"/>
  </r>
  <r>
    <x v="79"/>
    <n v="2300"/>
  </r>
  <r>
    <x v="80"/>
    <n v="2363"/>
  </r>
  <r>
    <x v="81"/>
    <n v="1935"/>
  </r>
  <r>
    <x v="82"/>
    <n v="2113"/>
  </r>
  <r>
    <x v="83"/>
    <n v="2056"/>
  </r>
  <r>
    <x v="84"/>
    <n v="2165"/>
  </r>
  <r>
    <x v="85"/>
    <n v="2349"/>
  </r>
  <r>
    <x v="86"/>
    <n v="2083"/>
  </r>
  <r>
    <x v="87"/>
    <n v="1983"/>
  </r>
  <r>
    <x v="88"/>
    <n v="2033"/>
  </r>
  <r>
    <x v="89"/>
    <n v="1871"/>
  </r>
  <r>
    <x v="90"/>
    <n v="2354"/>
  </r>
  <r>
    <x v="91"/>
    <n v="1876"/>
  </r>
  <r>
    <x v="92"/>
    <n v="2411"/>
  </r>
  <r>
    <x v="93"/>
    <n v="2426"/>
  </r>
  <r>
    <x v="94"/>
    <n v="2096"/>
  </r>
  <r>
    <x v="95"/>
    <n v="2217"/>
  </r>
  <r>
    <x v="96"/>
    <n v="2387"/>
  </r>
  <r>
    <x v="97"/>
    <n v="2596"/>
  </r>
  <r>
    <x v="98"/>
    <n v="2560"/>
  </r>
  <r>
    <x v="99"/>
    <n v="2494"/>
  </r>
  <r>
    <x v="100"/>
    <n v="2508"/>
  </r>
  <r>
    <x v="101"/>
    <n v="2522"/>
  </r>
  <r>
    <x v="102"/>
    <n v="2192"/>
  </r>
  <r>
    <x v="103"/>
    <n v="2208"/>
  </r>
  <r>
    <x v="104"/>
    <n v="2785"/>
  </r>
  <r>
    <x v="105"/>
    <n v="2475"/>
  </r>
  <r>
    <x v="106"/>
    <n v="2600"/>
  </r>
  <r>
    <x v="107"/>
    <n v="2822"/>
  </r>
  <r>
    <x v="108"/>
    <n v="2364"/>
  </r>
  <r>
    <x v="109"/>
    <n v="2844"/>
  </r>
  <r>
    <x v="110"/>
    <n v="2537"/>
  </r>
  <r>
    <x v="111"/>
    <n v="2765"/>
  </r>
  <r>
    <x v="112"/>
    <n v="3002"/>
  </r>
  <r>
    <x v="113"/>
    <n v="2981"/>
  </r>
  <r>
    <x v="114"/>
    <n v="2612"/>
  </r>
  <r>
    <x v="115"/>
    <n v="2734"/>
  </r>
  <r>
    <x v="116"/>
    <n v="2935"/>
  </r>
  <r>
    <x v="117"/>
    <n v="2813"/>
  </r>
  <r>
    <x v="118"/>
    <n v="2761"/>
  </r>
  <r>
    <x v="119"/>
    <n v="2778"/>
  </r>
  <r>
    <x v="120"/>
    <n v="3170"/>
  </r>
  <r>
    <x v="121"/>
    <n v="2790"/>
  </r>
  <r>
    <x v="122"/>
    <n v="2785"/>
  </r>
  <r>
    <x v="123"/>
    <n v="2923"/>
  </r>
  <r>
    <x v="124"/>
    <n v="3221"/>
  </r>
  <r>
    <x v="125"/>
    <n v="2976"/>
  </r>
  <r>
    <x v="126"/>
    <n v="2904"/>
  </r>
  <r>
    <x v="127"/>
    <n v="3094"/>
  </r>
  <r>
    <x v="128"/>
    <n v="3328"/>
  </r>
  <r>
    <x v="129"/>
    <n v="2875"/>
  </r>
  <r>
    <x v="130"/>
    <n v="3018"/>
  </r>
  <r>
    <x v="131"/>
    <n v="2947"/>
  </r>
  <r>
    <x v="132"/>
    <n v="3502"/>
  </r>
  <r>
    <x v="133"/>
    <n v="3020"/>
  </r>
  <r>
    <x v="134"/>
    <n v="2837"/>
  </r>
  <r>
    <x v="135"/>
    <n v="3011"/>
  </r>
  <r>
    <x v="136"/>
    <n v="2904"/>
  </r>
  <r>
    <x v="137"/>
    <n v="2986"/>
  </r>
  <r>
    <x v="138"/>
    <n v="2711"/>
  </r>
  <r>
    <x v="139"/>
    <n v="2854"/>
  </r>
  <r>
    <x v="140"/>
    <n v="2798"/>
  </r>
  <r>
    <x v="141"/>
    <n v="3375"/>
  </r>
  <r>
    <x v="142"/>
    <n v="3389"/>
  </r>
  <r>
    <x v="143"/>
    <n v="3333"/>
  </r>
  <r>
    <x v="144"/>
    <n v="3072"/>
  </r>
  <r>
    <x v="145"/>
    <n v="3008"/>
  </r>
  <r>
    <x v="146"/>
    <n v="2902"/>
  </r>
  <r>
    <x v="147"/>
    <n v="3062"/>
  </r>
  <r>
    <x v="148"/>
    <n v="2756"/>
  </r>
  <r>
    <x v="149"/>
    <n v="2786"/>
  </r>
  <r>
    <x v="150"/>
    <n v="2931"/>
  </r>
  <r>
    <x v="151"/>
    <n v="2872"/>
  </r>
  <r>
    <x v="152"/>
    <n v="3377"/>
  </r>
  <r>
    <x v="153"/>
    <n v="2700"/>
  </r>
  <r>
    <x v="154"/>
    <n v="2826"/>
  </r>
  <r>
    <x v="155"/>
    <n v="3123"/>
  </r>
  <r>
    <x v="156"/>
    <n v="3208"/>
  </r>
  <r>
    <x v="157"/>
    <n v="3161"/>
  </r>
  <r>
    <x v="158"/>
    <n v="2857"/>
  </r>
  <r>
    <x v="159"/>
    <n v="2893"/>
  </r>
  <r>
    <x v="160"/>
    <n v="2663"/>
  </r>
  <r>
    <x v="161"/>
    <n v="3208"/>
  </r>
  <r>
    <x v="162"/>
    <n v="2635"/>
  </r>
  <r>
    <x v="163"/>
    <n v="2954"/>
  </r>
  <r>
    <x v="164"/>
    <n v="3020"/>
  </r>
  <r>
    <x v="165"/>
    <n v="3231"/>
  </r>
  <r>
    <x v="166"/>
    <n v="3128"/>
  </r>
  <r>
    <x v="167"/>
    <n v="3217"/>
  </r>
  <r>
    <x v="168"/>
    <n v="2681"/>
  </r>
  <r>
    <x v="169"/>
    <n v="2554"/>
  </r>
  <r>
    <x v="170"/>
    <n v="2579"/>
  </r>
  <r>
    <x v="171"/>
    <n v="3157"/>
  </r>
  <r>
    <x v="172"/>
    <n v="3125"/>
  </r>
  <r>
    <x v="173"/>
    <n v="2976"/>
  </r>
  <r>
    <x v="174"/>
    <n v="2697"/>
  </r>
  <r>
    <x v="175"/>
    <n v="2470"/>
  </r>
  <r>
    <x v="176"/>
    <n v="2871"/>
  </r>
  <r>
    <x v="177"/>
    <n v="2745"/>
  </r>
  <r>
    <x v="178"/>
    <n v="2943"/>
  </r>
  <r>
    <x v="179"/>
    <n v="2929"/>
  </r>
  <r>
    <x v="180"/>
    <n v="2579"/>
  </r>
  <r>
    <x v="181"/>
    <n v="3013"/>
  </r>
  <r>
    <x v="182"/>
    <n v="2982"/>
  </r>
  <r>
    <x v="183"/>
    <n v="2581"/>
  </r>
  <r>
    <x v="184"/>
    <n v="2508"/>
  </r>
  <r>
    <x v="185"/>
    <n v="2617"/>
  </r>
  <r>
    <x v="186"/>
    <n v="2644"/>
  </r>
  <r>
    <x v="187"/>
    <n v="2659"/>
  </r>
  <r>
    <x v="188"/>
    <n v="2865"/>
  </r>
  <r>
    <x v="189"/>
    <n v="2894"/>
  </r>
  <r>
    <x v="190"/>
    <n v="2665"/>
  </r>
  <r>
    <x v="191"/>
    <n v="2447"/>
  </r>
  <r>
    <x v="192"/>
    <n v="2558"/>
  </r>
  <r>
    <x v="193"/>
    <n v="2537"/>
  </r>
  <r>
    <x v="194"/>
    <n v="2596"/>
  </r>
  <r>
    <x v="195"/>
    <n v="2780"/>
  </r>
  <r>
    <x v="196"/>
    <n v="2709"/>
  </r>
  <r>
    <x v="197"/>
    <n v="2800"/>
  </r>
  <r>
    <x v="198"/>
    <n v="2361"/>
  </r>
  <r>
    <x v="199"/>
    <n v="2610"/>
  </r>
  <r>
    <x v="200"/>
    <n v="2393"/>
  </r>
  <r>
    <x v="201"/>
    <n v="2422"/>
  </r>
  <r>
    <x v="202"/>
    <n v="2587"/>
  </r>
  <r>
    <x v="203"/>
    <n v="2324"/>
  </r>
  <r>
    <x v="204"/>
    <n v="2563"/>
  </r>
  <r>
    <x v="205"/>
    <n v="2285"/>
  </r>
  <r>
    <x v="206"/>
    <n v="2511"/>
  </r>
  <r>
    <x v="207"/>
    <n v="2633"/>
  </r>
  <r>
    <x v="208"/>
    <n v="2842"/>
  </r>
  <r>
    <x v="209"/>
    <n v="2433"/>
  </r>
  <r>
    <x v="210"/>
    <n v="2739"/>
  </r>
  <r>
    <x v="211"/>
    <n v="2475"/>
  </r>
  <r>
    <x v="212"/>
    <n v="2863"/>
  </r>
  <r>
    <x v="213"/>
    <n v="2730"/>
  </r>
  <r>
    <x v="214"/>
    <n v="2681"/>
  </r>
  <r>
    <x v="215"/>
    <n v="2945"/>
  </r>
  <r>
    <x v="216"/>
    <n v="2594"/>
  </r>
  <r>
    <x v="217"/>
    <n v="3152"/>
  </r>
  <r>
    <x v="218"/>
    <n v="3038"/>
  </r>
  <r>
    <x v="219"/>
    <n v="2896"/>
  </r>
  <r>
    <x v="220"/>
    <n v="2760"/>
  </r>
  <r>
    <x v="221"/>
    <n v="2566"/>
  </r>
  <r>
    <x v="222"/>
    <n v="2671"/>
  </r>
  <r>
    <x v="223"/>
    <n v="2636"/>
  </r>
  <r>
    <x v="224"/>
    <n v="3249"/>
  </r>
  <r>
    <x v="225"/>
    <n v="3184"/>
  </r>
  <r>
    <x v="226"/>
    <n v="2800"/>
  </r>
  <r>
    <x v="227"/>
    <n v="2701"/>
  </r>
  <r>
    <x v="228"/>
    <n v="2897"/>
  </r>
  <r>
    <x v="229"/>
    <n v="3291"/>
  </r>
  <r>
    <x v="230"/>
    <n v="3387"/>
  </r>
  <r>
    <x v="231"/>
    <n v="2775"/>
  </r>
  <r>
    <x v="232"/>
    <n v="3245"/>
  </r>
  <r>
    <x v="233"/>
    <n v="3093"/>
  </r>
  <r>
    <x v="234"/>
    <n v="3532"/>
  </r>
  <r>
    <x v="235"/>
    <n v="3585"/>
  </r>
  <r>
    <x v="236"/>
    <n v="3680"/>
  </r>
  <r>
    <x v="237"/>
    <n v="3559"/>
  </r>
  <r>
    <x v="238"/>
    <n v="3302"/>
  </r>
  <r>
    <x v="239"/>
    <n v="3727"/>
  </r>
  <r>
    <x v="240"/>
    <n v="3707"/>
  </r>
  <r>
    <x v="241"/>
    <n v="3116"/>
  </r>
  <r>
    <x v="242"/>
    <n v="3832"/>
  </r>
  <r>
    <x v="243"/>
    <n v="3934"/>
  </r>
  <r>
    <x v="244"/>
    <n v="3709"/>
  </r>
  <r>
    <x v="245"/>
    <n v="3178"/>
  </r>
  <r>
    <x v="246"/>
    <n v="3902"/>
  </r>
  <r>
    <x v="247"/>
    <n v="3756"/>
  </r>
  <r>
    <x v="248"/>
    <n v="3237"/>
  </r>
  <r>
    <x v="249"/>
    <n v="3564"/>
  </r>
  <r>
    <x v="250"/>
    <n v="3341"/>
  </r>
  <r>
    <x v="251"/>
    <n v="3749"/>
  </r>
  <r>
    <x v="252"/>
    <n v="3765"/>
  </r>
  <r>
    <x v="253"/>
    <n v="3674"/>
  </r>
  <r>
    <x v="254"/>
    <n v="3558"/>
  </r>
  <r>
    <x v="255"/>
    <n v="3481"/>
  </r>
  <r>
    <x v="256"/>
    <n v="3437"/>
  </r>
  <r>
    <x v="257"/>
    <n v="3288"/>
  </r>
  <r>
    <x v="258"/>
    <n v="3726"/>
  </r>
  <r>
    <x v="259"/>
    <n v="3666"/>
  </r>
  <r>
    <x v="260"/>
    <n v="3838"/>
  </r>
  <r>
    <x v="261"/>
    <n v="3982"/>
  </r>
  <r>
    <x v="262"/>
    <n v="3418"/>
  </r>
  <r>
    <x v="263"/>
    <n v="3326"/>
  </r>
  <r>
    <x v="264"/>
    <n v="3179"/>
  </r>
  <r>
    <x v="265"/>
    <n v="3912"/>
  </r>
  <r>
    <x v="266"/>
    <n v="3223"/>
  </r>
  <r>
    <x v="267"/>
    <n v="3915"/>
  </r>
  <r>
    <x v="268"/>
    <n v="3573"/>
  </r>
  <r>
    <x v="269"/>
    <n v="3180"/>
  </r>
  <r>
    <x v="270"/>
    <n v="4028"/>
  </r>
  <r>
    <x v="271"/>
    <n v="3603"/>
  </r>
  <r>
    <x v="272"/>
    <n v="3223"/>
  </r>
  <r>
    <x v="273"/>
    <n v="3604"/>
  </r>
  <r>
    <x v="274"/>
    <n v="3795"/>
  </r>
  <r>
    <x v="275"/>
    <n v="3617"/>
  </r>
  <r>
    <x v="276"/>
    <n v="3755"/>
  </r>
  <r>
    <x v="277"/>
    <n v="3667"/>
  </r>
  <r>
    <x v="278"/>
    <n v="3786"/>
  </r>
  <r>
    <x v="279"/>
    <n v="3734"/>
  </r>
  <r>
    <x v="280"/>
    <n v="3314"/>
  </r>
  <r>
    <x v="281"/>
    <n v="3392"/>
  </r>
  <r>
    <x v="282"/>
    <n v="3322"/>
  </r>
  <r>
    <x v="283"/>
    <n v="3740"/>
  </r>
  <r>
    <x v="284"/>
    <n v="3741"/>
  </r>
  <r>
    <x v="285"/>
    <n v="3786"/>
  </r>
  <r>
    <x v="286"/>
    <n v="3569"/>
  </r>
  <r>
    <x v="287"/>
    <n v="4242"/>
  </r>
  <r>
    <x v="288"/>
    <n v="3615"/>
  </r>
  <r>
    <x v="289"/>
    <n v="4022"/>
  </r>
  <r>
    <x v="290"/>
    <n v="3824"/>
  </r>
  <r>
    <x v="291"/>
    <n v="4553"/>
  </r>
  <r>
    <x v="292"/>
    <n v="3674"/>
  </r>
  <r>
    <x v="293"/>
    <n v="4518"/>
  </r>
  <r>
    <x v="294"/>
    <n v="4726"/>
  </r>
  <r>
    <x v="295"/>
    <n v="3784"/>
  </r>
  <r>
    <x v="296"/>
    <n v="4466"/>
  </r>
  <r>
    <x v="297"/>
    <n v="4205"/>
  </r>
  <r>
    <x v="298"/>
    <n v="4739"/>
  </r>
  <r>
    <x v="299"/>
    <n v="4374"/>
  </r>
  <r>
    <x v="300"/>
    <n v="4499"/>
  </r>
  <r>
    <x v="301"/>
    <n v="4912"/>
  </r>
  <r>
    <x v="302"/>
    <n v="5000"/>
  </r>
  <r>
    <x v="303"/>
    <n v="4402"/>
  </r>
  <r>
    <x v="304"/>
    <n v="4749"/>
  </r>
  <r>
    <x v="305"/>
    <n v="4231"/>
  </r>
  <r>
    <x v="306"/>
    <n v="5166"/>
  </r>
  <r>
    <x v="307"/>
    <n v="4267"/>
  </r>
  <r>
    <x v="308"/>
    <n v="4798"/>
  </r>
  <r>
    <x v="309"/>
    <n v="4810"/>
  </r>
  <r>
    <x v="310"/>
    <n v="4261"/>
  </r>
  <r>
    <x v="311"/>
    <n v="5040"/>
  </r>
  <r>
    <x v="312"/>
    <n v="5363"/>
  </r>
  <r>
    <x v="313"/>
    <n v="5284"/>
  </r>
  <r>
    <x v="314"/>
    <n v="5141"/>
  </r>
  <r>
    <x v="315"/>
    <n v="5532"/>
  </r>
  <r>
    <x v="316"/>
    <n v="4903"/>
  </r>
  <r>
    <x v="317"/>
    <n v="4736"/>
  </r>
  <r>
    <x v="318"/>
    <n v="4939"/>
  </r>
  <r>
    <x v="319"/>
    <n v="5693"/>
  </r>
  <r>
    <x v="320"/>
    <n v="4998"/>
  </r>
  <r>
    <x v="321"/>
    <n v="5798"/>
  </r>
  <r>
    <x v="322"/>
    <n v="4798"/>
  </r>
  <r>
    <x v="323"/>
    <n v="5564"/>
  </r>
  <r>
    <x v="324"/>
    <n v="5886"/>
  </r>
  <r>
    <x v="325"/>
    <n v="4782"/>
  </r>
  <r>
    <x v="326"/>
    <n v="5938"/>
  </r>
  <r>
    <x v="327"/>
    <n v="5794"/>
  </r>
  <r>
    <x v="328"/>
    <n v="6107"/>
  </r>
  <r>
    <x v="329"/>
    <n v="5462"/>
  </r>
  <r>
    <x v="330"/>
    <n v="6111"/>
  </r>
  <r>
    <x v="331"/>
    <n v="5737"/>
  </r>
  <r>
    <x v="332"/>
    <n v="5770"/>
  </r>
  <r>
    <x v="333"/>
    <n v="6059"/>
  </r>
  <r>
    <x v="334"/>
    <n v="5336"/>
  </r>
  <r>
    <x v="335"/>
    <n v="5558"/>
  </r>
  <r>
    <x v="336"/>
    <n v="5110"/>
  </r>
  <r>
    <x v="337"/>
    <n v="5930"/>
  </r>
  <r>
    <x v="338"/>
    <n v="5183"/>
  </r>
  <r>
    <x v="339"/>
    <n v="5168"/>
  </r>
  <r>
    <x v="340"/>
    <n v="6209"/>
  </r>
  <r>
    <x v="341"/>
    <n v="5474"/>
  </r>
  <r>
    <x v="342"/>
    <n v="5217"/>
  </r>
  <r>
    <x v="343"/>
    <n v="5498"/>
  </r>
  <r>
    <x v="344"/>
    <n v="5966"/>
  </r>
  <r>
    <x v="345"/>
    <n v="5614"/>
  </r>
  <r>
    <x v="346"/>
    <n v="5593"/>
  </r>
  <r>
    <x v="347"/>
    <n v="6502"/>
  </r>
  <r>
    <x v="348"/>
    <n v="6398"/>
  </r>
  <r>
    <x v="349"/>
    <n v="6080"/>
  </r>
  <r>
    <x v="350"/>
    <n v="5699"/>
  </r>
  <r>
    <x v="351"/>
    <n v="5975"/>
  </r>
  <r>
    <x v="352"/>
    <n v="6506"/>
  </r>
  <r>
    <x v="353"/>
    <n v="5584"/>
  </r>
  <r>
    <x v="354"/>
    <n v="6631"/>
  </r>
  <r>
    <x v="355"/>
    <n v="5756"/>
  </r>
  <r>
    <x v="356"/>
    <n v="5853"/>
  </r>
  <r>
    <x v="357"/>
    <n v="5603"/>
  </r>
  <r>
    <x v="358"/>
    <n v="5494"/>
  </r>
  <r>
    <x v="359"/>
    <n v="5772"/>
  </r>
  <r>
    <x v="360"/>
    <n v="6670"/>
  </r>
  <r>
    <x v="361"/>
    <n v="5564"/>
  </r>
  <r>
    <x v="362"/>
    <n v="5623"/>
  </r>
  <r>
    <x v="363"/>
    <n v="6321"/>
  </r>
  <r>
    <x v="364"/>
    <n v="5177"/>
  </r>
  <r>
    <x v="365"/>
    <n v="5773"/>
  </r>
  <r>
    <x v="366"/>
    <n v="5984"/>
  </r>
  <r>
    <x v="367"/>
    <n v="5372"/>
  </r>
  <r>
    <x v="368"/>
    <n v="5728"/>
  </r>
  <r>
    <x v="369"/>
    <n v="5424"/>
  </r>
  <r>
    <x v="370"/>
    <n v="5019"/>
  </r>
  <r>
    <x v="371"/>
    <n v="4568"/>
  </r>
  <r>
    <x v="372"/>
    <n v="4765"/>
  </r>
  <r>
    <x v="373"/>
    <n v="5324"/>
  </r>
  <r>
    <x v="374"/>
    <n v="5523"/>
  </r>
  <r>
    <x v="375"/>
    <n v="4791"/>
  </r>
  <r>
    <x v="376"/>
    <n v="5579"/>
  </r>
  <r>
    <x v="377"/>
    <n v="4625"/>
  </r>
  <r>
    <x v="378"/>
    <n v="4953"/>
  </r>
  <r>
    <x v="379"/>
    <n v="4577"/>
  </r>
  <r>
    <x v="380"/>
    <n v="4948"/>
  </r>
  <r>
    <x v="381"/>
    <n v="4807"/>
  </r>
  <r>
    <x v="382"/>
    <n v="5223"/>
  </r>
  <r>
    <x v="383"/>
    <n v="4509"/>
  </r>
  <r>
    <x v="384"/>
    <n v="4820"/>
  </r>
  <r>
    <x v="385"/>
    <n v="4188"/>
  </r>
  <r>
    <x v="386"/>
    <n v="4089"/>
  </r>
  <r>
    <x v="387"/>
    <n v="4045"/>
  </r>
  <r>
    <x v="388"/>
    <n v="4486"/>
  </r>
  <r>
    <x v="389"/>
    <n v="3887"/>
  </r>
  <r>
    <x v="390"/>
    <n v="3809"/>
  </r>
  <r>
    <x v="391"/>
    <n v="4296"/>
  </r>
  <r>
    <x v="392"/>
    <n v="3747"/>
  </r>
  <r>
    <x v="393"/>
    <n v="4508"/>
  </r>
  <r>
    <x v="394"/>
    <n v="3649"/>
  </r>
  <r>
    <x v="395"/>
    <n v="4384"/>
  </r>
  <r>
    <x v="396"/>
    <n v="4156"/>
  </r>
  <r>
    <x v="397"/>
    <n v="4290"/>
  </r>
  <r>
    <x v="398"/>
    <n v="3713"/>
  </r>
  <r>
    <x v="399"/>
    <n v="3986"/>
  </r>
  <r>
    <x v="400"/>
    <n v="3833"/>
  </r>
  <r>
    <x v="401"/>
    <n v="3939"/>
  </r>
  <r>
    <x v="402"/>
    <n v="4176"/>
  </r>
  <r>
    <x v="403"/>
    <n v="3382"/>
  </r>
  <r>
    <x v="404"/>
    <n v="3360"/>
  </r>
  <r>
    <x v="405"/>
    <n v="3625"/>
  </r>
  <r>
    <x v="406"/>
    <n v="3570"/>
  </r>
  <r>
    <x v="407"/>
    <n v="4125"/>
  </r>
  <r>
    <x v="408"/>
    <n v="3953"/>
  </r>
  <r>
    <x v="409"/>
    <n v="3673"/>
  </r>
  <r>
    <x v="410"/>
    <n v="3423"/>
  </r>
  <r>
    <x v="411"/>
    <n v="3979"/>
  </r>
  <r>
    <x v="412"/>
    <n v="3507"/>
  </r>
  <r>
    <x v="413"/>
    <n v="3255"/>
  </r>
  <r>
    <x v="414"/>
    <n v="3426"/>
  </r>
  <r>
    <x v="415"/>
    <n v="3560"/>
  </r>
  <r>
    <x v="416"/>
    <n v="3968"/>
  </r>
  <r>
    <x v="417"/>
    <n v="3675"/>
  </r>
  <r>
    <x v="418"/>
    <n v="3824"/>
  </r>
  <r>
    <x v="419"/>
    <n v="3329"/>
  </r>
  <r>
    <x v="420"/>
    <n v="3332"/>
  </r>
  <r>
    <x v="421"/>
    <n v="3795"/>
  </r>
  <r>
    <x v="422"/>
    <n v="3076"/>
  </r>
  <r>
    <x v="423"/>
    <n v="3225"/>
  </r>
  <r>
    <x v="424"/>
    <n v="3110"/>
  </r>
  <r>
    <x v="425"/>
    <n v="2941"/>
  </r>
  <r>
    <x v="426"/>
    <n v="3593"/>
  </r>
  <r>
    <x v="427"/>
    <n v="3472"/>
  </r>
  <r>
    <x v="428"/>
    <n v="3023"/>
  </r>
  <r>
    <x v="429"/>
    <n v="2900"/>
  </r>
  <r>
    <x v="430"/>
    <n v="3433"/>
  </r>
  <r>
    <x v="431"/>
    <n v="3555"/>
  </r>
  <r>
    <x v="432"/>
    <n v="2860"/>
  </r>
  <r>
    <x v="433"/>
    <n v="3221"/>
  </r>
  <r>
    <x v="434"/>
    <n v="3045"/>
  </r>
  <r>
    <x v="435"/>
    <n v="3622"/>
  </r>
  <r>
    <x v="436"/>
    <n v="3046"/>
  </r>
  <r>
    <x v="437"/>
    <n v="3534"/>
  </r>
  <r>
    <x v="438"/>
    <n v="2833"/>
  </r>
  <r>
    <x v="439"/>
    <n v="3115"/>
  </r>
  <r>
    <x v="440"/>
    <n v="3576"/>
  </r>
  <r>
    <x v="441"/>
    <n v="3404"/>
  </r>
  <r>
    <x v="442"/>
    <n v="3109"/>
  </r>
  <r>
    <x v="443"/>
    <n v="3393"/>
  </r>
  <r>
    <x v="444"/>
    <n v="3612"/>
  </r>
  <r>
    <x v="445"/>
    <n v="3385"/>
  </r>
  <r>
    <x v="446"/>
    <n v="3544"/>
  </r>
  <r>
    <x v="447"/>
    <n v="3556"/>
  </r>
  <r>
    <x v="448"/>
    <n v="3082"/>
  </r>
  <r>
    <x v="449"/>
    <n v="3476"/>
  </r>
  <r>
    <x v="450"/>
    <n v="3590"/>
  </r>
  <r>
    <x v="451"/>
    <n v="2970"/>
  </r>
  <r>
    <x v="452"/>
    <n v="2974"/>
  </r>
  <r>
    <x v="453"/>
    <n v="3596"/>
  </r>
  <r>
    <x v="454"/>
    <n v="3385"/>
  </r>
  <r>
    <x v="455"/>
    <n v="3475"/>
  </r>
  <r>
    <x v="456"/>
    <n v="3050"/>
  </r>
  <r>
    <x v="457"/>
    <n v="3058"/>
  </r>
  <r>
    <x v="458"/>
    <n v="3280"/>
  </r>
  <r>
    <x v="459"/>
    <n v="3521"/>
  </r>
  <r>
    <x v="460"/>
    <n v="3084"/>
  </r>
  <r>
    <x v="461"/>
    <n v="3231"/>
  </r>
  <r>
    <x v="462"/>
    <n v="2861"/>
  </r>
  <r>
    <x v="463"/>
    <n v="3339"/>
  </r>
  <r>
    <x v="464"/>
    <n v="3127"/>
  </r>
  <r>
    <x v="465"/>
    <n v="3111"/>
  </r>
  <r>
    <x v="466"/>
    <n v="3420"/>
  </r>
  <r>
    <x v="467"/>
    <n v="2993"/>
  </r>
  <r>
    <x v="468"/>
    <n v="3528"/>
  </r>
  <r>
    <x v="469"/>
    <n v="3035"/>
  </r>
  <r>
    <x v="470"/>
    <n v="2962"/>
  </r>
  <r>
    <x v="471"/>
    <n v="3341"/>
  </r>
  <r>
    <x v="472"/>
    <n v="2979"/>
  </r>
  <r>
    <x v="473"/>
    <n v="2919"/>
  </r>
  <r>
    <x v="474"/>
    <n v="2774"/>
  </r>
  <r>
    <x v="475"/>
    <n v="3204"/>
  </r>
  <r>
    <x v="476"/>
    <n v="3014"/>
  </r>
  <r>
    <x v="477"/>
    <n v="2678"/>
  </r>
  <r>
    <x v="478"/>
    <n v="2831"/>
  </r>
  <r>
    <x v="479"/>
    <n v="2488"/>
  </r>
  <r>
    <x v="480"/>
    <n v="2495"/>
  </r>
  <r>
    <x v="481"/>
    <n v="3135"/>
  </r>
  <r>
    <x v="482"/>
    <n v="2594"/>
  </r>
  <r>
    <x v="483"/>
    <n v="2964"/>
  </r>
  <r>
    <x v="484"/>
    <n v="2515"/>
  </r>
  <r>
    <x v="485"/>
    <n v="2570"/>
  </r>
  <r>
    <x v="486"/>
    <n v="2550"/>
  </r>
  <r>
    <x v="487"/>
    <n v="2914"/>
  </r>
  <r>
    <x v="488"/>
    <n v="2280"/>
  </r>
  <r>
    <x v="489"/>
    <n v="2246"/>
  </r>
  <r>
    <x v="490"/>
    <n v="2395"/>
  </r>
  <r>
    <x v="491"/>
    <n v="2724"/>
  </r>
  <r>
    <x v="492"/>
    <n v="2431"/>
  </r>
  <r>
    <x v="493"/>
    <n v="2303"/>
  </r>
  <r>
    <x v="494"/>
    <n v="2450"/>
  </r>
  <r>
    <x v="495"/>
    <n v="2312"/>
  </r>
  <r>
    <x v="496"/>
    <n v="2501"/>
  </r>
  <r>
    <x v="497"/>
    <n v="2198"/>
  </r>
  <r>
    <x v="498"/>
    <n v="2060"/>
  </r>
  <r>
    <x v="499"/>
    <n v="2173"/>
  </r>
  <r>
    <x v="500"/>
    <n v="2004"/>
  </r>
  <r>
    <x v="501"/>
    <n v="2325"/>
  </r>
  <r>
    <x v="502"/>
    <n v="1872"/>
  </r>
  <r>
    <x v="503"/>
    <n v="2343"/>
  </r>
  <r>
    <x v="504"/>
    <n v="1937"/>
  </r>
  <r>
    <x v="505"/>
    <n v="2322"/>
  </r>
  <r>
    <x v="506"/>
    <n v="1777"/>
  </r>
  <r>
    <x v="507"/>
    <n v="2196"/>
  </r>
  <r>
    <x v="508"/>
    <n v="1775"/>
  </r>
  <r>
    <x v="509"/>
    <n v="1771"/>
  </r>
  <r>
    <x v="510"/>
    <n v="1790"/>
  </r>
  <r>
    <x v="511"/>
    <n v="1943"/>
  </r>
  <r>
    <x v="512"/>
    <n v="1971"/>
  </r>
  <r>
    <x v="513"/>
    <n v="1784"/>
  </r>
  <r>
    <x v="514"/>
    <n v="2024"/>
  </r>
  <r>
    <x v="515"/>
    <n v="2243"/>
  </r>
  <r>
    <x v="516"/>
    <n v="2236"/>
  </r>
  <r>
    <x v="517"/>
    <n v="1807"/>
  </r>
  <r>
    <x v="518"/>
    <n v="1785"/>
  </r>
  <r>
    <x v="519"/>
    <n v="1791"/>
  </r>
  <r>
    <x v="520"/>
    <n v="2142"/>
  </r>
  <r>
    <x v="521"/>
    <n v="1958"/>
  </r>
  <r>
    <x v="522"/>
    <n v="2121"/>
  </r>
  <r>
    <x v="523"/>
    <n v="2231"/>
  </r>
  <r>
    <x v="524"/>
    <n v="2109"/>
  </r>
  <r>
    <x v="525"/>
    <n v="2069"/>
  </r>
  <r>
    <x v="526"/>
    <n v="2018"/>
  </r>
  <r>
    <x v="527"/>
    <n v="1938"/>
  </r>
  <r>
    <x v="528"/>
    <n v="2171"/>
  </r>
  <r>
    <x v="529"/>
    <n v="1900"/>
  </r>
  <r>
    <x v="530"/>
    <n v="2151"/>
  </r>
  <r>
    <x v="531"/>
    <n v="1936"/>
  </r>
  <r>
    <x v="532"/>
    <n v="2049"/>
  </r>
  <r>
    <x v="533"/>
    <n v="1931"/>
  </r>
  <r>
    <x v="534"/>
    <n v="1753"/>
  </r>
  <r>
    <x v="535"/>
    <n v="1833"/>
  </r>
  <r>
    <x v="536"/>
    <n v="2109"/>
  </r>
  <r>
    <x v="537"/>
    <n v="2057"/>
  </r>
  <r>
    <x v="538"/>
    <n v="1949"/>
  </r>
  <r>
    <x v="539"/>
    <n v="1776"/>
  </r>
  <r>
    <x v="540"/>
    <n v="1840"/>
  </r>
  <r>
    <x v="541"/>
    <n v="1945"/>
  </r>
  <r>
    <x v="542"/>
    <n v="1843"/>
  </r>
  <r>
    <x v="543"/>
    <n v="2154"/>
  </r>
  <r>
    <x v="544"/>
    <n v="1939"/>
  </r>
  <r>
    <x v="545"/>
    <n v="2141"/>
  </r>
  <r>
    <x v="546"/>
    <n v="2053"/>
  </r>
  <r>
    <x v="547"/>
    <n v="1902"/>
  </r>
  <r>
    <x v="548"/>
    <n v="2026"/>
  </r>
  <r>
    <x v="549"/>
    <n v="1848"/>
  </r>
  <r>
    <x v="550"/>
    <n v="2043"/>
  </r>
  <r>
    <x v="551"/>
    <n v="2355"/>
  </r>
  <r>
    <x v="552"/>
    <n v="2189"/>
  </r>
  <r>
    <x v="553"/>
    <n v="2059"/>
  </r>
  <r>
    <x v="554"/>
    <n v="2427"/>
  </r>
  <r>
    <x v="555"/>
    <n v="2131"/>
  </r>
  <r>
    <x v="556"/>
    <n v="2039"/>
  </r>
  <r>
    <x v="557"/>
    <n v="2227"/>
  </r>
  <r>
    <x v="558"/>
    <n v="2160"/>
  </r>
  <r>
    <x v="559"/>
    <n v="2262"/>
  </r>
  <r>
    <x v="560"/>
    <n v="2477"/>
  </r>
  <r>
    <x v="561"/>
    <n v="2112"/>
  </r>
  <r>
    <x v="562"/>
    <n v="2275"/>
  </r>
  <r>
    <x v="563"/>
    <n v="2630"/>
  </r>
  <r>
    <x v="564"/>
    <n v="2308"/>
  </r>
  <r>
    <x v="565"/>
    <n v="2220"/>
  </r>
  <r>
    <x v="566"/>
    <n v="2484"/>
  </r>
  <r>
    <x v="567"/>
    <n v="2616"/>
  </r>
  <r>
    <x v="568"/>
    <n v="2538"/>
  </r>
  <r>
    <x v="569"/>
    <n v="2754"/>
  </r>
  <r>
    <x v="570"/>
    <n v="2536"/>
  </r>
  <r>
    <x v="571"/>
    <n v="2799"/>
  </r>
  <r>
    <x v="572"/>
    <n v="2813"/>
  </r>
  <r>
    <x v="573"/>
    <n v="2985"/>
  </r>
  <r>
    <x v="574"/>
    <n v="2532"/>
  </r>
  <r>
    <x v="575"/>
    <n v="2834"/>
  </r>
  <r>
    <x v="576"/>
    <n v="2538"/>
  </r>
  <r>
    <x v="577"/>
    <n v="2604"/>
  </r>
  <r>
    <x v="578"/>
    <n v="2598"/>
  </r>
  <r>
    <x v="579"/>
    <n v="2638"/>
  </r>
  <r>
    <x v="580"/>
    <n v="2614"/>
  </r>
  <r>
    <x v="581"/>
    <n v="2979"/>
  </r>
  <r>
    <x v="582"/>
    <n v="3201"/>
  </r>
  <r>
    <x v="583"/>
    <n v="2809"/>
  </r>
  <r>
    <x v="584"/>
    <n v="2758"/>
  </r>
  <r>
    <x v="585"/>
    <n v="2505"/>
  </r>
  <r>
    <x v="586"/>
    <n v="3067"/>
  </r>
  <r>
    <x v="587"/>
    <n v="2622"/>
  </r>
  <r>
    <x v="588"/>
    <n v="3000"/>
  </r>
  <r>
    <x v="589"/>
    <n v="2743"/>
  </r>
  <r>
    <x v="590"/>
    <n v="2803"/>
  </r>
  <r>
    <x v="591"/>
    <n v="2706"/>
  </r>
  <r>
    <x v="592"/>
    <n v="2650"/>
  </r>
  <r>
    <x v="593"/>
    <n v="3111"/>
  </r>
  <r>
    <x v="594"/>
    <n v="3147"/>
  </r>
  <r>
    <x v="595"/>
    <n v="2540"/>
  </r>
  <r>
    <x v="596"/>
    <n v="2837"/>
  </r>
  <r>
    <x v="597"/>
    <n v="2762"/>
  </r>
  <r>
    <x v="598"/>
    <n v="2948"/>
  </r>
  <r>
    <x v="599"/>
    <n v="2615"/>
  </r>
  <r>
    <x v="600"/>
    <n v="2721"/>
  </r>
  <r>
    <x v="601"/>
    <n v="3185"/>
  </r>
  <r>
    <x v="602"/>
    <n v="2914"/>
  </r>
  <r>
    <x v="603"/>
    <n v="2807"/>
  </r>
  <r>
    <x v="604"/>
    <n v="3089"/>
  </r>
  <r>
    <x v="605"/>
    <n v="2874"/>
  </r>
  <r>
    <x v="606"/>
    <n v="2832"/>
  </r>
  <r>
    <x v="607"/>
    <n v="3083"/>
  </r>
  <r>
    <x v="608"/>
    <n v="3185"/>
  </r>
  <r>
    <x v="609"/>
    <n v="2971"/>
  </r>
  <r>
    <x v="610"/>
    <n v="3157"/>
  </r>
  <r>
    <x v="611"/>
    <n v="3137"/>
  </r>
  <r>
    <x v="612"/>
    <n v="2647"/>
  </r>
  <r>
    <x v="613"/>
    <n v="2620"/>
  </r>
  <r>
    <x v="614"/>
    <n v="2557"/>
  </r>
  <r>
    <x v="615"/>
    <n v="3035"/>
  </r>
  <r>
    <x v="616"/>
    <n v="3178"/>
  </r>
  <r>
    <x v="617"/>
    <n v="2525"/>
  </r>
  <r>
    <x v="618"/>
    <n v="2660"/>
  </r>
  <r>
    <x v="619"/>
    <n v="3191"/>
  </r>
  <r>
    <x v="620"/>
    <n v="2529"/>
  </r>
  <r>
    <x v="621"/>
    <n v="2772"/>
  </r>
  <r>
    <x v="622"/>
    <n v="3037"/>
  </r>
  <r>
    <x v="623"/>
    <n v="2504"/>
  </r>
  <r>
    <x v="624"/>
    <n v="2967"/>
  </r>
  <r>
    <x v="625"/>
    <n v="2597"/>
  </r>
  <r>
    <x v="626"/>
    <n v="2824"/>
  </r>
  <r>
    <x v="627"/>
    <n v="2833"/>
  </r>
  <r>
    <x v="628"/>
    <n v="2547"/>
  </r>
  <r>
    <x v="629"/>
    <n v="2746"/>
  </r>
  <r>
    <x v="630"/>
    <n v="2753"/>
  </r>
  <r>
    <x v="631"/>
    <n v="2880"/>
  </r>
  <r>
    <x v="632"/>
    <n v="2988"/>
  </r>
  <r>
    <x v="633"/>
    <n v="2488"/>
  </r>
  <r>
    <x v="634"/>
    <n v="2889"/>
  </r>
  <r>
    <x v="635"/>
    <n v="2544"/>
  </r>
  <r>
    <x v="636"/>
    <n v="2610"/>
  </r>
  <r>
    <x v="637"/>
    <n v="2692"/>
  </r>
  <r>
    <x v="638"/>
    <n v="2700"/>
  </r>
  <r>
    <x v="639"/>
    <n v="2586"/>
  </r>
  <r>
    <x v="640"/>
    <n v="2638"/>
  </r>
  <r>
    <x v="641"/>
    <n v="2464"/>
  </r>
  <r>
    <x v="642"/>
    <n v="2609"/>
  </r>
  <r>
    <x v="643"/>
    <n v="2395"/>
  </r>
  <r>
    <x v="644"/>
    <n v="2711"/>
  </r>
  <r>
    <x v="645"/>
    <n v="2328"/>
  </r>
  <r>
    <x v="646"/>
    <n v="2611"/>
  </r>
  <r>
    <x v="647"/>
    <n v="2590"/>
  </r>
  <r>
    <x v="648"/>
    <n v="2487"/>
  </r>
  <r>
    <x v="649"/>
    <n v="2558"/>
  </r>
  <r>
    <x v="650"/>
    <n v="2719"/>
  </r>
  <r>
    <x v="651"/>
    <n v="2563"/>
  </r>
  <r>
    <x v="652"/>
    <n v="2640"/>
  </r>
  <r>
    <x v="653"/>
    <n v="2121"/>
  </r>
  <r>
    <x v="654"/>
    <n v="2358"/>
  </r>
  <r>
    <x v="655"/>
    <n v="2355"/>
  </r>
  <r>
    <x v="656"/>
    <n v="2359"/>
  </r>
  <r>
    <x v="657"/>
    <n v="2193"/>
  </r>
  <r>
    <x v="658"/>
    <n v="2370"/>
  </r>
  <r>
    <x v="659"/>
    <n v="2731"/>
  </r>
  <r>
    <x v="660"/>
    <n v="2179"/>
  </r>
  <r>
    <x v="661"/>
    <n v="2753"/>
  </r>
  <r>
    <x v="662"/>
    <n v="2640"/>
  </r>
  <r>
    <x v="663"/>
    <n v="2344"/>
  </r>
  <r>
    <x v="664"/>
    <n v="2652"/>
  </r>
  <r>
    <x v="665"/>
    <n v="2267"/>
  </r>
  <r>
    <x v="666"/>
    <n v="2397"/>
  </r>
  <r>
    <x v="667"/>
    <n v="2585"/>
  </r>
  <r>
    <x v="668"/>
    <n v="2839"/>
  </r>
  <r>
    <x v="669"/>
    <n v="2834"/>
  </r>
  <r>
    <x v="670"/>
    <n v="2557"/>
  </r>
  <r>
    <x v="671"/>
    <n v="2954"/>
  </r>
  <r>
    <x v="672"/>
    <n v="2923"/>
  </r>
  <r>
    <x v="673"/>
    <n v="3109"/>
  </r>
  <r>
    <x v="674"/>
    <n v="2596"/>
  </r>
  <r>
    <x v="675"/>
    <n v="2467"/>
  </r>
  <r>
    <x v="676"/>
    <n v="2652"/>
  </r>
  <r>
    <x v="677"/>
    <n v="2837"/>
  </r>
  <r>
    <x v="678"/>
    <n v="3064"/>
  </r>
  <r>
    <x v="679"/>
    <n v="2569"/>
  </r>
  <r>
    <x v="680"/>
    <n v="3224"/>
  </r>
  <r>
    <x v="681"/>
    <n v="3303"/>
  </r>
  <r>
    <x v="682"/>
    <n v="2919"/>
  </r>
  <r>
    <x v="683"/>
    <n v="2749"/>
  </r>
  <r>
    <x v="684"/>
    <n v="3276"/>
  </r>
  <r>
    <x v="685"/>
    <n v="3336"/>
  </r>
  <r>
    <x v="686"/>
    <n v="3387"/>
  </r>
  <r>
    <x v="687"/>
    <n v="2863"/>
  </r>
  <r>
    <x v="688"/>
    <n v="3201"/>
  </r>
  <r>
    <x v="689"/>
    <n v="3203"/>
  </r>
  <r>
    <x v="690"/>
    <n v="3559"/>
  </r>
  <r>
    <x v="691"/>
    <n v="3152"/>
  </r>
  <r>
    <x v="692"/>
    <n v="3242"/>
  </r>
  <r>
    <x v="693"/>
    <n v="3625"/>
  </r>
  <r>
    <x v="694"/>
    <n v="3206"/>
  </r>
  <r>
    <x v="695"/>
    <n v="3082"/>
  </r>
  <r>
    <x v="696"/>
    <n v="2970"/>
  </r>
  <r>
    <x v="697"/>
    <n v="3336"/>
  </r>
  <r>
    <x v="698"/>
    <n v="3404"/>
  </r>
  <r>
    <x v="699"/>
    <n v="3371"/>
  </r>
  <r>
    <x v="700"/>
    <n v="3655"/>
  </r>
  <r>
    <x v="701"/>
    <n v="3143"/>
  </r>
  <r>
    <x v="702"/>
    <n v="3311"/>
  </r>
  <r>
    <x v="703"/>
    <n v="3608"/>
  </r>
  <r>
    <x v="704"/>
    <n v="2910"/>
  </r>
  <r>
    <x v="705"/>
    <n v="3025"/>
  </r>
  <r>
    <x v="706"/>
    <n v="3131"/>
  </r>
  <r>
    <x v="707"/>
    <n v="3270"/>
  </r>
  <r>
    <x v="708"/>
    <n v="3358"/>
  </r>
  <r>
    <x v="709"/>
    <n v="2945"/>
  </r>
  <r>
    <x v="710"/>
    <n v="3629"/>
  </r>
  <r>
    <x v="711"/>
    <n v="3183"/>
  </r>
  <r>
    <x v="712"/>
    <n v="3434"/>
  </r>
  <r>
    <x v="713"/>
    <n v="3059"/>
  </r>
  <r>
    <x v="714"/>
    <n v="3585"/>
  </r>
  <r>
    <x v="715"/>
    <n v="3173"/>
  </r>
  <r>
    <x v="716"/>
    <n v="3075"/>
  </r>
  <r>
    <x v="717"/>
    <n v="3682"/>
  </r>
  <r>
    <x v="718"/>
    <n v="3385"/>
  </r>
  <r>
    <x v="719"/>
    <n v="3731"/>
  </r>
  <r>
    <x v="720"/>
    <n v="3321"/>
  </r>
  <r>
    <x v="721"/>
    <n v="3560"/>
  </r>
  <r>
    <x v="722"/>
    <n v="3009"/>
  </r>
  <r>
    <x v="723"/>
    <n v="3594"/>
  </r>
  <r>
    <x v="724"/>
    <n v="3819"/>
  </r>
  <r>
    <x v="725"/>
    <n v="3088"/>
  </r>
  <r>
    <x v="726"/>
    <n v="3337"/>
  </r>
  <r>
    <x v="727"/>
    <n v="3595"/>
  </r>
  <r>
    <x v="728"/>
    <n v="3736"/>
  </r>
  <r>
    <x v="729"/>
    <n v="3226"/>
  </r>
  <r>
    <x v="730"/>
    <n v="3417"/>
  </r>
  <r>
    <x v="731"/>
    <n v="3459"/>
  </r>
  <r>
    <x v="732"/>
    <n v="3281"/>
  </r>
  <r>
    <x v="733"/>
    <n v="3247"/>
  </r>
  <r>
    <x v="734"/>
    <n v="3904"/>
  </r>
  <r>
    <x v="735"/>
    <n v="4110"/>
  </r>
  <r>
    <x v="736"/>
    <n v="3808"/>
  </r>
  <r>
    <x v="737"/>
    <n v="3567"/>
  </r>
  <r>
    <x v="738"/>
    <n v="4155"/>
  </r>
  <r>
    <x v="739"/>
    <n v="4082"/>
  </r>
  <r>
    <x v="740"/>
    <n v="3459"/>
  </r>
  <r>
    <x v="741"/>
    <n v="3406"/>
  </r>
  <r>
    <x v="742"/>
    <n v="4027"/>
  </r>
  <r>
    <x v="743"/>
    <n v="3839"/>
  </r>
  <r>
    <x v="744"/>
    <n v="3673"/>
  </r>
  <r>
    <x v="745"/>
    <n v="3916"/>
  </r>
  <r>
    <x v="746"/>
    <n v="3694"/>
  </r>
  <r>
    <x v="747"/>
    <n v="3767"/>
  </r>
  <r>
    <x v="748"/>
    <n v="4576"/>
  </r>
  <r>
    <x v="749"/>
    <n v="4242"/>
  </r>
  <r>
    <x v="750"/>
    <n v="4429"/>
  </r>
  <r>
    <x v="751"/>
    <n v="3904"/>
  </r>
  <r>
    <x v="752"/>
    <n v="4682"/>
  </r>
  <r>
    <x v="753"/>
    <n v="3835"/>
  </r>
  <r>
    <x v="754"/>
    <n v="4306"/>
  </r>
  <r>
    <x v="755"/>
    <n v="4686"/>
  </r>
  <r>
    <x v="756"/>
    <n v="4399"/>
  </r>
  <r>
    <x v="757"/>
    <n v="4242"/>
  </r>
  <r>
    <x v="758"/>
    <n v="4150"/>
  </r>
  <r>
    <x v="759"/>
    <n v="4386"/>
  </r>
  <r>
    <x v="760"/>
    <n v="3926"/>
  </r>
  <r>
    <x v="761"/>
    <n v="4762"/>
  </r>
  <r>
    <x v="762"/>
    <n v="4828"/>
  </r>
  <r>
    <x v="763"/>
    <n v="5073"/>
  </r>
  <r>
    <x v="764"/>
    <n v="4306"/>
  </r>
  <r>
    <x v="765"/>
    <n v="4247"/>
  </r>
  <r>
    <x v="766"/>
    <n v="4689"/>
  </r>
  <r>
    <x v="767"/>
    <n v="5114"/>
  </r>
  <r>
    <x v="768"/>
    <n v="5349"/>
  </r>
  <r>
    <x v="769"/>
    <n v="5114"/>
  </r>
  <r>
    <x v="770"/>
    <n v="4978"/>
  </r>
  <r>
    <x v="771"/>
    <n v="4657"/>
  </r>
  <r>
    <x v="772"/>
    <n v="4706"/>
  </r>
  <r>
    <x v="773"/>
    <n v="4988"/>
  </r>
  <r>
    <x v="774"/>
    <n v="5398"/>
  </r>
  <r>
    <x v="775"/>
    <n v="4416"/>
  </r>
  <r>
    <x v="776"/>
    <n v="5509"/>
  </r>
  <r>
    <x v="777"/>
    <n v="5166"/>
  </r>
  <r>
    <x v="778"/>
    <n v="4336"/>
  </r>
  <r>
    <x v="779"/>
    <n v="4906"/>
  </r>
  <r>
    <x v="780"/>
    <n v="4797"/>
  </r>
  <r>
    <x v="781"/>
    <n v="5552"/>
  </r>
  <r>
    <x v="782"/>
    <n v="4820"/>
  </r>
  <r>
    <x v="783"/>
    <n v="5453"/>
  </r>
  <r>
    <x v="784"/>
    <n v="4844"/>
  </r>
  <r>
    <x v="785"/>
    <n v="5614"/>
  </r>
  <r>
    <x v="786"/>
    <n v="4585"/>
  </r>
  <r>
    <x v="787"/>
    <n v="4811"/>
  </r>
  <r>
    <x v="788"/>
    <n v="5263"/>
  </r>
  <r>
    <x v="789"/>
    <n v="5366"/>
  </r>
  <r>
    <x v="790"/>
    <n v="4634"/>
  </r>
  <r>
    <x v="791"/>
    <n v="4910"/>
  </r>
  <r>
    <x v="792"/>
    <n v="5399"/>
  </r>
  <r>
    <x v="793"/>
    <n v="5441"/>
  </r>
  <r>
    <x v="794"/>
    <n v="5498"/>
  </r>
  <r>
    <x v="795"/>
    <n v="5737"/>
  </r>
  <r>
    <x v="796"/>
    <n v="5186"/>
  </r>
  <r>
    <x v="797"/>
    <n v="4876"/>
  </r>
  <r>
    <x v="798"/>
    <n v="5419"/>
  </r>
  <r>
    <x v="799"/>
    <n v="5264"/>
  </r>
  <r>
    <x v="800"/>
    <n v="5108"/>
  </r>
  <r>
    <x v="801"/>
    <n v="4922"/>
  </r>
  <r>
    <x v="802"/>
    <n v="5151"/>
  </r>
  <r>
    <x v="803"/>
    <n v="5973"/>
  </r>
  <r>
    <x v="804"/>
    <n v="5667"/>
  </r>
  <r>
    <x v="805"/>
    <n v="5036"/>
  </r>
  <r>
    <x v="806"/>
    <n v="5598"/>
  </r>
  <r>
    <x v="807"/>
    <n v="6188"/>
  </r>
  <r>
    <x v="808"/>
    <n v="5339"/>
  </r>
  <r>
    <x v="809"/>
    <n v="5864"/>
  </r>
  <r>
    <x v="810"/>
    <n v="5854"/>
  </r>
  <r>
    <x v="811"/>
    <n v="4825"/>
  </r>
  <r>
    <x v="812"/>
    <n v="5696"/>
  </r>
  <r>
    <x v="813"/>
    <n v="5464"/>
  </r>
  <r>
    <x v="814"/>
    <n v="4759"/>
  </r>
  <r>
    <x v="815"/>
    <n v="5319"/>
  </r>
  <r>
    <x v="816"/>
    <n v="4837"/>
  </r>
  <r>
    <x v="817"/>
    <n v="4945"/>
  </r>
  <r>
    <x v="818"/>
    <n v="5655"/>
  </r>
  <r>
    <x v="819"/>
    <n v="5192"/>
  </r>
  <r>
    <x v="820"/>
    <n v="4578"/>
  </r>
  <r>
    <x v="821"/>
    <n v="4700"/>
  </r>
  <r>
    <x v="822"/>
    <n v="5530"/>
  </r>
  <r>
    <x v="823"/>
    <n v="4755"/>
  </r>
  <r>
    <x v="824"/>
    <n v="5302"/>
  </r>
  <r>
    <x v="825"/>
    <n v="4516"/>
  </r>
  <r>
    <x v="826"/>
    <n v="4822"/>
  </r>
  <r>
    <x v="827"/>
    <n v="4727"/>
  </r>
  <r>
    <x v="828"/>
    <n v="4623"/>
  </r>
  <r>
    <x v="829"/>
    <n v="4278"/>
  </r>
  <r>
    <x v="830"/>
    <n v="4727"/>
  </r>
  <r>
    <x v="831"/>
    <n v="4650"/>
  </r>
  <r>
    <x v="832"/>
    <n v="4556"/>
  </r>
  <r>
    <x v="833"/>
    <n v="4745"/>
  </r>
  <r>
    <x v="834"/>
    <n v="4431"/>
  </r>
  <r>
    <x v="835"/>
    <n v="4486"/>
  </r>
  <r>
    <x v="836"/>
    <n v="4628"/>
  </r>
  <r>
    <x v="837"/>
    <n v="3887"/>
  </r>
  <r>
    <x v="838"/>
    <n v="4504"/>
  </r>
  <r>
    <x v="839"/>
    <n v="4727"/>
  </r>
  <r>
    <x v="840"/>
    <n v="4698"/>
  </r>
  <r>
    <x v="841"/>
    <n v="3739"/>
  </r>
  <r>
    <x v="842"/>
    <n v="4049"/>
  </r>
  <r>
    <x v="843"/>
    <n v="4453"/>
  </r>
  <r>
    <x v="844"/>
    <n v="3725"/>
  </r>
  <r>
    <x v="845"/>
    <n v="4382"/>
  </r>
  <r>
    <x v="846"/>
    <n v="3808"/>
  </r>
  <r>
    <x v="847"/>
    <n v="3528"/>
  </r>
  <r>
    <x v="848"/>
    <n v="3668"/>
  </r>
  <r>
    <x v="849"/>
    <n v="4236"/>
  </r>
  <r>
    <x v="850"/>
    <n v="3652"/>
  </r>
  <r>
    <x v="851"/>
    <n v="3787"/>
  </r>
  <r>
    <x v="852"/>
    <n v="3328"/>
  </r>
  <r>
    <x v="853"/>
    <n v="4180"/>
  </r>
  <r>
    <x v="854"/>
    <n v="4018"/>
  </r>
  <r>
    <x v="855"/>
    <n v="3985"/>
  </r>
  <r>
    <x v="856"/>
    <n v="3424"/>
  </r>
  <r>
    <x v="857"/>
    <n v="3307"/>
  </r>
  <r>
    <x v="858"/>
    <n v="4066"/>
  </r>
  <r>
    <x v="859"/>
    <n v="3265"/>
  </r>
  <r>
    <x v="860"/>
    <n v="3860"/>
  </r>
  <r>
    <x v="861"/>
    <n v="3959"/>
  </r>
  <r>
    <x v="862"/>
    <n v="3851"/>
  </r>
  <r>
    <x v="863"/>
    <n v="3731"/>
  </r>
  <r>
    <x v="864"/>
    <n v="3381"/>
  </r>
  <r>
    <x v="865"/>
    <n v="3541"/>
  </r>
  <r>
    <x v="866"/>
    <n v="3813"/>
  </r>
  <r>
    <x v="867"/>
    <n v="3143"/>
  </r>
  <r>
    <x v="868"/>
    <n v="3501"/>
  </r>
  <r>
    <x v="869"/>
    <n v="3074"/>
  </r>
  <r>
    <x v="870"/>
    <n v="3829"/>
  </r>
  <r>
    <x v="871"/>
    <n v="3137"/>
  </r>
  <r>
    <x v="872"/>
    <n v="3190"/>
  </r>
  <r>
    <x v="873"/>
    <n v="3452"/>
  </r>
  <r>
    <x v="874"/>
    <n v="3578"/>
  </r>
  <r>
    <x v="875"/>
    <n v="2976"/>
  </r>
  <r>
    <x v="876"/>
    <n v="3522"/>
  </r>
  <r>
    <x v="877"/>
    <n v="3180"/>
  </r>
  <r>
    <x v="878"/>
    <n v="3125"/>
  </r>
  <r>
    <x v="879"/>
    <n v="3539"/>
  </r>
  <r>
    <x v="880"/>
    <n v="3626"/>
  </r>
  <r>
    <x v="881"/>
    <n v="3428"/>
  </r>
  <r>
    <x v="882"/>
    <n v="2993"/>
  </r>
  <r>
    <x v="883"/>
    <n v="2827"/>
  </r>
  <r>
    <x v="884"/>
    <n v="3064"/>
  </r>
  <r>
    <x v="885"/>
    <n v="3344"/>
  </r>
  <r>
    <x v="886"/>
    <n v="3430"/>
  </r>
  <r>
    <x v="887"/>
    <n v="3400"/>
  </r>
  <r>
    <x v="888"/>
    <n v="3175"/>
  </r>
  <r>
    <x v="889"/>
    <n v="3179"/>
  </r>
  <r>
    <x v="890"/>
    <n v="2947"/>
  </r>
  <r>
    <x v="891"/>
    <n v="3290"/>
  </r>
  <r>
    <x v="892"/>
    <n v="3165"/>
  </r>
  <r>
    <x v="893"/>
    <n v="3031"/>
  </r>
  <r>
    <x v="894"/>
    <n v="3341"/>
  </r>
  <r>
    <x v="895"/>
    <n v="3121"/>
  </r>
  <r>
    <x v="896"/>
    <n v="3416"/>
  </r>
  <r>
    <x v="897"/>
    <n v="2954"/>
  </r>
  <r>
    <x v="898"/>
    <n v="2742"/>
  </r>
  <r>
    <x v="899"/>
    <n v="2929"/>
  </r>
  <r>
    <x v="900"/>
    <n v="2802"/>
  </r>
  <r>
    <x v="901"/>
    <n v="2924"/>
  </r>
  <r>
    <x v="902"/>
    <n v="2886"/>
  </r>
  <r>
    <x v="903"/>
    <n v="3077"/>
  </r>
  <r>
    <x v="904"/>
    <n v="2775"/>
  </r>
  <r>
    <x v="905"/>
    <n v="3001"/>
  </r>
  <r>
    <x v="906"/>
    <n v="3244"/>
  </r>
  <r>
    <x v="907"/>
    <n v="2878"/>
  </r>
  <r>
    <x v="908"/>
    <n v="3128"/>
  </r>
  <r>
    <x v="909"/>
    <n v="3033"/>
  </r>
  <r>
    <x v="910"/>
    <n v="3071"/>
  </r>
  <r>
    <x v="911"/>
    <n v="3038"/>
  </r>
  <r>
    <x v="912"/>
    <n v="2788"/>
  </r>
  <r>
    <x v="913"/>
    <n v="3098"/>
  </r>
  <r>
    <x v="914"/>
    <n v="3302"/>
  </r>
  <r>
    <x v="915"/>
    <n v="3434"/>
  </r>
  <r>
    <x v="916"/>
    <n v="2885"/>
  </r>
  <r>
    <x v="917"/>
    <n v="3304"/>
  </r>
  <r>
    <x v="918"/>
    <n v="2775"/>
  </r>
  <r>
    <x v="919"/>
    <n v="2954"/>
  </r>
  <r>
    <x v="920"/>
    <n v="2875"/>
  </r>
  <r>
    <x v="921"/>
    <n v="2975"/>
  </r>
  <r>
    <x v="922"/>
    <n v="3167"/>
  </r>
  <r>
    <x v="923"/>
    <n v="2994"/>
  </r>
  <r>
    <x v="924"/>
    <n v="3122"/>
  </r>
  <r>
    <x v="925"/>
    <n v="3176"/>
  </r>
  <r>
    <x v="926"/>
    <n v="3131"/>
  </r>
  <r>
    <x v="927"/>
    <n v="2751"/>
  </r>
  <r>
    <x v="928"/>
    <n v="2973"/>
  </r>
  <r>
    <x v="929"/>
    <n v="2966"/>
  </r>
  <r>
    <x v="930"/>
    <n v="2966"/>
  </r>
  <r>
    <x v="931"/>
    <n v="3074"/>
  </r>
  <r>
    <x v="932"/>
    <n v="2635"/>
  </r>
  <r>
    <x v="933"/>
    <n v="2749"/>
  </r>
  <r>
    <x v="934"/>
    <n v="2837"/>
  </r>
  <r>
    <x v="935"/>
    <n v="2835"/>
  </r>
  <r>
    <x v="936"/>
    <n v="2686"/>
  </r>
  <r>
    <x v="937"/>
    <n v="2583"/>
  </r>
  <r>
    <x v="938"/>
    <n v="2529"/>
  </r>
  <r>
    <x v="939"/>
    <n v="2651"/>
  </r>
  <r>
    <x v="940"/>
    <n v="2613"/>
  </r>
  <r>
    <x v="941"/>
    <n v="2224"/>
  </r>
  <r>
    <x v="942"/>
    <n v="2327"/>
  </r>
  <r>
    <x v="943"/>
    <n v="2583"/>
  </r>
  <r>
    <x v="944"/>
    <n v="2669"/>
  </r>
  <r>
    <x v="945"/>
    <n v="2242"/>
  </r>
  <r>
    <x v="946"/>
    <n v="2421"/>
  </r>
  <r>
    <x v="947"/>
    <n v="2038"/>
  </r>
  <r>
    <x v="948"/>
    <n v="2187"/>
  </r>
  <r>
    <x v="949"/>
    <n v="2356"/>
  </r>
  <r>
    <x v="950"/>
    <n v="2190"/>
  </r>
  <r>
    <x v="951"/>
    <n v="2006"/>
  </r>
  <r>
    <x v="952"/>
    <n v="1988"/>
  </r>
  <r>
    <x v="953"/>
    <n v="2258"/>
  </r>
  <r>
    <x v="954"/>
    <n v="1957"/>
  </r>
  <r>
    <x v="955"/>
    <n v="1802"/>
  </r>
  <r>
    <x v="956"/>
    <n v="2044"/>
  </r>
  <r>
    <x v="957"/>
    <n v="2095"/>
  </r>
  <r>
    <x v="958"/>
    <n v="1845"/>
  </r>
  <r>
    <x v="959"/>
    <n v="1794"/>
  </r>
  <r>
    <x v="960"/>
    <n v="2045"/>
  </r>
  <r>
    <x v="961"/>
    <n v="1927"/>
  </r>
  <r>
    <x v="962"/>
    <n v="1842"/>
  </r>
  <r>
    <x v="963"/>
    <n v="2066"/>
  </r>
  <r>
    <x v="964"/>
    <n v="1850"/>
  </r>
  <r>
    <x v="965"/>
    <n v="2042"/>
  </r>
  <r>
    <x v="966"/>
    <n v="1893"/>
  </r>
  <r>
    <x v="967"/>
    <n v="1717"/>
  </r>
  <r>
    <x v="968"/>
    <n v="1985"/>
  </r>
  <r>
    <x v="969"/>
    <n v="1902"/>
  </r>
  <r>
    <x v="970"/>
    <n v="1977"/>
  </r>
  <r>
    <x v="971"/>
    <n v="1906"/>
  </r>
  <r>
    <x v="972"/>
    <n v="1888"/>
  </r>
  <r>
    <x v="973"/>
    <n v="2034"/>
  </r>
  <r>
    <x v="974"/>
    <n v="2063"/>
  </r>
  <r>
    <x v="975"/>
    <n v="1958"/>
  </r>
  <r>
    <x v="976"/>
    <n v="2036"/>
  </r>
  <r>
    <x v="977"/>
    <n v="1799"/>
  </r>
  <r>
    <x v="978"/>
    <n v="1798"/>
  </r>
  <r>
    <x v="979"/>
    <n v="1906"/>
  </r>
  <r>
    <x v="980"/>
    <n v="1908"/>
  </r>
  <r>
    <x v="981"/>
    <n v="1730"/>
  </r>
  <r>
    <x v="982"/>
    <n v="1953"/>
  </r>
  <r>
    <x v="983"/>
    <n v="1965"/>
  </r>
  <r>
    <x v="984"/>
    <n v="1940"/>
  </r>
  <r>
    <x v="985"/>
    <n v="1879"/>
  </r>
  <r>
    <x v="986"/>
    <n v="2087"/>
  </r>
  <r>
    <x v="987"/>
    <n v="1994"/>
  </r>
  <r>
    <x v="988"/>
    <n v="2062"/>
  </r>
  <r>
    <x v="989"/>
    <n v="2037"/>
  </r>
  <r>
    <x v="990"/>
    <n v="1998"/>
  </r>
  <r>
    <x v="991"/>
    <n v="1895"/>
  </r>
  <r>
    <x v="992"/>
    <n v="1741"/>
  </r>
  <r>
    <x v="993"/>
    <n v="1836"/>
  </r>
  <r>
    <x v="994"/>
    <n v="2156"/>
  </r>
  <r>
    <x v="995"/>
    <n v="2126"/>
  </r>
  <r>
    <x v="996"/>
    <n v="2072"/>
  </r>
  <r>
    <x v="997"/>
    <n v="1797"/>
  </r>
  <r>
    <x v="998"/>
    <n v="1924"/>
  </r>
  <r>
    <x v="999"/>
    <n v="2051"/>
  </r>
  <r>
    <x v="1000"/>
    <n v="2017"/>
  </r>
  <r>
    <x v="1001"/>
    <n v="2012"/>
  </r>
  <r>
    <x v="1002"/>
    <n v="1895"/>
  </r>
  <r>
    <x v="1003"/>
    <n v="1807"/>
  </r>
  <r>
    <x v="1004"/>
    <n v="1957"/>
  </r>
  <r>
    <x v="1005"/>
    <n v="1841"/>
  </r>
  <r>
    <x v="1006"/>
    <n v="1932"/>
  </r>
  <r>
    <x v="1007"/>
    <n v="2119"/>
  </r>
  <r>
    <x v="1008"/>
    <n v="2004"/>
  </r>
  <r>
    <x v="1009"/>
    <n v="2226"/>
  </r>
  <r>
    <x v="1010"/>
    <n v="2391"/>
  </r>
  <r>
    <x v="1011"/>
    <n v="2312"/>
  </r>
  <r>
    <x v="1012"/>
    <n v="2063"/>
  </r>
  <r>
    <x v="1013"/>
    <n v="2114"/>
  </r>
  <r>
    <x v="1014"/>
    <n v="1978"/>
  </r>
  <r>
    <x v="1015"/>
    <n v="2297"/>
  </r>
  <r>
    <x v="1016"/>
    <n v="2019"/>
  </r>
  <r>
    <x v="1017"/>
    <n v="2312"/>
  </r>
  <r>
    <x v="1018"/>
    <n v="2551"/>
  </r>
  <r>
    <x v="1019"/>
    <n v="2404"/>
  </r>
  <r>
    <x v="1020"/>
    <n v="2012"/>
  </r>
  <r>
    <x v="1021"/>
    <n v="2119"/>
  </r>
  <r>
    <x v="1022"/>
    <n v="2025"/>
  </r>
  <r>
    <x v="1023"/>
    <n v="2397"/>
  </r>
  <r>
    <x v="1024"/>
    <n v="2080"/>
  </r>
  <r>
    <x v="1025"/>
    <n v="2403"/>
  </r>
  <r>
    <x v="1026"/>
    <n v="2352"/>
  </r>
  <r>
    <x v="1027"/>
    <n v="2314"/>
  </r>
  <r>
    <x v="1028"/>
    <n v="2408"/>
  </r>
  <r>
    <x v="1029"/>
    <n v="2592"/>
  </r>
  <r>
    <x v="1030"/>
    <n v="2340"/>
  </r>
  <r>
    <x v="1031"/>
    <n v="2656"/>
  </r>
  <r>
    <x v="1032"/>
    <n v="2518"/>
  </r>
  <r>
    <x v="1033"/>
    <n v="2460"/>
  </r>
  <r>
    <x v="1034"/>
    <n v="2832"/>
  </r>
  <r>
    <x v="1035"/>
    <n v="2325"/>
  </r>
  <r>
    <x v="1036"/>
    <n v="2688"/>
  </r>
  <r>
    <x v="1037"/>
    <n v="2304"/>
  </r>
  <r>
    <x v="1038"/>
    <n v="2412"/>
  </r>
  <r>
    <x v="1039"/>
    <n v="2861"/>
  </r>
  <r>
    <x v="1040"/>
    <n v="2801"/>
  </r>
  <r>
    <x v="1041"/>
    <n v="2300"/>
  </r>
  <r>
    <x v="1042"/>
    <n v="2558"/>
  </r>
  <r>
    <x v="1043"/>
    <n v="2849"/>
  </r>
  <r>
    <x v="1044"/>
    <n v="2329"/>
  </r>
  <r>
    <x v="1045"/>
    <n v="2371"/>
  </r>
  <r>
    <x v="1046"/>
    <n v="2386"/>
  </r>
  <r>
    <x v="1047"/>
    <n v="2700"/>
  </r>
  <r>
    <x v="1048"/>
    <n v="2782"/>
  </r>
  <r>
    <x v="1049"/>
    <n v="2580"/>
  </r>
  <r>
    <x v="1050"/>
    <n v="2493"/>
  </r>
  <r>
    <x v="1051"/>
    <n v="2837"/>
  </r>
  <r>
    <x v="1052"/>
    <n v="2614"/>
  </r>
  <r>
    <x v="1053"/>
    <n v="2337"/>
  </r>
  <r>
    <x v="1054"/>
    <n v="2613"/>
  </r>
  <r>
    <x v="1055"/>
    <n v="2559"/>
  </r>
  <r>
    <x v="1056"/>
    <n v="2398"/>
  </r>
  <r>
    <x v="1057"/>
    <n v="2283"/>
  </r>
  <r>
    <x v="1058"/>
    <n v="2361"/>
  </r>
  <r>
    <x v="1059"/>
    <n v="2695"/>
  </r>
  <r>
    <x v="1060"/>
    <n v="2480"/>
  </r>
  <r>
    <x v="1061"/>
    <n v="2236"/>
  </r>
  <r>
    <x v="1062"/>
    <n v="2451"/>
  </r>
  <r>
    <x v="1063"/>
    <n v="2760"/>
  </r>
  <r>
    <x v="1064"/>
    <n v="2384"/>
  </r>
  <r>
    <x v="1065"/>
    <n v="2380"/>
  </r>
  <r>
    <x v="1066"/>
    <n v="2600"/>
  </r>
  <r>
    <x v="1067"/>
    <n v="2270"/>
  </r>
  <r>
    <x v="1068"/>
    <n v="2624"/>
  </r>
  <r>
    <x v="1069"/>
    <n v="2555"/>
  </r>
  <r>
    <x v="1070"/>
    <n v="2745"/>
  </r>
  <r>
    <x v="1071"/>
    <n v="2538"/>
  </r>
  <r>
    <x v="1072"/>
    <n v="2469"/>
  </r>
  <r>
    <x v="1073"/>
    <n v="2709"/>
  </r>
  <r>
    <x v="1074"/>
    <n v="2601"/>
  </r>
  <r>
    <x v="1075"/>
    <n v="2362"/>
  </r>
  <r>
    <x v="1076"/>
    <n v="2766"/>
  </r>
  <r>
    <x v="1077"/>
    <n v="2710"/>
  </r>
  <r>
    <x v="1078"/>
    <n v="2614"/>
  </r>
  <r>
    <x v="1079"/>
    <n v="2681"/>
  </r>
  <r>
    <x v="1080"/>
    <n v="2738"/>
  </r>
  <r>
    <x v="1081"/>
    <n v="2222"/>
  </r>
  <r>
    <x v="1082"/>
    <n v="2549"/>
  </r>
  <r>
    <x v="1083"/>
    <n v="2757"/>
  </r>
  <r>
    <x v="1084"/>
    <n v="2466"/>
  </r>
  <r>
    <x v="1085"/>
    <n v="2750"/>
  </r>
  <r>
    <x v="1086"/>
    <n v="2428"/>
  </r>
  <r>
    <x v="1087"/>
    <n v="2219"/>
  </r>
  <r>
    <x v="1088"/>
    <n v="2574"/>
  </r>
  <r>
    <x v="1089"/>
    <n v="2724"/>
  </r>
  <r>
    <x v="1090"/>
    <n v="2546"/>
  </r>
  <r>
    <x v="1091"/>
    <n v="2592"/>
  </r>
  <r>
    <x v="1092"/>
    <n v="2582"/>
  </r>
  <r>
    <x v="1093"/>
    <n v="2474"/>
  </r>
  <r>
    <x v="1094"/>
    <n v="2677"/>
  </r>
  <r>
    <x v="1095"/>
    <n v="2446"/>
  </r>
  <r>
    <x v="1096"/>
    <n v="2570"/>
  </r>
  <r>
    <x v="1097"/>
    <n v="2551"/>
  </r>
  <r>
    <x v="1098"/>
    <n v="2240"/>
  </r>
  <r>
    <x v="1099"/>
    <n v="2276"/>
  </r>
  <r>
    <x v="1100"/>
    <n v="2270"/>
  </r>
  <r>
    <x v="1101"/>
    <n v="2347"/>
  </r>
  <r>
    <x v="1102"/>
    <n v="2365"/>
  </r>
  <r>
    <x v="1103"/>
    <n v="2542"/>
  </r>
  <r>
    <x v="1104"/>
    <n v="2579"/>
  </r>
  <r>
    <x v="1105"/>
    <n v="2166"/>
  </r>
  <r>
    <x v="1106"/>
    <n v="2174"/>
  </r>
  <r>
    <x v="1107"/>
    <n v="2224"/>
  </r>
  <r>
    <x v="1108"/>
    <n v="2334"/>
  </r>
  <r>
    <x v="1109"/>
    <n v="2101"/>
  </r>
  <r>
    <x v="1110"/>
    <n v="2298"/>
  </r>
  <r>
    <x v="1111"/>
    <n v="2170"/>
  </r>
  <r>
    <x v="1112"/>
    <n v="2212"/>
  </r>
  <r>
    <x v="1113"/>
    <n v="2351"/>
  </r>
  <r>
    <x v="1114"/>
    <n v="2183"/>
  </r>
  <r>
    <x v="1115"/>
    <n v="2288"/>
  </r>
  <r>
    <x v="1116"/>
    <n v="2235"/>
  </r>
  <r>
    <x v="1117"/>
    <n v="2235"/>
  </r>
  <r>
    <x v="1118"/>
    <n v="2524"/>
  </r>
  <r>
    <x v="1119"/>
    <n v="2431"/>
  </r>
  <r>
    <x v="1120"/>
    <n v="2589"/>
  </r>
  <r>
    <x v="1121"/>
    <n v="2325"/>
  </r>
  <r>
    <x v="1122"/>
    <n v="2286"/>
  </r>
  <r>
    <x v="1123"/>
    <n v="2579"/>
  </r>
  <r>
    <x v="1124"/>
    <n v="2628"/>
  </r>
  <r>
    <x v="1125"/>
    <n v="2412"/>
  </r>
  <r>
    <x v="1126"/>
    <n v="2569"/>
  </r>
  <r>
    <x v="1127"/>
    <n v="2775"/>
  </r>
  <r>
    <x v="1128"/>
    <n v="2260"/>
  </r>
  <r>
    <x v="1129"/>
    <n v="2366"/>
  </r>
  <r>
    <x v="1130"/>
    <n v="2769"/>
  </r>
  <r>
    <x v="1131"/>
    <n v="2925"/>
  </r>
  <r>
    <x v="1132"/>
    <n v="2529"/>
  </r>
  <r>
    <x v="1133"/>
    <n v="2338"/>
  </r>
  <r>
    <x v="1134"/>
    <n v="2789"/>
  </r>
  <r>
    <x v="1135"/>
    <n v="2869"/>
  </r>
  <r>
    <x v="1136"/>
    <n v="2650"/>
  </r>
  <r>
    <x v="1137"/>
    <n v="2691"/>
  </r>
  <r>
    <x v="1138"/>
    <n v="2841"/>
  </r>
  <r>
    <x v="1139"/>
    <n v="2920"/>
  </r>
  <r>
    <x v="1140"/>
    <n v="2461"/>
  </r>
  <r>
    <x v="1141"/>
    <n v="2816"/>
  </r>
  <r>
    <x v="1142"/>
    <n v="2933"/>
  </r>
  <r>
    <x v="1143"/>
    <n v="3145"/>
  </r>
  <r>
    <x v="1144"/>
    <n v="2767"/>
  </r>
  <r>
    <x v="1145"/>
    <n v="3102"/>
  </r>
  <r>
    <x v="1146"/>
    <n v="2752"/>
  </r>
  <r>
    <x v="1147"/>
    <n v="2833"/>
  </r>
  <r>
    <x v="1148"/>
    <n v="2838"/>
  </r>
  <r>
    <x v="1149"/>
    <n v="2994"/>
  </r>
  <r>
    <x v="1150"/>
    <n v="3203"/>
  </r>
  <r>
    <x v="1151"/>
    <n v="2940"/>
  </r>
  <r>
    <x v="1152"/>
    <n v="2964"/>
  </r>
  <r>
    <x v="1153"/>
    <n v="3205"/>
  </r>
  <r>
    <x v="1154"/>
    <n v="2902"/>
  </r>
  <r>
    <x v="1155"/>
    <n v="3134"/>
  </r>
  <r>
    <x v="1156"/>
    <n v="2803"/>
  </r>
  <r>
    <x v="1157"/>
    <n v="3374"/>
  </r>
  <r>
    <x v="1158"/>
    <n v="3403"/>
  </r>
  <r>
    <x v="1159"/>
    <n v="3451"/>
  </r>
  <r>
    <x v="1160"/>
    <n v="3124"/>
  </r>
  <r>
    <x v="1161"/>
    <n v="3359"/>
  </r>
  <r>
    <x v="1162"/>
    <n v="3356"/>
  </r>
  <r>
    <x v="1163"/>
    <n v="3062"/>
  </r>
  <r>
    <x v="1164"/>
    <n v="3333"/>
  </r>
  <r>
    <x v="1165"/>
    <n v="2743"/>
  </r>
  <r>
    <x v="1166"/>
    <n v="2911"/>
  </r>
  <r>
    <x v="1167"/>
    <n v="3143"/>
  </r>
  <r>
    <x v="1168"/>
    <n v="3031"/>
  </r>
  <r>
    <x v="1169"/>
    <n v="3301"/>
  </r>
  <r>
    <x v="1170"/>
    <n v="2918"/>
  </r>
  <r>
    <x v="1171"/>
    <n v="2970"/>
  </r>
  <r>
    <x v="1172"/>
    <n v="3042"/>
  </r>
  <r>
    <x v="1173"/>
    <n v="3279"/>
  </r>
  <r>
    <x v="1174"/>
    <n v="2973"/>
  </r>
  <r>
    <x v="1175"/>
    <n v="3485"/>
  </r>
  <r>
    <x v="1176"/>
    <n v="3122"/>
  </r>
  <r>
    <x v="1177"/>
    <n v="2869"/>
  </r>
  <r>
    <x v="1178"/>
    <n v="2887"/>
  </r>
  <r>
    <x v="1179"/>
    <n v="3473"/>
  </r>
  <r>
    <x v="1180"/>
    <n v="3070"/>
  </r>
  <r>
    <x v="1181"/>
    <n v="2989"/>
  </r>
  <r>
    <x v="1182"/>
    <n v="3345"/>
  </r>
  <r>
    <x v="1183"/>
    <n v="3193"/>
  </r>
  <r>
    <x v="1184"/>
    <n v="3041"/>
  </r>
  <r>
    <x v="1185"/>
    <n v="3634"/>
  </r>
  <r>
    <x v="1186"/>
    <n v="3552"/>
  </r>
  <r>
    <x v="1187"/>
    <n v="3736"/>
  </r>
  <r>
    <x v="1188"/>
    <n v="3310"/>
  </r>
  <r>
    <x v="1189"/>
    <n v="3372"/>
  </r>
  <r>
    <x v="1190"/>
    <n v="3768"/>
  </r>
  <r>
    <x v="1191"/>
    <n v="3695"/>
  </r>
  <r>
    <x v="1192"/>
    <n v="3088"/>
  </r>
  <r>
    <x v="1193"/>
    <n v="3669"/>
  </r>
  <r>
    <x v="1194"/>
    <n v="3708"/>
  </r>
  <r>
    <x v="1195"/>
    <n v="3379"/>
  </r>
  <r>
    <x v="1196"/>
    <n v="3417"/>
  </r>
  <r>
    <x v="1197"/>
    <n v="4030"/>
  </r>
  <r>
    <x v="1198"/>
    <n v="3239"/>
  </r>
  <r>
    <x v="1199"/>
    <n v="3527"/>
  </r>
  <r>
    <x v="1200"/>
    <n v="3973"/>
  </r>
  <r>
    <x v="1201"/>
    <n v="4315"/>
  </r>
  <r>
    <x v="1202"/>
    <n v="3793"/>
  </r>
  <r>
    <x v="1203"/>
    <n v="4153"/>
  </r>
  <r>
    <x v="1204"/>
    <n v="4226"/>
  </r>
  <r>
    <x v="1205"/>
    <n v="4371"/>
  </r>
  <r>
    <x v="1206"/>
    <n v="3810"/>
  </r>
  <r>
    <x v="1207"/>
    <n v="3461"/>
  </r>
  <r>
    <x v="1208"/>
    <n v="4205"/>
  </r>
  <r>
    <x v="1209"/>
    <n v="3922"/>
  </r>
  <r>
    <x v="1210"/>
    <n v="3780"/>
  </r>
  <r>
    <x v="1211"/>
    <n v="4613"/>
  </r>
  <r>
    <x v="1212"/>
    <n v="3831"/>
  </r>
  <r>
    <x v="1213"/>
    <n v="3947"/>
  </r>
  <r>
    <x v="1214"/>
    <n v="4539"/>
  </r>
  <r>
    <x v="1215"/>
    <n v="4421"/>
  </r>
  <r>
    <x v="1216"/>
    <n v="3936"/>
  </r>
  <r>
    <x v="1217"/>
    <n v="4733"/>
  </r>
  <r>
    <x v="1218"/>
    <n v="4468"/>
  </r>
  <r>
    <x v="1219"/>
    <n v="4132"/>
  </r>
  <r>
    <x v="1220"/>
    <n v="3826"/>
  </r>
  <r>
    <x v="1221"/>
    <n v="4264"/>
  </r>
  <r>
    <x v="1222"/>
    <n v="4219"/>
  </r>
  <r>
    <x v="1223"/>
    <n v="4066"/>
  </r>
  <r>
    <x v="1224"/>
    <n v="4619"/>
  </r>
  <r>
    <x v="1225"/>
    <n v="3957"/>
  </r>
  <r>
    <x v="1226"/>
    <n v="4052"/>
  </r>
  <r>
    <x v="1227"/>
    <n v="4255"/>
  </r>
  <r>
    <x v="1228"/>
    <n v="5102"/>
  </r>
  <r>
    <x v="1229"/>
    <n v="4782"/>
  </r>
  <r>
    <x v="1230"/>
    <n v="4653"/>
  </r>
  <r>
    <x v="1231"/>
    <n v="4929"/>
  </r>
  <r>
    <x v="1232"/>
    <n v="5183"/>
  </r>
  <r>
    <x v="1233"/>
    <n v="4835"/>
  </r>
  <r>
    <x v="1234"/>
    <n v="5003"/>
  </r>
  <r>
    <x v="1235"/>
    <n v="4835"/>
  </r>
  <r>
    <x v="1236"/>
    <n v="5327"/>
  </r>
  <r>
    <x v="1237"/>
    <n v="5016"/>
  </r>
  <r>
    <x v="1238"/>
    <n v="4791"/>
  </r>
  <r>
    <x v="1239"/>
    <n v="5285"/>
  </r>
  <r>
    <x v="1240"/>
    <n v="4650"/>
  </r>
  <r>
    <x v="1241"/>
    <n v="5248"/>
  </r>
  <r>
    <x v="1242"/>
    <n v="4959"/>
  </r>
  <r>
    <x v="1243"/>
    <n v="5512"/>
  </r>
  <r>
    <x v="1244"/>
    <n v="5266"/>
  </r>
  <r>
    <x v="1245"/>
    <n v="5202"/>
  </r>
  <r>
    <x v="1246"/>
    <n v="5020"/>
  </r>
  <r>
    <x v="1247"/>
    <n v="5197"/>
  </r>
  <r>
    <x v="1248"/>
    <n v="4877"/>
  </r>
  <r>
    <x v="1249"/>
    <n v="4912"/>
  </r>
  <r>
    <x v="1250"/>
    <n v="5586"/>
  </r>
  <r>
    <x v="1251"/>
    <n v="4787"/>
  </r>
  <r>
    <x v="1252"/>
    <n v="5705"/>
  </r>
  <r>
    <x v="1253"/>
    <n v="5567"/>
  </r>
  <r>
    <x v="1254"/>
    <n v="5837"/>
  </r>
  <r>
    <x v="1255"/>
    <n v="4969"/>
  </r>
  <r>
    <x v="1256"/>
    <n v="5275"/>
  </r>
  <r>
    <x v="1257"/>
    <n v="5003"/>
  </r>
  <r>
    <x v="1258"/>
    <n v="5029"/>
  </r>
  <r>
    <x v="1259"/>
    <n v="5915"/>
  </r>
  <r>
    <x v="1260"/>
    <n v="5275"/>
  </r>
  <r>
    <x v="1261"/>
    <n v="5570"/>
  </r>
  <r>
    <x v="1262"/>
    <n v="5939"/>
  </r>
  <r>
    <x v="1263"/>
    <n v="4817"/>
  </r>
  <r>
    <x v="1264"/>
    <n v="5674"/>
  </r>
  <r>
    <x v="1265"/>
    <n v="5338"/>
  </r>
  <r>
    <x v="1266"/>
    <n v="6101"/>
  </r>
  <r>
    <x v="1267"/>
    <n v="5312"/>
  </r>
  <r>
    <x v="1268"/>
    <n v="5708"/>
  </r>
  <r>
    <x v="1269"/>
    <n v="5108"/>
  </r>
  <r>
    <x v="1270"/>
    <n v="4574"/>
  </r>
  <r>
    <x v="1271"/>
    <n v="5443"/>
  </r>
  <r>
    <x v="1272"/>
    <n v="5017"/>
  </r>
  <r>
    <x v="1273"/>
    <n v="4652"/>
  </r>
  <r>
    <x v="1274"/>
    <n v="5517"/>
  </r>
  <r>
    <x v="1275"/>
    <n v="4780"/>
  </r>
  <r>
    <x v="1276"/>
    <n v="4735"/>
  </r>
  <r>
    <x v="1277"/>
    <n v="5328"/>
  </r>
  <r>
    <x v="1278"/>
    <n v="4820"/>
  </r>
  <r>
    <x v="1279"/>
    <n v="4157"/>
  </r>
  <r>
    <x v="1280"/>
    <n v="4664"/>
  </r>
  <r>
    <x v="1281"/>
    <n v="4922"/>
  </r>
  <r>
    <x v="1282"/>
    <n v="4689"/>
  </r>
  <r>
    <x v="1283"/>
    <n v="4684"/>
  </r>
  <r>
    <x v="1284"/>
    <n v="4701"/>
  </r>
  <r>
    <x v="1285"/>
    <n v="4956"/>
  </r>
  <r>
    <x v="1286"/>
    <n v="4495"/>
  </r>
  <r>
    <x v="1287"/>
    <n v="4906"/>
  </r>
  <r>
    <x v="1288"/>
    <n v="4286"/>
  </r>
  <r>
    <x v="1289"/>
    <n v="4490"/>
  </r>
  <r>
    <x v="1290"/>
    <n v="3751"/>
  </r>
  <r>
    <x v="1291"/>
    <n v="4118"/>
  </r>
  <r>
    <x v="1292"/>
    <n v="4372"/>
  </r>
  <r>
    <x v="1293"/>
    <n v="4031"/>
  </r>
  <r>
    <x v="1294"/>
    <n v="3996"/>
  </r>
  <r>
    <x v="1295"/>
    <n v="4441"/>
  </r>
  <r>
    <x v="1296"/>
    <n v="4039"/>
  </r>
  <r>
    <x v="1297"/>
    <n v="4130"/>
  </r>
  <r>
    <x v="1298"/>
    <n v="4215"/>
  </r>
  <r>
    <x v="1299"/>
    <n v="3897"/>
  </r>
  <r>
    <x v="1300"/>
    <n v="3444"/>
  </r>
  <r>
    <x v="1301"/>
    <n v="3805"/>
  </r>
  <r>
    <x v="1302"/>
    <n v="3528"/>
  </r>
  <r>
    <x v="1303"/>
    <n v="3925"/>
  </r>
  <r>
    <x v="1304"/>
    <n v="3449"/>
  </r>
  <r>
    <x v="1305"/>
    <n v="3377"/>
  </r>
  <r>
    <x v="1306"/>
    <n v="3244"/>
  </r>
  <r>
    <x v="1307"/>
    <n v="3264"/>
  </r>
  <r>
    <x v="1308"/>
    <n v="3707"/>
  </r>
  <r>
    <x v="1309"/>
    <n v="3178"/>
  </r>
  <r>
    <x v="1310"/>
    <n v="3268"/>
  </r>
  <r>
    <x v="1311"/>
    <n v="3104"/>
  </r>
  <r>
    <x v="1312"/>
    <n v="3470"/>
  </r>
  <r>
    <x v="1313"/>
    <n v="3491"/>
  </r>
  <r>
    <x v="1314"/>
    <n v="3600"/>
  </r>
  <r>
    <x v="1315"/>
    <n v="3467"/>
  </r>
  <r>
    <x v="1316"/>
    <n v="3487"/>
  </r>
  <r>
    <x v="1317"/>
    <n v="3345"/>
  </r>
  <r>
    <x v="1318"/>
    <n v="2957"/>
  </r>
  <r>
    <x v="1319"/>
    <n v="3178"/>
  </r>
  <r>
    <x v="1320"/>
    <n v="3067"/>
  </r>
  <r>
    <x v="1321"/>
    <n v="2999"/>
  </r>
  <r>
    <x v="1322"/>
    <n v="3218"/>
  </r>
  <r>
    <x v="1323"/>
    <n v="3477"/>
  </r>
  <r>
    <x v="1324"/>
    <n v="2869"/>
  </r>
  <r>
    <x v="1325"/>
    <n v="3104"/>
  </r>
  <r>
    <x v="1326"/>
    <n v="3153"/>
  </r>
  <r>
    <x v="1327"/>
    <n v="2869"/>
  </r>
  <r>
    <x v="1328"/>
    <n v="3010"/>
  </r>
  <r>
    <x v="1329"/>
    <n v="3276"/>
  </r>
  <r>
    <x v="1330"/>
    <n v="3260"/>
  </r>
  <r>
    <x v="1331"/>
    <n v="3061"/>
  </r>
  <r>
    <x v="1332"/>
    <n v="3089"/>
  </r>
  <r>
    <x v="1333"/>
    <n v="3138"/>
  </r>
  <r>
    <x v="1334"/>
    <n v="2776"/>
  </r>
  <r>
    <x v="1335"/>
    <n v="2658"/>
  </r>
  <r>
    <x v="1336"/>
    <n v="2986"/>
  </r>
  <r>
    <x v="1337"/>
    <n v="2558"/>
  </r>
  <r>
    <x v="1338"/>
    <n v="2593"/>
  </r>
  <r>
    <x v="1339"/>
    <n v="2942"/>
  </r>
  <r>
    <x v="1340"/>
    <n v="2579"/>
  </r>
  <r>
    <x v="1341"/>
    <n v="2880"/>
  </r>
  <r>
    <x v="1342"/>
    <n v="2904"/>
  </r>
  <r>
    <x v="1343"/>
    <n v="2532"/>
  </r>
  <r>
    <x v="1344"/>
    <n v="3012"/>
  </r>
  <r>
    <x v="1345"/>
    <n v="2541"/>
  </r>
  <r>
    <x v="1346"/>
    <n v="2920"/>
  </r>
  <r>
    <x v="1347"/>
    <n v="3032"/>
  </r>
  <r>
    <x v="1348"/>
    <n v="3137"/>
  </r>
  <r>
    <x v="1349"/>
    <n v="2557"/>
  </r>
  <r>
    <x v="1350"/>
    <n v="2893"/>
  </r>
  <r>
    <x v="1351"/>
    <n v="3167"/>
  </r>
  <r>
    <x v="1352"/>
    <n v="2870"/>
  </r>
  <r>
    <x v="1353"/>
    <n v="2984"/>
  </r>
  <r>
    <x v="1354"/>
    <n v="3062"/>
  </r>
  <r>
    <x v="1355"/>
    <n v="3013"/>
  </r>
  <r>
    <x v="1356"/>
    <n v="2928"/>
  </r>
  <r>
    <x v="1357"/>
    <n v="2935"/>
  </r>
  <r>
    <x v="1358"/>
    <n v="3113"/>
  </r>
  <r>
    <x v="1359"/>
    <n v="2690"/>
  </r>
  <r>
    <x v="1360"/>
    <n v="2550"/>
  </r>
  <r>
    <x v="1361"/>
    <n v="3032"/>
  </r>
  <r>
    <x v="1362"/>
    <n v="2653"/>
  </r>
  <r>
    <x v="1363"/>
    <n v="3049"/>
  </r>
  <r>
    <x v="1364"/>
    <n v="2966"/>
  </r>
  <r>
    <x v="1365"/>
    <n v="2532"/>
  </r>
  <r>
    <x v="1366"/>
    <n v="2590"/>
  </r>
  <r>
    <x v="1367"/>
    <n v="2843"/>
  </r>
  <r>
    <x v="1368"/>
    <n v="2879"/>
  </r>
  <r>
    <x v="1369"/>
    <n v="2795"/>
  </r>
  <r>
    <x v="1370"/>
    <n v="2633"/>
  </r>
  <r>
    <x v="1371"/>
    <n v="2805"/>
  </r>
  <r>
    <x v="1372"/>
    <n v="2574"/>
  </r>
  <r>
    <x v="1373"/>
    <n v="3062"/>
  </r>
  <r>
    <x v="1374"/>
    <n v="2712"/>
  </r>
  <r>
    <x v="1375"/>
    <n v="2944"/>
  </r>
  <r>
    <x v="1376"/>
    <n v="3076"/>
  </r>
  <r>
    <x v="1377"/>
    <n v="3029"/>
  </r>
  <r>
    <x v="1378"/>
    <n v="2584"/>
  </r>
  <r>
    <x v="1379"/>
    <n v="2851"/>
  </r>
  <r>
    <x v="1380"/>
    <n v="2621"/>
  </r>
  <r>
    <x v="1381"/>
    <n v="2754"/>
  </r>
  <r>
    <x v="1382"/>
    <n v="2895"/>
  </r>
  <r>
    <x v="1383"/>
    <n v="2491"/>
  </r>
  <r>
    <x v="1384"/>
    <n v="2694"/>
  </r>
  <r>
    <x v="1385"/>
    <n v="2228"/>
  </r>
  <r>
    <x v="1386"/>
    <n v="2524"/>
  </r>
  <r>
    <x v="1387"/>
    <n v="2669"/>
  </r>
  <r>
    <x v="1388"/>
    <n v="2702"/>
  </r>
  <r>
    <x v="1389"/>
    <n v="2662"/>
  </r>
  <r>
    <x v="1390"/>
    <n v="2214"/>
  </r>
  <r>
    <x v="1391"/>
    <n v="2528"/>
  </r>
  <r>
    <x v="1392"/>
    <n v="2142"/>
  </r>
  <r>
    <x v="1393"/>
    <n v="2478"/>
  </r>
  <r>
    <x v="1394"/>
    <n v="2453"/>
  </r>
  <r>
    <x v="1395"/>
    <n v="2494"/>
  </r>
  <r>
    <x v="1396"/>
    <n v="2303"/>
  </r>
  <r>
    <x v="1397"/>
    <n v="2396"/>
  </r>
  <r>
    <x v="1398"/>
    <n v="2441"/>
  </r>
  <r>
    <x v="1399"/>
    <n v="2134"/>
  </r>
  <r>
    <x v="1400"/>
    <n v="2089"/>
  </r>
  <r>
    <x v="1401"/>
    <n v="2266"/>
  </r>
  <r>
    <x v="1402"/>
    <n v="1977"/>
  </r>
  <r>
    <x v="1403"/>
    <n v="2343"/>
  </r>
  <r>
    <x v="1404"/>
    <n v="2139"/>
  </r>
  <r>
    <x v="1405"/>
    <n v="1972"/>
  </r>
  <r>
    <x v="1406"/>
    <n v="1818"/>
  </r>
  <r>
    <x v="1407"/>
    <n v="2265"/>
  </r>
  <r>
    <x v="1408"/>
    <n v="2134"/>
  </r>
  <r>
    <x v="1409"/>
    <n v="2014"/>
  </r>
  <r>
    <x v="1410"/>
    <n v="2094"/>
  </r>
  <r>
    <x v="1411"/>
    <n v="1757"/>
  </r>
  <r>
    <x v="1412"/>
    <n v="1759"/>
  </r>
  <r>
    <x v="1413"/>
    <n v="1851.5"/>
  </r>
  <r>
    <x v="1414"/>
    <n v="1944"/>
  </r>
  <r>
    <x v="1415"/>
    <n v="1930"/>
  </r>
  <r>
    <x v="1416"/>
    <n v="1968"/>
  </r>
  <r>
    <x v="1417"/>
    <n v="1666"/>
  </r>
  <r>
    <x v="1418"/>
    <n v="1793"/>
  </r>
  <r>
    <x v="1419"/>
    <n v="1556"/>
  </r>
  <r>
    <x v="1420"/>
    <n v="1708"/>
  </r>
  <r>
    <x v="1421"/>
    <n v="1867"/>
  </r>
  <r>
    <x v="1422"/>
    <n v="1688"/>
  </r>
  <r>
    <x v="1423"/>
    <n v="1714"/>
  </r>
  <r>
    <x v="1424"/>
    <n v="1675"/>
  </r>
  <r>
    <x v="1425"/>
    <n v="1829"/>
  </r>
  <r>
    <x v="1426"/>
    <n v="1710"/>
  </r>
  <r>
    <x v="1427"/>
    <n v="1754"/>
  </r>
  <r>
    <x v="1428"/>
    <n v="1655"/>
  </r>
  <r>
    <x v="1429"/>
    <n v="1684"/>
  </r>
  <r>
    <x v="1430"/>
    <n v="1759"/>
  </r>
  <r>
    <x v="1431"/>
    <n v="1771"/>
  </r>
  <r>
    <x v="1432"/>
    <n v="1766"/>
  </r>
  <r>
    <x v="1433"/>
    <n v="1763"/>
  </r>
  <r>
    <x v="1434"/>
    <n v="1670"/>
  </r>
  <r>
    <x v="1435"/>
    <n v="1557"/>
  </r>
  <r>
    <x v="1436"/>
    <n v="1896"/>
  </r>
  <r>
    <x v="1437"/>
    <n v="1586"/>
  </r>
  <r>
    <x v="1438"/>
    <n v="1855"/>
  </r>
  <r>
    <x v="1439"/>
    <n v="1783"/>
  </r>
  <r>
    <x v="1440"/>
    <n v="1980"/>
  </r>
  <r>
    <x v="1441"/>
    <n v="1710"/>
  </r>
  <r>
    <x v="1442"/>
    <n v="1570"/>
  </r>
  <r>
    <x v="1443"/>
    <n v="1738"/>
  </r>
  <r>
    <x v="1444"/>
    <n v="1936"/>
  </r>
  <r>
    <x v="1445"/>
    <n v="1575"/>
  </r>
  <r>
    <x v="1446"/>
    <n v="1926"/>
  </r>
  <r>
    <x v="1447"/>
    <n v="1684"/>
  </r>
  <r>
    <x v="1448"/>
    <n v="1622"/>
  </r>
  <r>
    <x v="1449"/>
    <n v="1990"/>
  </r>
  <r>
    <x v="1450"/>
    <n v="1953"/>
  </r>
  <r>
    <x v="1451"/>
    <n v="1718"/>
  </r>
  <r>
    <x v="1452"/>
    <n v="1578"/>
  </r>
  <r>
    <x v="1453"/>
    <n v="1897"/>
  </r>
  <r>
    <x v="1454"/>
    <n v="1879"/>
  </r>
  <r>
    <x v="1455"/>
    <n v="1744"/>
  </r>
  <r>
    <x v="1456"/>
    <n v="1736"/>
  </r>
  <r>
    <x v="1457"/>
    <n v="1688"/>
  </r>
  <r>
    <x v="1458"/>
    <n v="1824"/>
  </r>
  <r>
    <x v="1459"/>
    <n v="1881"/>
  </r>
  <r>
    <x v="1460"/>
    <n v="1901"/>
  </r>
  <r>
    <x v="1461"/>
    <n v="1912"/>
  </r>
  <r>
    <x v="1462"/>
    <n v="1938"/>
  </r>
  <r>
    <x v="1463"/>
    <n v="1813"/>
  </r>
  <r>
    <x v="1464"/>
    <n v="1990"/>
  </r>
  <r>
    <x v="1465"/>
    <n v="1873"/>
  </r>
  <r>
    <x v="1466"/>
    <n v="1951"/>
  </r>
  <r>
    <x v="1467"/>
    <n v="1734"/>
  </r>
  <r>
    <x v="1468"/>
    <n v="2013"/>
  </r>
  <r>
    <x v="1469"/>
    <n v="1792"/>
  </r>
  <r>
    <x v="1470"/>
    <n v="1913"/>
  </r>
  <r>
    <x v="1471"/>
    <n v="1881"/>
  </r>
  <r>
    <x v="1472"/>
    <n v="2245"/>
  </r>
  <r>
    <x v="1473"/>
    <n v="1884"/>
  </r>
  <r>
    <x v="1474"/>
    <n v="2281"/>
  </r>
  <r>
    <x v="1475"/>
    <n v="2101"/>
  </r>
  <r>
    <x v="1476"/>
    <n v="2181"/>
  </r>
  <r>
    <x v="1477"/>
    <n v="2004"/>
  </r>
  <r>
    <x v="1478"/>
    <n v="1986"/>
  </r>
  <r>
    <x v="1479"/>
    <n v="2018"/>
  </r>
  <r>
    <x v="1480"/>
    <n v="2179"/>
  </r>
  <r>
    <x v="1481"/>
    <n v="2434"/>
  </r>
  <r>
    <x v="1482"/>
    <n v="1940"/>
  </r>
  <r>
    <x v="1483"/>
    <n v="2371"/>
  </r>
  <r>
    <x v="1484"/>
    <n v="2049"/>
  </r>
  <r>
    <x v="1485"/>
    <n v="2222"/>
  </r>
  <r>
    <x v="1486"/>
    <n v="2185"/>
  </r>
  <r>
    <x v="1487"/>
    <n v="2459"/>
  </r>
  <r>
    <x v="1488"/>
    <n v="2177"/>
  </r>
  <r>
    <x v="1489"/>
    <n v="2102"/>
  </r>
  <r>
    <x v="1490"/>
    <n v="2589"/>
  </r>
  <r>
    <x v="1491"/>
    <n v="2119"/>
  </r>
  <r>
    <x v="1492"/>
    <n v="2448"/>
  </r>
  <r>
    <x v="1493"/>
    <n v="2566"/>
  </r>
  <r>
    <x v="1494"/>
    <n v="2318"/>
  </r>
  <r>
    <x v="1495"/>
    <n v="2114"/>
  </r>
  <r>
    <x v="1496"/>
    <n v="2368"/>
  </r>
  <r>
    <x v="1497"/>
    <n v="2528"/>
  </r>
  <r>
    <x v="1498"/>
    <n v="2425"/>
  </r>
  <r>
    <x v="1499"/>
    <n v="2149"/>
  </r>
  <r>
    <x v="1500"/>
    <n v="2221"/>
  </r>
  <r>
    <x v="1501"/>
    <n v="2335"/>
  </r>
  <r>
    <x v="1502"/>
    <n v="2312"/>
  </r>
  <r>
    <x v="1503"/>
    <n v="2134"/>
  </r>
  <r>
    <x v="1504"/>
    <n v="2554"/>
  </r>
  <r>
    <x v="1505"/>
    <n v="2271"/>
  </r>
  <r>
    <x v="1506"/>
    <n v="2506"/>
  </r>
  <r>
    <x v="1507"/>
    <n v="2143"/>
  </r>
  <r>
    <x v="1508"/>
    <n v="2555"/>
  </r>
  <r>
    <x v="1509"/>
    <n v="2491"/>
  </r>
  <r>
    <x v="1510"/>
    <n v="2258"/>
  </r>
  <r>
    <x v="1511"/>
    <n v="2371"/>
  </r>
  <r>
    <x v="1512"/>
    <n v="2470"/>
  </r>
  <r>
    <x v="1513"/>
    <n v="2764"/>
  </r>
  <r>
    <x v="1514"/>
    <n v="2557"/>
  </r>
  <r>
    <x v="1515"/>
    <n v="2221"/>
  </r>
  <r>
    <x v="1516"/>
    <n v="2641"/>
  </r>
  <r>
    <x v="1517"/>
    <n v="2653"/>
  </r>
  <r>
    <x v="1518"/>
    <n v="2584"/>
  </r>
  <r>
    <x v="1519"/>
    <n v="2394"/>
  </r>
  <r>
    <x v="1520"/>
    <n v="2308"/>
  </r>
  <r>
    <x v="1521"/>
    <n v="2500"/>
  </r>
  <r>
    <x v="1522"/>
    <n v="2403"/>
  </r>
  <r>
    <x v="1523"/>
    <n v="2772"/>
  </r>
  <r>
    <x v="1524"/>
    <n v="2609"/>
  </r>
  <r>
    <x v="1525"/>
    <n v="2534"/>
  </r>
  <r>
    <x v="1526"/>
    <n v="2358"/>
  </r>
  <r>
    <x v="1527"/>
    <n v="2555"/>
  </r>
  <r>
    <x v="1528"/>
    <n v="2582"/>
  </r>
  <r>
    <x v="1529"/>
    <n v="2555"/>
  </r>
  <r>
    <x v="1530"/>
    <n v="2569"/>
  </r>
  <r>
    <x v="1531"/>
    <n v="2710"/>
  </r>
  <r>
    <x v="1532"/>
    <n v="2282"/>
  </r>
  <r>
    <x v="1533"/>
    <n v="2317"/>
  </r>
  <r>
    <x v="1534"/>
    <n v="2699"/>
  </r>
  <r>
    <x v="1535"/>
    <n v="2337"/>
  </r>
  <r>
    <x v="1536"/>
    <n v="2668"/>
  </r>
  <r>
    <x v="1537"/>
    <n v="2456"/>
  </r>
  <r>
    <x v="1538"/>
    <n v="2409"/>
  </r>
  <r>
    <x v="1539"/>
    <n v="2440"/>
  </r>
  <r>
    <x v="1540"/>
    <n v="2722"/>
  </r>
  <r>
    <x v="1541"/>
    <n v="2703"/>
  </r>
  <r>
    <x v="1542"/>
    <n v="2515"/>
  </r>
  <r>
    <x v="1543"/>
    <n v="2435"/>
  </r>
  <r>
    <x v="1544"/>
    <n v="2507"/>
  </r>
  <r>
    <x v="1545"/>
    <n v="2466"/>
  </r>
  <r>
    <x v="1546"/>
    <n v="2227"/>
  </r>
  <r>
    <x v="1547"/>
    <n v="2370"/>
  </r>
  <r>
    <x v="1548"/>
    <n v="2532"/>
  </r>
  <r>
    <x v="1549"/>
    <n v="2609"/>
  </r>
  <r>
    <x v="1550"/>
    <n v="2287"/>
  </r>
  <r>
    <x v="1551"/>
    <n v="2222"/>
  </r>
  <r>
    <x v="1552"/>
    <n v="2540"/>
  </r>
  <r>
    <x v="1553"/>
    <n v="2354"/>
  </r>
  <r>
    <x v="1554"/>
    <n v="2133"/>
  </r>
  <r>
    <x v="1555"/>
    <n v="2354"/>
  </r>
  <r>
    <x v="1556"/>
    <n v="2056"/>
  </r>
  <r>
    <x v="1557"/>
    <n v="2055"/>
  </r>
  <r>
    <x v="1558"/>
    <n v="2151"/>
  </r>
  <r>
    <x v="1559"/>
    <n v="2410"/>
  </r>
  <r>
    <x v="1560"/>
    <n v="2187"/>
  </r>
  <r>
    <x v="1561"/>
    <n v="2072"/>
  </r>
  <r>
    <x v="1562"/>
    <n v="2311"/>
  </r>
  <r>
    <x v="1563"/>
    <n v="2088"/>
  </r>
  <r>
    <x v="1564"/>
    <n v="2367"/>
  </r>
  <r>
    <x v="1565"/>
    <n v="2071"/>
  </r>
  <r>
    <x v="1566"/>
    <n v="2105"/>
  </r>
  <r>
    <x v="1567"/>
    <n v="2255"/>
  </r>
  <r>
    <x v="1568"/>
    <n v="1855"/>
  </r>
  <r>
    <x v="1569"/>
    <n v="2131"/>
  </r>
  <r>
    <x v="1570"/>
    <n v="2027"/>
  </r>
  <r>
    <x v="1571"/>
    <n v="1948"/>
  </r>
  <r>
    <x v="1572"/>
    <n v="2003"/>
  </r>
  <r>
    <x v="1573"/>
    <n v="2295"/>
  </r>
  <r>
    <x v="1574"/>
    <n v="1856"/>
  </r>
  <r>
    <x v="1575"/>
    <n v="2041"/>
  </r>
  <r>
    <x v="1576"/>
    <n v="2173"/>
  </r>
  <r>
    <x v="1577"/>
    <n v="2159"/>
  </r>
  <r>
    <x v="1578"/>
    <n v="1949"/>
  </r>
  <r>
    <x v="1579"/>
    <n v="1923"/>
  </r>
  <r>
    <x v="1580"/>
    <n v="2262"/>
  </r>
  <r>
    <x v="1581"/>
    <n v="2426"/>
  </r>
  <r>
    <x v="1582"/>
    <n v="2278"/>
  </r>
  <r>
    <x v="1583"/>
    <n v="2327"/>
  </r>
  <r>
    <x v="1584"/>
    <n v="2028"/>
  </r>
  <r>
    <x v="1585"/>
    <n v="2571"/>
  </r>
  <r>
    <x v="1586"/>
    <n v="2584"/>
  </r>
  <r>
    <x v="1587"/>
    <n v="2562"/>
  </r>
  <r>
    <x v="1588"/>
    <n v="2433"/>
  </r>
  <r>
    <x v="1589"/>
    <n v="2525"/>
  </r>
  <r>
    <x v="1590"/>
    <n v="2367"/>
  </r>
  <r>
    <x v="1591"/>
    <n v="2285"/>
  </r>
  <r>
    <x v="1592"/>
    <n v="2555"/>
  </r>
  <r>
    <x v="1593"/>
    <n v="2411"/>
  </r>
  <r>
    <x v="1594"/>
    <n v="2567"/>
  </r>
  <r>
    <x v="1595"/>
    <n v="2412"/>
  </r>
  <r>
    <x v="1596"/>
    <n v="2797"/>
  </r>
  <r>
    <x v="1597"/>
    <n v="2801"/>
  </r>
  <r>
    <x v="1598"/>
    <n v="2474"/>
  </r>
  <r>
    <x v="1599"/>
    <n v="2452"/>
  </r>
  <r>
    <x v="1600"/>
    <n v="2288"/>
  </r>
  <r>
    <x v="1601"/>
    <n v="2467"/>
  </r>
  <r>
    <x v="1602"/>
    <n v="2412"/>
  </r>
  <r>
    <x v="1603"/>
    <n v="2844"/>
  </r>
  <r>
    <x v="1604"/>
    <n v="2953"/>
  </r>
  <r>
    <x v="1605"/>
    <n v="2469"/>
  </r>
  <r>
    <x v="1606"/>
    <n v="2759"/>
  </r>
  <r>
    <x v="1607"/>
    <n v="3023"/>
  </r>
  <r>
    <x v="1608"/>
    <n v="2942"/>
  </r>
  <r>
    <x v="1609"/>
    <n v="3000"/>
  </r>
  <r>
    <x v="1610"/>
    <n v="2603"/>
  </r>
  <r>
    <x v="1611"/>
    <n v="2956"/>
  </r>
  <r>
    <x v="1612"/>
    <n v="2903"/>
  </r>
  <r>
    <x v="1613"/>
    <n v="2543"/>
  </r>
  <r>
    <x v="1614"/>
    <n v="2567"/>
  </r>
  <r>
    <x v="1615"/>
    <n v="3030"/>
  </r>
  <r>
    <x v="1616"/>
    <n v="2727"/>
  </r>
  <r>
    <x v="1617"/>
    <n v="2892"/>
  </r>
  <r>
    <x v="1618"/>
    <n v="3031"/>
  </r>
  <r>
    <x v="1619"/>
    <n v="2832"/>
  </r>
  <r>
    <x v="1620"/>
    <n v="2737"/>
  </r>
  <r>
    <x v="1621"/>
    <n v="2744"/>
  </r>
  <r>
    <x v="1622"/>
    <n v="2740"/>
  </r>
  <r>
    <x v="1623"/>
    <n v="3292"/>
  </r>
  <r>
    <x v="1624"/>
    <n v="2686"/>
  </r>
  <r>
    <x v="1625"/>
    <n v="2975"/>
  </r>
  <r>
    <x v="1626"/>
    <n v="3187"/>
  </r>
  <r>
    <x v="1627"/>
    <n v="3293"/>
  </r>
  <r>
    <x v="1628"/>
    <n v="3387"/>
  </r>
  <r>
    <x v="1629"/>
    <n v="3237"/>
  </r>
  <r>
    <x v="1630"/>
    <n v="3244"/>
  </r>
  <r>
    <x v="1631"/>
    <n v="2773"/>
  </r>
  <r>
    <x v="1632"/>
    <n v="3396"/>
  </r>
  <r>
    <x v="1633"/>
    <n v="2774"/>
  </r>
  <r>
    <x v="1634"/>
    <n v="3134"/>
  </r>
  <r>
    <x v="1635"/>
    <n v="3105"/>
  </r>
  <r>
    <x v="1636"/>
    <n v="2894"/>
  </r>
  <r>
    <x v="1637"/>
    <n v="2969"/>
  </r>
  <r>
    <x v="1638"/>
    <n v="3031"/>
  </r>
  <r>
    <x v="1639"/>
    <n v="3044"/>
  </r>
  <r>
    <x v="1640"/>
    <n v="3390"/>
  </r>
  <r>
    <x v="1641"/>
    <n v="3130"/>
  </r>
  <r>
    <x v="1642"/>
    <n v="3434"/>
  </r>
  <r>
    <x v="1643"/>
    <n v="2891"/>
  </r>
  <r>
    <x v="1644"/>
    <n v="3399"/>
  </r>
  <r>
    <x v="1645"/>
    <n v="3314"/>
  </r>
  <r>
    <x v="1646"/>
    <n v="3391"/>
  </r>
  <r>
    <x v="1647"/>
    <n v="3382"/>
  </r>
  <r>
    <x v="1648"/>
    <n v="2949"/>
  </r>
  <r>
    <x v="1649"/>
    <n v="2953"/>
  </r>
  <r>
    <x v="1650"/>
    <n v="3760"/>
  </r>
  <r>
    <x v="1651"/>
    <n v="3525"/>
  </r>
  <r>
    <x v="1652"/>
    <n v="3230"/>
  </r>
  <r>
    <x v="1653"/>
    <n v="3358"/>
  </r>
  <r>
    <x v="1654"/>
    <n v="3535"/>
  </r>
  <r>
    <x v="1655"/>
    <n v="3334"/>
  </r>
  <r>
    <x v="1656"/>
    <n v="3675"/>
  </r>
  <r>
    <x v="1657"/>
    <n v="3442"/>
  </r>
  <r>
    <x v="1658"/>
    <n v="3770"/>
  </r>
  <r>
    <x v="1659"/>
    <n v="3431"/>
  </r>
  <r>
    <x v="1660"/>
    <n v="3386"/>
  </r>
  <r>
    <x v="1661"/>
    <n v="3660"/>
  </r>
  <r>
    <x v="1662"/>
    <n v="3408"/>
  </r>
  <r>
    <x v="1663"/>
    <n v="3898"/>
  </r>
  <r>
    <x v="1664"/>
    <n v="3796"/>
  </r>
  <r>
    <x v="1665"/>
    <n v="3546"/>
  </r>
  <r>
    <x v="1666"/>
    <n v="3562"/>
  </r>
  <r>
    <x v="1667"/>
    <n v="3942"/>
  </r>
  <r>
    <x v="1668"/>
    <n v="4025"/>
  </r>
  <r>
    <x v="1669"/>
    <n v="3479"/>
  </r>
  <r>
    <x v="1670"/>
    <n v="3638"/>
  </r>
  <r>
    <x v="1671"/>
    <n v="4187"/>
  </r>
  <r>
    <x v="1672"/>
    <n v="3899"/>
  </r>
  <r>
    <x v="1673"/>
    <n v="3611"/>
  </r>
  <r>
    <x v="1674"/>
    <n v="4195"/>
  </r>
  <r>
    <x v="1675"/>
    <n v="3981"/>
  </r>
  <r>
    <x v="1676"/>
    <n v="3882"/>
  </r>
  <r>
    <x v="1677"/>
    <n v="3569"/>
  </r>
  <r>
    <x v="1678"/>
    <n v="4336"/>
  </r>
  <r>
    <x v="1679"/>
    <n v="3647"/>
  </r>
  <r>
    <x v="1680"/>
    <n v="3812"/>
  </r>
  <r>
    <x v="1681"/>
    <n v="4099"/>
  </r>
  <r>
    <x v="1682"/>
    <n v="3559"/>
  </r>
  <r>
    <x v="1683"/>
    <n v="4397"/>
  </r>
  <r>
    <x v="1684"/>
    <n v="4030"/>
  </r>
  <r>
    <x v="1685"/>
    <n v="4237"/>
  </r>
  <r>
    <x v="1686"/>
    <n v="3561"/>
  </r>
  <r>
    <x v="1687"/>
    <n v="4248"/>
  </r>
  <r>
    <x v="1688"/>
    <n v="3896"/>
  </r>
  <r>
    <x v="1689"/>
    <n v="3916"/>
  </r>
  <r>
    <x v="1690"/>
    <n v="3565"/>
  </r>
  <r>
    <x v="1691"/>
    <n v="3596"/>
  </r>
  <r>
    <x v="1692"/>
    <n v="3210"/>
  </r>
  <r>
    <x v="1693"/>
    <n v="2732"/>
  </r>
  <r>
    <x v="1694"/>
    <n v="2728"/>
  </r>
  <r>
    <x v="1695"/>
    <n v="3216"/>
  </r>
  <r>
    <x v="1696"/>
    <n v="2547"/>
  </r>
  <r>
    <x v="1697"/>
    <n v="2566"/>
  </r>
  <r>
    <x v="1698"/>
    <n v="2853"/>
  </r>
  <r>
    <x v="1699"/>
    <n v="2619"/>
  </r>
  <r>
    <x v="1700"/>
    <n v="2260"/>
  </r>
  <r>
    <x v="1701"/>
    <n v="21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5">
  <r>
    <x v="0"/>
    <n v="1820"/>
  </r>
  <r>
    <x v="1"/>
    <n v="1820"/>
  </r>
  <r>
    <x v="2"/>
    <n v="1804"/>
  </r>
  <r>
    <x v="3"/>
    <n v="1946"/>
  </r>
  <r>
    <x v="4"/>
    <n v="1842"/>
  </r>
  <r>
    <x v="5"/>
    <n v="1678"/>
  </r>
  <r>
    <x v="6"/>
    <n v="1919"/>
  </r>
  <r>
    <x v="7"/>
    <n v="1912"/>
  </r>
  <r>
    <x v="8"/>
    <n v="1868"/>
  </r>
  <r>
    <x v="9"/>
    <n v="1685"/>
  </r>
  <r>
    <x v="10"/>
    <n v="1766"/>
  </r>
  <r>
    <x v="11"/>
    <n v="1713"/>
  </r>
  <r>
    <x v="12"/>
    <n v="1861"/>
  </r>
  <r>
    <x v="13"/>
    <n v="2052"/>
  </r>
  <r>
    <x v="14"/>
    <n v="1849"/>
  </r>
  <r>
    <x v="15"/>
    <n v="1932"/>
  </r>
  <r>
    <x v="16"/>
    <n v="1867"/>
  </r>
  <r>
    <x v="17"/>
    <n v="1748"/>
  </r>
  <r>
    <x v="18"/>
    <n v="1957"/>
  </r>
  <r>
    <x v="19"/>
    <n v="1661"/>
  </r>
  <r>
    <x v="20"/>
    <n v="1799"/>
  </r>
  <r>
    <x v="21"/>
    <n v="1951"/>
  </r>
  <r>
    <x v="22"/>
    <n v="1817"/>
  </r>
  <r>
    <x v="23"/>
    <n v="1778"/>
  </r>
  <r>
    <x v="24"/>
    <n v="1699"/>
  </r>
  <r>
    <x v="25"/>
    <n v="1845"/>
  </r>
  <r>
    <x v="26"/>
    <n v="1649"/>
  </r>
  <r>
    <x v="27"/>
    <n v="1692"/>
  </r>
  <r>
    <x v="28"/>
    <n v="1759"/>
  </r>
  <r>
    <x v="29"/>
    <n v="1638"/>
  </r>
  <r>
    <x v="30"/>
    <n v="1740"/>
  </r>
  <r>
    <x v="31"/>
    <n v="1638"/>
  </r>
  <r>
    <x v="32"/>
    <n v="1674"/>
  </r>
  <r>
    <x v="33"/>
    <n v="1670"/>
  </r>
  <r>
    <x v="34"/>
    <n v="1473"/>
  </r>
  <r>
    <x v="35"/>
    <n v="1547"/>
  </r>
  <r>
    <x v="36"/>
    <n v="1476"/>
  </r>
  <r>
    <x v="37"/>
    <n v="1745"/>
  </r>
  <r>
    <x v="38"/>
    <n v="1460"/>
  </r>
  <r>
    <x v="39"/>
    <n v="1586"/>
  </r>
  <r>
    <x v="40"/>
    <n v="1720"/>
  </r>
  <r>
    <x v="41"/>
    <n v="1604"/>
  </r>
  <r>
    <x v="42"/>
    <n v="1476"/>
  </r>
  <r>
    <x v="43"/>
    <n v="1440"/>
  </r>
  <r>
    <x v="44"/>
    <n v="1702"/>
  </r>
  <r>
    <x v="45"/>
    <n v="1530"/>
  </r>
  <r>
    <x v="46"/>
    <n v="1654"/>
  </r>
  <r>
    <x v="47"/>
    <n v="1365"/>
  </r>
  <r>
    <x v="48"/>
    <n v="1519"/>
  </r>
  <r>
    <x v="49"/>
    <n v="1542"/>
  </r>
  <r>
    <x v="50"/>
    <n v="1567"/>
  </r>
  <r>
    <x v="51"/>
    <n v="1397"/>
  </r>
  <r>
    <x v="52"/>
    <n v="1262"/>
  </r>
  <r>
    <x v="53"/>
    <n v="1292"/>
  </r>
  <r>
    <x v="54"/>
    <n v="1335"/>
  </r>
  <r>
    <x v="55"/>
    <n v="1433"/>
  </r>
  <r>
    <x v="56"/>
    <n v="1308"/>
  </r>
  <r>
    <x v="57"/>
    <n v="1353"/>
  </r>
  <r>
    <x v="58"/>
    <n v="1464"/>
  </r>
  <r>
    <x v="59"/>
    <n v="1490"/>
  </r>
  <r>
    <x v="60"/>
    <n v="1518"/>
  </r>
  <r>
    <x v="61"/>
    <n v="1528"/>
  </r>
  <r>
    <x v="62"/>
    <n v="1294"/>
  </r>
  <r>
    <x v="63"/>
    <n v="1358"/>
  </r>
  <r>
    <x v="64"/>
    <n v="1224"/>
  </r>
  <r>
    <x v="65"/>
    <n v="1415"/>
  </r>
  <r>
    <x v="66"/>
    <n v="1264"/>
  </r>
  <r>
    <x v="67"/>
    <n v="1231"/>
  </r>
  <r>
    <x v="68"/>
    <n v="1266"/>
  </r>
  <r>
    <x v="69"/>
    <n v="1158"/>
  </r>
  <r>
    <x v="70"/>
    <n v="1412"/>
  </r>
  <r>
    <x v="71"/>
    <n v="1388"/>
  </r>
  <r>
    <x v="72"/>
    <n v="1313"/>
  </r>
  <r>
    <x v="73"/>
    <n v="1265"/>
  </r>
  <r>
    <x v="74"/>
    <n v="1213"/>
  </r>
  <r>
    <x v="75"/>
    <n v="1151"/>
  </r>
  <r>
    <x v="76"/>
    <n v="1263"/>
  </r>
  <r>
    <x v="77"/>
    <n v="1280"/>
  </r>
  <r>
    <x v="78"/>
    <n v="1176"/>
  </r>
  <r>
    <x v="79"/>
    <n v="1364"/>
  </r>
  <r>
    <x v="80"/>
    <n v="1206"/>
  </r>
  <r>
    <x v="81"/>
    <n v="1230"/>
  </r>
  <r>
    <x v="82"/>
    <n v="1252"/>
  </r>
  <r>
    <x v="83"/>
    <n v="1259"/>
  </r>
  <r>
    <x v="84"/>
    <n v="1137"/>
  </r>
  <r>
    <x v="85"/>
    <n v="1183"/>
  </r>
  <r>
    <x v="86"/>
    <n v="1258"/>
  </r>
  <r>
    <x v="87"/>
    <n v="1220"/>
  </r>
  <r>
    <x v="88"/>
    <n v="1228"/>
  </r>
  <r>
    <x v="89"/>
    <n v="1340"/>
  </r>
  <r>
    <x v="90"/>
    <n v="1106"/>
  </r>
  <r>
    <x v="91"/>
    <n v="1064"/>
  </r>
  <r>
    <x v="92"/>
    <n v="1339"/>
  </r>
  <r>
    <x v="93"/>
    <n v="1083"/>
  </r>
  <r>
    <x v="94"/>
    <n v="1355"/>
  </r>
  <r>
    <x v="95"/>
    <n v="1095"/>
  </r>
  <r>
    <x v="96"/>
    <n v="1352"/>
  </r>
  <r>
    <x v="97"/>
    <n v="1225"/>
  </r>
  <r>
    <x v="98"/>
    <n v="1132"/>
  </r>
  <r>
    <x v="99"/>
    <n v="1265"/>
  </r>
  <r>
    <x v="100"/>
    <n v="1199"/>
  </r>
  <r>
    <x v="101"/>
    <n v="1318"/>
  </r>
  <r>
    <x v="102"/>
    <n v="1432"/>
  </r>
  <r>
    <x v="103"/>
    <n v="1393"/>
  </r>
  <r>
    <x v="104"/>
    <n v="1473"/>
  </r>
  <r>
    <x v="105"/>
    <n v="1344"/>
  </r>
  <r>
    <x v="106"/>
    <n v="1373"/>
  </r>
  <r>
    <x v="107"/>
    <n v="1306"/>
  </r>
  <r>
    <x v="108"/>
    <n v="1425"/>
  </r>
  <r>
    <x v="109"/>
    <n v="1200"/>
  </r>
  <r>
    <x v="110"/>
    <n v="1202"/>
  </r>
  <r>
    <x v="111"/>
    <n v="1442"/>
  </r>
  <r>
    <x v="112"/>
    <n v="1493"/>
  </r>
  <r>
    <x v="113"/>
    <n v="1285"/>
  </r>
  <r>
    <x v="114"/>
    <n v="1434"/>
  </r>
  <r>
    <x v="115"/>
    <n v="1562"/>
  </r>
  <r>
    <x v="116"/>
    <n v="1431"/>
  </r>
  <r>
    <x v="117"/>
    <n v="1419"/>
  </r>
  <r>
    <x v="118"/>
    <n v="1553"/>
  </r>
  <r>
    <x v="119"/>
    <n v="1484"/>
  </r>
  <r>
    <x v="120"/>
    <n v="1308"/>
  </r>
  <r>
    <x v="121"/>
    <n v="1331"/>
  </r>
  <r>
    <x v="122"/>
    <n v="1529"/>
  </r>
  <r>
    <x v="123"/>
    <n v="1386"/>
  </r>
  <r>
    <x v="124"/>
    <n v="1434"/>
  </r>
  <r>
    <x v="125"/>
    <n v="1582"/>
  </r>
  <r>
    <x v="126"/>
    <n v="1673"/>
  </r>
  <r>
    <x v="127"/>
    <n v="1439"/>
  </r>
  <r>
    <x v="128"/>
    <n v="1536"/>
  </r>
  <r>
    <x v="129"/>
    <n v="1380"/>
  </r>
  <r>
    <x v="130"/>
    <n v="1443"/>
  </r>
  <r>
    <x v="131"/>
    <n v="1560"/>
  </r>
  <r>
    <x v="132"/>
    <n v="1598"/>
  </r>
  <r>
    <x v="133"/>
    <n v="1657"/>
  </r>
  <r>
    <x v="134"/>
    <n v="1552"/>
  </r>
  <r>
    <x v="135"/>
    <n v="1742"/>
  </r>
  <r>
    <x v="136"/>
    <n v="1713"/>
  </r>
  <r>
    <x v="137"/>
    <n v="1507"/>
  </r>
  <r>
    <x v="138"/>
    <n v="1762"/>
  </r>
  <r>
    <x v="139"/>
    <n v="1493"/>
  </r>
  <r>
    <x v="140"/>
    <n v="1579"/>
  </r>
  <r>
    <x v="141"/>
    <n v="1668"/>
  </r>
  <r>
    <x v="142"/>
    <n v="1482"/>
  </r>
  <r>
    <x v="143"/>
    <n v="1733"/>
  </r>
  <r>
    <x v="144"/>
    <n v="1707"/>
  </r>
  <r>
    <x v="145"/>
    <n v="1403"/>
  </r>
  <r>
    <x v="146"/>
    <n v="1577"/>
  </r>
  <r>
    <x v="147"/>
    <n v="1440"/>
  </r>
  <r>
    <x v="148"/>
    <n v="1701"/>
  </r>
  <r>
    <x v="149"/>
    <n v="1615"/>
  </r>
  <r>
    <x v="150"/>
    <n v="1520"/>
  </r>
  <r>
    <x v="151"/>
    <n v="1652"/>
  </r>
  <r>
    <x v="152"/>
    <n v="1566"/>
  </r>
  <r>
    <x v="153"/>
    <n v="1630"/>
  </r>
  <r>
    <x v="154"/>
    <n v="1428"/>
  </r>
  <r>
    <x v="155"/>
    <n v="1496"/>
  </r>
  <r>
    <x v="156"/>
    <n v="1469"/>
  </r>
  <r>
    <x v="157"/>
    <n v="1468"/>
  </r>
  <r>
    <x v="158"/>
    <n v="1412"/>
  </r>
  <r>
    <x v="159"/>
    <n v="1570"/>
  </r>
  <r>
    <x v="160"/>
    <n v="1501"/>
  </r>
  <r>
    <x v="161"/>
    <n v="1705"/>
  </r>
  <r>
    <x v="162"/>
    <n v="1434"/>
  </r>
  <r>
    <x v="163"/>
    <n v="1573"/>
  </r>
  <r>
    <x v="164"/>
    <n v="1536"/>
  </r>
  <r>
    <x v="165"/>
    <n v="1659"/>
  </r>
  <r>
    <x v="166"/>
    <n v="1774"/>
  </r>
  <r>
    <x v="167"/>
    <n v="1587"/>
  </r>
  <r>
    <x v="168"/>
    <n v="1471"/>
  </r>
  <r>
    <x v="169"/>
    <n v="1573"/>
  </r>
  <r>
    <x v="170"/>
    <n v="1467"/>
  </r>
  <r>
    <x v="171"/>
    <n v="1741"/>
  </r>
  <r>
    <x v="172"/>
    <n v="1708"/>
  </r>
  <r>
    <x v="173"/>
    <n v="1462"/>
  </r>
  <r>
    <x v="174"/>
    <n v="1683"/>
  </r>
  <r>
    <x v="175"/>
    <n v="1654"/>
  </r>
  <r>
    <x v="176"/>
    <n v="1579"/>
  </r>
  <r>
    <x v="177"/>
    <n v="1519"/>
  </r>
  <r>
    <x v="178"/>
    <n v="1487"/>
  </r>
  <r>
    <x v="179"/>
    <n v="1711"/>
  </r>
  <r>
    <x v="180"/>
    <n v="1391"/>
  </r>
  <r>
    <x v="181"/>
    <n v="1422"/>
  </r>
  <r>
    <x v="182"/>
    <n v="1385"/>
  </r>
  <r>
    <x v="183"/>
    <n v="1540"/>
  </r>
  <r>
    <x v="184"/>
    <n v="1648"/>
  </r>
  <r>
    <x v="185"/>
    <n v="1689"/>
  </r>
  <r>
    <x v="186"/>
    <n v="1565"/>
  </r>
  <r>
    <x v="187"/>
    <n v="1675"/>
  </r>
  <r>
    <x v="188"/>
    <n v="1328"/>
  </r>
  <r>
    <x v="189"/>
    <n v="1625"/>
  </r>
  <r>
    <x v="190"/>
    <n v="1524"/>
  </r>
  <r>
    <x v="191"/>
    <n v="1558"/>
  </r>
  <r>
    <x v="192"/>
    <n v="1314"/>
  </r>
  <r>
    <x v="193"/>
    <n v="1470"/>
  </r>
  <r>
    <x v="194"/>
    <n v="1600"/>
  </r>
  <r>
    <x v="195"/>
    <n v="1369"/>
  </r>
  <r>
    <x v="196"/>
    <n v="1534"/>
  </r>
  <r>
    <x v="197"/>
    <n v="1441"/>
  </r>
  <r>
    <x v="198"/>
    <n v="1615"/>
  </r>
  <r>
    <x v="199"/>
    <n v="1485"/>
  </r>
  <r>
    <x v="200"/>
    <n v="1292"/>
  </r>
  <r>
    <x v="201"/>
    <n v="1353"/>
  </r>
  <r>
    <x v="202"/>
    <n v="1541"/>
  </r>
  <r>
    <x v="203"/>
    <n v="1399"/>
  </r>
  <r>
    <x v="204"/>
    <n v="1516"/>
  </r>
  <r>
    <x v="205"/>
    <n v="1409"/>
  </r>
  <r>
    <x v="206"/>
    <n v="1539"/>
  </r>
  <r>
    <x v="207"/>
    <n v="1377"/>
  </r>
  <r>
    <x v="208"/>
    <n v="1281"/>
  </r>
  <r>
    <x v="209"/>
    <n v="1475"/>
  </r>
  <r>
    <x v="210"/>
    <n v="1481"/>
  </r>
  <r>
    <x v="211"/>
    <n v="1526"/>
  </r>
  <r>
    <x v="212"/>
    <n v="1396"/>
  </r>
  <r>
    <x v="213"/>
    <n v="1389"/>
  </r>
  <r>
    <x v="214"/>
    <n v="1465"/>
  </r>
  <r>
    <x v="215"/>
    <n v="1500"/>
  </r>
  <r>
    <x v="216"/>
    <n v="1279"/>
  </r>
  <r>
    <x v="217"/>
    <n v="1406"/>
  </r>
  <r>
    <x v="218"/>
    <n v="1605"/>
  </r>
  <r>
    <x v="219"/>
    <n v="1268"/>
  </r>
  <r>
    <x v="220"/>
    <n v="1552"/>
  </r>
  <r>
    <x v="221"/>
    <n v="1622"/>
  </r>
  <r>
    <x v="222"/>
    <n v="1545"/>
  </r>
  <r>
    <x v="223"/>
    <n v="1472"/>
  </r>
  <r>
    <x v="224"/>
    <n v="1607"/>
  </r>
  <r>
    <x v="225"/>
    <n v="1382"/>
  </r>
  <r>
    <x v="226"/>
    <n v="1414"/>
  </r>
  <r>
    <x v="227"/>
    <n v="1466"/>
  </r>
  <r>
    <x v="228"/>
    <n v="1406"/>
  </r>
  <r>
    <x v="229"/>
    <n v="1332"/>
  </r>
  <r>
    <x v="230"/>
    <n v="1461"/>
  </r>
  <r>
    <x v="231"/>
    <n v="1372"/>
  </r>
  <r>
    <x v="232"/>
    <n v="1373"/>
  </r>
  <r>
    <x v="233"/>
    <n v="1618"/>
  </r>
  <r>
    <x v="234"/>
    <n v="1613"/>
  </r>
  <r>
    <x v="235"/>
    <n v="1425"/>
  </r>
  <r>
    <x v="236"/>
    <n v="1438"/>
  </r>
  <r>
    <x v="237"/>
    <n v="1456"/>
  </r>
  <r>
    <x v="238"/>
    <n v="1404"/>
  </r>
  <r>
    <x v="239"/>
    <n v="1532"/>
  </r>
  <r>
    <x v="240"/>
    <n v="1415"/>
  </r>
  <r>
    <x v="241"/>
    <n v="1626"/>
  </r>
  <r>
    <x v="242"/>
    <n v="1426"/>
  </r>
  <r>
    <x v="243"/>
    <n v="1608"/>
  </r>
  <r>
    <x v="244"/>
    <n v="1565"/>
  </r>
  <r>
    <x v="245"/>
    <n v="1436"/>
  </r>
  <r>
    <x v="246"/>
    <n v="1698"/>
  </r>
  <r>
    <x v="247"/>
    <n v="1513"/>
  </r>
  <r>
    <x v="248"/>
    <n v="1601"/>
  </r>
  <r>
    <x v="249"/>
    <n v="1722"/>
  </r>
  <r>
    <x v="250"/>
    <n v="1749"/>
  </r>
  <r>
    <x v="251"/>
    <n v="1447"/>
  </r>
  <r>
    <x v="252"/>
    <n v="1785"/>
  </r>
  <r>
    <x v="253"/>
    <n v="1706"/>
  </r>
  <r>
    <x v="254"/>
    <n v="1814"/>
  </r>
  <r>
    <x v="255"/>
    <n v="1467"/>
  </r>
  <r>
    <x v="256"/>
    <n v="1775"/>
  </r>
  <r>
    <x v="257"/>
    <n v="1781"/>
  </r>
  <r>
    <x v="258"/>
    <n v="1618"/>
  </r>
  <r>
    <x v="259"/>
    <n v="1792"/>
  </r>
  <r>
    <x v="260"/>
    <n v="1563"/>
  </r>
  <r>
    <x v="261"/>
    <n v="1725"/>
  </r>
  <r>
    <x v="262"/>
    <n v="1739"/>
  </r>
  <r>
    <x v="263"/>
    <n v="1776"/>
  </r>
  <r>
    <x v="264"/>
    <n v="1643"/>
  </r>
  <r>
    <x v="265"/>
    <n v="1968"/>
  </r>
  <r>
    <x v="266"/>
    <n v="1712"/>
  </r>
  <r>
    <x v="267"/>
    <n v="1979"/>
  </r>
  <r>
    <x v="268"/>
    <n v="1880"/>
  </r>
  <r>
    <x v="269"/>
    <n v="1671"/>
  </r>
  <r>
    <x v="270"/>
    <n v="1927"/>
  </r>
  <r>
    <x v="271"/>
    <n v="1886"/>
  </r>
  <r>
    <x v="272"/>
    <n v="1829"/>
  </r>
  <r>
    <x v="273"/>
    <n v="2044"/>
  </r>
  <r>
    <x v="274"/>
    <n v="1853"/>
  </r>
  <r>
    <x v="275"/>
    <n v="1829"/>
  </r>
  <r>
    <x v="276"/>
    <n v="2084"/>
  </r>
  <r>
    <x v="277"/>
    <n v="1672"/>
  </r>
  <r>
    <x v="278"/>
    <n v="1937"/>
  </r>
  <r>
    <x v="279"/>
    <n v="2081"/>
  </r>
  <r>
    <x v="280"/>
    <n v="1874"/>
  </r>
  <r>
    <x v="281"/>
    <n v="2001"/>
  </r>
  <r>
    <x v="282"/>
    <n v="1810"/>
  </r>
  <r>
    <x v="283"/>
    <n v="2035"/>
  </r>
  <r>
    <x v="284"/>
    <n v="1767"/>
  </r>
  <r>
    <x v="285"/>
    <n v="2171"/>
  </r>
  <r>
    <x v="286"/>
    <n v="2135"/>
  </r>
  <r>
    <x v="287"/>
    <n v="2300"/>
  </r>
  <r>
    <x v="288"/>
    <n v="1975"/>
  </r>
  <r>
    <x v="289"/>
    <n v="2399"/>
  </r>
  <r>
    <x v="290"/>
    <n v="2045"/>
  </r>
  <r>
    <x v="291"/>
    <n v="2225"/>
  </r>
  <r>
    <x v="292"/>
    <n v="2431"/>
  </r>
  <r>
    <x v="293"/>
    <n v="2122"/>
  </r>
  <r>
    <x v="294"/>
    <n v="2315.5"/>
  </r>
  <r>
    <x v="295"/>
    <n v="2509"/>
  </r>
  <r>
    <x v="296"/>
    <n v="2689"/>
  </r>
  <r>
    <x v="297"/>
    <n v="2492"/>
  </r>
  <r>
    <x v="298"/>
    <n v="2602"/>
  </r>
  <r>
    <x v="299"/>
    <n v="2590"/>
  </r>
  <r>
    <x v="300"/>
    <n v="2357"/>
  </r>
  <r>
    <x v="301"/>
    <n v="2697"/>
  </r>
  <r>
    <x v="302"/>
    <n v="2713"/>
  </r>
  <r>
    <x v="303"/>
    <n v="2339"/>
  </r>
  <r>
    <x v="304"/>
    <n v="2430"/>
  </r>
  <r>
    <x v="305"/>
    <n v="2521"/>
  </r>
  <r>
    <x v="306"/>
    <n v="2600"/>
  </r>
  <r>
    <x v="307"/>
    <n v="2570"/>
  </r>
  <r>
    <x v="308"/>
    <n v="2540"/>
  </r>
  <r>
    <x v="309"/>
    <n v="2516"/>
  </r>
  <r>
    <x v="310"/>
    <n v="2693"/>
  </r>
  <r>
    <x v="311"/>
    <n v="2875.5"/>
  </r>
  <r>
    <x v="312"/>
    <n v="2771"/>
  </r>
  <r>
    <x v="313"/>
    <n v="2616"/>
  </r>
  <r>
    <x v="314"/>
    <n v="2723"/>
  </r>
  <r>
    <x v="315"/>
    <n v="3215.5"/>
  </r>
  <r>
    <x v="316"/>
    <n v="2968.5"/>
  </r>
  <r>
    <x v="317"/>
    <n v="3363"/>
  </r>
  <r>
    <x v="318"/>
    <n v="3251"/>
  </r>
  <r>
    <x v="319"/>
    <n v="3410"/>
  </r>
  <r>
    <x v="320"/>
    <n v="3157.5"/>
  </r>
  <r>
    <x v="321"/>
    <n v="3280.5"/>
  </r>
  <r>
    <x v="322"/>
    <n v="3234.5"/>
  </r>
  <r>
    <x v="323"/>
    <n v="3004.5"/>
  </r>
  <r>
    <x v="324"/>
    <n v="3360"/>
  </r>
  <r>
    <x v="325"/>
    <n v="2969.5"/>
  </r>
  <r>
    <x v="326"/>
    <n v="3019"/>
  </r>
  <r>
    <x v="327"/>
    <n v="3073.5"/>
  </r>
  <r>
    <x v="328"/>
    <n v="3125"/>
  </r>
  <r>
    <x v="329"/>
    <n v="3065"/>
  </r>
  <r>
    <x v="330"/>
    <n v="3120.5"/>
  </r>
  <r>
    <x v="331"/>
    <n v="3145"/>
  </r>
  <r>
    <x v="332"/>
    <n v="3093"/>
  </r>
  <r>
    <x v="333"/>
    <n v="3084.5"/>
  </r>
  <r>
    <x v="334"/>
    <n v="3108.5"/>
  </r>
  <r>
    <x v="335"/>
    <n v="2821.5"/>
  </r>
  <r>
    <x v="336"/>
    <n v="2952"/>
  </r>
  <r>
    <x v="337"/>
    <n v="3021.5"/>
  </r>
  <r>
    <x v="338"/>
    <n v="3026"/>
  </r>
  <r>
    <x v="339"/>
    <n v="3098.5"/>
  </r>
  <r>
    <x v="340"/>
    <n v="3005.5"/>
  </r>
  <r>
    <x v="341"/>
    <n v="3146.5"/>
  </r>
  <r>
    <x v="342"/>
    <n v="2999"/>
  </r>
  <r>
    <x v="343"/>
    <n v="3190.5"/>
  </r>
  <r>
    <x v="344"/>
    <n v="2905"/>
  </r>
  <r>
    <x v="345"/>
    <n v="3126"/>
  </r>
  <r>
    <x v="346"/>
    <n v="2843.5"/>
  </r>
  <r>
    <x v="347"/>
    <n v="3239"/>
  </r>
  <r>
    <x v="348"/>
    <n v="2826.5"/>
  </r>
  <r>
    <x v="349"/>
    <n v="2752"/>
  </r>
  <r>
    <x v="350"/>
    <n v="2711"/>
  </r>
  <r>
    <x v="351"/>
    <n v="2841"/>
  </r>
  <r>
    <x v="352"/>
    <n v="2722.5"/>
  </r>
  <r>
    <x v="353"/>
    <n v="2657"/>
  </r>
  <r>
    <x v="354"/>
    <n v="2787.5"/>
  </r>
  <r>
    <x v="355"/>
    <n v="3138"/>
  </r>
  <r>
    <x v="356"/>
    <n v="2789.5"/>
  </r>
  <r>
    <x v="357"/>
    <n v="2661"/>
  </r>
  <r>
    <x v="358"/>
    <n v="2747.5"/>
  </r>
  <r>
    <x v="359"/>
    <n v="2816.5"/>
  </r>
  <r>
    <x v="360"/>
    <n v="2599"/>
  </r>
  <r>
    <x v="361"/>
    <n v="2573"/>
  </r>
  <r>
    <x v="362"/>
    <n v="2547"/>
  </r>
  <r>
    <x v="363"/>
    <n v="2651"/>
  </r>
  <r>
    <x v="364"/>
    <n v="2727"/>
  </r>
  <r>
    <x v="365"/>
    <n v="2615"/>
  </r>
  <r>
    <x v="366"/>
    <n v="2487"/>
  </r>
  <r>
    <x v="367"/>
    <n v="2359"/>
  </r>
  <r>
    <x v="368"/>
    <n v="2654"/>
  </r>
  <r>
    <x v="369"/>
    <n v="2873"/>
  </r>
  <r>
    <x v="370"/>
    <n v="2772"/>
  </r>
  <r>
    <x v="371"/>
    <n v="2368"/>
  </r>
  <r>
    <x v="372"/>
    <n v="2384"/>
  </r>
  <r>
    <x v="373"/>
    <n v="2750"/>
  </r>
  <r>
    <x v="374"/>
    <n v="2469"/>
  </r>
  <r>
    <x v="375"/>
    <n v="2393"/>
  </r>
  <r>
    <x v="376"/>
    <n v="2480"/>
  </r>
  <r>
    <x v="377"/>
    <n v="2200"/>
  </r>
  <r>
    <x v="378"/>
    <n v="2699"/>
  </r>
  <r>
    <x v="379"/>
    <n v="2405"/>
  </r>
  <r>
    <x v="380"/>
    <n v="2208"/>
  </r>
  <r>
    <x v="381"/>
    <n v="2497"/>
  </r>
  <r>
    <x v="382"/>
    <n v="2697"/>
  </r>
  <r>
    <x v="383"/>
    <n v="2394"/>
  </r>
  <r>
    <x v="384"/>
    <n v="2544"/>
  </r>
  <r>
    <x v="385"/>
    <n v="2624"/>
  </r>
  <r>
    <x v="386"/>
    <n v="2073"/>
  </r>
  <r>
    <x v="387"/>
    <n v="2216"/>
  </r>
  <r>
    <x v="388"/>
    <n v="2363"/>
  </r>
  <r>
    <x v="389"/>
    <n v="2537"/>
  </r>
  <r>
    <x v="390"/>
    <n v="2144"/>
  </r>
  <r>
    <x v="391"/>
    <n v="2031"/>
  </r>
  <r>
    <x v="392"/>
    <n v="2079"/>
  </r>
  <r>
    <x v="393"/>
    <n v="2237"/>
  </r>
  <r>
    <x v="394"/>
    <n v="2427"/>
  </r>
  <r>
    <x v="395"/>
    <n v="2012"/>
  </r>
  <r>
    <x v="396"/>
    <n v="2247"/>
  </r>
  <r>
    <x v="397"/>
    <n v="1985"/>
  </r>
  <r>
    <x v="398"/>
    <n v="2149"/>
  </r>
  <r>
    <x v="399"/>
    <n v="1888"/>
  </r>
  <r>
    <x v="400"/>
    <n v="2156"/>
  </r>
  <r>
    <x v="401"/>
    <n v="2268"/>
  </r>
  <r>
    <x v="402"/>
    <n v="1974"/>
  </r>
  <r>
    <x v="403"/>
    <n v="2204"/>
  </r>
  <r>
    <x v="404"/>
    <n v="2270"/>
  </r>
  <r>
    <x v="405"/>
    <n v="2184"/>
  </r>
  <r>
    <x v="406"/>
    <n v="2183"/>
  </r>
  <r>
    <x v="407"/>
    <n v="2064"/>
  </r>
  <r>
    <x v="408"/>
    <n v="1967"/>
  </r>
  <r>
    <x v="409"/>
    <n v="2136"/>
  </r>
  <r>
    <x v="410"/>
    <n v="2106"/>
  </r>
  <r>
    <x v="411"/>
    <n v="1764"/>
  </r>
  <r>
    <x v="412"/>
    <n v="1785"/>
  </r>
  <r>
    <x v="413"/>
    <n v="2116"/>
  </r>
  <r>
    <x v="414"/>
    <n v="1945"/>
  </r>
  <r>
    <x v="415"/>
    <n v="1836"/>
  </r>
  <r>
    <x v="416"/>
    <n v="1769"/>
  </r>
  <r>
    <x v="417"/>
    <n v="1876"/>
  </r>
  <r>
    <x v="418"/>
    <n v="1945"/>
  </r>
  <r>
    <x v="419"/>
    <n v="1916"/>
  </r>
  <r>
    <x v="420"/>
    <n v="1822"/>
  </r>
  <r>
    <x v="421"/>
    <n v="1814"/>
  </r>
  <r>
    <x v="422"/>
    <n v="1898"/>
  </r>
  <r>
    <x v="423"/>
    <n v="1664"/>
  </r>
  <r>
    <x v="424"/>
    <n v="1678"/>
  </r>
  <r>
    <x v="425"/>
    <n v="1905"/>
  </r>
  <r>
    <x v="426"/>
    <n v="1807"/>
  </r>
  <r>
    <x v="427"/>
    <n v="1797"/>
  </r>
  <r>
    <x v="428"/>
    <n v="1686"/>
  </r>
  <r>
    <x v="429"/>
    <n v="1603"/>
  </r>
  <r>
    <x v="430"/>
    <n v="1994"/>
  </r>
  <r>
    <x v="431"/>
    <n v="1575"/>
  </r>
  <r>
    <x v="432"/>
    <n v="1975"/>
  </r>
  <r>
    <x v="433"/>
    <n v="1910"/>
  </r>
  <r>
    <x v="434"/>
    <n v="1744"/>
  </r>
  <r>
    <x v="435"/>
    <n v="1693"/>
  </r>
  <r>
    <x v="436"/>
    <n v="1741"/>
  </r>
  <r>
    <x v="437"/>
    <n v="1804"/>
  </r>
  <r>
    <x v="438"/>
    <n v="1743"/>
  </r>
  <r>
    <x v="439"/>
    <n v="1905"/>
  </r>
  <r>
    <x v="440"/>
    <n v="1602"/>
  </r>
  <r>
    <x v="441"/>
    <n v="1785"/>
  </r>
  <r>
    <x v="442"/>
    <n v="1659"/>
  </r>
  <r>
    <x v="443"/>
    <n v="1620"/>
  </r>
  <r>
    <x v="444"/>
    <n v="1832"/>
  </r>
  <r>
    <x v="445"/>
    <n v="1899"/>
  </r>
  <r>
    <x v="446"/>
    <n v="1876"/>
  </r>
  <r>
    <x v="447"/>
    <n v="1585"/>
  </r>
  <r>
    <x v="448"/>
    <n v="1753"/>
  </r>
  <r>
    <x v="449"/>
    <n v="2006"/>
  </r>
  <r>
    <x v="450"/>
    <n v="1844"/>
  </r>
  <r>
    <x v="451"/>
    <n v="1786"/>
  </r>
  <r>
    <x v="452"/>
    <n v="1788"/>
  </r>
  <r>
    <x v="453"/>
    <n v="1820"/>
  </r>
  <r>
    <x v="454"/>
    <n v="1797"/>
  </r>
  <r>
    <x v="455"/>
    <n v="1744"/>
  </r>
  <r>
    <x v="456"/>
    <n v="1667"/>
  </r>
  <r>
    <x v="457"/>
    <n v="1708"/>
  </r>
  <r>
    <x v="458"/>
    <n v="1640"/>
  </r>
  <r>
    <x v="459"/>
    <n v="1790"/>
  </r>
  <r>
    <x v="460"/>
    <n v="2026"/>
  </r>
  <r>
    <x v="461"/>
    <n v="1972"/>
  </r>
  <r>
    <x v="462"/>
    <n v="1922"/>
  </r>
  <r>
    <x v="463"/>
    <n v="1783"/>
  </r>
  <r>
    <x v="464"/>
    <n v="1645"/>
  </r>
  <r>
    <x v="465"/>
    <n v="1836"/>
  </r>
  <r>
    <x v="466"/>
    <n v="1970"/>
  </r>
  <r>
    <x v="467"/>
    <n v="1891"/>
  </r>
  <r>
    <x v="468"/>
    <n v="1922"/>
  </r>
  <r>
    <x v="469"/>
    <n v="1657"/>
  </r>
  <r>
    <x v="470"/>
    <n v="1728"/>
  </r>
  <r>
    <x v="471"/>
    <n v="1800"/>
  </r>
  <r>
    <x v="472"/>
    <n v="1631"/>
  </r>
  <r>
    <x v="473"/>
    <n v="1744"/>
  </r>
  <r>
    <x v="474"/>
    <n v="1925"/>
  </r>
  <r>
    <x v="475"/>
    <n v="1978"/>
  </r>
  <r>
    <x v="476"/>
    <n v="1910"/>
  </r>
  <r>
    <x v="477"/>
    <n v="1873"/>
  </r>
  <r>
    <x v="478"/>
    <n v="1581"/>
  </r>
  <r>
    <x v="479"/>
    <n v="1845"/>
  </r>
  <r>
    <x v="480"/>
    <n v="1538"/>
  </r>
  <r>
    <x v="481"/>
    <n v="1637"/>
  </r>
  <r>
    <x v="482"/>
    <n v="1638"/>
  </r>
  <r>
    <x v="483"/>
    <n v="1501"/>
  </r>
  <r>
    <x v="484"/>
    <n v="1719"/>
  </r>
  <r>
    <x v="485"/>
    <n v="1554"/>
  </r>
  <r>
    <x v="486"/>
    <n v="1613"/>
  </r>
  <r>
    <x v="487"/>
    <n v="1532"/>
  </r>
  <r>
    <x v="488"/>
    <n v="1634"/>
  </r>
  <r>
    <x v="489"/>
    <n v="1621"/>
  </r>
  <r>
    <x v="490"/>
    <n v="1646"/>
  </r>
  <r>
    <x v="491"/>
    <n v="1451"/>
  </r>
  <r>
    <x v="492"/>
    <n v="1646"/>
  </r>
  <r>
    <x v="493"/>
    <n v="1552"/>
  </r>
  <r>
    <x v="494"/>
    <n v="1464"/>
  </r>
  <r>
    <x v="495"/>
    <n v="1445"/>
  </r>
  <r>
    <x v="496"/>
    <n v="1405"/>
  </r>
  <r>
    <x v="497"/>
    <n v="1503"/>
  </r>
  <r>
    <x v="498"/>
    <n v="1398"/>
  </r>
  <r>
    <x v="499"/>
    <n v="1559"/>
  </r>
  <r>
    <x v="500"/>
    <n v="1299"/>
  </r>
  <r>
    <x v="501"/>
    <n v="1514"/>
  </r>
  <r>
    <x v="502"/>
    <n v="1410"/>
  </r>
  <r>
    <x v="503"/>
    <n v="1513"/>
  </r>
  <r>
    <x v="504"/>
    <n v="1297"/>
  </r>
  <r>
    <x v="505"/>
    <n v="1500"/>
  </r>
  <r>
    <x v="506"/>
    <n v="1185"/>
  </r>
  <r>
    <x v="507"/>
    <n v="1476"/>
  </r>
  <r>
    <x v="508"/>
    <n v="1317"/>
  </r>
  <r>
    <x v="509"/>
    <n v="1167"/>
  </r>
  <r>
    <x v="510"/>
    <n v="1262"/>
  </r>
  <r>
    <x v="511"/>
    <n v="1327"/>
  </r>
  <r>
    <x v="512"/>
    <n v="1194"/>
  </r>
  <r>
    <x v="513"/>
    <n v="1336"/>
  </r>
  <r>
    <x v="514"/>
    <n v="1260"/>
  </r>
  <r>
    <x v="515"/>
    <n v="1114"/>
  </r>
  <r>
    <x v="516"/>
    <n v="1338"/>
  </r>
  <r>
    <x v="517"/>
    <n v="1181"/>
  </r>
  <r>
    <x v="518"/>
    <n v="1277"/>
  </r>
  <r>
    <x v="519"/>
    <n v="1369"/>
  </r>
  <r>
    <x v="520"/>
    <n v="1391"/>
  </r>
  <r>
    <x v="521"/>
    <n v="1105"/>
  </r>
  <r>
    <x v="522"/>
    <n v="1171"/>
  </r>
  <r>
    <x v="523"/>
    <n v="1308"/>
  </r>
  <r>
    <x v="524"/>
    <n v="1093"/>
  </r>
  <r>
    <x v="525"/>
    <n v="1216"/>
  </r>
  <r>
    <x v="526"/>
    <n v="1057"/>
  </r>
  <r>
    <x v="527"/>
    <n v="1312"/>
  </r>
  <r>
    <x v="528"/>
    <n v="1333"/>
  </r>
  <r>
    <x v="529"/>
    <n v="1294"/>
  </r>
  <r>
    <x v="530"/>
    <n v="1210"/>
  </r>
  <r>
    <x v="531"/>
    <n v="1232"/>
  </r>
  <r>
    <x v="532"/>
    <n v="1072"/>
  </r>
  <r>
    <x v="533"/>
    <n v="1110"/>
  </r>
  <r>
    <x v="534"/>
    <n v="1266"/>
  </r>
  <r>
    <x v="535"/>
    <n v="1172"/>
  </r>
  <r>
    <x v="536"/>
    <n v="1256"/>
  </r>
  <r>
    <x v="537"/>
    <n v="1117"/>
  </r>
  <r>
    <x v="538"/>
    <n v="1218"/>
  </r>
  <r>
    <x v="539"/>
    <n v="1246"/>
  </r>
  <r>
    <x v="540"/>
    <n v="1103"/>
  </r>
  <r>
    <x v="541"/>
    <n v="1021"/>
  </r>
  <r>
    <x v="542"/>
    <n v="1213"/>
  </r>
  <r>
    <x v="543"/>
    <n v="1030"/>
  </r>
  <r>
    <x v="544"/>
    <n v="1156"/>
  </r>
  <r>
    <x v="545"/>
    <n v="1135"/>
  </r>
  <r>
    <x v="546"/>
    <n v="1164"/>
  </r>
  <r>
    <x v="547"/>
    <n v="1182"/>
  </r>
  <r>
    <x v="548"/>
    <n v="1159"/>
  </r>
  <r>
    <x v="549"/>
    <n v="949"/>
  </r>
  <r>
    <x v="550"/>
    <n v="968"/>
  </r>
  <r>
    <x v="551"/>
    <n v="1026"/>
  </r>
  <r>
    <x v="552"/>
    <n v="965"/>
  </r>
  <r>
    <x v="553"/>
    <n v="969"/>
  </r>
  <r>
    <x v="554"/>
    <n v="1224"/>
  </r>
  <r>
    <x v="555"/>
    <n v="1239"/>
  </r>
  <r>
    <x v="556"/>
    <n v="1007"/>
  </r>
  <r>
    <x v="557"/>
    <n v="1169"/>
  </r>
  <r>
    <x v="558"/>
    <n v="1125"/>
  </r>
  <r>
    <x v="559"/>
    <n v="1148"/>
  </r>
  <r>
    <x v="560"/>
    <n v="1169"/>
  </r>
  <r>
    <x v="561"/>
    <n v="1190"/>
  </r>
  <r>
    <x v="562"/>
    <n v="1216"/>
  </r>
  <r>
    <x v="563"/>
    <n v="1345"/>
  </r>
  <r>
    <x v="564"/>
    <n v="1287"/>
  </r>
  <r>
    <x v="565"/>
    <n v="1129"/>
  </r>
  <r>
    <x v="566"/>
    <n v="1300"/>
  </r>
  <r>
    <x v="567"/>
    <n v="1395"/>
  </r>
  <r>
    <x v="568"/>
    <n v="1179"/>
  </r>
  <r>
    <x v="569"/>
    <n v="1234"/>
  </r>
  <r>
    <x v="570"/>
    <n v="1477"/>
  </r>
  <r>
    <x v="571"/>
    <n v="1255"/>
  </r>
  <r>
    <x v="572"/>
    <n v="1283"/>
  </r>
  <r>
    <x v="573"/>
    <n v="1356"/>
  </r>
  <r>
    <x v="574"/>
    <n v="1290"/>
  </r>
  <r>
    <x v="575"/>
    <n v="1450"/>
  </r>
  <r>
    <x v="576"/>
    <n v="1275"/>
  </r>
  <r>
    <x v="577"/>
    <n v="1409"/>
  </r>
  <r>
    <x v="578"/>
    <n v="1364"/>
  </r>
  <r>
    <x v="579"/>
    <n v="1369"/>
  </r>
  <r>
    <x v="580"/>
    <n v="1517"/>
  </r>
  <r>
    <x v="581"/>
    <n v="1563"/>
  </r>
  <r>
    <x v="582"/>
    <n v="1344"/>
  </r>
  <r>
    <x v="583"/>
    <n v="1480"/>
  </r>
  <r>
    <x v="584"/>
    <n v="1485"/>
  </r>
  <r>
    <x v="585"/>
    <n v="1653"/>
  </r>
  <r>
    <x v="586"/>
    <n v="1487"/>
  </r>
  <r>
    <x v="587"/>
    <n v="1566"/>
  </r>
  <r>
    <x v="588"/>
    <n v="1743"/>
  </r>
  <r>
    <x v="589"/>
    <n v="1607"/>
  </r>
  <r>
    <x v="590"/>
    <n v="1544"/>
  </r>
  <r>
    <x v="591"/>
    <n v="1410"/>
  </r>
  <r>
    <x v="592"/>
    <n v="1370"/>
  </r>
  <r>
    <x v="593"/>
    <n v="1543"/>
  </r>
  <r>
    <x v="594"/>
    <n v="1395"/>
  </r>
  <r>
    <x v="595"/>
    <n v="1475"/>
  </r>
  <r>
    <x v="596"/>
    <n v="1529"/>
  </r>
  <r>
    <x v="597"/>
    <n v="1507"/>
  </r>
  <r>
    <x v="598"/>
    <n v="1708"/>
  </r>
  <r>
    <x v="599"/>
    <n v="1560"/>
  </r>
  <r>
    <x v="600"/>
    <n v="1520"/>
  </r>
  <r>
    <x v="601"/>
    <n v="1676"/>
  </r>
  <r>
    <x v="602"/>
    <n v="1579"/>
  </r>
  <r>
    <x v="603"/>
    <n v="1416"/>
  </r>
  <r>
    <x v="604"/>
    <n v="1342"/>
  </r>
  <r>
    <x v="605"/>
    <n v="1436"/>
  </r>
  <r>
    <x v="606"/>
    <n v="1505"/>
  </r>
  <r>
    <x v="607"/>
    <n v="1441"/>
  </r>
  <r>
    <x v="608"/>
    <n v="1675"/>
  </r>
  <r>
    <x v="609"/>
    <n v="1527"/>
  </r>
  <r>
    <x v="610"/>
    <n v="1354"/>
  </r>
  <r>
    <x v="611"/>
    <n v="1524"/>
  </r>
  <r>
    <x v="612"/>
    <n v="1420"/>
  </r>
  <r>
    <x v="613"/>
    <n v="1531"/>
  </r>
  <r>
    <x v="614"/>
    <n v="1414"/>
  </r>
  <r>
    <x v="615"/>
    <n v="1640"/>
  </r>
  <r>
    <x v="616"/>
    <n v="1467"/>
  </r>
  <r>
    <x v="617"/>
    <n v="1648"/>
  </r>
  <r>
    <x v="618"/>
    <n v="1530"/>
  </r>
  <r>
    <x v="619"/>
    <n v="1588"/>
  </r>
  <r>
    <x v="620"/>
    <n v="1588"/>
  </r>
  <r>
    <x v="621"/>
    <n v="1387"/>
  </r>
  <r>
    <x v="622"/>
    <n v="1313"/>
  </r>
  <r>
    <x v="623"/>
    <n v="1499"/>
  </r>
  <r>
    <x v="624"/>
    <n v="1618"/>
  </r>
  <r>
    <x v="625"/>
    <n v="1359"/>
  </r>
  <r>
    <x v="626"/>
    <n v="1576"/>
  </r>
  <r>
    <x v="627"/>
    <n v="1417"/>
  </r>
  <r>
    <x v="628"/>
    <n v="1406"/>
  </r>
  <r>
    <x v="629"/>
    <n v="1561"/>
  </r>
  <r>
    <x v="630"/>
    <n v="1310"/>
  </r>
  <r>
    <x v="631"/>
    <n v="1385"/>
  </r>
  <r>
    <x v="632"/>
    <n v="1650"/>
  </r>
  <r>
    <x v="633"/>
    <n v="1423"/>
  </r>
  <r>
    <x v="634"/>
    <n v="1409"/>
  </r>
  <r>
    <x v="635"/>
    <n v="1371"/>
  </r>
  <r>
    <x v="636"/>
    <n v="1477"/>
  </r>
  <r>
    <x v="637"/>
    <n v="1424"/>
  </r>
  <r>
    <x v="638"/>
    <n v="1372"/>
  </r>
  <r>
    <x v="639"/>
    <n v="1616"/>
  </r>
  <r>
    <x v="640"/>
    <n v="1332"/>
  </r>
  <r>
    <x v="641"/>
    <n v="1349"/>
  </r>
  <r>
    <x v="642"/>
    <n v="1408"/>
  </r>
  <r>
    <x v="643"/>
    <n v="1359"/>
  </r>
  <r>
    <x v="644"/>
    <n v="1280"/>
  </r>
  <r>
    <x v="645"/>
    <n v="1328"/>
  </r>
  <r>
    <x v="646"/>
    <n v="1369"/>
  </r>
  <r>
    <x v="647"/>
    <n v="1565"/>
  </r>
  <r>
    <x v="648"/>
    <n v="1339"/>
  </r>
  <r>
    <x v="649"/>
    <n v="1286"/>
  </r>
  <r>
    <x v="650"/>
    <n v="1402"/>
  </r>
  <r>
    <x v="651"/>
    <n v="1343"/>
  </r>
  <r>
    <x v="652"/>
    <n v="1394"/>
  </r>
  <r>
    <x v="653"/>
    <n v="1311"/>
  </r>
  <r>
    <x v="654"/>
    <n v="1424"/>
  </r>
  <r>
    <x v="655"/>
    <n v="1438"/>
  </r>
  <r>
    <x v="656"/>
    <n v="1540"/>
  </r>
  <r>
    <x v="657"/>
    <n v="1230"/>
  </r>
  <r>
    <x v="658"/>
    <n v="1291"/>
  </r>
  <r>
    <x v="659"/>
    <n v="1407"/>
  </r>
  <r>
    <x v="660"/>
    <n v="1476"/>
  </r>
  <r>
    <x v="661"/>
    <n v="1438"/>
  </r>
  <r>
    <x v="662"/>
    <n v="1217"/>
  </r>
  <r>
    <x v="663"/>
    <n v="1382"/>
  </r>
  <r>
    <x v="664"/>
    <n v="1510"/>
  </r>
  <r>
    <x v="665"/>
    <n v="1351"/>
  </r>
  <r>
    <x v="666"/>
    <n v="1341"/>
  </r>
  <r>
    <x v="667"/>
    <n v="1438"/>
  </r>
  <r>
    <x v="668"/>
    <n v="1478"/>
  </r>
  <r>
    <x v="669"/>
    <n v="1383"/>
  </r>
  <r>
    <x v="670"/>
    <n v="1483"/>
  </r>
  <r>
    <x v="671"/>
    <n v="1525"/>
  </r>
  <r>
    <x v="672"/>
    <n v="1429"/>
  </r>
  <r>
    <x v="673"/>
    <n v="1393"/>
  </r>
  <r>
    <x v="674"/>
    <n v="1387"/>
  </r>
  <r>
    <x v="675"/>
    <n v="1432"/>
  </r>
  <r>
    <x v="676"/>
    <n v="1429"/>
  </r>
  <r>
    <x v="677"/>
    <n v="1438"/>
  </r>
  <r>
    <x v="678"/>
    <n v="1359"/>
  </r>
  <r>
    <x v="679"/>
    <n v="1280"/>
  </r>
  <r>
    <x v="680"/>
    <n v="1415"/>
  </r>
  <r>
    <x v="681"/>
    <n v="1478"/>
  </r>
  <r>
    <x v="682"/>
    <n v="1404"/>
  </r>
  <r>
    <x v="683"/>
    <n v="1586"/>
  </r>
  <r>
    <x v="684"/>
    <n v="1444"/>
  </r>
  <r>
    <x v="685"/>
    <n v="1323"/>
  </r>
  <r>
    <x v="686"/>
    <n v="1478"/>
  </r>
  <r>
    <x v="687"/>
    <n v="1333"/>
  </r>
  <r>
    <x v="688"/>
    <n v="1354"/>
  </r>
  <r>
    <x v="689"/>
    <n v="1489"/>
  </r>
  <r>
    <x v="690"/>
    <n v="1515"/>
  </r>
  <r>
    <x v="691"/>
    <n v="1515"/>
  </r>
  <r>
    <x v="692"/>
    <n v="1309"/>
  </r>
  <r>
    <x v="693"/>
    <n v="1395"/>
  </r>
  <r>
    <x v="694"/>
    <n v="1613"/>
  </r>
  <r>
    <x v="695"/>
    <n v="1655"/>
  </r>
  <r>
    <x v="696"/>
    <n v="1583"/>
  </r>
  <r>
    <x v="697"/>
    <n v="1470"/>
  </r>
  <r>
    <x v="698"/>
    <n v="1612"/>
  </r>
  <r>
    <x v="699"/>
    <n v="1589"/>
  </r>
  <r>
    <x v="700"/>
    <n v="1335"/>
  </r>
  <r>
    <x v="701"/>
    <n v="1634"/>
  </r>
  <r>
    <x v="702"/>
    <n v="1688"/>
  </r>
  <r>
    <x v="703"/>
    <n v="1640"/>
  </r>
  <r>
    <x v="704"/>
    <n v="1701"/>
  </r>
  <r>
    <x v="705"/>
    <n v="1599"/>
  </r>
  <r>
    <x v="706"/>
    <n v="1488"/>
  </r>
  <r>
    <x v="707"/>
    <n v="1520"/>
  </r>
  <r>
    <x v="708"/>
    <n v="1655"/>
  </r>
  <r>
    <x v="709"/>
    <n v="1605"/>
  </r>
  <r>
    <x v="710"/>
    <n v="1526"/>
  </r>
  <r>
    <x v="711"/>
    <n v="1660"/>
  </r>
  <r>
    <x v="712"/>
    <n v="1816"/>
  </r>
  <r>
    <x v="713"/>
    <n v="1710"/>
  </r>
  <r>
    <x v="714"/>
    <n v="1785"/>
  </r>
  <r>
    <x v="715"/>
    <n v="1515"/>
  </r>
  <r>
    <x v="716"/>
    <n v="1870"/>
  </r>
  <r>
    <x v="717"/>
    <n v="1609"/>
  </r>
  <r>
    <x v="718"/>
    <n v="1604"/>
  </r>
  <r>
    <x v="719"/>
    <n v="1540"/>
  </r>
  <r>
    <x v="720"/>
    <n v="1919"/>
  </r>
  <r>
    <x v="721"/>
    <n v="1639"/>
  </r>
  <r>
    <x v="722"/>
    <n v="1956"/>
  </r>
  <r>
    <x v="723"/>
    <n v="1729"/>
  </r>
  <r>
    <x v="724"/>
    <n v="1868"/>
  </r>
  <r>
    <x v="725"/>
    <n v="1690"/>
  </r>
  <r>
    <x v="726"/>
    <n v="1829"/>
  </r>
  <r>
    <x v="727"/>
    <n v="2008"/>
  </r>
  <r>
    <x v="728"/>
    <n v="1772"/>
  </r>
  <r>
    <x v="729"/>
    <n v="2011"/>
  </r>
  <r>
    <x v="730"/>
    <n v="1720"/>
  </r>
  <r>
    <x v="731"/>
    <n v="1806"/>
  </r>
  <r>
    <x v="732"/>
    <n v="1996"/>
  </r>
  <r>
    <x v="733"/>
    <n v="1962"/>
  </r>
  <r>
    <x v="734"/>
    <n v="1934"/>
  </r>
  <r>
    <x v="735"/>
    <n v="2011"/>
  </r>
  <r>
    <x v="736"/>
    <n v="1966"/>
  </r>
  <r>
    <x v="737"/>
    <n v="1799"/>
  </r>
  <r>
    <x v="738"/>
    <n v="2171"/>
  </r>
  <r>
    <x v="739"/>
    <n v="2022"/>
  </r>
  <r>
    <x v="740"/>
    <n v="1869"/>
  </r>
  <r>
    <x v="741"/>
    <n v="2222"/>
  </r>
  <r>
    <x v="742"/>
    <n v="2293"/>
  </r>
  <r>
    <x v="743"/>
    <n v="2039"/>
  </r>
  <r>
    <x v="744"/>
    <n v="1996"/>
  </r>
  <r>
    <x v="745"/>
    <n v="2290"/>
  </r>
  <r>
    <x v="746"/>
    <n v="1925"/>
  </r>
  <r>
    <x v="747"/>
    <n v="2164"/>
  </r>
  <r>
    <x v="748"/>
    <n v="2323"/>
  </r>
  <r>
    <x v="749"/>
    <n v="2309"/>
  </r>
  <r>
    <x v="750"/>
    <n v="2117"/>
  </r>
  <r>
    <x v="751"/>
    <n v="2145"/>
  </r>
  <r>
    <x v="752"/>
    <n v="2187"/>
  </r>
  <r>
    <x v="753"/>
    <n v="2621"/>
  </r>
  <r>
    <x v="754"/>
    <n v="2598"/>
  </r>
  <r>
    <x v="755"/>
    <n v="2337"/>
  </r>
  <r>
    <x v="756"/>
    <n v="2619"/>
  </r>
  <r>
    <x v="757"/>
    <n v="2703"/>
  </r>
  <r>
    <x v="758"/>
    <n v="2542"/>
  </r>
  <r>
    <x v="759"/>
    <n v="2727"/>
  </r>
  <r>
    <x v="760"/>
    <n v="2689"/>
  </r>
  <r>
    <x v="761"/>
    <n v="2364"/>
  </r>
  <r>
    <x v="762"/>
    <n v="2713"/>
  </r>
  <r>
    <x v="763"/>
    <n v="2453"/>
  </r>
  <r>
    <x v="764"/>
    <n v="2634.5"/>
  </r>
  <r>
    <x v="765"/>
    <n v="2746"/>
  </r>
  <r>
    <x v="766"/>
    <n v="2672"/>
  </r>
  <r>
    <x v="767"/>
    <n v="2585"/>
  </r>
  <r>
    <x v="768"/>
    <n v="2746"/>
  </r>
  <r>
    <x v="769"/>
    <n v="2476"/>
  </r>
  <r>
    <x v="770"/>
    <n v="2794.5"/>
  </r>
  <r>
    <x v="771"/>
    <n v="2839.5"/>
  </r>
  <r>
    <x v="772"/>
    <n v="2816"/>
  </r>
  <r>
    <x v="773"/>
    <n v="2519"/>
  </r>
  <r>
    <x v="774"/>
    <n v="2590.5"/>
  </r>
  <r>
    <x v="775"/>
    <n v="2662"/>
  </r>
  <r>
    <x v="776"/>
    <n v="2852"/>
  </r>
  <r>
    <x v="777"/>
    <n v="2727.5"/>
  </r>
  <r>
    <x v="778"/>
    <n v="2567"/>
  </r>
  <r>
    <x v="779"/>
    <n v="2784.5"/>
  </r>
  <r>
    <x v="780"/>
    <n v="2946.5"/>
  </r>
  <r>
    <x v="781"/>
    <n v="2866.5"/>
  </r>
  <r>
    <x v="782"/>
    <n v="2731"/>
  </r>
  <r>
    <x v="783"/>
    <n v="2875.5"/>
  </r>
  <r>
    <x v="784"/>
    <n v="3011"/>
  </r>
  <r>
    <x v="785"/>
    <n v="2948.5"/>
  </r>
  <r>
    <x v="786"/>
    <n v="3121.5"/>
  </r>
  <r>
    <x v="787"/>
    <n v="3002.5"/>
  </r>
  <r>
    <x v="788"/>
    <n v="2907"/>
  </r>
  <r>
    <x v="789"/>
    <n v="2634"/>
  </r>
  <r>
    <x v="790"/>
    <n v="2653.5"/>
  </r>
  <r>
    <x v="791"/>
    <n v="2673"/>
  </r>
  <r>
    <x v="792"/>
    <n v="2615"/>
  </r>
  <r>
    <x v="793"/>
    <n v="2896"/>
  </r>
  <r>
    <x v="794"/>
    <n v="3113"/>
  </r>
  <r>
    <x v="795"/>
    <n v="3105"/>
  </r>
  <r>
    <x v="796"/>
    <n v="3145"/>
  </r>
  <r>
    <x v="797"/>
    <n v="2849.5"/>
  </r>
  <r>
    <x v="798"/>
    <n v="2666"/>
  </r>
  <r>
    <x v="799"/>
    <n v="2594.5"/>
  </r>
  <r>
    <x v="800"/>
    <n v="2523"/>
  </r>
  <r>
    <x v="801"/>
    <n v="2760"/>
  </r>
  <r>
    <x v="802"/>
    <n v="2875.5"/>
  </r>
  <r>
    <x v="803"/>
    <n v="2901.5"/>
  </r>
  <r>
    <x v="804"/>
    <n v="2879.5"/>
  </r>
  <r>
    <x v="805"/>
    <n v="2672"/>
  </r>
  <r>
    <x v="806"/>
    <n v="2538"/>
  </r>
  <r>
    <x v="807"/>
    <n v="2508"/>
  </r>
  <r>
    <x v="808"/>
    <n v="2595"/>
  </r>
  <r>
    <x v="809"/>
    <n v="2552"/>
  </r>
  <r>
    <x v="810"/>
    <n v="2509"/>
  </r>
  <r>
    <x v="811"/>
    <n v="2793"/>
  </r>
  <r>
    <x v="812"/>
    <n v="2833"/>
  </r>
  <r>
    <x v="813"/>
    <n v="2728"/>
  </r>
  <r>
    <x v="814"/>
    <n v="2691.5"/>
  </r>
  <r>
    <x v="815"/>
    <n v="2655"/>
  </r>
  <r>
    <x v="816"/>
    <n v="2614"/>
  </r>
  <r>
    <x v="817"/>
    <n v="2573"/>
  </r>
  <r>
    <x v="818"/>
    <n v="2442"/>
  </r>
  <r>
    <x v="819"/>
    <n v="2751"/>
  </r>
  <r>
    <x v="820"/>
    <n v="2540"/>
  </r>
  <r>
    <x v="821"/>
    <n v="2537"/>
  </r>
  <r>
    <x v="822"/>
    <n v="2534"/>
  </r>
  <r>
    <x v="823"/>
    <n v="2557"/>
  </r>
  <r>
    <x v="824"/>
    <n v="2638"/>
  </r>
  <r>
    <x v="825"/>
    <n v="2381"/>
  </r>
  <r>
    <x v="826"/>
    <n v="2283"/>
  </r>
  <r>
    <x v="827"/>
    <n v="2700"/>
  </r>
  <r>
    <x v="828"/>
    <n v="2503"/>
  </r>
  <r>
    <x v="829"/>
    <n v="2306"/>
  </r>
  <r>
    <x v="830"/>
    <n v="2410"/>
  </r>
  <r>
    <x v="831"/>
    <n v="2583.5"/>
  </r>
  <r>
    <x v="832"/>
    <n v="2757"/>
  </r>
  <r>
    <x v="833"/>
    <n v="2692"/>
  </r>
  <r>
    <x v="834"/>
    <n v="2689"/>
  </r>
  <r>
    <x v="835"/>
    <n v="2631"/>
  </r>
  <r>
    <x v="836"/>
    <n v="2607"/>
  </r>
  <r>
    <x v="837"/>
    <n v="2400"/>
  </r>
  <r>
    <x v="838"/>
    <n v="2442"/>
  </r>
  <r>
    <x v="839"/>
    <n v="2085"/>
  </r>
  <r>
    <x v="840"/>
    <n v="2400"/>
  </r>
  <r>
    <x v="841"/>
    <n v="1993"/>
  </r>
  <r>
    <x v="842"/>
    <n v="2498"/>
  </r>
  <r>
    <x v="843"/>
    <n v="2041"/>
  </r>
  <r>
    <x v="844"/>
    <n v="2491"/>
  </r>
  <r>
    <x v="845"/>
    <n v="2294"/>
  </r>
  <r>
    <x v="846"/>
    <n v="2235"/>
  </r>
  <r>
    <x v="847"/>
    <n v="2351"/>
  </r>
  <r>
    <x v="848"/>
    <n v="2359"/>
  </r>
  <r>
    <x v="849"/>
    <n v="2300"/>
  </r>
  <r>
    <x v="850"/>
    <n v="1842"/>
  </r>
  <r>
    <x v="851"/>
    <n v="1936"/>
  </r>
  <r>
    <x v="852"/>
    <n v="1921"/>
  </r>
  <r>
    <x v="853"/>
    <n v="1967"/>
  </r>
  <r>
    <x v="854"/>
    <n v="2144"/>
  </r>
  <r>
    <x v="855"/>
    <n v="2188"/>
  </r>
  <r>
    <x v="856"/>
    <n v="1832"/>
  </r>
  <r>
    <x v="857"/>
    <n v="2087"/>
  </r>
  <r>
    <x v="858"/>
    <n v="1900"/>
  </r>
  <r>
    <x v="859"/>
    <n v="1861"/>
  </r>
  <r>
    <x v="860"/>
    <n v="1884"/>
  </r>
  <r>
    <x v="861"/>
    <n v="2085"/>
  </r>
  <r>
    <x v="862"/>
    <n v="1874"/>
  </r>
  <r>
    <x v="863"/>
    <n v="1777"/>
  </r>
  <r>
    <x v="864"/>
    <n v="1857"/>
  </r>
  <r>
    <x v="865"/>
    <n v="1839"/>
  </r>
  <r>
    <x v="866"/>
    <n v="1828"/>
  </r>
  <r>
    <x v="867"/>
    <n v="1982"/>
  </r>
  <r>
    <x v="868"/>
    <n v="2025"/>
  </r>
  <r>
    <x v="869"/>
    <n v="1870"/>
  </r>
  <r>
    <x v="870"/>
    <n v="2080"/>
  </r>
  <r>
    <x v="871"/>
    <n v="1906"/>
  </r>
  <r>
    <x v="872"/>
    <n v="1885"/>
  </r>
  <r>
    <x v="873"/>
    <n v="1752"/>
  </r>
  <r>
    <x v="874"/>
    <n v="1842"/>
  </r>
  <r>
    <x v="875"/>
    <n v="1664"/>
  </r>
  <r>
    <x v="876"/>
    <n v="1808"/>
  </r>
  <r>
    <x v="877"/>
    <n v="1904"/>
  </r>
  <r>
    <x v="878"/>
    <n v="1904"/>
  </r>
  <r>
    <x v="879"/>
    <n v="1876"/>
  </r>
  <r>
    <x v="880"/>
    <n v="1930"/>
  </r>
  <r>
    <x v="881"/>
    <n v="1791"/>
  </r>
  <r>
    <x v="882"/>
    <n v="1654"/>
  </r>
  <r>
    <x v="883"/>
    <n v="1931"/>
  </r>
  <r>
    <x v="884"/>
    <n v="1740"/>
  </r>
  <r>
    <x v="885"/>
    <n v="1715"/>
  </r>
  <r>
    <x v="886"/>
    <n v="1593"/>
  </r>
  <r>
    <x v="887"/>
    <n v="1779"/>
  </r>
  <r>
    <x v="888"/>
    <n v="1741"/>
  </r>
  <r>
    <x v="889"/>
    <n v="1770"/>
  </r>
  <r>
    <x v="890"/>
    <n v="1511"/>
  </r>
  <r>
    <x v="891"/>
    <n v="1589"/>
  </r>
  <r>
    <x v="892"/>
    <n v="1550"/>
  </r>
  <r>
    <x v="893"/>
    <n v="1792"/>
  </r>
  <r>
    <x v="894"/>
    <n v="1670"/>
  </r>
  <r>
    <x v="895"/>
    <n v="1488"/>
  </r>
  <r>
    <x v="896"/>
    <n v="1528"/>
  </r>
  <r>
    <x v="897"/>
    <n v="1745"/>
  </r>
  <r>
    <x v="898"/>
    <n v="1481"/>
  </r>
  <r>
    <x v="899"/>
    <n v="1649"/>
  </r>
  <r>
    <x v="900"/>
    <n v="1532"/>
  </r>
  <r>
    <x v="901"/>
    <n v="1688"/>
  </r>
  <r>
    <x v="902"/>
    <n v="1702"/>
  </r>
  <r>
    <x v="903"/>
    <n v="1440"/>
  </r>
  <r>
    <x v="904"/>
    <n v="1803"/>
  </r>
  <r>
    <x v="905"/>
    <n v="1574"/>
  </r>
  <r>
    <x v="906"/>
    <n v="1523"/>
  </r>
  <r>
    <x v="907"/>
    <n v="1519"/>
  </r>
  <r>
    <x v="908"/>
    <n v="1522"/>
  </r>
  <r>
    <x v="909"/>
    <n v="1648"/>
  </r>
  <r>
    <x v="910"/>
    <n v="1676"/>
  </r>
  <r>
    <x v="911"/>
    <n v="1544"/>
  </r>
  <r>
    <x v="912"/>
    <n v="1599"/>
  </r>
  <r>
    <x v="913"/>
    <n v="1782"/>
  </r>
  <r>
    <x v="914"/>
    <n v="1481"/>
  </r>
  <r>
    <x v="915"/>
    <n v="1583"/>
  </r>
  <r>
    <x v="916"/>
    <n v="1756"/>
  </r>
  <r>
    <x v="917"/>
    <n v="1796"/>
  </r>
  <r>
    <x v="918"/>
    <n v="1757"/>
  </r>
  <r>
    <x v="919"/>
    <n v="1584"/>
  </r>
  <r>
    <x v="920"/>
    <n v="1774"/>
  </r>
  <r>
    <x v="921"/>
    <n v="1560"/>
  </r>
  <r>
    <x v="922"/>
    <n v="1601"/>
  </r>
  <r>
    <x v="923"/>
    <n v="1516"/>
  </r>
  <r>
    <x v="924"/>
    <n v="1787"/>
  </r>
  <r>
    <x v="925"/>
    <n v="1754"/>
  </r>
  <r>
    <x v="926"/>
    <n v="1697"/>
  </r>
  <r>
    <x v="927"/>
    <n v="1530"/>
  </r>
  <r>
    <x v="928"/>
    <n v="1754"/>
  </r>
  <r>
    <x v="929"/>
    <n v="1782"/>
  </r>
  <r>
    <x v="930"/>
    <n v="1456"/>
  </r>
  <r>
    <x v="931"/>
    <n v="1756"/>
  </r>
  <r>
    <x v="932"/>
    <n v="1592"/>
  </r>
  <r>
    <x v="933"/>
    <n v="1704"/>
  </r>
  <r>
    <x v="934"/>
    <n v="1469"/>
  </r>
  <r>
    <x v="935"/>
    <n v="1720"/>
  </r>
  <r>
    <x v="936"/>
    <n v="1583"/>
  </r>
  <r>
    <x v="937"/>
    <n v="1466"/>
  </r>
  <r>
    <x v="938"/>
    <n v="1336"/>
  </r>
  <r>
    <x v="939"/>
    <n v="1404"/>
  </r>
  <r>
    <x v="940"/>
    <n v="1380"/>
  </r>
  <r>
    <x v="941"/>
    <n v="1510"/>
  </r>
  <r>
    <x v="942"/>
    <n v="1347"/>
  </r>
  <r>
    <x v="943"/>
    <n v="1586"/>
  </r>
  <r>
    <x v="944"/>
    <n v="1539"/>
  </r>
  <r>
    <x v="945"/>
    <n v="1295"/>
  </r>
  <r>
    <x v="946"/>
    <n v="1514"/>
  </r>
  <r>
    <x v="947"/>
    <n v="1595"/>
  </r>
  <r>
    <x v="948"/>
    <n v="1549"/>
  </r>
  <r>
    <x v="949"/>
    <n v="1465"/>
  </r>
  <r>
    <x v="950"/>
    <n v="1433"/>
  </r>
  <r>
    <x v="951"/>
    <n v="1451"/>
  </r>
  <r>
    <x v="952"/>
    <n v="1426"/>
  </r>
  <r>
    <x v="953"/>
    <n v="1338"/>
  </r>
  <r>
    <x v="954"/>
    <n v="1268"/>
  </r>
  <r>
    <x v="955"/>
    <n v="1220"/>
  </r>
  <r>
    <x v="956"/>
    <n v="1394"/>
  </r>
  <r>
    <x v="957"/>
    <n v="1257"/>
  </r>
  <r>
    <x v="958"/>
    <n v="1229"/>
  </r>
  <r>
    <x v="959"/>
    <n v="1508"/>
  </r>
  <r>
    <x v="960"/>
    <n v="1500"/>
  </r>
  <r>
    <x v="961"/>
    <n v="1472"/>
  </r>
  <r>
    <x v="962"/>
    <n v="1340"/>
  </r>
  <r>
    <x v="963"/>
    <n v="1190"/>
  </r>
  <r>
    <x v="964"/>
    <n v="1366"/>
  </r>
  <r>
    <x v="965"/>
    <n v="1158"/>
  </r>
  <r>
    <x v="966"/>
    <n v="1181"/>
  </r>
  <r>
    <x v="967"/>
    <n v="1424"/>
  </r>
  <r>
    <x v="968"/>
    <n v="1259"/>
  </r>
  <r>
    <x v="969"/>
    <n v="1425"/>
  </r>
  <r>
    <x v="970"/>
    <n v="1138"/>
  </r>
  <r>
    <x v="971"/>
    <n v="1223"/>
  </r>
  <r>
    <x v="972"/>
    <n v="1355"/>
  </r>
  <r>
    <x v="973"/>
    <n v="1364"/>
  </r>
  <r>
    <x v="974"/>
    <n v="1393"/>
  </r>
  <r>
    <x v="975"/>
    <n v="1364"/>
  </r>
  <r>
    <x v="976"/>
    <n v="1092"/>
  </r>
  <r>
    <x v="977"/>
    <n v="1157"/>
  </r>
  <r>
    <x v="978"/>
    <n v="1236"/>
  </r>
  <r>
    <x v="979"/>
    <n v="1104"/>
  </r>
  <r>
    <x v="980"/>
    <n v="1236"/>
  </r>
  <r>
    <x v="981"/>
    <n v="1315"/>
  </r>
  <r>
    <x v="982"/>
    <n v="1105"/>
  </r>
  <r>
    <x v="983"/>
    <n v="1136"/>
  </r>
  <r>
    <x v="984"/>
    <n v="1094"/>
  </r>
  <r>
    <x v="985"/>
    <n v="1280"/>
  </r>
  <r>
    <x v="986"/>
    <n v="1101"/>
  </r>
  <r>
    <x v="987"/>
    <n v="1294"/>
  </r>
  <r>
    <x v="988"/>
    <n v="1178"/>
  </r>
  <r>
    <x v="989"/>
    <n v="1050"/>
  </r>
  <r>
    <x v="990"/>
    <n v="1057"/>
  </r>
  <r>
    <x v="991"/>
    <n v="1180"/>
  </r>
  <r>
    <x v="992"/>
    <n v="1124"/>
  </r>
  <r>
    <x v="993"/>
    <n v="1096"/>
  </r>
  <r>
    <x v="994"/>
    <n v="1110"/>
  </r>
  <r>
    <x v="995"/>
    <n v="1045"/>
  </r>
  <r>
    <x v="996"/>
    <n v="1098"/>
  </r>
  <r>
    <x v="997"/>
    <n v="1232"/>
  </r>
  <r>
    <x v="998"/>
    <n v="1211"/>
  </r>
  <r>
    <x v="999"/>
    <n v="1195"/>
  </r>
  <r>
    <x v="1000"/>
    <n v="974"/>
  </r>
  <r>
    <x v="1001"/>
    <n v="1151"/>
  </r>
  <r>
    <x v="1002"/>
    <n v="1014"/>
  </r>
  <r>
    <x v="1003"/>
    <n v="1127"/>
  </r>
  <r>
    <x v="1004"/>
    <n v="1161"/>
  </r>
  <r>
    <x v="1005"/>
    <n v="1084"/>
  </r>
  <r>
    <x v="1006"/>
    <n v="1097"/>
  </r>
  <r>
    <x v="1007"/>
    <n v="941"/>
  </r>
  <r>
    <x v="1008"/>
    <n v="1052"/>
  </r>
  <r>
    <x v="1009"/>
    <n v="946"/>
  </r>
  <r>
    <x v="1010"/>
    <n v="1049"/>
  </r>
  <r>
    <x v="1011"/>
    <n v="1173"/>
  </r>
  <r>
    <x v="1012"/>
    <n v="1132"/>
  </r>
  <r>
    <x v="1013"/>
    <n v="1110"/>
  </r>
  <r>
    <x v="1014"/>
    <n v="1047"/>
  </r>
  <r>
    <x v="1015"/>
    <n v="1196"/>
  </r>
  <r>
    <x v="1016"/>
    <n v="1178"/>
  </r>
  <r>
    <x v="1017"/>
    <n v="1162"/>
  </r>
  <r>
    <x v="1018"/>
    <n v="1145"/>
  </r>
  <r>
    <x v="1019"/>
    <n v="1149"/>
  </r>
  <r>
    <x v="1020"/>
    <n v="1093"/>
  </r>
  <r>
    <x v="1021"/>
    <n v="1138"/>
  </r>
  <r>
    <x v="1022"/>
    <n v="1050"/>
  </r>
  <r>
    <x v="1023"/>
    <n v="1216"/>
  </r>
  <r>
    <x v="1024"/>
    <n v="1189"/>
  </r>
  <r>
    <x v="1025"/>
    <n v="1332"/>
  </r>
  <r>
    <x v="1026"/>
    <n v="1294"/>
  </r>
  <r>
    <x v="1027"/>
    <n v="1317"/>
  </r>
  <r>
    <x v="1028"/>
    <n v="1281"/>
  </r>
  <r>
    <x v="1029"/>
    <n v="1125"/>
  </r>
  <r>
    <x v="1030"/>
    <n v="1292"/>
  </r>
  <r>
    <x v="1031"/>
    <n v="1225"/>
  </r>
  <r>
    <x v="1032"/>
    <n v="1332"/>
  </r>
  <r>
    <x v="1033"/>
    <n v="1346"/>
  </r>
  <r>
    <x v="1034"/>
    <n v="1398"/>
  </r>
  <r>
    <x v="1035"/>
    <n v="1216"/>
  </r>
  <r>
    <x v="1036"/>
    <n v="1429"/>
  </r>
  <r>
    <x v="1037"/>
    <n v="1392"/>
  </r>
  <r>
    <x v="1038"/>
    <n v="1506"/>
  </r>
  <r>
    <x v="1039"/>
    <n v="1538"/>
  </r>
  <r>
    <x v="1040"/>
    <n v="1525"/>
  </r>
  <r>
    <x v="1041"/>
    <n v="1484"/>
  </r>
  <r>
    <x v="1042"/>
    <n v="1503"/>
  </r>
  <r>
    <x v="1043"/>
    <n v="1342"/>
  </r>
  <r>
    <x v="1044"/>
    <n v="1435"/>
  </r>
  <r>
    <x v="1045"/>
    <n v="1561"/>
  </r>
  <r>
    <x v="1046"/>
    <n v="1510"/>
  </r>
  <r>
    <x v="1047"/>
    <n v="1321"/>
  </r>
  <r>
    <x v="1048"/>
    <n v="1535"/>
  </r>
  <r>
    <x v="1049"/>
    <n v="1479"/>
  </r>
  <r>
    <x v="1050"/>
    <n v="1460"/>
  </r>
  <r>
    <x v="1051"/>
    <n v="1552"/>
  </r>
  <r>
    <x v="1052"/>
    <n v="1275"/>
  </r>
  <r>
    <x v="1053"/>
    <n v="1595"/>
  </r>
  <r>
    <x v="1054"/>
    <n v="1585"/>
  </r>
  <r>
    <x v="1055"/>
    <n v="1274"/>
  </r>
  <r>
    <x v="1056"/>
    <n v="1514"/>
  </r>
  <r>
    <x v="1057"/>
    <n v="1277"/>
  </r>
  <r>
    <x v="1058"/>
    <n v="1525"/>
  </r>
  <r>
    <x v="1059"/>
    <n v="1386"/>
  </r>
  <r>
    <x v="1060"/>
    <n v="1463"/>
  </r>
  <r>
    <x v="1061"/>
    <n v="1610"/>
  </r>
  <r>
    <x v="1062"/>
    <n v="1427"/>
  </r>
  <r>
    <x v="1063"/>
    <n v="1484"/>
  </r>
  <r>
    <x v="1064"/>
    <n v="1579"/>
  </r>
  <r>
    <x v="1065"/>
    <n v="1546"/>
  </r>
  <r>
    <x v="1066"/>
    <n v="1537"/>
  </r>
  <r>
    <x v="1067"/>
    <n v="1490"/>
  </r>
  <r>
    <x v="1068"/>
    <n v="1382"/>
  </r>
  <r>
    <x v="1069"/>
    <n v="1321"/>
  </r>
  <r>
    <x v="1070"/>
    <n v="1583"/>
  </r>
  <r>
    <x v="1071"/>
    <n v="1343"/>
  </r>
  <r>
    <x v="1072"/>
    <n v="1407"/>
  </r>
  <r>
    <x v="1073"/>
    <n v="1546"/>
  </r>
  <r>
    <x v="1074"/>
    <n v="1347"/>
  </r>
  <r>
    <x v="1075"/>
    <n v="1619"/>
  </r>
  <r>
    <x v="1076"/>
    <n v="1454"/>
  </r>
  <r>
    <x v="1077"/>
    <n v="1305"/>
  </r>
  <r>
    <x v="1078"/>
    <n v="1431"/>
  </r>
  <r>
    <x v="1079"/>
    <n v="1540"/>
  </r>
  <r>
    <x v="1080"/>
    <n v="1415"/>
  </r>
  <r>
    <x v="1081"/>
    <n v="1596"/>
  </r>
  <r>
    <x v="1082"/>
    <n v="1565"/>
  </r>
  <r>
    <x v="1083"/>
    <n v="1296"/>
  </r>
  <r>
    <x v="1084"/>
    <n v="1387"/>
  </r>
  <r>
    <x v="1085"/>
    <n v="1504"/>
  </r>
  <r>
    <x v="1086"/>
    <n v="1632"/>
  </r>
  <r>
    <x v="1087"/>
    <n v="1425"/>
  </r>
  <r>
    <x v="1088"/>
    <n v="1437"/>
  </r>
  <r>
    <x v="1089"/>
    <n v="1428"/>
  </r>
  <r>
    <x v="1090"/>
    <n v="1560"/>
  </r>
  <r>
    <x v="1091"/>
    <n v="1595"/>
  </r>
  <r>
    <x v="1092"/>
    <n v="1593"/>
  </r>
  <r>
    <x v="1093"/>
    <n v="1525"/>
  </r>
  <r>
    <x v="1094"/>
    <n v="1573"/>
  </r>
  <r>
    <x v="1095"/>
    <n v="1294"/>
  </r>
  <r>
    <x v="1096"/>
    <n v="1500"/>
  </r>
  <r>
    <x v="1097"/>
    <n v="1420"/>
  </r>
  <r>
    <x v="1098"/>
    <n v="1227"/>
  </r>
  <r>
    <x v="1099"/>
    <n v="1471"/>
  </r>
  <r>
    <x v="1100"/>
    <n v="1412"/>
  </r>
  <r>
    <x v="1101"/>
    <n v="1555"/>
  </r>
  <r>
    <x v="1102"/>
    <n v="1406"/>
  </r>
  <r>
    <x v="1103"/>
    <n v="1285"/>
  </r>
  <r>
    <x v="1104"/>
    <n v="1346"/>
  </r>
  <r>
    <x v="1105"/>
    <n v="1241"/>
  </r>
  <r>
    <x v="1106"/>
    <n v="1517"/>
  </r>
  <r>
    <x v="1107"/>
    <n v="1341"/>
  </r>
  <r>
    <x v="1108"/>
    <n v="1318"/>
  </r>
  <r>
    <x v="1109"/>
    <n v="1270"/>
  </r>
  <r>
    <x v="1110"/>
    <n v="1432"/>
  </r>
  <r>
    <x v="1111"/>
    <n v="1225"/>
  </r>
  <r>
    <x v="1112"/>
    <n v="1337"/>
  </r>
  <r>
    <x v="1113"/>
    <n v="1242"/>
  </r>
  <r>
    <x v="1114"/>
    <n v="1461"/>
  </r>
  <r>
    <x v="1115"/>
    <n v="1348"/>
  </r>
  <r>
    <x v="1116"/>
    <n v="1358"/>
  </r>
  <r>
    <x v="1117"/>
    <n v="1183"/>
  </r>
  <r>
    <x v="1118"/>
    <n v="1400"/>
  </r>
  <r>
    <x v="1119"/>
    <n v="1349"/>
  </r>
  <r>
    <x v="1120"/>
    <n v="1170"/>
  </r>
  <r>
    <x v="1121"/>
    <n v="1215"/>
  </r>
  <r>
    <x v="1122"/>
    <n v="1341"/>
  </r>
  <r>
    <x v="1123"/>
    <n v="1252"/>
  </r>
  <r>
    <x v="1124"/>
    <n v="1219"/>
  </r>
  <r>
    <x v="1125"/>
    <n v="1399"/>
  </r>
  <r>
    <x v="1126"/>
    <n v="1308"/>
  </r>
  <r>
    <x v="1127"/>
    <n v="1409"/>
  </r>
  <r>
    <x v="1128"/>
    <n v="1192"/>
  </r>
  <r>
    <x v="1129"/>
    <n v="1204"/>
  </r>
  <r>
    <x v="1130"/>
    <n v="1346"/>
  </r>
  <r>
    <x v="1131"/>
    <n v="1456"/>
  </r>
  <r>
    <x v="1132"/>
    <n v="1448"/>
  </r>
  <r>
    <x v="1133"/>
    <n v="1280"/>
  </r>
  <r>
    <x v="1134"/>
    <n v="1420"/>
  </r>
  <r>
    <x v="1135"/>
    <n v="1453"/>
  </r>
  <r>
    <x v="1136"/>
    <n v="1491"/>
  </r>
  <r>
    <x v="1137"/>
    <n v="1418"/>
  </r>
  <r>
    <x v="1138"/>
    <n v="1269"/>
  </r>
  <r>
    <x v="1139"/>
    <n v="1289"/>
  </r>
  <r>
    <x v="1140"/>
    <n v="1369"/>
  </r>
  <r>
    <x v="1141"/>
    <n v="1349"/>
  </r>
  <r>
    <x v="1142"/>
    <n v="1257"/>
  </r>
  <r>
    <x v="1143"/>
    <n v="1329"/>
  </r>
  <r>
    <x v="1144"/>
    <n v="1511"/>
  </r>
  <r>
    <x v="1145"/>
    <n v="1325"/>
  </r>
  <r>
    <x v="1146"/>
    <n v="1415"/>
  </r>
  <r>
    <x v="1147"/>
    <n v="1493"/>
  </r>
  <r>
    <x v="1148"/>
    <n v="1540"/>
  </r>
  <r>
    <x v="1149"/>
    <n v="1430"/>
  </r>
  <r>
    <x v="1150"/>
    <n v="1493"/>
  </r>
  <r>
    <x v="1151"/>
    <n v="1327"/>
  </r>
  <r>
    <x v="1152"/>
    <n v="1349"/>
  </r>
  <r>
    <x v="1153"/>
    <n v="1413"/>
  </r>
  <r>
    <x v="1154"/>
    <n v="1485"/>
  </r>
  <r>
    <x v="1155"/>
    <n v="1256"/>
  </r>
  <r>
    <x v="1156"/>
    <n v="1346"/>
  </r>
  <r>
    <x v="1157"/>
    <n v="1468"/>
  </r>
  <r>
    <x v="1158"/>
    <n v="1440"/>
  </r>
  <r>
    <x v="1159"/>
    <n v="1361"/>
  </r>
  <r>
    <x v="1160"/>
    <n v="1379"/>
  </r>
  <r>
    <x v="1161"/>
    <n v="1588"/>
  </r>
  <r>
    <x v="1162"/>
    <n v="1273"/>
  </r>
  <r>
    <x v="1163"/>
    <n v="1356"/>
  </r>
  <r>
    <x v="1164"/>
    <n v="1299"/>
  </r>
  <r>
    <x v="1165"/>
    <n v="1575"/>
  </r>
  <r>
    <x v="1166"/>
    <n v="1399"/>
  </r>
  <r>
    <x v="1167"/>
    <n v="1311"/>
  </r>
  <r>
    <x v="1168"/>
    <n v="1520"/>
  </r>
  <r>
    <x v="1169"/>
    <n v="1494"/>
  </r>
  <r>
    <x v="1170"/>
    <n v="1368"/>
  </r>
  <r>
    <x v="1171"/>
    <n v="1367"/>
  </r>
  <r>
    <x v="1172"/>
    <n v="1629"/>
  </r>
  <r>
    <x v="1173"/>
    <n v="1459"/>
  </r>
  <r>
    <x v="1174"/>
    <n v="1660"/>
  </r>
  <r>
    <x v="1175"/>
    <n v="1436"/>
  </r>
  <r>
    <x v="1176"/>
    <n v="1570"/>
  </r>
  <r>
    <x v="1177"/>
    <n v="1516"/>
  </r>
  <r>
    <x v="1178"/>
    <n v="1555"/>
  </r>
  <r>
    <x v="1179"/>
    <n v="1702"/>
  </r>
  <r>
    <x v="1180"/>
    <n v="1426"/>
  </r>
  <r>
    <x v="1181"/>
    <n v="1621"/>
  </r>
  <r>
    <x v="1182"/>
    <n v="1606"/>
  </r>
  <r>
    <x v="1183"/>
    <n v="1800"/>
  </r>
  <r>
    <x v="1184"/>
    <n v="1629"/>
  </r>
  <r>
    <x v="1185"/>
    <n v="1707"/>
  </r>
  <r>
    <x v="1186"/>
    <n v="1653"/>
  </r>
  <r>
    <x v="1187"/>
    <n v="1902"/>
  </r>
  <r>
    <x v="1188"/>
    <n v="1641"/>
  </r>
  <r>
    <x v="1189"/>
    <n v="1896"/>
  </r>
  <r>
    <x v="1190"/>
    <n v="1751"/>
  </r>
  <r>
    <x v="1191"/>
    <n v="1652"/>
  </r>
  <r>
    <x v="1192"/>
    <n v="1661"/>
  </r>
  <r>
    <x v="1193"/>
    <n v="1934"/>
  </r>
  <r>
    <x v="1194"/>
    <n v="1648"/>
  </r>
  <r>
    <x v="1195"/>
    <n v="1867"/>
  </r>
  <r>
    <x v="1196"/>
    <n v="1930"/>
  </r>
  <r>
    <x v="1197"/>
    <n v="1931"/>
  </r>
  <r>
    <x v="1198"/>
    <n v="1861"/>
  </r>
  <r>
    <x v="1199"/>
    <n v="2119"/>
  </r>
  <r>
    <x v="1200"/>
    <n v="1941"/>
  </r>
  <r>
    <x v="1201"/>
    <n v="1897"/>
  </r>
  <r>
    <x v="1202"/>
    <n v="1844"/>
  </r>
  <r>
    <x v="1203"/>
    <n v="1988"/>
  </r>
  <r>
    <x v="1204"/>
    <n v="2132"/>
  </r>
  <r>
    <x v="1205"/>
    <n v="1843"/>
  </r>
  <r>
    <x v="1206"/>
    <n v="1935"/>
  </r>
  <r>
    <x v="1207"/>
    <n v="2306"/>
  </r>
  <r>
    <x v="1208"/>
    <n v="2250"/>
  </r>
  <r>
    <x v="1209"/>
    <n v="2313"/>
  </r>
  <r>
    <x v="1210"/>
    <n v="2303"/>
  </r>
  <r>
    <x v="1211"/>
    <n v="2308"/>
  </r>
  <r>
    <x v="1212"/>
    <n v="2285"/>
  </r>
  <r>
    <x v="1213"/>
    <n v="2112"/>
  </r>
  <r>
    <x v="1214"/>
    <n v="2098"/>
  </r>
  <r>
    <x v="1215"/>
    <n v="2092"/>
  </r>
  <r>
    <x v="1216"/>
    <n v="2285"/>
  </r>
  <r>
    <x v="1217"/>
    <n v="2348"/>
  </r>
  <r>
    <x v="1218"/>
    <n v="2272"/>
  </r>
  <r>
    <x v="1219"/>
    <n v="2633"/>
  </r>
  <r>
    <x v="1220"/>
    <n v="2463"/>
  </r>
  <r>
    <x v="1221"/>
    <n v="2778"/>
  </r>
  <r>
    <x v="1222"/>
    <n v="2742"/>
  </r>
  <r>
    <x v="1223"/>
    <n v="2262"/>
  </r>
  <r>
    <x v="1224"/>
    <n v="2394"/>
  </r>
  <r>
    <x v="1225"/>
    <n v="2464"/>
  </r>
  <r>
    <x v="1226"/>
    <n v="2651"/>
  </r>
  <r>
    <x v="1227"/>
    <n v="2652"/>
  </r>
  <r>
    <x v="1228"/>
    <n v="2702"/>
  </r>
  <r>
    <x v="1229"/>
    <n v="2652.5"/>
  </r>
  <r>
    <x v="1230"/>
    <n v="2603"/>
  </r>
  <r>
    <x v="1231"/>
    <n v="2821.5"/>
  </r>
  <r>
    <x v="1232"/>
    <n v="2782.5"/>
  </r>
  <r>
    <x v="1233"/>
    <n v="2502"/>
  </r>
  <r>
    <x v="1234"/>
    <n v="2478"/>
  </r>
  <r>
    <x v="1235"/>
    <n v="2648"/>
  </r>
  <r>
    <x v="1236"/>
    <n v="2734.5"/>
  </r>
  <r>
    <x v="1237"/>
    <n v="2815"/>
  </r>
  <r>
    <x v="1238"/>
    <n v="2491"/>
  </r>
  <r>
    <x v="1239"/>
    <n v="2503.5"/>
  </r>
  <r>
    <x v="1240"/>
    <n v="2516"/>
  </r>
  <r>
    <x v="1241"/>
    <n v="2678"/>
  </r>
  <r>
    <x v="1242"/>
    <n v="2754"/>
  </r>
  <r>
    <x v="1243"/>
    <n v="2832"/>
  </r>
  <r>
    <x v="1244"/>
    <n v="2671"/>
  </r>
  <r>
    <x v="1245"/>
    <n v="2504"/>
  </r>
  <r>
    <x v="1246"/>
    <n v="2781.5"/>
  </r>
  <r>
    <x v="1247"/>
    <n v="3003"/>
  </r>
  <r>
    <x v="1248"/>
    <n v="2983.5"/>
  </r>
  <r>
    <x v="1249"/>
    <n v="2807"/>
  </r>
  <r>
    <x v="1250"/>
    <n v="2650"/>
  </r>
  <r>
    <x v="1251"/>
    <n v="2764"/>
  </r>
  <r>
    <x v="1252"/>
    <n v="2752.5"/>
  </r>
  <r>
    <x v="1253"/>
    <n v="2587"/>
  </r>
  <r>
    <x v="1254"/>
    <n v="2636"/>
  </r>
  <r>
    <x v="1255"/>
    <n v="2759"/>
  </r>
  <r>
    <x v="1256"/>
    <n v="2803"/>
  </r>
  <r>
    <x v="1257"/>
    <n v="2741.5"/>
  </r>
  <r>
    <x v="1258"/>
    <n v="2704"/>
  </r>
  <r>
    <x v="1259"/>
    <n v="2513"/>
  </r>
  <r>
    <x v="1260"/>
    <n v="2787.5"/>
  </r>
  <r>
    <x v="1261"/>
    <n v="2800"/>
  </r>
  <r>
    <x v="1262"/>
    <n v="2677"/>
  </r>
  <r>
    <x v="1263"/>
    <n v="2604"/>
  </r>
  <r>
    <x v="1264"/>
    <n v="2430"/>
  </r>
  <r>
    <x v="1265"/>
    <n v="2627"/>
  </r>
  <r>
    <x v="1266"/>
    <n v="2750"/>
  </r>
  <r>
    <x v="1267"/>
    <n v="2639"/>
  </r>
  <r>
    <x v="1268"/>
    <n v="2447"/>
  </r>
  <r>
    <x v="1269"/>
    <n v="2640.5"/>
  </r>
  <r>
    <x v="1270"/>
    <n v="2866"/>
  </r>
  <r>
    <x v="1271"/>
    <n v="2798.5"/>
  </r>
  <r>
    <x v="1272"/>
    <n v="2763"/>
  </r>
  <r>
    <x v="1273"/>
    <n v="2630.5"/>
  </r>
  <r>
    <x v="1274"/>
    <n v="2498"/>
  </r>
  <r>
    <x v="1275"/>
    <n v="2668"/>
  </r>
  <r>
    <x v="1276"/>
    <n v="2715"/>
  </r>
  <r>
    <x v="1277"/>
    <n v="2762"/>
  </r>
  <r>
    <x v="1278"/>
    <n v="2735"/>
  </r>
  <r>
    <x v="1279"/>
    <n v="2673"/>
  </r>
  <r>
    <x v="1280"/>
    <n v="2402"/>
  </r>
  <r>
    <x v="1281"/>
    <n v="2500.5"/>
  </r>
  <r>
    <x v="1282"/>
    <n v="2599"/>
  </r>
  <r>
    <x v="1283"/>
    <n v="2696"/>
  </r>
  <r>
    <x v="1284"/>
    <n v="2361"/>
  </r>
  <r>
    <x v="1285"/>
    <n v="2252"/>
  </r>
  <r>
    <x v="1286"/>
    <n v="2220"/>
  </r>
  <r>
    <x v="1287"/>
    <n v="2510"/>
  </r>
  <r>
    <x v="1288"/>
    <n v="2561"/>
  </r>
  <r>
    <x v="1289"/>
    <n v="2596"/>
  </r>
  <r>
    <x v="1290"/>
    <n v="2193"/>
  </r>
  <r>
    <x v="1291"/>
    <n v="2586"/>
  </r>
  <r>
    <x v="1292"/>
    <n v="2444"/>
  </r>
  <r>
    <x v="1293"/>
    <n v="2503"/>
  </r>
  <r>
    <x v="1294"/>
    <n v="2176"/>
  </r>
  <r>
    <x v="1295"/>
    <n v="2229"/>
  </r>
  <r>
    <x v="1296"/>
    <n v="2279"/>
  </r>
  <r>
    <x v="1297"/>
    <n v="2555"/>
  </r>
  <r>
    <x v="1298"/>
    <n v="2333"/>
  </r>
  <r>
    <x v="1299"/>
    <n v="2044"/>
  </r>
  <r>
    <x v="1300"/>
    <n v="2498"/>
  </r>
  <r>
    <x v="1301"/>
    <n v="2455"/>
  </r>
  <r>
    <x v="1302"/>
    <n v="2215.5"/>
  </r>
  <r>
    <x v="1303"/>
    <n v="1976"/>
  </r>
  <r>
    <x v="1304"/>
    <n v="2298"/>
  </r>
  <r>
    <x v="1305"/>
    <n v="2383"/>
  </r>
  <r>
    <x v="1306"/>
    <n v="1877"/>
  </r>
  <r>
    <x v="1307"/>
    <n v="2361"/>
  </r>
  <r>
    <x v="1308"/>
    <n v="2289"/>
  </r>
  <r>
    <x v="1309"/>
    <n v="2268"/>
  </r>
  <r>
    <x v="1310"/>
    <n v="2078"/>
  </r>
  <r>
    <x v="1311"/>
    <n v="2133"/>
  </r>
  <r>
    <x v="1312"/>
    <n v="1915"/>
  </r>
  <r>
    <x v="1313"/>
    <n v="1885"/>
  </r>
  <r>
    <x v="1314"/>
    <n v="1971"/>
  </r>
  <r>
    <x v="1315"/>
    <n v="1803"/>
  </r>
  <r>
    <x v="1316"/>
    <n v="2063"/>
  </r>
  <r>
    <x v="1317"/>
    <n v="1925"/>
  </r>
  <r>
    <x v="1318"/>
    <n v="2034"/>
  </r>
  <r>
    <x v="1319"/>
    <n v="1834"/>
  </r>
  <r>
    <x v="1320"/>
    <n v="1894"/>
  </r>
  <r>
    <x v="1321"/>
    <n v="1942"/>
  </r>
  <r>
    <x v="1322"/>
    <n v="2106"/>
  </r>
  <r>
    <x v="1323"/>
    <n v="1780"/>
  </r>
  <r>
    <x v="1324"/>
    <n v="2001"/>
  </r>
  <r>
    <x v="1325"/>
    <n v="1909"/>
  </r>
  <r>
    <x v="1326"/>
    <n v="1734"/>
  </r>
  <r>
    <x v="1327"/>
    <n v="1820"/>
  </r>
  <r>
    <x v="1328"/>
    <n v="1620"/>
  </r>
  <r>
    <x v="1329"/>
    <n v="1812"/>
  </r>
  <r>
    <x v="1330"/>
    <n v="1693"/>
  </r>
  <r>
    <x v="1331"/>
    <n v="1774"/>
  </r>
  <r>
    <x v="1332"/>
    <n v="1780"/>
  </r>
  <r>
    <x v="1333"/>
    <n v="1723"/>
  </r>
  <r>
    <x v="1334"/>
    <n v="1700"/>
  </r>
  <r>
    <x v="1335"/>
    <n v="1626"/>
  </r>
  <r>
    <x v="1336"/>
    <n v="1600"/>
  </r>
  <r>
    <x v="1337"/>
    <n v="1784"/>
  </r>
  <r>
    <x v="1338"/>
    <n v="1592"/>
  </r>
  <r>
    <x v="1339"/>
    <n v="1488"/>
  </r>
  <r>
    <x v="1340"/>
    <n v="1575"/>
  </r>
  <r>
    <x v="1341"/>
    <n v="1607"/>
  </r>
  <r>
    <x v="1342"/>
    <n v="1796"/>
  </r>
  <r>
    <x v="1343"/>
    <n v="1737"/>
  </r>
  <r>
    <x v="1344"/>
    <n v="1486"/>
  </r>
  <r>
    <x v="1345"/>
    <n v="1820"/>
  </r>
  <r>
    <x v="1346"/>
    <n v="1669"/>
  </r>
  <r>
    <x v="1347"/>
    <n v="1548"/>
  </r>
  <r>
    <x v="1348"/>
    <n v="1543"/>
  </r>
  <r>
    <x v="1349"/>
    <n v="1631"/>
  </r>
  <r>
    <x v="1350"/>
    <n v="1656"/>
  </r>
  <r>
    <x v="1351"/>
    <n v="1467"/>
  </r>
  <r>
    <x v="1352"/>
    <n v="1693"/>
  </r>
  <r>
    <x v="1353"/>
    <n v="1716"/>
  </r>
  <r>
    <x v="1354"/>
    <n v="1766"/>
  </r>
  <r>
    <x v="1355"/>
    <n v="1591"/>
  </r>
  <r>
    <x v="1356"/>
    <n v="1703"/>
  </r>
  <r>
    <x v="1357"/>
    <n v="1519"/>
  </r>
  <r>
    <x v="1358"/>
    <n v="1503"/>
  </r>
  <r>
    <x v="1359"/>
    <n v="1537"/>
  </r>
  <r>
    <x v="1360"/>
    <n v="1592"/>
  </r>
  <r>
    <x v="1361"/>
    <n v="1404"/>
  </r>
  <r>
    <x v="1362"/>
    <n v="1557"/>
  </r>
  <r>
    <x v="1363"/>
    <n v="1546"/>
  </r>
  <r>
    <x v="1364"/>
    <n v="1498"/>
  </r>
  <r>
    <x v="1365"/>
    <n v="1617"/>
  </r>
  <r>
    <x v="1366"/>
    <n v="1452"/>
  </r>
  <r>
    <x v="1367"/>
    <n v="1665"/>
  </r>
  <r>
    <x v="1368"/>
    <n v="1645"/>
  </r>
  <r>
    <x v="1369"/>
    <n v="1713"/>
  </r>
  <r>
    <x v="1370"/>
    <n v="1443"/>
  </r>
  <r>
    <x v="1371"/>
    <n v="1616"/>
  </r>
  <r>
    <x v="1372"/>
    <n v="1681"/>
  </r>
  <r>
    <x v="1373"/>
    <n v="1574"/>
  </r>
  <r>
    <x v="1374"/>
    <n v="1466"/>
  </r>
  <r>
    <x v="1375"/>
    <n v="1703"/>
  </r>
  <r>
    <x v="1376"/>
    <n v="1787"/>
  </r>
  <r>
    <x v="1377"/>
    <n v="1421"/>
  </r>
  <r>
    <x v="1378"/>
    <n v="1426"/>
  </r>
  <r>
    <x v="1379"/>
    <n v="1787"/>
  </r>
  <r>
    <x v="1380"/>
    <n v="1635"/>
  </r>
  <r>
    <x v="1381"/>
    <n v="1619"/>
  </r>
  <r>
    <x v="1382"/>
    <n v="1621"/>
  </r>
  <r>
    <x v="1383"/>
    <n v="1562"/>
  </r>
  <r>
    <x v="1384"/>
    <n v="1705"/>
  </r>
  <r>
    <x v="1385"/>
    <n v="1574"/>
  </r>
  <r>
    <x v="1386"/>
    <n v="1600"/>
  </r>
  <r>
    <x v="1387"/>
    <n v="1421"/>
  </r>
  <r>
    <x v="1388"/>
    <n v="1737"/>
  </r>
  <r>
    <x v="1389"/>
    <n v="1430"/>
  </r>
  <r>
    <x v="1390"/>
    <n v="1576"/>
  </r>
  <r>
    <x v="1391"/>
    <n v="1389"/>
  </r>
  <r>
    <x v="1392"/>
    <n v="1435"/>
  </r>
  <r>
    <x v="1393"/>
    <n v="1427"/>
  </r>
  <r>
    <x v="1394"/>
    <n v="1556"/>
  </r>
  <r>
    <x v="1395"/>
    <n v="1664"/>
  </r>
  <r>
    <x v="1396"/>
    <n v="1637"/>
  </r>
  <r>
    <x v="1397"/>
    <n v="1397"/>
  </r>
  <r>
    <x v="1398"/>
    <n v="1550"/>
  </r>
  <r>
    <x v="1399"/>
    <n v="1403"/>
  </r>
  <r>
    <x v="1400"/>
    <n v="1434"/>
  </r>
  <r>
    <x v="1401"/>
    <n v="1361"/>
  </r>
  <r>
    <x v="1402"/>
    <n v="1552"/>
  </r>
  <r>
    <x v="1403"/>
    <n v="1309"/>
  </r>
  <r>
    <x v="1404"/>
    <n v="1296"/>
  </r>
  <r>
    <x v="1405"/>
    <n v="1502"/>
  </r>
  <r>
    <x v="1406"/>
    <n v="1341"/>
  </r>
  <r>
    <x v="1407"/>
    <n v="1340"/>
  </r>
  <r>
    <x v="1408"/>
    <n v="1225"/>
  </r>
  <r>
    <x v="1409"/>
    <n v="1293"/>
  </r>
  <r>
    <x v="1410"/>
    <n v="1358"/>
  </r>
  <r>
    <x v="1411"/>
    <n v="1230"/>
  </r>
  <r>
    <x v="1412"/>
    <n v="1307"/>
  </r>
  <r>
    <x v="1413"/>
    <n v="1175"/>
  </r>
  <r>
    <x v="1414"/>
    <n v="1381"/>
  </r>
  <r>
    <x v="1415"/>
    <n v="1114"/>
  </r>
  <r>
    <x v="1416"/>
    <n v="1236"/>
  </r>
  <r>
    <x v="1417"/>
    <n v="1208"/>
  </r>
  <r>
    <x v="1418"/>
    <n v="1347"/>
  </r>
  <r>
    <x v="1419"/>
    <n v="1319"/>
  </r>
  <r>
    <x v="1420"/>
    <n v="1095"/>
  </r>
  <r>
    <x v="1421"/>
    <n v="1190"/>
  </r>
  <r>
    <x v="1422"/>
    <n v="1248"/>
  </r>
  <r>
    <x v="1423"/>
    <n v="1165"/>
  </r>
  <r>
    <x v="1424"/>
    <n v="1168"/>
  </r>
  <r>
    <x v="1425"/>
    <n v="1200"/>
  </r>
  <r>
    <x v="1426"/>
    <n v="1133"/>
  </r>
  <r>
    <x v="1427"/>
    <n v="1057"/>
  </r>
  <r>
    <x v="1428"/>
    <n v="1102"/>
  </r>
  <r>
    <x v="1429"/>
    <n v="1085"/>
  </r>
  <r>
    <x v="1430"/>
    <n v="1029"/>
  </r>
  <r>
    <x v="1431"/>
    <n v="1218"/>
  </r>
  <r>
    <x v="1432"/>
    <n v="1013"/>
  </r>
  <r>
    <x v="1433"/>
    <n v="1165"/>
  </r>
  <r>
    <x v="1434"/>
    <n v="1149"/>
  </r>
  <r>
    <x v="1435"/>
    <n v="1173"/>
  </r>
  <r>
    <x v="1436"/>
    <n v="1040"/>
  </r>
  <r>
    <x v="1437"/>
    <n v="1010"/>
  </r>
  <r>
    <x v="1438"/>
    <n v="1027"/>
  </r>
  <r>
    <x v="1439"/>
    <n v="1044"/>
  </r>
  <r>
    <x v="1440"/>
    <n v="1143"/>
  </r>
  <r>
    <x v="1441"/>
    <n v="1147"/>
  </r>
  <r>
    <x v="1442"/>
    <n v="1014"/>
  </r>
  <r>
    <x v="1443"/>
    <n v="1026"/>
  </r>
  <r>
    <x v="1444"/>
    <n v="1105"/>
  </r>
  <r>
    <x v="1445"/>
    <n v="1008"/>
  </r>
  <r>
    <x v="1446"/>
    <n v="1005"/>
  </r>
  <r>
    <x v="1447"/>
    <n v="1130"/>
  </r>
  <r>
    <x v="1448"/>
    <n v="1110"/>
  </r>
  <r>
    <x v="1449"/>
    <n v="1076"/>
  </r>
  <r>
    <x v="1450"/>
    <n v="974"/>
  </r>
  <r>
    <x v="1451"/>
    <n v="1082"/>
  </r>
  <r>
    <x v="1452"/>
    <n v="975"/>
  </r>
  <r>
    <x v="1453"/>
    <n v="951"/>
  </r>
  <r>
    <x v="1454"/>
    <n v="910"/>
  </r>
  <r>
    <x v="1455"/>
    <n v="1016"/>
  </r>
  <r>
    <x v="1456"/>
    <n v="920"/>
  </r>
  <r>
    <x v="1457"/>
    <n v="1028"/>
  </r>
  <r>
    <x v="1458"/>
    <n v="869"/>
  </r>
  <r>
    <x v="1459"/>
    <n v="893"/>
  </r>
  <r>
    <x v="1460"/>
    <n v="913"/>
  </r>
  <r>
    <x v="1461"/>
    <n v="1027"/>
  </r>
  <r>
    <x v="1462"/>
    <n v="949"/>
  </r>
  <r>
    <x v="1463"/>
    <n v="1043"/>
  </r>
  <r>
    <x v="1464"/>
    <n v="1000"/>
  </r>
  <r>
    <x v="1465"/>
    <n v="1049"/>
  </r>
  <r>
    <x v="1466"/>
    <n v="959"/>
  </r>
  <r>
    <x v="1467"/>
    <n v="1142"/>
  </r>
  <r>
    <x v="1468"/>
    <n v="1110"/>
  </r>
  <r>
    <x v="1469"/>
    <n v="1179"/>
  </r>
  <r>
    <x v="1470"/>
    <n v="1096"/>
  </r>
  <r>
    <x v="1471"/>
    <n v="1029"/>
  </r>
  <r>
    <x v="1472"/>
    <n v="1069"/>
  </r>
  <r>
    <x v="1473"/>
    <n v="1028"/>
  </r>
  <r>
    <x v="1474"/>
    <n v="1220"/>
  </r>
  <r>
    <x v="1475"/>
    <n v="1146"/>
  </r>
  <r>
    <x v="1476"/>
    <n v="1184"/>
  </r>
  <r>
    <x v="1477"/>
    <n v="1309"/>
  </r>
  <r>
    <x v="1478"/>
    <n v="1202"/>
  </r>
  <r>
    <x v="1479"/>
    <n v="1278"/>
  </r>
  <r>
    <x v="1480"/>
    <n v="1111"/>
  </r>
  <r>
    <x v="1481"/>
    <n v="1133"/>
  </r>
  <r>
    <x v="1482"/>
    <n v="1184"/>
  </r>
  <r>
    <x v="1483"/>
    <n v="1213"/>
  </r>
  <r>
    <x v="1484"/>
    <n v="1149"/>
  </r>
  <r>
    <x v="1485"/>
    <n v="1308"/>
  </r>
  <r>
    <x v="1486"/>
    <n v="1236"/>
  </r>
  <r>
    <x v="1487"/>
    <n v="1159"/>
  </r>
  <r>
    <x v="1488"/>
    <n v="1287"/>
  </r>
  <r>
    <x v="1489"/>
    <n v="1197"/>
  </r>
  <r>
    <x v="1490"/>
    <n v="1284"/>
  </r>
  <r>
    <x v="1491"/>
    <n v="1264"/>
  </r>
  <r>
    <x v="1492"/>
    <n v="1457"/>
  </r>
  <r>
    <x v="1493"/>
    <n v="1273"/>
  </r>
  <r>
    <x v="1494"/>
    <n v="1285"/>
  </r>
  <r>
    <x v="1495"/>
    <n v="1261"/>
  </r>
  <r>
    <x v="1496"/>
    <n v="1431"/>
  </r>
  <r>
    <x v="1497"/>
    <n v="1310"/>
  </r>
  <r>
    <x v="1498"/>
    <n v="1338"/>
  </r>
  <r>
    <x v="1499"/>
    <n v="1358"/>
  </r>
  <r>
    <x v="1500"/>
    <n v="1523"/>
  </r>
  <r>
    <x v="1501"/>
    <n v="1507"/>
  </r>
  <r>
    <x v="1502"/>
    <n v="1438"/>
  </r>
  <r>
    <x v="1503"/>
    <n v="1272"/>
  </r>
  <r>
    <x v="1504"/>
    <n v="1484"/>
  </r>
  <r>
    <x v="1505"/>
    <n v="1395"/>
  </r>
  <r>
    <x v="1506"/>
    <n v="1288"/>
  </r>
  <r>
    <x v="1507"/>
    <n v="1514"/>
  </r>
  <r>
    <x v="1508"/>
    <n v="1447"/>
  </r>
  <r>
    <x v="1509"/>
    <n v="1436"/>
  </r>
  <r>
    <x v="1510"/>
    <n v="1383"/>
  </r>
  <r>
    <x v="1511"/>
    <n v="1430"/>
  </r>
  <r>
    <x v="1512"/>
    <n v="1417"/>
  </r>
  <r>
    <x v="1513"/>
    <n v="1409"/>
  </r>
  <r>
    <x v="1514"/>
    <n v="1452"/>
  </r>
  <r>
    <x v="1515"/>
    <n v="1358"/>
  </r>
  <r>
    <x v="1516"/>
    <n v="1403"/>
  </r>
  <r>
    <x v="1517"/>
    <n v="1367"/>
  </r>
  <r>
    <x v="1518"/>
    <n v="1557"/>
  </r>
  <r>
    <x v="1519"/>
    <n v="1505"/>
  </r>
  <r>
    <x v="1520"/>
    <n v="1314"/>
  </r>
  <r>
    <x v="1521"/>
    <n v="1321"/>
  </r>
  <r>
    <x v="1522"/>
    <n v="1342"/>
  </r>
  <r>
    <x v="1523"/>
    <n v="1469"/>
  </r>
  <r>
    <x v="1524"/>
    <n v="1401"/>
  </r>
  <r>
    <x v="1525"/>
    <n v="1514"/>
  </r>
  <r>
    <x v="1526"/>
    <n v="1398"/>
  </r>
  <r>
    <x v="1527"/>
    <n v="1456"/>
  </r>
  <r>
    <x v="1528"/>
    <n v="1470"/>
  </r>
  <r>
    <x v="1529"/>
    <n v="1391"/>
  </r>
  <r>
    <x v="1530"/>
    <n v="1275"/>
  </r>
  <r>
    <x v="1531"/>
    <n v="1440"/>
  </r>
  <r>
    <x v="1532"/>
    <n v="1475"/>
  </r>
  <r>
    <x v="1533"/>
    <n v="1514"/>
  </r>
  <r>
    <x v="1534"/>
    <n v="1455"/>
  </r>
  <r>
    <x v="1535"/>
    <n v="1333"/>
  </r>
  <r>
    <x v="1536"/>
    <n v="1472"/>
  </r>
  <r>
    <x v="1537"/>
    <n v="1424"/>
  </r>
  <r>
    <x v="1538"/>
    <n v="1502"/>
  </r>
  <r>
    <x v="1539"/>
    <n v="1272"/>
  </r>
  <r>
    <x v="1540"/>
    <n v="1495"/>
  </r>
  <r>
    <x v="1541"/>
    <n v="1537"/>
  </r>
  <r>
    <x v="1542"/>
    <n v="1250"/>
  </r>
  <r>
    <x v="1543"/>
    <n v="1514"/>
  </r>
  <r>
    <x v="1544"/>
    <n v="1310"/>
  </r>
  <r>
    <x v="1545"/>
    <n v="1267"/>
  </r>
  <r>
    <x v="1546"/>
    <n v="1490"/>
  </r>
  <r>
    <x v="1547"/>
    <n v="1214"/>
  </r>
  <r>
    <x v="1548"/>
    <n v="1345"/>
  </r>
  <r>
    <x v="1549"/>
    <n v="1338"/>
  </r>
  <r>
    <x v="1550"/>
    <n v="1257"/>
  </r>
  <r>
    <x v="1551"/>
    <n v="1251"/>
  </r>
  <r>
    <x v="1552"/>
    <n v="1140"/>
  </r>
  <r>
    <x v="1553"/>
    <n v="1136"/>
  </r>
  <r>
    <x v="1554"/>
    <n v="1185"/>
  </r>
  <r>
    <x v="1555"/>
    <n v="1277"/>
  </r>
  <r>
    <x v="1556"/>
    <n v="1198"/>
  </r>
  <r>
    <x v="1557"/>
    <n v="1380"/>
  </r>
  <r>
    <x v="1558"/>
    <n v="1114"/>
  </r>
  <r>
    <x v="1559"/>
    <n v="1345"/>
  </r>
  <r>
    <x v="1560"/>
    <n v="1324"/>
  </r>
  <r>
    <x v="1561"/>
    <n v="1124"/>
  </r>
  <r>
    <x v="1562"/>
    <n v="1171"/>
  </r>
  <r>
    <x v="1563"/>
    <n v="1125"/>
  </r>
  <r>
    <x v="1564"/>
    <n v="1107"/>
  </r>
  <r>
    <x v="1565"/>
    <n v="1195"/>
  </r>
  <r>
    <x v="1566"/>
    <n v="1061"/>
  </r>
  <r>
    <x v="1567"/>
    <n v="1254"/>
  </r>
  <r>
    <x v="1568"/>
    <n v="1151"/>
  </r>
  <r>
    <x v="1569"/>
    <n v="1024"/>
  </r>
  <r>
    <x v="1570"/>
    <n v="1276"/>
  </r>
  <r>
    <x v="1571"/>
    <n v="1194"/>
  </r>
  <r>
    <x v="1572"/>
    <n v="1274"/>
  </r>
  <r>
    <x v="1573"/>
    <n v="1164"/>
  </r>
  <r>
    <x v="1574"/>
    <n v="1209"/>
  </r>
  <r>
    <x v="1575"/>
    <n v="1212"/>
  </r>
  <r>
    <x v="1576"/>
    <n v="998"/>
  </r>
  <r>
    <x v="1577"/>
    <n v="1029"/>
  </r>
  <r>
    <x v="1578"/>
    <n v="1038"/>
  </r>
  <r>
    <x v="1579"/>
    <n v="1203"/>
  </r>
  <r>
    <x v="1580"/>
    <n v="1215"/>
  </r>
  <r>
    <x v="1581"/>
    <n v="1215"/>
  </r>
  <r>
    <x v="1582"/>
    <n v="1063"/>
  </r>
  <r>
    <x v="1583"/>
    <n v="1070"/>
  </r>
  <r>
    <x v="1584"/>
    <n v="1264"/>
  </r>
  <r>
    <x v="1585"/>
    <n v="1247"/>
  </r>
  <r>
    <x v="1586"/>
    <n v="1195"/>
  </r>
  <r>
    <x v="1587"/>
    <n v="1087"/>
  </r>
  <r>
    <x v="1588"/>
    <n v="1120"/>
  </r>
  <r>
    <x v="1589"/>
    <n v="1265"/>
  </r>
  <r>
    <x v="1590"/>
    <n v="1101"/>
  </r>
  <r>
    <x v="1591"/>
    <n v="1271"/>
  </r>
  <r>
    <x v="1592"/>
    <n v="1187"/>
  </r>
  <r>
    <x v="1593"/>
    <n v="1187"/>
  </r>
  <r>
    <x v="1594"/>
    <n v="1215"/>
  </r>
  <r>
    <x v="1595"/>
    <n v="1165"/>
  </r>
  <r>
    <x v="1596"/>
    <n v="1273"/>
  </r>
  <r>
    <x v="1597"/>
    <n v="1195"/>
  </r>
  <r>
    <x v="1598"/>
    <n v="1101"/>
  </r>
  <r>
    <x v="1599"/>
    <n v="1096"/>
  </r>
  <r>
    <x v="1600"/>
    <n v="1295"/>
  </r>
  <r>
    <x v="1601"/>
    <n v="1270"/>
  </r>
  <r>
    <x v="1602"/>
    <n v="1369"/>
  </r>
  <r>
    <x v="1603"/>
    <n v="1181"/>
  </r>
  <r>
    <x v="1604"/>
    <n v="1274"/>
  </r>
  <r>
    <x v="1605"/>
    <n v="1262"/>
  </r>
  <r>
    <x v="1606"/>
    <n v="1288"/>
  </r>
  <r>
    <x v="1607"/>
    <n v="1208"/>
  </r>
  <r>
    <x v="1608"/>
    <n v="1337"/>
  </r>
  <r>
    <x v="1609"/>
    <n v="1395"/>
  </r>
  <r>
    <x v="1610"/>
    <n v="1353"/>
  </r>
  <r>
    <x v="1611"/>
    <n v="1289"/>
  </r>
  <r>
    <x v="1612"/>
    <n v="1336"/>
  </r>
  <r>
    <x v="1613"/>
    <n v="1389"/>
  </r>
  <r>
    <x v="1614"/>
    <n v="1198"/>
  </r>
  <r>
    <x v="1615"/>
    <n v="1364"/>
  </r>
  <r>
    <x v="1616"/>
    <n v="1296"/>
  </r>
  <r>
    <x v="1617"/>
    <n v="1322"/>
  </r>
  <r>
    <x v="1618"/>
    <n v="1207"/>
  </r>
  <r>
    <x v="1619"/>
    <n v="1442"/>
  </r>
  <r>
    <x v="1620"/>
    <n v="1262"/>
  </r>
  <r>
    <x v="1621"/>
    <n v="1440"/>
  </r>
  <r>
    <x v="1622"/>
    <n v="1563"/>
  </r>
  <r>
    <x v="1623"/>
    <n v="1421"/>
  </r>
  <r>
    <x v="1624"/>
    <n v="1497"/>
  </r>
  <r>
    <x v="1625"/>
    <n v="1292"/>
  </r>
  <r>
    <x v="1626"/>
    <n v="1575"/>
  </r>
  <r>
    <x v="1627"/>
    <n v="1511"/>
  </r>
  <r>
    <x v="1628"/>
    <n v="1444"/>
  </r>
  <r>
    <x v="1629"/>
    <n v="1443"/>
  </r>
  <r>
    <x v="1630"/>
    <n v="1356"/>
  </r>
  <r>
    <x v="1631"/>
    <n v="1359"/>
  </r>
  <r>
    <x v="1632"/>
    <n v="1567"/>
  </r>
  <r>
    <x v="1633"/>
    <n v="1374"/>
  </r>
  <r>
    <x v="1634"/>
    <n v="1645"/>
  </r>
  <r>
    <x v="1635"/>
    <n v="1700"/>
  </r>
  <r>
    <x v="1636"/>
    <n v="1705"/>
  </r>
  <r>
    <x v="1637"/>
    <n v="1464"/>
  </r>
  <r>
    <x v="1638"/>
    <n v="1572"/>
  </r>
  <r>
    <x v="1639"/>
    <n v="1430"/>
  </r>
  <r>
    <x v="1640"/>
    <n v="1712"/>
  </r>
  <r>
    <x v="1641"/>
    <n v="1468"/>
  </r>
  <r>
    <x v="1642"/>
    <n v="1715"/>
  </r>
  <r>
    <x v="1643"/>
    <n v="1677"/>
  </r>
  <r>
    <x v="1644"/>
    <n v="1779"/>
  </r>
  <r>
    <x v="1645"/>
    <n v="1856"/>
  </r>
  <r>
    <x v="1646"/>
    <n v="1831"/>
  </r>
  <r>
    <x v="1647"/>
    <n v="1517"/>
  </r>
  <r>
    <x v="1648"/>
    <n v="1870"/>
  </r>
  <r>
    <x v="1649"/>
    <n v="1601"/>
  </r>
  <r>
    <x v="1650"/>
    <n v="1899"/>
  </r>
  <r>
    <x v="1651"/>
    <n v="1845"/>
  </r>
  <r>
    <x v="1652"/>
    <n v="1691"/>
  </r>
  <r>
    <x v="1653"/>
    <n v="1969"/>
  </r>
  <r>
    <x v="1654"/>
    <n v="1998"/>
  </r>
  <r>
    <x v="1655"/>
    <n v="1934"/>
  </r>
  <r>
    <x v="1656"/>
    <n v="1992"/>
  </r>
  <r>
    <x v="1657"/>
    <n v="1844"/>
  </r>
  <r>
    <x v="1658"/>
    <n v="2037"/>
  </r>
  <r>
    <x v="1659"/>
    <n v="2121"/>
  </r>
  <r>
    <x v="1660"/>
    <n v="2171"/>
  </r>
  <r>
    <x v="1661"/>
    <n v="2026"/>
  </r>
  <r>
    <x v="1662"/>
    <n v="1980"/>
  </r>
  <r>
    <x v="1663"/>
    <n v="1918"/>
  </r>
  <r>
    <x v="1664"/>
    <n v="2123"/>
  </r>
  <r>
    <x v="1665"/>
    <n v="1919"/>
  </r>
  <r>
    <x v="1666"/>
    <n v="2284"/>
  </r>
  <r>
    <x v="1667"/>
    <n v="2367"/>
  </r>
  <r>
    <x v="1668"/>
    <n v="2413"/>
  </r>
  <r>
    <x v="1669"/>
    <n v="2180"/>
  </r>
  <r>
    <x v="1670"/>
    <n v="2108"/>
  </r>
  <r>
    <x v="1671"/>
    <n v="2357"/>
  </r>
  <r>
    <x v="1672"/>
    <n v="2441"/>
  </r>
  <r>
    <x v="1673"/>
    <n v="2075"/>
  </r>
  <r>
    <x v="1674"/>
    <n v="2620"/>
  </r>
  <r>
    <x v="1675"/>
    <n v="2677"/>
  </r>
  <r>
    <x v="1676"/>
    <n v="2385"/>
  </r>
  <r>
    <x v="1677"/>
    <n v="2429"/>
  </r>
  <r>
    <x v="1678"/>
    <n v="2586"/>
  </r>
  <r>
    <x v="1679"/>
    <n v="2562"/>
  </r>
  <r>
    <x v="1680"/>
    <n v="2439"/>
  </r>
  <r>
    <x v="1681"/>
    <n v="2346"/>
  </r>
  <r>
    <x v="1682"/>
    <n v="2611.5"/>
  </r>
  <r>
    <x v="1683"/>
    <n v="2787"/>
  </r>
  <r>
    <x v="1684"/>
    <n v="2698"/>
  </r>
  <r>
    <x v="1685"/>
    <n v="2369"/>
  </r>
  <r>
    <x v="1686"/>
    <n v="2677.5"/>
  </r>
  <r>
    <x v="1687"/>
    <n v="2691.5"/>
  </r>
  <r>
    <x v="1688"/>
    <n v="2532"/>
  </r>
  <r>
    <x v="1689"/>
    <n v="2705"/>
  </r>
  <r>
    <x v="1690"/>
    <n v="2313"/>
  </r>
  <r>
    <x v="1691"/>
    <n v="2515"/>
  </r>
  <r>
    <x v="1692"/>
    <n v="2452"/>
  </r>
  <r>
    <x v="1693"/>
    <n v="2167"/>
  </r>
  <r>
    <x v="1694"/>
    <n v="2211"/>
  </r>
  <r>
    <x v="1695"/>
    <n v="2001"/>
  </r>
  <r>
    <x v="1696"/>
    <n v="2108"/>
  </r>
  <r>
    <x v="1697"/>
    <n v="2208"/>
  </r>
  <r>
    <x v="1698"/>
    <n v="2141"/>
  </r>
  <r>
    <x v="1699"/>
    <n v="1720"/>
  </r>
  <r>
    <x v="1700"/>
    <n v="1957"/>
  </r>
  <r>
    <x v="1701"/>
    <n v="2016"/>
  </r>
  <r>
    <x v="1702"/>
    <n v="1761"/>
  </r>
  <r>
    <x v="1703"/>
    <n v="1966"/>
  </r>
  <r>
    <x v="1704"/>
    <n v="15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112872"/>
    <n v="57705"/>
    <n v="170577"/>
  </r>
  <r>
    <x v="1"/>
    <n v="90886"/>
    <n v="58140"/>
    <n v="149026"/>
  </r>
  <r>
    <x v="2"/>
    <n v="88716"/>
    <n v="50461"/>
    <n v="139177"/>
  </r>
  <r>
    <x v="3"/>
    <n v="100669"/>
    <n v="53435"/>
    <n v="154104"/>
  </r>
  <r>
    <x v="4"/>
    <n v="116472"/>
    <n v="64106"/>
    <n v="180578"/>
  </r>
  <r>
    <x v="5"/>
    <n v="105989"/>
    <n v="56954"/>
    <n v="162943"/>
  </r>
  <r>
    <x v="6"/>
    <n v="123627"/>
    <n v="58243"/>
    <n v="181870"/>
  </r>
  <r>
    <x v="7"/>
    <n v="134180"/>
    <n v="76839.5"/>
    <n v="211019.5"/>
  </r>
  <r>
    <x v="8"/>
    <n v="205208"/>
    <n v="114572.5"/>
    <n v="319780.5"/>
  </r>
  <r>
    <x v="9"/>
    <n v="206038"/>
    <n v="101606"/>
    <n v="307644"/>
  </r>
  <r>
    <x v="10"/>
    <n v="163313"/>
    <n v="85614"/>
    <n v="248927"/>
  </r>
  <r>
    <x v="11"/>
    <n v="128256"/>
    <n v="66299"/>
    <n v="194555"/>
  </r>
  <r>
    <x v="12"/>
    <n v="111564"/>
    <n v="63171"/>
    <n v="174735"/>
  </r>
  <r>
    <x v="13"/>
    <n v="86770"/>
    <n v="55306"/>
    <n v="142076"/>
  </r>
  <r>
    <x v="14"/>
    <n v="73332"/>
    <n v="43882"/>
    <n v="117214"/>
  </r>
  <r>
    <x v="15"/>
    <n v="102145"/>
    <n v="58342"/>
    <n v="160487"/>
  </r>
  <r>
    <x v="16"/>
    <n v="113131"/>
    <n v="58469"/>
    <n v="171600"/>
  </r>
  <r>
    <x v="17"/>
    <n v="89010"/>
    <n v="48871"/>
    <n v="137881"/>
  </r>
  <r>
    <x v="18"/>
    <n v="122870"/>
    <n v="61321"/>
    <n v="184191"/>
  </r>
  <r>
    <x v="19"/>
    <n v="128220"/>
    <n v="75007"/>
    <n v="203227"/>
  </r>
  <r>
    <x v="20"/>
    <n v="188781"/>
    <n v="107744.5"/>
    <n v="296525.5"/>
  </r>
  <r>
    <x v="21"/>
    <n v="199766"/>
    <n v="102245.5"/>
    <n v="302011.5"/>
  </r>
  <r>
    <x v="22"/>
    <n v="163412"/>
    <n v="80660"/>
    <n v="244072"/>
  </r>
  <r>
    <x v="23"/>
    <n v="116187"/>
    <n v="58754"/>
    <n v="174941"/>
  </r>
  <r>
    <x v="24"/>
    <n v="112346"/>
    <n v="60565"/>
    <n v="172911"/>
  </r>
  <r>
    <x v="25"/>
    <n v="84181"/>
    <n v="51840"/>
    <n v="136021"/>
  </r>
  <r>
    <x v="26"/>
    <n v="74539"/>
    <n v="42482"/>
    <n v="117021"/>
  </r>
  <r>
    <x v="27"/>
    <n v="98843"/>
    <n v="53813"/>
    <n v="152656"/>
  </r>
  <r>
    <x v="28"/>
    <n v="96735"/>
    <n v="57246"/>
    <n v="153981"/>
  </r>
  <r>
    <x v="29"/>
    <n v="88678"/>
    <n v="49232"/>
    <n v="137910"/>
  </r>
  <r>
    <x v="30"/>
    <n v="122690"/>
    <n v="58838"/>
    <n v="181528"/>
  </r>
  <r>
    <x v="31"/>
    <n v="112402"/>
    <n v="63266"/>
    <n v="175668"/>
  </r>
  <r>
    <x v="32"/>
    <n v="171166"/>
    <n v="93397.5"/>
    <n v="264563.5"/>
  </r>
  <r>
    <x v="33"/>
    <n v="206971"/>
    <n v="102522.5"/>
    <n v="309493.5"/>
  </r>
  <r>
    <x v="34"/>
    <n v="146396"/>
    <n v="83385.5"/>
    <n v="229781.5"/>
  </r>
  <r>
    <x v="35"/>
    <n v="105878"/>
    <n v="58854"/>
    <n v="164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6F481-AC5E-4848-8739-5E9929164925}" name="PivotTable1"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AC12" firstHeaderRow="1" firstDataRow="2" firstDataCol="1"/>
  <pivotFields count="5">
    <pivotField axis="axisRow" numFmtId="14" showAll="0">
      <items count="1703">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41" showAll="0"/>
    <pivotField axis="axisCol"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4"/>
    <field x="3"/>
    <field x="0"/>
  </rowFields>
  <rowItems count="5">
    <i>
      <x v="1"/>
    </i>
    <i>
      <x v="2"/>
    </i>
    <i>
      <x v="3"/>
    </i>
    <i>
      <x v="4"/>
    </i>
    <i t="grand">
      <x/>
    </i>
  </rowItems>
  <colFields count="1">
    <field x="2"/>
  </colFields>
  <colItems count="13">
    <i>
      <x v="1"/>
    </i>
    <i>
      <x v="2"/>
    </i>
    <i>
      <x v="3"/>
    </i>
    <i>
      <x v="4"/>
    </i>
    <i>
      <x v="5"/>
    </i>
    <i>
      <x v="6"/>
    </i>
    <i>
      <x v="7"/>
    </i>
    <i>
      <x v="8"/>
    </i>
    <i>
      <x v="9"/>
    </i>
    <i>
      <x v="10"/>
    </i>
    <i>
      <x v="11"/>
    </i>
    <i>
      <x v="12"/>
    </i>
    <i t="grand">
      <x/>
    </i>
  </colItems>
  <dataFields count="1">
    <dataField name="Sum of Clean Data" fld="1" baseField="0" baseItem="0" numFmtId="41"/>
  </dataFields>
  <formats count="1">
    <format dxfId="2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9FD05E-0633-B74A-88BE-087FD7DD1B51}" name="PivotTable2"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AC11" firstHeaderRow="1" firstDataRow="2" firstDataCol="1"/>
  <pivotFields count="5">
    <pivotField axis="axisRow" numFmtId="14" showAll="0">
      <items count="1706">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41" showAll="0"/>
    <pivotField axis="axisCol"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4"/>
    <field x="3"/>
    <field x="0"/>
  </rowFields>
  <rowItems count="5">
    <i>
      <x v="1"/>
    </i>
    <i>
      <x v="2"/>
    </i>
    <i>
      <x v="3"/>
    </i>
    <i>
      <x v="4"/>
    </i>
    <i t="grand">
      <x/>
    </i>
  </rowItems>
  <colFields count="1">
    <field x="2"/>
  </colFields>
  <colItems count="13">
    <i>
      <x v="1"/>
    </i>
    <i>
      <x v="2"/>
    </i>
    <i>
      <x v="3"/>
    </i>
    <i>
      <x v="4"/>
    </i>
    <i>
      <x v="5"/>
    </i>
    <i>
      <x v="6"/>
    </i>
    <i>
      <x v="7"/>
    </i>
    <i>
      <x v="8"/>
    </i>
    <i>
      <x v="9"/>
    </i>
    <i>
      <x v="10"/>
    </i>
    <i>
      <x v="11"/>
    </i>
    <i>
      <x v="12"/>
    </i>
    <i t="grand">
      <x/>
    </i>
  </colItems>
  <dataFields count="1">
    <dataField name="Sum of Clean Data" fld="1" baseField="0" baseItem="0" numFmtId="41"/>
  </dataFields>
  <formats count="1">
    <format dxfId="2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0C894-2136-E244-9EA3-36732A9280E9}" name="PivotTable3" cacheId="1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30:Y35" firstHeaderRow="1" firstDataRow="2" firstDataCol="1"/>
  <pivotFields count="7">
    <pivotField axis="axisRow" numFmtId="166" showAll="0">
      <items count="37">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41" showAll="0"/>
    <pivotField numFmtId="41" showAll="0"/>
    <pivotField dataField="1" numFmtId="41" showAll="0"/>
    <pivotField axis="axisCol"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6"/>
    <field x="5"/>
    <field x="0"/>
  </rowFields>
  <rowItems count="4">
    <i>
      <x v="1"/>
    </i>
    <i>
      <x v="2"/>
    </i>
    <i>
      <x v="3"/>
    </i>
    <i>
      <x v="4"/>
    </i>
  </rowItems>
  <colFields count="1">
    <field x="4"/>
  </colFields>
  <colItems count="13">
    <i>
      <x v="1"/>
    </i>
    <i>
      <x v="2"/>
    </i>
    <i>
      <x v="3"/>
    </i>
    <i>
      <x v="4"/>
    </i>
    <i>
      <x v="5"/>
    </i>
    <i>
      <x v="6"/>
    </i>
    <i>
      <x v="7"/>
    </i>
    <i>
      <x v="8"/>
    </i>
    <i>
      <x v="9"/>
    </i>
    <i>
      <x v="10"/>
    </i>
    <i>
      <x v="11"/>
    </i>
    <i>
      <x v="12"/>
    </i>
    <i t="grand">
      <x/>
    </i>
  </colItems>
  <dataFields count="1">
    <dataField name="Sum of Monthly Sales Combined" fld="3" baseField="0" baseItem="0" numFmtId="41"/>
  </dataFields>
  <formats count="1">
    <format dxfId="1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998"/>
  <sheetViews>
    <sheetView showGridLines="0" workbookViewId="0">
      <selection activeCell="C27" sqref="C27:D27"/>
    </sheetView>
  </sheetViews>
  <sheetFormatPr baseColWidth="10" defaultColWidth="14.5" defaultRowHeight="15" customHeight="1" x14ac:dyDescent="0.2"/>
  <cols>
    <col min="1" max="1" width="4.1640625" customWidth="1"/>
    <col min="2" max="2" width="15.33203125" customWidth="1"/>
    <col min="3" max="3" width="13" customWidth="1"/>
    <col min="4" max="4" width="11.5" customWidth="1"/>
    <col min="5" max="5" width="10.6640625" customWidth="1"/>
    <col min="6" max="6" width="22" customWidth="1"/>
    <col min="7" max="25" width="10.6640625" customWidth="1"/>
  </cols>
  <sheetData>
    <row r="1" spans="1:15" x14ac:dyDescent="0.2">
      <c r="A1" s="1" t="s">
        <v>0</v>
      </c>
    </row>
    <row r="2" spans="1:15" ht="19" x14ac:dyDescent="0.25">
      <c r="B2" s="2" t="s">
        <v>1</v>
      </c>
    </row>
    <row r="4" spans="1:15" x14ac:dyDescent="0.2">
      <c r="B4" s="3" t="s">
        <v>2</v>
      </c>
      <c r="D4" s="4"/>
      <c r="F4" s="5"/>
    </row>
    <row r="5" spans="1:15" x14ac:dyDescent="0.2">
      <c r="B5" s="6" t="s">
        <v>3</v>
      </c>
      <c r="D5" s="5"/>
      <c r="F5" s="5"/>
    </row>
    <row r="6" spans="1:15" x14ac:dyDescent="0.2">
      <c r="B6" s="6" t="s">
        <v>4</v>
      </c>
      <c r="D6" s="5"/>
      <c r="F6" s="7"/>
    </row>
    <row r="7" spans="1:15" x14ac:dyDescent="0.2">
      <c r="B7" s="8" t="s">
        <v>5</v>
      </c>
      <c r="D7" s="7"/>
      <c r="F7" s="5"/>
    </row>
    <row r="8" spans="1:15" x14ac:dyDescent="0.2">
      <c r="D8" s="5"/>
      <c r="F8" s="5"/>
    </row>
    <row r="9" spans="1:15" x14ac:dyDescent="0.2">
      <c r="D9" s="5"/>
      <c r="F9" s="5"/>
    </row>
    <row r="10" spans="1:15" ht="19" x14ac:dyDescent="0.25">
      <c r="B10" s="491" t="s">
        <v>6</v>
      </c>
      <c r="C10" s="492"/>
      <c r="D10" s="492"/>
      <c r="F10" s="9" t="s">
        <v>7</v>
      </c>
      <c r="G10" s="10"/>
      <c r="H10" s="10"/>
      <c r="I10" s="10"/>
      <c r="J10" s="10"/>
      <c r="K10" s="10"/>
      <c r="L10" s="10"/>
      <c r="M10" s="10"/>
      <c r="N10" s="10"/>
      <c r="O10" s="10"/>
    </row>
    <row r="11" spans="1:15" x14ac:dyDescent="0.2">
      <c r="D11" s="5"/>
    </row>
    <row r="12" spans="1:15" x14ac:dyDescent="0.2">
      <c r="B12" s="11"/>
      <c r="C12" s="493" t="s">
        <v>8</v>
      </c>
      <c r="D12" s="494"/>
    </row>
    <row r="13" spans="1:15" x14ac:dyDescent="0.2">
      <c r="B13" s="496" t="s">
        <v>9</v>
      </c>
      <c r="C13" s="495" t="s">
        <v>10</v>
      </c>
      <c r="D13" s="494"/>
    </row>
    <row r="14" spans="1:15" x14ac:dyDescent="0.2">
      <c r="B14" s="497"/>
      <c r="C14" s="495" t="s">
        <v>11</v>
      </c>
      <c r="D14" s="494"/>
    </row>
    <row r="15" spans="1:15" x14ac:dyDescent="0.2">
      <c r="B15" s="497"/>
      <c r="C15" s="495" t="s">
        <v>12</v>
      </c>
      <c r="D15" s="494"/>
    </row>
    <row r="16" spans="1:15" x14ac:dyDescent="0.2">
      <c r="B16" s="497"/>
      <c r="C16" s="495" t="s">
        <v>13</v>
      </c>
      <c r="D16" s="494"/>
    </row>
    <row r="17" spans="2:4" x14ac:dyDescent="0.2">
      <c r="B17" s="497"/>
      <c r="C17" s="495" t="s">
        <v>14</v>
      </c>
      <c r="D17" s="494"/>
    </row>
    <row r="18" spans="2:4" x14ac:dyDescent="0.2">
      <c r="B18" s="499" t="s">
        <v>15</v>
      </c>
      <c r="C18" s="495" t="s">
        <v>285</v>
      </c>
      <c r="D18" s="494"/>
    </row>
    <row r="19" spans="2:4" ht="15.75" customHeight="1" x14ac:dyDescent="0.2">
      <c r="B19" s="499"/>
      <c r="C19" s="495" t="s">
        <v>286</v>
      </c>
      <c r="D19" s="494"/>
    </row>
    <row r="20" spans="2:4" ht="15.75" customHeight="1" x14ac:dyDescent="0.2">
      <c r="B20" s="500" t="s">
        <v>366</v>
      </c>
      <c r="C20" s="495" t="s">
        <v>148</v>
      </c>
      <c r="D20" s="494"/>
    </row>
    <row r="21" spans="2:4" ht="15.75" customHeight="1" x14ac:dyDescent="0.2">
      <c r="B21" s="500"/>
      <c r="C21" s="495" t="s">
        <v>358</v>
      </c>
      <c r="D21" s="494"/>
    </row>
    <row r="22" spans="2:4" ht="15.75" customHeight="1" x14ac:dyDescent="0.2">
      <c r="B22" s="500"/>
      <c r="C22" s="495" t="s">
        <v>214</v>
      </c>
      <c r="D22" s="494"/>
    </row>
    <row r="23" spans="2:4" ht="15.75" customHeight="1" x14ac:dyDescent="0.2">
      <c r="B23" s="500"/>
      <c r="C23" s="495" t="s">
        <v>228</v>
      </c>
      <c r="D23" s="494"/>
    </row>
    <row r="24" spans="2:4" ht="15.75" customHeight="1" x14ac:dyDescent="0.2">
      <c r="B24" s="500"/>
      <c r="C24" s="495" t="s">
        <v>247</v>
      </c>
      <c r="D24" s="494"/>
    </row>
    <row r="25" spans="2:4" ht="15.75" customHeight="1" x14ac:dyDescent="0.2">
      <c r="B25" s="500"/>
      <c r="C25" s="495" t="s">
        <v>248</v>
      </c>
      <c r="D25" s="494"/>
    </row>
    <row r="26" spans="2:4" ht="15.75" customHeight="1" x14ac:dyDescent="0.2">
      <c r="B26" s="500"/>
      <c r="C26" s="495" t="s">
        <v>249</v>
      </c>
      <c r="D26" s="494"/>
    </row>
    <row r="27" spans="2:4" ht="15.75" customHeight="1" x14ac:dyDescent="0.2">
      <c r="B27" s="500"/>
      <c r="C27" s="495" t="s">
        <v>374</v>
      </c>
      <c r="D27" s="494"/>
    </row>
    <row r="28" spans="2:4" ht="15.75" customHeight="1" x14ac:dyDescent="0.2"/>
    <row r="29" spans="2:4" ht="15.75" customHeight="1" x14ac:dyDescent="0.2"/>
    <row r="30" spans="2:4" ht="15.75" customHeight="1" x14ac:dyDescent="0.2"/>
    <row r="31" spans="2:4" ht="15.75" customHeight="1" x14ac:dyDescent="0.2"/>
    <row r="32" spans="2:4" ht="15.75" customHeight="1" x14ac:dyDescent="0.2">
      <c r="B32" s="498" t="s">
        <v>375</v>
      </c>
      <c r="C32" s="495" t="s">
        <v>377</v>
      </c>
      <c r="D32" s="494"/>
    </row>
    <row r="33" spans="2:4" ht="15.75" customHeight="1" x14ac:dyDescent="0.2">
      <c r="B33" s="498"/>
      <c r="C33" s="495" t="s">
        <v>376</v>
      </c>
      <c r="D33" s="494"/>
    </row>
    <row r="34" spans="2:4" ht="15.75" customHeight="1" x14ac:dyDescent="0.2"/>
    <row r="35" spans="2:4" ht="15.75" customHeight="1" x14ac:dyDescent="0.2"/>
    <row r="36" spans="2:4" ht="15.75" customHeight="1" x14ac:dyDescent="0.2"/>
    <row r="37" spans="2:4" ht="15.75" customHeight="1" x14ac:dyDescent="0.2"/>
    <row r="38" spans="2:4" ht="15.75" customHeight="1" x14ac:dyDescent="0.2"/>
    <row r="39" spans="2:4" ht="15.75" customHeight="1" x14ac:dyDescent="0.2"/>
    <row r="40" spans="2:4" ht="15.75" customHeight="1" x14ac:dyDescent="0.2"/>
    <row r="41" spans="2:4" ht="15.75" customHeight="1" x14ac:dyDescent="0.2"/>
    <row r="42" spans="2:4" ht="15.75" customHeight="1" x14ac:dyDescent="0.2"/>
    <row r="43" spans="2:4" ht="15.75" customHeight="1" x14ac:dyDescent="0.2"/>
    <row r="44" spans="2:4" ht="15.75" customHeight="1" x14ac:dyDescent="0.2"/>
    <row r="45" spans="2:4" ht="15.75" customHeight="1" x14ac:dyDescent="0.2"/>
    <row r="46" spans="2:4" ht="15.75" customHeight="1" x14ac:dyDescent="0.2"/>
    <row r="47" spans="2:4" ht="15.75" customHeight="1" x14ac:dyDescent="0.2"/>
    <row r="48" spans="2: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23">
    <mergeCell ref="B32:B33"/>
    <mergeCell ref="C32:D32"/>
    <mergeCell ref="C33:D33"/>
    <mergeCell ref="B18:B19"/>
    <mergeCell ref="C21:D21"/>
    <mergeCell ref="C18:D18"/>
    <mergeCell ref="C19:D19"/>
    <mergeCell ref="C20:D20"/>
    <mergeCell ref="C24:D24"/>
    <mergeCell ref="C25:D25"/>
    <mergeCell ref="C26:D26"/>
    <mergeCell ref="C27:D27"/>
    <mergeCell ref="B20:B27"/>
    <mergeCell ref="C22:D22"/>
    <mergeCell ref="C23:D23"/>
    <mergeCell ref="B10:D10"/>
    <mergeCell ref="C12:D12"/>
    <mergeCell ref="C13:D13"/>
    <mergeCell ref="C14:D14"/>
    <mergeCell ref="C15:D15"/>
    <mergeCell ref="B13:B17"/>
    <mergeCell ref="C16:D16"/>
    <mergeCell ref="C17:D17"/>
  </mergeCells>
  <hyperlinks>
    <hyperlink ref="C13" location="'Black (Cleaned)'!A1" display="Sony Black (Cleaned)" xr:uid="{00000000-0004-0000-0000-000000000000}"/>
    <hyperlink ref="C14" location="'Silver (Cleaned)'!A1" display="Sony Silver (Cleaned)" xr:uid="{00000000-0004-0000-0000-000001000000}"/>
    <hyperlink ref="C15" location="'Black (Aggregated)'!A1" display="Sony Black (Aggregated)" xr:uid="{00000000-0004-0000-0000-000002000000}"/>
    <hyperlink ref="C16" location="'Silver (Aggregated)'!A1" display="Sony Silver (Aggregated)" xr:uid="{00000000-0004-0000-0000-000003000000}"/>
    <hyperlink ref="C17" location="'Total Sales'!A1" display="Sony Data (Aggregated)" xr:uid="{00000000-0004-0000-0000-000004000000}"/>
    <hyperlink ref="C18" location="'Forecast Initialisation'!A1" display="Forecast Initialisation" xr:uid="{00000000-0004-0000-0000-000005000000}"/>
    <hyperlink ref="C19" location="'Forecast Initialisation'!A1" display="Forecast Initialisation" xr:uid="{D4692797-D9A7-0549-AE1C-3E445C04F6C4}"/>
    <hyperlink ref="C19:D19" location="'Parameters Optimisation'!A1" display="Parameters Optimisation" xr:uid="{69EB898D-E1AD-164D-9385-11E16EDE311B}"/>
    <hyperlink ref="C20" location="'Forecast Initialisation'!A1" display="Forecast Initialisation" xr:uid="{26C272D0-B494-6B40-BD6F-44952A6D0180}"/>
    <hyperlink ref="C20:D20" location="'Aggregate Planning'!A1" display="Aggregate Planning" xr:uid="{4EB24A89-7E51-4644-B3A2-FF719B13C0DF}"/>
    <hyperlink ref="C21" location="'Forecast Initialisation'!A1" display="Forecast Initialisation" xr:uid="{49FA14D6-C8E2-1B48-902F-5BF61B333DEB}"/>
    <hyperlink ref="C21:D21" location="'Initial MPS and RCCP'!A1" display="Proposed MPS and RCCP" xr:uid="{FE94BFF1-B397-E343-9AC7-1C7A4A9A25E5}"/>
    <hyperlink ref="C22" location="'Forecast Initialisation'!A1" display="Forecast Initialisation" xr:uid="{1FBA856F-837E-624E-9C88-9A8C09CA3D61}"/>
    <hyperlink ref="C22:D22" location="'Authorised MPS'!A1" display="Authorised MPS" xr:uid="{9A013EF3-3736-294B-8E73-1ECB77264685}"/>
    <hyperlink ref="C23" location="'Forecast Initialisation'!A1" display="Forecast Initialisation" xr:uid="{33075052-6EC3-5246-80EB-C1C911FD16CA}"/>
    <hyperlink ref="C23:D23" location="MRP!A1" display="MRP" xr:uid="{38AA0306-61C7-434F-8CBA-9233655D514F}"/>
    <hyperlink ref="C24" location="'Forecast Initialisation'!A1" display="Forecast Initialisation" xr:uid="{59AC81D3-CA82-B447-8A38-644F36361EB1}"/>
    <hyperlink ref="C24:D24" location="EOQ!A1" display="EOQ" xr:uid="{2401B42C-C1E3-9248-8196-FBCE354A1D9F}"/>
    <hyperlink ref="C25" location="'Forecast Initialisation'!A1" display="Forecast Initialisation" xr:uid="{4D52E586-D382-404F-8F41-0C71AC68A07F}"/>
    <hyperlink ref="C25:D25" location="EPQ!A1" display="EPQ" xr:uid="{E9F3873D-74CD-E14F-86B9-16979863E896}"/>
    <hyperlink ref="C26" location="'Forecast Initialisation'!A1" display="Forecast Initialisation" xr:uid="{5CA4388C-1BDD-6B4F-8626-0CEF9CDA29CF}"/>
    <hyperlink ref="C26:D26" location="'Discount model'!A1" display="Discount model" xr:uid="{4566D46D-1B11-E94F-94DA-4E18E5760164}"/>
    <hyperlink ref="C27" location="'Forecast Initialisation'!A1" display="Forecast Initialisation" xr:uid="{7BB8BBE5-CD81-B741-A51F-B1A0641BBC26}"/>
    <hyperlink ref="C27:D27" location="'Inventory Management Models '!A1" display="Inventory management models" xr:uid="{A705B3EF-D227-584C-9300-2141D6F18D8D}"/>
    <hyperlink ref="C18:D18" location="'Forecast Validation'!A1" display="Forecast Validation" xr:uid="{37133AAA-53AB-BD4E-8B5F-1F07A626CDA5}"/>
    <hyperlink ref="C32" location="'Black (Cleaned)'!A1" display="Sony Black (Cleaned)" xr:uid="{4965BD81-08CE-474C-9495-5C922F549F81}"/>
    <hyperlink ref="C33" location="'Silver (Cleaned)'!A1" display="Sony Silver (Cleaned)" xr:uid="{C36203C9-6F2A-0847-BCEB-E929B58ACFDE}"/>
    <hyperlink ref="C32:D32" location="'(ACF Helper)'!A1" display="Sony Black (Cleaned)" xr:uid="{DF507B33-AF7C-1047-BB0B-7C6A9C56FD94}"/>
    <hyperlink ref="C33:D33" location="'(EOQ v EPQ helper)'!A1" display="Sony Silver (Cleaned)" xr:uid="{F0A7C641-1C16-C340-816A-5D38D4B8BB88}"/>
  </hyperlink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906"/>
  <sheetViews>
    <sheetView showGridLines="0" zoomScale="80" zoomScaleNormal="80" workbookViewId="0"/>
  </sheetViews>
  <sheetFormatPr baseColWidth="10" defaultColWidth="14.5" defaultRowHeight="15" customHeight="1" outlineLevelCol="1" x14ac:dyDescent="0.2"/>
  <cols>
    <col min="1" max="1" width="5.5" customWidth="1"/>
    <col min="2" max="4" width="10.83203125" customWidth="1"/>
    <col min="5" max="5" width="17.1640625" customWidth="1"/>
    <col min="6" max="6" width="10" customWidth="1"/>
    <col min="7" max="7" width="10.83203125" customWidth="1"/>
    <col min="8" max="8" width="11.1640625" customWidth="1"/>
    <col min="9" max="10" width="10.83203125" hidden="1" customWidth="1" outlineLevel="1"/>
    <col min="11" max="11" width="21.6640625" customWidth="1" collapsed="1"/>
    <col min="12" max="12" width="27.33203125" customWidth="1"/>
    <col min="13" max="14" width="16.5" hidden="1" customWidth="1" outlineLevel="1"/>
    <col min="15" max="15" width="17.1640625" customWidth="1" collapsed="1"/>
    <col min="16" max="16" width="27.5" customWidth="1"/>
    <col min="17" max="18" width="13.5" customWidth="1"/>
    <col min="19" max="36" width="10.83203125" customWidth="1"/>
  </cols>
  <sheetData>
    <row r="1" spans="1:23" x14ac:dyDescent="0.2">
      <c r="A1" s="13" t="s">
        <v>16</v>
      </c>
      <c r="B1" s="13"/>
      <c r="C1" s="13"/>
      <c r="D1" s="13"/>
      <c r="E1" s="13"/>
      <c r="F1" s="14"/>
    </row>
    <row r="2" spans="1:23" ht="19" x14ac:dyDescent="0.25">
      <c r="C2" s="15" t="s">
        <v>17</v>
      </c>
      <c r="F2" s="16"/>
      <c r="S2" s="17" t="s">
        <v>18</v>
      </c>
      <c r="T2" s="18"/>
      <c r="U2" s="18"/>
      <c r="V2" s="18"/>
      <c r="W2" s="18"/>
    </row>
    <row r="3" spans="1:23" x14ac:dyDescent="0.2">
      <c r="F3" s="16"/>
      <c r="S3" s="19" t="s">
        <v>19</v>
      </c>
      <c r="T3" s="20"/>
      <c r="V3" s="19" t="s">
        <v>20</v>
      </c>
      <c r="W3" s="20"/>
    </row>
    <row r="4" spans="1:23" x14ac:dyDescent="0.2">
      <c r="F4" s="21" t="s">
        <v>21</v>
      </c>
      <c r="G4" s="22" t="s">
        <v>21</v>
      </c>
      <c r="H4" s="22" t="s">
        <v>22</v>
      </c>
      <c r="I4" s="22" t="s">
        <v>23</v>
      </c>
      <c r="J4" s="22" t="s">
        <v>24</v>
      </c>
      <c r="K4" s="22" t="s">
        <v>25</v>
      </c>
      <c r="L4" s="22" t="s">
        <v>26</v>
      </c>
      <c r="M4" s="22" t="s">
        <v>27</v>
      </c>
      <c r="N4" s="22" t="s">
        <v>24</v>
      </c>
      <c r="O4" s="22" t="s">
        <v>25</v>
      </c>
      <c r="P4" s="22" t="s">
        <v>28</v>
      </c>
      <c r="Q4" s="22" t="s">
        <v>29</v>
      </c>
      <c r="S4" s="23" t="s">
        <v>30</v>
      </c>
      <c r="T4" s="23" t="s">
        <v>31</v>
      </c>
      <c r="V4" s="23" t="s">
        <v>30</v>
      </c>
      <c r="W4" s="23" t="s">
        <v>31</v>
      </c>
    </row>
    <row r="5" spans="1:23" x14ac:dyDescent="0.2">
      <c r="F5" s="16">
        <v>45561.422785737908</v>
      </c>
      <c r="G5" s="24">
        <v>45561.422785737908</v>
      </c>
      <c r="H5" s="25">
        <v>3328</v>
      </c>
      <c r="I5" s="26">
        <f t="shared" ref="I5:I259" si="0">$S$5-$T$5*1.96</f>
        <v>-1017182.1547444484</v>
      </c>
      <c r="J5" s="26">
        <f t="shared" ref="J5:J259" si="1">$S$5+$T$5*1.96</f>
        <v>1049634.1089160112</v>
      </c>
      <c r="K5" s="26" t="str">
        <f t="shared" ref="K5:K259" si="2">IF(AND(H5&gt;=I5,H5&lt;=J5),"Good","For Replacement")</f>
        <v>Good</v>
      </c>
      <c r="L5" s="25">
        <f t="shared" ref="L5:L259" si="3">IF(K5="Good",H5,(H6+H4)/2)</f>
        <v>3328</v>
      </c>
      <c r="M5" s="26">
        <f t="shared" ref="M5:M259" si="4">$V$5-$W$5*1.96</f>
        <v>-13975.836194986849</v>
      </c>
      <c r="N5" s="26">
        <f t="shared" ref="N5:N259" si="5">$V$5+$W$5*1.96</f>
        <v>20870.014808382854</v>
      </c>
      <c r="O5" s="26" t="str">
        <f t="shared" ref="O5:O259" si="6">IF(AND(L5&gt;=M5,L5&lt;=N5),"Good","For Replacement")</f>
        <v>Good</v>
      </c>
      <c r="P5" s="25">
        <f t="shared" ref="P5:P259" si="7">IF(O5="Good",L5,(L6+L4)/2)</f>
        <v>3328</v>
      </c>
      <c r="Q5" s="25">
        <f t="shared" ref="Q5:Q259" si="8">P5</f>
        <v>3328</v>
      </c>
      <c r="S5" s="27">
        <f>AVERAGE(H5:H1706)</f>
        <v>16225.977085781433</v>
      </c>
      <c r="T5" s="27">
        <f>STDEV(H5:H1706)</f>
        <v>527249.04685215803</v>
      </c>
      <c r="U5" s="27"/>
      <c r="V5" s="27">
        <f>AVERAGE(L5:L1706)</f>
        <v>3447.0893066980025</v>
      </c>
      <c r="W5" s="27">
        <f>STDEV(L5:L1706)</f>
        <v>8889.24770494125</v>
      </c>
    </row>
    <row r="6" spans="1:23" x14ac:dyDescent="0.2">
      <c r="F6" s="16">
        <v>45560.884565568544</v>
      </c>
      <c r="G6" s="24">
        <v>45560.884565568544</v>
      </c>
      <c r="H6" s="25">
        <v>3521</v>
      </c>
      <c r="I6" s="26">
        <f t="shared" si="0"/>
        <v>-1017182.1547444484</v>
      </c>
      <c r="J6" s="26">
        <f t="shared" si="1"/>
        <v>1049634.1089160112</v>
      </c>
      <c r="K6" s="26" t="str">
        <f t="shared" si="2"/>
        <v>Good</v>
      </c>
      <c r="L6" s="25">
        <f t="shared" si="3"/>
        <v>3521</v>
      </c>
      <c r="M6" s="26">
        <f t="shared" si="4"/>
        <v>-13975.836194986849</v>
      </c>
      <c r="N6" s="26">
        <f t="shared" si="5"/>
        <v>20870.014808382854</v>
      </c>
      <c r="O6" s="26" t="str">
        <f t="shared" si="6"/>
        <v>Good</v>
      </c>
      <c r="P6" s="25">
        <f t="shared" si="7"/>
        <v>3521</v>
      </c>
      <c r="Q6" s="25">
        <f t="shared" si="8"/>
        <v>3521</v>
      </c>
    </row>
    <row r="7" spans="1:23" x14ac:dyDescent="0.2">
      <c r="F7" s="16">
        <v>45560.326190611864</v>
      </c>
      <c r="G7" s="24">
        <v>45560.326190611864</v>
      </c>
      <c r="H7" s="25">
        <v>3680</v>
      </c>
      <c r="I7" s="26">
        <f t="shared" si="0"/>
        <v>-1017182.1547444484</v>
      </c>
      <c r="J7" s="26">
        <f t="shared" si="1"/>
        <v>1049634.1089160112</v>
      </c>
      <c r="K7" s="26" t="str">
        <f t="shared" si="2"/>
        <v>Good</v>
      </c>
      <c r="L7" s="25">
        <f t="shared" si="3"/>
        <v>3680</v>
      </c>
      <c r="M7" s="26">
        <f t="shared" si="4"/>
        <v>-13975.836194986849</v>
      </c>
      <c r="N7" s="26">
        <f t="shared" si="5"/>
        <v>20870.014808382854</v>
      </c>
      <c r="O7" s="26" t="str">
        <f t="shared" si="6"/>
        <v>Good</v>
      </c>
      <c r="P7" s="25">
        <f t="shared" si="7"/>
        <v>3680</v>
      </c>
      <c r="Q7" s="25">
        <f t="shared" si="8"/>
        <v>3680</v>
      </c>
    </row>
    <row r="8" spans="1:23" x14ac:dyDescent="0.2">
      <c r="F8" s="16">
        <v>45559.729129767162</v>
      </c>
      <c r="G8" s="24">
        <v>45559.729129767162</v>
      </c>
      <c r="H8" s="25">
        <v>3546</v>
      </c>
      <c r="I8" s="26">
        <f t="shared" si="0"/>
        <v>-1017182.1547444484</v>
      </c>
      <c r="J8" s="26">
        <f t="shared" si="1"/>
        <v>1049634.1089160112</v>
      </c>
      <c r="K8" s="26" t="str">
        <f t="shared" si="2"/>
        <v>Good</v>
      </c>
      <c r="L8" s="25">
        <f t="shared" si="3"/>
        <v>3546</v>
      </c>
      <c r="M8" s="26">
        <f t="shared" si="4"/>
        <v>-13975.836194986849</v>
      </c>
      <c r="N8" s="26">
        <f t="shared" si="5"/>
        <v>20870.014808382854</v>
      </c>
      <c r="O8" s="26" t="str">
        <f t="shared" si="6"/>
        <v>Good</v>
      </c>
      <c r="P8" s="25">
        <f t="shared" si="7"/>
        <v>3546</v>
      </c>
      <c r="Q8" s="25">
        <f t="shared" si="8"/>
        <v>3546</v>
      </c>
    </row>
    <row r="9" spans="1:23" x14ac:dyDescent="0.2">
      <c r="F9" s="16">
        <v>45559.116145329135</v>
      </c>
      <c r="G9" s="24">
        <v>45559.116145329135</v>
      </c>
      <c r="H9" s="25">
        <v>4032</v>
      </c>
      <c r="I9" s="26">
        <f t="shared" si="0"/>
        <v>-1017182.1547444484</v>
      </c>
      <c r="J9" s="26">
        <f t="shared" si="1"/>
        <v>1049634.1089160112</v>
      </c>
      <c r="K9" s="26" t="str">
        <f t="shared" si="2"/>
        <v>Good</v>
      </c>
      <c r="L9" s="25">
        <f t="shared" si="3"/>
        <v>4032</v>
      </c>
      <c r="M9" s="26">
        <f t="shared" si="4"/>
        <v>-13975.836194986849</v>
      </c>
      <c r="N9" s="26">
        <f t="shared" si="5"/>
        <v>20870.014808382854</v>
      </c>
      <c r="O9" s="26" t="str">
        <f t="shared" si="6"/>
        <v>Good</v>
      </c>
      <c r="P9" s="25">
        <f t="shared" si="7"/>
        <v>4032</v>
      </c>
      <c r="Q9" s="25">
        <f t="shared" si="8"/>
        <v>4032</v>
      </c>
    </row>
    <row r="10" spans="1:23" x14ac:dyDescent="0.2">
      <c r="F10" s="16">
        <v>45558.510111578929</v>
      </c>
      <c r="G10" s="24">
        <v>45558.510111578929</v>
      </c>
      <c r="H10" s="25">
        <v>3511</v>
      </c>
      <c r="I10" s="26">
        <f t="shared" si="0"/>
        <v>-1017182.1547444484</v>
      </c>
      <c r="J10" s="26">
        <f t="shared" si="1"/>
        <v>1049634.1089160112</v>
      </c>
      <c r="K10" s="26" t="str">
        <f t="shared" si="2"/>
        <v>Good</v>
      </c>
      <c r="L10" s="25">
        <f t="shared" si="3"/>
        <v>3511</v>
      </c>
      <c r="M10" s="26">
        <f t="shared" si="4"/>
        <v>-13975.836194986849</v>
      </c>
      <c r="N10" s="26">
        <f t="shared" si="5"/>
        <v>20870.014808382854</v>
      </c>
      <c r="O10" s="26" t="str">
        <f t="shared" si="6"/>
        <v>Good</v>
      </c>
      <c r="P10" s="25">
        <f t="shared" si="7"/>
        <v>3511</v>
      </c>
      <c r="Q10" s="25">
        <f t="shared" si="8"/>
        <v>3511</v>
      </c>
    </row>
    <row r="11" spans="1:23" x14ac:dyDescent="0.2">
      <c r="F11" s="16">
        <v>45555.590968850658</v>
      </c>
      <c r="G11" s="24">
        <v>45555.590968850658</v>
      </c>
      <c r="H11" s="25">
        <v>3740</v>
      </c>
      <c r="I11" s="26">
        <f t="shared" si="0"/>
        <v>-1017182.1547444484</v>
      </c>
      <c r="J11" s="26">
        <f t="shared" si="1"/>
        <v>1049634.1089160112</v>
      </c>
      <c r="K11" s="26" t="str">
        <f t="shared" si="2"/>
        <v>Good</v>
      </c>
      <c r="L11" s="25">
        <f t="shared" si="3"/>
        <v>3740</v>
      </c>
      <c r="M11" s="26">
        <f t="shared" si="4"/>
        <v>-13975.836194986849</v>
      </c>
      <c r="N11" s="26">
        <f t="shared" si="5"/>
        <v>20870.014808382854</v>
      </c>
      <c r="O11" s="26" t="str">
        <f t="shared" si="6"/>
        <v>Good</v>
      </c>
      <c r="P11" s="25">
        <f t="shared" si="7"/>
        <v>3740</v>
      </c>
      <c r="Q11" s="25">
        <f t="shared" si="8"/>
        <v>3740</v>
      </c>
    </row>
    <row r="12" spans="1:23" x14ac:dyDescent="0.2">
      <c r="F12" s="16">
        <v>45555.058430192919</v>
      </c>
      <c r="G12" s="24">
        <v>45555.058430192919</v>
      </c>
      <c r="H12" s="25">
        <v>3367</v>
      </c>
      <c r="I12" s="26">
        <f t="shared" si="0"/>
        <v>-1017182.1547444484</v>
      </c>
      <c r="J12" s="26">
        <f t="shared" si="1"/>
        <v>1049634.1089160112</v>
      </c>
      <c r="K12" s="26" t="str">
        <f t="shared" si="2"/>
        <v>Good</v>
      </c>
      <c r="L12" s="25">
        <f t="shared" si="3"/>
        <v>3367</v>
      </c>
      <c r="M12" s="26">
        <f t="shared" si="4"/>
        <v>-13975.836194986849</v>
      </c>
      <c r="N12" s="26">
        <f t="shared" si="5"/>
        <v>20870.014808382854</v>
      </c>
      <c r="O12" s="26" t="str">
        <f t="shared" si="6"/>
        <v>Good</v>
      </c>
      <c r="P12" s="25">
        <f t="shared" si="7"/>
        <v>3367</v>
      </c>
      <c r="Q12" s="25">
        <f t="shared" si="8"/>
        <v>3367</v>
      </c>
    </row>
    <row r="13" spans="1:23" x14ac:dyDescent="0.2">
      <c r="F13" s="16">
        <v>45554.474778797055</v>
      </c>
      <c r="G13" s="24">
        <v>45554.474778797055</v>
      </c>
      <c r="H13" s="25">
        <v>3264</v>
      </c>
      <c r="I13" s="26">
        <f t="shared" si="0"/>
        <v>-1017182.1547444484</v>
      </c>
      <c r="J13" s="26">
        <f t="shared" si="1"/>
        <v>1049634.1089160112</v>
      </c>
      <c r="K13" s="26" t="str">
        <f t="shared" si="2"/>
        <v>Good</v>
      </c>
      <c r="L13" s="25">
        <f t="shared" si="3"/>
        <v>3264</v>
      </c>
      <c r="M13" s="26">
        <f t="shared" si="4"/>
        <v>-13975.836194986849</v>
      </c>
      <c r="N13" s="26">
        <f t="shared" si="5"/>
        <v>20870.014808382854</v>
      </c>
      <c r="O13" s="26" t="str">
        <f t="shared" si="6"/>
        <v>Good</v>
      </c>
      <c r="P13" s="25">
        <f t="shared" si="7"/>
        <v>3264</v>
      </c>
      <c r="Q13" s="25">
        <f t="shared" si="8"/>
        <v>3264</v>
      </c>
    </row>
    <row r="14" spans="1:23" x14ac:dyDescent="0.2">
      <c r="F14" s="16">
        <v>45553.866817659</v>
      </c>
      <c r="G14" s="24">
        <v>45553.866817659</v>
      </c>
      <c r="H14" s="25">
        <v>3735</v>
      </c>
      <c r="I14" s="26">
        <f t="shared" si="0"/>
        <v>-1017182.1547444484</v>
      </c>
      <c r="J14" s="26">
        <f t="shared" si="1"/>
        <v>1049634.1089160112</v>
      </c>
      <c r="K14" s="26" t="str">
        <f t="shared" si="2"/>
        <v>Good</v>
      </c>
      <c r="L14" s="25">
        <f t="shared" si="3"/>
        <v>3735</v>
      </c>
      <c r="M14" s="26">
        <f t="shared" si="4"/>
        <v>-13975.836194986849</v>
      </c>
      <c r="N14" s="26">
        <f t="shared" si="5"/>
        <v>20870.014808382854</v>
      </c>
      <c r="O14" s="26" t="str">
        <f t="shared" si="6"/>
        <v>Good</v>
      </c>
      <c r="P14" s="25">
        <f t="shared" si="7"/>
        <v>3735</v>
      </c>
      <c r="Q14" s="25">
        <f t="shared" si="8"/>
        <v>3735</v>
      </c>
    </row>
    <row r="15" spans="1:23" x14ac:dyDescent="0.2">
      <c r="F15" s="16">
        <v>45553.260496948227</v>
      </c>
      <c r="G15" s="24">
        <v>45553.260496948227</v>
      </c>
      <c r="H15" s="25">
        <v>3338</v>
      </c>
      <c r="I15" s="26">
        <f t="shared" si="0"/>
        <v>-1017182.1547444484</v>
      </c>
      <c r="J15" s="26">
        <f t="shared" si="1"/>
        <v>1049634.1089160112</v>
      </c>
      <c r="K15" s="26" t="str">
        <f t="shared" si="2"/>
        <v>Good</v>
      </c>
      <c r="L15" s="25">
        <f t="shared" si="3"/>
        <v>3338</v>
      </c>
      <c r="M15" s="26">
        <f t="shared" si="4"/>
        <v>-13975.836194986849</v>
      </c>
      <c r="N15" s="26">
        <f t="shared" si="5"/>
        <v>20870.014808382854</v>
      </c>
      <c r="O15" s="26" t="str">
        <f t="shared" si="6"/>
        <v>Good</v>
      </c>
      <c r="P15" s="25">
        <f t="shared" si="7"/>
        <v>3338</v>
      </c>
      <c r="Q15" s="25">
        <f t="shared" si="8"/>
        <v>3338</v>
      </c>
    </row>
    <row r="16" spans="1:23" x14ac:dyDescent="0.2">
      <c r="F16" s="16">
        <v>45552.72061932864</v>
      </c>
      <c r="G16" s="24">
        <v>45552.72061932864</v>
      </c>
      <c r="H16" s="25">
        <v>3890</v>
      </c>
      <c r="I16" s="26">
        <f t="shared" si="0"/>
        <v>-1017182.1547444484</v>
      </c>
      <c r="J16" s="26">
        <f t="shared" si="1"/>
        <v>1049634.1089160112</v>
      </c>
      <c r="K16" s="26" t="str">
        <f t="shared" si="2"/>
        <v>Good</v>
      </c>
      <c r="L16" s="25">
        <f t="shared" si="3"/>
        <v>3890</v>
      </c>
      <c r="M16" s="26">
        <f t="shared" si="4"/>
        <v>-13975.836194986849</v>
      </c>
      <c r="N16" s="26">
        <f t="shared" si="5"/>
        <v>20870.014808382854</v>
      </c>
      <c r="O16" s="26" t="str">
        <f t="shared" si="6"/>
        <v>Good</v>
      </c>
      <c r="P16" s="25">
        <f t="shared" si="7"/>
        <v>3890</v>
      </c>
      <c r="Q16" s="25">
        <f t="shared" si="8"/>
        <v>3890</v>
      </c>
    </row>
    <row r="17" spans="6:17" x14ac:dyDescent="0.2">
      <c r="F17" s="16">
        <v>45552.18118344387</v>
      </c>
      <c r="G17" s="24">
        <v>45552.18118344387</v>
      </c>
      <c r="H17" s="25">
        <v>3352</v>
      </c>
      <c r="I17" s="26">
        <f t="shared" si="0"/>
        <v>-1017182.1547444484</v>
      </c>
      <c r="J17" s="26">
        <f t="shared" si="1"/>
        <v>1049634.1089160112</v>
      </c>
      <c r="K17" s="26" t="str">
        <f t="shared" si="2"/>
        <v>Good</v>
      </c>
      <c r="L17" s="25">
        <f t="shared" si="3"/>
        <v>3352</v>
      </c>
      <c r="M17" s="26">
        <f t="shared" si="4"/>
        <v>-13975.836194986849</v>
      </c>
      <c r="N17" s="26">
        <f t="shared" si="5"/>
        <v>20870.014808382854</v>
      </c>
      <c r="O17" s="26" t="str">
        <f t="shared" si="6"/>
        <v>Good</v>
      </c>
      <c r="P17" s="25">
        <f t="shared" si="7"/>
        <v>3352</v>
      </c>
      <c r="Q17" s="25">
        <f t="shared" si="8"/>
        <v>3352</v>
      </c>
    </row>
    <row r="18" spans="6:17" x14ac:dyDescent="0.2">
      <c r="F18" s="16">
        <v>45551.608152787907</v>
      </c>
      <c r="G18" s="24">
        <v>45551.608152787907</v>
      </c>
      <c r="H18" s="25">
        <v>3327</v>
      </c>
      <c r="I18" s="26">
        <f t="shared" si="0"/>
        <v>-1017182.1547444484</v>
      </c>
      <c r="J18" s="26">
        <f t="shared" si="1"/>
        <v>1049634.1089160112</v>
      </c>
      <c r="K18" s="26" t="str">
        <f t="shared" si="2"/>
        <v>Good</v>
      </c>
      <c r="L18" s="25">
        <f t="shared" si="3"/>
        <v>3327</v>
      </c>
      <c r="M18" s="26">
        <f t="shared" si="4"/>
        <v>-13975.836194986849</v>
      </c>
      <c r="N18" s="26">
        <f t="shared" si="5"/>
        <v>20870.014808382854</v>
      </c>
      <c r="O18" s="26" t="str">
        <f t="shared" si="6"/>
        <v>Good</v>
      </c>
      <c r="P18" s="25">
        <f t="shared" si="7"/>
        <v>3327</v>
      </c>
      <c r="Q18" s="25">
        <f t="shared" si="8"/>
        <v>3327</v>
      </c>
    </row>
    <row r="19" spans="6:17" x14ac:dyDescent="0.2">
      <c r="F19" s="16">
        <v>45551.059048754651</v>
      </c>
      <c r="G19" s="24">
        <v>45551.059048754651</v>
      </c>
      <c r="H19" s="25">
        <v>3690</v>
      </c>
      <c r="I19" s="26">
        <f t="shared" si="0"/>
        <v>-1017182.1547444484</v>
      </c>
      <c r="J19" s="26">
        <f t="shared" si="1"/>
        <v>1049634.1089160112</v>
      </c>
      <c r="K19" s="26" t="str">
        <f t="shared" si="2"/>
        <v>Good</v>
      </c>
      <c r="L19" s="25">
        <f t="shared" si="3"/>
        <v>3690</v>
      </c>
      <c r="M19" s="26">
        <f t="shared" si="4"/>
        <v>-13975.836194986849</v>
      </c>
      <c r="N19" s="26">
        <f t="shared" si="5"/>
        <v>20870.014808382854</v>
      </c>
      <c r="O19" s="26" t="str">
        <f t="shared" si="6"/>
        <v>Good</v>
      </c>
      <c r="P19" s="25">
        <f t="shared" si="7"/>
        <v>3690</v>
      </c>
      <c r="Q19" s="25">
        <f t="shared" si="8"/>
        <v>3690</v>
      </c>
    </row>
    <row r="20" spans="6:17" x14ac:dyDescent="0.2">
      <c r="F20" s="16">
        <v>45548.77992262083</v>
      </c>
      <c r="G20" s="24">
        <v>45548.77992262083</v>
      </c>
      <c r="H20" s="25">
        <v>3655</v>
      </c>
      <c r="I20" s="26">
        <f t="shared" si="0"/>
        <v>-1017182.1547444484</v>
      </c>
      <c r="J20" s="26">
        <f t="shared" si="1"/>
        <v>1049634.1089160112</v>
      </c>
      <c r="K20" s="26" t="str">
        <f t="shared" si="2"/>
        <v>Good</v>
      </c>
      <c r="L20" s="25">
        <f t="shared" si="3"/>
        <v>3655</v>
      </c>
      <c r="M20" s="26">
        <f t="shared" si="4"/>
        <v>-13975.836194986849</v>
      </c>
      <c r="N20" s="26">
        <f t="shared" si="5"/>
        <v>20870.014808382854</v>
      </c>
      <c r="O20" s="26" t="str">
        <f t="shared" si="6"/>
        <v>Good</v>
      </c>
      <c r="P20" s="25">
        <f t="shared" si="7"/>
        <v>3655</v>
      </c>
      <c r="Q20" s="25">
        <f t="shared" si="8"/>
        <v>3655</v>
      </c>
    </row>
    <row r="21" spans="6:17" ht="15.75" customHeight="1" x14ac:dyDescent="0.2">
      <c r="F21" s="16">
        <v>45548.18144691913</v>
      </c>
      <c r="G21" s="24">
        <v>45548.18144691913</v>
      </c>
      <c r="H21" s="25">
        <v>3607</v>
      </c>
      <c r="I21" s="26">
        <f t="shared" si="0"/>
        <v>-1017182.1547444484</v>
      </c>
      <c r="J21" s="26">
        <f t="shared" si="1"/>
        <v>1049634.1089160112</v>
      </c>
      <c r="K21" s="26" t="str">
        <f t="shared" si="2"/>
        <v>Good</v>
      </c>
      <c r="L21" s="25">
        <f t="shared" si="3"/>
        <v>3607</v>
      </c>
      <c r="M21" s="26">
        <f t="shared" si="4"/>
        <v>-13975.836194986849</v>
      </c>
      <c r="N21" s="26">
        <f t="shared" si="5"/>
        <v>20870.014808382854</v>
      </c>
      <c r="O21" s="26" t="str">
        <f t="shared" si="6"/>
        <v>Good</v>
      </c>
      <c r="P21" s="25">
        <f t="shared" si="7"/>
        <v>3607</v>
      </c>
      <c r="Q21" s="25">
        <f t="shared" si="8"/>
        <v>3607</v>
      </c>
    </row>
    <row r="22" spans="6:17" ht="15.75" customHeight="1" x14ac:dyDescent="0.2">
      <c r="F22" s="16">
        <v>45547.579273437157</v>
      </c>
      <c r="G22" s="24">
        <v>45547.579273437157</v>
      </c>
      <c r="H22" s="25">
        <v>3246</v>
      </c>
      <c r="I22" s="26">
        <f t="shared" si="0"/>
        <v>-1017182.1547444484</v>
      </c>
      <c r="J22" s="26">
        <f t="shared" si="1"/>
        <v>1049634.1089160112</v>
      </c>
      <c r="K22" s="26" t="str">
        <f t="shared" si="2"/>
        <v>Good</v>
      </c>
      <c r="L22" s="25">
        <f t="shared" si="3"/>
        <v>3246</v>
      </c>
      <c r="M22" s="26">
        <f t="shared" si="4"/>
        <v>-13975.836194986849</v>
      </c>
      <c r="N22" s="26">
        <f t="shared" si="5"/>
        <v>20870.014808382854</v>
      </c>
      <c r="O22" s="26" t="str">
        <f t="shared" si="6"/>
        <v>Good</v>
      </c>
      <c r="P22" s="25">
        <f t="shared" si="7"/>
        <v>3246</v>
      </c>
      <c r="Q22" s="25">
        <f t="shared" si="8"/>
        <v>3246</v>
      </c>
    </row>
    <row r="23" spans="6:17" ht="15.75" customHeight="1" x14ac:dyDescent="0.2">
      <c r="F23" s="16">
        <v>45547.015128991559</v>
      </c>
      <c r="G23" s="24">
        <v>45547.015128991559</v>
      </c>
      <c r="H23" s="25">
        <v>3599</v>
      </c>
      <c r="I23" s="26">
        <f t="shared" si="0"/>
        <v>-1017182.1547444484</v>
      </c>
      <c r="J23" s="26">
        <f t="shared" si="1"/>
        <v>1049634.1089160112</v>
      </c>
      <c r="K23" s="26" t="str">
        <f t="shared" si="2"/>
        <v>Good</v>
      </c>
      <c r="L23" s="25">
        <f t="shared" si="3"/>
        <v>3599</v>
      </c>
      <c r="M23" s="26">
        <f t="shared" si="4"/>
        <v>-13975.836194986849</v>
      </c>
      <c r="N23" s="26">
        <f t="shared" si="5"/>
        <v>20870.014808382854</v>
      </c>
      <c r="O23" s="26" t="str">
        <f t="shared" si="6"/>
        <v>Good</v>
      </c>
      <c r="P23" s="25">
        <f t="shared" si="7"/>
        <v>3599</v>
      </c>
      <c r="Q23" s="25">
        <f t="shared" si="8"/>
        <v>3599</v>
      </c>
    </row>
    <row r="24" spans="6:17" ht="15.75" customHeight="1" x14ac:dyDescent="0.2">
      <c r="F24" s="16">
        <v>45546.426615914606</v>
      </c>
      <c r="G24" s="24">
        <v>45546.426615914606</v>
      </c>
      <c r="H24" s="25">
        <v>3681</v>
      </c>
      <c r="I24" s="26">
        <f t="shared" si="0"/>
        <v>-1017182.1547444484</v>
      </c>
      <c r="J24" s="26">
        <f t="shared" si="1"/>
        <v>1049634.1089160112</v>
      </c>
      <c r="K24" s="26" t="str">
        <f t="shared" si="2"/>
        <v>Good</v>
      </c>
      <c r="L24" s="25">
        <f t="shared" si="3"/>
        <v>3681</v>
      </c>
      <c r="M24" s="26">
        <f t="shared" si="4"/>
        <v>-13975.836194986849</v>
      </c>
      <c r="N24" s="26">
        <f t="shared" si="5"/>
        <v>20870.014808382854</v>
      </c>
      <c r="O24" s="26" t="str">
        <f t="shared" si="6"/>
        <v>Good</v>
      </c>
      <c r="P24" s="25">
        <f t="shared" si="7"/>
        <v>3681</v>
      </c>
      <c r="Q24" s="25">
        <f t="shared" si="8"/>
        <v>3681</v>
      </c>
    </row>
    <row r="25" spans="6:17" ht="15.75" customHeight="1" x14ac:dyDescent="0.2">
      <c r="F25" s="16">
        <v>45545.82123153533</v>
      </c>
      <c r="G25" s="24">
        <v>45545.82123153533</v>
      </c>
      <c r="H25" s="25">
        <v>3408</v>
      </c>
      <c r="I25" s="26">
        <f t="shared" si="0"/>
        <v>-1017182.1547444484</v>
      </c>
      <c r="J25" s="26">
        <f t="shared" si="1"/>
        <v>1049634.1089160112</v>
      </c>
      <c r="K25" s="26" t="str">
        <f t="shared" si="2"/>
        <v>Good</v>
      </c>
      <c r="L25" s="25">
        <f t="shared" si="3"/>
        <v>3408</v>
      </c>
      <c r="M25" s="26">
        <f t="shared" si="4"/>
        <v>-13975.836194986849</v>
      </c>
      <c r="N25" s="26">
        <f t="shared" si="5"/>
        <v>20870.014808382854</v>
      </c>
      <c r="O25" s="26" t="str">
        <f t="shared" si="6"/>
        <v>Good</v>
      </c>
      <c r="P25" s="25">
        <f t="shared" si="7"/>
        <v>3408</v>
      </c>
      <c r="Q25" s="25">
        <f t="shared" si="8"/>
        <v>3408</v>
      </c>
    </row>
    <row r="26" spans="6:17" ht="15.75" customHeight="1" x14ac:dyDescent="0.2">
      <c r="F26" s="16">
        <v>45545.25526598229</v>
      </c>
      <c r="G26" s="24">
        <v>45545.25526598229</v>
      </c>
      <c r="H26" s="25">
        <v>3208</v>
      </c>
      <c r="I26" s="26">
        <f t="shared" si="0"/>
        <v>-1017182.1547444484</v>
      </c>
      <c r="J26" s="26">
        <f t="shared" si="1"/>
        <v>1049634.1089160112</v>
      </c>
      <c r="K26" s="26" t="str">
        <f t="shared" si="2"/>
        <v>Good</v>
      </c>
      <c r="L26" s="25">
        <f t="shared" si="3"/>
        <v>3208</v>
      </c>
      <c r="M26" s="26">
        <f t="shared" si="4"/>
        <v>-13975.836194986849</v>
      </c>
      <c r="N26" s="26">
        <f t="shared" si="5"/>
        <v>20870.014808382854</v>
      </c>
      <c r="O26" s="26" t="str">
        <f t="shared" si="6"/>
        <v>Good</v>
      </c>
      <c r="P26" s="25">
        <f t="shared" si="7"/>
        <v>3208</v>
      </c>
      <c r="Q26" s="25">
        <f t="shared" si="8"/>
        <v>3208</v>
      </c>
    </row>
    <row r="27" spans="6:17" ht="15.75" customHeight="1" x14ac:dyDescent="0.2">
      <c r="F27" s="16">
        <v>45544.716102886865</v>
      </c>
      <c r="G27" s="24">
        <v>45544.716102886865</v>
      </c>
      <c r="H27" s="25">
        <v>3272</v>
      </c>
      <c r="I27" s="26">
        <f t="shared" si="0"/>
        <v>-1017182.1547444484</v>
      </c>
      <c r="J27" s="26">
        <f t="shared" si="1"/>
        <v>1049634.1089160112</v>
      </c>
      <c r="K27" s="26" t="str">
        <f t="shared" si="2"/>
        <v>Good</v>
      </c>
      <c r="L27" s="25">
        <f t="shared" si="3"/>
        <v>3272</v>
      </c>
      <c r="M27" s="26">
        <f t="shared" si="4"/>
        <v>-13975.836194986849</v>
      </c>
      <c r="N27" s="26">
        <f t="shared" si="5"/>
        <v>20870.014808382854</v>
      </c>
      <c r="O27" s="26" t="str">
        <f t="shared" si="6"/>
        <v>Good</v>
      </c>
      <c r="P27" s="25">
        <f t="shared" si="7"/>
        <v>3272</v>
      </c>
      <c r="Q27" s="25">
        <f t="shared" si="8"/>
        <v>3272</v>
      </c>
    </row>
    <row r="28" spans="6:17" ht="15.75" customHeight="1" x14ac:dyDescent="0.2">
      <c r="F28" s="16">
        <v>45544.152930147313</v>
      </c>
      <c r="G28" s="24">
        <v>45544.152930147313</v>
      </c>
      <c r="H28" s="25">
        <v>3424</v>
      </c>
      <c r="I28" s="26">
        <f t="shared" si="0"/>
        <v>-1017182.1547444484</v>
      </c>
      <c r="J28" s="26">
        <f t="shared" si="1"/>
        <v>1049634.1089160112</v>
      </c>
      <c r="K28" s="26" t="str">
        <f t="shared" si="2"/>
        <v>Good</v>
      </c>
      <c r="L28" s="25">
        <f t="shared" si="3"/>
        <v>3424</v>
      </c>
      <c r="M28" s="26">
        <f t="shared" si="4"/>
        <v>-13975.836194986849</v>
      </c>
      <c r="N28" s="26">
        <f t="shared" si="5"/>
        <v>20870.014808382854</v>
      </c>
      <c r="O28" s="26" t="str">
        <f t="shared" si="6"/>
        <v>Good</v>
      </c>
      <c r="P28" s="25">
        <f t="shared" si="7"/>
        <v>3424</v>
      </c>
      <c r="Q28" s="25">
        <f t="shared" si="8"/>
        <v>3424</v>
      </c>
    </row>
    <row r="29" spans="6:17" ht="15.75" customHeight="1" x14ac:dyDescent="0.2">
      <c r="F29" s="16">
        <v>45541.97381513202</v>
      </c>
      <c r="G29" s="24">
        <v>45541.97381513202</v>
      </c>
      <c r="H29" s="25">
        <v>3295</v>
      </c>
      <c r="I29" s="26">
        <f t="shared" si="0"/>
        <v>-1017182.1547444484</v>
      </c>
      <c r="J29" s="26">
        <f t="shared" si="1"/>
        <v>1049634.1089160112</v>
      </c>
      <c r="K29" s="26" t="str">
        <f t="shared" si="2"/>
        <v>Good</v>
      </c>
      <c r="L29" s="25">
        <f t="shared" si="3"/>
        <v>3295</v>
      </c>
      <c r="M29" s="26">
        <f t="shared" si="4"/>
        <v>-13975.836194986849</v>
      </c>
      <c r="N29" s="26">
        <f t="shared" si="5"/>
        <v>20870.014808382854</v>
      </c>
      <c r="O29" s="26" t="str">
        <f t="shared" si="6"/>
        <v>Good</v>
      </c>
      <c r="P29" s="25">
        <f t="shared" si="7"/>
        <v>3295</v>
      </c>
      <c r="Q29" s="25">
        <f t="shared" si="8"/>
        <v>3295</v>
      </c>
    </row>
    <row r="30" spans="6:17" ht="15.75" customHeight="1" x14ac:dyDescent="0.2">
      <c r="F30" s="16">
        <v>45541.390326885121</v>
      </c>
      <c r="G30" s="24">
        <v>45541.390326885121</v>
      </c>
      <c r="H30" s="25">
        <v>3512</v>
      </c>
      <c r="I30" s="26">
        <f t="shared" si="0"/>
        <v>-1017182.1547444484</v>
      </c>
      <c r="J30" s="26">
        <f t="shared" si="1"/>
        <v>1049634.1089160112</v>
      </c>
      <c r="K30" s="26" t="str">
        <f t="shared" si="2"/>
        <v>Good</v>
      </c>
      <c r="L30" s="25">
        <f t="shared" si="3"/>
        <v>3512</v>
      </c>
      <c r="M30" s="26">
        <f t="shared" si="4"/>
        <v>-13975.836194986849</v>
      </c>
      <c r="N30" s="26">
        <f t="shared" si="5"/>
        <v>20870.014808382854</v>
      </c>
      <c r="O30" s="26" t="str">
        <f t="shared" si="6"/>
        <v>Good</v>
      </c>
      <c r="P30" s="25">
        <f t="shared" si="7"/>
        <v>3512</v>
      </c>
      <c r="Q30" s="25">
        <f t="shared" si="8"/>
        <v>3512</v>
      </c>
    </row>
    <row r="31" spans="6:17" ht="15.75" customHeight="1" x14ac:dyDescent="0.2">
      <c r="F31" s="16">
        <v>45540.793085229743</v>
      </c>
      <c r="G31" s="24">
        <v>45540.793085229743</v>
      </c>
      <c r="H31" s="25">
        <v>3398</v>
      </c>
      <c r="I31" s="26">
        <f t="shared" si="0"/>
        <v>-1017182.1547444484</v>
      </c>
      <c r="J31" s="26">
        <f t="shared" si="1"/>
        <v>1049634.1089160112</v>
      </c>
      <c r="K31" s="26" t="str">
        <f t="shared" si="2"/>
        <v>Good</v>
      </c>
      <c r="L31" s="25">
        <f t="shared" si="3"/>
        <v>3398</v>
      </c>
      <c r="M31" s="26">
        <f t="shared" si="4"/>
        <v>-13975.836194986849</v>
      </c>
      <c r="N31" s="26">
        <f t="shared" si="5"/>
        <v>20870.014808382854</v>
      </c>
      <c r="O31" s="26" t="str">
        <f t="shared" si="6"/>
        <v>Good</v>
      </c>
      <c r="P31" s="25">
        <f t="shared" si="7"/>
        <v>3398</v>
      </c>
      <c r="Q31" s="25">
        <f t="shared" si="8"/>
        <v>3398</v>
      </c>
    </row>
    <row r="32" spans="6:17" ht="15.75" customHeight="1" x14ac:dyDescent="0.2">
      <c r="F32" s="16">
        <v>45540.246249801792</v>
      </c>
      <c r="G32" s="24">
        <v>45540.246249801792</v>
      </c>
      <c r="H32" s="25">
        <v>3049</v>
      </c>
      <c r="I32" s="26">
        <f t="shared" si="0"/>
        <v>-1017182.1547444484</v>
      </c>
      <c r="J32" s="26">
        <f t="shared" si="1"/>
        <v>1049634.1089160112</v>
      </c>
      <c r="K32" s="26" t="str">
        <f t="shared" si="2"/>
        <v>Good</v>
      </c>
      <c r="L32" s="25">
        <f t="shared" si="3"/>
        <v>3049</v>
      </c>
      <c r="M32" s="26">
        <f t="shared" si="4"/>
        <v>-13975.836194986849</v>
      </c>
      <c r="N32" s="26">
        <f t="shared" si="5"/>
        <v>20870.014808382854</v>
      </c>
      <c r="O32" s="26" t="str">
        <f t="shared" si="6"/>
        <v>Good</v>
      </c>
      <c r="P32" s="25">
        <f t="shared" si="7"/>
        <v>3049</v>
      </c>
      <c r="Q32" s="25">
        <f t="shared" si="8"/>
        <v>3049</v>
      </c>
    </row>
    <row r="33" spans="6:17" ht="15.75" customHeight="1" x14ac:dyDescent="0.2">
      <c r="F33" s="16">
        <v>45539.653257542617</v>
      </c>
      <c r="G33" s="24">
        <v>45539.653257542617</v>
      </c>
      <c r="H33" s="25">
        <v>3401</v>
      </c>
      <c r="I33" s="26">
        <f t="shared" si="0"/>
        <v>-1017182.1547444484</v>
      </c>
      <c r="J33" s="26">
        <f t="shared" si="1"/>
        <v>1049634.1089160112</v>
      </c>
      <c r="K33" s="26" t="str">
        <f t="shared" si="2"/>
        <v>Good</v>
      </c>
      <c r="L33" s="25">
        <f t="shared" si="3"/>
        <v>3401</v>
      </c>
      <c r="M33" s="26">
        <f t="shared" si="4"/>
        <v>-13975.836194986849</v>
      </c>
      <c r="N33" s="26">
        <f t="shared" si="5"/>
        <v>20870.014808382854</v>
      </c>
      <c r="O33" s="26" t="str">
        <f t="shared" si="6"/>
        <v>Good</v>
      </c>
      <c r="P33" s="25">
        <f t="shared" si="7"/>
        <v>3401</v>
      </c>
      <c r="Q33" s="25">
        <f t="shared" si="8"/>
        <v>3401</v>
      </c>
    </row>
    <row r="34" spans="6:17" ht="15.75" customHeight="1" x14ac:dyDescent="0.2">
      <c r="F34" s="16">
        <v>45539.075347453749</v>
      </c>
      <c r="G34" s="24">
        <v>45539.075347453749</v>
      </c>
      <c r="H34" s="25">
        <v>2963</v>
      </c>
      <c r="I34" s="26">
        <f t="shared" si="0"/>
        <v>-1017182.1547444484</v>
      </c>
      <c r="J34" s="26">
        <f t="shared" si="1"/>
        <v>1049634.1089160112</v>
      </c>
      <c r="K34" s="26" t="str">
        <f t="shared" si="2"/>
        <v>Good</v>
      </c>
      <c r="L34" s="25">
        <f t="shared" si="3"/>
        <v>2963</v>
      </c>
      <c r="M34" s="26">
        <f t="shared" si="4"/>
        <v>-13975.836194986849</v>
      </c>
      <c r="N34" s="26">
        <f t="shared" si="5"/>
        <v>20870.014808382854</v>
      </c>
      <c r="O34" s="26" t="str">
        <f t="shared" si="6"/>
        <v>Good</v>
      </c>
      <c r="P34" s="25">
        <f t="shared" si="7"/>
        <v>2963</v>
      </c>
      <c r="Q34" s="25">
        <f t="shared" si="8"/>
        <v>2963</v>
      </c>
    </row>
    <row r="35" spans="6:17" ht="15.75" customHeight="1" x14ac:dyDescent="0.2">
      <c r="F35" s="16">
        <v>45538.509226260612</v>
      </c>
      <c r="G35" s="24">
        <v>45538.509226260612</v>
      </c>
      <c r="H35" s="25">
        <v>3089</v>
      </c>
      <c r="I35" s="26">
        <f t="shared" si="0"/>
        <v>-1017182.1547444484</v>
      </c>
      <c r="J35" s="26">
        <f t="shared" si="1"/>
        <v>1049634.1089160112</v>
      </c>
      <c r="K35" s="26" t="str">
        <f t="shared" si="2"/>
        <v>Good</v>
      </c>
      <c r="L35" s="25">
        <f t="shared" si="3"/>
        <v>3089</v>
      </c>
      <c r="M35" s="26">
        <f t="shared" si="4"/>
        <v>-13975.836194986849</v>
      </c>
      <c r="N35" s="26">
        <f t="shared" si="5"/>
        <v>20870.014808382854</v>
      </c>
      <c r="O35" s="26" t="str">
        <f t="shared" si="6"/>
        <v>Good</v>
      </c>
      <c r="P35" s="25">
        <f t="shared" si="7"/>
        <v>3089</v>
      </c>
      <c r="Q35" s="25">
        <f t="shared" si="8"/>
        <v>3089</v>
      </c>
    </row>
    <row r="36" spans="6:17" ht="15.75" customHeight="1" x14ac:dyDescent="0.2">
      <c r="F36" s="16">
        <v>45537.979751553954</v>
      </c>
      <c r="G36" s="24">
        <v>45537.979751553954</v>
      </c>
      <c r="H36" s="25">
        <v>2637</v>
      </c>
      <c r="I36" s="26">
        <f t="shared" si="0"/>
        <v>-1017182.1547444484</v>
      </c>
      <c r="J36" s="26">
        <f t="shared" si="1"/>
        <v>1049634.1089160112</v>
      </c>
      <c r="K36" s="26" t="str">
        <f t="shared" si="2"/>
        <v>Good</v>
      </c>
      <c r="L36" s="25">
        <f t="shared" si="3"/>
        <v>2637</v>
      </c>
      <c r="M36" s="26">
        <f t="shared" si="4"/>
        <v>-13975.836194986849</v>
      </c>
      <c r="N36" s="26">
        <f t="shared" si="5"/>
        <v>20870.014808382854</v>
      </c>
      <c r="O36" s="26" t="str">
        <f t="shared" si="6"/>
        <v>Good</v>
      </c>
      <c r="P36" s="25">
        <f t="shared" si="7"/>
        <v>2637</v>
      </c>
      <c r="Q36" s="25">
        <f t="shared" si="8"/>
        <v>2637</v>
      </c>
    </row>
    <row r="37" spans="6:17" ht="15.75" customHeight="1" x14ac:dyDescent="0.2">
      <c r="F37" s="16">
        <v>45537.411382967744</v>
      </c>
      <c r="G37" s="24">
        <v>45537.411382967744</v>
      </c>
      <c r="H37" s="25">
        <v>3107</v>
      </c>
      <c r="I37" s="26">
        <f t="shared" si="0"/>
        <v>-1017182.1547444484</v>
      </c>
      <c r="J37" s="26">
        <f t="shared" si="1"/>
        <v>1049634.1089160112</v>
      </c>
      <c r="K37" s="26" t="str">
        <f t="shared" si="2"/>
        <v>Good</v>
      </c>
      <c r="L37" s="25">
        <f t="shared" si="3"/>
        <v>3107</v>
      </c>
      <c r="M37" s="26">
        <f t="shared" si="4"/>
        <v>-13975.836194986849</v>
      </c>
      <c r="N37" s="26">
        <f t="shared" si="5"/>
        <v>20870.014808382854</v>
      </c>
      <c r="O37" s="26" t="str">
        <f t="shared" si="6"/>
        <v>Good</v>
      </c>
      <c r="P37" s="25">
        <f t="shared" si="7"/>
        <v>3107</v>
      </c>
      <c r="Q37" s="25">
        <f t="shared" si="8"/>
        <v>3107</v>
      </c>
    </row>
    <row r="38" spans="6:17" ht="15.75" customHeight="1" x14ac:dyDescent="0.2">
      <c r="F38" s="16">
        <v>45534.497399395899</v>
      </c>
      <c r="G38" s="24">
        <v>45534.497399395899</v>
      </c>
      <c r="H38" s="25">
        <v>3189</v>
      </c>
      <c r="I38" s="26">
        <f t="shared" si="0"/>
        <v>-1017182.1547444484</v>
      </c>
      <c r="J38" s="26">
        <f t="shared" si="1"/>
        <v>1049634.1089160112</v>
      </c>
      <c r="K38" s="26" t="str">
        <f t="shared" si="2"/>
        <v>Good</v>
      </c>
      <c r="L38" s="25">
        <f t="shared" si="3"/>
        <v>3189</v>
      </c>
      <c r="M38" s="26">
        <f t="shared" si="4"/>
        <v>-13975.836194986849</v>
      </c>
      <c r="N38" s="26">
        <f t="shared" si="5"/>
        <v>20870.014808382854</v>
      </c>
      <c r="O38" s="26" t="str">
        <f t="shared" si="6"/>
        <v>Good</v>
      </c>
      <c r="P38" s="25">
        <f t="shared" si="7"/>
        <v>3189</v>
      </c>
      <c r="Q38" s="25">
        <f t="shared" si="8"/>
        <v>3189</v>
      </c>
    </row>
    <row r="39" spans="6:17" ht="15.75" customHeight="1" x14ac:dyDescent="0.2">
      <c r="F39" s="16">
        <v>45533.88937343064</v>
      </c>
      <c r="G39" s="24">
        <v>45533.88937343064</v>
      </c>
      <c r="H39" s="25">
        <v>2577</v>
      </c>
      <c r="I39" s="26">
        <f t="shared" si="0"/>
        <v>-1017182.1547444484</v>
      </c>
      <c r="J39" s="26">
        <f t="shared" si="1"/>
        <v>1049634.1089160112</v>
      </c>
      <c r="K39" s="26" t="str">
        <f t="shared" si="2"/>
        <v>Good</v>
      </c>
      <c r="L39" s="25">
        <f t="shared" si="3"/>
        <v>2577</v>
      </c>
      <c r="M39" s="26">
        <f t="shared" si="4"/>
        <v>-13975.836194986849</v>
      </c>
      <c r="N39" s="26">
        <f t="shared" si="5"/>
        <v>20870.014808382854</v>
      </c>
      <c r="O39" s="26" t="str">
        <f t="shared" si="6"/>
        <v>Good</v>
      </c>
      <c r="P39" s="25">
        <f t="shared" si="7"/>
        <v>2577</v>
      </c>
      <c r="Q39" s="25">
        <f t="shared" si="8"/>
        <v>2577</v>
      </c>
    </row>
    <row r="40" spans="6:17" ht="15.75" customHeight="1" x14ac:dyDescent="0.2">
      <c r="F40" s="16">
        <v>45533.290415336465</v>
      </c>
      <c r="G40" s="24">
        <v>45533.290415336465</v>
      </c>
      <c r="H40" s="25">
        <v>2819</v>
      </c>
      <c r="I40" s="26">
        <f t="shared" si="0"/>
        <v>-1017182.1547444484</v>
      </c>
      <c r="J40" s="26">
        <f t="shared" si="1"/>
        <v>1049634.1089160112</v>
      </c>
      <c r="K40" s="26" t="str">
        <f t="shared" si="2"/>
        <v>Good</v>
      </c>
      <c r="L40" s="25">
        <f t="shared" si="3"/>
        <v>2819</v>
      </c>
      <c r="M40" s="26">
        <f t="shared" si="4"/>
        <v>-13975.836194986849</v>
      </c>
      <c r="N40" s="26">
        <f t="shared" si="5"/>
        <v>20870.014808382854</v>
      </c>
      <c r="O40" s="26" t="str">
        <f t="shared" si="6"/>
        <v>Good</v>
      </c>
      <c r="P40" s="25">
        <f t="shared" si="7"/>
        <v>2819</v>
      </c>
      <c r="Q40" s="25">
        <f t="shared" si="8"/>
        <v>2819</v>
      </c>
    </row>
    <row r="41" spans="6:17" ht="15.75" customHeight="1" x14ac:dyDescent="0.2">
      <c r="F41" s="16">
        <v>45532.718324735572</v>
      </c>
      <c r="G41" s="24">
        <v>45532.718324735572</v>
      </c>
      <c r="H41" s="25">
        <v>2962</v>
      </c>
      <c r="I41" s="26">
        <f t="shared" si="0"/>
        <v>-1017182.1547444484</v>
      </c>
      <c r="J41" s="26">
        <f t="shared" si="1"/>
        <v>1049634.1089160112</v>
      </c>
      <c r="K41" s="26" t="str">
        <f t="shared" si="2"/>
        <v>Good</v>
      </c>
      <c r="L41" s="25">
        <f t="shared" si="3"/>
        <v>2962</v>
      </c>
      <c r="M41" s="26">
        <f t="shared" si="4"/>
        <v>-13975.836194986849</v>
      </c>
      <c r="N41" s="26">
        <f t="shared" si="5"/>
        <v>20870.014808382854</v>
      </c>
      <c r="O41" s="26" t="str">
        <f t="shared" si="6"/>
        <v>Good</v>
      </c>
      <c r="P41" s="25">
        <f t="shared" si="7"/>
        <v>2962</v>
      </c>
      <c r="Q41" s="25">
        <f t="shared" si="8"/>
        <v>2962</v>
      </c>
    </row>
    <row r="42" spans="6:17" ht="15.75" customHeight="1" x14ac:dyDescent="0.2">
      <c r="F42" s="16">
        <v>45532.145695522675</v>
      </c>
      <c r="G42" s="24">
        <v>45532.145695522675</v>
      </c>
      <c r="H42" s="25">
        <v>3104</v>
      </c>
      <c r="I42" s="26">
        <f t="shared" si="0"/>
        <v>-1017182.1547444484</v>
      </c>
      <c r="J42" s="26">
        <f t="shared" si="1"/>
        <v>1049634.1089160112</v>
      </c>
      <c r="K42" s="26" t="str">
        <f t="shared" si="2"/>
        <v>Good</v>
      </c>
      <c r="L42" s="25">
        <f t="shared" si="3"/>
        <v>3104</v>
      </c>
      <c r="M42" s="26">
        <f t="shared" si="4"/>
        <v>-13975.836194986849</v>
      </c>
      <c r="N42" s="26">
        <f t="shared" si="5"/>
        <v>20870.014808382854</v>
      </c>
      <c r="O42" s="26" t="str">
        <f t="shared" si="6"/>
        <v>Good</v>
      </c>
      <c r="P42" s="25">
        <f t="shared" si="7"/>
        <v>3104</v>
      </c>
      <c r="Q42" s="25">
        <f t="shared" si="8"/>
        <v>3104</v>
      </c>
    </row>
    <row r="43" spans="6:17" ht="15.75" customHeight="1" x14ac:dyDescent="0.2">
      <c r="F43" s="16">
        <v>45531.608162523924</v>
      </c>
      <c r="G43" s="24">
        <v>45531.608162523924</v>
      </c>
      <c r="H43" s="25">
        <v>2436</v>
      </c>
      <c r="I43" s="26">
        <f t="shared" si="0"/>
        <v>-1017182.1547444484</v>
      </c>
      <c r="J43" s="26">
        <f t="shared" si="1"/>
        <v>1049634.1089160112</v>
      </c>
      <c r="K43" s="26" t="str">
        <f t="shared" si="2"/>
        <v>Good</v>
      </c>
      <c r="L43" s="25">
        <f t="shared" si="3"/>
        <v>2436</v>
      </c>
      <c r="M43" s="26">
        <f t="shared" si="4"/>
        <v>-13975.836194986849</v>
      </c>
      <c r="N43" s="26">
        <f t="shared" si="5"/>
        <v>20870.014808382854</v>
      </c>
      <c r="O43" s="26" t="str">
        <f t="shared" si="6"/>
        <v>Good</v>
      </c>
      <c r="P43" s="25">
        <f t="shared" si="7"/>
        <v>2436</v>
      </c>
      <c r="Q43" s="25">
        <f t="shared" si="8"/>
        <v>2436</v>
      </c>
    </row>
    <row r="44" spans="6:17" ht="15.75" customHeight="1" x14ac:dyDescent="0.2">
      <c r="F44" s="16">
        <v>45531.019388722489</v>
      </c>
      <c r="G44" s="24">
        <v>45531.019388722489</v>
      </c>
      <c r="H44" s="25">
        <v>2715</v>
      </c>
      <c r="I44" s="26">
        <f t="shared" si="0"/>
        <v>-1017182.1547444484</v>
      </c>
      <c r="J44" s="26">
        <f t="shared" si="1"/>
        <v>1049634.1089160112</v>
      </c>
      <c r="K44" s="26" t="str">
        <f t="shared" si="2"/>
        <v>Good</v>
      </c>
      <c r="L44" s="25">
        <f t="shared" si="3"/>
        <v>2715</v>
      </c>
      <c r="M44" s="26">
        <f t="shared" si="4"/>
        <v>-13975.836194986849</v>
      </c>
      <c r="N44" s="26">
        <f t="shared" si="5"/>
        <v>20870.014808382854</v>
      </c>
      <c r="O44" s="26" t="str">
        <f t="shared" si="6"/>
        <v>Good</v>
      </c>
      <c r="P44" s="25">
        <f t="shared" si="7"/>
        <v>2715</v>
      </c>
      <c r="Q44" s="25">
        <f t="shared" si="8"/>
        <v>2715</v>
      </c>
    </row>
    <row r="45" spans="6:17" ht="15.75" customHeight="1" x14ac:dyDescent="0.2">
      <c r="F45" s="16">
        <v>45530.453854496402</v>
      </c>
      <c r="G45" s="24">
        <v>45530.453854496402</v>
      </c>
      <c r="H45" s="25">
        <v>2490</v>
      </c>
      <c r="I45" s="26">
        <f t="shared" si="0"/>
        <v>-1017182.1547444484</v>
      </c>
      <c r="J45" s="26">
        <f t="shared" si="1"/>
        <v>1049634.1089160112</v>
      </c>
      <c r="K45" s="26" t="str">
        <f t="shared" si="2"/>
        <v>Good</v>
      </c>
      <c r="L45" s="25">
        <f t="shared" si="3"/>
        <v>2490</v>
      </c>
      <c r="M45" s="26">
        <f t="shared" si="4"/>
        <v>-13975.836194986849</v>
      </c>
      <c r="N45" s="26">
        <f t="shared" si="5"/>
        <v>20870.014808382854</v>
      </c>
      <c r="O45" s="26" t="str">
        <f t="shared" si="6"/>
        <v>Good</v>
      </c>
      <c r="P45" s="25">
        <f t="shared" si="7"/>
        <v>2490</v>
      </c>
      <c r="Q45" s="25">
        <f t="shared" si="8"/>
        <v>2490</v>
      </c>
    </row>
    <row r="46" spans="6:17" ht="15.75" customHeight="1" x14ac:dyDescent="0.2">
      <c r="F46" s="16">
        <v>45527.607928542515</v>
      </c>
      <c r="G46" s="24">
        <v>45527.607928542515</v>
      </c>
      <c r="H46" s="25">
        <v>2811</v>
      </c>
      <c r="I46" s="26">
        <f t="shared" si="0"/>
        <v>-1017182.1547444484</v>
      </c>
      <c r="J46" s="26">
        <f t="shared" si="1"/>
        <v>1049634.1089160112</v>
      </c>
      <c r="K46" s="26" t="str">
        <f t="shared" si="2"/>
        <v>Good</v>
      </c>
      <c r="L46" s="25">
        <f t="shared" si="3"/>
        <v>2811</v>
      </c>
      <c r="M46" s="26">
        <f t="shared" si="4"/>
        <v>-13975.836194986849</v>
      </c>
      <c r="N46" s="26">
        <f t="shared" si="5"/>
        <v>20870.014808382854</v>
      </c>
      <c r="O46" s="26" t="str">
        <f t="shared" si="6"/>
        <v>Good</v>
      </c>
      <c r="P46" s="25">
        <f t="shared" si="7"/>
        <v>2811</v>
      </c>
      <c r="Q46" s="25">
        <f t="shared" si="8"/>
        <v>2811</v>
      </c>
    </row>
    <row r="47" spans="6:17" ht="15.75" customHeight="1" x14ac:dyDescent="0.2">
      <c r="F47" s="16">
        <v>45527.009961651718</v>
      </c>
      <c r="G47" s="24">
        <v>45527.009961651718</v>
      </c>
      <c r="H47" s="25">
        <v>2411</v>
      </c>
      <c r="I47" s="26">
        <f t="shared" si="0"/>
        <v>-1017182.1547444484</v>
      </c>
      <c r="J47" s="26">
        <f t="shared" si="1"/>
        <v>1049634.1089160112</v>
      </c>
      <c r="K47" s="26" t="str">
        <f t="shared" si="2"/>
        <v>Good</v>
      </c>
      <c r="L47" s="25">
        <f t="shared" si="3"/>
        <v>2411</v>
      </c>
      <c r="M47" s="26">
        <f t="shared" si="4"/>
        <v>-13975.836194986849</v>
      </c>
      <c r="N47" s="26">
        <f t="shared" si="5"/>
        <v>20870.014808382854</v>
      </c>
      <c r="O47" s="26" t="str">
        <f t="shared" si="6"/>
        <v>Good</v>
      </c>
      <c r="P47" s="25">
        <f t="shared" si="7"/>
        <v>2411</v>
      </c>
      <c r="Q47" s="25">
        <f t="shared" si="8"/>
        <v>2411</v>
      </c>
    </row>
    <row r="48" spans="6:17" ht="15.75" customHeight="1" x14ac:dyDescent="0.2">
      <c r="F48" s="16">
        <v>45526.403886182234</v>
      </c>
      <c r="G48" s="24">
        <v>45526.403886182234</v>
      </c>
      <c r="H48" s="25">
        <v>2803</v>
      </c>
      <c r="I48" s="26">
        <f t="shared" si="0"/>
        <v>-1017182.1547444484</v>
      </c>
      <c r="J48" s="26">
        <f t="shared" si="1"/>
        <v>1049634.1089160112</v>
      </c>
      <c r="K48" s="26" t="str">
        <f t="shared" si="2"/>
        <v>Good</v>
      </c>
      <c r="L48" s="25">
        <f t="shared" si="3"/>
        <v>2803</v>
      </c>
      <c r="M48" s="26">
        <f t="shared" si="4"/>
        <v>-13975.836194986849</v>
      </c>
      <c r="N48" s="26">
        <f t="shared" si="5"/>
        <v>20870.014808382854</v>
      </c>
      <c r="O48" s="26" t="str">
        <f t="shared" si="6"/>
        <v>Good</v>
      </c>
      <c r="P48" s="25">
        <f t="shared" si="7"/>
        <v>2803</v>
      </c>
      <c r="Q48" s="25">
        <f t="shared" si="8"/>
        <v>2803</v>
      </c>
    </row>
    <row r="49" spans="6:17" ht="15.75" customHeight="1" x14ac:dyDescent="0.2">
      <c r="F49" s="16">
        <v>45525.865375442867</v>
      </c>
      <c r="G49" s="24">
        <v>45525.865375442867</v>
      </c>
      <c r="H49" s="25">
        <v>2612</v>
      </c>
      <c r="I49" s="26">
        <f t="shared" si="0"/>
        <v>-1017182.1547444484</v>
      </c>
      <c r="J49" s="26">
        <f t="shared" si="1"/>
        <v>1049634.1089160112</v>
      </c>
      <c r="K49" s="26" t="str">
        <f t="shared" si="2"/>
        <v>Good</v>
      </c>
      <c r="L49" s="25">
        <f t="shared" si="3"/>
        <v>2612</v>
      </c>
      <c r="M49" s="26">
        <f t="shared" si="4"/>
        <v>-13975.836194986849</v>
      </c>
      <c r="N49" s="26">
        <f t="shared" si="5"/>
        <v>20870.014808382854</v>
      </c>
      <c r="O49" s="26" t="str">
        <f t="shared" si="6"/>
        <v>Good</v>
      </c>
      <c r="P49" s="25">
        <f t="shared" si="7"/>
        <v>2612</v>
      </c>
      <c r="Q49" s="25">
        <f t="shared" si="8"/>
        <v>2612</v>
      </c>
    </row>
    <row r="50" spans="6:17" ht="15.75" customHeight="1" x14ac:dyDescent="0.2">
      <c r="F50" s="16">
        <v>45525.309098243662</v>
      </c>
      <c r="G50" s="24">
        <v>45525.309098243662</v>
      </c>
      <c r="H50" s="25">
        <v>2320</v>
      </c>
      <c r="I50" s="26">
        <f t="shared" si="0"/>
        <v>-1017182.1547444484</v>
      </c>
      <c r="J50" s="26">
        <f t="shared" si="1"/>
        <v>1049634.1089160112</v>
      </c>
      <c r="K50" s="26" t="str">
        <f t="shared" si="2"/>
        <v>Good</v>
      </c>
      <c r="L50" s="25">
        <f t="shared" si="3"/>
        <v>2320</v>
      </c>
      <c r="M50" s="26">
        <f t="shared" si="4"/>
        <v>-13975.836194986849</v>
      </c>
      <c r="N50" s="26">
        <f t="shared" si="5"/>
        <v>20870.014808382854</v>
      </c>
      <c r="O50" s="26" t="str">
        <f t="shared" si="6"/>
        <v>Good</v>
      </c>
      <c r="P50" s="25">
        <f t="shared" si="7"/>
        <v>2320</v>
      </c>
      <c r="Q50" s="25">
        <f t="shared" si="8"/>
        <v>2320</v>
      </c>
    </row>
    <row r="51" spans="6:17" ht="15.75" customHeight="1" x14ac:dyDescent="0.2">
      <c r="F51" s="16">
        <v>45524.734884886078</v>
      </c>
      <c r="G51" s="24">
        <v>45524.734884886078</v>
      </c>
      <c r="H51" s="25">
        <v>2486</v>
      </c>
      <c r="I51" s="26">
        <f t="shared" si="0"/>
        <v>-1017182.1547444484</v>
      </c>
      <c r="J51" s="26">
        <f t="shared" si="1"/>
        <v>1049634.1089160112</v>
      </c>
      <c r="K51" s="26" t="str">
        <f t="shared" si="2"/>
        <v>Good</v>
      </c>
      <c r="L51" s="25">
        <f t="shared" si="3"/>
        <v>2486</v>
      </c>
      <c r="M51" s="26">
        <f t="shared" si="4"/>
        <v>-13975.836194986849</v>
      </c>
      <c r="N51" s="26">
        <f t="shared" si="5"/>
        <v>20870.014808382854</v>
      </c>
      <c r="O51" s="26" t="str">
        <f t="shared" si="6"/>
        <v>Good</v>
      </c>
      <c r="P51" s="25">
        <f t="shared" si="7"/>
        <v>2486</v>
      </c>
      <c r="Q51" s="25">
        <f t="shared" si="8"/>
        <v>2486</v>
      </c>
    </row>
    <row r="52" spans="6:17" ht="15.75" customHeight="1" x14ac:dyDescent="0.2">
      <c r="F52" s="16">
        <v>45524.145868602027</v>
      </c>
      <c r="G52" s="24">
        <v>45524.145868602027</v>
      </c>
      <c r="H52" s="25">
        <v>2625</v>
      </c>
      <c r="I52" s="26">
        <f t="shared" si="0"/>
        <v>-1017182.1547444484</v>
      </c>
      <c r="J52" s="26">
        <f t="shared" si="1"/>
        <v>1049634.1089160112</v>
      </c>
      <c r="K52" s="26" t="str">
        <f t="shared" si="2"/>
        <v>Good</v>
      </c>
      <c r="L52" s="25">
        <f t="shared" si="3"/>
        <v>2625</v>
      </c>
      <c r="M52" s="26">
        <f t="shared" si="4"/>
        <v>-13975.836194986849</v>
      </c>
      <c r="N52" s="26">
        <f t="shared" si="5"/>
        <v>20870.014808382854</v>
      </c>
      <c r="O52" s="26" t="str">
        <f t="shared" si="6"/>
        <v>Good</v>
      </c>
      <c r="P52" s="25">
        <f t="shared" si="7"/>
        <v>2625</v>
      </c>
      <c r="Q52" s="25">
        <f t="shared" si="8"/>
        <v>2625</v>
      </c>
    </row>
    <row r="53" spans="6:17" ht="15.75" customHeight="1" x14ac:dyDescent="0.2">
      <c r="F53" s="16">
        <v>45523.580933423043</v>
      </c>
      <c r="G53" s="24">
        <v>45523.580933423043</v>
      </c>
      <c r="H53" s="25">
        <v>2111</v>
      </c>
      <c r="I53" s="26">
        <f t="shared" si="0"/>
        <v>-1017182.1547444484</v>
      </c>
      <c r="J53" s="26">
        <f t="shared" si="1"/>
        <v>1049634.1089160112</v>
      </c>
      <c r="K53" s="26" t="str">
        <f t="shared" si="2"/>
        <v>Good</v>
      </c>
      <c r="L53" s="25">
        <f t="shared" si="3"/>
        <v>2111</v>
      </c>
      <c r="M53" s="26">
        <f t="shared" si="4"/>
        <v>-13975.836194986849</v>
      </c>
      <c r="N53" s="26">
        <f t="shared" si="5"/>
        <v>20870.014808382854</v>
      </c>
      <c r="O53" s="26" t="str">
        <f t="shared" si="6"/>
        <v>Good</v>
      </c>
      <c r="P53" s="25">
        <f t="shared" si="7"/>
        <v>2111</v>
      </c>
      <c r="Q53" s="25">
        <f t="shared" si="8"/>
        <v>2111</v>
      </c>
    </row>
    <row r="54" spans="6:17" ht="15.75" customHeight="1" x14ac:dyDescent="0.2">
      <c r="F54" s="16">
        <v>45520.695662051447</v>
      </c>
      <c r="G54" s="24">
        <v>45520.695662051447</v>
      </c>
      <c r="H54" s="25">
        <v>2103</v>
      </c>
      <c r="I54" s="26">
        <f t="shared" si="0"/>
        <v>-1017182.1547444484</v>
      </c>
      <c r="J54" s="26">
        <f t="shared" si="1"/>
        <v>1049634.1089160112</v>
      </c>
      <c r="K54" s="26" t="str">
        <f t="shared" si="2"/>
        <v>Good</v>
      </c>
      <c r="L54" s="25">
        <f t="shared" si="3"/>
        <v>2103</v>
      </c>
      <c r="M54" s="26">
        <f t="shared" si="4"/>
        <v>-13975.836194986849</v>
      </c>
      <c r="N54" s="26">
        <f t="shared" si="5"/>
        <v>20870.014808382854</v>
      </c>
      <c r="O54" s="26" t="str">
        <f t="shared" si="6"/>
        <v>Good</v>
      </c>
      <c r="P54" s="25">
        <f t="shared" si="7"/>
        <v>2103</v>
      </c>
      <c r="Q54" s="25">
        <f t="shared" si="8"/>
        <v>2103</v>
      </c>
    </row>
    <row r="55" spans="6:17" ht="15.75" customHeight="1" x14ac:dyDescent="0.2">
      <c r="F55" s="16">
        <v>45520.130395003413</v>
      </c>
      <c r="G55" s="24">
        <v>45520.130395003413</v>
      </c>
      <c r="H55" s="25">
        <v>2363</v>
      </c>
      <c r="I55" s="26">
        <f t="shared" si="0"/>
        <v>-1017182.1547444484</v>
      </c>
      <c r="J55" s="26">
        <f t="shared" si="1"/>
        <v>1049634.1089160112</v>
      </c>
      <c r="K55" s="26" t="str">
        <f t="shared" si="2"/>
        <v>Good</v>
      </c>
      <c r="L55" s="25">
        <f t="shared" si="3"/>
        <v>2363</v>
      </c>
      <c r="M55" s="26">
        <f t="shared" si="4"/>
        <v>-13975.836194986849</v>
      </c>
      <c r="N55" s="26">
        <f t="shared" si="5"/>
        <v>20870.014808382854</v>
      </c>
      <c r="O55" s="26" t="str">
        <f t="shared" si="6"/>
        <v>Good</v>
      </c>
      <c r="P55" s="25">
        <f t="shared" si="7"/>
        <v>2363</v>
      </c>
      <c r="Q55" s="25">
        <f t="shared" si="8"/>
        <v>2363</v>
      </c>
    </row>
    <row r="56" spans="6:17" ht="15.75" customHeight="1" x14ac:dyDescent="0.2">
      <c r="F56" s="16">
        <v>45519.587369672132</v>
      </c>
      <c r="G56" s="24">
        <v>45519.587369672132</v>
      </c>
      <c r="H56" s="25">
        <v>2349</v>
      </c>
      <c r="I56" s="26">
        <f t="shared" si="0"/>
        <v>-1017182.1547444484</v>
      </c>
      <c r="J56" s="26">
        <f t="shared" si="1"/>
        <v>1049634.1089160112</v>
      </c>
      <c r="K56" s="26" t="str">
        <f t="shared" si="2"/>
        <v>Good</v>
      </c>
      <c r="L56" s="25">
        <f t="shared" si="3"/>
        <v>2349</v>
      </c>
      <c r="M56" s="26">
        <f t="shared" si="4"/>
        <v>-13975.836194986849</v>
      </c>
      <c r="N56" s="26">
        <f t="shared" si="5"/>
        <v>20870.014808382854</v>
      </c>
      <c r="O56" s="26" t="str">
        <f t="shared" si="6"/>
        <v>Good</v>
      </c>
      <c r="P56" s="25">
        <f t="shared" si="7"/>
        <v>2349</v>
      </c>
      <c r="Q56" s="25">
        <f t="shared" si="8"/>
        <v>2349</v>
      </c>
    </row>
    <row r="57" spans="6:17" ht="15.75" customHeight="1" x14ac:dyDescent="0.2">
      <c r="F57" s="16">
        <v>45519.017424437923</v>
      </c>
      <c r="G57" s="24">
        <v>45519.017424437923</v>
      </c>
      <c r="H57" s="25">
        <v>2378</v>
      </c>
      <c r="I57" s="26">
        <f t="shared" si="0"/>
        <v>-1017182.1547444484</v>
      </c>
      <c r="J57" s="26">
        <f t="shared" si="1"/>
        <v>1049634.1089160112</v>
      </c>
      <c r="K57" s="26" t="str">
        <f t="shared" si="2"/>
        <v>Good</v>
      </c>
      <c r="L57" s="25">
        <f t="shared" si="3"/>
        <v>2378</v>
      </c>
      <c r="M57" s="26">
        <f t="shared" si="4"/>
        <v>-13975.836194986849</v>
      </c>
      <c r="N57" s="26">
        <f t="shared" si="5"/>
        <v>20870.014808382854</v>
      </c>
      <c r="O57" s="26" t="str">
        <f t="shared" si="6"/>
        <v>Good</v>
      </c>
      <c r="P57" s="25">
        <f t="shared" si="7"/>
        <v>2378</v>
      </c>
      <c r="Q57" s="25">
        <f t="shared" si="8"/>
        <v>2378</v>
      </c>
    </row>
    <row r="58" spans="6:17" ht="15.75" customHeight="1" x14ac:dyDescent="0.2">
      <c r="F58" s="16">
        <v>45518.410473550248</v>
      </c>
      <c r="G58" s="24">
        <v>45518.410473550248</v>
      </c>
      <c r="H58" s="25">
        <v>2139</v>
      </c>
      <c r="I58" s="26">
        <f t="shared" si="0"/>
        <v>-1017182.1547444484</v>
      </c>
      <c r="J58" s="26">
        <f t="shared" si="1"/>
        <v>1049634.1089160112</v>
      </c>
      <c r="K58" s="26" t="str">
        <f t="shared" si="2"/>
        <v>Good</v>
      </c>
      <c r="L58" s="25">
        <f t="shared" si="3"/>
        <v>2139</v>
      </c>
      <c r="M58" s="26">
        <f t="shared" si="4"/>
        <v>-13975.836194986849</v>
      </c>
      <c r="N58" s="26">
        <f t="shared" si="5"/>
        <v>20870.014808382854</v>
      </c>
      <c r="O58" s="26" t="str">
        <f t="shared" si="6"/>
        <v>Good</v>
      </c>
      <c r="P58" s="25">
        <f t="shared" si="7"/>
        <v>2139</v>
      </c>
      <c r="Q58" s="25">
        <f t="shared" si="8"/>
        <v>2139</v>
      </c>
    </row>
    <row r="59" spans="6:17" ht="15.75" customHeight="1" x14ac:dyDescent="0.2">
      <c r="F59" s="16">
        <v>45517.868548382343</v>
      </c>
      <c r="G59" s="24">
        <v>45517.868548382343</v>
      </c>
      <c r="H59" s="25">
        <v>2451</v>
      </c>
      <c r="I59" s="26">
        <f t="shared" si="0"/>
        <v>-1017182.1547444484</v>
      </c>
      <c r="J59" s="26">
        <f t="shared" si="1"/>
        <v>1049634.1089160112</v>
      </c>
      <c r="K59" s="26" t="str">
        <f t="shared" si="2"/>
        <v>Good</v>
      </c>
      <c r="L59" s="25">
        <f t="shared" si="3"/>
        <v>2451</v>
      </c>
      <c r="M59" s="26">
        <f t="shared" si="4"/>
        <v>-13975.836194986849</v>
      </c>
      <c r="N59" s="26">
        <f t="shared" si="5"/>
        <v>20870.014808382854</v>
      </c>
      <c r="O59" s="26" t="str">
        <f t="shared" si="6"/>
        <v>Good</v>
      </c>
      <c r="P59" s="25">
        <f t="shared" si="7"/>
        <v>2451</v>
      </c>
      <c r="Q59" s="25">
        <f t="shared" si="8"/>
        <v>2451</v>
      </c>
    </row>
    <row r="60" spans="6:17" ht="15.75" customHeight="1" x14ac:dyDescent="0.2">
      <c r="F60" s="16">
        <v>45517.265008956703</v>
      </c>
      <c r="G60" s="24">
        <v>45517.265008956703</v>
      </c>
      <c r="H60" s="25">
        <v>2293</v>
      </c>
      <c r="I60" s="26">
        <f t="shared" si="0"/>
        <v>-1017182.1547444484</v>
      </c>
      <c r="J60" s="26">
        <f t="shared" si="1"/>
        <v>1049634.1089160112</v>
      </c>
      <c r="K60" s="26" t="str">
        <f t="shared" si="2"/>
        <v>Good</v>
      </c>
      <c r="L60" s="25">
        <f t="shared" si="3"/>
        <v>2293</v>
      </c>
      <c r="M60" s="26">
        <f t="shared" si="4"/>
        <v>-13975.836194986849</v>
      </c>
      <c r="N60" s="26">
        <f t="shared" si="5"/>
        <v>20870.014808382854</v>
      </c>
      <c r="O60" s="26" t="str">
        <f t="shared" si="6"/>
        <v>Good</v>
      </c>
      <c r="P60" s="25">
        <f t="shared" si="7"/>
        <v>2293</v>
      </c>
      <c r="Q60" s="25">
        <f t="shared" si="8"/>
        <v>2293</v>
      </c>
    </row>
    <row r="61" spans="6:17" ht="15.75" customHeight="1" x14ac:dyDescent="0.2">
      <c r="F61" s="16">
        <v>45516.705225273778</v>
      </c>
      <c r="G61" s="24">
        <v>45516.705225273778</v>
      </c>
      <c r="H61" s="25">
        <v>2280</v>
      </c>
      <c r="I61" s="26">
        <f t="shared" si="0"/>
        <v>-1017182.1547444484</v>
      </c>
      <c r="J61" s="26">
        <f t="shared" si="1"/>
        <v>1049634.1089160112</v>
      </c>
      <c r="K61" s="26" t="str">
        <f t="shared" si="2"/>
        <v>Good</v>
      </c>
      <c r="L61" s="25">
        <f t="shared" si="3"/>
        <v>2280</v>
      </c>
      <c r="M61" s="26">
        <f t="shared" si="4"/>
        <v>-13975.836194986849</v>
      </c>
      <c r="N61" s="26">
        <f t="shared" si="5"/>
        <v>20870.014808382854</v>
      </c>
      <c r="O61" s="26" t="str">
        <f t="shared" si="6"/>
        <v>Good</v>
      </c>
      <c r="P61" s="25">
        <f t="shared" si="7"/>
        <v>2280</v>
      </c>
      <c r="Q61" s="25">
        <f t="shared" si="8"/>
        <v>2280</v>
      </c>
    </row>
    <row r="62" spans="6:17" ht="15.75" customHeight="1" x14ac:dyDescent="0.2">
      <c r="F62" s="16">
        <v>45516.126487058878</v>
      </c>
      <c r="G62" s="24">
        <v>45516.126487058878</v>
      </c>
      <c r="H62" s="25">
        <v>2042</v>
      </c>
      <c r="I62" s="26">
        <f t="shared" si="0"/>
        <v>-1017182.1547444484</v>
      </c>
      <c r="J62" s="26">
        <f t="shared" si="1"/>
        <v>1049634.1089160112</v>
      </c>
      <c r="K62" s="26" t="str">
        <f t="shared" si="2"/>
        <v>Good</v>
      </c>
      <c r="L62" s="25">
        <f t="shared" si="3"/>
        <v>2042</v>
      </c>
      <c r="M62" s="26">
        <f t="shared" si="4"/>
        <v>-13975.836194986849</v>
      </c>
      <c r="N62" s="26">
        <f t="shared" si="5"/>
        <v>20870.014808382854</v>
      </c>
      <c r="O62" s="26" t="str">
        <f t="shared" si="6"/>
        <v>Good</v>
      </c>
      <c r="P62" s="25">
        <f t="shared" si="7"/>
        <v>2042</v>
      </c>
      <c r="Q62" s="25">
        <f t="shared" si="8"/>
        <v>2042</v>
      </c>
    </row>
    <row r="63" spans="6:17" ht="15.75" customHeight="1" x14ac:dyDescent="0.2">
      <c r="F63" s="16">
        <v>45513.882899522898</v>
      </c>
      <c r="G63" s="24">
        <v>45513.882899522898</v>
      </c>
      <c r="H63" s="25">
        <v>2112</v>
      </c>
      <c r="I63" s="26">
        <f t="shared" si="0"/>
        <v>-1017182.1547444484</v>
      </c>
      <c r="J63" s="26">
        <f t="shared" si="1"/>
        <v>1049634.1089160112</v>
      </c>
      <c r="K63" s="26" t="str">
        <f t="shared" si="2"/>
        <v>Good</v>
      </c>
      <c r="L63" s="25">
        <f t="shared" si="3"/>
        <v>2112</v>
      </c>
      <c r="M63" s="26">
        <f t="shared" si="4"/>
        <v>-13975.836194986849</v>
      </c>
      <c r="N63" s="26">
        <f t="shared" si="5"/>
        <v>20870.014808382854</v>
      </c>
      <c r="O63" s="26" t="str">
        <f t="shared" si="6"/>
        <v>Good</v>
      </c>
      <c r="P63" s="25">
        <f t="shared" si="7"/>
        <v>2112</v>
      </c>
      <c r="Q63" s="25">
        <f t="shared" si="8"/>
        <v>2112</v>
      </c>
    </row>
    <row r="64" spans="6:17" ht="15.75" customHeight="1" x14ac:dyDescent="0.2">
      <c r="F64" s="16">
        <v>45513.319293011824</v>
      </c>
      <c r="G64" s="24">
        <v>45513.319293011824</v>
      </c>
      <c r="H64" s="25">
        <v>2187</v>
      </c>
      <c r="I64" s="26">
        <f t="shared" si="0"/>
        <v>-1017182.1547444484</v>
      </c>
      <c r="J64" s="26">
        <f t="shared" si="1"/>
        <v>1049634.1089160112</v>
      </c>
      <c r="K64" s="26" t="str">
        <f t="shared" si="2"/>
        <v>Good</v>
      </c>
      <c r="L64" s="25">
        <f t="shared" si="3"/>
        <v>2187</v>
      </c>
      <c r="M64" s="26">
        <f t="shared" si="4"/>
        <v>-13975.836194986849</v>
      </c>
      <c r="N64" s="26">
        <f t="shared" si="5"/>
        <v>20870.014808382854</v>
      </c>
      <c r="O64" s="26" t="str">
        <f t="shared" si="6"/>
        <v>Good</v>
      </c>
      <c r="P64" s="25">
        <f t="shared" si="7"/>
        <v>2187</v>
      </c>
      <c r="Q64" s="25">
        <f t="shared" si="8"/>
        <v>2187</v>
      </c>
    </row>
    <row r="65" spans="6:17" ht="15.75" customHeight="1" x14ac:dyDescent="0.2">
      <c r="F65" s="16">
        <v>45512.759698703558</v>
      </c>
      <c r="G65" s="24">
        <v>45512.759698703558</v>
      </c>
      <c r="H65" s="25">
        <v>2095</v>
      </c>
      <c r="I65" s="26">
        <f t="shared" si="0"/>
        <v>-1017182.1547444484</v>
      </c>
      <c r="J65" s="26">
        <f t="shared" si="1"/>
        <v>1049634.1089160112</v>
      </c>
      <c r="K65" s="26" t="str">
        <f t="shared" si="2"/>
        <v>Good</v>
      </c>
      <c r="L65" s="25">
        <f t="shared" si="3"/>
        <v>2095</v>
      </c>
      <c r="M65" s="26">
        <f t="shared" si="4"/>
        <v>-13975.836194986849</v>
      </c>
      <c r="N65" s="26">
        <f t="shared" si="5"/>
        <v>20870.014808382854</v>
      </c>
      <c r="O65" s="26" t="str">
        <f t="shared" si="6"/>
        <v>Good</v>
      </c>
      <c r="P65" s="25">
        <f t="shared" si="7"/>
        <v>2095</v>
      </c>
      <c r="Q65" s="25">
        <f t="shared" si="8"/>
        <v>2095</v>
      </c>
    </row>
    <row r="66" spans="6:17" ht="15.75" customHeight="1" x14ac:dyDescent="0.2">
      <c r="F66" s="16">
        <v>45512.196022965945</v>
      </c>
      <c r="G66" s="24">
        <v>45512.196022965945</v>
      </c>
      <c r="H66" s="25">
        <v>2186</v>
      </c>
      <c r="I66" s="26">
        <f t="shared" si="0"/>
        <v>-1017182.1547444484</v>
      </c>
      <c r="J66" s="26">
        <f t="shared" si="1"/>
        <v>1049634.1089160112</v>
      </c>
      <c r="K66" s="26" t="str">
        <f t="shared" si="2"/>
        <v>Good</v>
      </c>
      <c r="L66" s="25">
        <f t="shared" si="3"/>
        <v>2186</v>
      </c>
      <c r="M66" s="26">
        <f t="shared" si="4"/>
        <v>-13975.836194986849</v>
      </c>
      <c r="N66" s="26">
        <f t="shared" si="5"/>
        <v>20870.014808382854</v>
      </c>
      <c r="O66" s="26" t="str">
        <f t="shared" si="6"/>
        <v>Good</v>
      </c>
      <c r="P66" s="25">
        <f t="shared" si="7"/>
        <v>2186</v>
      </c>
      <c r="Q66" s="25">
        <f t="shared" si="8"/>
        <v>2186</v>
      </c>
    </row>
    <row r="67" spans="6:17" ht="15.75" customHeight="1" x14ac:dyDescent="0.2">
      <c r="F67" s="16">
        <v>45511.596335165268</v>
      </c>
      <c r="G67" s="24">
        <v>45511.596335165268</v>
      </c>
      <c r="H67" s="25">
        <v>2225</v>
      </c>
      <c r="I67" s="26">
        <f t="shared" si="0"/>
        <v>-1017182.1547444484</v>
      </c>
      <c r="J67" s="26">
        <f t="shared" si="1"/>
        <v>1049634.1089160112</v>
      </c>
      <c r="K67" s="26" t="str">
        <f t="shared" si="2"/>
        <v>Good</v>
      </c>
      <c r="L67" s="25">
        <f t="shared" si="3"/>
        <v>2225</v>
      </c>
      <c r="M67" s="26">
        <f t="shared" si="4"/>
        <v>-13975.836194986849</v>
      </c>
      <c r="N67" s="26">
        <f t="shared" si="5"/>
        <v>20870.014808382854</v>
      </c>
      <c r="O67" s="26" t="str">
        <f t="shared" si="6"/>
        <v>Good</v>
      </c>
      <c r="P67" s="25">
        <f t="shared" si="7"/>
        <v>2225</v>
      </c>
      <c r="Q67" s="25">
        <f t="shared" si="8"/>
        <v>2225</v>
      </c>
    </row>
    <row r="68" spans="6:17" ht="15.75" customHeight="1" x14ac:dyDescent="0.2">
      <c r="F68" s="16">
        <v>45511.011211999095</v>
      </c>
      <c r="G68" s="24">
        <v>45511.011211999095</v>
      </c>
      <c r="H68" s="25">
        <v>2072</v>
      </c>
      <c r="I68" s="26">
        <f t="shared" si="0"/>
        <v>-1017182.1547444484</v>
      </c>
      <c r="J68" s="26">
        <f t="shared" si="1"/>
        <v>1049634.1089160112</v>
      </c>
      <c r="K68" s="26" t="str">
        <f t="shared" si="2"/>
        <v>Good</v>
      </c>
      <c r="L68" s="25">
        <f t="shared" si="3"/>
        <v>2072</v>
      </c>
      <c r="M68" s="26">
        <f t="shared" si="4"/>
        <v>-13975.836194986849</v>
      </c>
      <c r="N68" s="26">
        <f t="shared" si="5"/>
        <v>20870.014808382854</v>
      </c>
      <c r="O68" s="26" t="str">
        <f t="shared" si="6"/>
        <v>Good</v>
      </c>
      <c r="P68" s="25">
        <f t="shared" si="7"/>
        <v>2072</v>
      </c>
      <c r="Q68" s="25">
        <f t="shared" si="8"/>
        <v>2072</v>
      </c>
    </row>
    <row r="69" spans="6:17" ht="15.75" customHeight="1" x14ac:dyDescent="0.2">
      <c r="F69" s="16">
        <v>45510.482192441559</v>
      </c>
      <c r="G69" s="24">
        <v>45510.482192441559</v>
      </c>
      <c r="H69" s="25">
        <v>1919</v>
      </c>
      <c r="I69" s="26">
        <f t="shared" si="0"/>
        <v>-1017182.1547444484</v>
      </c>
      <c r="J69" s="26">
        <f t="shared" si="1"/>
        <v>1049634.1089160112</v>
      </c>
      <c r="K69" s="26" t="str">
        <f t="shared" si="2"/>
        <v>Good</v>
      </c>
      <c r="L69" s="25">
        <f t="shared" si="3"/>
        <v>1919</v>
      </c>
      <c r="M69" s="26">
        <f t="shared" si="4"/>
        <v>-13975.836194986849</v>
      </c>
      <c r="N69" s="26">
        <f t="shared" si="5"/>
        <v>20870.014808382854</v>
      </c>
      <c r="O69" s="26" t="str">
        <f t="shared" si="6"/>
        <v>Good</v>
      </c>
      <c r="P69" s="25">
        <f t="shared" si="7"/>
        <v>1919</v>
      </c>
      <c r="Q69" s="25">
        <f t="shared" si="8"/>
        <v>1919</v>
      </c>
    </row>
    <row r="70" spans="6:17" ht="15.75" customHeight="1" x14ac:dyDescent="0.2">
      <c r="F70" s="16">
        <v>45509.90493241683</v>
      </c>
      <c r="G70" s="24">
        <v>45509.90493241683</v>
      </c>
      <c r="H70" s="25">
        <v>2423</v>
      </c>
      <c r="I70" s="26">
        <f t="shared" si="0"/>
        <v>-1017182.1547444484</v>
      </c>
      <c r="J70" s="26">
        <f t="shared" si="1"/>
        <v>1049634.1089160112</v>
      </c>
      <c r="K70" s="26" t="str">
        <f t="shared" si="2"/>
        <v>Good</v>
      </c>
      <c r="L70" s="25">
        <f t="shared" si="3"/>
        <v>2423</v>
      </c>
      <c r="M70" s="26">
        <f t="shared" si="4"/>
        <v>-13975.836194986849</v>
      </c>
      <c r="N70" s="26">
        <f t="shared" si="5"/>
        <v>20870.014808382854</v>
      </c>
      <c r="O70" s="26" t="str">
        <f t="shared" si="6"/>
        <v>Good</v>
      </c>
      <c r="P70" s="25">
        <f t="shared" si="7"/>
        <v>2423</v>
      </c>
      <c r="Q70" s="25">
        <f t="shared" si="8"/>
        <v>2423</v>
      </c>
    </row>
    <row r="71" spans="6:17" ht="15.75" customHeight="1" x14ac:dyDescent="0.2">
      <c r="F71" s="16">
        <v>45509.360549899415</v>
      </c>
      <c r="G71" s="24">
        <v>45509.360549899415</v>
      </c>
      <c r="H71" s="25">
        <v>2393</v>
      </c>
      <c r="I71" s="26">
        <f t="shared" si="0"/>
        <v>-1017182.1547444484</v>
      </c>
      <c r="J71" s="26">
        <f t="shared" si="1"/>
        <v>1049634.1089160112</v>
      </c>
      <c r="K71" s="26" t="str">
        <f t="shared" si="2"/>
        <v>Good</v>
      </c>
      <c r="L71" s="25">
        <f t="shared" si="3"/>
        <v>2393</v>
      </c>
      <c r="M71" s="26">
        <f t="shared" si="4"/>
        <v>-13975.836194986849</v>
      </c>
      <c r="N71" s="26">
        <f t="shared" si="5"/>
        <v>20870.014808382854</v>
      </c>
      <c r="O71" s="26" t="str">
        <f t="shared" si="6"/>
        <v>Good</v>
      </c>
      <c r="P71" s="25">
        <f t="shared" si="7"/>
        <v>2393</v>
      </c>
      <c r="Q71" s="25">
        <f t="shared" si="8"/>
        <v>2393</v>
      </c>
    </row>
    <row r="72" spans="6:17" ht="15.75" customHeight="1" x14ac:dyDescent="0.2">
      <c r="F72" s="16">
        <v>45506.920794220168</v>
      </c>
      <c r="G72" s="24">
        <v>45506.920794220168</v>
      </c>
      <c r="H72" s="25">
        <v>2159</v>
      </c>
      <c r="I72" s="26">
        <f t="shared" si="0"/>
        <v>-1017182.1547444484</v>
      </c>
      <c r="J72" s="26">
        <f t="shared" si="1"/>
        <v>1049634.1089160112</v>
      </c>
      <c r="K72" s="26" t="str">
        <f t="shared" si="2"/>
        <v>Good</v>
      </c>
      <c r="L72" s="25">
        <f t="shared" si="3"/>
        <v>2159</v>
      </c>
      <c r="M72" s="26">
        <f t="shared" si="4"/>
        <v>-13975.836194986849</v>
      </c>
      <c r="N72" s="26">
        <f t="shared" si="5"/>
        <v>20870.014808382854</v>
      </c>
      <c r="O72" s="26" t="str">
        <f t="shared" si="6"/>
        <v>Good</v>
      </c>
      <c r="P72" s="25">
        <f t="shared" si="7"/>
        <v>2159</v>
      </c>
      <c r="Q72" s="25">
        <f t="shared" si="8"/>
        <v>2159</v>
      </c>
    </row>
    <row r="73" spans="6:17" ht="15.75" customHeight="1" x14ac:dyDescent="0.2">
      <c r="F73" s="16">
        <v>45506.33266492081</v>
      </c>
      <c r="G73" s="24">
        <v>45506.33266492081</v>
      </c>
      <c r="H73" s="25">
        <v>2335</v>
      </c>
      <c r="I73" s="26">
        <f t="shared" si="0"/>
        <v>-1017182.1547444484</v>
      </c>
      <c r="J73" s="26">
        <f t="shared" si="1"/>
        <v>1049634.1089160112</v>
      </c>
      <c r="K73" s="26" t="str">
        <f t="shared" si="2"/>
        <v>Good</v>
      </c>
      <c r="L73" s="25">
        <f t="shared" si="3"/>
        <v>2335</v>
      </c>
      <c r="M73" s="26">
        <f t="shared" si="4"/>
        <v>-13975.836194986849</v>
      </c>
      <c r="N73" s="26">
        <f t="shared" si="5"/>
        <v>20870.014808382854</v>
      </c>
      <c r="O73" s="26" t="str">
        <f t="shared" si="6"/>
        <v>Good</v>
      </c>
      <c r="P73" s="25">
        <f t="shared" si="7"/>
        <v>2335</v>
      </c>
      <c r="Q73" s="25">
        <f t="shared" si="8"/>
        <v>2335</v>
      </c>
    </row>
    <row r="74" spans="6:17" ht="15.75" customHeight="1" x14ac:dyDescent="0.2">
      <c r="F74" s="16">
        <v>45505.719421778544</v>
      </c>
      <c r="G74" s="24">
        <v>45505.719421778544</v>
      </c>
      <c r="H74" s="25">
        <v>2018</v>
      </c>
      <c r="I74" s="26">
        <f t="shared" si="0"/>
        <v>-1017182.1547444484</v>
      </c>
      <c r="J74" s="26">
        <f t="shared" si="1"/>
        <v>1049634.1089160112</v>
      </c>
      <c r="K74" s="26" t="str">
        <f t="shared" si="2"/>
        <v>Good</v>
      </c>
      <c r="L74" s="25">
        <f t="shared" si="3"/>
        <v>2018</v>
      </c>
      <c r="M74" s="26">
        <f t="shared" si="4"/>
        <v>-13975.836194986849</v>
      </c>
      <c r="N74" s="26">
        <f t="shared" si="5"/>
        <v>20870.014808382854</v>
      </c>
      <c r="O74" s="26" t="str">
        <f t="shared" si="6"/>
        <v>Good</v>
      </c>
      <c r="P74" s="25">
        <f t="shared" si="7"/>
        <v>2018</v>
      </c>
      <c r="Q74" s="25">
        <f t="shared" si="8"/>
        <v>2018</v>
      </c>
    </row>
    <row r="75" spans="6:17" ht="15.75" customHeight="1" x14ac:dyDescent="0.2">
      <c r="F75" s="16">
        <v>45505.180445020764</v>
      </c>
      <c r="G75" s="24">
        <v>45505.180445020764</v>
      </c>
      <c r="H75" s="25">
        <v>1893</v>
      </c>
      <c r="I75" s="26">
        <f t="shared" si="0"/>
        <v>-1017182.1547444484</v>
      </c>
      <c r="J75" s="26">
        <f t="shared" si="1"/>
        <v>1049634.1089160112</v>
      </c>
      <c r="K75" s="26" t="str">
        <f t="shared" si="2"/>
        <v>Good</v>
      </c>
      <c r="L75" s="25">
        <f t="shared" si="3"/>
        <v>1893</v>
      </c>
      <c r="M75" s="26">
        <f t="shared" si="4"/>
        <v>-13975.836194986849</v>
      </c>
      <c r="N75" s="26">
        <f t="shared" si="5"/>
        <v>20870.014808382854</v>
      </c>
      <c r="O75" s="26" t="str">
        <f t="shared" si="6"/>
        <v>Good</v>
      </c>
      <c r="P75" s="25">
        <f t="shared" si="7"/>
        <v>1893</v>
      </c>
      <c r="Q75" s="25">
        <f t="shared" si="8"/>
        <v>1893</v>
      </c>
    </row>
    <row r="76" spans="6:17" ht="15.75" customHeight="1" x14ac:dyDescent="0.2">
      <c r="F76" s="16">
        <v>45504.567143888089</v>
      </c>
      <c r="G76" s="24">
        <v>45504.567143888089</v>
      </c>
      <c r="H76" s="25">
        <v>2292</v>
      </c>
      <c r="I76" s="26">
        <f t="shared" si="0"/>
        <v>-1017182.1547444484</v>
      </c>
      <c r="J76" s="26">
        <f t="shared" si="1"/>
        <v>1049634.1089160112</v>
      </c>
      <c r="K76" s="26" t="str">
        <f t="shared" si="2"/>
        <v>Good</v>
      </c>
      <c r="L76" s="25">
        <f t="shared" si="3"/>
        <v>2292</v>
      </c>
      <c r="M76" s="26">
        <f t="shared" si="4"/>
        <v>-13975.836194986849</v>
      </c>
      <c r="N76" s="26">
        <f t="shared" si="5"/>
        <v>20870.014808382854</v>
      </c>
      <c r="O76" s="26" t="str">
        <f t="shared" si="6"/>
        <v>Good</v>
      </c>
      <c r="P76" s="25">
        <f t="shared" si="7"/>
        <v>2292</v>
      </c>
      <c r="Q76" s="25">
        <f t="shared" si="8"/>
        <v>2292</v>
      </c>
    </row>
    <row r="77" spans="6:17" ht="15.75" customHeight="1" x14ac:dyDescent="0.2">
      <c r="F77" s="16">
        <v>45503.993695305777</v>
      </c>
      <c r="G77" s="24">
        <v>45503.993695305777</v>
      </c>
      <c r="H77" s="25">
        <v>2152</v>
      </c>
      <c r="I77" s="26">
        <f t="shared" si="0"/>
        <v>-1017182.1547444484</v>
      </c>
      <c r="J77" s="26">
        <f t="shared" si="1"/>
        <v>1049634.1089160112</v>
      </c>
      <c r="K77" s="26" t="str">
        <f t="shared" si="2"/>
        <v>Good</v>
      </c>
      <c r="L77" s="25">
        <f t="shared" si="3"/>
        <v>2152</v>
      </c>
      <c r="M77" s="26">
        <f t="shared" si="4"/>
        <v>-13975.836194986849</v>
      </c>
      <c r="N77" s="26">
        <f t="shared" si="5"/>
        <v>20870.014808382854</v>
      </c>
      <c r="O77" s="26" t="str">
        <f t="shared" si="6"/>
        <v>Good</v>
      </c>
      <c r="P77" s="25">
        <f t="shared" si="7"/>
        <v>2152</v>
      </c>
      <c r="Q77" s="25">
        <f t="shared" si="8"/>
        <v>2152</v>
      </c>
    </row>
    <row r="78" spans="6:17" ht="15.75" customHeight="1" x14ac:dyDescent="0.2">
      <c r="F78" s="16">
        <v>45503.460258573206</v>
      </c>
      <c r="G78" s="24">
        <v>45503.460258573206</v>
      </c>
      <c r="H78" s="25">
        <v>1970</v>
      </c>
      <c r="I78" s="26">
        <f t="shared" si="0"/>
        <v>-1017182.1547444484</v>
      </c>
      <c r="J78" s="26">
        <f t="shared" si="1"/>
        <v>1049634.1089160112</v>
      </c>
      <c r="K78" s="26" t="str">
        <f t="shared" si="2"/>
        <v>Good</v>
      </c>
      <c r="L78" s="25">
        <f t="shared" si="3"/>
        <v>1970</v>
      </c>
      <c r="M78" s="26">
        <f t="shared" si="4"/>
        <v>-13975.836194986849</v>
      </c>
      <c r="N78" s="26">
        <f t="shared" si="5"/>
        <v>20870.014808382854</v>
      </c>
      <c r="O78" s="26" t="str">
        <f t="shared" si="6"/>
        <v>Good</v>
      </c>
      <c r="P78" s="25">
        <f t="shared" si="7"/>
        <v>1970</v>
      </c>
      <c r="Q78" s="25">
        <f t="shared" si="8"/>
        <v>1970</v>
      </c>
    </row>
    <row r="79" spans="6:17" ht="15.75" customHeight="1" x14ac:dyDescent="0.2">
      <c r="F79" s="16">
        <v>45502.921749580921</v>
      </c>
      <c r="G79" s="24">
        <v>45502.921749580921</v>
      </c>
      <c r="H79" s="25">
        <v>2154</v>
      </c>
      <c r="I79" s="26">
        <f t="shared" si="0"/>
        <v>-1017182.1547444484</v>
      </c>
      <c r="J79" s="26">
        <f t="shared" si="1"/>
        <v>1049634.1089160112</v>
      </c>
      <c r="K79" s="26" t="str">
        <f t="shared" si="2"/>
        <v>Good</v>
      </c>
      <c r="L79" s="25">
        <f t="shared" si="3"/>
        <v>2154</v>
      </c>
      <c r="M79" s="26">
        <f t="shared" si="4"/>
        <v>-13975.836194986849</v>
      </c>
      <c r="N79" s="26">
        <f t="shared" si="5"/>
        <v>20870.014808382854</v>
      </c>
      <c r="O79" s="26" t="str">
        <f t="shared" si="6"/>
        <v>Good</v>
      </c>
      <c r="P79" s="25">
        <f t="shared" si="7"/>
        <v>2154</v>
      </c>
      <c r="Q79" s="25">
        <f t="shared" si="8"/>
        <v>2154</v>
      </c>
    </row>
    <row r="80" spans="6:17" ht="15.75" customHeight="1" x14ac:dyDescent="0.2">
      <c r="F80" s="16">
        <v>45502.322068379326</v>
      </c>
      <c r="G80" s="24">
        <v>45502.322068379326</v>
      </c>
      <c r="H80" s="25">
        <v>1942</v>
      </c>
      <c r="I80" s="26">
        <f t="shared" si="0"/>
        <v>-1017182.1547444484</v>
      </c>
      <c r="J80" s="26">
        <f t="shared" si="1"/>
        <v>1049634.1089160112</v>
      </c>
      <c r="K80" s="26" t="str">
        <f t="shared" si="2"/>
        <v>Good</v>
      </c>
      <c r="L80" s="25">
        <f t="shared" si="3"/>
        <v>1942</v>
      </c>
      <c r="M80" s="26">
        <f t="shared" si="4"/>
        <v>-13975.836194986849</v>
      </c>
      <c r="N80" s="26">
        <f t="shared" si="5"/>
        <v>20870.014808382854</v>
      </c>
      <c r="O80" s="26" t="str">
        <f t="shared" si="6"/>
        <v>Good</v>
      </c>
      <c r="P80" s="25">
        <f t="shared" si="7"/>
        <v>1942</v>
      </c>
      <c r="Q80" s="25">
        <f t="shared" si="8"/>
        <v>1942</v>
      </c>
    </row>
    <row r="81" spans="6:17" ht="15.75" customHeight="1" x14ac:dyDescent="0.2">
      <c r="F81" s="16">
        <v>45499.445648835848</v>
      </c>
      <c r="G81" s="24">
        <v>45499.445648835848</v>
      </c>
      <c r="H81" s="25">
        <v>2244</v>
      </c>
      <c r="I81" s="26">
        <f t="shared" si="0"/>
        <v>-1017182.1547444484</v>
      </c>
      <c r="J81" s="26">
        <f t="shared" si="1"/>
        <v>1049634.1089160112</v>
      </c>
      <c r="K81" s="26" t="str">
        <f t="shared" si="2"/>
        <v>Good</v>
      </c>
      <c r="L81" s="25">
        <f t="shared" si="3"/>
        <v>2244</v>
      </c>
      <c r="M81" s="26">
        <f t="shared" si="4"/>
        <v>-13975.836194986849</v>
      </c>
      <c r="N81" s="26">
        <f t="shared" si="5"/>
        <v>20870.014808382854</v>
      </c>
      <c r="O81" s="26" t="str">
        <f t="shared" si="6"/>
        <v>Good</v>
      </c>
      <c r="P81" s="25">
        <f t="shared" si="7"/>
        <v>2244</v>
      </c>
      <c r="Q81" s="25">
        <f t="shared" si="8"/>
        <v>2244</v>
      </c>
    </row>
    <row r="82" spans="6:17" ht="15.75" customHeight="1" x14ac:dyDescent="0.2">
      <c r="F82" s="16">
        <v>45498.881108598864</v>
      </c>
      <c r="G82" s="24">
        <v>45498.881108598864</v>
      </c>
      <c r="H82" s="25">
        <v>1991</v>
      </c>
      <c r="I82" s="26">
        <f t="shared" si="0"/>
        <v>-1017182.1547444484</v>
      </c>
      <c r="J82" s="26">
        <f t="shared" si="1"/>
        <v>1049634.1089160112</v>
      </c>
      <c r="K82" s="26" t="str">
        <f t="shared" si="2"/>
        <v>Good</v>
      </c>
      <c r="L82" s="25">
        <f t="shared" si="3"/>
        <v>1991</v>
      </c>
      <c r="M82" s="26">
        <f t="shared" si="4"/>
        <v>-13975.836194986849</v>
      </c>
      <c r="N82" s="26">
        <f t="shared" si="5"/>
        <v>20870.014808382854</v>
      </c>
      <c r="O82" s="26" t="str">
        <f t="shared" si="6"/>
        <v>Good</v>
      </c>
      <c r="P82" s="25">
        <f t="shared" si="7"/>
        <v>1991</v>
      </c>
      <c r="Q82" s="25">
        <f t="shared" si="8"/>
        <v>1991</v>
      </c>
    </row>
    <row r="83" spans="6:17" ht="15.75" customHeight="1" x14ac:dyDescent="0.2">
      <c r="F83" s="16">
        <v>45498.333328940193</v>
      </c>
      <c r="G83" s="24">
        <v>45498.333328940193</v>
      </c>
      <c r="H83" s="25">
        <v>1983</v>
      </c>
      <c r="I83" s="26">
        <f t="shared" si="0"/>
        <v>-1017182.1547444484</v>
      </c>
      <c r="J83" s="26">
        <f t="shared" si="1"/>
        <v>1049634.1089160112</v>
      </c>
      <c r="K83" s="26" t="str">
        <f t="shared" si="2"/>
        <v>Good</v>
      </c>
      <c r="L83" s="25">
        <f t="shared" si="3"/>
        <v>1983</v>
      </c>
      <c r="M83" s="26">
        <f t="shared" si="4"/>
        <v>-13975.836194986849</v>
      </c>
      <c r="N83" s="26">
        <f t="shared" si="5"/>
        <v>20870.014808382854</v>
      </c>
      <c r="O83" s="26" t="str">
        <f t="shared" si="6"/>
        <v>Good</v>
      </c>
      <c r="P83" s="25">
        <f t="shared" si="7"/>
        <v>1983</v>
      </c>
      <c r="Q83" s="25">
        <f t="shared" si="8"/>
        <v>1983</v>
      </c>
    </row>
    <row r="84" spans="6:17" ht="15.75" customHeight="1" x14ac:dyDescent="0.2">
      <c r="F84" s="16">
        <v>45497.749215846205</v>
      </c>
      <c r="G84" s="24">
        <v>45497.749215846205</v>
      </c>
      <c r="H84" s="25">
        <v>2300</v>
      </c>
      <c r="I84" s="26">
        <f t="shared" si="0"/>
        <v>-1017182.1547444484</v>
      </c>
      <c r="J84" s="26">
        <f t="shared" si="1"/>
        <v>1049634.1089160112</v>
      </c>
      <c r="K84" s="26" t="str">
        <f t="shared" si="2"/>
        <v>Good</v>
      </c>
      <c r="L84" s="25">
        <f t="shared" si="3"/>
        <v>2300</v>
      </c>
      <c r="M84" s="26">
        <f t="shared" si="4"/>
        <v>-13975.836194986849</v>
      </c>
      <c r="N84" s="26">
        <f t="shared" si="5"/>
        <v>20870.014808382854</v>
      </c>
      <c r="O84" s="26" t="str">
        <f t="shared" si="6"/>
        <v>Good</v>
      </c>
      <c r="P84" s="25">
        <f t="shared" si="7"/>
        <v>2300</v>
      </c>
      <c r="Q84" s="25">
        <f t="shared" si="8"/>
        <v>2300</v>
      </c>
    </row>
    <row r="85" spans="6:17" ht="15.75" customHeight="1" x14ac:dyDescent="0.2">
      <c r="F85" s="16">
        <v>45497.150710771792</v>
      </c>
      <c r="G85" s="24">
        <v>45497.150710771792</v>
      </c>
      <c r="H85" s="25">
        <v>2363</v>
      </c>
      <c r="I85" s="26">
        <f t="shared" si="0"/>
        <v>-1017182.1547444484</v>
      </c>
      <c r="J85" s="26">
        <f t="shared" si="1"/>
        <v>1049634.1089160112</v>
      </c>
      <c r="K85" s="26" t="str">
        <f t="shared" si="2"/>
        <v>Good</v>
      </c>
      <c r="L85" s="25">
        <f t="shared" si="3"/>
        <v>2363</v>
      </c>
      <c r="M85" s="26">
        <f t="shared" si="4"/>
        <v>-13975.836194986849</v>
      </c>
      <c r="N85" s="26">
        <f t="shared" si="5"/>
        <v>20870.014808382854</v>
      </c>
      <c r="O85" s="26" t="str">
        <f t="shared" si="6"/>
        <v>Good</v>
      </c>
      <c r="P85" s="25">
        <f t="shared" si="7"/>
        <v>2363</v>
      </c>
      <c r="Q85" s="25">
        <f t="shared" si="8"/>
        <v>2363</v>
      </c>
    </row>
    <row r="86" spans="6:17" ht="15.75" customHeight="1" x14ac:dyDescent="0.2">
      <c r="F86" s="16">
        <v>45496.566819090149</v>
      </c>
      <c r="G86" s="24">
        <v>45496.566819090149</v>
      </c>
      <c r="H86" s="25">
        <v>1935</v>
      </c>
      <c r="I86" s="26">
        <f t="shared" si="0"/>
        <v>-1017182.1547444484</v>
      </c>
      <c r="J86" s="26">
        <f t="shared" si="1"/>
        <v>1049634.1089160112</v>
      </c>
      <c r="K86" s="26" t="str">
        <f t="shared" si="2"/>
        <v>Good</v>
      </c>
      <c r="L86" s="25">
        <f t="shared" si="3"/>
        <v>1935</v>
      </c>
      <c r="M86" s="26">
        <f t="shared" si="4"/>
        <v>-13975.836194986849</v>
      </c>
      <c r="N86" s="26">
        <f t="shared" si="5"/>
        <v>20870.014808382854</v>
      </c>
      <c r="O86" s="26" t="str">
        <f t="shared" si="6"/>
        <v>Good</v>
      </c>
      <c r="P86" s="25">
        <f t="shared" si="7"/>
        <v>1935</v>
      </c>
      <c r="Q86" s="25">
        <f t="shared" si="8"/>
        <v>1935</v>
      </c>
    </row>
    <row r="87" spans="6:17" ht="15.75" customHeight="1" x14ac:dyDescent="0.2">
      <c r="F87" s="16">
        <v>45495.988754530226</v>
      </c>
      <c r="G87" s="24">
        <v>45495.988754530226</v>
      </c>
      <c r="H87" s="25">
        <v>2113</v>
      </c>
      <c r="I87" s="26">
        <f t="shared" si="0"/>
        <v>-1017182.1547444484</v>
      </c>
      <c r="J87" s="26">
        <f t="shared" si="1"/>
        <v>1049634.1089160112</v>
      </c>
      <c r="K87" s="26" t="str">
        <f t="shared" si="2"/>
        <v>Good</v>
      </c>
      <c r="L87" s="25">
        <f t="shared" si="3"/>
        <v>2113</v>
      </c>
      <c r="M87" s="26">
        <f t="shared" si="4"/>
        <v>-13975.836194986849</v>
      </c>
      <c r="N87" s="26">
        <f t="shared" si="5"/>
        <v>20870.014808382854</v>
      </c>
      <c r="O87" s="26" t="str">
        <f t="shared" si="6"/>
        <v>Good</v>
      </c>
      <c r="P87" s="25">
        <f t="shared" si="7"/>
        <v>2113</v>
      </c>
      <c r="Q87" s="25">
        <f t="shared" si="8"/>
        <v>2113</v>
      </c>
    </row>
    <row r="88" spans="6:17" ht="15.75" customHeight="1" x14ac:dyDescent="0.2">
      <c r="F88" s="16">
        <v>45495.400688291462</v>
      </c>
      <c r="G88" s="24">
        <v>45495.400688291462</v>
      </c>
      <c r="H88" s="25">
        <v>2056</v>
      </c>
      <c r="I88" s="26">
        <f t="shared" si="0"/>
        <v>-1017182.1547444484</v>
      </c>
      <c r="J88" s="26">
        <f t="shared" si="1"/>
        <v>1049634.1089160112</v>
      </c>
      <c r="K88" s="26" t="str">
        <f t="shared" si="2"/>
        <v>Good</v>
      </c>
      <c r="L88" s="25">
        <f t="shared" si="3"/>
        <v>2056</v>
      </c>
      <c r="M88" s="26">
        <f t="shared" si="4"/>
        <v>-13975.836194986849</v>
      </c>
      <c r="N88" s="26">
        <f t="shared" si="5"/>
        <v>20870.014808382854</v>
      </c>
      <c r="O88" s="26" t="str">
        <f t="shared" si="6"/>
        <v>Good</v>
      </c>
      <c r="P88" s="25">
        <f t="shared" si="7"/>
        <v>2056</v>
      </c>
      <c r="Q88" s="25">
        <f t="shared" si="8"/>
        <v>2056</v>
      </c>
    </row>
    <row r="89" spans="6:17" ht="15.75" customHeight="1" x14ac:dyDescent="0.2">
      <c r="F89" s="16">
        <v>45492.571316868038</v>
      </c>
      <c r="G89" s="24">
        <v>45492.571316868038</v>
      </c>
      <c r="H89" s="25">
        <v>2165</v>
      </c>
      <c r="I89" s="26">
        <f t="shared" si="0"/>
        <v>-1017182.1547444484</v>
      </c>
      <c r="J89" s="26">
        <f t="shared" si="1"/>
        <v>1049634.1089160112</v>
      </c>
      <c r="K89" s="26" t="str">
        <f t="shared" si="2"/>
        <v>Good</v>
      </c>
      <c r="L89" s="25">
        <f t="shared" si="3"/>
        <v>2165</v>
      </c>
      <c r="M89" s="26">
        <f t="shared" si="4"/>
        <v>-13975.836194986849</v>
      </c>
      <c r="N89" s="26">
        <f t="shared" si="5"/>
        <v>20870.014808382854</v>
      </c>
      <c r="O89" s="26" t="str">
        <f t="shared" si="6"/>
        <v>Good</v>
      </c>
      <c r="P89" s="25">
        <f t="shared" si="7"/>
        <v>2165</v>
      </c>
      <c r="Q89" s="25">
        <f t="shared" si="8"/>
        <v>2165</v>
      </c>
    </row>
    <row r="90" spans="6:17" ht="15.75" customHeight="1" x14ac:dyDescent="0.2">
      <c r="F90" s="16">
        <v>45491.991105535395</v>
      </c>
      <c r="G90" s="24">
        <v>45491.991105535395</v>
      </c>
      <c r="H90" s="25">
        <v>2349</v>
      </c>
      <c r="I90" s="26">
        <f t="shared" si="0"/>
        <v>-1017182.1547444484</v>
      </c>
      <c r="J90" s="26">
        <f t="shared" si="1"/>
        <v>1049634.1089160112</v>
      </c>
      <c r="K90" s="26" t="str">
        <f t="shared" si="2"/>
        <v>Good</v>
      </c>
      <c r="L90" s="25">
        <f t="shared" si="3"/>
        <v>2349</v>
      </c>
      <c r="M90" s="26">
        <f t="shared" si="4"/>
        <v>-13975.836194986849</v>
      </c>
      <c r="N90" s="26">
        <f t="shared" si="5"/>
        <v>20870.014808382854</v>
      </c>
      <c r="O90" s="26" t="str">
        <f t="shared" si="6"/>
        <v>Good</v>
      </c>
      <c r="P90" s="25">
        <f t="shared" si="7"/>
        <v>2349</v>
      </c>
      <c r="Q90" s="25">
        <f t="shared" si="8"/>
        <v>2349</v>
      </c>
    </row>
    <row r="91" spans="6:17" ht="15.75" customHeight="1" x14ac:dyDescent="0.2">
      <c r="F91" s="16">
        <v>45491.403368335152</v>
      </c>
      <c r="G91" s="24">
        <v>45491.403368335152</v>
      </c>
      <c r="H91" s="25">
        <v>2083</v>
      </c>
      <c r="I91" s="26">
        <f t="shared" si="0"/>
        <v>-1017182.1547444484</v>
      </c>
      <c r="J91" s="26">
        <f t="shared" si="1"/>
        <v>1049634.1089160112</v>
      </c>
      <c r="K91" s="26" t="str">
        <f t="shared" si="2"/>
        <v>Good</v>
      </c>
      <c r="L91" s="25">
        <f t="shared" si="3"/>
        <v>2083</v>
      </c>
      <c r="M91" s="26">
        <f t="shared" si="4"/>
        <v>-13975.836194986849</v>
      </c>
      <c r="N91" s="26">
        <f t="shared" si="5"/>
        <v>20870.014808382854</v>
      </c>
      <c r="O91" s="26" t="str">
        <f t="shared" si="6"/>
        <v>Good</v>
      </c>
      <c r="P91" s="25">
        <f t="shared" si="7"/>
        <v>2083</v>
      </c>
      <c r="Q91" s="25">
        <f t="shared" si="8"/>
        <v>2083</v>
      </c>
    </row>
    <row r="92" spans="6:17" ht="15.75" customHeight="1" x14ac:dyDescent="0.2">
      <c r="F92" s="16">
        <v>45490.844721324545</v>
      </c>
      <c r="G92" s="24">
        <v>45490.844721324545</v>
      </c>
      <c r="H92" s="25">
        <v>1983</v>
      </c>
      <c r="I92" s="26">
        <f t="shared" si="0"/>
        <v>-1017182.1547444484</v>
      </c>
      <c r="J92" s="26">
        <f t="shared" si="1"/>
        <v>1049634.1089160112</v>
      </c>
      <c r="K92" s="26" t="str">
        <f t="shared" si="2"/>
        <v>Good</v>
      </c>
      <c r="L92" s="25">
        <f t="shared" si="3"/>
        <v>1983</v>
      </c>
      <c r="M92" s="26">
        <f t="shared" si="4"/>
        <v>-13975.836194986849</v>
      </c>
      <c r="N92" s="26">
        <f t="shared" si="5"/>
        <v>20870.014808382854</v>
      </c>
      <c r="O92" s="26" t="str">
        <f t="shared" si="6"/>
        <v>Good</v>
      </c>
      <c r="P92" s="25">
        <f t="shared" si="7"/>
        <v>1983</v>
      </c>
      <c r="Q92" s="25">
        <f t="shared" si="8"/>
        <v>1983</v>
      </c>
    </row>
    <row r="93" spans="6:17" ht="15.75" customHeight="1" x14ac:dyDescent="0.2">
      <c r="F93" s="16">
        <v>45490.272835789852</v>
      </c>
      <c r="G93" s="24">
        <v>45490.272835789852</v>
      </c>
      <c r="H93" s="25">
        <v>2033</v>
      </c>
      <c r="I93" s="26">
        <f t="shared" si="0"/>
        <v>-1017182.1547444484</v>
      </c>
      <c r="J93" s="26">
        <f t="shared" si="1"/>
        <v>1049634.1089160112</v>
      </c>
      <c r="K93" s="26" t="str">
        <f t="shared" si="2"/>
        <v>Good</v>
      </c>
      <c r="L93" s="25">
        <f t="shared" si="3"/>
        <v>2033</v>
      </c>
      <c r="M93" s="26">
        <f t="shared" si="4"/>
        <v>-13975.836194986849</v>
      </c>
      <c r="N93" s="26">
        <f t="shared" si="5"/>
        <v>20870.014808382854</v>
      </c>
      <c r="O93" s="26" t="str">
        <f t="shared" si="6"/>
        <v>Good</v>
      </c>
      <c r="P93" s="25">
        <f t="shared" si="7"/>
        <v>2033</v>
      </c>
      <c r="Q93" s="25">
        <f t="shared" si="8"/>
        <v>2033</v>
      </c>
    </row>
    <row r="94" spans="6:17" ht="15.75" customHeight="1" x14ac:dyDescent="0.2">
      <c r="F94" s="16">
        <v>45489.720872335842</v>
      </c>
      <c r="G94" s="24">
        <v>45489.720872335842</v>
      </c>
      <c r="H94" s="25">
        <v>1871</v>
      </c>
      <c r="I94" s="26">
        <f t="shared" si="0"/>
        <v>-1017182.1547444484</v>
      </c>
      <c r="J94" s="26">
        <f t="shared" si="1"/>
        <v>1049634.1089160112</v>
      </c>
      <c r="K94" s="26" t="str">
        <f t="shared" si="2"/>
        <v>Good</v>
      </c>
      <c r="L94" s="25">
        <f t="shared" si="3"/>
        <v>1871</v>
      </c>
      <c r="M94" s="26">
        <f t="shared" si="4"/>
        <v>-13975.836194986849</v>
      </c>
      <c r="N94" s="26">
        <f t="shared" si="5"/>
        <v>20870.014808382854</v>
      </c>
      <c r="O94" s="26" t="str">
        <f t="shared" si="6"/>
        <v>Good</v>
      </c>
      <c r="P94" s="25">
        <f t="shared" si="7"/>
        <v>1871</v>
      </c>
      <c r="Q94" s="25">
        <f t="shared" si="8"/>
        <v>1871</v>
      </c>
    </row>
    <row r="95" spans="6:17" ht="15.75" customHeight="1" x14ac:dyDescent="0.2">
      <c r="F95" s="16">
        <v>45489.13775133407</v>
      </c>
      <c r="G95" s="24">
        <v>45489.13775133407</v>
      </c>
      <c r="H95" s="25">
        <v>2354</v>
      </c>
      <c r="I95" s="26">
        <f t="shared" si="0"/>
        <v>-1017182.1547444484</v>
      </c>
      <c r="J95" s="26">
        <f t="shared" si="1"/>
        <v>1049634.1089160112</v>
      </c>
      <c r="K95" s="26" t="str">
        <f t="shared" si="2"/>
        <v>Good</v>
      </c>
      <c r="L95" s="25">
        <f t="shared" si="3"/>
        <v>2354</v>
      </c>
      <c r="M95" s="26">
        <f t="shared" si="4"/>
        <v>-13975.836194986849</v>
      </c>
      <c r="N95" s="26">
        <f t="shared" si="5"/>
        <v>20870.014808382854</v>
      </c>
      <c r="O95" s="26" t="str">
        <f t="shared" si="6"/>
        <v>Good</v>
      </c>
      <c r="P95" s="25">
        <f t="shared" si="7"/>
        <v>2354</v>
      </c>
      <c r="Q95" s="25">
        <f t="shared" si="8"/>
        <v>2354</v>
      </c>
    </row>
    <row r="96" spans="6:17" ht="15.75" customHeight="1" x14ac:dyDescent="0.2">
      <c r="F96" s="16">
        <v>45488.582824012679</v>
      </c>
      <c r="G96" s="24">
        <v>45488.582824012679</v>
      </c>
      <c r="H96" s="25">
        <v>1876</v>
      </c>
      <c r="I96" s="26">
        <f t="shared" si="0"/>
        <v>-1017182.1547444484</v>
      </c>
      <c r="J96" s="26">
        <f t="shared" si="1"/>
        <v>1049634.1089160112</v>
      </c>
      <c r="K96" s="26" t="str">
        <f t="shared" si="2"/>
        <v>Good</v>
      </c>
      <c r="L96" s="25">
        <f t="shared" si="3"/>
        <v>1876</v>
      </c>
      <c r="M96" s="26">
        <f t="shared" si="4"/>
        <v>-13975.836194986849</v>
      </c>
      <c r="N96" s="26">
        <f t="shared" si="5"/>
        <v>20870.014808382854</v>
      </c>
      <c r="O96" s="26" t="str">
        <f t="shared" si="6"/>
        <v>Good</v>
      </c>
      <c r="P96" s="25">
        <f t="shared" si="7"/>
        <v>1876</v>
      </c>
      <c r="Q96" s="25">
        <f t="shared" si="8"/>
        <v>1876</v>
      </c>
    </row>
    <row r="97" spans="6:17" ht="15.75" customHeight="1" x14ac:dyDescent="0.2">
      <c r="F97" s="16">
        <v>45485.753514037649</v>
      </c>
      <c r="G97" s="24">
        <v>45485.753514037649</v>
      </c>
      <c r="H97" s="25">
        <v>2411</v>
      </c>
      <c r="I97" s="26">
        <f t="shared" si="0"/>
        <v>-1017182.1547444484</v>
      </c>
      <c r="J97" s="26">
        <f t="shared" si="1"/>
        <v>1049634.1089160112</v>
      </c>
      <c r="K97" s="26" t="str">
        <f t="shared" si="2"/>
        <v>Good</v>
      </c>
      <c r="L97" s="25">
        <f t="shared" si="3"/>
        <v>2411</v>
      </c>
      <c r="M97" s="26">
        <f t="shared" si="4"/>
        <v>-13975.836194986849</v>
      </c>
      <c r="N97" s="26">
        <f t="shared" si="5"/>
        <v>20870.014808382854</v>
      </c>
      <c r="O97" s="26" t="str">
        <f t="shared" si="6"/>
        <v>Good</v>
      </c>
      <c r="P97" s="25">
        <f t="shared" si="7"/>
        <v>2411</v>
      </c>
      <c r="Q97" s="25">
        <f t="shared" si="8"/>
        <v>2411</v>
      </c>
    </row>
    <row r="98" spans="6:17" ht="15.75" customHeight="1" x14ac:dyDescent="0.2">
      <c r="F98" s="16">
        <v>45485.220339050211</v>
      </c>
      <c r="G98" s="24">
        <v>45485.220339050211</v>
      </c>
      <c r="H98" s="25">
        <v>2426</v>
      </c>
      <c r="I98" s="26">
        <f t="shared" si="0"/>
        <v>-1017182.1547444484</v>
      </c>
      <c r="J98" s="26">
        <f t="shared" si="1"/>
        <v>1049634.1089160112</v>
      </c>
      <c r="K98" s="26" t="str">
        <f t="shared" si="2"/>
        <v>Good</v>
      </c>
      <c r="L98" s="25">
        <f t="shared" si="3"/>
        <v>2426</v>
      </c>
      <c r="M98" s="26">
        <f t="shared" si="4"/>
        <v>-13975.836194986849</v>
      </c>
      <c r="N98" s="26">
        <f t="shared" si="5"/>
        <v>20870.014808382854</v>
      </c>
      <c r="O98" s="26" t="str">
        <f t="shared" si="6"/>
        <v>Good</v>
      </c>
      <c r="P98" s="25">
        <f t="shared" si="7"/>
        <v>2426</v>
      </c>
      <c r="Q98" s="25">
        <f t="shared" si="8"/>
        <v>2426</v>
      </c>
    </row>
    <row r="99" spans="6:17" ht="15.75" customHeight="1" x14ac:dyDescent="0.2">
      <c r="F99" s="16">
        <v>45484.681416572261</v>
      </c>
      <c r="G99" s="24">
        <v>45484.681416572261</v>
      </c>
      <c r="H99" s="25">
        <v>2096</v>
      </c>
      <c r="I99" s="26">
        <f t="shared" si="0"/>
        <v>-1017182.1547444484</v>
      </c>
      <c r="J99" s="26">
        <f t="shared" si="1"/>
        <v>1049634.1089160112</v>
      </c>
      <c r="K99" s="26" t="str">
        <f t="shared" si="2"/>
        <v>Good</v>
      </c>
      <c r="L99" s="25">
        <f t="shared" si="3"/>
        <v>2096</v>
      </c>
      <c r="M99" s="26">
        <f t="shared" si="4"/>
        <v>-13975.836194986849</v>
      </c>
      <c r="N99" s="26">
        <f t="shared" si="5"/>
        <v>20870.014808382854</v>
      </c>
      <c r="O99" s="26" t="str">
        <f t="shared" si="6"/>
        <v>Good</v>
      </c>
      <c r="P99" s="25">
        <f t="shared" si="7"/>
        <v>2096</v>
      </c>
      <c r="Q99" s="25">
        <f t="shared" si="8"/>
        <v>2096</v>
      </c>
    </row>
    <row r="100" spans="6:17" ht="15.75" customHeight="1" x14ac:dyDescent="0.2">
      <c r="F100" s="16">
        <v>45484.088280319666</v>
      </c>
      <c r="G100" s="24">
        <v>45484.088280319666</v>
      </c>
      <c r="H100" s="25">
        <v>2217</v>
      </c>
      <c r="I100" s="26">
        <f t="shared" si="0"/>
        <v>-1017182.1547444484</v>
      </c>
      <c r="J100" s="26">
        <f t="shared" si="1"/>
        <v>1049634.1089160112</v>
      </c>
      <c r="K100" s="26" t="str">
        <f t="shared" si="2"/>
        <v>Good</v>
      </c>
      <c r="L100" s="25">
        <f t="shared" si="3"/>
        <v>2217</v>
      </c>
      <c r="M100" s="26">
        <f t="shared" si="4"/>
        <v>-13975.836194986849</v>
      </c>
      <c r="N100" s="26">
        <f t="shared" si="5"/>
        <v>20870.014808382854</v>
      </c>
      <c r="O100" s="26" t="str">
        <f t="shared" si="6"/>
        <v>Good</v>
      </c>
      <c r="P100" s="25">
        <f t="shared" si="7"/>
        <v>2217</v>
      </c>
      <c r="Q100" s="25">
        <f t="shared" si="8"/>
        <v>2217</v>
      </c>
    </row>
    <row r="101" spans="6:17" ht="15.75" customHeight="1" x14ac:dyDescent="0.2">
      <c r="F101" s="16">
        <v>45483.50177625833</v>
      </c>
      <c r="G101" s="24">
        <v>45483.50177625833</v>
      </c>
      <c r="H101" s="25">
        <v>2387</v>
      </c>
      <c r="I101" s="26">
        <f t="shared" si="0"/>
        <v>-1017182.1547444484</v>
      </c>
      <c r="J101" s="26">
        <f t="shared" si="1"/>
        <v>1049634.1089160112</v>
      </c>
      <c r="K101" s="26" t="str">
        <f t="shared" si="2"/>
        <v>Good</v>
      </c>
      <c r="L101" s="25">
        <f t="shared" si="3"/>
        <v>2387</v>
      </c>
      <c r="M101" s="26">
        <f t="shared" si="4"/>
        <v>-13975.836194986849</v>
      </c>
      <c r="N101" s="26">
        <f t="shared" si="5"/>
        <v>20870.014808382854</v>
      </c>
      <c r="O101" s="26" t="str">
        <f t="shared" si="6"/>
        <v>Good</v>
      </c>
      <c r="P101" s="25">
        <f t="shared" si="7"/>
        <v>2387</v>
      </c>
      <c r="Q101" s="25">
        <f t="shared" si="8"/>
        <v>2387</v>
      </c>
    </row>
    <row r="102" spans="6:17" ht="15.75" customHeight="1" x14ac:dyDescent="0.2">
      <c r="F102" s="16">
        <v>45482.916254327858</v>
      </c>
      <c r="G102" s="24">
        <v>45482.916254327858</v>
      </c>
      <c r="H102" s="25">
        <v>2596</v>
      </c>
      <c r="I102" s="26">
        <f t="shared" si="0"/>
        <v>-1017182.1547444484</v>
      </c>
      <c r="J102" s="26">
        <f t="shared" si="1"/>
        <v>1049634.1089160112</v>
      </c>
      <c r="K102" s="26" t="str">
        <f t="shared" si="2"/>
        <v>Good</v>
      </c>
      <c r="L102" s="25">
        <f t="shared" si="3"/>
        <v>2596</v>
      </c>
      <c r="M102" s="26">
        <f t="shared" si="4"/>
        <v>-13975.836194986849</v>
      </c>
      <c r="N102" s="26">
        <f t="shared" si="5"/>
        <v>20870.014808382854</v>
      </c>
      <c r="O102" s="26" t="str">
        <f t="shared" si="6"/>
        <v>Good</v>
      </c>
      <c r="P102" s="25">
        <f t="shared" si="7"/>
        <v>2596</v>
      </c>
      <c r="Q102" s="25">
        <f t="shared" si="8"/>
        <v>2596</v>
      </c>
    </row>
    <row r="103" spans="6:17" ht="15.75" customHeight="1" x14ac:dyDescent="0.2">
      <c r="F103" s="16">
        <v>45482.352055561008</v>
      </c>
      <c r="G103" s="24">
        <v>45482.352055561008</v>
      </c>
      <c r="H103" s="25">
        <v>2560</v>
      </c>
      <c r="I103" s="26">
        <f t="shared" si="0"/>
        <v>-1017182.1547444484</v>
      </c>
      <c r="J103" s="26">
        <f t="shared" si="1"/>
        <v>1049634.1089160112</v>
      </c>
      <c r="K103" s="26" t="str">
        <f t="shared" si="2"/>
        <v>Good</v>
      </c>
      <c r="L103" s="25">
        <f t="shared" si="3"/>
        <v>2560</v>
      </c>
      <c r="M103" s="26">
        <f t="shared" si="4"/>
        <v>-13975.836194986849</v>
      </c>
      <c r="N103" s="26">
        <f t="shared" si="5"/>
        <v>20870.014808382854</v>
      </c>
      <c r="O103" s="26" t="str">
        <f t="shared" si="6"/>
        <v>Good</v>
      </c>
      <c r="P103" s="25">
        <f t="shared" si="7"/>
        <v>2560</v>
      </c>
      <c r="Q103" s="25">
        <f t="shared" si="8"/>
        <v>2560</v>
      </c>
    </row>
    <row r="104" spans="6:17" ht="15.75" customHeight="1" x14ac:dyDescent="0.2">
      <c r="F104" s="16">
        <v>45481.7797191551</v>
      </c>
      <c r="G104" s="24">
        <v>45481.7797191551</v>
      </c>
      <c r="H104" s="25">
        <v>2494</v>
      </c>
      <c r="I104" s="26">
        <f t="shared" si="0"/>
        <v>-1017182.1547444484</v>
      </c>
      <c r="J104" s="26">
        <f t="shared" si="1"/>
        <v>1049634.1089160112</v>
      </c>
      <c r="K104" s="26" t="str">
        <f t="shared" si="2"/>
        <v>Good</v>
      </c>
      <c r="L104" s="25">
        <f t="shared" si="3"/>
        <v>2494</v>
      </c>
      <c r="M104" s="26">
        <f t="shared" si="4"/>
        <v>-13975.836194986849</v>
      </c>
      <c r="N104" s="26">
        <f t="shared" si="5"/>
        <v>20870.014808382854</v>
      </c>
      <c r="O104" s="26" t="str">
        <f t="shared" si="6"/>
        <v>Good</v>
      </c>
      <c r="P104" s="25">
        <f t="shared" si="7"/>
        <v>2494</v>
      </c>
      <c r="Q104" s="25">
        <f t="shared" si="8"/>
        <v>2494</v>
      </c>
    </row>
    <row r="105" spans="6:17" ht="15.75" customHeight="1" x14ac:dyDescent="0.2">
      <c r="F105" s="16">
        <v>45481.189156988083</v>
      </c>
      <c r="G105" s="24">
        <v>45481.189156988083</v>
      </c>
      <c r="H105" s="25">
        <v>21752175</v>
      </c>
      <c r="I105" s="26">
        <f t="shared" si="0"/>
        <v>-1017182.1547444484</v>
      </c>
      <c r="J105" s="26">
        <f t="shared" si="1"/>
        <v>1049634.1089160112</v>
      </c>
      <c r="K105" s="26" t="str">
        <f t="shared" si="2"/>
        <v>For Replacement</v>
      </c>
      <c r="L105" s="25">
        <f t="shared" si="3"/>
        <v>2508</v>
      </c>
      <c r="M105" s="26">
        <f t="shared" si="4"/>
        <v>-13975.836194986849</v>
      </c>
      <c r="N105" s="26">
        <f t="shared" si="5"/>
        <v>20870.014808382854</v>
      </c>
      <c r="O105" s="26" t="str">
        <f t="shared" si="6"/>
        <v>Good</v>
      </c>
      <c r="P105" s="25">
        <f t="shared" si="7"/>
        <v>2508</v>
      </c>
      <c r="Q105" s="25">
        <f t="shared" si="8"/>
        <v>2508</v>
      </c>
    </row>
    <row r="106" spans="6:17" ht="15.75" customHeight="1" x14ac:dyDescent="0.2">
      <c r="F106" s="16">
        <v>45478.99851369136</v>
      </c>
      <c r="G106" s="24">
        <v>45478.99851369136</v>
      </c>
      <c r="H106" s="25">
        <v>2522</v>
      </c>
      <c r="I106" s="26">
        <f t="shared" si="0"/>
        <v>-1017182.1547444484</v>
      </c>
      <c r="J106" s="26">
        <f t="shared" si="1"/>
        <v>1049634.1089160112</v>
      </c>
      <c r="K106" s="26" t="str">
        <f t="shared" si="2"/>
        <v>Good</v>
      </c>
      <c r="L106" s="25">
        <f t="shared" si="3"/>
        <v>2522</v>
      </c>
      <c r="M106" s="26">
        <f t="shared" si="4"/>
        <v>-13975.836194986849</v>
      </c>
      <c r="N106" s="26">
        <f t="shared" si="5"/>
        <v>20870.014808382854</v>
      </c>
      <c r="O106" s="26" t="str">
        <f t="shared" si="6"/>
        <v>Good</v>
      </c>
      <c r="P106" s="25">
        <f t="shared" si="7"/>
        <v>2522</v>
      </c>
      <c r="Q106" s="25">
        <f t="shared" si="8"/>
        <v>2522</v>
      </c>
    </row>
    <row r="107" spans="6:17" ht="15.75" customHeight="1" x14ac:dyDescent="0.2">
      <c r="F107" s="16">
        <v>45478.438885822048</v>
      </c>
      <c r="G107" s="24">
        <v>45478.438885822048</v>
      </c>
      <c r="H107" s="25">
        <v>2192</v>
      </c>
      <c r="I107" s="26">
        <f t="shared" si="0"/>
        <v>-1017182.1547444484</v>
      </c>
      <c r="J107" s="26">
        <f t="shared" si="1"/>
        <v>1049634.1089160112</v>
      </c>
      <c r="K107" s="26" t="str">
        <f t="shared" si="2"/>
        <v>Good</v>
      </c>
      <c r="L107" s="25">
        <f t="shared" si="3"/>
        <v>2192</v>
      </c>
      <c r="M107" s="26">
        <f t="shared" si="4"/>
        <v>-13975.836194986849</v>
      </c>
      <c r="N107" s="26">
        <f t="shared" si="5"/>
        <v>20870.014808382854</v>
      </c>
      <c r="O107" s="26" t="str">
        <f t="shared" si="6"/>
        <v>Good</v>
      </c>
      <c r="P107" s="25">
        <f t="shared" si="7"/>
        <v>2192</v>
      </c>
      <c r="Q107" s="25">
        <f t="shared" si="8"/>
        <v>2192</v>
      </c>
    </row>
    <row r="108" spans="6:17" ht="15.75" customHeight="1" x14ac:dyDescent="0.2">
      <c r="F108" s="16">
        <v>45477.883871381768</v>
      </c>
      <c r="G108" s="24">
        <v>45477.883871381768</v>
      </c>
      <c r="H108" s="25">
        <v>2208</v>
      </c>
      <c r="I108" s="26">
        <f t="shared" si="0"/>
        <v>-1017182.1547444484</v>
      </c>
      <c r="J108" s="26">
        <f t="shared" si="1"/>
        <v>1049634.1089160112</v>
      </c>
      <c r="K108" s="26" t="str">
        <f t="shared" si="2"/>
        <v>Good</v>
      </c>
      <c r="L108" s="25">
        <f t="shared" si="3"/>
        <v>2208</v>
      </c>
      <c r="M108" s="26">
        <f t="shared" si="4"/>
        <v>-13975.836194986849</v>
      </c>
      <c r="N108" s="26">
        <f t="shared" si="5"/>
        <v>20870.014808382854</v>
      </c>
      <c r="O108" s="26" t="str">
        <f t="shared" si="6"/>
        <v>Good</v>
      </c>
      <c r="P108" s="25">
        <f t="shared" si="7"/>
        <v>2208</v>
      </c>
      <c r="Q108" s="25">
        <f t="shared" si="8"/>
        <v>2208</v>
      </c>
    </row>
    <row r="109" spans="6:17" ht="15.75" customHeight="1" x14ac:dyDescent="0.2">
      <c r="F109" s="16">
        <v>45477.336717579128</v>
      </c>
      <c r="G109" s="24">
        <v>45477.336717579128</v>
      </c>
      <c r="H109" s="25">
        <v>2785</v>
      </c>
      <c r="I109" s="26">
        <f t="shared" si="0"/>
        <v>-1017182.1547444484</v>
      </c>
      <c r="J109" s="26">
        <f t="shared" si="1"/>
        <v>1049634.1089160112</v>
      </c>
      <c r="K109" s="26" t="str">
        <f t="shared" si="2"/>
        <v>Good</v>
      </c>
      <c r="L109" s="25">
        <f t="shared" si="3"/>
        <v>2785</v>
      </c>
      <c r="M109" s="26">
        <f t="shared" si="4"/>
        <v>-13975.836194986849</v>
      </c>
      <c r="N109" s="26">
        <f t="shared" si="5"/>
        <v>20870.014808382854</v>
      </c>
      <c r="O109" s="26" t="str">
        <f t="shared" si="6"/>
        <v>Good</v>
      </c>
      <c r="P109" s="25">
        <f t="shared" si="7"/>
        <v>2785</v>
      </c>
      <c r="Q109" s="25">
        <f t="shared" si="8"/>
        <v>2785</v>
      </c>
    </row>
    <row r="110" spans="6:17" ht="15.75" customHeight="1" x14ac:dyDescent="0.2">
      <c r="F110" s="16">
        <v>45476.729681145152</v>
      </c>
      <c r="G110" s="24">
        <v>45476.729681145152</v>
      </c>
      <c r="H110" s="25">
        <v>2475</v>
      </c>
      <c r="I110" s="26">
        <f t="shared" si="0"/>
        <v>-1017182.1547444484</v>
      </c>
      <c r="J110" s="26">
        <f t="shared" si="1"/>
        <v>1049634.1089160112</v>
      </c>
      <c r="K110" s="26" t="str">
        <f t="shared" si="2"/>
        <v>Good</v>
      </c>
      <c r="L110" s="25">
        <f t="shared" si="3"/>
        <v>2475</v>
      </c>
      <c r="M110" s="26">
        <f t="shared" si="4"/>
        <v>-13975.836194986849</v>
      </c>
      <c r="N110" s="26">
        <f t="shared" si="5"/>
        <v>20870.014808382854</v>
      </c>
      <c r="O110" s="26" t="str">
        <f t="shared" si="6"/>
        <v>Good</v>
      </c>
      <c r="P110" s="25">
        <f t="shared" si="7"/>
        <v>2475</v>
      </c>
      <c r="Q110" s="25">
        <f t="shared" si="8"/>
        <v>2475</v>
      </c>
    </row>
    <row r="111" spans="6:17" ht="15.75" customHeight="1" x14ac:dyDescent="0.2">
      <c r="F111" s="16">
        <v>45476.140500919733</v>
      </c>
      <c r="G111" s="24">
        <v>45476.140500919733</v>
      </c>
      <c r="H111" s="25">
        <v>2600</v>
      </c>
      <c r="I111" s="26">
        <f t="shared" si="0"/>
        <v>-1017182.1547444484</v>
      </c>
      <c r="J111" s="26">
        <f t="shared" si="1"/>
        <v>1049634.1089160112</v>
      </c>
      <c r="K111" s="26" t="str">
        <f t="shared" si="2"/>
        <v>Good</v>
      </c>
      <c r="L111" s="25">
        <f t="shared" si="3"/>
        <v>2600</v>
      </c>
      <c r="M111" s="26">
        <f t="shared" si="4"/>
        <v>-13975.836194986849</v>
      </c>
      <c r="N111" s="26">
        <f t="shared" si="5"/>
        <v>20870.014808382854</v>
      </c>
      <c r="O111" s="26" t="str">
        <f t="shared" si="6"/>
        <v>Good</v>
      </c>
      <c r="P111" s="25">
        <f t="shared" si="7"/>
        <v>2600</v>
      </c>
      <c r="Q111" s="25">
        <f t="shared" si="8"/>
        <v>2600</v>
      </c>
    </row>
    <row r="112" spans="6:17" ht="15.75" customHeight="1" x14ac:dyDescent="0.2">
      <c r="F112" s="16">
        <v>45475.578620934153</v>
      </c>
      <c r="G112" s="24">
        <v>45475.578620934153</v>
      </c>
      <c r="H112" s="25">
        <v>2822</v>
      </c>
      <c r="I112" s="26">
        <f t="shared" si="0"/>
        <v>-1017182.1547444484</v>
      </c>
      <c r="J112" s="26">
        <f t="shared" si="1"/>
        <v>1049634.1089160112</v>
      </c>
      <c r="K112" s="26" t="str">
        <f t="shared" si="2"/>
        <v>Good</v>
      </c>
      <c r="L112" s="25">
        <f t="shared" si="3"/>
        <v>2822</v>
      </c>
      <c r="M112" s="26">
        <f t="shared" si="4"/>
        <v>-13975.836194986849</v>
      </c>
      <c r="N112" s="26">
        <f t="shared" si="5"/>
        <v>20870.014808382854</v>
      </c>
      <c r="O112" s="26" t="str">
        <f t="shared" si="6"/>
        <v>Good</v>
      </c>
      <c r="P112" s="25">
        <f t="shared" si="7"/>
        <v>2822</v>
      </c>
      <c r="Q112" s="25">
        <f t="shared" si="8"/>
        <v>2822</v>
      </c>
    </row>
    <row r="113" spans="6:17" ht="15.75" customHeight="1" x14ac:dyDescent="0.2">
      <c r="F113" s="16">
        <v>45474.99712576493</v>
      </c>
      <c r="G113" s="24">
        <v>45474.99712576493</v>
      </c>
      <c r="H113" s="25">
        <v>2364</v>
      </c>
      <c r="I113" s="26">
        <f t="shared" si="0"/>
        <v>-1017182.1547444484</v>
      </c>
      <c r="J113" s="26">
        <f t="shared" si="1"/>
        <v>1049634.1089160112</v>
      </c>
      <c r="K113" s="26" t="str">
        <f t="shared" si="2"/>
        <v>Good</v>
      </c>
      <c r="L113" s="25">
        <f t="shared" si="3"/>
        <v>2364</v>
      </c>
      <c r="M113" s="26">
        <f t="shared" si="4"/>
        <v>-13975.836194986849</v>
      </c>
      <c r="N113" s="26">
        <f t="shared" si="5"/>
        <v>20870.014808382854</v>
      </c>
      <c r="O113" s="26" t="str">
        <f t="shared" si="6"/>
        <v>Good</v>
      </c>
      <c r="P113" s="25">
        <f t="shared" si="7"/>
        <v>2364</v>
      </c>
      <c r="Q113" s="25">
        <f t="shared" si="8"/>
        <v>2364</v>
      </c>
    </row>
    <row r="114" spans="6:17" ht="15.75" customHeight="1" x14ac:dyDescent="0.2">
      <c r="F114" s="16">
        <v>45474.424431704399</v>
      </c>
      <c r="G114" s="24">
        <v>45474.424431704399</v>
      </c>
      <c r="H114" s="25">
        <v>2844</v>
      </c>
      <c r="I114" s="26">
        <f t="shared" si="0"/>
        <v>-1017182.1547444484</v>
      </c>
      <c r="J114" s="26">
        <f t="shared" si="1"/>
        <v>1049634.1089160112</v>
      </c>
      <c r="K114" s="26" t="str">
        <f t="shared" si="2"/>
        <v>Good</v>
      </c>
      <c r="L114" s="25">
        <f t="shared" si="3"/>
        <v>2844</v>
      </c>
      <c r="M114" s="26">
        <f t="shared" si="4"/>
        <v>-13975.836194986849</v>
      </c>
      <c r="N114" s="26">
        <f t="shared" si="5"/>
        <v>20870.014808382854</v>
      </c>
      <c r="O114" s="26" t="str">
        <f t="shared" si="6"/>
        <v>Good</v>
      </c>
      <c r="P114" s="25">
        <f t="shared" si="7"/>
        <v>2844</v>
      </c>
      <c r="Q114" s="25">
        <f t="shared" si="8"/>
        <v>2844</v>
      </c>
    </row>
    <row r="115" spans="6:17" ht="15.75" customHeight="1" x14ac:dyDescent="0.2">
      <c r="F115" s="16">
        <v>45471.542209918502</v>
      </c>
      <c r="G115" s="24">
        <v>45471.542209918502</v>
      </c>
      <c r="H115" s="25">
        <v>2537</v>
      </c>
      <c r="I115" s="26">
        <f t="shared" si="0"/>
        <v>-1017182.1547444484</v>
      </c>
      <c r="J115" s="26">
        <f t="shared" si="1"/>
        <v>1049634.1089160112</v>
      </c>
      <c r="K115" s="26" t="str">
        <f t="shared" si="2"/>
        <v>Good</v>
      </c>
      <c r="L115" s="25">
        <f t="shared" si="3"/>
        <v>2537</v>
      </c>
      <c r="M115" s="26">
        <f t="shared" si="4"/>
        <v>-13975.836194986849</v>
      </c>
      <c r="N115" s="26">
        <f t="shared" si="5"/>
        <v>20870.014808382854</v>
      </c>
      <c r="O115" s="26" t="str">
        <f t="shared" si="6"/>
        <v>Good</v>
      </c>
      <c r="P115" s="25">
        <f t="shared" si="7"/>
        <v>2537</v>
      </c>
      <c r="Q115" s="25">
        <f t="shared" si="8"/>
        <v>2537</v>
      </c>
    </row>
    <row r="116" spans="6:17" ht="15.75" customHeight="1" x14ac:dyDescent="0.2">
      <c r="F116" s="16">
        <v>45470.936433080686</v>
      </c>
      <c r="G116" s="24">
        <v>45470.936433080686</v>
      </c>
      <c r="H116" s="25">
        <v>2765</v>
      </c>
      <c r="I116" s="26">
        <f t="shared" si="0"/>
        <v>-1017182.1547444484</v>
      </c>
      <c r="J116" s="26">
        <f t="shared" si="1"/>
        <v>1049634.1089160112</v>
      </c>
      <c r="K116" s="26" t="str">
        <f t="shared" si="2"/>
        <v>Good</v>
      </c>
      <c r="L116" s="25">
        <f t="shared" si="3"/>
        <v>2765</v>
      </c>
      <c r="M116" s="26">
        <f t="shared" si="4"/>
        <v>-13975.836194986849</v>
      </c>
      <c r="N116" s="26">
        <f t="shared" si="5"/>
        <v>20870.014808382854</v>
      </c>
      <c r="O116" s="26" t="str">
        <f t="shared" si="6"/>
        <v>Good</v>
      </c>
      <c r="P116" s="25">
        <f t="shared" si="7"/>
        <v>2765</v>
      </c>
      <c r="Q116" s="25">
        <f t="shared" si="8"/>
        <v>2765</v>
      </c>
    </row>
    <row r="117" spans="6:17" ht="15.75" customHeight="1" x14ac:dyDescent="0.2">
      <c r="F117" s="16">
        <v>45470.333791078105</v>
      </c>
      <c r="G117" s="24">
        <v>45470.333791078105</v>
      </c>
      <c r="H117" s="25">
        <v>3002</v>
      </c>
      <c r="I117" s="26">
        <f t="shared" si="0"/>
        <v>-1017182.1547444484</v>
      </c>
      <c r="J117" s="26">
        <f t="shared" si="1"/>
        <v>1049634.1089160112</v>
      </c>
      <c r="K117" s="26" t="str">
        <f t="shared" si="2"/>
        <v>Good</v>
      </c>
      <c r="L117" s="25">
        <f t="shared" si="3"/>
        <v>3002</v>
      </c>
      <c r="M117" s="26">
        <f t="shared" si="4"/>
        <v>-13975.836194986849</v>
      </c>
      <c r="N117" s="26">
        <f t="shared" si="5"/>
        <v>20870.014808382854</v>
      </c>
      <c r="O117" s="26" t="str">
        <f t="shared" si="6"/>
        <v>Good</v>
      </c>
      <c r="P117" s="25">
        <f t="shared" si="7"/>
        <v>3002</v>
      </c>
      <c r="Q117" s="25">
        <f t="shared" si="8"/>
        <v>3002</v>
      </c>
    </row>
    <row r="118" spans="6:17" ht="15.75" customHeight="1" x14ac:dyDescent="0.2">
      <c r="F118" s="16">
        <v>45469.746219532819</v>
      </c>
      <c r="G118" s="24">
        <v>45469.746219532819</v>
      </c>
      <c r="H118" s="25">
        <v>2981</v>
      </c>
      <c r="I118" s="26">
        <f t="shared" si="0"/>
        <v>-1017182.1547444484</v>
      </c>
      <c r="J118" s="26">
        <f t="shared" si="1"/>
        <v>1049634.1089160112</v>
      </c>
      <c r="K118" s="26" t="str">
        <f t="shared" si="2"/>
        <v>Good</v>
      </c>
      <c r="L118" s="25">
        <f t="shared" si="3"/>
        <v>2981</v>
      </c>
      <c r="M118" s="26">
        <f t="shared" si="4"/>
        <v>-13975.836194986849</v>
      </c>
      <c r="N118" s="26">
        <f t="shared" si="5"/>
        <v>20870.014808382854</v>
      </c>
      <c r="O118" s="26" t="str">
        <f t="shared" si="6"/>
        <v>Good</v>
      </c>
      <c r="P118" s="25">
        <f t="shared" si="7"/>
        <v>2981</v>
      </c>
      <c r="Q118" s="25">
        <f t="shared" si="8"/>
        <v>2981</v>
      </c>
    </row>
    <row r="119" spans="6:17" ht="15.75" customHeight="1" x14ac:dyDescent="0.2">
      <c r="F119" s="16">
        <v>45469.1740303314</v>
      </c>
      <c r="G119" s="24">
        <v>45469.1740303314</v>
      </c>
      <c r="H119" s="25">
        <v>2612</v>
      </c>
      <c r="I119" s="26">
        <f t="shared" si="0"/>
        <v>-1017182.1547444484</v>
      </c>
      <c r="J119" s="26">
        <f t="shared" si="1"/>
        <v>1049634.1089160112</v>
      </c>
      <c r="K119" s="26" t="str">
        <f t="shared" si="2"/>
        <v>Good</v>
      </c>
      <c r="L119" s="25">
        <f t="shared" si="3"/>
        <v>2612</v>
      </c>
      <c r="M119" s="26">
        <f t="shared" si="4"/>
        <v>-13975.836194986849</v>
      </c>
      <c r="N119" s="26">
        <f t="shared" si="5"/>
        <v>20870.014808382854</v>
      </c>
      <c r="O119" s="26" t="str">
        <f t="shared" si="6"/>
        <v>Good</v>
      </c>
      <c r="P119" s="25">
        <f t="shared" si="7"/>
        <v>2612</v>
      </c>
      <c r="Q119" s="25">
        <f t="shared" si="8"/>
        <v>2612</v>
      </c>
    </row>
    <row r="120" spans="6:17" ht="15.75" customHeight="1" x14ac:dyDescent="0.2">
      <c r="F120" s="16">
        <v>45468.638654030168</v>
      </c>
      <c r="G120" s="24">
        <v>45468.638654030168</v>
      </c>
      <c r="H120" s="25">
        <v>2734</v>
      </c>
      <c r="I120" s="26">
        <f t="shared" si="0"/>
        <v>-1017182.1547444484</v>
      </c>
      <c r="J120" s="26">
        <f t="shared" si="1"/>
        <v>1049634.1089160112</v>
      </c>
      <c r="K120" s="26" t="str">
        <f t="shared" si="2"/>
        <v>Good</v>
      </c>
      <c r="L120" s="25">
        <f t="shared" si="3"/>
        <v>2734</v>
      </c>
      <c r="M120" s="26">
        <f t="shared" si="4"/>
        <v>-13975.836194986849</v>
      </c>
      <c r="N120" s="26">
        <f t="shared" si="5"/>
        <v>20870.014808382854</v>
      </c>
      <c r="O120" s="26" t="str">
        <f t="shared" si="6"/>
        <v>Good</v>
      </c>
      <c r="P120" s="25">
        <f t="shared" si="7"/>
        <v>2734</v>
      </c>
      <c r="Q120" s="25">
        <f t="shared" si="8"/>
        <v>2734</v>
      </c>
    </row>
    <row r="121" spans="6:17" ht="15.75" customHeight="1" x14ac:dyDescent="0.2">
      <c r="F121" s="16">
        <v>45468.084122310691</v>
      </c>
      <c r="G121" s="24">
        <v>45468.084122310691</v>
      </c>
      <c r="H121" s="25">
        <v>2935</v>
      </c>
      <c r="I121" s="26">
        <f t="shared" si="0"/>
        <v>-1017182.1547444484</v>
      </c>
      <c r="J121" s="26">
        <f t="shared" si="1"/>
        <v>1049634.1089160112</v>
      </c>
      <c r="K121" s="26" t="str">
        <f t="shared" si="2"/>
        <v>Good</v>
      </c>
      <c r="L121" s="25">
        <f t="shared" si="3"/>
        <v>2935</v>
      </c>
      <c r="M121" s="26">
        <f t="shared" si="4"/>
        <v>-13975.836194986849</v>
      </c>
      <c r="N121" s="26">
        <f t="shared" si="5"/>
        <v>20870.014808382854</v>
      </c>
      <c r="O121" s="26" t="str">
        <f t="shared" si="6"/>
        <v>Good</v>
      </c>
      <c r="P121" s="25">
        <f t="shared" si="7"/>
        <v>2935</v>
      </c>
      <c r="Q121" s="25">
        <f t="shared" si="8"/>
        <v>2935</v>
      </c>
    </row>
    <row r="122" spans="6:17" ht="15.75" customHeight="1" x14ac:dyDescent="0.2">
      <c r="F122" s="16">
        <v>45467.545273827134</v>
      </c>
      <c r="G122" s="24">
        <v>45467.545273827134</v>
      </c>
      <c r="H122" s="25">
        <v>2813</v>
      </c>
      <c r="I122" s="26">
        <f t="shared" si="0"/>
        <v>-1017182.1547444484</v>
      </c>
      <c r="J122" s="26">
        <f t="shared" si="1"/>
        <v>1049634.1089160112</v>
      </c>
      <c r="K122" s="26" t="str">
        <f t="shared" si="2"/>
        <v>Good</v>
      </c>
      <c r="L122" s="25">
        <f t="shared" si="3"/>
        <v>2813</v>
      </c>
      <c r="M122" s="26">
        <f t="shared" si="4"/>
        <v>-13975.836194986849</v>
      </c>
      <c r="N122" s="26">
        <f t="shared" si="5"/>
        <v>20870.014808382854</v>
      </c>
      <c r="O122" s="26" t="str">
        <f t="shared" si="6"/>
        <v>Good</v>
      </c>
      <c r="P122" s="25">
        <f t="shared" si="7"/>
        <v>2813</v>
      </c>
      <c r="Q122" s="25">
        <f t="shared" si="8"/>
        <v>2813</v>
      </c>
    </row>
    <row r="123" spans="6:17" ht="15.75" customHeight="1" x14ac:dyDescent="0.2">
      <c r="F123" s="16">
        <v>45464.73922065238</v>
      </c>
      <c r="G123" s="24">
        <v>45464.73922065238</v>
      </c>
      <c r="H123" s="25">
        <v>2761</v>
      </c>
      <c r="I123" s="26">
        <f t="shared" si="0"/>
        <v>-1017182.1547444484</v>
      </c>
      <c r="J123" s="26">
        <f t="shared" si="1"/>
        <v>1049634.1089160112</v>
      </c>
      <c r="K123" s="26" t="str">
        <f t="shared" si="2"/>
        <v>Good</v>
      </c>
      <c r="L123" s="25">
        <f t="shared" si="3"/>
        <v>2761</v>
      </c>
      <c r="M123" s="26">
        <f t="shared" si="4"/>
        <v>-13975.836194986849</v>
      </c>
      <c r="N123" s="26">
        <f t="shared" si="5"/>
        <v>20870.014808382854</v>
      </c>
      <c r="O123" s="26" t="str">
        <f t="shared" si="6"/>
        <v>Good</v>
      </c>
      <c r="P123" s="25">
        <f t="shared" si="7"/>
        <v>2761</v>
      </c>
      <c r="Q123" s="25">
        <f t="shared" si="8"/>
        <v>2761</v>
      </c>
    </row>
    <row r="124" spans="6:17" ht="15.75" customHeight="1" x14ac:dyDescent="0.2">
      <c r="F124" s="16">
        <v>45464.138071193258</v>
      </c>
      <c r="G124" s="24">
        <v>45464.138071193258</v>
      </c>
      <c r="H124" s="25">
        <v>2778</v>
      </c>
      <c r="I124" s="26">
        <f t="shared" si="0"/>
        <v>-1017182.1547444484</v>
      </c>
      <c r="J124" s="26">
        <f t="shared" si="1"/>
        <v>1049634.1089160112</v>
      </c>
      <c r="K124" s="26" t="str">
        <f t="shared" si="2"/>
        <v>Good</v>
      </c>
      <c r="L124" s="25">
        <f t="shared" si="3"/>
        <v>2778</v>
      </c>
      <c r="M124" s="26">
        <f t="shared" si="4"/>
        <v>-13975.836194986849</v>
      </c>
      <c r="N124" s="26">
        <f t="shared" si="5"/>
        <v>20870.014808382854</v>
      </c>
      <c r="O124" s="26" t="str">
        <f t="shared" si="6"/>
        <v>Good</v>
      </c>
      <c r="P124" s="25">
        <f t="shared" si="7"/>
        <v>2778</v>
      </c>
      <c r="Q124" s="25">
        <f t="shared" si="8"/>
        <v>2778</v>
      </c>
    </row>
    <row r="125" spans="6:17" ht="15.75" customHeight="1" x14ac:dyDescent="0.2">
      <c r="F125" s="16">
        <v>45463.554715738268</v>
      </c>
      <c r="G125" s="24">
        <v>45463.554715738268</v>
      </c>
      <c r="H125" s="25">
        <v>3170</v>
      </c>
      <c r="I125" s="26">
        <f t="shared" si="0"/>
        <v>-1017182.1547444484</v>
      </c>
      <c r="J125" s="26">
        <f t="shared" si="1"/>
        <v>1049634.1089160112</v>
      </c>
      <c r="K125" s="26" t="str">
        <f t="shared" si="2"/>
        <v>Good</v>
      </c>
      <c r="L125" s="25">
        <f t="shared" si="3"/>
        <v>3170</v>
      </c>
      <c r="M125" s="26">
        <f t="shared" si="4"/>
        <v>-13975.836194986849</v>
      </c>
      <c r="N125" s="26">
        <f t="shared" si="5"/>
        <v>20870.014808382854</v>
      </c>
      <c r="O125" s="26" t="str">
        <f t="shared" si="6"/>
        <v>Good</v>
      </c>
      <c r="P125" s="25">
        <f t="shared" si="7"/>
        <v>3170</v>
      </c>
      <c r="Q125" s="25">
        <f t="shared" si="8"/>
        <v>3170</v>
      </c>
    </row>
    <row r="126" spans="6:17" ht="15.75" customHeight="1" x14ac:dyDescent="0.2">
      <c r="F126" s="16">
        <v>45462.993625549119</v>
      </c>
      <c r="G126" s="24">
        <v>45462.993625549119</v>
      </c>
      <c r="H126" s="25">
        <v>2790</v>
      </c>
      <c r="I126" s="26">
        <f t="shared" si="0"/>
        <v>-1017182.1547444484</v>
      </c>
      <c r="J126" s="26">
        <f t="shared" si="1"/>
        <v>1049634.1089160112</v>
      </c>
      <c r="K126" s="26" t="str">
        <f t="shared" si="2"/>
        <v>Good</v>
      </c>
      <c r="L126" s="25">
        <f t="shared" si="3"/>
        <v>2790</v>
      </c>
      <c r="M126" s="26">
        <f t="shared" si="4"/>
        <v>-13975.836194986849</v>
      </c>
      <c r="N126" s="26">
        <f t="shared" si="5"/>
        <v>20870.014808382854</v>
      </c>
      <c r="O126" s="26" t="str">
        <f t="shared" si="6"/>
        <v>Good</v>
      </c>
      <c r="P126" s="25">
        <f t="shared" si="7"/>
        <v>2790</v>
      </c>
      <c r="Q126" s="25">
        <f t="shared" si="8"/>
        <v>2790</v>
      </c>
    </row>
    <row r="127" spans="6:17" ht="15.75" customHeight="1" x14ac:dyDescent="0.2">
      <c r="F127" s="16">
        <v>45462.449277250438</v>
      </c>
      <c r="G127" s="24">
        <v>45462.449277250438</v>
      </c>
      <c r="H127" s="25">
        <v>2785</v>
      </c>
      <c r="I127" s="26">
        <f t="shared" si="0"/>
        <v>-1017182.1547444484</v>
      </c>
      <c r="J127" s="26">
        <f t="shared" si="1"/>
        <v>1049634.1089160112</v>
      </c>
      <c r="K127" s="26" t="str">
        <f t="shared" si="2"/>
        <v>Good</v>
      </c>
      <c r="L127" s="25">
        <f t="shared" si="3"/>
        <v>2785</v>
      </c>
      <c r="M127" s="26">
        <f t="shared" si="4"/>
        <v>-13975.836194986849</v>
      </c>
      <c r="N127" s="26">
        <f t="shared" si="5"/>
        <v>20870.014808382854</v>
      </c>
      <c r="O127" s="26" t="str">
        <f t="shared" si="6"/>
        <v>Good</v>
      </c>
      <c r="P127" s="25">
        <f t="shared" si="7"/>
        <v>2785</v>
      </c>
      <c r="Q127" s="25">
        <f t="shared" si="8"/>
        <v>2785</v>
      </c>
    </row>
    <row r="128" spans="6:17" ht="15.75" customHeight="1" x14ac:dyDescent="0.2">
      <c r="F128" s="16">
        <v>45461.907576292448</v>
      </c>
      <c r="G128" s="24">
        <v>45461.907576292448</v>
      </c>
      <c r="H128" s="25">
        <v>2923</v>
      </c>
      <c r="I128" s="26">
        <f t="shared" si="0"/>
        <v>-1017182.1547444484</v>
      </c>
      <c r="J128" s="26">
        <f t="shared" si="1"/>
        <v>1049634.1089160112</v>
      </c>
      <c r="K128" s="26" t="str">
        <f t="shared" si="2"/>
        <v>Good</v>
      </c>
      <c r="L128" s="25">
        <f t="shared" si="3"/>
        <v>2923</v>
      </c>
      <c r="M128" s="26">
        <f t="shared" si="4"/>
        <v>-13975.836194986849</v>
      </c>
      <c r="N128" s="26">
        <f t="shared" si="5"/>
        <v>20870.014808382854</v>
      </c>
      <c r="O128" s="26" t="str">
        <f t="shared" si="6"/>
        <v>Good</v>
      </c>
      <c r="P128" s="25">
        <f t="shared" si="7"/>
        <v>2923</v>
      </c>
      <c r="Q128" s="25">
        <f t="shared" si="8"/>
        <v>2923</v>
      </c>
    </row>
    <row r="129" spans="6:17" ht="15.75" customHeight="1" x14ac:dyDescent="0.2">
      <c r="F129" s="16">
        <v>45461.349370090677</v>
      </c>
      <c r="G129" s="24">
        <v>45461.349370090677</v>
      </c>
      <c r="H129" s="25">
        <v>3221</v>
      </c>
      <c r="I129" s="26">
        <f t="shared" si="0"/>
        <v>-1017182.1547444484</v>
      </c>
      <c r="J129" s="26">
        <f t="shared" si="1"/>
        <v>1049634.1089160112</v>
      </c>
      <c r="K129" s="26" t="str">
        <f t="shared" si="2"/>
        <v>Good</v>
      </c>
      <c r="L129" s="25">
        <f t="shared" si="3"/>
        <v>3221</v>
      </c>
      <c r="M129" s="26">
        <f t="shared" si="4"/>
        <v>-13975.836194986849</v>
      </c>
      <c r="N129" s="26">
        <f t="shared" si="5"/>
        <v>20870.014808382854</v>
      </c>
      <c r="O129" s="26" t="str">
        <f t="shared" si="6"/>
        <v>Good</v>
      </c>
      <c r="P129" s="25">
        <f t="shared" si="7"/>
        <v>3221</v>
      </c>
      <c r="Q129" s="25">
        <f t="shared" si="8"/>
        <v>3221</v>
      </c>
    </row>
    <row r="130" spans="6:17" ht="15.75" customHeight="1" x14ac:dyDescent="0.2">
      <c r="F130" s="16">
        <v>45460.792993212308</v>
      </c>
      <c r="G130" s="24">
        <v>45460.792993212308</v>
      </c>
      <c r="H130" s="25">
        <v>2976</v>
      </c>
      <c r="I130" s="26">
        <f t="shared" si="0"/>
        <v>-1017182.1547444484</v>
      </c>
      <c r="J130" s="26">
        <f t="shared" si="1"/>
        <v>1049634.1089160112</v>
      </c>
      <c r="K130" s="26" t="str">
        <f t="shared" si="2"/>
        <v>Good</v>
      </c>
      <c r="L130" s="25">
        <f t="shared" si="3"/>
        <v>2976</v>
      </c>
      <c r="M130" s="26">
        <f t="shared" si="4"/>
        <v>-13975.836194986849</v>
      </c>
      <c r="N130" s="26">
        <f t="shared" si="5"/>
        <v>20870.014808382854</v>
      </c>
      <c r="O130" s="26" t="str">
        <f t="shared" si="6"/>
        <v>Good</v>
      </c>
      <c r="P130" s="25">
        <f t="shared" si="7"/>
        <v>2976</v>
      </c>
      <c r="Q130" s="25">
        <f t="shared" si="8"/>
        <v>2976</v>
      </c>
    </row>
    <row r="131" spans="6:17" ht="15.75" customHeight="1" x14ac:dyDescent="0.2">
      <c r="F131" s="16">
        <v>45460.231665391111</v>
      </c>
      <c r="G131" s="24">
        <v>45460.231665391111</v>
      </c>
      <c r="H131" s="25">
        <v>2904</v>
      </c>
      <c r="I131" s="26">
        <f t="shared" si="0"/>
        <v>-1017182.1547444484</v>
      </c>
      <c r="J131" s="26">
        <f t="shared" si="1"/>
        <v>1049634.1089160112</v>
      </c>
      <c r="K131" s="26" t="str">
        <f t="shared" si="2"/>
        <v>Good</v>
      </c>
      <c r="L131" s="25">
        <f t="shared" si="3"/>
        <v>2904</v>
      </c>
      <c r="M131" s="26">
        <f t="shared" si="4"/>
        <v>-13975.836194986849</v>
      </c>
      <c r="N131" s="26">
        <f t="shared" si="5"/>
        <v>20870.014808382854</v>
      </c>
      <c r="O131" s="26" t="str">
        <f t="shared" si="6"/>
        <v>Good</v>
      </c>
      <c r="P131" s="25">
        <f t="shared" si="7"/>
        <v>2904</v>
      </c>
      <c r="Q131" s="25">
        <f t="shared" si="8"/>
        <v>2904</v>
      </c>
    </row>
    <row r="132" spans="6:17" ht="15.75" customHeight="1" x14ac:dyDescent="0.2">
      <c r="F132" s="16">
        <v>45457.995608247344</v>
      </c>
      <c r="G132" s="24">
        <v>45457.995608247344</v>
      </c>
      <c r="H132" s="25">
        <v>3094</v>
      </c>
      <c r="I132" s="26">
        <f t="shared" si="0"/>
        <v>-1017182.1547444484</v>
      </c>
      <c r="J132" s="26">
        <f t="shared" si="1"/>
        <v>1049634.1089160112</v>
      </c>
      <c r="K132" s="26" t="str">
        <f t="shared" si="2"/>
        <v>Good</v>
      </c>
      <c r="L132" s="25">
        <f t="shared" si="3"/>
        <v>3094</v>
      </c>
      <c r="M132" s="26">
        <f t="shared" si="4"/>
        <v>-13975.836194986849</v>
      </c>
      <c r="N132" s="26">
        <f t="shared" si="5"/>
        <v>20870.014808382854</v>
      </c>
      <c r="O132" s="26" t="str">
        <f t="shared" si="6"/>
        <v>Good</v>
      </c>
      <c r="P132" s="25">
        <f t="shared" si="7"/>
        <v>3094</v>
      </c>
      <c r="Q132" s="25">
        <f t="shared" si="8"/>
        <v>3094</v>
      </c>
    </row>
    <row r="133" spans="6:17" ht="15.75" customHeight="1" x14ac:dyDescent="0.2">
      <c r="F133" s="16">
        <v>45457.440711855699</v>
      </c>
      <c r="G133" s="24">
        <v>45457.440711855699</v>
      </c>
      <c r="H133" s="25">
        <v>3328</v>
      </c>
      <c r="I133" s="26">
        <f t="shared" si="0"/>
        <v>-1017182.1547444484</v>
      </c>
      <c r="J133" s="26">
        <f t="shared" si="1"/>
        <v>1049634.1089160112</v>
      </c>
      <c r="K133" s="26" t="str">
        <f t="shared" si="2"/>
        <v>Good</v>
      </c>
      <c r="L133" s="25">
        <f t="shared" si="3"/>
        <v>3328</v>
      </c>
      <c r="M133" s="26">
        <f t="shared" si="4"/>
        <v>-13975.836194986849</v>
      </c>
      <c r="N133" s="26">
        <f t="shared" si="5"/>
        <v>20870.014808382854</v>
      </c>
      <c r="O133" s="26" t="str">
        <f t="shared" si="6"/>
        <v>Good</v>
      </c>
      <c r="P133" s="25">
        <f t="shared" si="7"/>
        <v>3328</v>
      </c>
      <c r="Q133" s="25">
        <f t="shared" si="8"/>
        <v>3328</v>
      </c>
    </row>
    <row r="134" spans="6:17" ht="15.75" customHeight="1" x14ac:dyDescent="0.2">
      <c r="F134" s="16">
        <v>45456.843854111583</v>
      </c>
      <c r="G134" s="24">
        <v>45456.843854111583</v>
      </c>
      <c r="H134" s="25">
        <v>2875</v>
      </c>
      <c r="I134" s="26">
        <f t="shared" si="0"/>
        <v>-1017182.1547444484</v>
      </c>
      <c r="J134" s="26">
        <f t="shared" si="1"/>
        <v>1049634.1089160112</v>
      </c>
      <c r="K134" s="26" t="str">
        <f t="shared" si="2"/>
        <v>Good</v>
      </c>
      <c r="L134" s="25">
        <f t="shared" si="3"/>
        <v>2875</v>
      </c>
      <c r="M134" s="26">
        <f t="shared" si="4"/>
        <v>-13975.836194986849</v>
      </c>
      <c r="N134" s="26">
        <f t="shared" si="5"/>
        <v>20870.014808382854</v>
      </c>
      <c r="O134" s="26" t="str">
        <f t="shared" si="6"/>
        <v>Good</v>
      </c>
      <c r="P134" s="25">
        <f t="shared" si="7"/>
        <v>2875</v>
      </c>
      <c r="Q134" s="25">
        <f t="shared" si="8"/>
        <v>2875</v>
      </c>
    </row>
    <row r="135" spans="6:17" ht="15.75" customHeight="1" x14ac:dyDescent="0.2">
      <c r="F135" s="16">
        <v>45456.267702760204</v>
      </c>
      <c r="G135" s="24">
        <v>45456.267702760204</v>
      </c>
      <c r="H135" s="25">
        <v>3018</v>
      </c>
      <c r="I135" s="26">
        <f t="shared" si="0"/>
        <v>-1017182.1547444484</v>
      </c>
      <c r="J135" s="26">
        <f t="shared" si="1"/>
        <v>1049634.1089160112</v>
      </c>
      <c r="K135" s="26" t="str">
        <f t="shared" si="2"/>
        <v>Good</v>
      </c>
      <c r="L135" s="25">
        <f t="shared" si="3"/>
        <v>3018</v>
      </c>
      <c r="M135" s="26">
        <f t="shared" si="4"/>
        <v>-13975.836194986849</v>
      </c>
      <c r="N135" s="26">
        <f t="shared" si="5"/>
        <v>20870.014808382854</v>
      </c>
      <c r="O135" s="26" t="str">
        <f t="shared" si="6"/>
        <v>Good</v>
      </c>
      <c r="P135" s="25">
        <f t="shared" si="7"/>
        <v>3018</v>
      </c>
      <c r="Q135" s="25">
        <f t="shared" si="8"/>
        <v>3018</v>
      </c>
    </row>
    <row r="136" spans="6:17" ht="15.75" customHeight="1" x14ac:dyDescent="0.2">
      <c r="F136" s="16">
        <v>45455.69770699009</v>
      </c>
      <c r="G136" s="24">
        <v>45455.69770699009</v>
      </c>
      <c r="H136" s="25">
        <v>2947</v>
      </c>
      <c r="I136" s="26">
        <f t="shared" si="0"/>
        <v>-1017182.1547444484</v>
      </c>
      <c r="J136" s="26">
        <f t="shared" si="1"/>
        <v>1049634.1089160112</v>
      </c>
      <c r="K136" s="26" t="str">
        <f t="shared" si="2"/>
        <v>Good</v>
      </c>
      <c r="L136" s="25">
        <f t="shared" si="3"/>
        <v>2947</v>
      </c>
      <c r="M136" s="26">
        <f t="shared" si="4"/>
        <v>-13975.836194986849</v>
      </c>
      <c r="N136" s="26">
        <f t="shared" si="5"/>
        <v>20870.014808382854</v>
      </c>
      <c r="O136" s="26" t="str">
        <f t="shared" si="6"/>
        <v>Good</v>
      </c>
      <c r="P136" s="25">
        <f t="shared" si="7"/>
        <v>2947</v>
      </c>
      <c r="Q136" s="25">
        <f t="shared" si="8"/>
        <v>2947</v>
      </c>
    </row>
    <row r="137" spans="6:17" ht="15.75" customHeight="1" x14ac:dyDescent="0.2">
      <c r="F137" s="16">
        <v>45455.135520103322</v>
      </c>
      <c r="G137" s="24">
        <v>45455.135520103322</v>
      </c>
      <c r="H137" s="25">
        <v>3502</v>
      </c>
      <c r="I137" s="26">
        <f t="shared" si="0"/>
        <v>-1017182.1547444484</v>
      </c>
      <c r="J137" s="26">
        <f t="shared" si="1"/>
        <v>1049634.1089160112</v>
      </c>
      <c r="K137" s="26" t="str">
        <f t="shared" si="2"/>
        <v>Good</v>
      </c>
      <c r="L137" s="25">
        <f t="shared" si="3"/>
        <v>3502</v>
      </c>
      <c r="M137" s="26">
        <f t="shared" si="4"/>
        <v>-13975.836194986849</v>
      </c>
      <c r="N137" s="26">
        <f t="shared" si="5"/>
        <v>20870.014808382854</v>
      </c>
      <c r="O137" s="26" t="str">
        <f t="shared" si="6"/>
        <v>Good</v>
      </c>
      <c r="P137" s="25">
        <f t="shared" si="7"/>
        <v>3502</v>
      </c>
      <c r="Q137" s="25">
        <f t="shared" si="8"/>
        <v>3502</v>
      </c>
    </row>
    <row r="138" spans="6:17" ht="15.75" customHeight="1" x14ac:dyDescent="0.2">
      <c r="F138" s="16">
        <v>45454.546318740853</v>
      </c>
      <c r="G138" s="24">
        <v>45454.546318740853</v>
      </c>
      <c r="H138" s="25">
        <v>3020</v>
      </c>
      <c r="I138" s="26">
        <f t="shared" si="0"/>
        <v>-1017182.1547444484</v>
      </c>
      <c r="J138" s="26">
        <f t="shared" si="1"/>
        <v>1049634.1089160112</v>
      </c>
      <c r="K138" s="26" t="str">
        <f t="shared" si="2"/>
        <v>Good</v>
      </c>
      <c r="L138" s="25">
        <f t="shared" si="3"/>
        <v>3020</v>
      </c>
      <c r="M138" s="26">
        <f t="shared" si="4"/>
        <v>-13975.836194986849</v>
      </c>
      <c r="N138" s="26">
        <f t="shared" si="5"/>
        <v>20870.014808382854</v>
      </c>
      <c r="O138" s="26" t="str">
        <f t="shared" si="6"/>
        <v>Good</v>
      </c>
      <c r="P138" s="25">
        <f t="shared" si="7"/>
        <v>3020</v>
      </c>
      <c r="Q138" s="25">
        <f t="shared" si="8"/>
        <v>3020</v>
      </c>
    </row>
    <row r="139" spans="6:17" ht="15.75" customHeight="1" x14ac:dyDescent="0.2">
      <c r="F139" s="16">
        <v>45453.966462581113</v>
      </c>
      <c r="G139" s="24">
        <v>45453.966462581113</v>
      </c>
      <c r="H139" s="25">
        <v>2837</v>
      </c>
      <c r="I139" s="26">
        <f t="shared" si="0"/>
        <v>-1017182.1547444484</v>
      </c>
      <c r="J139" s="26">
        <f t="shared" si="1"/>
        <v>1049634.1089160112</v>
      </c>
      <c r="K139" s="26" t="str">
        <f t="shared" si="2"/>
        <v>Good</v>
      </c>
      <c r="L139" s="25">
        <f t="shared" si="3"/>
        <v>2837</v>
      </c>
      <c r="M139" s="26">
        <f t="shared" si="4"/>
        <v>-13975.836194986849</v>
      </c>
      <c r="N139" s="26">
        <f t="shared" si="5"/>
        <v>20870.014808382854</v>
      </c>
      <c r="O139" s="26" t="str">
        <f t="shared" si="6"/>
        <v>Good</v>
      </c>
      <c r="P139" s="25">
        <f t="shared" si="7"/>
        <v>2837</v>
      </c>
      <c r="Q139" s="25">
        <f t="shared" si="8"/>
        <v>2837</v>
      </c>
    </row>
    <row r="140" spans="6:17" ht="15.75" customHeight="1" x14ac:dyDescent="0.2">
      <c r="F140" s="16">
        <v>45453.378278777644</v>
      </c>
      <c r="G140" s="24">
        <v>45453.378278777644</v>
      </c>
      <c r="H140" s="25">
        <v>3011</v>
      </c>
      <c r="I140" s="26">
        <f t="shared" si="0"/>
        <v>-1017182.1547444484</v>
      </c>
      <c r="J140" s="26">
        <f t="shared" si="1"/>
        <v>1049634.1089160112</v>
      </c>
      <c r="K140" s="26" t="str">
        <f t="shared" si="2"/>
        <v>Good</v>
      </c>
      <c r="L140" s="25">
        <f t="shared" si="3"/>
        <v>3011</v>
      </c>
      <c r="M140" s="26">
        <f t="shared" si="4"/>
        <v>-13975.836194986849</v>
      </c>
      <c r="N140" s="26">
        <f t="shared" si="5"/>
        <v>20870.014808382854</v>
      </c>
      <c r="O140" s="26" t="str">
        <f t="shared" si="6"/>
        <v>Good</v>
      </c>
      <c r="P140" s="25">
        <f t="shared" si="7"/>
        <v>3011</v>
      </c>
      <c r="Q140" s="25">
        <f t="shared" si="8"/>
        <v>3011</v>
      </c>
    </row>
    <row r="141" spans="6:17" ht="15.75" customHeight="1" x14ac:dyDescent="0.2">
      <c r="F141" s="16">
        <v>45450.51022173668</v>
      </c>
      <c r="G141" s="24">
        <v>45450.51022173668</v>
      </c>
      <c r="H141" s="25">
        <v>2904</v>
      </c>
      <c r="I141" s="26">
        <f t="shared" si="0"/>
        <v>-1017182.1547444484</v>
      </c>
      <c r="J141" s="26">
        <f t="shared" si="1"/>
        <v>1049634.1089160112</v>
      </c>
      <c r="K141" s="26" t="str">
        <f t="shared" si="2"/>
        <v>Good</v>
      </c>
      <c r="L141" s="25">
        <f t="shared" si="3"/>
        <v>2904</v>
      </c>
      <c r="M141" s="26">
        <f t="shared" si="4"/>
        <v>-13975.836194986849</v>
      </c>
      <c r="N141" s="26">
        <f t="shared" si="5"/>
        <v>20870.014808382854</v>
      </c>
      <c r="O141" s="26" t="str">
        <f t="shared" si="6"/>
        <v>Good</v>
      </c>
      <c r="P141" s="25">
        <f t="shared" si="7"/>
        <v>2904</v>
      </c>
      <c r="Q141" s="25">
        <f t="shared" si="8"/>
        <v>2904</v>
      </c>
    </row>
    <row r="142" spans="6:17" ht="15.75" customHeight="1" x14ac:dyDescent="0.2">
      <c r="F142" s="16">
        <v>45449.961050212703</v>
      </c>
      <c r="G142" s="24">
        <v>45449.961050212703</v>
      </c>
      <c r="H142" s="25">
        <v>2986</v>
      </c>
      <c r="I142" s="26">
        <f t="shared" si="0"/>
        <v>-1017182.1547444484</v>
      </c>
      <c r="J142" s="26">
        <f t="shared" si="1"/>
        <v>1049634.1089160112</v>
      </c>
      <c r="K142" s="26" t="str">
        <f t="shared" si="2"/>
        <v>Good</v>
      </c>
      <c r="L142" s="25">
        <f t="shared" si="3"/>
        <v>2986</v>
      </c>
      <c r="M142" s="26">
        <f t="shared" si="4"/>
        <v>-13975.836194986849</v>
      </c>
      <c r="N142" s="26">
        <f t="shared" si="5"/>
        <v>20870.014808382854</v>
      </c>
      <c r="O142" s="26" t="str">
        <f t="shared" si="6"/>
        <v>Good</v>
      </c>
      <c r="P142" s="25">
        <f t="shared" si="7"/>
        <v>2986</v>
      </c>
      <c r="Q142" s="25">
        <f t="shared" si="8"/>
        <v>2986</v>
      </c>
    </row>
    <row r="143" spans="6:17" ht="15.75" customHeight="1" x14ac:dyDescent="0.2">
      <c r="F143" s="16">
        <v>45449.408076394124</v>
      </c>
      <c r="G143" s="24">
        <v>45449.408076394124</v>
      </c>
      <c r="H143" s="25">
        <v>2711</v>
      </c>
      <c r="I143" s="26">
        <f t="shared" si="0"/>
        <v>-1017182.1547444484</v>
      </c>
      <c r="J143" s="26">
        <f t="shared" si="1"/>
        <v>1049634.1089160112</v>
      </c>
      <c r="K143" s="26" t="str">
        <f t="shared" si="2"/>
        <v>Good</v>
      </c>
      <c r="L143" s="25">
        <f t="shared" si="3"/>
        <v>2711</v>
      </c>
      <c r="M143" s="26">
        <f t="shared" si="4"/>
        <v>-13975.836194986849</v>
      </c>
      <c r="N143" s="26">
        <f t="shared" si="5"/>
        <v>20870.014808382854</v>
      </c>
      <c r="O143" s="26" t="str">
        <f t="shared" si="6"/>
        <v>Good</v>
      </c>
      <c r="P143" s="25">
        <f t="shared" si="7"/>
        <v>2711</v>
      </c>
      <c r="Q143" s="25">
        <f t="shared" si="8"/>
        <v>2711</v>
      </c>
    </row>
    <row r="144" spans="6:17" ht="15.75" customHeight="1" x14ac:dyDescent="0.2">
      <c r="F144" s="16">
        <v>45448.827302320853</v>
      </c>
      <c r="G144" s="24">
        <v>45448.827302320853</v>
      </c>
      <c r="H144" s="25">
        <v>2854</v>
      </c>
      <c r="I144" s="26">
        <f t="shared" si="0"/>
        <v>-1017182.1547444484</v>
      </c>
      <c r="J144" s="26">
        <f t="shared" si="1"/>
        <v>1049634.1089160112</v>
      </c>
      <c r="K144" s="26" t="str">
        <f t="shared" si="2"/>
        <v>Good</v>
      </c>
      <c r="L144" s="25">
        <f t="shared" si="3"/>
        <v>2854</v>
      </c>
      <c r="M144" s="26">
        <f t="shared" si="4"/>
        <v>-13975.836194986849</v>
      </c>
      <c r="N144" s="26">
        <f t="shared" si="5"/>
        <v>20870.014808382854</v>
      </c>
      <c r="O144" s="26" t="str">
        <f t="shared" si="6"/>
        <v>Good</v>
      </c>
      <c r="P144" s="25">
        <f t="shared" si="7"/>
        <v>2854</v>
      </c>
      <c r="Q144" s="25">
        <f t="shared" si="8"/>
        <v>2854</v>
      </c>
    </row>
    <row r="145" spans="6:17" ht="15.75" customHeight="1" x14ac:dyDescent="0.2">
      <c r="F145" s="16">
        <v>45448.237328447802</v>
      </c>
      <c r="G145" s="24">
        <v>45448.237328447802</v>
      </c>
      <c r="H145" s="25">
        <v>2798</v>
      </c>
      <c r="I145" s="26">
        <f t="shared" si="0"/>
        <v>-1017182.1547444484</v>
      </c>
      <c r="J145" s="26">
        <f t="shared" si="1"/>
        <v>1049634.1089160112</v>
      </c>
      <c r="K145" s="26" t="str">
        <f t="shared" si="2"/>
        <v>Good</v>
      </c>
      <c r="L145" s="25">
        <f t="shared" si="3"/>
        <v>2798</v>
      </c>
      <c r="M145" s="26">
        <f t="shared" si="4"/>
        <v>-13975.836194986849</v>
      </c>
      <c r="N145" s="26">
        <f t="shared" si="5"/>
        <v>20870.014808382854</v>
      </c>
      <c r="O145" s="26" t="str">
        <f t="shared" si="6"/>
        <v>Good</v>
      </c>
      <c r="P145" s="25">
        <f t="shared" si="7"/>
        <v>2798</v>
      </c>
      <c r="Q145" s="25">
        <f t="shared" si="8"/>
        <v>2798</v>
      </c>
    </row>
    <row r="146" spans="6:17" ht="15.75" customHeight="1" x14ac:dyDescent="0.2">
      <c r="F146" s="16">
        <v>45447.64456594018</v>
      </c>
      <c r="G146" s="24">
        <v>45447.64456594018</v>
      </c>
      <c r="H146" s="25">
        <v>3375</v>
      </c>
      <c r="I146" s="26">
        <f t="shared" si="0"/>
        <v>-1017182.1547444484</v>
      </c>
      <c r="J146" s="26">
        <f t="shared" si="1"/>
        <v>1049634.1089160112</v>
      </c>
      <c r="K146" s="26" t="str">
        <f t="shared" si="2"/>
        <v>Good</v>
      </c>
      <c r="L146" s="25">
        <f t="shared" si="3"/>
        <v>3375</v>
      </c>
      <c r="M146" s="26">
        <f t="shared" si="4"/>
        <v>-13975.836194986849</v>
      </c>
      <c r="N146" s="26">
        <f t="shared" si="5"/>
        <v>20870.014808382854</v>
      </c>
      <c r="O146" s="26" t="str">
        <f t="shared" si="6"/>
        <v>Good</v>
      </c>
      <c r="P146" s="25">
        <f t="shared" si="7"/>
        <v>3375</v>
      </c>
      <c r="Q146" s="25">
        <f t="shared" si="8"/>
        <v>3375</v>
      </c>
    </row>
    <row r="147" spans="6:17" ht="15.75" customHeight="1" x14ac:dyDescent="0.2">
      <c r="F147" s="16">
        <v>45447.035969422017</v>
      </c>
      <c r="G147" s="24">
        <v>45447.035969422017</v>
      </c>
      <c r="H147" s="25">
        <v>3389</v>
      </c>
      <c r="I147" s="26">
        <f t="shared" si="0"/>
        <v>-1017182.1547444484</v>
      </c>
      <c r="J147" s="26">
        <f t="shared" si="1"/>
        <v>1049634.1089160112</v>
      </c>
      <c r="K147" s="26" t="str">
        <f t="shared" si="2"/>
        <v>Good</v>
      </c>
      <c r="L147" s="25">
        <f t="shared" si="3"/>
        <v>3389</v>
      </c>
      <c r="M147" s="26">
        <f t="shared" si="4"/>
        <v>-13975.836194986849</v>
      </c>
      <c r="N147" s="26">
        <f t="shared" si="5"/>
        <v>20870.014808382854</v>
      </c>
      <c r="O147" s="26" t="str">
        <f t="shared" si="6"/>
        <v>Good</v>
      </c>
      <c r="P147" s="25">
        <f t="shared" si="7"/>
        <v>3389</v>
      </c>
      <c r="Q147" s="25">
        <f t="shared" si="8"/>
        <v>3389</v>
      </c>
    </row>
    <row r="148" spans="6:17" ht="15.75" customHeight="1" x14ac:dyDescent="0.2">
      <c r="F148" s="16">
        <v>45446.437522088687</v>
      </c>
      <c r="G148" s="24">
        <v>45446.437522088687</v>
      </c>
      <c r="H148" s="25">
        <v>3333</v>
      </c>
      <c r="I148" s="26">
        <f t="shared" si="0"/>
        <v>-1017182.1547444484</v>
      </c>
      <c r="J148" s="26">
        <f t="shared" si="1"/>
        <v>1049634.1089160112</v>
      </c>
      <c r="K148" s="26" t="str">
        <f t="shared" si="2"/>
        <v>Good</v>
      </c>
      <c r="L148" s="25">
        <f t="shared" si="3"/>
        <v>3333</v>
      </c>
      <c r="M148" s="26">
        <f t="shared" si="4"/>
        <v>-13975.836194986849</v>
      </c>
      <c r="N148" s="26">
        <f t="shared" si="5"/>
        <v>20870.014808382854</v>
      </c>
      <c r="O148" s="26" t="str">
        <f t="shared" si="6"/>
        <v>Good</v>
      </c>
      <c r="P148" s="25">
        <f t="shared" si="7"/>
        <v>3333</v>
      </c>
      <c r="Q148" s="25">
        <f t="shared" si="8"/>
        <v>3333</v>
      </c>
    </row>
    <row r="149" spans="6:17" ht="15.75" customHeight="1" x14ac:dyDescent="0.2">
      <c r="F149" s="16">
        <v>45443.640013092692</v>
      </c>
      <c r="G149" s="24">
        <v>45443.640013092692</v>
      </c>
      <c r="H149" s="25">
        <v>3072</v>
      </c>
      <c r="I149" s="26">
        <f t="shared" si="0"/>
        <v>-1017182.1547444484</v>
      </c>
      <c r="J149" s="26">
        <f t="shared" si="1"/>
        <v>1049634.1089160112</v>
      </c>
      <c r="K149" s="26" t="str">
        <f t="shared" si="2"/>
        <v>Good</v>
      </c>
      <c r="L149" s="25">
        <f t="shared" si="3"/>
        <v>3072</v>
      </c>
      <c r="M149" s="26">
        <f t="shared" si="4"/>
        <v>-13975.836194986849</v>
      </c>
      <c r="N149" s="26">
        <f t="shared" si="5"/>
        <v>20870.014808382854</v>
      </c>
      <c r="O149" s="26" t="str">
        <f t="shared" si="6"/>
        <v>Good</v>
      </c>
      <c r="P149" s="25">
        <f t="shared" si="7"/>
        <v>3072</v>
      </c>
      <c r="Q149" s="25">
        <f t="shared" si="8"/>
        <v>3072</v>
      </c>
    </row>
    <row r="150" spans="6:17" ht="15.75" customHeight="1" x14ac:dyDescent="0.2">
      <c r="F150" s="16">
        <v>45443.097408649432</v>
      </c>
      <c r="G150" s="24">
        <v>45443.097408649432</v>
      </c>
      <c r="H150" s="25">
        <v>3008</v>
      </c>
      <c r="I150" s="26">
        <f t="shared" si="0"/>
        <v>-1017182.1547444484</v>
      </c>
      <c r="J150" s="26">
        <f t="shared" si="1"/>
        <v>1049634.1089160112</v>
      </c>
      <c r="K150" s="26" t="str">
        <f t="shared" si="2"/>
        <v>Good</v>
      </c>
      <c r="L150" s="25">
        <f t="shared" si="3"/>
        <v>3008</v>
      </c>
      <c r="M150" s="26">
        <f t="shared" si="4"/>
        <v>-13975.836194986849</v>
      </c>
      <c r="N150" s="26">
        <f t="shared" si="5"/>
        <v>20870.014808382854</v>
      </c>
      <c r="O150" s="26" t="str">
        <f t="shared" si="6"/>
        <v>Good</v>
      </c>
      <c r="P150" s="25">
        <f t="shared" si="7"/>
        <v>3008</v>
      </c>
      <c r="Q150" s="25">
        <f t="shared" si="8"/>
        <v>3008</v>
      </c>
    </row>
    <row r="151" spans="6:17" ht="15.75" customHeight="1" x14ac:dyDescent="0.2">
      <c r="F151" s="16">
        <v>45442.491794420064</v>
      </c>
      <c r="G151" s="24">
        <v>45442.491794420064</v>
      </c>
      <c r="H151" s="25">
        <v>2902</v>
      </c>
      <c r="I151" s="26">
        <f t="shared" si="0"/>
        <v>-1017182.1547444484</v>
      </c>
      <c r="J151" s="26">
        <f t="shared" si="1"/>
        <v>1049634.1089160112</v>
      </c>
      <c r="K151" s="26" t="str">
        <f t="shared" si="2"/>
        <v>Good</v>
      </c>
      <c r="L151" s="25">
        <f t="shared" si="3"/>
        <v>2902</v>
      </c>
      <c r="M151" s="26">
        <f t="shared" si="4"/>
        <v>-13975.836194986849</v>
      </c>
      <c r="N151" s="26">
        <f t="shared" si="5"/>
        <v>20870.014808382854</v>
      </c>
      <c r="O151" s="26" t="str">
        <f t="shared" si="6"/>
        <v>Good</v>
      </c>
      <c r="P151" s="25">
        <f t="shared" si="7"/>
        <v>2902</v>
      </c>
      <c r="Q151" s="25">
        <f t="shared" si="8"/>
        <v>2902</v>
      </c>
    </row>
    <row r="152" spans="6:17" ht="15.75" customHeight="1" x14ac:dyDescent="0.2">
      <c r="F152" s="16">
        <v>45441.937449401135</v>
      </c>
      <c r="G152" s="24">
        <v>45441.937449401135</v>
      </c>
      <c r="H152" s="25">
        <v>3062</v>
      </c>
      <c r="I152" s="26">
        <f t="shared" si="0"/>
        <v>-1017182.1547444484</v>
      </c>
      <c r="J152" s="26">
        <f t="shared" si="1"/>
        <v>1049634.1089160112</v>
      </c>
      <c r="K152" s="26" t="str">
        <f t="shared" si="2"/>
        <v>Good</v>
      </c>
      <c r="L152" s="25">
        <f t="shared" si="3"/>
        <v>3062</v>
      </c>
      <c r="M152" s="26">
        <f t="shared" si="4"/>
        <v>-13975.836194986849</v>
      </c>
      <c r="N152" s="26">
        <f t="shared" si="5"/>
        <v>20870.014808382854</v>
      </c>
      <c r="O152" s="26" t="str">
        <f t="shared" si="6"/>
        <v>Good</v>
      </c>
      <c r="P152" s="25">
        <f t="shared" si="7"/>
        <v>3062</v>
      </c>
      <c r="Q152" s="25">
        <f t="shared" si="8"/>
        <v>3062</v>
      </c>
    </row>
    <row r="153" spans="6:17" ht="15.75" customHeight="1" x14ac:dyDescent="0.2">
      <c r="F153" s="16">
        <v>45441.376225439679</v>
      </c>
      <c r="G153" s="24">
        <v>45441.376225439679</v>
      </c>
      <c r="H153" s="25">
        <v>2756</v>
      </c>
      <c r="I153" s="26">
        <f t="shared" si="0"/>
        <v>-1017182.1547444484</v>
      </c>
      <c r="J153" s="26">
        <f t="shared" si="1"/>
        <v>1049634.1089160112</v>
      </c>
      <c r="K153" s="26" t="str">
        <f t="shared" si="2"/>
        <v>Good</v>
      </c>
      <c r="L153" s="25">
        <f t="shared" si="3"/>
        <v>2756</v>
      </c>
      <c r="M153" s="26">
        <f t="shared" si="4"/>
        <v>-13975.836194986849</v>
      </c>
      <c r="N153" s="26">
        <f t="shared" si="5"/>
        <v>20870.014808382854</v>
      </c>
      <c r="O153" s="26" t="str">
        <f t="shared" si="6"/>
        <v>Good</v>
      </c>
      <c r="P153" s="25">
        <f t="shared" si="7"/>
        <v>2756</v>
      </c>
      <c r="Q153" s="25">
        <f t="shared" si="8"/>
        <v>2756</v>
      </c>
    </row>
    <row r="154" spans="6:17" ht="15.75" customHeight="1" x14ac:dyDescent="0.2">
      <c r="F154" s="16">
        <v>45440.77975736701</v>
      </c>
      <c r="G154" s="24">
        <v>45440.77975736701</v>
      </c>
      <c r="H154" s="25">
        <v>2786</v>
      </c>
      <c r="I154" s="26">
        <f t="shared" si="0"/>
        <v>-1017182.1547444484</v>
      </c>
      <c r="J154" s="26">
        <f t="shared" si="1"/>
        <v>1049634.1089160112</v>
      </c>
      <c r="K154" s="26" t="str">
        <f t="shared" si="2"/>
        <v>Good</v>
      </c>
      <c r="L154" s="25">
        <f t="shared" si="3"/>
        <v>2786</v>
      </c>
      <c r="M154" s="26">
        <f t="shared" si="4"/>
        <v>-13975.836194986849</v>
      </c>
      <c r="N154" s="26">
        <f t="shared" si="5"/>
        <v>20870.014808382854</v>
      </c>
      <c r="O154" s="26" t="str">
        <f t="shared" si="6"/>
        <v>Good</v>
      </c>
      <c r="P154" s="25">
        <f t="shared" si="7"/>
        <v>2786</v>
      </c>
      <c r="Q154" s="25">
        <f t="shared" si="8"/>
        <v>2786</v>
      </c>
    </row>
    <row r="155" spans="6:17" ht="15.75" customHeight="1" x14ac:dyDescent="0.2">
      <c r="F155" s="16">
        <v>45440.237578638167</v>
      </c>
      <c r="G155" s="24">
        <v>45440.237578638167</v>
      </c>
      <c r="H155" s="25">
        <v>2931</v>
      </c>
      <c r="I155" s="26">
        <f t="shared" si="0"/>
        <v>-1017182.1547444484</v>
      </c>
      <c r="J155" s="26">
        <f t="shared" si="1"/>
        <v>1049634.1089160112</v>
      </c>
      <c r="K155" s="26" t="str">
        <f t="shared" si="2"/>
        <v>Good</v>
      </c>
      <c r="L155" s="25">
        <f t="shared" si="3"/>
        <v>2931</v>
      </c>
      <c r="M155" s="26">
        <f t="shared" si="4"/>
        <v>-13975.836194986849</v>
      </c>
      <c r="N155" s="26">
        <f t="shared" si="5"/>
        <v>20870.014808382854</v>
      </c>
      <c r="O155" s="26" t="str">
        <f t="shared" si="6"/>
        <v>Good</v>
      </c>
      <c r="P155" s="25">
        <f t="shared" si="7"/>
        <v>2931</v>
      </c>
      <c r="Q155" s="25">
        <f t="shared" si="8"/>
        <v>2931</v>
      </c>
    </row>
    <row r="156" spans="6:17" ht="15.75" customHeight="1" x14ac:dyDescent="0.2">
      <c r="F156" s="16">
        <v>45439.62877607331</v>
      </c>
      <c r="G156" s="24">
        <v>45439.62877607331</v>
      </c>
      <c r="H156" s="25">
        <v>2872</v>
      </c>
      <c r="I156" s="26">
        <f t="shared" si="0"/>
        <v>-1017182.1547444484</v>
      </c>
      <c r="J156" s="26">
        <f t="shared" si="1"/>
        <v>1049634.1089160112</v>
      </c>
      <c r="K156" s="26" t="str">
        <f t="shared" si="2"/>
        <v>Good</v>
      </c>
      <c r="L156" s="25">
        <f t="shared" si="3"/>
        <v>2872</v>
      </c>
      <c r="M156" s="26">
        <f t="shared" si="4"/>
        <v>-13975.836194986849</v>
      </c>
      <c r="N156" s="26">
        <f t="shared" si="5"/>
        <v>20870.014808382854</v>
      </c>
      <c r="O156" s="26" t="str">
        <f t="shared" si="6"/>
        <v>Good</v>
      </c>
      <c r="P156" s="25">
        <f t="shared" si="7"/>
        <v>2872</v>
      </c>
      <c r="Q156" s="25">
        <f t="shared" si="8"/>
        <v>2872</v>
      </c>
    </row>
    <row r="157" spans="6:17" ht="15.75" customHeight="1" x14ac:dyDescent="0.2">
      <c r="F157" s="16">
        <v>45439.049751008613</v>
      </c>
      <c r="G157" s="24">
        <v>45439.049751008613</v>
      </c>
      <c r="H157" s="25">
        <v>3377</v>
      </c>
      <c r="I157" s="26">
        <f t="shared" si="0"/>
        <v>-1017182.1547444484</v>
      </c>
      <c r="J157" s="26">
        <f t="shared" si="1"/>
        <v>1049634.1089160112</v>
      </c>
      <c r="K157" s="26" t="str">
        <f t="shared" si="2"/>
        <v>Good</v>
      </c>
      <c r="L157" s="25">
        <f t="shared" si="3"/>
        <v>3377</v>
      </c>
      <c r="M157" s="26">
        <f t="shared" si="4"/>
        <v>-13975.836194986849</v>
      </c>
      <c r="N157" s="26">
        <f t="shared" si="5"/>
        <v>20870.014808382854</v>
      </c>
      <c r="O157" s="26" t="str">
        <f t="shared" si="6"/>
        <v>Good</v>
      </c>
      <c r="P157" s="25">
        <f t="shared" si="7"/>
        <v>3377</v>
      </c>
      <c r="Q157" s="25">
        <f t="shared" si="8"/>
        <v>3377</v>
      </c>
    </row>
    <row r="158" spans="6:17" ht="15.75" customHeight="1" x14ac:dyDescent="0.2">
      <c r="F158" s="16">
        <v>45436.779171890375</v>
      </c>
      <c r="G158" s="24">
        <v>45436.779171890375</v>
      </c>
      <c r="H158" s="25">
        <v>2700</v>
      </c>
      <c r="I158" s="26">
        <f t="shared" si="0"/>
        <v>-1017182.1547444484</v>
      </c>
      <c r="J158" s="26">
        <f t="shared" si="1"/>
        <v>1049634.1089160112</v>
      </c>
      <c r="K158" s="26" t="str">
        <f t="shared" si="2"/>
        <v>Good</v>
      </c>
      <c r="L158" s="25">
        <f t="shared" si="3"/>
        <v>2700</v>
      </c>
      <c r="M158" s="26">
        <f t="shared" si="4"/>
        <v>-13975.836194986849</v>
      </c>
      <c r="N158" s="26">
        <f t="shared" si="5"/>
        <v>20870.014808382854</v>
      </c>
      <c r="O158" s="26" t="str">
        <f t="shared" si="6"/>
        <v>Good</v>
      </c>
      <c r="P158" s="25">
        <f t="shared" si="7"/>
        <v>2700</v>
      </c>
      <c r="Q158" s="25">
        <f t="shared" si="8"/>
        <v>2700</v>
      </c>
    </row>
    <row r="159" spans="6:17" ht="15.75" customHeight="1" x14ac:dyDescent="0.2">
      <c r="F159" s="16">
        <v>45436.173501962483</v>
      </c>
      <c r="G159" s="24">
        <v>45436.173501962483</v>
      </c>
      <c r="H159" s="25">
        <v>2826</v>
      </c>
      <c r="I159" s="26">
        <f t="shared" si="0"/>
        <v>-1017182.1547444484</v>
      </c>
      <c r="J159" s="26">
        <f t="shared" si="1"/>
        <v>1049634.1089160112</v>
      </c>
      <c r="K159" s="26" t="str">
        <f t="shared" si="2"/>
        <v>Good</v>
      </c>
      <c r="L159" s="25">
        <f t="shared" si="3"/>
        <v>2826</v>
      </c>
      <c r="M159" s="26">
        <f t="shared" si="4"/>
        <v>-13975.836194986849</v>
      </c>
      <c r="N159" s="26">
        <f t="shared" si="5"/>
        <v>20870.014808382854</v>
      </c>
      <c r="O159" s="26" t="str">
        <f t="shared" si="6"/>
        <v>Good</v>
      </c>
      <c r="P159" s="25">
        <f t="shared" si="7"/>
        <v>2826</v>
      </c>
      <c r="Q159" s="25">
        <f t="shared" si="8"/>
        <v>2826</v>
      </c>
    </row>
    <row r="160" spans="6:17" ht="15.75" customHeight="1" x14ac:dyDescent="0.2">
      <c r="F160" s="16">
        <v>45435.58823231799</v>
      </c>
      <c r="G160" s="24">
        <v>45435.58823231799</v>
      </c>
      <c r="H160" s="25">
        <v>3123</v>
      </c>
      <c r="I160" s="26">
        <f t="shared" si="0"/>
        <v>-1017182.1547444484</v>
      </c>
      <c r="J160" s="26">
        <f t="shared" si="1"/>
        <v>1049634.1089160112</v>
      </c>
      <c r="K160" s="26" t="str">
        <f t="shared" si="2"/>
        <v>Good</v>
      </c>
      <c r="L160" s="25">
        <f t="shared" si="3"/>
        <v>3123</v>
      </c>
      <c r="M160" s="26">
        <f t="shared" si="4"/>
        <v>-13975.836194986849</v>
      </c>
      <c r="N160" s="26">
        <f t="shared" si="5"/>
        <v>20870.014808382854</v>
      </c>
      <c r="O160" s="26" t="str">
        <f t="shared" si="6"/>
        <v>Good</v>
      </c>
      <c r="P160" s="25">
        <f t="shared" si="7"/>
        <v>3123</v>
      </c>
      <c r="Q160" s="25">
        <f t="shared" si="8"/>
        <v>3123</v>
      </c>
    </row>
    <row r="161" spans="6:17" ht="15.75" customHeight="1" x14ac:dyDescent="0.2">
      <c r="F161" s="16">
        <v>45434.996338156205</v>
      </c>
      <c r="G161" s="24">
        <v>45434.996338156205</v>
      </c>
      <c r="H161" s="25">
        <v>3208</v>
      </c>
      <c r="I161" s="26">
        <f t="shared" si="0"/>
        <v>-1017182.1547444484</v>
      </c>
      <c r="J161" s="26">
        <f t="shared" si="1"/>
        <v>1049634.1089160112</v>
      </c>
      <c r="K161" s="26" t="str">
        <f t="shared" si="2"/>
        <v>Good</v>
      </c>
      <c r="L161" s="25">
        <f t="shared" si="3"/>
        <v>3208</v>
      </c>
      <c r="M161" s="26">
        <f t="shared" si="4"/>
        <v>-13975.836194986849</v>
      </c>
      <c r="N161" s="26">
        <f t="shared" si="5"/>
        <v>20870.014808382854</v>
      </c>
      <c r="O161" s="26" t="str">
        <f t="shared" si="6"/>
        <v>Good</v>
      </c>
      <c r="P161" s="25">
        <f t="shared" si="7"/>
        <v>3208</v>
      </c>
      <c r="Q161" s="25">
        <f t="shared" si="8"/>
        <v>3208</v>
      </c>
    </row>
    <row r="162" spans="6:17" ht="15.75" customHeight="1" x14ac:dyDescent="0.2">
      <c r="F162" s="16">
        <v>45434.451488212791</v>
      </c>
      <c r="G162" s="24">
        <v>45434.451488212791</v>
      </c>
      <c r="H162" s="25">
        <v>3161</v>
      </c>
      <c r="I162" s="26">
        <f t="shared" si="0"/>
        <v>-1017182.1547444484</v>
      </c>
      <c r="J162" s="26">
        <f t="shared" si="1"/>
        <v>1049634.1089160112</v>
      </c>
      <c r="K162" s="26" t="str">
        <f t="shared" si="2"/>
        <v>Good</v>
      </c>
      <c r="L162" s="25">
        <f t="shared" si="3"/>
        <v>3161</v>
      </c>
      <c r="M162" s="26">
        <f t="shared" si="4"/>
        <v>-13975.836194986849</v>
      </c>
      <c r="N162" s="26">
        <f t="shared" si="5"/>
        <v>20870.014808382854</v>
      </c>
      <c r="O162" s="26" t="str">
        <f t="shared" si="6"/>
        <v>Good</v>
      </c>
      <c r="P162" s="25">
        <f t="shared" si="7"/>
        <v>3161</v>
      </c>
      <c r="Q162" s="25">
        <f t="shared" si="8"/>
        <v>3161</v>
      </c>
    </row>
    <row r="163" spans="6:17" ht="15.75" customHeight="1" x14ac:dyDescent="0.2">
      <c r="F163" s="16">
        <v>45433.846943390818</v>
      </c>
      <c r="G163" s="24">
        <v>45433.846943390818</v>
      </c>
      <c r="H163" s="25">
        <v>2857</v>
      </c>
      <c r="I163" s="26">
        <f t="shared" si="0"/>
        <v>-1017182.1547444484</v>
      </c>
      <c r="J163" s="26">
        <f t="shared" si="1"/>
        <v>1049634.1089160112</v>
      </c>
      <c r="K163" s="26" t="str">
        <f t="shared" si="2"/>
        <v>Good</v>
      </c>
      <c r="L163" s="25">
        <f t="shared" si="3"/>
        <v>2857</v>
      </c>
      <c r="M163" s="26">
        <f t="shared" si="4"/>
        <v>-13975.836194986849</v>
      </c>
      <c r="N163" s="26">
        <f t="shared" si="5"/>
        <v>20870.014808382854</v>
      </c>
      <c r="O163" s="26" t="str">
        <f t="shared" si="6"/>
        <v>Good</v>
      </c>
      <c r="P163" s="25">
        <f t="shared" si="7"/>
        <v>2857</v>
      </c>
      <c r="Q163" s="25">
        <f t="shared" si="8"/>
        <v>2857</v>
      </c>
    </row>
    <row r="164" spans="6:17" ht="15.75" customHeight="1" x14ac:dyDescent="0.2">
      <c r="F164" s="16">
        <v>45433.313222892211</v>
      </c>
      <c r="G164" s="24">
        <v>45433.313222892211</v>
      </c>
      <c r="H164" s="25">
        <v>2893</v>
      </c>
      <c r="I164" s="26">
        <f t="shared" si="0"/>
        <v>-1017182.1547444484</v>
      </c>
      <c r="J164" s="26">
        <f t="shared" si="1"/>
        <v>1049634.1089160112</v>
      </c>
      <c r="K164" s="26" t="str">
        <f t="shared" si="2"/>
        <v>Good</v>
      </c>
      <c r="L164" s="25">
        <f t="shared" si="3"/>
        <v>2893</v>
      </c>
      <c r="M164" s="26">
        <f t="shared" si="4"/>
        <v>-13975.836194986849</v>
      </c>
      <c r="N164" s="26">
        <f t="shared" si="5"/>
        <v>20870.014808382854</v>
      </c>
      <c r="O164" s="26" t="str">
        <f t="shared" si="6"/>
        <v>Good</v>
      </c>
      <c r="P164" s="25">
        <f t="shared" si="7"/>
        <v>2893</v>
      </c>
      <c r="Q164" s="25">
        <f t="shared" si="8"/>
        <v>2893</v>
      </c>
    </row>
    <row r="165" spans="6:17" ht="15.75" customHeight="1" x14ac:dyDescent="0.2">
      <c r="F165" s="16">
        <v>45432.704004743762</v>
      </c>
      <c r="G165" s="24">
        <v>45432.704004743762</v>
      </c>
      <c r="H165" s="25">
        <v>2663</v>
      </c>
      <c r="I165" s="26">
        <f t="shared" si="0"/>
        <v>-1017182.1547444484</v>
      </c>
      <c r="J165" s="26">
        <f t="shared" si="1"/>
        <v>1049634.1089160112</v>
      </c>
      <c r="K165" s="26" t="str">
        <f t="shared" si="2"/>
        <v>Good</v>
      </c>
      <c r="L165" s="25">
        <f t="shared" si="3"/>
        <v>2663</v>
      </c>
      <c r="M165" s="26">
        <f t="shared" si="4"/>
        <v>-13975.836194986849</v>
      </c>
      <c r="N165" s="26">
        <f t="shared" si="5"/>
        <v>20870.014808382854</v>
      </c>
      <c r="O165" s="26" t="str">
        <f t="shared" si="6"/>
        <v>Good</v>
      </c>
      <c r="P165" s="25">
        <f t="shared" si="7"/>
        <v>2663</v>
      </c>
      <c r="Q165" s="25">
        <f t="shared" si="8"/>
        <v>2663</v>
      </c>
    </row>
    <row r="166" spans="6:17" ht="15.75" customHeight="1" x14ac:dyDescent="0.2">
      <c r="F166" s="16">
        <v>45432.146897377344</v>
      </c>
      <c r="G166" s="24">
        <v>45432.146897377344</v>
      </c>
      <c r="H166" s="25">
        <v>3208</v>
      </c>
      <c r="I166" s="26">
        <f t="shared" si="0"/>
        <v>-1017182.1547444484</v>
      </c>
      <c r="J166" s="26">
        <f t="shared" si="1"/>
        <v>1049634.1089160112</v>
      </c>
      <c r="K166" s="26" t="str">
        <f t="shared" si="2"/>
        <v>Good</v>
      </c>
      <c r="L166" s="25">
        <f t="shared" si="3"/>
        <v>3208</v>
      </c>
      <c r="M166" s="26">
        <f t="shared" si="4"/>
        <v>-13975.836194986849</v>
      </c>
      <c r="N166" s="26">
        <f t="shared" si="5"/>
        <v>20870.014808382854</v>
      </c>
      <c r="O166" s="26" t="str">
        <f t="shared" si="6"/>
        <v>Good</v>
      </c>
      <c r="P166" s="25">
        <f t="shared" si="7"/>
        <v>3208</v>
      </c>
      <c r="Q166" s="25">
        <f t="shared" si="8"/>
        <v>3208</v>
      </c>
    </row>
    <row r="167" spans="6:17" ht="15.75" customHeight="1" x14ac:dyDescent="0.2">
      <c r="F167" s="16">
        <v>45429.88266456774</v>
      </c>
      <c r="G167" s="24">
        <v>45429.88266456774</v>
      </c>
      <c r="H167" s="25">
        <v>2635</v>
      </c>
      <c r="I167" s="26">
        <f t="shared" si="0"/>
        <v>-1017182.1547444484</v>
      </c>
      <c r="J167" s="26">
        <f t="shared" si="1"/>
        <v>1049634.1089160112</v>
      </c>
      <c r="K167" s="26" t="str">
        <f t="shared" si="2"/>
        <v>Good</v>
      </c>
      <c r="L167" s="25">
        <f t="shared" si="3"/>
        <v>2635</v>
      </c>
      <c r="M167" s="26">
        <f t="shared" si="4"/>
        <v>-13975.836194986849</v>
      </c>
      <c r="N167" s="26">
        <f t="shared" si="5"/>
        <v>20870.014808382854</v>
      </c>
      <c r="O167" s="26" t="str">
        <f t="shared" si="6"/>
        <v>Good</v>
      </c>
      <c r="P167" s="25">
        <f t="shared" si="7"/>
        <v>2635</v>
      </c>
      <c r="Q167" s="25">
        <f t="shared" si="8"/>
        <v>2635</v>
      </c>
    </row>
    <row r="168" spans="6:17" ht="15.75" customHeight="1" x14ac:dyDescent="0.2">
      <c r="F168" s="16">
        <v>45429.326330745156</v>
      </c>
      <c r="G168" s="24">
        <v>45429.326330745156</v>
      </c>
      <c r="H168" s="25">
        <v>2954</v>
      </c>
      <c r="I168" s="26">
        <f t="shared" si="0"/>
        <v>-1017182.1547444484</v>
      </c>
      <c r="J168" s="26">
        <f t="shared" si="1"/>
        <v>1049634.1089160112</v>
      </c>
      <c r="K168" s="26" t="str">
        <f t="shared" si="2"/>
        <v>Good</v>
      </c>
      <c r="L168" s="25">
        <f t="shared" si="3"/>
        <v>2954</v>
      </c>
      <c r="M168" s="26">
        <f t="shared" si="4"/>
        <v>-13975.836194986849</v>
      </c>
      <c r="N168" s="26">
        <f t="shared" si="5"/>
        <v>20870.014808382854</v>
      </c>
      <c r="O168" s="26" t="str">
        <f t="shared" si="6"/>
        <v>Good</v>
      </c>
      <c r="P168" s="25">
        <f t="shared" si="7"/>
        <v>2954</v>
      </c>
      <c r="Q168" s="25">
        <f t="shared" si="8"/>
        <v>2954</v>
      </c>
    </row>
    <row r="169" spans="6:17" ht="15.75" customHeight="1" x14ac:dyDescent="0.2">
      <c r="F169" s="16">
        <v>45428.768974482045</v>
      </c>
      <c r="G169" s="24">
        <v>45428.768974482045</v>
      </c>
      <c r="H169" s="25">
        <v>3020</v>
      </c>
      <c r="I169" s="26">
        <f t="shared" si="0"/>
        <v>-1017182.1547444484</v>
      </c>
      <c r="J169" s="26">
        <f t="shared" si="1"/>
        <v>1049634.1089160112</v>
      </c>
      <c r="K169" s="26" t="str">
        <f t="shared" si="2"/>
        <v>Good</v>
      </c>
      <c r="L169" s="25">
        <f t="shared" si="3"/>
        <v>3020</v>
      </c>
      <c r="M169" s="26">
        <f t="shared" si="4"/>
        <v>-13975.836194986849</v>
      </c>
      <c r="N169" s="26">
        <f t="shared" si="5"/>
        <v>20870.014808382854</v>
      </c>
      <c r="O169" s="26" t="str">
        <f t="shared" si="6"/>
        <v>Good</v>
      </c>
      <c r="P169" s="25">
        <f t="shared" si="7"/>
        <v>3020</v>
      </c>
      <c r="Q169" s="25">
        <f t="shared" si="8"/>
        <v>3020</v>
      </c>
    </row>
    <row r="170" spans="6:17" ht="15.75" customHeight="1" x14ac:dyDescent="0.2">
      <c r="F170" s="16">
        <v>45428.179247024302</v>
      </c>
      <c r="G170" s="24">
        <v>45428.179247024302</v>
      </c>
      <c r="H170" s="25">
        <v>3231</v>
      </c>
      <c r="I170" s="26">
        <f t="shared" si="0"/>
        <v>-1017182.1547444484</v>
      </c>
      <c r="J170" s="26">
        <f t="shared" si="1"/>
        <v>1049634.1089160112</v>
      </c>
      <c r="K170" s="26" t="str">
        <f t="shared" si="2"/>
        <v>Good</v>
      </c>
      <c r="L170" s="25">
        <f t="shared" si="3"/>
        <v>3231</v>
      </c>
      <c r="M170" s="26">
        <f t="shared" si="4"/>
        <v>-13975.836194986849</v>
      </c>
      <c r="N170" s="26">
        <f t="shared" si="5"/>
        <v>20870.014808382854</v>
      </c>
      <c r="O170" s="26" t="str">
        <f t="shared" si="6"/>
        <v>Good</v>
      </c>
      <c r="P170" s="25">
        <f t="shared" si="7"/>
        <v>3231</v>
      </c>
      <c r="Q170" s="25">
        <f t="shared" si="8"/>
        <v>3231</v>
      </c>
    </row>
    <row r="171" spans="6:17" ht="15.75" customHeight="1" x14ac:dyDescent="0.2">
      <c r="F171" s="16">
        <v>45427.62016830784</v>
      </c>
      <c r="G171" s="24">
        <v>45427.62016830784</v>
      </c>
      <c r="H171" s="25">
        <v>3128</v>
      </c>
      <c r="I171" s="26">
        <f t="shared" si="0"/>
        <v>-1017182.1547444484</v>
      </c>
      <c r="J171" s="26">
        <f t="shared" si="1"/>
        <v>1049634.1089160112</v>
      </c>
      <c r="K171" s="26" t="str">
        <f t="shared" si="2"/>
        <v>Good</v>
      </c>
      <c r="L171" s="25">
        <f t="shared" si="3"/>
        <v>3128</v>
      </c>
      <c r="M171" s="26">
        <f t="shared" si="4"/>
        <v>-13975.836194986849</v>
      </c>
      <c r="N171" s="26">
        <f t="shared" si="5"/>
        <v>20870.014808382854</v>
      </c>
      <c r="O171" s="26" t="str">
        <f t="shared" si="6"/>
        <v>Good</v>
      </c>
      <c r="P171" s="25">
        <f t="shared" si="7"/>
        <v>3128</v>
      </c>
      <c r="Q171" s="25">
        <f t="shared" si="8"/>
        <v>3128</v>
      </c>
    </row>
    <row r="172" spans="6:17" ht="15.75" customHeight="1" x14ac:dyDescent="0.2">
      <c r="F172" s="16">
        <v>45427.088390683784</v>
      </c>
      <c r="G172" s="24">
        <v>45427.088390683784</v>
      </c>
      <c r="H172" s="25">
        <v>3217</v>
      </c>
      <c r="I172" s="26">
        <f t="shared" si="0"/>
        <v>-1017182.1547444484</v>
      </c>
      <c r="J172" s="26">
        <f t="shared" si="1"/>
        <v>1049634.1089160112</v>
      </c>
      <c r="K172" s="26" t="str">
        <f t="shared" si="2"/>
        <v>Good</v>
      </c>
      <c r="L172" s="25">
        <f t="shared" si="3"/>
        <v>3217</v>
      </c>
      <c r="M172" s="26">
        <f t="shared" si="4"/>
        <v>-13975.836194986849</v>
      </c>
      <c r="N172" s="26">
        <f t="shared" si="5"/>
        <v>20870.014808382854</v>
      </c>
      <c r="O172" s="26" t="str">
        <f t="shared" si="6"/>
        <v>Good</v>
      </c>
      <c r="P172" s="25">
        <f t="shared" si="7"/>
        <v>3217</v>
      </c>
      <c r="Q172" s="25">
        <f t="shared" si="8"/>
        <v>3217</v>
      </c>
    </row>
    <row r="173" spans="6:17" ht="15.75" customHeight="1" x14ac:dyDescent="0.2">
      <c r="F173" s="16">
        <v>45426.528270655828</v>
      </c>
      <c r="G173" s="24">
        <v>45426.528270655828</v>
      </c>
      <c r="H173" s="25">
        <v>2681</v>
      </c>
      <c r="I173" s="26">
        <f t="shared" si="0"/>
        <v>-1017182.1547444484</v>
      </c>
      <c r="J173" s="26">
        <f t="shared" si="1"/>
        <v>1049634.1089160112</v>
      </c>
      <c r="K173" s="26" t="str">
        <f t="shared" si="2"/>
        <v>Good</v>
      </c>
      <c r="L173" s="25">
        <f t="shared" si="3"/>
        <v>2681</v>
      </c>
      <c r="M173" s="26">
        <f t="shared" si="4"/>
        <v>-13975.836194986849</v>
      </c>
      <c r="N173" s="26">
        <f t="shared" si="5"/>
        <v>20870.014808382854</v>
      </c>
      <c r="O173" s="26" t="str">
        <f t="shared" si="6"/>
        <v>Good</v>
      </c>
      <c r="P173" s="25">
        <f t="shared" si="7"/>
        <v>2681</v>
      </c>
      <c r="Q173" s="25">
        <f t="shared" si="8"/>
        <v>2681</v>
      </c>
    </row>
    <row r="174" spans="6:17" ht="15.75" customHeight="1" x14ac:dyDescent="0.2">
      <c r="F174" s="16">
        <v>45425.998866541056</v>
      </c>
      <c r="G174" s="24">
        <v>45425.998866541056</v>
      </c>
      <c r="H174" s="25">
        <v>2554</v>
      </c>
      <c r="I174" s="26">
        <f t="shared" si="0"/>
        <v>-1017182.1547444484</v>
      </c>
      <c r="J174" s="26">
        <f t="shared" si="1"/>
        <v>1049634.1089160112</v>
      </c>
      <c r="K174" s="26" t="str">
        <f t="shared" si="2"/>
        <v>Good</v>
      </c>
      <c r="L174" s="25">
        <f t="shared" si="3"/>
        <v>2554</v>
      </c>
      <c r="M174" s="26">
        <f t="shared" si="4"/>
        <v>-13975.836194986849</v>
      </c>
      <c r="N174" s="26">
        <f t="shared" si="5"/>
        <v>20870.014808382854</v>
      </c>
      <c r="O174" s="26" t="str">
        <f t="shared" si="6"/>
        <v>Good</v>
      </c>
      <c r="P174" s="25">
        <f t="shared" si="7"/>
        <v>2554</v>
      </c>
      <c r="Q174" s="25">
        <f t="shared" si="8"/>
        <v>2554</v>
      </c>
    </row>
    <row r="175" spans="6:17" ht="15.75" customHeight="1" x14ac:dyDescent="0.2">
      <c r="F175" s="16">
        <v>45425.411529565798</v>
      </c>
      <c r="G175" s="24">
        <v>45425.411529565798</v>
      </c>
      <c r="H175" s="25">
        <v>2579</v>
      </c>
      <c r="I175" s="26">
        <f t="shared" si="0"/>
        <v>-1017182.1547444484</v>
      </c>
      <c r="J175" s="26">
        <f t="shared" si="1"/>
        <v>1049634.1089160112</v>
      </c>
      <c r="K175" s="26" t="str">
        <f t="shared" si="2"/>
        <v>Good</v>
      </c>
      <c r="L175" s="25">
        <f t="shared" si="3"/>
        <v>2579</v>
      </c>
      <c r="M175" s="26">
        <f t="shared" si="4"/>
        <v>-13975.836194986849</v>
      </c>
      <c r="N175" s="26">
        <f t="shared" si="5"/>
        <v>20870.014808382854</v>
      </c>
      <c r="O175" s="26" t="str">
        <f t="shared" si="6"/>
        <v>Good</v>
      </c>
      <c r="P175" s="25">
        <f t="shared" si="7"/>
        <v>2579</v>
      </c>
      <c r="Q175" s="25">
        <f t="shared" si="8"/>
        <v>2579</v>
      </c>
    </row>
    <row r="176" spans="6:17" ht="15.75" customHeight="1" x14ac:dyDescent="0.2">
      <c r="F176" s="16">
        <v>45422.620644057097</v>
      </c>
      <c r="G176" s="24">
        <v>45422.620644057097</v>
      </c>
      <c r="H176" s="25">
        <v>3157</v>
      </c>
      <c r="I176" s="26">
        <f t="shared" si="0"/>
        <v>-1017182.1547444484</v>
      </c>
      <c r="J176" s="26">
        <f t="shared" si="1"/>
        <v>1049634.1089160112</v>
      </c>
      <c r="K176" s="26" t="str">
        <f t="shared" si="2"/>
        <v>Good</v>
      </c>
      <c r="L176" s="25">
        <f t="shared" si="3"/>
        <v>3157</v>
      </c>
      <c r="M176" s="26">
        <f t="shared" si="4"/>
        <v>-13975.836194986849</v>
      </c>
      <c r="N176" s="26">
        <f t="shared" si="5"/>
        <v>20870.014808382854</v>
      </c>
      <c r="O176" s="26" t="str">
        <f t="shared" si="6"/>
        <v>Good</v>
      </c>
      <c r="P176" s="25">
        <f t="shared" si="7"/>
        <v>3157</v>
      </c>
      <c r="Q176" s="25">
        <f t="shared" si="8"/>
        <v>3157</v>
      </c>
    </row>
    <row r="177" spans="6:17" ht="15.75" customHeight="1" x14ac:dyDescent="0.2">
      <c r="F177" s="16">
        <v>45422.0494231177</v>
      </c>
      <c r="G177" s="24">
        <v>45422.0494231177</v>
      </c>
      <c r="H177" s="25">
        <v>3125</v>
      </c>
      <c r="I177" s="26">
        <f t="shared" si="0"/>
        <v>-1017182.1547444484</v>
      </c>
      <c r="J177" s="26">
        <f t="shared" si="1"/>
        <v>1049634.1089160112</v>
      </c>
      <c r="K177" s="26" t="str">
        <f t="shared" si="2"/>
        <v>Good</v>
      </c>
      <c r="L177" s="25">
        <f t="shared" si="3"/>
        <v>3125</v>
      </c>
      <c r="M177" s="26">
        <f t="shared" si="4"/>
        <v>-13975.836194986849</v>
      </c>
      <c r="N177" s="26">
        <f t="shared" si="5"/>
        <v>20870.014808382854</v>
      </c>
      <c r="O177" s="26" t="str">
        <f t="shared" si="6"/>
        <v>Good</v>
      </c>
      <c r="P177" s="25">
        <f t="shared" si="7"/>
        <v>3125</v>
      </c>
      <c r="Q177" s="25">
        <f t="shared" si="8"/>
        <v>3125</v>
      </c>
    </row>
    <row r="178" spans="6:17" ht="15.75" customHeight="1" x14ac:dyDescent="0.2">
      <c r="F178" s="16">
        <v>45421.491294276944</v>
      </c>
      <c r="G178" s="24">
        <v>45421.491294276944</v>
      </c>
      <c r="H178" s="25">
        <v>2976</v>
      </c>
      <c r="I178" s="26">
        <f t="shared" si="0"/>
        <v>-1017182.1547444484</v>
      </c>
      <c r="J178" s="26">
        <f t="shared" si="1"/>
        <v>1049634.1089160112</v>
      </c>
      <c r="K178" s="26" t="str">
        <f t="shared" si="2"/>
        <v>Good</v>
      </c>
      <c r="L178" s="25">
        <f t="shared" si="3"/>
        <v>2976</v>
      </c>
      <c r="M178" s="26">
        <f t="shared" si="4"/>
        <v>-13975.836194986849</v>
      </c>
      <c r="N178" s="26">
        <f t="shared" si="5"/>
        <v>20870.014808382854</v>
      </c>
      <c r="O178" s="26" t="str">
        <f t="shared" si="6"/>
        <v>Good</v>
      </c>
      <c r="P178" s="25">
        <f t="shared" si="7"/>
        <v>2976</v>
      </c>
      <c r="Q178" s="25">
        <f t="shared" si="8"/>
        <v>2976</v>
      </c>
    </row>
    <row r="179" spans="6:17" ht="15.75" customHeight="1" x14ac:dyDescent="0.2">
      <c r="F179" s="16">
        <v>45420.916815788223</v>
      </c>
      <c r="G179" s="24">
        <v>45420.916815788223</v>
      </c>
      <c r="H179" s="25">
        <v>2697</v>
      </c>
      <c r="I179" s="26">
        <f t="shared" si="0"/>
        <v>-1017182.1547444484</v>
      </c>
      <c r="J179" s="26">
        <f t="shared" si="1"/>
        <v>1049634.1089160112</v>
      </c>
      <c r="K179" s="26" t="str">
        <f t="shared" si="2"/>
        <v>Good</v>
      </c>
      <c r="L179" s="25">
        <f t="shared" si="3"/>
        <v>2697</v>
      </c>
      <c r="M179" s="26">
        <f t="shared" si="4"/>
        <v>-13975.836194986849</v>
      </c>
      <c r="N179" s="26">
        <f t="shared" si="5"/>
        <v>20870.014808382854</v>
      </c>
      <c r="O179" s="26" t="str">
        <f t="shared" si="6"/>
        <v>Good</v>
      </c>
      <c r="P179" s="25">
        <f t="shared" si="7"/>
        <v>2697</v>
      </c>
      <c r="Q179" s="25">
        <f t="shared" si="8"/>
        <v>2697</v>
      </c>
    </row>
    <row r="180" spans="6:17" ht="15.75" customHeight="1" x14ac:dyDescent="0.2">
      <c r="F180" s="16">
        <v>45420.304778939768</v>
      </c>
      <c r="G180" s="24">
        <v>45420.304778939768</v>
      </c>
      <c r="H180" s="25">
        <v>2470</v>
      </c>
      <c r="I180" s="26">
        <f t="shared" si="0"/>
        <v>-1017182.1547444484</v>
      </c>
      <c r="J180" s="26">
        <f t="shared" si="1"/>
        <v>1049634.1089160112</v>
      </c>
      <c r="K180" s="26" t="str">
        <f t="shared" si="2"/>
        <v>Good</v>
      </c>
      <c r="L180" s="25">
        <f t="shared" si="3"/>
        <v>2470</v>
      </c>
      <c r="M180" s="26">
        <f t="shared" si="4"/>
        <v>-13975.836194986849</v>
      </c>
      <c r="N180" s="26">
        <f t="shared" si="5"/>
        <v>20870.014808382854</v>
      </c>
      <c r="O180" s="26" t="str">
        <f t="shared" si="6"/>
        <v>Good</v>
      </c>
      <c r="P180" s="25">
        <f t="shared" si="7"/>
        <v>2470</v>
      </c>
      <c r="Q180" s="25">
        <f t="shared" si="8"/>
        <v>2470</v>
      </c>
    </row>
    <row r="181" spans="6:17" ht="15.75" customHeight="1" x14ac:dyDescent="0.2">
      <c r="F181" s="16">
        <v>45419.70319077139</v>
      </c>
      <c r="G181" s="24">
        <v>45419.70319077139</v>
      </c>
      <c r="H181" s="25">
        <v>2871</v>
      </c>
      <c r="I181" s="26">
        <f t="shared" si="0"/>
        <v>-1017182.1547444484</v>
      </c>
      <c r="J181" s="26">
        <f t="shared" si="1"/>
        <v>1049634.1089160112</v>
      </c>
      <c r="K181" s="26" t="str">
        <f t="shared" si="2"/>
        <v>Good</v>
      </c>
      <c r="L181" s="25">
        <f t="shared" si="3"/>
        <v>2871</v>
      </c>
      <c r="M181" s="26">
        <f t="shared" si="4"/>
        <v>-13975.836194986849</v>
      </c>
      <c r="N181" s="26">
        <f t="shared" si="5"/>
        <v>20870.014808382854</v>
      </c>
      <c r="O181" s="26" t="str">
        <f t="shared" si="6"/>
        <v>Good</v>
      </c>
      <c r="P181" s="25">
        <f t="shared" si="7"/>
        <v>2871</v>
      </c>
      <c r="Q181" s="25">
        <f t="shared" si="8"/>
        <v>2871</v>
      </c>
    </row>
    <row r="182" spans="6:17" ht="15.75" customHeight="1" x14ac:dyDescent="0.2">
      <c r="F182" s="16">
        <v>45419.092896484486</v>
      </c>
      <c r="G182" s="24">
        <v>45419.092896484486</v>
      </c>
      <c r="H182" s="25">
        <v>2745</v>
      </c>
      <c r="I182" s="26">
        <f t="shared" si="0"/>
        <v>-1017182.1547444484</v>
      </c>
      <c r="J182" s="26">
        <f t="shared" si="1"/>
        <v>1049634.1089160112</v>
      </c>
      <c r="K182" s="26" t="str">
        <f t="shared" si="2"/>
        <v>Good</v>
      </c>
      <c r="L182" s="25">
        <f t="shared" si="3"/>
        <v>2745</v>
      </c>
      <c r="M182" s="26">
        <f t="shared" si="4"/>
        <v>-13975.836194986849</v>
      </c>
      <c r="N182" s="26">
        <f t="shared" si="5"/>
        <v>20870.014808382854</v>
      </c>
      <c r="O182" s="26" t="str">
        <f t="shared" si="6"/>
        <v>Good</v>
      </c>
      <c r="P182" s="25">
        <f t="shared" si="7"/>
        <v>2745</v>
      </c>
      <c r="Q182" s="25">
        <f t="shared" si="8"/>
        <v>2745</v>
      </c>
    </row>
    <row r="183" spans="6:17" ht="15.75" customHeight="1" x14ac:dyDescent="0.2">
      <c r="F183" s="16">
        <v>45418.489668758652</v>
      </c>
      <c r="G183" s="24">
        <v>45418.489668758652</v>
      </c>
      <c r="H183" s="25">
        <v>2943</v>
      </c>
      <c r="I183" s="26">
        <f t="shared" si="0"/>
        <v>-1017182.1547444484</v>
      </c>
      <c r="J183" s="26">
        <f t="shared" si="1"/>
        <v>1049634.1089160112</v>
      </c>
      <c r="K183" s="26" t="str">
        <f t="shared" si="2"/>
        <v>Good</v>
      </c>
      <c r="L183" s="25">
        <f t="shared" si="3"/>
        <v>2943</v>
      </c>
      <c r="M183" s="26">
        <f t="shared" si="4"/>
        <v>-13975.836194986849</v>
      </c>
      <c r="N183" s="26">
        <f t="shared" si="5"/>
        <v>20870.014808382854</v>
      </c>
      <c r="O183" s="26" t="str">
        <f t="shared" si="6"/>
        <v>Good</v>
      </c>
      <c r="P183" s="25">
        <f t="shared" si="7"/>
        <v>2943</v>
      </c>
      <c r="Q183" s="25">
        <f t="shared" si="8"/>
        <v>2943</v>
      </c>
    </row>
    <row r="184" spans="6:17" ht="15.75" customHeight="1" x14ac:dyDescent="0.2">
      <c r="F184" s="16">
        <v>45415.605652435886</v>
      </c>
      <c r="G184" s="24">
        <v>45415.605652435886</v>
      </c>
      <c r="H184" s="25">
        <v>2929</v>
      </c>
      <c r="I184" s="26">
        <f t="shared" si="0"/>
        <v>-1017182.1547444484</v>
      </c>
      <c r="J184" s="26">
        <f t="shared" si="1"/>
        <v>1049634.1089160112</v>
      </c>
      <c r="K184" s="26" t="str">
        <f t="shared" si="2"/>
        <v>Good</v>
      </c>
      <c r="L184" s="25">
        <f t="shared" si="3"/>
        <v>2929</v>
      </c>
      <c r="M184" s="26">
        <f t="shared" si="4"/>
        <v>-13975.836194986849</v>
      </c>
      <c r="N184" s="26">
        <f t="shared" si="5"/>
        <v>20870.014808382854</v>
      </c>
      <c r="O184" s="26" t="str">
        <f t="shared" si="6"/>
        <v>Good</v>
      </c>
      <c r="P184" s="25">
        <f t="shared" si="7"/>
        <v>2929</v>
      </c>
      <c r="Q184" s="25">
        <f t="shared" si="8"/>
        <v>2929</v>
      </c>
    </row>
    <row r="185" spans="6:17" ht="15.75" customHeight="1" x14ac:dyDescent="0.2">
      <c r="F185" s="16">
        <v>45415.05591185316</v>
      </c>
      <c r="G185" s="24">
        <v>45415.05591185316</v>
      </c>
      <c r="H185" s="25">
        <v>2579</v>
      </c>
      <c r="I185" s="26">
        <f t="shared" si="0"/>
        <v>-1017182.1547444484</v>
      </c>
      <c r="J185" s="26">
        <f t="shared" si="1"/>
        <v>1049634.1089160112</v>
      </c>
      <c r="K185" s="26" t="str">
        <f t="shared" si="2"/>
        <v>Good</v>
      </c>
      <c r="L185" s="25">
        <f t="shared" si="3"/>
        <v>2579</v>
      </c>
      <c r="M185" s="26">
        <f t="shared" si="4"/>
        <v>-13975.836194986849</v>
      </c>
      <c r="N185" s="26">
        <f t="shared" si="5"/>
        <v>20870.014808382854</v>
      </c>
      <c r="O185" s="26" t="str">
        <f t="shared" si="6"/>
        <v>Good</v>
      </c>
      <c r="P185" s="25">
        <f t="shared" si="7"/>
        <v>2579</v>
      </c>
      <c r="Q185" s="25">
        <f t="shared" si="8"/>
        <v>2579</v>
      </c>
    </row>
    <row r="186" spans="6:17" ht="15.75" customHeight="1" x14ac:dyDescent="0.2">
      <c r="F186" s="16">
        <v>45414.475713407381</v>
      </c>
      <c r="G186" s="24">
        <v>45414.475713407381</v>
      </c>
      <c r="H186" s="25">
        <v>3013</v>
      </c>
      <c r="I186" s="26">
        <f t="shared" si="0"/>
        <v>-1017182.1547444484</v>
      </c>
      <c r="J186" s="26">
        <f t="shared" si="1"/>
        <v>1049634.1089160112</v>
      </c>
      <c r="K186" s="26" t="str">
        <f t="shared" si="2"/>
        <v>Good</v>
      </c>
      <c r="L186" s="25">
        <f t="shared" si="3"/>
        <v>3013</v>
      </c>
      <c r="M186" s="26">
        <f t="shared" si="4"/>
        <v>-13975.836194986849</v>
      </c>
      <c r="N186" s="26">
        <f t="shared" si="5"/>
        <v>20870.014808382854</v>
      </c>
      <c r="O186" s="26" t="str">
        <f t="shared" si="6"/>
        <v>Good</v>
      </c>
      <c r="P186" s="25">
        <f t="shared" si="7"/>
        <v>3013</v>
      </c>
      <c r="Q186" s="25">
        <f t="shared" si="8"/>
        <v>3013</v>
      </c>
    </row>
    <row r="187" spans="6:17" ht="15.75" customHeight="1" x14ac:dyDescent="0.2">
      <c r="F187" s="16">
        <v>45413.941210372323</v>
      </c>
      <c r="G187" s="24">
        <v>45413.941210372323</v>
      </c>
      <c r="H187" s="25">
        <v>2982</v>
      </c>
      <c r="I187" s="26">
        <f t="shared" si="0"/>
        <v>-1017182.1547444484</v>
      </c>
      <c r="J187" s="26">
        <f t="shared" si="1"/>
        <v>1049634.1089160112</v>
      </c>
      <c r="K187" s="26" t="str">
        <f t="shared" si="2"/>
        <v>Good</v>
      </c>
      <c r="L187" s="25">
        <f t="shared" si="3"/>
        <v>2982</v>
      </c>
      <c r="M187" s="26">
        <f t="shared" si="4"/>
        <v>-13975.836194986849</v>
      </c>
      <c r="N187" s="26">
        <f t="shared" si="5"/>
        <v>20870.014808382854</v>
      </c>
      <c r="O187" s="26" t="str">
        <f t="shared" si="6"/>
        <v>Good</v>
      </c>
      <c r="P187" s="25">
        <f t="shared" si="7"/>
        <v>2982</v>
      </c>
      <c r="Q187" s="25">
        <f t="shared" si="8"/>
        <v>2982</v>
      </c>
    </row>
    <row r="188" spans="6:17" ht="15.75" customHeight="1" x14ac:dyDescent="0.2">
      <c r="F188" s="16">
        <v>45413.371861390588</v>
      </c>
      <c r="G188" s="24">
        <v>45413.371861390588</v>
      </c>
      <c r="H188" s="25">
        <v>2581</v>
      </c>
      <c r="I188" s="26">
        <f t="shared" si="0"/>
        <v>-1017182.1547444484</v>
      </c>
      <c r="J188" s="26">
        <f t="shared" si="1"/>
        <v>1049634.1089160112</v>
      </c>
      <c r="K188" s="26" t="str">
        <f t="shared" si="2"/>
        <v>Good</v>
      </c>
      <c r="L188" s="25">
        <f t="shared" si="3"/>
        <v>2581</v>
      </c>
      <c r="M188" s="26">
        <f t="shared" si="4"/>
        <v>-13975.836194986849</v>
      </c>
      <c r="N188" s="26">
        <f t="shared" si="5"/>
        <v>20870.014808382854</v>
      </c>
      <c r="O188" s="26" t="str">
        <f t="shared" si="6"/>
        <v>Good</v>
      </c>
      <c r="P188" s="25">
        <f t="shared" si="7"/>
        <v>2581</v>
      </c>
      <c r="Q188" s="25">
        <f t="shared" si="8"/>
        <v>2581</v>
      </c>
    </row>
    <row r="189" spans="6:17" ht="15.75" customHeight="1" x14ac:dyDescent="0.2">
      <c r="F189" s="16">
        <v>45412.832398071296</v>
      </c>
      <c r="G189" s="24">
        <v>45412.832398071296</v>
      </c>
      <c r="H189" s="25">
        <v>2508</v>
      </c>
      <c r="I189" s="26">
        <f t="shared" si="0"/>
        <v>-1017182.1547444484</v>
      </c>
      <c r="J189" s="26">
        <f t="shared" si="1"/>
        <v>1049634.1089160112</v>
      </c>
      <c r="K189" s="26" t="str">
        <f t="shared" si="2"/>
        <v>Good</v>
      </c>
      <c r="L189" s="25">
        <f t="shared" si="3"/>
        <v>2508</v>
      </c>
      <c r="M189" s="26">
        <f t="shared" si="4"/>
        <v>-13975.836194986849</v>
      </c>
      <c r="N189" s="26">
        <f t="shared" si="5"/>
        <v>20870.014808382854</v>
      </c>
      <c r="O189" s="26" t="str">
        <f t="shared" si="6"/>
        <v>Good</v>
      </c>
      <c r="P189" s="25">
        <f t="shared" si="7"/>
        <v>2508</v>
      </c>
      <c r="Q189" s="25">
        <f t="shared" si="8"/>
        <v>2508</v>
      </c>
    </row>
    <row r="190" spans="6:17" ht="15.75" customHeight="1" x14ac:dyDescent="0.2">
      <c r="F190" s="16">
        <v>45412.225491843827</v>
      </c>
      <c r="G190" s="24">
        <v>45412.225491843827</v>
      </c>
      <c r="H190" s="25">
        <v>2617</v>
      </c>
      <c r="I190" s="26">
        <f t="shared" si="0"/>
        <v>-1017182.1547444484</v>
      </c>
      <c r="J190" s="26">
        <f t="shared" si="1"/>
        <v>1049634.1089160112</v>
      </c>
      <c r="K190" s="26" t="str">
        <f t="shared" si="2"/>
        <v>Good</v>
      </c>
      <c r="L190" s="25">
        <f t="shared" si="3"/>
        <v>2617</v>
      </c>
      <c r="M190" s="26">
        <f t="shared" si="4"/>
        <v>-13975.836194986849</v>
      </c>
      <c r="N190" s="26">
        <f t="shared" si="5"/>
        <v>20870.014808382854</v>
      </c>
      <c r="O190" s="26" t="str">
        <f t="shared" si="6"/>
        <v>Good</v>
      </c>
      <c r="P190" s="25">
        <f t="shared" si="7"/>
        <v>2617</v>
      </c>
      <c r="Q190" s="25">
        <f t="shared" si="8"/>
        <v>2617</v>
      </c>
    </row>
    <row r="191" spans="6:17" ht="15.75" customHeight="1" x14ac:dyDescent="0.2">
      <c r="F191" s="16">
        <v>45411.674639556564</v>
      </c>
      <c r="G191" s="24">
        <v>45411.674639556564</v>
      </c>
      <c r="H191" s="25">
        <v>2644</v>
      </c>
      <c r="I191" s="26">
        <f t="shared" si="0"/>
        <v>-1017182.1547444484</v>
      </c>
      <c r="J191" s="26">
        <f t="shared" si="1"/>
        <v>1049634.1089160112</v>
      </c>
      <c r="K191" s="26" t="str">
        <f t="shared" si="2"/>
        <v>Good</v>
      </c>
      <c r="L191" s="25">
        <f t="shared" si="3"/>
        <v>2644</v>
      </c>
      <c r="M191" s="26">
        <f t="shared" si="4"/>
        <v>-13975.836194986849</v>
      </c>
      <c r="N191" s="26">
        <f t="shared" si="5"/>
        <v>20870.014808382854</v>
      </c>
      <c r="O191" s="26" t="str">
        <f t="shared" si="6"/>
        <v>Good</v>
      </c>
      <c r="P191" s="25">
        <f t="shared" si="7"/>
        <v>2644</v>
      </c>
      <c r="Q191" s="25">
        <f t="shared" si="8"/>
        <v>2644</v>
      </c>
    </row>
    <row r="192" spans="6:17" ht="15.75" customHeight="1" x14ac:dyDescent="0.2">
      <c r="F192" s="16">
        <v>45411.115155171967</v>
      </c>
      <c r="G192" s="24">
        <v>45411.115155171967</v>
      </c>
      <c r="H192" s="25">
        <v>2659</v>
      </c>
      <c r="I192" s="26">
        <f t="shared" si="0"/>
        <v>-1017182.1547444484</v>
      </c>
      <c r="J192" s="26">
        <f t="shared" si="1"/>
        <v>1049634.1089160112</v>
      </c>
      <c r="K192" s="26" t="str">
        <f t="shared" si="2"/>
        <v>Good</v>
      </c>
      <c r="L192" s="25">
        <f t="shared" si="3"/>
        <v>2659</v>
      </c>
      <c r="M192" s="26">
        <f t="shared" si="4"/>
        <v>-13975.836194986849</v>
      </c>
      <c r="N192" s="26">
        <f t="shared" si="5"/>
        <v>20870.014808382854</v>
      </c>
      <c r="O192" s="26" t="str">
        <f t="shared" si="6"/>
        <v>Good</v>
      </c>
      <c r="P192" s="25">
        <f t="shared" si="7"/>
        <v>2659</v>
      </c>
      <c r="Q192" s="25">
        <f t="shared" si="8"/>
        <v>2659</v>
      </c>
    </row>
    <row r="193" spans="6:17" ht="15.75" customHeight="1" x14ac:dyDescent="0.2">
      <c r="F193" s="16">
        <v>45408.768652779567</v>
      </c>
      <c r="G193" s="24">
        <v>45408.768652779567</v>
      </c>
      <c r="H193" s="25">
        <v>2865</v>
      </c>
      <c r="I193" s="26">
        <f t="shared" si="0"/>
        <v>-1017182.1547444484</v>
      </c>
      <c r="J193" s="26">
        <f t="shared" si="1"/>
        <v>1049634.1089160112</v>
      </c>
      <c r="K193" s="26" t="str">
        <f t="shared" si="2"/>
        <v>Good</v>
      </c>
      <c r="L193" s="25">
        <f t="shared" si="3"/>
        <v>2865</v>
      </c>
      <c r="M193" s="26">
        <f t="shared" si="4"/>
        <v>-13975.836194986849</v>
      </c>
      <c r="N193" s="26">
        <f t="shared" si="5"/>
        <v>20870.014808382854</v>
      </c>
      <c r="O193" s="26" t="str">
        <f t="shared" si="6"/>
        <v>Good</v>
      </c>
      <c r="P193" s="25">
        <f t="shared" si="7"/>
        <v>2865</v>
      </c>
      <c r="Q193" s="25">
        <f t="shared" si="8"/>
        <v>2865</v>
      </c>
    </row>
    <row r="194" spans="6:17" ht="15.75" customHeight="1" x14ac:dyDescent="0.2">
      <c r="F194" s="16">
        <v>45408.162081491238</v>
      </c>
      <c r="G194" s="24">
        <v>45408.162081491238</v>
      </c>
      <c r="H194" s="25">
        <v>2894</v>
      </c>
      <c r="I194" s="26">
        <f t="shared" si="0"/>
        <v>-1017182.1547444484</v>
      </c>
      <c r="J194" s="26">
        <f t="shared" si="1"/>
        <v>1049634.1089160112</v>
      </c>
      <c r="K194" s="26" t="str">
        <f t="shared" si="2"/>
        <v>Good</v>
      </c>
      <c r="L194" s="25">
        <f t="shared" si="3"/>
        <v>2894</v>
      </c>
      <c r="M194" s="26">
        <f t="shared" si="4"/>
        <v>-13975.836194986849</v>
      </c>
      <c r="N194" s="26">
        <f t="shared" si="5"/>
        <v>20870.014808382854</v>
      </c>
      <c r="O194" s="26" t="str">
        <f t="shared" si="6"/>
        <v>Good</v>
      </c>
      <c r="P194" s="25">
        <f t="shared" si="7"/>
        <v>2894</v>
      </c>
      <c r="Q194" s="25">
        <f t="shared" si="8"/>
        <v>2894</v>
      </c>
    </row>
    <row r="195" spans="6:17" ht="15.75" customHeight="1" x14ac:dyDescent="0.2">
      <c r="F195" s="16">
        <v>45407.570665273794</v>
      </c>
      <c r="G195" s="24">
        <v>45407.570665273794</v>
      </c>
      <c r="H195" s="25">
        <v>2665</v>
      </c>
      <c r="I195" s="26">
        <f t="shared" si="0"/>
        <v>-1017182.1547444484</v>
      </c>
      <c r="J195" s="26">
        <f t="shared" si="1"/>
        <v>1049634.1089160112</v>
      </c>
      <c r="K195" s="26" t="str">
        <f t="shared" si="2"/>
        <v>Good</v>
      </c>
      <c r="L195" s="25">
        <f t="shared" si="3"/>
        <v>2665</v>
      </c>
      <c r="M195" s="26">
        <f t="shared" si="4"/>
        <v>-13975.836194986849</v>
      </c>
      <c r="N195" s="26">
        <f t="shared" si="5"/>
        <v>20870.014808382854</v>
      </c>
      <c r="O195" s="26" t="str">
        <f t="shared" si="6"/>
        <v>Good</v>
      </c>
      <c r="P195" s="25">
        <f t="shared" si="7"/>
        <v>2665</v>
      </c>
      <c r="Q195" s="25">
        <f t="shared" si="8"/>
        <v>2665</v>
      </c>
    </row>
    <row r="196" spans="6:17" ht="15.75" customHeight="1" x14ac:dyDescent="0.2">
      <c r="F196" s="16">
        <v>45406.963414228419</v>
      </c>
      <c r="G196" s="24">
        <v>45406.963414228419</v>
      </c>
      <c r="H196" s="25">
        <v>2447</v>
      </c>
      <c r="I196" s="26">
        <f t="shared" si="0"/>
        <v>-1017182.1547444484</v>
      </c>
      <c r="J196" s="26">
        <f t="shared" si="1"/>
        <v>1049634.1089160112</v>
      </c>
      <c r="K196" s="26" t="str">
        <f t="shared" si="2"/>
        <v>Good</v>
      </c>
      <c r="L196" s="25">
        <f t="shared" si="3"/>
        <v>2447</v>
      </c>
      <c r="M196" s="26">
        <f t="shared" si="4"/>
        <v>-13975.836194986849</v>
      </c>
      <c r="N196" s="26">
        <f t="shared" si="5"/>
        <v>20870.014808382854</v>
      </c>
      <c r="O196" s="26" t="str">
        <f t="shared" si="6"/>
        <v>Good</v>
      </c>
      <c r="P196" s="25">
        <f t="shared" si="7"/>
        <v>2447</v>
      </c>
      <c r="Q196" s="25">
        <f t="shared" si="8"/>
        <v>2447</v>
      </c>
    </row>
    <row r="197" spans="6:17" ht="15.75" customHeight="1" x14ac:dyDescent="0.2">
      <c r="F197" s="16">
        <v>45406.401782360903</v>
      </c>
      <c r="G197" s="24">
        <v>45406.401782360903</v>
      </c>
      <c r="H197" s="25">
        <v>2558</v>
      </c>
      <c r="I197" s="26">
        <f t="shared" si="0"/>
        <v>-1017182.1547444484</v>
      </c>
      <c r="J197" s="26">
        <f t="shared" si="1"/>
        <v>1049634.1089160112</v>
      </c>
      <c r="K197" s="26" t="str">
        <f t="shared" si="2"/>
        <v>Good</v>
      </c>
      <c r="L197" s="25">
        <f t="shared" si="3"/>
        <v>2558</v>
      </c>
      <c r="M197" s="26">
        <f t="shared" si="4"/>
        <v>-13975.836194986849</v>
      </c>
      <c r="N197" s="26">
        <f t="shared" si="5"/>
        <v>20870.014808382854</v>
      </c>
      <c r="O197" s="26" t="str">
        <f t="shared" si="6"/>
        <v>Good</v>
      </c>
      <c r="P197" s="25">
        <f t="shared" si="7"/>
        <v>2558</v>
      </c>
      <c r="Q197" s="25">
        <f t="shared" si="8"/>
        <v>2558</v>
      </c>
    </row>
    <row r="198" spans="6:17" ht="15.75" customHeight="1" x14ac:dyDescent="0.2">
      <c r="F198" s="16">
        <v>45405.849658534433</v>
      </c>
      <c r="G198" s="24">
        <v>45405.849658534433</v>
      </c>
      <c r="H198" s="25">
        <v>2537</v>
      </c>
      <c r="I198" s="26">
        <f t="shared" si="0"/>
        <v>-1017182.1547444484</v>
      </c>
      <c r="J198" s="26">
        <f t="shared" si="1"/>
        <v>1049634.1089160112</v>
      </c>
      <c r="K198" s="26" t="str">
        <f t="shared" si="2"/>
        <v>Good</v>
      </c>
      <c r="L198" s="25">
        <f t="shared" si="3"/>
        <v>2537</v>
      </c>
      <c r="M198" s="26">
        <f t="shared" si="4"/>
        <v>-13975.836194986849</v>
      </c>
      <c r="N198" s="26">
        <f t="shared" si="5"/>
        <v>20870.014808382854</v>
      </c>
      <c r="O198" s="26" t="str">
        <f t="shared" si="6"/>
        <v>Good</v>
      </c>
      <c r="P198" s="25">
        <f t="shared" si="7"/>
        <v>2537</v>
      </c>
      <c r="Q198" s="25">
        <f t="shared" si="8"/>
        <v>2537</v>
      </c>
    </row>
    <row r="199" spans="6:17" ht="15.75" customHeight="1" x14ac:dyDescent="0.2">
      <c r="F199" s="16">
        <v>45405.273506630379</v>
      </c>
      <c r="G199" s="24">
        <v>45405.273506630379</v>
      </c>
      <c r="H199" s="25">
        <v>2596</v>
      </c>
      <c r="I199" s="26">
        <f t="shared" si="0"/>
        <v>-1017182.1547444484</v>
      </c>
      <c r="J199" s="26">
        <f t="shared" si="1"/>
        <v>1049634.1089160112</v>
      </c>
      <c r="K199" s="26" t="str">
        <f t="shared" si="2"/>
        <v>Good</v>
      </c>
      <c r="L199" s="25">
        <f t="shared" si="3"/>
        <v>2596</v>
      </c>
      <c r="M199" s="26">
        <f t="shared" si="4"/>
        <v>-13975.836194986849</v>
      </c>
      <c r="N199" s="26">
        <f t="shared" si="5"/>
        <v>20870.014808382854</v>
      </c>
      <c r="O199" s="26" t="str">
        <f t="shared" si="6"/>
        <v>Good</v>
      </c>
      <c r="P199" s="25">
        <f t="shared" si="7"/>
        <v>2596</v>
      </c>
      <c r="Q199" s="25">
        <f t="shared" si="8"/>
        <v>2596</v>
      </c>
    </row>
    <row r="200" spans="6:17" ht="15.75" customHeight="1" x14ac:dyDescent="0.2">
      <c r="F200" s="16">
        <v>45404.665906749615</v>
      </c>
      <c r="G200" s="24">
        <v>45404.665906749615</v>
      </c>
      <c r="H200" s="25">
        <v>2780</v>
      </c>
      <c r="I200" s="26">
        <f t="shared" si="0"/>
        <v>-1017182.1547444484</v>
      </c>
      <c r="J200" s="26">
        <f t="shared" si="1"/>
        <v>1049634.1089160112</v>
      </c>
      <c r="K200" s="26" t="str">
        <f t="shared" si="2"/>
        <v>Good</v>
      </c>
      <c r="L200" s="25">
        <f t="shared" si="3"/>
        <v>2780</v>
      </c>
      <c r="M200" s="26">
        <f t="shared" si="4"/>
        <v>-13975.836194986849</v>
      </c>
      <c r="N200" s="26">
        <f t="shared" si="5"/>
        <v>20870.014808382854</v>
      </c>
      <c r="O200" s="26" t="str">
        <f t="shared" si="6"/>
        <v>Good</v>
      </c>
      <c r="P200" s="25">
        <f t="shared" si="7"/>
        <v>2780</v>
      </c>
      <c r="Q200" s="25">
        <f t="shared" si="8"/>
        <v>2780</v>
      </c>
    </row>
    <row r="201" spans="6:17" ht="15.75" customHeight="1" x14ac:dyDescent="0.2">
      <c r="F201" s="16">
        <v>45404.070701674944</v>
      </c>
      <c r="G201" s="24">
        <v>45404.070701674944</v>
      </c>
      <c r="H201" s="25">
        <v>2709</v>
      </c>
      <c r="I201" s="26">
        <f t="shared" si="0"/>
        <v>-1017182.1547444484</v>
      </c>
      <c r="J201" s="26">
        <f t="shared" si="1"/>
        <v>1049634.1089160112</v>
      </c>
      <c r="K201" s="26" t="str">
        <f t="shared" si="2"/>
        <v>Good</v>
      </c>
      <c r="L201" s="25">
        <f t="shared" si="3"/>
        <v>2709</v>
      </c>
      <c r="M201" s="26">
        <f t="shared" si="4"/>
        <v>-13975.836194986849</v>
      </c>
      <c r="N201" s="26">
        <f t="shared" si="5"/>
        <v>20870.014808382854</v>
      </c>
      <c r="O201" s="26" t="str">
        <f t="shared" si="6"/>
        <v>Good</v>
      </c>
      <c r="P201" s="25">
        <f t="shared" si="7"/>
        <v>2709</v>
      </c>
      <c r="Q201" s="25">
        <f t="shared" si="8"/>
        <v>2709</v>
      </c>
    </row>
    <row r="202" spans="6:17" ht="15.75" customHeight="1" x14ac:dyDescent="0.2">
      <c r="F202" s="16">
        <v>45401.807366726258</v>
      </c>
      <c r="G202" s="24">
        <v>45401.807366726258</v>
      </c>
      <c r="H202" s="25">
        <v>2800</v>
      </c>
      <c r="I202" s="26">
        <f t="shared" si="0"/>
        <v>-1017182.1547444484</v>
      </c>
      <c r="J202" s="26">
        <f t="shared" si="1"/>
        <v>1049634.1089160112</v>
      </c>
      <c r="K202" s="26" t="str">
        <f t="shared" si="2"/>
        <v>Good</v>
      </c>
      <c r="L202" s="25">
        <f t="shared" si="3"/>
        <v>2800</v>
      </c>
      <c r="M202" s="26">
        <f t="shared" si="4"/>
        <v>-13975.836194986849</v>
      </c>
      <c r="N202" s="26">
        <f t="shared" si="5"/>
        <v>20870.014808382854</v>
      </c>
      <c r="O202" s="26" t="str">
        <f t="shared" si="6"/>
        <v>Good</v>
      </c>
      <c r="P202" s="25">
        <f t="shared" si="7"/>
        <v>2800</v>
      </c>
      <c r="Q202" s="25">
        <f t="shared" si="8"/>
        <v>2800</v>
      </c>
    </row>
    <row r="203" spans="6:17" ht="15.75" customHeight="1" x14ac:dyDescent="0.2">
      <c r="F203" s="16">
        <v>45401.237288192206</v>
      </c>
      <c r="G203" s="24">
        <v>45401.237288192206</v>
      </c>
      <c r="H203" s="25">
        <v>2361</v>
      </c>
      <c r="I203" s="26">
        <f t="shared" si="0"/>
        <v>-1017182.1547444484</v>
      </c>
      <c r="J203" s="26">
        <f t="shared" si="1"/>
        <v>1049634.1089160112</v>
      </c>
      <c r="K203" s="26" t="str">
        <f t="shared" si="2"/>
        <v>Good</v>
      </c>
      <c r="L203" s="25">
        <f t="shared" si="3"/>
        <v>2361</v>
      </c>
      <c r="M203" s="26">
        <f t="shared" si="4"/>
        <v>-13975.836194986849</v>
      </c>
      <c r="N203" s="26">
        <f t="shared" si="5"/>
        <v>20870.014808382854</v>
      </c>
      <c r="O203" s="26" t="str">
        <f t="shared" si="6"/>
        <v>Good</v>
      </c>
      <c r="P203" s="25">
        <f t="shared" si="7"/>
        <v>2361</v>
      </c>
      <c r="Q203" s="25">
        <f t="shared" si="8"/>
        <v>2361</v>
      </c>
    </row>
    <row r="204" spans="6:17" ht="15.75" customHeight="1" x14ac:dyDescent="0.2">
      <c r="F204" s="16">
        <v>45400.643328640042</v>
      </c>
      <c r="G204" s="24">
        <v>45400.643328640042</v>
      </c>
      <c r="H204" s="25">
        <v>2610</v>
      </c>
      <c r="I204" s="26">
        <f t="shared" si="0"/>
        <v>-1017182.1547444484</v>
      </c>
      <c r="J204" s="26">
        <f t="shared" si="1"/>
        <v>1049634.1089160112</v>
      </c>
      <c r="K204" s="26" t="str">
        <f t="shared" si="2"/>
        <v>Good</v>
      </c>
      <c r="L204" s="25">
        <f t="shared" si="3"/>
        <v>2610</v>
      </c>
      <c r="M204" s="26">
        <f t="shared" si="4"/>
        <v>-13975.836194986849</v>
      </c>
      <c r="N204" s="26">
        <f t="shared" si="5"/>
        <v>20870.014808382854</v>
      </c>
      <c r="O204" s="26" t="str">
        <f t="shared" si="6"/>
        <v>Good</v>
      </c>
      <c r="P204" s="25">
        <f t="shared" si="7"/>
        <v>2610</v>
      </c>
      <c r="Q204" s="25">
        <f t="shared" si="8"/>
        <v>2610</v>
      </c>
    </row>
    <row r="205" spans="6:17" ht="15.75" customHeight="1" x14ac:dyDescent="0.2">
      <c r="F205" s="16">
        <v>45400.065550060492</v>
      </c>
      <c r="G205" s="24">
        <v>45400.065550060492</v>
      </c>
      <c r="H205" s="25">
        <v>2393</v>
      </c>
      <c r="I205" s="26">
        <f t="shared" si="0"/>
        <v>-1017182.1547444484</v>
      </c>
      <c r="J205" s="26">
        <f t="shared" si="1"/>
        <v>1049634.1089160112</v>
      </c>
      <c r="K205" s="26" t="str">
        <f t="shared" si="2"/>
        <v>Good</v>
      </c>
      <c r="L205" s="25">
        <f t="shared" si="3"/>
        <v>2393</v>
      </c>
      <c r="M205" s="26">
        <f t="shared" si="4"/>
        <v>-13975.836194986849</v>
      </c>
      <c r="N205" s="26">
        <f t="shared" si="5"/>
        <v>20870.014808382854</v>
      </c>
      <c r="O205" s="26" t="str">
        <f t="shared" si="6"/>
        <v>Good</v>
      </c>
      <c r="P205" s="25">
        <f t="shared" si="7"/>
        <v>2393</v>
      </c>
      <c r="Q205" s="25">
        <f t="shared" si="8"/>
        <v>2393</v>
      </c>
    </row>
    <row r="206" spans="6:17" ht="15.75" customHeight="1" x14ac:dyDescent="0.2">
      <c r="F206" s="16">
        <v>45399.47036100996</v>
      </c>
      <c r="G206" s="24">
        <v>45399.47036100996</v>
      </c>
      <c r="H206" s="25">
        <v>2422</v>
      </c>
      <c r="I206" s="26">
        <f t="shared" si="0"/>
        <v>-1017182.1547444484</v>
      </c>
      <c r="J206" s="26">
        <f t="shared" si="1"/>
        <v>1049634.1089160112</v>
      </c>
      <c r="K206" s="26" t="str">
        <f t="shared" si="2"/>
        <v>Good</v>
      </c>
      <c r="L206" s="25">
        <f t="shared" si="3"/>
        <v>2422</v>
      </c>
      <c r="M206" s="26">
        <f t="shared" si="4"/>
        <v>-13975.836194986849</v>
      </c>
      <c r="N206" s="26">
        <f t="shared" si="5"/>
        <v>20870.014808382854</v>
      </c>
      <c r="O206" s="26" t="str">
        <f t="shared" si="6"/>
        <v>Good</v>
      </c>
      <c r="P206" s="25">
        <f t="shared" si="7"/>
        <v>2422</v>
      </c>
      <c r="Q206" s="25">
        <f t="shared" si="8"/>
        <v>2422</v>
      </c>
    </row>
    <row r="207" spans="6:17" ht="15.75" customHeight="1" x14ac:dyDescent="0.2">
      <c r="F207" s="16">
        <v>45398.889608993406</v>
      </c>
      <c r="G207" s="24">
        <v>45398.889608993406</v>
      </c>
      <c r="H207" s="25">
        <v>2587</v>
      </c>
      <c r="I207" s="26">
        <f t="shared" si="0"/>
        <v>-1017182.1547444484</v>
      </c>
      <c r="J207" s="26">
        <f t="shared" si="1"/>
        <v>1049634.1089160112</v>
      </c>
      <c r="K207" s="26" t="str">
        <f t="shared" si="2"/>
        <v>Good</v>
      </c>
      <c r="L207" s="25">
        <f t="shared" si="3"/>
        <v>2587</v>
      </c>
      <c r="M207" s="26">
        <f t="shared" si="4"/>
        <v>-13975.836194986849</v>
      </c>
      <c r="N207" s="26">
        <f t="shared" si="5"/>
        <v>20870.014808382854</v>
      </c>
      <c r="O207" s="26" t="str">
        <f t="shared" si="6"/>
        <v>Good</v>
      </c>
      <c r="P207" s="25">
        <f t="shared" si="7"/>
        <v>2587</v>
      </c>
      <c r="Q207" s="25">
        <f t="shared" si="8"/>
        <v>2587</v>
      </c>
    </row>
    <row r="208" spans="6:17" ht="15.75" customHeight="1" x14ac:dyDescent="0.2">
      <c r="F208" s="16">
        <v>45398.321246391322</v>
      </c>
      <c r="G208" s="24">
        <v>45398.321246391322</v>
      </c>
      <c r="H208" s="25">
        <v>2324</v>
      </c>
      <c r="I208" s="26">
        <f t="shared" si="0"/>
        <v>-1017182.1547444484</v>
      </c>
      <c r="J208" s="26">
        <f t="shared" si="1"/>
        <v>1049634.1089160112</v>
      </c>
      <c r="K208" s="26" t="str">
        <f t="shared" si="2"/>
        <v>Good</v>
      </c>
      <c r="L208" s="25">
        <f t="shared" si="3"/>
        <v>2324</v>
      </c>
      <c r="M208" s="26">
        <f t="shared" si="4"/>
        <v>-13975.836194986849</v>
      </c>
      <c r="N208" s="26">
        <f t="shared" si="5"/>
        <v>20870.014808382854</v>
      </c>
      <c r="O208" s="26" t="str">
        <f t="shared" si="6"/>
        <v>Good</v>
      </c>
      <c r="P208" s="25">
        <f t="shared" si="7"/>
        <v>2324</v>
      </c>
      <c r="Q208" s="25">
        <f t="shared" si="8"/>
        <v>2324</v>
      </c>
    </row>
    <row r="209" spans="6:17" ht="15.75" customHeight="1" x14ac:dyDescent="0.2">
      <c r="F209" s="16">
        <v>45397.785951829486</v>
      </c>
      <c r="G209" s="24">
        <v>45397.785951829486</v>
      </c>
      <c r="H209" s="25">
        <v>2563</v>
      </c>
      <c r="I209" s="26">
        <f t="shared" si="0"/>
        <v>-1017182.1547444484</v>
      </c>
      <c r="J209" s="26">
        <f t="shared" si="1"/>
        <v>1049634.1089160112</v>
      </c>
      <c r="K209" s="26" t="str">
        <f t="shared" si="2"/>
        <v>Good</v>
      </c>
      <c r="L209" s="25">
        <f t="shared" si="3"/>
        <v>2563</v>
      </c>
      <c r="M209" s="26">
        <f t="shared" si="4"/>
        <v>-13975.836194986849</v>
      </c>
      <c r="N209" s="26">
        <f t="shared" si="5"/>
        <v>20870.014808382854</v>
      </c>
      <c r="O209" s="26" t="str">
        <f t="shared" si="6"/>
        <v>Good</v>
      </c>
      <c r="P209" s="25">
        <f t="shared" si="7"/>
        <v>2563</v>
      </c>
      <c r="Q209" s="25">
        <f t="shared" si="8"/>
        <v>2563</v>
      </c>
    </row>
    <row r="210" spans="6:17" ht="15.75" customHeight="1" x14ac:dyDescent="0.2">
      <c r="F210" s="16">
        <v>45397.241952920311</v>
      </c>
      <c r="G210" s="24">
        <v>45397.241952920311</v>
      </c>
      <c r="H210" s="25">
        <v>2285</v>
      </c>
      <c r="I210" s="26">
        <f t="shared" si="0"/>
        <v>-1017182.1547444484</v>
      </c>
      <c r="J210" s="26">
        <f t="shared" si="1"/>
        <v>1049634.1089160112</v>
      </c>
      <c r="K210" s="26" t="str">
        <f t="shared" si="2"/>
        <v>Good</v>
      </c>
      <c r="L210" s="25">
        <f t="shared" si="3"/>
        <v>2285</v>
      </c>
      <c r="M210" s="26">
        <f t="shared" si="4"/>
        <v>-13975.836194986849</v>
      </c>
      <c r="N210" s="26">
        <f t="shared" si="5"/>
        <v>20870.014808382854</v>
      </c>
      <c r="O210" s="26" t="str">
        <f t="shared" si="6"/>
        <v>Good</v>
      </c>
      <c r="P210" s="25">
        <f t="shared" si="7"/>
        <v>2285</v>
      </c>
      <c r="Q210" s="25">
        <f t="shared" si="8"/>
        <v>2285</v>
      </c>
    </row>
    <row r="211" spans="6:17" ht="15.75" customHeight="1" x14ac:dyDescent="0.2">
      <c r="F211" s="16">
        <v>45394.985275618405</v>
      </c>
      <c r="G211" s="24">
        <v>45394.985275618405</v>
      </c>
      <c r="H211" s="25">
        <v>2511</v>
      </c>
      <c r="I211" s="26">
        <f t="shared" si="0"/>
        <v>-1017182.1547444484</v>
      </c>
      <c r="J211" s="26">
        <f t="shared" si="1"/>
        <v>1049634.1089160112</v>
      </c>
      <c r="K211" s="26" t="str">
        <f t="shared" si="2"/>
        <v>Good</v>
      </c>
      <c r="L211" s="25">
        <f t="shared" si="3"/>
        <v>2511</v>
      </c>
      <c r="M211" s="26">
        <f t="shared" si="4"/>
        <v>-13975.836194986849</v>
      </c>
      <c r="N211" s="26">
        <f t="shared" si="5"/>
        <v>20870.014808382854</v>
      </c>
      <c r="O211" s="26" t="str">
        <f t="shared" si="6"/>
        <v>Good</v>
      </c>
      <c r="P211" s="25">
        <f t="shared" si="7"/>
        <v>2511</v>
      </c>
      <c r="Q211" s="25">
        <f t="shared" si="8"/>
        <v>2511</v>
      </c>
    </row>
    <row r="212" spans="6:17" ht="15.75" customHeight="1" x14ac:dyDescent="0.2">
      <c r="F212" s="16">
        <v>45394.427907494603</v>
      </c>
      <c r="G212" s="24">
        <v>45394.427907494603</v>
      </c>
      <c r="H212" s="25">
        <v>2633</v>
      </c>
      <c r="I212" s="26">
        <f t="shared" si="0"/>
        <v>-1017182.1547444484</v>
      </c>
      <c r="J212" s="26">
        <f t="shared" si="1"/>
        <v>1049634.1089160112</v>
      </c>
      <c r="K212" s="26" t="str">
        <f t="shared" si="2"/>
        <v>Good</v>
      </c>
      <c r="L212" s="25">
        <f t="shared" si="3"/>
        <v>2633</v>
      </c>
      <c r="M212" s="26">
        <f t="shared" si="4"/>
        <v>-13975.836194986849</v>
      </c>
      <c r="N212" s="26">
        <f t="shared" si="5"/>
        <v>20870.014808382854</v>
      </c>
      <c r="O212" s="26" t="str">
        <f t="shared" si="6"/>
        <v>Good</v>
      </c>
      <c r="P212" s="25">
        <f t="shared" si="7"/>
        <v>2633</v>
      </c>
      <c r="Q212" s="25">
        <f t="shared" si="8"/>
        <v>2633</v>
      </c>
    </row>
    <row r="213" spans="6:17" ht="15.75" customHeight="1" x14ac:dyDescent="0.2">
      <c r="F213" s="16">
        <v>45393.826462994948</v>
      </c>
      <c r="G213" s="24">
        <v>45393.826462994948</v>
      </c>
      <c r="H213" s="25">
        <v>2842</v>
      </c>
      <c r="I213" s="26">
        <f t="shared" si="0"/>
        <v>-1017182.1547444484</v>
      </c>
      <c r="J213" s="26">
        <f t="shared" si="1"/>
        <v>1049634.1089160112</v>
      </c>
      <c r="K213" s="26" t="str">
        <f t="shared" si="2"/>
        <v>Good</v>
      </c>
      <c r="L213" s="25">
        <f t="shared" si="3"/>
        <v>2842</v>
      </c>
      <c r="M213" s="26">
        <f t="shared" si="4"/>
        <v>-13975.836194986849</v>
      </c>
      <c r="N213" s="26">
        <f t="shared" si="5"/>
        <v>20870.014808382854</v>
      </c>
      <c r="O213" s="26" t="str">
        <f t="shared" si="6"/>
        <v>Good</v>
      </c>
      <c r="P213" s="25">
        <f t="shared" si="7"/>
        <v>2842</v>
      </c>
      <c r="Q213" s="25">
        <f t="shared" si="8"/>
        <v>2842</v>
      </c>
    </row>
    <row r="214" spans="6:17" ht="15.75" customHeight="1" x14ac:dyDescent="0.2">
      <c r="F214" s="16">
        <v>45393.217835186268</v>
      </c>
      <c r="G214" s="24">
        <v>45393.217835186268</v>
      </c>
      <c r="H214" s="25">
        <v>2433</v>
      </c>
      <c r="I214" s="26">
        <f t="shared" si="0"/>
        <v>-1017182.1547444484</v>
      </c>
      <c r="J214" s="26">
        <f t="shared" si="1"/>
        <v>1049634.1089160112</v>
      </c>
      <c r="K214" s="26" t="str">
        <f t="shared" si="2"/>
        <v>Good</v>
      </c>
      <c r="L214" s="25">
        <f t="shared" si="3"/>
        <v>2433</v>
      </c>
      <c r="M214" s="26">
        <f t="shared" si="4"/>
        <v>-13975.836194986849</v>
      </c>
      <c r="N214" s="26">
        <f t="shared" si="5"/>
        <v>20870.014808382854</v>
      </c>
      <c r="O214" s="26" t="str">
        <f t="shared" si="6"/>
        <v>Good</v>
      </c>
      <c r="P214" s="25">
        <f t="shared" si="7"/>
        <v>2433</v>
      </c>
      <c r="Q214" s="25">
        <f t="shared" si="8"/>
        <v>2433</v>
      </c>
    </row>
    <row r="215" spans="6:17" ht="15.75" customHeight="1" x14ac:dyDescent="0.2">
      <c r="F215" s="16">
        <v>45392.660533965289</v>
      </c>
      <c r="G215" s="24">
        <v>45392.660533965289</v>
      </c>
      <c r="H215" s="25">
        <v>2739</v>
      </c>
      <c r="I215" s="26">
        <f t="shared" si="0"/>
        <v>-1017182.1547444484</v>
      </c>
      <c r="J215" s="26">
        <f t="shared" si="1"/>
        <v>1049634.1089160112</v>
      </c>
      <c r="K215" s="26" t="str">
        <f t="shared" si="2"/>
        <v>Good</v>
      </c>
      <c r="L215" s="25">
        <f t="shared" si="3"/>
        <v>2739</v>
      </c>
      <c r="M215" s="26">
        <f t="shared" si="4"/>
        <v>-13975.836194986849</v>
      </c>
      <c r="N215" s="26">
        <f t="shared" si="5"/>
        <v>20870.014808382854</v>
      </c>
      <c r="O215" s="26" t="str">
        <f t="shared" si="6"/>
        <v>Good</v>
      </c>
      <c r="P215" s="25">
        <f t="shared" si="7"/>
        <v>2739</v>
      </c>
      <c r="Q215" s="25">
        <f t="shared" si="8"/>
        <v>2739</v>
      </c>
    </row>
    <row r="216" spans="6:17" ht="15.75" customHeight="1" x14ac:dyDescent="0.2">
      <c r="F216" s="16">
        <v>45392.106252046273</v>
      </c>
      <c r="G216" s="24">
        <v>45392.106252046273</v>
      </c>
      <c r="H216" s="25">
        <v>2475</v>
      </c>
      <c r="I216" s="26">
        <f t="shared" si="0"/>
        <v>-1017182.1547444484</v>
      </c>
      <c r="J216" s="26">
        <f t="shared" si="1"/>
        <v>1049634.1089160112</v>
      </c>
      <c r="K216" s="26" t="str">
        <f t="shared" si="2"/>
        <v>Good</v>
      </c>
      <c r="L216" s="25">
        <f t="shared" si="3"/>
        <v>2475</v>
      </c>
      <c r="M216" s="26">
        <f t="shared" si="4"/>
        <v>-13975.836194986849</v>
      </c>
      <c r="N216" s="26">
        <f t="shared" si="5"/>
        <v>20870.014808382854</v>
      </c>
      <c r="O216" s="26" t="str">
        <f t="shared" si="6"/>
        <v>Good</v>
      </c>
      <c r="P216" s="25">
        <f t="shared" si="7"/>
        <v>2475</v>
      </c>
      <c r="Q216" s="25">
        <f t="shared" si="8"/>
        <v>2475</v>
      </c>
    </row>
    <row r="217" spans="6:17" ht="15.75" customHeight="1" x14ac:dyDescent="0.2">
      <c r="F217" s="16">
        <v>45391.541304649647</v>
      </c>
      <c r="G217" s="24">
        <v>45391.541304649647</v>
      </c>
      <c r="H217" s="25">
        <v>2863</v>
      </c>
      <c r="I217" s="26">
        <f t="shared" si="0"/>
        <v>-1017182.1547444484</v>
      </c>
      <c r="J217" s="26">
        <f t="shared" si="1"/>
        <v>1049634.1089160112</v>
      </c>
      <c r="K217" s="26" t="str">
        <f t="shared" si="2"/>
        <v>Good</v>
      </c>
      <c r="L217" s="25">
        <f t="shared" si="3"/>
        <v>2863</v>
      </c>
      <c r="M217" s="26">
        <f t="shared" si="4"/>
        <v>-13975.836194986849</v>
      </c>
      <c r="N217" s="26">
        <f t="shared" si="5"/>
        <v>20870.014808382854</v>
      </c>
      <c r="O217" s="26" t="str">
        <f t="shared" si="6"/>
        <v>Good</v>
      </c>
      <c r="P217" s="25">
        <f t="shared" si="7"/>
        <v>2863</v>
      </c>
      <c r="Q217" s="25">
        <f t="shared" si="8"/>
        <v>2863</v>
      </c>
    </row>
    <row r="218" spans="6:17" ht="15.75" customHeight="1" x14ac:dyDescent="0.2">
      <c r="F218" s="16">
        <v>45390.933870930108</v>
      </c>
      <c r="G218" s="24">
        <v>45390.933870930108</v>
      </c>
      <c r="H218" s="25">
        <v>2730</v>
      </c>
      <c r="I218" s="26">
        <f t="shared" si="0"/>
        <v>-1017182.1547444484</v>
      </c>
      <c r="J218" s="26">
        <f t="shared" si="1"/>
        <v>1049634.1089160112</v>
      </c>
      <c r="K218" s="26" t="str">
        <f t="shared" si="2"/>
        <v>Good</v>
      </c>
      <c r="L218" s="25">
        <f t="shared" si="3"/>
        <v>2730</v>
      </c>
      <c r="M218" s="26">
        <f t="shared" si="4"/>
        <v>-13975.836194986849</v>
      </c>
      <c r="N218" s="26">
        <f t="shared" si="5"/>
        <v>20870.014808382854</v>
      </c>
      <c r="O218" s="26" t="str">
        <f t="shared" si="6"/>
        <v>Good</v>
      </c>
      <c r="P218" s="25">
        <f t="shared" si="7"/>
        <v>2730</v>
      </c>
      <c r="Q218" s="25">
        <f t="shared" si="8"/>
        <v>2730</v>
      </c>
    </row>
    <row r="219" spans="6:17" ht="15.75" customHeight="1" x14ac:dyDescent="0.2">
      <c r="F219" s="16">
        <v>45390.345430791385</v>
      </c>
      <c r="G219" s="24">
        <v>45390.345430791385</v>
      </c>
      <c r="H219" s="25">
        <v>2681</v>
      </c>
      <c r="I219" s="26">
        <f t="shared" si="0"/>
        <v>-1017182.1547444484</v>
      </c>
      <c r="J219" s="26">
        <f t="shared" si="1"/>
        <v>1049634.1089160112</v>
      </c>
      <c r="K219" s="26" t="str">
        <f t="shared" si="2"/>
        <v>Good</v>
      </c>
      <c r="L219" s="25">
        <f t="shared" si="3"/>
        <v>2681</v>
      </c>
      <c r="M219" s="26">
        <f t="shared" si="4"/>
        <v>-13975.836194986849</v>
      </c>
      <c r="N219" s="26">
        <f t="shared" si="5"/>
        <v>20870.014808382854</v>
      </c>
      <c r="O219" s="26" t="str">
        <f t="shared" si="6"/>
        <v>Good</v>
      </c>
      <c r="P219" s="25">
        <f t="shared" si="7"/>
        <v>2681</v>
      </c>
      <c r="Q219" s="25">
        <f t="shared" si="8"/>
        <v>2681</v>
      </c>
    </row>
    <row r="220" spans="6:17" ht="15.75" customHeight="1" x14ac:dyDescent="0.2">
      <c r="F220" s="16">
        <v>45387.53928749168</v>
      </c>
      <c r="G220" s="24">
        <v>45387.53928749168</v>
      </c>
      <c r="H220" s="25">
        <v>2945</v>
      </c>
      <c r="I220" s="26">
        <f t="shared" si="0"/>
        <v>-1017182.1547444484</v>
      </c>
      <c r="J220" s="26">
        <f t="shared" si="1"/>
        <v>1049634.1089160112</v>
      </c>
      <c r="K220" s="26" t="str">
        <f t="shared" si="2"/>
        <v>Good</v>
      </c>
      <c r="L220" s="25">
        <f t="shared" si="3"/>
        <v>2945</v>
      </c>
      <c r="M220" s="26">
        <f t="shared" si="4"/>
        <v>-13975.836194986849</v>
      </c>
      <c r="N220" s="26">
        <f t="shared" si="5"/>
        <v>20870.014808382854</v>
      </c>
      <c r="O220" s="26" t="str">
        <f t="shared" si="6"/>
        <v>Good</v>
      </c>
      <c r="P220" s="25">
        <f t="shared" si="7"/>
        <v>2945</v>
      </c>
      <c r="Q220" s="25">
        <f t="shared" si="8"/>
        <v>2945</v>
      </c>
    </row>
    <row r="221" spans="6:17" ht="15.75" customHeight="1" x14ac:dyDescent="0.2">
      <c r="F221" s="16">
        <v>45386.982276884693</v>
      </c>
      <c r="G221" s="24">
        <v>45386.982276884693</v>
      </c>
      <c r="H221" s="25">
        <v>2594</v>
      </c>
      <c r="I221" s="26">
        <f t="shared" si="0"/>
        <v>-1017182.1547444484</v>
      </c>
      <c r="J221" s="26">
        <f t="shared" si="1"/>
        <v>1049634.1089160112</v>
      </c>
      <c r="K221" s="26" t="str">
        <f t="shared" si="2"/>
        <v>Good</v>
      </c>
      <c r="L221" s="25">
        <f t="shared" si="3"/>
        <v>2594</v>
      </c>
      <c r="M221" s="26">
        <f t="shared" si="4"/>
        <v>-13975.836194986849</v>
      </c>
      <c r="N221" s="26">
        <f t="shared" si="5"/>
        <v>20870.014808382854</v>
      </c>
      <c r="O221" s="26" t="str">
        <f t="shared" si="6"/>
        <v>Good</v>
      </c>
      <c r="P221" s="25">
        <f t="shared" si="7"/>
        <v>2594</v>
      </c>
      <c r="Q221" s="25">
        <f t="shared" si="8"/>
        <v>2594</v>
      </c>
    </row>
    <row r="222" spans="6:17" ht="15.75" customHeight="1" x14ac:dyDescent="0.2">
      <c r="F222" s="16">
        <v>45386.389370513869</v>
      </c>
      <c r="G222" s="24">
        <v>45386.389370513869</v>
      </c>
      <c r="H222" s="25">
        <v>3152</v>
      </c>
      <c r="I222" s="26">
        <f t="shared" si="0"/>
        <v>-1017182.1547444484</v>
      </c>
      <c r="J222" s="26">
        <f t="shared" si="1"/>
        <v>1049634.1089160112</v>
      </c>
      <c r="K222" s="26" t="str">
        <f t="shared" si="2"/>
        <v>Good</v>
      </c>
      <c r="L222" s="25">
        <f t="shared" si="3"/>
        <v>3152</v>
      </c>
      <c r="M222" s="26">
        <f t="shared" si="4"/>
        <v>-13975.836194986849</v>
      </c>
      <c r="N222" s="26">
        <f t="shared" si="5"/>
        <v>20870.014808382854</v>
      </c>
      <c r="O222" s="26" t="str">
        <f t="shared" si="6"/>
        <v>Good</v>
      </c>
      <c r="P222" s="25">
        <f t="shared" si="7"/>
        <v>3152</v>
      </c>
      <c r="Q222" s="25">
        <f t="shared" si="8"/>
        <v>3152</v>
      </c>
    </row>
    <row r="223" spans="6:17" ht="15.75" customHeight="1" x14ac:dyDescent="0.2">
      <c r="F223" s="16">
        <v>45385.854053070441</v>
      </c>
      <c r="G223" s="24">
        <v>45385.854053070441</v>
      </c>
      <c r="H223" s="25">
        <v>3038</v>
      </c>
      <c r="I223" s="26">
        <f t="shared" si="0"/>
        <v>-1017182.1547444484</v>
      </c>
      <c r="J223" s="26">
        <f t="shared" si="1"/>
        <v>1049634.1089160112</v>
      </c>
      <c r="K223" s="26" t="str">
        <f t="shared" si="2"/>
        <v>Good</v>
      </c>
      <c r="L223" s="25">
        <f t="shared" si="3"/>
        <v>3038</v>
      </c>
      <c r="M223" s="26">
        <f t="shared" si="4"/>
        <v>-13975.836194986849</v>
      </c>
      <c r="N223" s="26">
        <f t="shared" si="5"/>
        <v>20870.014808382854</v>
      </c>
      <c r="O223" s="26" t="str">
        <f t="shared" si="6"/>
        <v>Good</v>
      </c>
      <c r="P223" s="25">
        <f t="shared" si="7"/>
        <v>3038</v>
      </c>
      <c r="Q223" s="25">
        <f t="shared" si="8"/>
        <v>3038</v>
      </c>
    </row>
    <row r="224" spans="6:17" ht="15.75" customHeight="1" x14ac:dyDescent="0.2">
      <c r="F224" s="16">
        <v>45385.324256152249</v>
      </c>
      <c r="G224" s="24">
        <v>45385.324256152249</v>
      </c>
      <c r="H224" s="25">
        <v>2896</v>
      </c>
      <c r="I224" s="26">
        <f t="shared" si="0"/>
        <v>-1017182.1547444484</v>
      </c>
      <c r="J224" s="26">
        <f t="shared" si="1"/>
        <v>1049634.1089160112</v>
      </c>
      <c r="K224" s="26" t="str">
        <f t="shared" si="2"/>
        <v>Good</v>
      </c>
      <c r="L224" s="25">
        <f t="shared" si="3"/>
        <v>2896</v>
      </c>
      <c r="M224" s="26">
        <f t="shared" si="4"/>
        <v>-13975.836194986849</v>
      </c>
      <c r="N224" s="26">
        <f t="shared" si="5"/>
        <v>20870.014808382854</v>
      </c>
      <c r="O224" s="26" t="str">
        <f t="shared" si="6"/>
        <v>Good</v>
      </c>
      <c r="P224" s="25">
        <f t="shared" si="7"/>
        <v>2896</v>
      </c>
      <c r="Q224" s="25">
        <f t="shared" si="8"/>
        <v>2896</v>
      </c>
    </row>
    <row r="225" spans="6:17" ht="15.75" customHeight="1" x14ac:dyDescent="0.2">
      <c r="F225" s="16">
        <v>45384.738069840438</v>
      </c>
      <c r="G225" s="24">
        <v>45384.738069840438</v>
      </c>
      <c r="H225" s="25">
        <v>2760</v>
      </c>
      <c r="I225" s="26">
        <f t="shared" si="0"/>
        <v>-1017182.1547444484</v>
      </c>
      <c r="J225" s="26">
        <f t="shared" si="1"/>
        <v>1049634.1089160112</v>
      </c>
      <c r="K225" s="26" t="str">
        <f t="shared" si="2"/>
        <v>Good</v>
      </c>
      <c r="L225" s="25">
        <f t="shared" si="3"/>
        <v>2760</v>
      </c>
      <c r="M225" s="26">
        <f t="shared" si="4"/>
        <v>-13975.836194986849</v>
      </c>
      <c r="N225" s="26">
        <f t="shared" si="5"/>
        <v>20870.014808382854</v>
      </c>
      <c r="O225" s="26" t="str">
        <f t="shared" si="6"/>
        <v>Good</v>
      </c>
      <c r="P225" s="25">
        <f t="shared" si="7"/>
        <v>2760</v>
      </c>
      <c r="Q225" s="25">
        <f t="shared" si="8"/>
        <v>2760</v>
      </c>
    </row>
    <row r="226" spans="6:17" ht="15.75" customHeight="1" x14ac:dyDescent="0.2">
      <c r="F226" s="16">
        <v>45384.164337037306</v>
      </c>
      <c r="G226" s="24">
        <v>45384.164337037306</v>
      </c>
      <c r="H226" s="25">
        <v>2566</v>
      </c>
      <c r="I226" s="26">
        <f t="shared" si="0"/>
        <v>-1017182.1547444484</v>
      </c>
      <c r="J226" s="26">
        <f t="shared" si="1"/>
        <v>1049634.1089160112</v>
      </c>
      <c r="K226" s="26" t="str">
        <f t="shared" si="2"/>
        <v>Good</v>
      </c>
      <c r="L226" s="25">
        <f t="shared" si="3"/>
        <v>2566</v>
      </c>
      <c r="M226" s="26">
        <f t="shared" si="4"/>
        <v>-13975.836194986849</v>
      </c>
      <c r="N226" s="26">
        <f t="shared" si="5"/>
        <v>20870.014808382854</v>
      </c>
      <c r="O226" s="26" t="str">
        <f t="shared" si="6"/>
        <v>Good</v>
      </c>
      <c r="P226" s="25">
        <f t="shared" si="7"/>
        <v>2566</v>
      </c>
      <c r="Q226" s="25">
        <f t="shared" si="8"/>
        <v>2566</v>
      </c>
    </row>
    <row r="227" spans="6:17" ht="15.75" customHeight="1" x14ac:dyDescent="0.2">
      <c r="F227" s="16">
        <v>45383.601310179474</v>
      </c>
      <c r="G227" s="24">
        <v>45383.601310179474</v>
      </c>
      <c r="H227" s="25">
        <v>2671</v>
      </c>
      <c r="I227" s="26">
        <f t="shared" si="0"/>
        <v>-1017182.1547444484</v>
      </c>
      <c r="J227" s="26">
        <f t="shared" si="1"/>
        <v>1049634.1089160112</v>
      </c>
      <c r="K227" s="26" t="str">
        <f t="shared" si="2"/>
        <v>Good</v>
      </c>
      <c r="L227" s="25">
        <f t="shared" si="3"/>
        <v>2671</v>
      </c>
      <c r="M227" s="26">
        <f t="shared" si="4"/>
        <v>-13975.836194986849</v>
      </c>
      <c r="N227" s="26">
        <f t="shared" si="5"/>
        <v>20870.014808382854</v>
      </c>
      <c r="O227" s="26" t="str">
        <f t="shared" si="6"/>
        <v>Good</v>
      </c>
      <c r="P227" s="25">
        <f t="shared" si="7"/>
        <v>2671</v>
      </c>
      <c r="Q227" s="25">
        <f t="shared" si="8"/>
        <v>2671</v>
      </c>
    </row>
    <row r="228" spans="6:17" ht="15.75" customHeight="1" x14ac:dyDescent="0.2">
      <c r="F228" s="16">
        <v>45383.064053692884</v>
      </c>
      <c r="G228" s="24">
        <v>45383.064053692884</v>
      </c>
      <c r="H228" s="25">
        <v>2636</v>
      </c>
      <c r="I228" s="26">
        <f t="shared" si="0"/>
        <v>-1017182.1547444484</v>
      </c>
      <c r="J228" s="26">
        <f t="shared" si="1"/>
        <v>1049634.1089160112</v>
      </c>
      <c r="K228" s="26" t="str">
        <f t="shared" si="2"/>
        <v>Good</v>
      </c>
      <c r="L228" s="25">
        <f t="shared" si="3"/>
        <v>2636</v>
      </c>
      <c r="M228" s="26">
        <f t="shared" si="4"/>
        <v>-13975.836194986849</v>
      </c>
      <c r="N228" s="26">
        <f t="shared" si="5"/>
        <v>20870.014808382854</v>
      </c>
      <c r="O228" s="26" t="str">
        <f t="shared" si="6"/>
        <v>Good</v>
      </c>
      <c r="P228" s="25">
        <f t="shared" si="7"/>
        <v>2636</v>
      </c>
      <c r="Q228" s="25">
        <f t="shared" si="8"/>
        <v>2636</v>
      </c>
    </row>
    <row r="229" spans="6:17" ht="15.75" customHeight="1" x14ac:dyDescent="0.2">
      <c r="F229" s="16">
        <v>45380.865255086632</v>
      </c>
      <c r="G229" s="24">
        <v>45380.865255086632</v>
      </c>
      <c r="H229" s="25">
        <v>3249</v>
      </c>
      <c r="I229" s="26">
        <f t="shared" si="0"/>
        <v>-1017182.1547444484</v>
      </c>
      <c r="J229" s="26">
        <f t="shared" si="1"/>
        <v>1049634.1089160112</v>
      </c>
      <c r="K229" s="26" t="str">
        <f t="shared" si="2"/>
        <v>Good</v>
      </c>
      <c r="L229" s="25">
        <f t="shared" si="3"/>
        <v>3249</v>
      </c>
      <c r="M229" s="26">
        <f t="shared" si="4"/>
        <v>-13975.836194986849</v>
      </c>
      <c r="N229" s="26">
        <f t="shared" si="5"/>
        <v>20870.014808382854</v>
      </c>
      <c r="O229" s="26" t="str">
        <f t="shared" si="6"/>
        <v>Good</v>
      </c>
      <c r="P229" s="25">
        <f t="shared" si="7"/>
        <v>3249</v>
      </c>
      <c r="Q229" s="25">
        <f t="shared" si="8"/>
        <v>3249</v>
      </c>
    </row>
    <row r="230" spans="6:17" ht="15.75" customHeight="1" x14ac:dyDescent="0.2">
      <c r="F230" s="16">
        <v>45380.329952949018</v>
      </c>
      <c r="G230" s="24">
        <v>45380.329952949018</v>
      </c>
      <c r="H230" s="25">
        <v>3184</v>
      </c>
      <c r="I230" s="26">
        <f t="shared" si="0"/>
        <v>-1017182.1547444484</v>
      </c>
      <c r="J230" s="26">
        <f t="shared" si="1"/>
        <v>1049634.1089160112</v>
      </c>
      <c r="K230" s="26" t="str">
        <f t="shared" si="2"/>
        <v>Good</v>
      </c>
      <c r="L230" s="25">
        <f t="shared" si="3"/>
        <v>3184</v>
      </c>
      <c r="M230" s="26">
        <f t="shared" si="4"/>
        <v>-13975.836194986849</v>
      </c>
      <c r="N230" s="26">
        <f t="shared" si="5"/>
        <v>20870.014808382854</v>
      </c>
      <c r="O230" s="26" t="str">
        <f t="shared" si="6"/>
        <v>Good</v>
      </c>
      <c r="P230" s="25">
        <f t="shared" si="7"/>
        <v>3184</v>
      </c>
      <c r="Q230" s="25">
        <f t="shared" si="8"/>
        <v>3184</v>
      </c>
    </row>
    <row r="231" spans="6:17" ht="15.75" customHeight="1" x14ac:dyDescent="0.2">
      <c r="F231" s="16">
        <v>45379.787612216591</v>
      </c>
      <c r="G231" s="24">
        <v>45379.787612216591</v>
      </c>
      <c r="H231" s="25">
        <v>2800</v>
      </c>
      <c r="I231" s="26">
        <f t="shared" si="0"/>
        <v>-1017182.1547444484</v>
      </c>
      <c r="J231" s="26">
        <f t="shared" si="1"/>
        <v>1049634.1089160112</v>
      </c>
      <c r="K231" s="26" t="str">
        <f t="shared" si="2"/>
        <v>Good</v>
      </c>
      <c r="L231" s="25">
        <f t="shared" si="3"/>
        <v>2800</v>
      </c>
      <c r="M231" s="26">
        <f t="shared" si="4"/>
        <v>-13975.836194986849</v>
      </c>
      <c r="N231" s="26">
        <f t="shared" si="5"/>
        <v>20870.014808382854</v>
      </c>
      <c r="O231" s="26" t="str">
        <f t="shared" si="6"/>
        <v>Good</v>
      </c>
      <c r="P231" s="25">
        <f t="shared" si="7"/>
        <v>2800</v>
      </c>
      <c r="Q231" s="25">
        <f t="shared" si="8"/>
        <v>2800</v>
      </c>
    </row>
    <row r="232" spans="6:17" ht="15.75" customHeight="1" x14ac:dyDescent="0.2">
      <c r="F232" s="16">
        <v>45379.181168830604</v>
      </c>
      <c r="G232" s="24">
        <v>45379.181168830604</v>
      </c>
      <c r="H232" s="25">
        <v>2701</v>
      </c>
      <c r="I232" s="26">
        <f t="shared" si="0"/>
        <v>-1017182.1547444484</v>
      </c>
      <c r="J232" s="26">
        <f t="shared" si="1"/>
        <v>1049634.1089160112</v>
      </c>
      <c r="K232" s="26" t="str">
        <f t="shared" si="2"/>
        <v>Good</v>
      </c>
      <c r="L232" s="25">
        <f t="shared" si="3"/>
        <v>2701</v>
      </c>
      <c r="M232" s="26">
        <f t="shared" si="4"/>
        <v>-13975.836194986849</v>
      </c>
      <c r="N232" s="26">
        <f t="shared" si="5"/>
        <v>20870.014808382854</v>
      </c>
      <c r="O232" s="26" t="str">
        <f t="shared" si="6"/>
        <v>Good</v>
      </c>
      <c r="P232" s="25">
        <f t="shared" si="7"/>
        <v>2701</v>
      </c>
      <c r="Q232" s="25">
        <f t="shared" si="8"/>
        <v>2701</v>
      </c>
    </row>
    <row r="233" spans="6:17" ht="15.75" customHeight="1" x14ac:dyDescent="0.2">
      <c r="F233" s="16">
        <v>45378.593378649661</v>
      </c>
      <c r="G233" s="24">
        <v>45378.593378649661</v>
      </c>
      <c r="H233" s="25">
        <v>2897</v>
      </c>
      <c r="I233" s="26">
        <f t="shared" si="0"/>
        <v>-1017182.1547444484</v>
      </c>
      <c r="J233" s="26">
        <f t="shared" si="1"/>
        <v>1049634.1089160112</v>
      </c>
      <c r="K233" s="26" t="str">
        <f t="shared" si="2"/>
        <v>Good</v>
      </c>
      <c r="L233" s="25">
        <f t="shared" si="3"/>
        <v>2897</v>
      </c>
      <c r="M233" s="26">
        <f t="shared" si="4"/>
        <v>-13975.836194986849</v>
      </c>
      <c r="N233" s="26">
        <f t="shared" si="5"/>
        <v>20870.014808382854</v>
      </c>
      <c r="O233" s="26" t="str">
        <f t="shared" si="6"/>
        <v>Good</v>
      </c>
      <c r="P233" s="25">
        <f t="shared" si="7"/>
        <v>2897</v>
      </c>
      <c r="Q233" s="25">
        <f t="shared" si="8"/>
        <v>2897</v>
      </c>
    </row>
    <row r="234" spans="6:17" ht="15.75" customHeight="1" x14ac:dyDescent="0.2">
      <c r="F234" s="16">
        <v>45378.002450269101</v>
      </c>
      <c r="G234" s="24">
        <v>45378.002450269101</v>
      </c>
      <c r="H234" s="25">
        <v>3291</v>
      </c>
      <c r="I234" s="26">
        <f t="shared" si="0"/>
        <v>-1017182.1547444484</v>
      </c>
      <c r="J234" s="26">
        <f t="shared" si="1"/>
        <v>1049634.1089160112</v>
      </c>
      <c r="K234" s="26" t="str">
        <f t="shared" si="2"/>
        <v>Good</v>
      </c>
      <c r="L234" s="25">
        <f t="shared" si="3"/>
        <v>3291</v>
      </c>
      <c r="M234" s="26">
        <f t="shared" si="4"/>
        <v>-13975.836194986849</v>
      </c>
      <c r="N234" s="26">
        <f t="shared" si="5"/>
        <v>20870.014808382854</v>
      </c>
      <c r="O234" s="26" t="str">
        <f t="shared" si="6"/>
        <v>Good</v>
      </c>
      <c r="P234" s="25">
        <f t="shared" si="7"/>
        <v>3291</v>
      </c>
      <c r="Q234" s="25">
        <f t="shared" si="8"/>
        <v>3291</v>
      </c>
    </row>
    <row r="235" spans="6:17" ht="15.75" customHeight="1" x14ac:dyDescent="0.2">
      <c r="F235" s="16">
        <v>45377.413573854617</v>
      </c>
      <c r="G235" s="24">
        <v>45377.413573854617</v>
      </c>
      <c r="H235" s="25">
        <v>3387</v>
      </c>
      <c r="I235" s="26">
        <f t="shared" si="0"/>
        <v>-1017182.1547444484</v>
      </c>
      <c r="J235" s="26">
        <f t="shared" si="1"/>
        <v>1049634.1089160112</v>
      </c>
      <c r="K235" s="26" t="str">
        <f t="shared" si="2"/>
        <v>Good</v>
      </c>
      <c r="L235" s="25">
        <f t="shared" si="3"/>
        <v>3387</v>
      </c>
      <c r="M235" s="26">
        <f t="shared" si="4"/>
        <v>-13975.836194986849</v>
      </c>
      <c r="N235" s="26">
        <f t="shared" si="5"/>
        <v>20870.014808382854</v>
      </c>
      <c r="O235" s="26" t="str">
        <f t="shared" si="6"/>
        <v>Good</v>
      </c>
      <c r="P235" s="25">
        <f t="shared" si="7"/>
        <v>3387</v>
      </c>
      <c r="Q235" s="25">
        <f t="shared" si="8"/>
        <v>3387</v>
      </c>
    </row>
    <row r="236" spans="6:17" ht="15.75" customHeight="1" x14ac:dyDescent="0.2">
      <c r="F236" s="16">
        <v>45376.860711104659</v>
      </c>
      <c r="G236" s="24">
        <v>45376.860711104659</v>
      </c>
      <c r="H236" s="25">
        <v>2775</v>
      </c>
      <c r="I236" s="26">
        <f t="shared" si="0"/>
        <v>-1017182.1547444484</v>
      </c>
      <c r="J236" s="26">
        <f t="shared" si="1"/>
        <v>1049634.1089160112</v>
      </c>
      <c r="K236" s="26" t="str">
        <f t="shared" si="2"/>
        <v>Good</v>
      </c>
      <c r="L236" s="25">
        <f t="shared" si="3"/>
        <v>2775</v>
      </c>
      <c r="M236" s="26">
        <f t="shared" si="4"/>
        <v>-13975.836194986849</v>
      </c>
      <c r="N236" s="26">
        <f t="shared" si="5"/>
        <v>20870.014808382854</v>
      </c>
      <c r="O236" s="26" t="str">
        <f t="shared" si="6"/>
        <v>Good</v>
      </c>
      <c r="P236" s="25">
        <f t="shared" si="7"/>
        <v>2775</v>
      </c>
      <c r="Q236" s="25">
        <f t="shared" si="8"/>
        <v>2775</v>
      </c>
    </row>
    <row r="237" spans="6:17" ht="15.75" customHeight="1" x14ac:dyDescent="0.2">
      <c r="F237" s="16">
        <v>45376.278178890898</v>
      </c>
      <c r="G237" s="24">
        <v>45376.278178890898</v>
      </c>
      <c r="H237" s="25">
        <v>3245</v>
      </c>
      <c r="I237" s="26">
        <f t="shared" si="0"/>
        <v>-1017182.1547444484</v>
      </c>
      <c r="J237" s="26">
        <f t="shared" si="1"/>
        <v>1049634.1089160112</v>
      </c>
      <c r="K237" s="26" t="str">
        <f t="shared" si="2"/>
        <v>Good</v>
      </c>
      <c r="L237" s="25">
        <f t="shared" si="3"/>
        <v>3245</v>
      </c>
      <c r="M237" s="26">
        <f t="shared" si="4"/>
        <v>-13975.836194986849</v>
      </c>
      <c r="N237" s="26">
        <f t="shared" si="5"/>
        <v>20870.014808382854</v>
      </c>
      <c r="O237" s="26" t="str">
        <f t="shared" si="6"/>
        <v>Good</v>
      </c>
      <c r="P237" s="25">
        <f t="shared" si="7"/>
        <v>3245</v>
      </c>
      <c r="Q237" s="25">
        <f t="shared" si="8"/>
        <v>3245</v>
      </c>
    </row>
    <row r="238" spans="6:17" ht="15.75" customHeight="1" x14ac:dyDescent="0.2">
      <c r="F238" s="16">
        <v>45373.476982222805</v>
      </c>
      <c r="G238" s="24">
        <v>45373.476982222805</v>
      </c>
      <c r="H238" s="25">
        <v>3093</v>
      </c>
      <c r="I238" s="26">
        <f t="shared" si="0"/>
        <v>-1017182.1547444484</v>
      </c>
      <c r="J238" s="26">
        <f t="shared" si="1"/>
        <v>1049634.1089160112</v>
      </c>
      <c r="K238" s="26" t="str">
        <f t="shared" si="2"/>
        <v>Good</v>
      </c>
      <c r="L238" s="25">
        <f t="shared" si="3"/>
        <v>3093</v>
      </c>
      <c r="M238" s="26">
        <f t="shared" si="4"/>
        <v>-13975.836194986849</v>
      </c>
      <c r="N238" s="26">
        <f t="shared" si="5"/>
        <v>20870.014808382854</v>
      </c>
      <c r="O238" s="26" t="str">
        <f t="shared" si="6"/>
        <v>Good</v>
      </c>
      <c r="P238" s="25">
        <f t="shared" si="7"/>
        <v>3093</v>
      </c>
      <c r="Q238" s="25">
        <f t="shared" si="8"/>
        <v>3093</v>
      </c>
    </row>
    <row r="239" spans="6:17" ht="15.75" customHeight="1" x14ac:dyDescent="0.2">
      <c r="F239" s="16">
        <v>45372.879141801583</v>
      </c>
      <c r="G239" s="24">
        <v>45372.879141801583</v>
      </c>
      <c r="H239" s="25">
        <v>3532</v>
      </c>
      <c r="I239" s="26">
        <f t="shared" si="0"/>
        <v>-1017182.1547444484</v>
      </c>
      <c r="J239" s="26">
        <f t="shared" si="1"/>
        <v>1049634.1089160112</v>
      </c>
      <c r="K239" s="26" t="str">
        <f t="shared" si="2"/>
        <v>Good</v>
      </c>
      <c r="L239" s="25">
        <f t="shared" si="3"/>
        <v>3532</v>
      </c>
      <c r="M239" s="26">
        <f t="shared" si="4"/>
        <v>-13975.836194986849</v>
      </c>
      <c r="N239" s="26">
        <f t="shared" si="5"/>
        <v>20870.014808382854</v>
      </c>
      <c r="O239" s="26" t="str">
        <f t="shared" si="6"/>
        <v>Good</v>
      </c>
      <c r="P239" s="25">
        <f t="shared" si="7"/>
        <v>3532</v>
      </c>
      <c r="Q239" s="25">
        <f t="shared" si="8"/>
        <v>3532</v>
      </c>
    </row>
    <row r="240" spans="6:17" ht="15.75" customHeight="1" x14ac:dyDescent="0.2">
      <c r="F240" s="16">
        <v>45372.300564070159</v>
      </c>
      <c r="G240" s="24">
        <v>45372.300564070159</v>
      </c>
      <c r="H240" s="25">
        <v>3585</v>
      </c>
      <c r="I240" s="26">
        <f t="shared" si="0"/>
        <v>-1017182.1547444484</v>
      </c>
      <c r="J240" s="26">
        <f t="shared" si="1"/>
        <v>1049634.1089160112</v>
      </c>
      <c r="K240" s="26" t="str">
        <f t="shared" si="2"/>
        <v>Good</v>
      </c>
      <c r="L240" s="25">
        <f t="shared" si="3"/>
        <v>3585</v>
      </c>
      <c r="M240" s="26">
        <f t="shared" si="4"/>
        <v>-13975.836194986849</v>
      </c>
      <c r="N240" s="26">
        <f t="shared" si="5"/>
        <v>20870.014808382854</v>
      </c>
      <c r="O240" s="26" t="str">
        <f t="shared" si="6"/>
        <v>Good</v>
      </c>
      <c r="P240" s="25">
        <f t="shared" si="7"/>
        <v>3585</v>
      </c>
      <c r="Q240" s="25">
        <f t="shared" si="8"/>
        <v>3585</v>
      </c>
    </row>
    <row r="241" spans="6:17" ht="15.75" customHeight="1" x14ac:dyDescent="0.2">
      <c r="F241" s="16">
        <v>45371.736411264865</v>
      </c>
      <c r="G241" s="24">
        <v>45371.736411264865</v>
      </c>
      <c r="H241" s="25">
        <v>3680</v>
      </c>
      <c r="I241" s="26">
        <f t="shared" si="0"/>
        <v>-1017182.1547444484</v>
      </c>
      <c r="J241" s="26">
        <f t="shared" si="1"/>
        <v>1049634.1089160112</v>
      </c>
      <c r="K241" s="26" t="str">
        <f t="shared" si="2"/>
        <v>Good</v>
      </c>
      <c r="L241" s="25">
        <f t="shared" si="3"/>
        <v>3680</v>
      </c>
      <c r="M241" s="26">
        <f t="shared" si="4"/>
        <v>-13975.836194986849</v>
      </c>
      <c r="N241" s="26">
        <f t="shared" si="5"/>
        <v>20870.014808382854</v>
      </c>
      <c r="O241" s="26" t="str">
        <f t="shared" si="6"/>
        <v>Good</v>
      </c>
      <c r="P241" s="25">
        <f t="shared" si="7"/>
        <v>3680</v>
      </c>
      <c r="Q241" s="25">
        <f t="shared" si="8"/>
        <v>3680</v>
      </c>
    </row>
    <row r="242" spans="6:17" ht="15.75" customHeight="1" x14ac:dyDescent="0.2">
      <c r="F242" s="16">
        <v>45371.173107908071</v>
      </c>
      <c r="G242" s="24">
        <v>45371.173107908071</v>
      </c>
      <c r="H242" s="25">
        <v>3559</v>
      </c>
      <c r="I242" s="26">
        <f t="shared" si="0"/>
        <v>-1017182.1547444484</v>
      </c>
      <c r="J242" s="26">
        <f t="shared" si="1"/>
        <v>1049634.1089160112</v>
      </c>
      <c r="K242" s="26" t="str">
        <f t="shared" si="2"/>
        <v>Good</v>
      </c>
      <c r="L242" s="25">
        <f t="shared" si="3"/>
        <v>3559</v>
      </c>
      <c r="M242" s="26">
        <f t="shared" si="4"/>
        <v>-13975.836194986849</v>
      </c>
      <c r="N242" s="26">
        <f t="shared" si="5"/>
        <v>20870.014808382854</v>
      </c>
      <c r="O242" s="26" t="str">
        <f t="shared" si="6"/>
        <v>Good</v>
      </c>
      <c r="P242" s="25">
        <f t="shared" si="7"/>
        <v>3559</v>
      </c>
      <c r="Q242" s="25">
        <f t="shared" si="8"/>
        <v>3559</v>
      </c>
    </row>
    <row r="243" spans="6:17" ht="15.75" customHeight="1" x14ac:dyDescent="0.2">
      <c r="F243" s="16">
        <v>45370.573536032287</v>
      </c>
      <c r="G243" s="24">
        <v>45370.573536032287</v>
      </c>
      <c r="H243" s="25">
        <v>3302</v>
      </c>
      <c r="I243" s="26">
        <f t="shared" si="0"/>
        <v>-1017182.1547444484</v>
      </c>
      <c r="J243" s="26">
        <f t="shared" si="1"/>
        <v>1049634.1089160112</v>
      </c>
      <c r="K243" s="26" t="str">
        <f t="shared" si="2"/>
        <v>Good</v>
      </c>
      <c r="L243" s="25">
        <f t="shared" si="3"/>
        <v>3302</v>
      </c>
      <c r="M243" s="26">
        <f t="shared" si="4"/>
        <v>-13975.836194986849</v>
      </c>
      <c r="N243" s="26">
        <f t="shared" si="5"/>
        <v>20870.014808382854</v>
      </c>
      <c r="O243" s="26" t="str">
        <f t="shared" si="6"/>
        <v>Good</v>
      </c>
      <c r="P243" s="25">
        <f t="shared" si="7"/>
        <v>3302</v>
      </c>
      <c r="Q243" s="25">
        <f t="shared" si="8"/>
        <v>3302</v>
      </c>
    </row>
    <row r="244" spans="6:17" ht="15.75" customHeight="1" x14ac:dyDescent="0.2">
      <c r="F244" s="16">
        <v>45369.974312722588</v>
      </c>
      <c r="G244" s="24">
        <v>45369.974312722588</v>
      </c>
      <c r="H244" s="25">
        <v>3727</v>
      </c>
      <c r="I244" s="26">
        <f t="shared" si="0"/>
        <v>-1017182.1547444484</v>
      </c>
      <c r="J244" s="26">
        <f t="shared" si="1"/>
        <v>1049634.1089160112</v>
      </c>
      <c r="K244" s="26" t="str">
        <f t="shared" si="2"/>
        <v>Good</v>
      </c>
      <c r="L244" s="25">
        <f t="shared" si="3"/>
        <v>3727</v>
      </c>
      <c r="M244" s="26">
        <f t="shared" si="4"/>
        <v>-13975.836194986849</v>
      </c>
      <c r="N244" s="26">
        <f t="shared" si="5"/>
        <v>20870.014808382854</v>
      </c>
      <c r="O244" s="26" t="str">
        <f t="shared" si="6"/>
        <v>Good</v>
      </c>
      <c r="P244" s="25">
        <f t="shared" si="7"/>
        <v>3727</v>
      </c>
      <c r="Q244" s="25">
        <f t="shared" si="8"/>
        <v>3727</v>
      </c>
    </row>
    <row r="245" spans="6:17" ht="15.75" customHeight="1" x14ac:dyDescent="0.2">
      <c r="F245" s="16">
        <v>45369.361738482054</v>
      </c>
      <c r="G245" s="24">
        <v>45369.361738482054</v>
      </c>
      <c r="H245" s="25">
        <v>3707</v>
      </c>
      <c r="I245" s="26">
        <f t="shared" si="0"/>
        <v>-1017182.1547444484</v>
      </c>
      <c r="J245" s="26">
        <f t="shared" si="1"/>
        <v>1049634.1089160112</v>
      </c>
      <c r="K245" s="26" t="str">
        <f t="shared" si="2"/>
        <v>Good</v>
      </c>
      <c r="L245" s="25">
        <f t="shared" si="3"/>
        <v>3707</v>
      </c>
      <c r="M245" s="26">
        <f t="shared" si="4"/>
        <v>-13975.836194986849</v>
      </c>
      <c r="N245" s="26">
        <f t="shared" si="5"/>
        <v>20870.014808382854</v>
      </c>
      <c r="O245" s="26" t="str">
        <f t="shared" si="6"/>
        <v>Good</v>
      </c>
      <c r="P245" s="25">
        <f t="shared" si="7"/>
        <v>3707</v>
      </c>
      <c r="Q245" s="25">
        <f t="shared" si="8"/>
        <v>3707</v>
      </c>
    </row>
    <row r="246" spans="6:17" ht="15.75" customHeight="1" x14ac:dyDescent="0.2">
      <c r="F246" s="16">
        <v>45366.504847009906</v>
      </c>
      <c r="G246" s="24">
        <v>45366.504847009906</v>
      </c>
      <c r="H246" s="25">
        <v>3116</v>
      </c>
      <c r="I246" s="26">
        <f t="shared" si="0"/>
        <v>-1017182.1547444484</v>
      </c>
      <c r="J246" s="26">
        <f t="shared" si="1"/>
        <v>1049634.1089160112</v>
      </c>
      <c r="K246" s="26" t="str">
        <f t="shared" si="2"/>
        <v>Good</v>
      </c>
      <c r="L246" s="25">
        <f t="shared" si="3"/>
        <v>3116</v>
      </c>
      <c r="M246" s="26">
        <f t="shared" si="4"/>
        <v>-13975.836194986849</v>
      </c>
      <c r="N246" s="26">
        <f t="shared" si="5"/>
        <v>20870.014808382854</v>
      </c>
      <c r="O246" s="26" t="str">
        <f t="shared" si="6"/>
        <v>Good</v>
      </c>
      <c r="P246" s="25">
        <f t="shared" si="7"/>
        <v>3116</v>
      </c>
      <c r="Q246" s="25">
        <f t="shared" si="8"/>
        <v>3116</v>
      </c>
    </row>
    <row r="247" spans="6:17" ht="15.75" customHeight="1" x14ac:dyDescent="0.2">
      <c r="F247" s="16">
        <v>45365.94100227789</v>
      </c>
      <c r="G247" s="24">
        <v>45365.94100227789</v>
      </c>
      <c r="H247" s="25">
        <v>3832</v>
      </c>
      <c r="I247" s="26">
        <f t="shared" si="0"/>
        <v>-1017182.1547444484</v>
      </c>
      <c r="J247" s="26">
        <f t="shared" si="1"/>
        <v>1049634.1089160112</v>
      </c>
      <c r="K247" s="26" t="str">
        <f t="shared" si="2"/>
        <v>Good</v>
      </c>
      <c r="L247" s="25">
        <f t="shared" si="3"/>
        <v>3832</v>
      </c>
      <c r="M247" s="26">
        <f t="shared" si="4"/>
        <v>-13975.836194986849</v>
      </c>
      <c r="N247" s="26">
        <f t="shared" si="5"/>
        <v>20870.014808382854</v>
      </c>
      <c r="O247" s="26" t="str">
        <f t="shared" si="6"/>
        <v>Good</v>
      </c>
      <c r="P247" s="25">
        <f t="shared" si="7"/>
        <v>3832</v>
      </c>
      <c r="Q247" s="25">
        <f t="shared" si="8"/>
        <v>3832</v>
      </c>
    </row>
    <row r="248" spans="6:17" ht="15.75" customHeight="1" x14ac:dyDescent="0.2">
      <c r="F248" s="16">
        <v>45365.388523191912</v>
      </c>
      <c r="G248" s="24">
        <v>45365.388523191912</v>
      </c>
      <c r="H248" s="25">
        <v>3934</v>
      </c>
      <c r="I248" s="26">
        <f t="shared" si="0"/>
        <v>-1017182.1547444484</v>
      </c>
      <c r="J248" s="26">
        <f t="shared" si="1"/>
        <v>1049634.1089160112</v>
      </c>
      <c r="K248" s="26" t="str">
        <f t="shared" si="2"/>
        <v>Good</v>
      </c>
      <c r="L248" s="25">
        <f t="shared" si="3"/>
        <v>3934</v>
      </c>
      <c r="M248" s="26">
        <f t="shared" si="4"/>
        <v>-13975.836194986849</v>
      </c>
      <c r="N248" s="26">
        <f t="shared" si="5"/>
        <v>20870.014808382854</v>
      </c>
      <c r="O248" s="26" t="str">
        <f t="shared" si="6"/>
        <v>Good</v>
      </c>
      <c r="P248" s="25">
        <f t="shared" si="7"/>
        <v>3934</v>
      </c>
      <c r="Q248" s="25">
        <f t="shared" si="8"/>
        <v>3934</v>
      </c>
    </row>
    <row r="249" spans="6:17" ht="15.75" customHeight="1" x14ac:dyDescent="0.2">
      <c r="F249" s="16">
        <v>45364.827463675123</v>
      </c>
      <c r="G249" s="24">
        <v>45364.827463675123</v>
      </c>
      <c r="H249" s="25">
        <v>3709</v>
      </c>
      <c r="I249" s="26">
        <f t="shared" si="0"/>
        <v>-1017182.1547444484</v>
      </c>
      <c r="J249" s="26">
        <f t="shared" si="1"/>
        <v>1049634.1089160112</v>
      </c>
      <c r="K249" s="26" t="str">
        <f t="shared" si="2"/>
        <v>Good</v>
      </c>
      <c r="L249" s="25">
        <f t="shared" si="3"/>
        <v>3709</v>
      </c>
      <c r="M249" s="26">
        <f t="shared" si="4"/>
        <v>-13975.836194986849</v>
      </c>
      <c r="N249" s="26">
        <f t="shared" si="5"/>
        <v>20870.014808382854</v>
      </c>
      <c r="O249" s="26" t="str">
        <f t="shared" si="6"/>
        <v>Good</v>
      </c>
      <c r="P249" s="25">
        <f t="shared" si="7"/>
        <v>3709</v>
      </c>
      <c r="Q249" s="25">
        <f t="shared" si="8"/>
        <v>3709</v>
      </c>
    </row>
    <row r="250" spans="6:17" ht="15.75" customHeight="1" x14ac:dyDescent="0.2">
      <c r="F250" s="16">
        <v>45364.272277134551</v>
      </c>
      <c r="G250" s="24">
        <v>45364.272277134551</v>
      </c>
      <c r="H250" s="25">
        <v>3178</v>
      </c>
      <c r="I250" s="26">
        <f t="shared" si="0"/>
        <v>-1017182.1547444484</v>
      </c>
      <c r="J250" s="26">
        <f t="shared" si="1"/>
        <v>1049634.1089160112</v>
      </c>
      <c r="K250" s="26" t="str">
        <f t="shared" si="2"/>
        <v>Good</v>
      </c>
      <c r="L250" s="25">
        <f t="shared" si="3"/>
        <v>3178</v>
      </c>
      <c r="M250" s="26">
        <f t="shared" si="4"/>
        <v>-13975.836194986849</v>
      </c>
      <c r="N250" s="26">
        <f t="shared" si="5"/>
        <v>20870.014808382854</v>
      </c>
      <c r="O250" s="26" t="str">
        <f t="shared" si="6"/>
        <v>Good</v>
      </c>
      <c r="P250" s="25">
        <f t="shared" si="7"/>
        <v>3178</v>
      </c>
      <c r="Q250" s="25">
        <f t="shared" si="8"/>
        <v>3178</v>
      </c>
    </row>
    <row r="251" spans="6:17" ht="15.75" customHeight="1" x14ac:dyDescent="0.2">
      <c r="F251" s="16">
        <v>45363.659000014413</v>
      </c>
      <c r="G251" s="24">
        <v>45363.659000014413</v>
      </c>
      <c r="H251" s="25">
        <v>3902</v>
      </c>
      <c r="I251" s="26">
        <f t="shared" si="0"/>
        <v>-1017182.1547444484</v>
      </c>
      <c r="J251" s="26">
        <f t="shared" si="1"/>
        <v>1049634.1089160112</v>
      </c>
      <c r="K251" s="26" t="str">
        <f t="shared" si="2"/>
        <v>Good</v>
      </c>
      <c r="L251" s="25">
        <f t="shared" si="3"/>
        <v>3902</v>
      </c>
      <c r="M251" s="26">
        <f t="shared" si="4"/>
        <v>-13975.836194986849</v>
      </c>
      <c r="N251" s="26">
        <f t="shared" si="5"/>
        <v>20870.014808382854</v>
      </c>
      <c r="O251" s="26" t="str">
        <f t="shared" si="6"/>
        <v>Good</v>
      </c>
      <c r="P251" s="25">
        <f t="shared" si="7"/>
        <v>3902</v>
      </c>
      <c r="Q251" s="25">
        <f t="shared" si="8"/>
        <v>3902</v>
      </c>
    </row>
    <row r="252" spans="6:17" ht="15.75" customHeight="1" x14ac:dyDescent="0.2">
      <c r="F252" s="16">
        <v>45363.078338519277</v>
      </c>
      <c r="G252" s="24">
        <v>45363.078338519277</v>
      </c>
      <c r="H252" s="25">
        <v>3756</v>
      </c>
      <c r="I252" s="26">
        <f t="shared" si="0"/>
        <v>-1017182.1547444484</v>
      </c>
      <c r="J252" s="26">
        <f t="shared" si="1"/>
        <v>1049634.1089160112</v>
      </c>
      <c r="K252" s="26" t="str">
        <f t="shared" si="2"/>
        <v>Good</v>
      </c>
      <c r="L252" s="25">
        <f t="shared" si="3"/>
        <v>3756</v>
      </c>
      <c r="M252" s="26">
        <f t="shared" si="4"/>
        <v>-13975.836194986849</v>
      </c>
      <c r="N252" s="26">
        <f t="shared" si="5"/>
        <v>20870.014808382854</v>
      </c>
      <c r="O252" s="26" t="str">
        <f t="shared" si="6"/>
        <v>Good</v>
      </c>
      <c r="P252" s="25">
        <f t="shared" si="7"/>
        <v>3756</v>
      </c>
      <c r="Q252" s="25">
        <f t="shared" si="8"/>
        <v>3756</v>
      </c>
    </row>
    <row r="253" spans="6:17" ht="15.75" customHeight="1" x14ac:dyDescent="0.2">
      <c r="F253" s="16">
        <v>45362.508982376225</v>
      </c>
      <c r="G253" s="24">
        <v>45362.508982376225</v>
      </c>
      <c r="H253" s="25">
        <v>3237</v>
      </c>
      <c r="I253" s="26">
        <f t="shared" si="0"/>
        <v>-1017182.1547444484</v>
      </c>
      <c r="J253" s="26">
        <f t="shared" si="1"/>
        <v>1049634.1089160112</v>
      </c>
      <c r="K253" s="26" t="str">
        <f t="shared" si="2"/>
        <v>Good</v>
      </c>
      <c r="L253" s="25">
        <f t="shared" si="3"/>
        <v>3237</v>
      </c>
      <c r="M253" s="26">
        <f t="shared" si="4"/>
        <v>-13975.836194986849</v>
      </c>
      <c r="N253" s="26">
        <f t="shared" si="5"/>
        <v>20870.014808382854</v>
      </c>
      <c r="O253" s="26" t="str">
        <f t="shared" si="6"/>
        <v>Good</v>
      </c>
      <c r="P253" s="25">
        <f t="shared" si="7"/>
        <v>3237</v>
      </c>
      <c r="Q253" s="25">
        <f t="shared" si="8"/>
        <v>3237</v>
      </c>
    </row>
    <row r="254" spans="6:17" ht="15.75" customHeight="1" x14ac:dyDescent="0.2">
      <c r="F254" s="16">
        <v>45359.727622246071</v>
      </c>
      <c r="G254" s="24">
        <v>45359.727622246071</v>
      </c>
      <c r="H254" s="25">
        <v>3564</v>
      </c>
      <c r="I254" s="26">
        <f t="shared" si="0"/>
        <v>-1017182.1547444484</v>
      </c>
      <c r="J254" s="26">
        <f t="shared" si="1"/>
        <v>1049634.1089160112</v>
      </c>
      <c r="K254" s="26" t="str">
        <f t="shared" si="2"/>
        <v>Good</v>
      </c>
      <c r="L254" s="25">
        <f t="shared" si="3"/>
        <v>3564</v>
      </c>
      <c r="M254" s="26">
        <f t="shared" si="4"/>
        <v>-13975.836194986849</v>
      </c>
      <c r="N254" s="26">
        <f t="shared" si="5"/>
        <v>20870.014808382854</v>
      </c>
      <c r="O254" s="26" t="str">
        <f t="shared" si="6"/>
        <v>Good</v>
      </c>
      <c r="P254" s="25">
        <f t="shared" si="7"/>
        <v>3564</v>
      </c>
      <c r="Q254" s="25">
        <f t="shared" si="8"/>
        <v>3564</v>
      </c>
    </row>
    <row r="255" spans="6:17" ht="15.75" customHeight="1" x14ac:dyDescent="0.2">
      <c r="F255" s="16">
        <v>45359.143944295247</v>
      </c>
      <c r="G255" s="24">
        <v>45359.143944295247</v>
      </c>
      <c r="H255" s="25">
        <v>3341</v>
      </c>
      <c r="I255" s="26">
        <f t="shared" si="0"/>
        <v>-1017182.1547444484</v>
      </c>
      <c r="J255" s="26">
        <f t="shared" si="1"/>
        <v>1049634.1089160112</v>
      </c>
      <c r="K255" s="26" t="str">
        <f t="shared" si="2"/>
        <v>Good</v>
      </c>
      <c r="L255" s="25">
        <f t="shared" si="3"/>
        <v>3341</v>
      </c>
      <c r="M255" s="26">
        <f t="shared" si="4"/>
        <v>-13975.836194986849</v>
      </c>
      <c r="N255" s="26">
        <f t="shared" si="5"/>
        <v>20870.014808382854</v>
      </c>
      <c r="O255" s="26" t="str">
        <f t="shared" si="6"/>
        <v>Good</v>
      </c>
      <c r="P255" s="25">
        <f t="shared" si="7"/>
        <v>3341</v>
      </c>
      <c r="Q255" s="25">
        <f t="shared" si="8"/>
        <v>3341</v>
      </c>
    </row>
    <row r="256" spans="6:17" ht="15.75" customHeight="1" x14ac:dyDescent="0.2">
      <c r="F256" s="16">
        <v>45358.542667951522</v>
      </c>
      <c r="G256" s="24">
        <v>45358.542667951522</v>
      </c>
      <c r="H256" s="25">
        <v>3749</v>
      </c>
      <c r="I256" s="26">
        <f t="shared" si="0"/>
        <v>-1017182.1547444484</v>
      </c>
      <c r="J256" s="26">
        <f t="shared" si="1"/>
        <v>1049634.1089160112</v>
      </c>
      <c r="K256" s="26" t="str">
        <f t="shared" si="2"/>
        <v>Good</v>
      </c>
      <c r="L256" s="25">
        <f t="shared" si="3"/>
        <v>3749</v>
      </c>
      <c r="M256" s="26">
        <f t="shared" si="4"/>
        <v>-13975.836194986849</v>
      </c>
      <c r="N256" s="26">
        <f t="shared" si="5"/>
        <v>20870.014808382854</v>
      </c>
      <c r="O256" s="26" t="str">
        <f t="shared" si="6"/>
        <v>Good</v>
      </c>
      <c r="P256" s="25">
        <f t="shared" si="7"/>
        <v>3749</v>
      </c>
      <c r="Q256" s="25">
        <f t="shared" si="8"/>
        <v>3749</v>
      </c>
    </row>
    <row r="257" spans="6:17" ht="15.75" customHeight="1" x14ac:dyDescent="0.2">
      <c r="F257" s="16">
        <v>45357.937199711065</v>
      </c>
      <c r="G257" s="24">
        <v>45357.937199711065</v>
      </c>
      <c r="H257" s="25">
        <v>3765</v>
      </c>
      <c r="I257" s="26">
        <f t="shared" si="0"/>
        <v>-1017182.1547444484</v>
      </c>
      <c r="J257" s="26">
        <f t="shared" si="1"/>
        <v>1049634.1089160112</v>
      </c>
      <c r="K257" s="26" t="str">
        <f t="shared" si="2"/>
        <v>Good</v>
      </c>
      <c r="L257" s="25">
        <f t="shared" si="3"/>
        <v>3765</v>
      </c>
      <c r="M257" s="26">
        <f t="shared" si="4"/>
        <v>-13975.836194986849</v>
      </c>
      <c r="N257" s="26">
        <f t="shared" si="5"/>
        <v>20870.014808382854</v>
      </c>
      <c r="O257" s="26" t="str">
        <f t="shared" si="6"/>
        <v>Good</v>
      </c>
      <c r="P257" s="25">
        <f t="shared" si="7"/>
        <v>3765</v>
      </c>
      <c r="Q257" s="25">
        <f t="shared" si="8"/>
        <v>3765</v>
      </c>
    </row>
    <row r="258" spans="6:17" ht="15.75" customHeight="1" x14ac:dyDescent="0.2">
      <c r="F258" s="16">
        <v>45357.363912079083</v>
      </c>
      <c r="G258" s="24">
        <v>45357.363912079083</v>
      </c>
      <c r="H258" s="25">
        <v>3674</v>
      </c>
      <c r="I258" s="26">
        <f t="shared" si="0"/>
        <v>-1017182.1547444484</v>
      </c>
      <c r="J258" s="26">
        <f t="shared" si="1"/>
        <v>1049634.1089160112</v>
      </c>
      <c r="K258" s="26" t="str">
        <f t="shared" si="2"/>
        <v>Good</v>
      </c>
      <c r="L258" s="25">
        <f t="shared" si="3"/>
        <v>3674</v>
      </c>
      <c r="M258" s="26">
        <f t="shared" si="4"/>
        <v>-13975.836194986849</v>
      </c>
      <c r="N258" s="26">
        <f t="shared" si="5"/>
        <v>20870.014808382854</v>
      </c>
      <c r="O258" s="26" t="str">
        <f t="shared" si="6"/>
        <v>Good</v>
      </c>
      <c r="P258" s="25">
        <f t="shared" si="7"/>
        <v>3674</v>
      </c>
      <c r="Q258" s="25">
        <f t="shared" si="8"/>
        <v>3674</v>
      </c>
    </row>
    <row r="259" spans="6:17" ht="15.75" customHeight="1" x14ac:dyDescent="0.2">
      <c r="F259" s="16">
        <v>45356.816665445302</v>
      </c>
      <c r="G259" s="24">
        <v>45356.816665445302</v>
      </c>
      <c r="H259" s="25">
        <v>3558</v>
      </c>
      <c r="I259" s="26">
        <f t="shared" si="0"/>
        <v>-1017182.1547444484</v>
      </c>
      <c r="J259" s="26">
        <f t="shared" si="1"/>
        <v>1049634.1089160112</v>
      </c>
      <c r="K259" s="26" t="str">
        <f t="shared" si="2"/>
        <v>Good</v>
      </c>
      <c r="L259" s="25">
        <f t="shared" si="3"/>
        <v>3558</v>
      </c>
      <c r="M259" s="26">
        <f t="shared" si="4"/>
        <v>-13975.836194986849</v>
      </c>
      <c r="N259" s="26">
        <f t="shared" si="5"/>
        <v>20870.014808382854</v>
      </c>
      <c r="O259" s="26" t="str">
        <f t="shared" si="6"/>
        <v>Good</v>
      </c>
      <c r="P259" s="25">
        <f t="shared" si="7"/>
        <v>3558</v>
      </c>
      <c r="Q259" s="25">
        <f t="shared" si="8"/>
        <v>3558</v>
      </c>
    </row>
    <row r="260" spans="6:17" ht="15.75" customHeight="1" x14ac:dyDescent="0.2">
      <c r="F260" s="16">
        <v>45356.238343632591</v>
      </c>
      <c r="G260" s="24">
        <v>45356.238343632591</v>
      </c>
      <c r="H260" s="25">
        <v>3481</v>
      </c>
      <c r="I260" s="26">
        <f t="shared" ref="I260:I514" si="9">$S$5-$T$5*1.96</f>
        <v>-1017182.1547444484</v>
      </c>
      <c r="J260" s="26">
        <f t="shared" ref="J260:J514" si="10">$S$5+$T$5*1.96</f>
        <v>1049634.1089160112</v>
      </c>
      <c r="K260" s="26" t="str">
        <f t="shared" ref="K260:K514" si="11">IF(AND(H260&gt;=I260,H260&lt;=J260),"Good","For Replacement")</f>
        <v>Good</v>
      </c>
      <c r="L260" s="25">
        <f t="shared" ref="L260:L514" si="12">IF(K260="Good",H260,(H261+H259)/2)</f>
        <v>3481</v>
      </c>
      <c r="M260" s="26">
        <f t="shared" ref="M260:M514" si="13">$V$5-$W$5*1.96</f>
        <v>-13975.836194986849</v>
      </c>
      <c r="N260" s="26">
        <f t="shared" ref="N260:N514" si="14">$V$5+$W$5*1.96</f>
        <v>20870.014808382854</v>
      </c>
      <c r="O260" s="26" t="str">
        <f t="shared" ref="O260:O514" si="15">IF(AND(L260&gt;=M260,L260&lt;=N260),"Good","For Replacement")</f>
        <v>Good</v>
      </c>
      <c r="P260" s="25">
        <f t="shared" ref="P260:P514" si="16">IF(O260="Good",L260,(L261+L259)/2)</f>
        <v>3481</v>
      </c>
      <c r="Q260" s="25">
        <f t="shared" ref="Q260:Q514" si="17">P260</f>
        <v>3481</v>
      </c>
    </row>
    <row r="261" spans="6:17" ht="15.75" customHeight="1" x14ac:dyDescent="0.2">
      <c r="F261" s="16">
        <v>45355.657437705238</v>
      </c>
      <c r="G261" s="24">
        <v>45355.657437705238</v>
      </c>
      <c r="H261" s="25">
        <v>3437</v>
      </c>
      <c r="I261" s="26">
        <f t="shared" si="9"/>
        <v>-1017182.1547444484</v>
      </c>
      <c r="J261" s="26">
        <f t="shared" si="10"/>
        <v>1049634.1089160112</v>
      </c>
      <c r="K261" s="26" t="str">
        <f t="shared" si="11"/>
        <v>Good</v>
      </c>
      <c r="L261" s="25">
        <f t="shared" si="12"/>
        <v>3437</v>
      </c>
      <c r="M261" s="26">
        <f t="shared" si="13"/>
        <v>-13975.836194986849</v>
      </c>
      <c r="N261" s="26">
        <f t="shared" si="14"/>
        <v>20870.014808382854</v>
      </c>
      <c r="O261" s="26" t="str">
        <f t="shared" si="15"/>
        <v>Good</v>
      </c>
      <c r="P261" s="25">
        <f t="shared" si="16"/>
        <v>3437</v>
      </c>
      <c r="Q261" s="25">
        <f t="shared" si="17"/>
        <v>3437</v>
      </c>
    </row>
    <row r="262" spans="6:17" ht="15.75" customHeight="1" x14ac:dyDescent="0.2">
      <c r="F262" s="16">
        <v>45355.059396909623</v>
      </c>
      <c r="G262" s="24">
        <v>45355.059396909623</v>
      </c>
      <c r="H262" s="25">
        <v>3288</v>
      </c>
      <c r="I262" s="26">
        <f t="shared" si="9"/>
        <v>-1017182.1547444484</v>
      </c>
      <c r="J262" s="26">
        <f t="shared" si="10"/>
        <v>1049634.1089160112</v>
      </c>
      <c r="K262" s="26" t="str">
        <f t="shared" si="11"/>
        <v>Good</v>
      </c>
      <c r="L262" s="25">
        <f t="shared" si="12"/>
        <v>3288</v>
      </c>
      <c r="M262" s="26">
        <f t="shared" si="13"/>
        <v>-13975.836194986849</v>
      </c>
      <c r="N262" s="26">
        <f t="shared" si="14"/>
        <v>20870.014808382854</v>
      </c>
      <c r="O262" s="26" t="str">
        <f t="shared" si="15"/>
        <v>Good</v>
      </c>
      <c r="P262" s="25">
        <f t="shared" si="16"/>
        <v>3288</v>
      </c>
      <c r="Q262" s="25">
        <f t="shared" si="17"/>
        <v>3288</v>
      </c>
    </row>
    <row r="263" spans="6:17" ht="15.75" customHeight="1" x14ac:dyDescent="0.2">
      <c r="F263" s="16">
        <v>45352.726021198068</v>
      </c>
      <c r="G263" s="24">
        <v>45352.726021198068</v>
      </c>
      <c r="H263" s="25">
        <v>3726</v>
      </c>
      <c r="I263" s="26">
        <f t="shared" si="9"/>
        <v>-1017182.1547444484</v>
      </c>
      <c r="J263" s="26">
        <f t="shared" si="10"/>
        <v>1049634.1089160112</v>
      </c>
      <c r="K263" s="26" t="str">
        <f t="shared" si="11"/>
        <v>Good</v>
      </c>
      <c r="L263" s="25">
        <f t="shared" si="12"/>
        <v>3726</v>
      </c>
      <c r="M263" s="26">
        <f t="shared" si="13"/>
        <v>-13975.836194986849</v>
      </c>
      <c r="N263" s="26">
        <f t="shared" si="14"/>
        <v>20870.014808382854</v>
      </c>
      <c r="O263" s="26" t="str">
        <f t="shared" si="15"/>
        <v>Good</v>
      </c>
      <c r="P263" s="25">
        <f t="shared" si="16"/>
        <v>3726</v>
      </c>
      <c r="Q263" s="25">
        <f t="shared" si="17"/>
        <v>3726</v>
      </c>
    </row>
    <row r="264" spans="6:17" ht="15.75" customHeight="1" x14ac:dyDescent="0.2">
      <c r="F264" s="16">
        <v>45352.124484261534</v>
      </c>
      <c r="G264" s="24">
        <v>45352.124484261534</v>
      </c>
      <c r="H264" s="25">
        <v>3666</v>
      </c>
      <c r="I264" s="26">
        <f t="shared" si="9"/>
        <v>-1017182.1547444484</v>
      </c>
      <c r="J264" s="26">
        <f t="shared" si="10"/>
        <v>1049634.1089160112</v>
      </c>
      <c r="K264" s="26" t="str">
        <f t="shared" si="11"/>
        <v>Good</v>
      </c>
      <c r="L264" s="25">
        <f t="shared" si="12"/>
        <v>3666</v>
      </c>
      <c r="M264" s="26">
        <f t="shared" si="13"/>
        <v>-13975.836194986849</v>
      </c>
      <c r="N264" s="26">
        <f t="shared" si="14"/>
        <v>20870.014808382854</v>
      </c>
      <c r="O264" s="26" t="str">
        <f t="shared" si="15"/>
        <v>Good</v>
      </c>
      <c r="P264" s="25">
        <f t="shared" si="16"/>
        <v>3666</v>
      </c>
      <c r="Q264" s="25">
        <f t="shared" si="17"/>
        <v>3666</v>
      </c>
    </row>
    <row r="265" spans="6:17" ht="15.75" customHeight="1" x14ac:dyDescent="0.2">
      <c r="F265" s="16">
        <v>45351.528748652425</v>
      </c>
      <c r="G265" s="24">
        <v>45351.528748652425</v>
      </c>
      <c r="H265" s="25">
        <v>3838</v>
      </c>
      <c r="I265" s="26">
        <f t="shared" si="9"/>
        <v>-1017182.1547444484</v>
      </c>
      <c r="J265" s="26">
        <f t="shared" si="10"/>
        <v>1049634.1089160112</v>
      </c>
      <c r="K265" s="26" t="str">
        <f t="shared" si="11"/>
        <v>Good</v>
      </c>
      <c r="L265" s="25">
        <f t="shared" si="12"/>
        <v>3838</v>
      </c>
      <c r="M265" s="26">
        <f t="shared" si="13"/>
        <v>-13975.836194986849</v>
      </c>
      <c r="N265" s="26">
        <f t="shared" si="14"/>
        <v>20870.014808382854</v>
      </c>
      <c r="O265" s="26" t="str">
        <f t="shared" si="15"/>
        <v>Good</v>
      </c>
      <c r="P265" s="25">
        <f t="shared" si="16"/>
        <v>3838</v>
      </c>
      <c r="Q265" s="25">
        <f t="shared" si="17"/>
        <v>3838</v>
      </c>
    </row>
    <row r="266" spans="6:17" ht="15.75" customHeight="1" x14ac:dyDescent="0.2">
      <c r="F266" s="16">
        <v>45350.947390464898</v>
      </c>
      <c r="G266" s="24">
        <v>45350.947390464898</v>
      </c>
      <c r="H266" s="25">
        <v>3982</v>
      </c>
      <c r="I266" s="26">
        <f t="shared" si="9"/>
        <v>-1017182.1547444484</v>
      </c>
      <c r="J266" s="26">
        <f t="shared" si="10"/>
        <v>1049634.1089160112</v>
      </c>
      <c r="K266" s="26" t="str">
        <f t="shared" si="11"/>
        <v>Good</v>
      </c>
      <c r="L266" s="25">
        <f t="shared" si="12"/>
        <v>3982</v>
      </c>
      <c r="M266" s="26">
        <f t="shared" si="13"/>
        <v>-13975.836194986849</v>
      </c>
      <c r="N266" s="26">
        <f t="shared" si="14"/>
        <v>20870.014808382854</v>
      </c>
      <c r="O266" s="26" t="str">
        <f t="shared" si="15"/>
        <v>Good</v>
      </c>
      <c r="P266" s="25">
        <f t="shared" si="16"/>
        <v>3982</v>
      </c>
      <c r="Q266" s="25">
        <f t="shared" si="17"/>
        <v>3982</v>
      </c>
    </row>
    <row r="267" spans="6:17" ht="15.75" customHeight="1" x14ac:dyDescent="0.2">
      <c r="F267" s="16">
        <v>45350.338562732082</v>
      </c>
      <c r="G267" s="24">
        <v>45350.338562732082</v>
      </c>
      <c r="H267" s="25">
        <v>3418</v>
      </c>
      <c r="I267" s="26">
        <f t="shared" si="9"/>
        <v>-1017182.1547444484</v>
      </c>
      <c r="J267" s="26">
        <f t="shared" si="10"/>
        <v>1049634.1089160112</v>
      </c>
      <c r="K267" s="26" t="str">
        <f t="shared" si="11"/>
        <v>Good</v>
      </c>
      <c r="L267" s="25">
        <f t="shared" si="12"/>
        <v>3418</v>
      </c>
      <c r="M267" s="26">
        <f t="shared" si="13"/>
        <v>-13975.836194986849</v>
      </c>
      <c r="N267" s="26">
        <f t="shared" si="14"/>
        <v>20870.014808382854</v>
      </c>
      <c r="O267" s="26" t="str">
        <f t="shared" si="15"/>
        <v>Good</v>
      </c>
      <c r="P267" s="25">
        <f t="shared" si="16"/>
        <v>3418</v>
      </c>
      <c r="Q267" s="25">
        <f t="shared" si="17"/>
        <v>3418</v>
      </c>
    </row>
    <row r="268" spans="6:17" ht="15.75" customHeight="1" x14ac:dyDescent="0.2">
      <c r="F268" s="16">
        <v>45349.742982083975</v>
      </c>
      <c r="G268" s="24">
        <v>45349.742982083975</v>
      </c>
      <c r="H268" s="25">
        <v>3326</v>
      </c>
      <c r="I268" s="26">
        <f t="shared" si="9"/>
        <v>-1017182.1547444484</v>
      </c>
      <c r="J268" s="26">
        <f t="shared" si="10"/>
        <v>1049634.1089160112</v>
      </c>
      <c r="K268" s="26" t="str">
        <f t="shared" si="11"/>
        <v>Good</v>
      </c>
      <c r="L268" s="25">
        <f t="shared" si="12"/>
        <v>3326</v>
      </c>
      <c r="M268" s="26">
        <f t="shared" si="13"/>
        <v>-13975.836194986849</v>
      </c>
      <c r="N268" s="26">
        <f t="shared" si="14"/>
        <v>20870.014808382854</v>
      </c>
      <c r="O268" s="26" t="str">
        <f t="shared" si="15"/>
        <v>Good</v>
      </c>
      <c r="P268" s="25">
        <f t="shared" si="16"/>
        <v>3326</v>
      </c>
      <c r="Q268" s="25">
        <f t="shared" si="17"/>
        <v>3326</v>
      </c>
    </row>
    <row r="269" spans="6:17" ht="15.75" customHeight="1" x14ac:dyDescent="0.2">
      <c r="F269" s="16">
        <v>45349.204842585452</v>
      </c>
      <c r="G269" s="24">
        <v>45349.204842585452</v>
      </c>
      <c r="H269" s="25">
        <v>3179</v>
      </c>
      <c r="I269" s="26">
        <f t="shared" si="9"/>
        <v>-1017182.1547444484</v>
      </c>
      <c r="J269" s="26">
        <f t="shared" si="10"/>
        <v>1049634.1089160112</v>
      </c>
      <c r="K269" s="26" t="str">
        <f t="shared" si="11"/>
        <v>Good</v>
      </c>
      <c r="L269" s="25">
        <f t="shared" si="12"/>
        <v>3179</v>
      </c>
      <c r="M269" s="26">
        <f t="shared" si="13"/>
        <v>-13975.836194986849</v>
      </c>
      <c r="N269" s="26">
        <f t="shared" si="14"/>
        <v>20870.014808382854</v>
      </c>
      <c r="O269" s="26" t="str">
        <f t="shared" si="15"/>
        <v>Good</v>
      </c>
      <c r="P269" s="25">
        <f t="shared" si="16"/>
        <v>3179</v>
      </c>
      <c r="Q269" s="25">
        <f t="shared" si="17"/>
        <v>3179</v>
      </c>
    </row>
    <row r="270" spans="6:17" ht="15.75" customHeight="1" x14ac:dyDescent="0.2">
      <c r="F270" s="16">
        <v>45348.663277372958</v>
      </c>
      <c r="G270" s="24">
        <v>45348.663277372958</v>
      </c>
      <c r="H270" s="25">
        <v>3912</v>
      </c>
      <c r="I270" s="26">
        <f t="shared" si="9"/>
        <v>-1017182.1547444484</v>
      </c>
      <c r="J270" s="26">
        <f t="shared" si="10"/>
        <v>1049634.1089160112</v>
      </c>
      <c r="K270" s="26" t="str">
        <f t="shared" si="11"/>
        <v>Good</v>
      </c>
      <c r="L270" s="25">
        <f t="shared" si="12"/>
        <v>3912</v>
      </c>
      <c r="M270" s="26">
        <f t="shared" si="13"/>
        <v>-13975.836194986849</v>
      </c>
      <c r="N270" s="26">
        <f t="shared" si="14"/>
        <v>20870.014808382854</v>
      </c>
      <c r="O270" s="26" t="str">
        <f t="shared" si="15"/>
        <v>Good</v>
      </c>
      <c r="P270" s="25">
        <f t="shared" si="16"/>
        <v>3912</v>
      </c>
      <c r="Q270" s="25">
        <f t="shared" si="17"/>
        <v>3912</v>
      </c>
    </row>
    <row r="271" spans="6:17" ht="15.75" customHeight="1" x14ac:dyDescent="0.2">
      <c r="F271" s="16">
        <v>45348.107370899896</v>
      </c>
      <c r="G271" s="24">
        <v>45348.107370899896</v>
      </c>
      <c r="H271" s="25">
        <v>3223</v>
      </c>
      <c r="I271" s="26">
        <f t="shared" si="9"/>
        <v>-1017182.1547444484</v>
      </c>
      <c r="J271" s="26">
        <f t="shared" si="10"/>
        <v>1049634.1089160112</v>
      </c>
      <c r="K271" s="26" t="str">
        <f t="shared" si="11"/>
        <v>Good</v>
      </c>
      <c r="L271" s="25">
        <f t="shared" si="12"/>
        <v>3223</v>
      </c>
      <c r="M271" s="26">
        <f t="shared" si="13"/>
        <v>-13975.836194986849</v>
      </c>
      <c r="N271" s="26">
        <f t="shared" si="14"/>
        <v>20870.014808382854</v>
      </c>
      <c r="O271" s="26" t="str">
        <f t="shared" si="15"/>
        <v>Good</v>
      </c>
      <c r="P271" s="25">
        <f t="shared" si="16"/>
        <v>3223</v>
      </c>
      <c r="Q271" s="25">
        <f t="shared" si="17"/>
        <v>3223</v>
      </c>
    </row>
    <row r="272" spans="6:17" ht="15.75" customHeight="1" x14ac:dyDescent="0.2">
      <c r="F272" s="16">
        <v>45345.887273705768</v>
      </c>
      <c r="G272" s="24">
        <v>45345.887273705768</v>
      </c>
      <c r="H272" s="25">
        <v>3915</v>
      </c>
      <c r="I272" s="26">
        <f t="shared" si="9"/>
        <v>-1017182.1547444484</v>
      </c>
      <c r="J272" s="26">
        <f t="shared" si="10"/>
        <v>1049634.1089160112</v>
      </c>
      <c r="K272" s="26" t="str">
        <f t="shared" si="11"/>
        <v>Good</v>
      </c>
      <c r="L272" s="25">
        <f t="shared" si="12"/>
        <v>3915</v>
      </c>
      <c r="M272" s="26">
        <f t="shared" si="13"/>
        <v>-13975.836194986849</v>
      </c>
      <c r="N272" s="26">
        <f t="shared" si="14"/>
        <v>20870.014808382854</v>
      </c>
      <c r="O272" s="26" t="str">
        <f t="shared" si="15"/>
        <v>Good</v>
      </c>
      <c r="P272" s="25">
        <f t="shared" si="16"/>
        <v>3915</v>
      </c>
      <c r="Q272" s="25">
        <f t="shared" si="17"/>
        <v>3915</v>
      </c>
    </row>
    <row r="273" spans="6:17" ht="15.75" customHeight="1" x14ac:dyDescent="0.2">
      <c r="F273" s="16">
        <v>45345.293337350959</v>
      </c>
      <c r="G273" s="24">
        <v>45345.293337350959</v>
      </c>
      <c r="H273" s="25">
        <v>3573</v>
      </c>
      <c r="I273" s="26">
        <f t="shared" si="9"/>
        <v>-1017182.1547444484</v>
      </c>
      <c r="J273" s="26">
        <f t="shared" si="10"/>
        <v>1049634.1089160112</v>
      </c>
      <c r="K273" s="26" t="str">
        <f t="shared" si="11"/>
        <v>Good</v>
      </c>
      <c r="L273" s="25">
        <f t="shared" si="12"/>
        <v>3573</v>
      </c>
      <c r="M273" s="26">
        <f t="shared" si="13"/>
        <v>-13975.836194986849</v>
      </c>
      <c r="N273" s="26">
        <f t="shared" si="14"/>
        <v>20870.014808382854</v>
      </c>
      <c r="O273" s="26" t="str">
        <f t="shared" si="15"/>
        <v>Good</v>
      </c>
      <c r="P273" s="25">
        <f t="shared" si="16"/>
        <v>3573</v>
      </c>
      <c r="Q273" s="25">
        <f t="shared" si="17"/>
        <v>3573</v>
      </c>
    </row>
    <row r="274" spans="6:17" ht="15.75" customHeight="1" x14ac:dyDescent="0.2">
      <c r="F274" s="16">
        <v>45344.726907041237</v>
      </c>
      <c r="G274" s="24">
        <v>45344.726907041237</v>
      </c>
      <c r="H274" s="25">
        <v>3180</v>
      </c>
      <c r="I274" s="26">
        <f t="shared" si="9"/>
        <v>-1017182.1547444484</v>
      </c>
      <c r="J274" s="26">
        <f t="shared" si="10"/>
        <v>1049634.1089160112</v>
      </c>
      <c r="K274" s="26" t="str">
        <f t="shared" si="11"/>
        <v>Good</v>
      </c>
      <c r="L274" s="25">
        <f t="shared" si="12"/>
        <v>3180</v>
      </c>
      <c r="M274" s="26">
        <f t="shared" si="13"/>
        <v>-13975.836194986849</v>
      </c>
      <c r="N274" s="26">
        <f t="shared" si="14"/>
        <v>20870.014808382854</v>
      </c>
      <c r="O274" s="26" t="str">
        <f t="shared" si="15"/>
        <v>Good</v>
      </c>
      <c r="P274" s="25">
        <f t="shared" si="16"/>
        <v>3180</v>
      </c>
      <c r="Q274" s="25">
        <f t="shared" si="17"/>
        <v>3180</v>
      </c>
    </row>
    <row r="275" spans="6:17" ht="15.75" customHeight="1" x14ac:dyDescent="0.2">
      <c r="F275" s="16">
        <v>45344.159239716479</v>
      </c>
      <c r="G275" s="24">
        <v>45344.159239716479</v>
      </c>
      <c r="H275" s="25">
        <v>4028</v>
      </c>
      <c r="I275" s="26">
        <f t="shared" si="9"/>
        <v>-1017182.1547444484</v>
      </c>
      <c r="J275" s="26">
        <f t="shared" si="10"/>
        <v>1049634.1089160112</v>
      </c>
      <c r="K275" s="26" t="str">
        <f t="shared" si="11"/>
        <v>Good</v>
      </c>
      <c r="L275" s="25">
        <f t="shared" si="12"/>
        <v>4028</v>
      </c>
      <c r="M275" s="26">
        <f t="shared" si="13"/>
        <v>-13975.836194986849</v>
      </c>
      <c r="N275" s="26">
        <f t="shared" si="14"/>
        <v>20870.014808382854</v>
      </c>
      <c r="O275" s="26" t="str">
        <f t="shared" si="15"/>
        <v>Good</v>
      </c>
      <c r="P275" s="25">
        <f t="shared" si="16"/>
        <v>4028</v>
      </c>
      <c r="Q275" s="25">
        <f t="shared" si="17"/>
        <v>4028</v>
      </c>
    </row>
    <row r="276" spans="6:17" ht="15.75" customHeight="1" x14ac:dyDescent="0.2">
      <c r="F276" s="16">
        <v>45343.554446344708</v>
      </c>
      <c r="G276" s="24">
        <v>45343.554446344708</v>
      </c>
      <c r="H276" s="25">
        <v>3603</v>
      </c>
      <c r="I276" s="26">
        <f t="shared" si="9"/>
        <v>-1017182.1547444484</v>
      </c>
      <c r="J276" s="26">
        <f t="shared" si="10"/>
        <v>1049634.1089160112</v>
      </c>
      <c r="K276" s="26" t="str">
        <f t="shared" si="11"/>
        <v>Good</v>
      </c>
      <c r="L276" s="25">
        <f t="shared" si="12"/>
        <v>3603</v>
      </c>
      <c r="M276" s="26">
        <f t="shared" si="13"/>
        <v>-13975.836194986849</v>
      </c>
      <c r="N276" s="26">
        <f t="shared" si="14"/>
        <v>20870.014808382854</v>
      </c>
      <c r="O276" s="26" t="str">
        <f t="shared" si="15"/>
        <v>Good</v>
      </c>
      <c r="P276" s="25">
        <f t="shared" si="16"/>
        <v>3603</v>
      </c>
      <c r="Q276" s="25">
        <f t="shared" si="17"/>
        <v>3603</v>
      </c>
    </row>
    <row r="277" spans="6:17" ht="15.75" customHeight="1" x14ac:dyDescent="0.2">
      <c r="F277" s="16">
        <v>45342.952423356117</v>
      </c>
      <c r="G277" s="24">
        <v>45342.952423356117</v>
      </c>
      <c r="H277" s="25">
        <v>3223</v>
      </c>
      <c r="I277" s="26">
        <f t="shared" si="9"/>
        <v>-1017182.1547444484</v>
      </c>
      <c r="J277" s="26">
        <f t="shared" si="10"/>
        <v>1049634.1089160112</v>
      </c>
      <c r="K277" s="26" t="str">
        <f t="shared" si="11"/>
        <v>Good</v>
      </c>
      <c r="L277" s="25">
        <f t="shared" si="12"/>
        <v>3223</v>
      </c>
      <c r="M277" s="26">
        <f t="shared" si="13"/>
        <v>-13975.836194986849</v>
      </c>
      <c r="N277" s="26">
        <f t="shared" si="14"/>
        <v>20870.014808382854</v>
      </c>
      <c r="O277" s="26" t="str">
        <f t="shared" si="15"/>
        <v>Good</v>
      </c>
      <c r="P277" s="25">
        <f t="shared" si="16"/>
        <v>3223</v>
      </c>
      <c r="Q277" s="25">
        <f t="shared" si="17"/>
        <v>3223</v>
      </c>
    </row>
    <row r="278" spans="6:17" ht="15.75" customHeight="1" x14ac:dyDescent="0.2">
      <c r="F278" s="16">
        <v>45342.378192196229</v>
      </c>
      <c r="G278" s="24">
        <v>45342.378192196229</v>
      </c>
      <c r="H278" s="25">
        <v>3604</v>
      </c>
      <c r="I278" s="26">
        <f t="shared" si="9"/>
        <v>-1017182.1547444484</v>
      </c>
      <c r="J278" s="26">
        <f t="shared" si="10"/>
        <v>1049634.1089160112</v>
      </c>
      <c r="K278" s="26" t="str">
        <f t="shared" si="11"/>
        <v>Good</v>
      </c>
      <c r="L278" s="25">
        <f t="shared" si="12"/>
        <v>3604</v>
      </c>
      <c r="M278" s="26">
        <f t="shared" si="13"/>
        <v>-13975.836194986849</v>
      </c>
      <c r="N278" s="26">
        <f t="shared" si="14"/>
        <v>20870.014808382854</v>
      </c>
      <c r="O278" s="26" t="str">
        <f t="shared" si="15"/>
        <v>Good</v>
      </c>
      <c r="P278" s="25">
        <f t="shared" si="16"/>
        <v>3604</v>
      </c>
      <c r="Q278" s="25">
        <f t="shared" si="17"/>
        <v>3604</v>
      </c>
    </row>
    <row r="279" spans="6:17" ht="15.75" customHeight="1" x14ac:dyDescent="0.2">
      <c r="F279" s="16">
        <v>45341.81895707464</v>
      </c>
      <c r="G279" s="24">
        <v>45341.81895707464</v>
      </c>
      <c r="H279" s="25">
        <v>3795</v>
      </c>
      <c r="I279" s="26">
        <f t="shared" si="9"/>
        <v>-1017182.1547444484</v>
      </c>
      <c r="J279" s="26">
        <f t="shared" si="10"/>
        <v>1049634.1089160112</v>
      </c>
      <c r="K279" s="26" t="str">
        <f t="shared" si="11"/>
        <v>Good</v>
      </c>
      <c r="L279" s="25">
        <f t="shared" si="12"/>
        <v>3795</v>
      </c>
      <c r="M279" s="26">
        <f t="shared" si="13"/>
        <v>-13975.836194986849</v>
      </c>
      <c r="N279" s="26">
        <f t="shared" si="14"/>
        <v>20870.014808382854</v>
      </c>
      <c r="O279" s="26" t="str">
        <f t="shared" si="15"/>
        <v>Good</v>
      </c>
      <c r="P279" s="25">
        <f t="shared" si="16"/>
        <v>3795</v>
      </c>
      <c r="Q279" s="25">
        <f t="shared" si="17"/>
        <v>3795</v>
      </c>
    </row>
    <row r="280" spans="6:17" ht="15.75" customHeight="1" x14ac:dyDescent="0.2">
      <c r="F280" s="16">
        <v>45341.218121759441</v>
      </c>
      <c r="G280" s="24">
        <v>45341.218121759441</v>
      </c>
      <c r="H280" s="25">
        <v>3617</v>
      </c>
      <c r="I280" s="26">
        <f t="shared" si="9"/>
        <v>-1017182.1547444484</v>
      </c>
      <c r="J280" s="26">
        <f t="shared" si="10"/>
        <v>1049634.1089160112</v>
      </c>
      <c r="K280" s="26" t="str">
        <f t="shared" si="11"/>
        <v>Good</v>
      </c>
      <c r="L280" s="25">
        <f t="shared" si="12"/>
        <v>3617</v>
      </c>
      <c r="M280" s="26">
        <f t="shared" si="13"/>
        <v>-13975.836194986849</v>
      </c>
      <c r="N280" s="26">
        <f t="shared" si="14"/>
        <v>20870.014808382854</v>
      </c>
      <c r="O280" s="26" t="str">
        <f t="shared" si="15"/>
        <v>Good</v>
      </c>
      <c r="P280" s="25">
        <f t="shared" si="16"/>
        <v>3617</v>
      </c>
      <c r="Q280" s="25">
        <f t="shared" si="17"/>
        <v>3617</v>
      </c>
    </row>
    <row r="281" spans="6:17" ht="15.75" customHeight="1" x14ac:dyDescent="0.2">
      <c r="F281" s="16">
        <v>45338.933202317952</v>
      </c>
      <c r="G281" s="24">
        <v>45338.933202317952</v>
      </c>
      <c r="H281" s="25">
        <v>3755</v>
      </c>
      <c r="I281" s="26">
        <f t="shared" si="9"/>
        <v>-1017182.1547444484</v>
      </c>
      <c r="J281" s="26">
        <f t="shared" si="10"/>
        <v>1049634.1089160112</v>
      </c>
      <c r="K281" s="26" t="str">
        <f t="shared" si="11"/>
        <v>Good</v>
      </c>
      <c r="L281" s="25">
        <f t="shared" si="12"/>
        <v>3755</v>
      </c>
      <c r="M281" s="26">
        <f t="shared" si="13"/>
        <v>-13975.836194986849</v>
      </c>
      <c r="N281" s="26">
        <f t="shared" si="14"/>
        <v>20870.014808382854</v>
      </c>
      <c r="O281" s="26" t="str">
        <f t="shared" si="15"/>
        <v>Good</v>
      </c>
      <c r="P281" s="25">
        <f t="shared" si="16"/>
        <v>3755</v>
      </c>
      <c r="Q281" s="25">
        <f t="shared" si="17"/>
        <v>3755</v>
      </c>
    </row>
    <row r="282" spans="6:17" ht="15.75" customHeight="1" x14ac:dyDescent="0.2">
      <c r="F282" s="16">
        <v>45338.401132441133</v>
      </c>
      <c r="G282" s="24">
        <v>45338.401132441133</v>
      </c>
      <c r="H282" s="25">
        <v>3667</v>
      </c>
      <c r="I282" s="26">
        <f t="shared" si="9"/>
        <v>-1017182.1547444484</v>
      </c>
      <c r="J282" s="26">
        <f t="shared" si="10"/>
        <v>1049634.1089160112</v>
      </c>
      <c r="K282" s="26" t="str">
        <f t="shared" si="11"/>
        <v>Good</v>
      </c>
      <c r="L282" s="25">
        <f t="shared" si="12"/>
        <v>3667</v>
      </c>
      <c r="M282" s="26">
        <f t="shared" si="13"/>
        <v>-13975.836194986849</v>
      </c>
      <c r="N282" s="26">
        <f t="shared" si="14"/>
        <v>20870.014808382854</v>
      </c>
      <c r="O282" s="26" t="str">
        <f t="shared" si="15"/>
        <v>Good</v>
      </c>
      <c r="P282" s="25">
        <f t="shared" si="16"/>
        <v>3667</v>
      </c>
      <c r="Q282" s="25">
        <f t="shared" si="17"/>
        <v>3667</v>
      </c>
    </row>
    <row r="283" spans="6:17" ht="15.75" customHeight="1" x14ac:dyDescent="0.2">
      <c r="F283" s="16">
        <v>45337.825154814396</v>
      </c>
      <c r="G283" s="24">
        <v>45337.825154814396</v>
      </c>
      <c r="H283" s="25">
        <v>3786</v>
      </c>
      <c r="I283" s="26">
        <f t="shared" si="9"/>
        <v>-1017182.1547444484</v>
      </c>
      <c r="J283" s="26">
        <f t="shared" si="10"/>
        <v>1049634.1089160112</v>
      </c>
      <c r="K283" s="26" t="str">
        <f t="shared" si="11"/>
        <v>Good</v>
      </c>
      <c r="L283" s="25">
        <f t="shared" si="12"/>
        <v>3786</v>
      </c>
      <c r="M283" s="26">
        <f t="shared" si="13"/>
        <v>-13975.836194986849</v>
      </c>
      <c r="N283" s="26">
        <f t="shared" si="14"/>
        <v>20870.014808382854</v>
      </c>
      <c r="O283" s="26" t="str">
        <f t="shared" si="15"/>
        <v>Good</v>
      </c>
      <c r="P283" s="25">
        <f t="shared" si="16"/>
        <v>3786</v>
      </c>
      <c r="Q283" s="25">
        <f t="shared" si="17"/>
        <v>3786</v>
      </c>
    </row>
    <row r="284" spans="6:17" ht="15.75" customHeight="1" x14ac:dyDescent="0.2">
      <c r="F284" s="16">
        <v>45337.282229405297</v>
      </c>
      <c r="G284" s="24">
        <v>45337.282229405297</v>
      </c>
      <c r="H284" s="25">
        <v>3734</v>
      </c>
      <c r="I284" s="26">
        <f t="shared" si="9"/>
        <v>-1017182.1547444484</v>
      </c>
      <c r="J284" s="26">
        <f t="shared" si="10"/>
        <v>1049634.1089160112</v>
      </c>
      <c r="K284" s="26" t="str">
        <f t="shared" si="11"/>
        <v>Good</v>
      </c>
      <c r="L284" s="25">
        <f t="shared" si="12"/>
        <v>3734</v>
      </c>
      <c r="M284" s="26">
        <f t="shared" si="13"/>
        <v>-13975.836194986849</v>
      </c>
      <c r="N284" s="26">
        <f t="shared" si="14"/>
        <v>20870.014808382854</v>
      </c>
      <c r="O284" s="26" t="str">
        <f t="shared" si="15"/>
        <v>Good</v>
      </c>
      <c r="P284" s="25">
        <f t="shared" si="16"/>
        <v>3734</v>
      </c>
      <c r="Q284" s="25">
        <f t="shared" si="17"/>
        <v>3734</v>
      </c>
    </row>
    <row r="285" spans="6:17" ht="15.75" customHeight="1" x14ac:dyDescent="0.2">
      <c r="F285" s="16">
        <v>45336.674559226871</v>
      </c>
      <c r="G285" s="24">
        <v>45336.674559226871</v>
      </c>
      <c r="H285" s="25">
        <v>3314</v>
      </c>
      <c r="I285" s="26">
        <f t="shared" si="9"/>
        <v>-1017182.1547444484</v>
      </c>
      <c r="J285" s="26">
        <f t="shared" si="10"/>
        <v>1049634.1089160112</v>
      </c>
      <c r="K285" s="26" t="str">
        <f t="shared" si="11"/>
        <v>Good</v>
      </c>
      <c r="L285" s="25">
        <f t="shared" si="12"/>
        <v>3314</v>
      </c>
      <c r="M285" s="26">
        <f t="shared" si="13"/>
        <v>-13975.836194986849</v>
      </c>
      <c r="N285" s="26">
        <f t="shared" si="14"/>
        <v>20870.014808382854</v>
      </c>
      <c r="O285" s="26" t="str">
        <f t="shared" si="15"/>
        <v>Good</v>
      </c>
      <c r="P285" s="25">
        <f t="shared" si="16"/>
        <v>3314</v>
      </c>
      <c r="Q285" s="25">
        <f t="shared" si="17"/>
        <v>3314</v>
      </c>
    </row>
    <row r="286" spans="6:17" ht="15.75" customHeight="1" x14ac:dyDescent="0.2">
      <c r="F286" s="16">
        <v>45336.061480011063</v>
      </c>
      <c r="G286" s="24">
        <v>45336.061480011063</v>
      </c>
      <c r="H286" s="25">
        <v>3392</v>
      </c>
      <c r="I286" s="26">
        <f t="shared" si="9"/>
        <v>-1017182.1547444484</v>
      </c>
      <c r="J286" s="26">
        <f t="shared" si="10"/>
        <v>1049634.1089160112</v>
      </c>
      <c r="K286" s="26" t="str">
        <f t="shared" si="11"/>
        <v>Good</v>
      </c>
      <c r="L286" s="25">
        <f t="shared" si="12"/>
        <v>3392</v>
      </c>
      <c r="M286" s="26">
        <f t="shared" si="13"/>
        <v>-13975.836194986849</v>
      </c>
      <c r="N286" s="26">
        <f t="shared" si="14"/>
        <v>20870.014808382854</v>
      </c>
      <c r="O286" s="26" t="str">
        <f t="shared" si="15"/>
        <v>Good</v>
      </c>
      <c r="P286" s="25">
        <f t="shared" si="16"/>
        <v>3392</v>
      </c>
      <c r="Q286" s="25">
        <f t="shared" si="17"/>
        <v>3392</v>
      </c>
    </row>
    <row r="287" spans="6:17" ht="15.75" customHeight="1" x14ac:dyDescent="0.2">
      <c r="F287" s="16">
        <v>45335.512662998619</v>
      </c>
      <c r="G287" s="24">
        <v>45335.512662998619</v>
      </c>
      <c r="H287" s="25">
        <v>3322</v>
      </c>
      <c r="I287" s="26">
        <f t="shared" si="9"/>
        <v>-1017182.1547444484</v>
      </c>
      <c r="J287" s="26">
        <f t="shared" si="10"/>
        <v>1049634.1089160112</v>
      </c>
      <c r="K287" s="26" t="str">
        <f t="shared" si="11"/>
        <v>Good</v>
      </c>
      <c r="L287" s="25">
        <f t="shared" si="12"/>
        <v>3322</v>
      </c>
      <c r="M287" s="26">
        <f t="shared" si="13"/>
        <v>-13975.836194986849</v>
      </c>
      <c r="N287" s="26">
        <f t="shared" si="14"/>
        <v>20870.014808382854</v>
      </c>
      <c r="O287" s="26" t="str">
        <f t="shared" si="15"/>
        <v>Good</v>
      </c>
      <c r="P287" s="25">
        <f t="shared" si="16"/>
        <v>3322</v>
      </c>
      <c r="Q287" s="25">
        <f t="shared" si="17"/>
        <v>3322</v>
      </c>
    </row>
    <row r="288" spans="6:17" ht="15.75" customHeight="1" x14ac:dyDescent="0.2">
      <c r="F288" s="16">
        <v>45334.905620009595</v>
      </c>
      <c r="G288" s="24">
        <v>45334.905620009595</v>
      </c>
      <c r="H288" s="25">
        <v>3740</v>
      </c>
      <c r="I288" s="26">
        <f t="shared" si="9"/>
        <v>-1017182.1547444484</v>
      </c>
      <c r="J288" s="26">
        <f t="shared" si="10"/>
        <v>1049634.1089160112</v>
      </c>
      <c r="K288" s="26" t="str">
        <f t="shared" si="11"/>
        <v>Good</v>
      </c>
      <c r="L288" s="25">
        <f t="shared" si="12"/>
        <v>3740</v>
      </c>
      <c r="M288" s="26">
        <f t="shared" si="13"/>
        <v>-13975.836194986849</v>
      </c>
      <c r="N288" s="26">
        <f t="shared" si="14"/>
        <v>20870.014808382854</v>
      </c>
      <c r="O288" s="26" t="str">
        <f t="shared" si="15"/>
        <v>Good</v>
      </c>
      <c r="P288" s="25">
        <f t="shared" si="16"/>
        <v>3740</v>
      </c>
      <c r="Q288" s="25">
        <f t="shared" si="17"/>
        <v>3740</v>
      </c>
    </row>
    <row r="289" spans="6:17" ht="15.75" customHeight="1" x14ac:dyDescent="0.2">
      <c r="F289" s="16">
        <v>45334.296356632098</v>
      </c>
      <c r="G289" s="24">
        <v>45334.296356632098</v>
      </c>
      <c r="H289" s="25">
        <v>3741</v>
      </c>
      <c r="I289" s="26">
        <f t="shared" si="9"/>
        <v>-1017182.1547444484</v>
      </c>
      <c r="J289" s="26">
        <f t="shared" si="10"/>
        <v>1049634.1089160112</v>
      </c>
      <c r="K289" s="26" t="str">
        <f t="shared" si="11"/>
        <v>Good</v>
      </c>
      <c r="L289" s="25">
        <f t="shared" si="12"/>
        <v>3741</v>
      </c>
      <c r="M289" s="26">
        <f t="shared" si="13"/>
        <v>-13975.836194986849</v>
      </c>
      <c r="N289" s="26">
        <f t="shared" si="14"/>
        <v>20870.014808382854</v>
      </c>
      <c r="O289" s="26" t="str">
        <f t="shared" si="15"/>
        <v>Good</v>
      </c>
      <c r="P289" s="25">
        <f t="shared" si="16"/>
        <v>3741</v>
      </c>
      <c r="Q289" s="25">
        <f t="shared" si="17"/>
        <v>3741</v>
      </c>
    </row>
    <row r="290" spans="6:17" ht="15.75" customHeight="1" x14ac:dyDescent="0.2">
      <c r="F290" s="16">
        <v>45331.505613943889</v>
      </c>
      <c r="G290" s="24">
        <v>45331.505613943889</v>
      </c>
      <c r="H290" s="25">
        <v>3786</v>
      </c>
      <c r="I290" s="26">
        <f t="shared" si="9"/>
        <v>-1017182.1547444484</v>
      </c>
      <c r="J290" s="26">
        <f t="shared" si="10"/>
        <v>1049634.1089160112</v>
      </c>
      <c r="K290" s="26" t="str">
        <f t="shared" si="11"/>
        <v>Good</v>
      </c>
      <c r="L290" s="25">
        <f t="shared" si="12"/>
        <v>3786</v>
      </c>
      <c r="M290" s="26">
        <f t="shared" si="13"/>
        <v>-13975.836194986849</v>
      </c>
      <c r="N290" s="26">
        <f t="shared" si="14"/>
        <v>20870.014808382854</v>
      </c>
      <c r="O290" s="26" t="str">
        <f t="shared" si="15"/>
        <v>Good</v>
      </c>
      <c r="P290" s="25">
        <f t="shared" si="16"/>
        <v>3786</v>
      </c>
      <c r="Q290" s="25">
        <f t="shared" si="17"/>
        <v>3786</v>
      </c>
    </row>
    <row r="291" spans="6:17" ht="15.75" customHeight="1" x14ac:dyDescent="0.2">
      <c r="F291" s="16">
        <v>45330.894707600622</v>
      </c>
      <c r="G291" s="24">
        <v>45330.894707600622</v>
      </c>
      <c r="H291" s="25">
        <v>3569</v>
      </c>
      <c r="I291" s="26">
        <f t="shared" si="9"/>
        <v>-1017182.1547444484</v>
      </c>
      <c r="J291" s="26">
        <f t="shared" si="10"/>
        <v>1049634.1089160112</v>
      </c>
      <c r="K291" s="26" t="str">
        <f t="shared" si="11"/>
        <v>Good</v>
      </c>
      <c r="L291" s="25">
        <f t="shared" si="12"/>
        <v>3569</v>
      </c>
      <c r="M291" s="26">
        <f t="shared" si="13"/>
        <v>-13975.836194986849</v>
      </c>
      <c r="N291" s="26">
        <f t="shared" si="14"/>
        <v>20870.014808382854</v>
      </c>
      <c r="O291" s="26" t="str">
        <f t="shared" si="15"/>
        <v>Good</v>
      </c>
      <c r="P291" s="25">
        <f t="shared" si="16"/>
        <v>3569</v>
      </c>
      <c r="Q291" s="25">
        <f t="shared" si="17"/>
        <v>3569</v>
      </c>
    </row>
    <row r="292" spans="6:17" ht="15.75" customHeight="1" x14ac:dyDescent="0.2">
      <c r="F292" s="16">
        <v>45330.300007988037</v>
      </c>
      <c r="G292" s="24">
        <v>45330.300007988037</v>
      </c>
      <c r="H292" s="25">
        <v>4242</v>
      </c>
      <c r="I292" s="26">
        <f t="shared" si="9"/>
        <v>-1017182.1547444484</v>
      </c>
      <c r="J292" s="26">
        <f t="shared" si="10"/>
        <v>1049634.1089160112</v>
      </c>
      <c r="K292" s="26" t="str">
        <f t="shared" si="11"/>
        <v>Good</v>
      </c>
      <c r="L292" s="25">
        <f t="shared" si="12"/>
        <v>4242</v>
      </c>
      <c r="M292" s="26">
        <f t="shared" si="13"/>
        <v>-13975.836194986849</v>
      </c>
      <c r="N292" s="26">
        <f t="shared" si="14"/>
        <v>20870.014808382854</v>
      </c>
      <c r="O292" s="26" t="str">
        <f t="shared" si="15"/>
        <v>Good</v>
      </c>
      <c r="P292" s="25">
        <f t="shared" si="16"/>
        <v>4242</v>
      </c>
      <c r="Q292" s="25">
        <f t="shared" si="17"/>
        <v>4242</v>
      </c>
    </row>
    <row r="293" spans="6:17" ht="15.75" customHeight="1" x14ac:dyDescent="0.2">
      <c r="F293" s="16">
        <v>45329.742370020162</v>
      </c>
      <c r="G293" s="24">
        <v>45329.742370020162</v>
      </c>
      <c r="H293" s="25">
        <v>3615</v>
      </c>
      <c r="I293" s="26">
        <f t="shared" si="9"/>
        <v>-1017182.1547444484</v>
      </c>
      <c r="J293" s="26">
        <f t="shared" si="10"/>
        <v>1049634.1089160112</v>
      </c>
      <c r="K293" s="26" t="str">
        <f t="shared" si="11"/>
        <v>Good</v>
      </c>
      <c r="L293" s="25">
        <f t="shared" si="12"/>
        <v>3615</v>
      </c>
      <c r="M293" s="26">
        <f t="shared" si="13"/>
        <v>-13975.836194986849</v>
      </c>
      <c r="N293" s="26">
        <f t="shared" si="14"/>
        <v>20870.014808382854</v>
      </c>
      <c r="O293" s="26" t="str">
        <f t="shared" si="15"/>
        <v>Good</v>
      </c>
      <c r="P293" s="25">
        <f t="shared" si="16"/>
        <v>3615</v>
      </c>
      <c r="Q293" s="25">
        <f t="shared" si="17"/>
        <v>3615</v>
      </c>
    </row>
    <row r="294" spans="6:17" ht="15.75" customHeight="1" x14ac:dyDescent="0.2">
      <c r="F294" s="16">
        <v>45329.187677654496</v>
      </c>
      <c r="G294" s="24">
        <v>45329.187677654496</v>
      </c>
      <c r="H294" s="25">
        <v>4022</v>
      </c>
      <c r="I294" s="26">
        <f t="shared" si="9"/>
        <v>-1017182.1547444484</v>
      </c>
      <c r="J294" s="26">
        <f t="shared" si="10"/>
        <v>1049634.1089160112</v>
      </c>
      <c r="K294" s="26" t="str">
        <f t="shared" si="11"/>
        <v>Good</v>
      </c>
      <c r="L294" s="25">
        <f t="shared" si="12"/>
        <v>4022</v>
      </c>
      <c r="M294" s="26">
        <f t="shared" si="13"/>
        <v>-13975.836194986849</v>
      </c>
      <c r="N294" s="26">
        <f t="shared" si="14"/>
        <v>20870.014808382854</v>
      </c>
      <c r="O294" s="26" t="str">
        <f t="shared" si="15"/>
        <v>Good</v>
      </c>
      <c r="P294" s="25">
        <f t="shared" si="16"/>
        <v>4022</v>
      </c>
      <c r="Q294" s="25">
        <f t="shared" si="17"/>
        <v>4022</v>
      </c>
    </row>
    <row r="295" spans="6:17" ht="15.75" customHeight="1" x14ac:dyDescent="0.2">
      <c r="F295" s="16">
        <v>45328.5977685588</v>
      </c>
      <c r="G295" s="24">
        <v>45328.5977685588</v>
      </c>
      <c r="H295" s="25">
        <v>3824</v>
      </c>
      <c r="I295" s="26">
        <f t="shared" si="9"/>
        <v>-1017182.1547444484</v>
      </c>
      <c r="J295" s="26">
        <f t="shared" si="10"/>
        <v>1049634.1089160112</v>
      </c>
      <c r="K295" s="26" t="str">
        <f t="shared" si="11"/>
        <v>Good</v>
      </c>
      <c r="L295" s="25">
        <f t="shared" si="12"/>
        <v>3824</v>
      </c>
      <c r="M295" s="26">
        <f t="shared" si="13"/>
        <v>-13975.836194986849</v>
      </c>
      <c r="N295" s="26">
        <f t="shared" si="14"/>
        <v>20870.014808382854</v>
      </c>
      <c r="O295" s="26" t="str">
        <f t="shared" si="15"/>
        <v>Good</v>
      </c>
      <c r="P295" s="25">
        <f t="shared" si="16"/>
        <v>3824</v>
      </c>
      <c r="Q295" s="25">
        <f t="shared" si="17"/>
        <v>3824</v>
      </c>
    </row>
    <row r="296" spans="6:17" ht="15.75" customHeight="1" x14ac:dyDescent="0.2">
      <c r="F296" s="16">
        <v>45328.016138500156</v>
      </c>
      <c r="G296" s="24">
        <v>45328.016138500156</v>
      </c>
      <c r="H296" s="25">
        <v>4553</v>
      </c>
      <c r="I296" s="26">
        <f t="shared" si="9"/>
        <v>-1017182.1547444484</v>
      </c>
      <c r="J296" s="26">
        <f t="shared" si="10"/>
        <v>1049634.1089160112</v>
      </c>
      <c r="K296" s="26" t="str">
        <f t="shared" si="11"/>
        <v>Good</v>
      </c>
      <c r="L296" s="25">
        <f t="shared" si="12"/>
        <v>4553</v>
      </c>
      <c r="M296" s="26">
        <f t="shared" si="13"/>
        <v>-13975.836194986849</v>
      </c>
      <c r="N296" s="26">
        <f t="shared" si="14"/>
        <v>20870.014808382854</v>
      </c>
      <c r="O296" s="26" t="str">
        <f t="shared" si="15"/>
        <v>Good</v>
      </c>
      <c r="P296" s="25">
        <f t="shared" si="16"/>
        <v>4553</v>
      </c>
      <c r="Q296" s="25">
        <f t="shared" si="17"/>
        <v>4553</v>
      </c>
    </row>
    <row r="297" spans="6:17" ht="15.75" customHeight="1" x14ac:dyDescent="0.2">
      <c r="F297" s="16">
        <v>45327.403297556863</v>
      </c>
      <c r="G297" s="24">
        <v>45327.403297556863</v>
      </c>
      <c r="H297" s="25">
        <v>3674</v>
      </c>
      <c r="I297" s="26">
        <f t="shared" si="9"/>
        <v>-1017182.1547444484</v>
      </c>
      <c r="J297" s="26">
        <f t="shared" si="10"/>
        <v>1049634.1089160112</v>
      </c>
      <c r="K297" s="26" t="str">
        <f t="shared" si="11"/>
        <v>Good</v>
      </c>
      <c r="L297" s="25">
        <f t="shared" si="12"/>
        <v>3674</v>
      </c>
      <c r="M297" s="26">
        <f t="shared" si="13"/>
        <v>-13975.836194986849</v>
      </c>
      <c r="N297" s="26">
        <f t="shared" si="14"/>
        <v>20870.014808382854</v>
      </c>
      <c r="O297" s="26" t="str">
        <f t="shared" si="15"/>
        <v>Good</v>
      </c>
      <c r="P297" s="25">
        <f t="shared" si="16"/>
        <v>3674</v>
      </c>
      <c r="Q297" s="25">
        <f t="shared" si="17"/>
        <v>3674</v>
      </c>
    </row>
    <row r="298" spans="6:17" ht="15.75" customHeight="1" x14ac:dyDescent="0.2">
      <c r="F298" s="16">
        <v>45324.656166472581</v>
      </c>
      <c r="G298" s="24">
        <v>45324.656166472581</v>
      </c>
      <c r="H298" s="25">
        <v>4518</v>
      </c>
      <c r="I298" s="26">
        <f t="shared" si="9"/>
        <v>-1017182.1547444484</v>
      </c>
      <c r="J298" s="26">
        <f t="shared" si="10"/>
        <v>1049634.1089160112</v>
      </c>
      <c r="K298" s="26" t="str">
        <f t="shared" si="11"/>
        <v>Good</v>
      </c>
      <c r="L298" s="25">
        <f t="shared" si="12"/>
        <v>4518</v>
      </c>
      <c r="M298" s="26">
        <f t="shared" si="13"/>
        <v>-13975.836194986849</v>
      </c>
      <c r="N298" s="26">
        <f t="shared" si="14"/>
        <v>20870.014808382854</v>
      </c>
      <c r="O298" s="26" t="str">
        <f t="shared" si="15"/>
        <v>Good</v>
      </c>
      <c r="P298" s="25">
        <f t="shared" si="16"/>
        <v>4518</v>
      </c>
      <c r="Q298" s="25">
        <f t="shared" si="17"/>
        <v>4518</v>
      </c>
    </row>
    <row r="299" spans="6:17" ht="15.75" customHeight="1" x14ac:dyDescent="0.2">
      <c r="F299" s="16">
        <v>45324.11035725307</v>
      </c>
      <c r="G299" s="24">
        <v>45324.11035725307</v>
      </c>
      <c r="H299" s="25">
        <v>4726</v>
      </c>
      <c r="I299" s="26">
        <f t="shared" si="9"/>
        <v>-1017182.1547444484</v>
      </c>
      <c r="J299" s="26">
        <f t="shared" si="10"/>
        <v>1049634.1089160112</v>
      </c>
      <c r="K299" s="26" t="str">
        <f t="shared" si="11"/>
        <v>Good</v>
      </c>
      <c r="L299" s="25">
        <f t="shared" si="12"/>
        <v>4726</v>
      </c>
      <c r="M299" s="26">
        <f t="shared" si="13"/>
        <v>-13975.836194986849</v>
      </c>
      <c r="N299" s="26">
        <f t="shared" si="14"/>
        <v>20870.014808382854</v>
      </c>
      <c r="O299" s="26" t="str">
        <f t="shared" si="15"/>
        <v>Good</v>
      </c>
      <c r="P299" s="25">
        <f t="shared" si="16"/>
        <v>4726</v>
      </c>
      <c r="Q299" s="25">
        <f t="shared" si="17"/>
        <v>4726</v>
      </c>
    </row>
    <row r="300" spans="6:17" ht="15.75" customHeight="1" x14ac:dyDescent="0.2">
      <c r="F300" s="16">
        <v>45323.570361327627</v>
      </c>
      <c r="G300" s="24">
        <v>45323.570361327627</v>
      </c>
      <c r="H300" s="25">
        <v>3784</v>
      </c>
      <c r="I300" s="26">
        <f t="shared" si="9"/>
        <v>-1017182.1547444484</v>
      </c>
      <c r="J300" s="26">
        <f t="shared" si="10"/>
        <v>1049634.1089160112</v>
      </c>
      <c r="K300" s="26" t="str">
        <f t="shared" si="11"/>
        <v>Good</v>
      </c>
      <c r="L300" s="25">
        <f t="shared" si="12"/>
        <v>3784</v>
      </c>
      <c r="M300" s="26">
        <f t="shared" si="13"/>
        <v>-13975.836194986849</v>
      </c>
      <c r="N300" s="26">
        <f t="shared" si="14"/>
        <v>20870.014808382854</v>
      </c>
      <c r="O300" s="26" t="str">
        <f t="shared" si="15"/>
        <v>Good</v>
      </c>
      <c r="P300" s="25">
        <f t="shared" si="16"/>
        <v>3784</v>
      </c>
      <c r="Q300" s="25">
        <f t="shared" si="17"/>
        <v>3784</v>
      </c>
    </row>
    <row r="301" spans="6:17" ht="15.75" customHeight="1" x14ac:dyDescent="0.2">
      <c r="F301" s="16">
        <v>45322.991120539264</v>
      </c>
      <c r="G301" s="24">
        <v>45322.991120539264</v>
      </c>
      <c r="H301" s="25">
        <v>4466</v>
      </c>
      <c r="I301" s="26">
        <f t="shared" si="9"/>
        <v>-1017182.1547444484</v>
      </c>
      <c r="J301" s="26">
        <f t="shared" si="10"/>
        <v>1049634.1089160112</v>
      </c>
      <c r="K301" s="26" t="str">
        <f t="shared" si="11"/>
        <v>Good</v>
      </c>
      <c r="L301" s="25">
        <f t="shared" si="12"/>
        <v>4466</v>
      </c>
      <c r="M301" s="26">
        <f t="shared" si="13"/>
        <v>-13975.836194986849</v>
      </c>
      <c r="N301" s="26">
        <f t="shared" si="14"/>
        <v>20870.014808382854</v>
      </c>
      <c r="O301" s="26" t="str">
        <f t="shared" si="15"/>
        <v>Good</v>
      </c>
      <c r="P301" s="25">
        <f t="shared" si="16"/>
        <v>4466</v>
      </c>
      <c r="Q301" s="25">
        <f t="shared" si="17"/>
        <v>4466</v>
      </c>
    </row>
    <row r="302" spans="6:17" ht="15.75" customHeight="1" x14ac:dyDescent="0.2">
      <c r="F302" s="16">
        <v>45322.419757463103</v>
      </c>
      <c r="G302" s="24">
        <v>45322.419757463103</v>
      </c>
      <c r="H302" s="25">
        <v>4205</v>
      </c>
      <c r="I302" s="26">
        <f t="shared" si="9"/>
        <v>-1017182.1547444484</v>
      </c>
      <c r="J302" s="26">
        <f t="shared" si="10"/>
        <v>1049634.1089160112</v>
      </c>
      <c r="K302" s="26" t="str">
        <f t="shared" si="11"/>
        <v>Good</v>
      </c>
      <c r="L302" s="25">
        <f t="shared" si="12"/>
        <v>4205</v>
      </c>
      <c r="M302" s="26">
        <f t="shared" si="13"/>
        <v>-13975.836194986849</v>
      </c>
      <c r="N302" s="26">
        <f t="shared" si="14"/>
        <v>20870.014808382854</v>
      </c>
      <c r="O302" s="26" t="str">
        <f t="shared" si="15"/>
        <v>Good</v>
      </c>
      <c r="P302" s="25">
        <f t="shared" si="16"/>
        <v>4205</v>
      </c>
      <c r="Q302" s="25">
        <f t="shared" si="17"/>
        <v>4205</v>
      </c>
    </row>
    <row r="303" spans="6:17" ht="15.75" customHeight="1" x14ac:dyDescent="0.2">
      <c r="F303" s="16">
        <v>45321.841043934131</v>
      </c>
      <c r="G303" s="24">
        <v>45321.841043934131</v>
      </c>
      <c r="H303" s="25">
        <v>4739</v>
      </c>
      <c r="I303" s="26">
        <f t="shared" si="9"/>
        <v>-1017182.1547444484</v>
      </c>
      <c r="J303" s="26">
        <f t="shared" si="10"/>
        <v>1049634.1089160112</v>
      </c>
      <c r="K303" s="26" t="str">
        <f t="shared" si="11"/>
        <v>Good</v>
      </c>
      <c r="L303" s="25">
        <f t="shared" si="12"/>
        <v>4739</v>
      </c>
      <c r="M303" s="26">
        <f t="shared" si="13"/>
        <v>-13975.836194986849</v>
      </c>
      <c r="N303" s="26">
        <f t="shared" si="14"/>
        <v>20870.014808382854</v>
      </c>
      <c r="O303" s="26" t="str">
        <f t="shared" si="15"/>
        <v>Good</v>
      </c>
      <c r="P303" s="25">
        <f t="shared" si="16"/>
        <v>4739</v>
      </c>
      <c r="Q303" s="25">
        <f t="shared" si="17"/>
        <v>4739</v>
      </c>
    </row>
    <row r="304" spans="6:17" ht="15.75" customHeight="1" x14ac:dyDescent="0.2">
      <c r="F304" s="16">
        <v>45321.289533381467</v>
      </c>
      <c r="G304" s="24">
        <v>45321.289533381467</v>
      </c>
      <c r="H304" s="25">
        <v>4374</v>
      </c>
      <c r="I304" s="26">
        <f t="shared" si="9"/>
        <v>-1017182.1547444484</v>
      </c>
      <c r="J304" s="26">
        <f t="shared" si="10"/>
        <v>1049634.1089160112</v>
      </c>
      <c r="K304" s="26" t="str">
        <f t="shared" si="11"/>
        <v>Good</v>
      </c>
      <c r="L304" s="25">
        <f t="shared" si="12"/>
        <v>4374</v>
      </c>
      <c r="M304" s="26">
        <f t="shared" si="13"/>
        <v>-13975.836194986849</v>
      </c>
      <c r="N304" s="26">
        <f t="shared" si="14"/>
        <v>20870.014808382854</v>
      </c>
      <c r="O304" s="26" t="str">
        <f t="shared" si="15"/>
        <v>Good</v>
      </c>
      <c r="P304" s="25">
        <f t="shared" si="16"/>
        <v>4374</v>
      </c>
      <c r="Q304" s="25">
        <f t="shared" si="17"/>
        <v>4374</v>
      </c>
    </row>
    <row r="305" spans="6:17" ht="15.75" customHeight="1" x14ac:dyDescent="0.2">
      <c r="F305" s="16">
        <v>45320.679311789652</v>
      </c>
      <c r="G305" s="24">
        <v>45320.679311789652</v>
      </c>
      <c r="H305" s="25">
        <v>4499</v>
      </c>
      <c r="I305" s="26">
        <f t="shared" si="9"/>
        <v>-1017182.1547444484</v>
      </c>
      <c r="J305" s="26">
        <f t="shared" si="10"/>
        <v>1049634.1089160112</v>
      </c>
      <c r="K305" s="26" t="str">
        <f t="shared" si="11"/>
        <v>Good</v>
      </c>
      <c r="L305" s="25">
        <f t="shared" si="12"/>
        <v>4499</v>
      </c>
      <c r="M305" s="26">
        <f t="shared" si="13"/>
        <v>-13975.836194986849</v>
      </c>
      <c r="N305" s="26">
        <f t="shared" si="14"/>
        <v>20870.014808382854</v>
      </c>
      <c r="O305" s="26" t="str">
        <f t="shared" si="15"/>
        <v>Good</v>
      </c>
      <c r="P305" s="25">
        <f t="shared" si="16"/>
        <v>4499</v>
      </c>
      <c r="Q305" s="25">
        <f t="shared" si="17"/>
        <v>4499</v>
      </c>
    </row>
    <row r="306" spans="6:17" ht="15.75" customHeight="1" x14ac:dyDescent="0.2">
      <c r="F306" s="16">
        <v>45320.12620440319</v>
      </c>
      <c r="G306" s="24">
        <v>45320.12620440319</v>
      </c>
      <c r="H306" s="25">
        <v>4912</v>
      </c>
      <c r="I306" s="26">
        <f t="shared" si="9"/>
        <v>-1017182.1547444484</v>
      </c>
      <c r="J306" s="26">
        <f t="shared" si="10"/>
        <v>1049634.1089160112</v>
      </c>
      <c r="K306" s="26" t="str">
        <f t="shared" si="11"/>
        <v>Good</v>
      </c>
      <c r="L306" s="25">
        <f t="shared" si="12"/>
        <v>4912</v>
      </c>
      <c r="M306" s="26">
        <f t="shared" si="13"/>
        <v>-13975.836194986849</v>
      </c>
      <c r="N306" s="26">
        <f t="shared" si="14"/>
        <v>20870.014808382854</v>
      </c>
      <c r="O306" s="26" t="str">
        <f t="shared" si="15"/>
        <v>Good</v>
      </c>
      <c r="P306" s="25">
        <f t="shared" si="16"/>
        <v>4912</v>
      </c>
      <c r="Q306" s="25">
        <f t="shared" si="17"/>
        <v>4912</v>
      </c>
    </row>
    <row r="307" spans="6:17" ht="15.75" customHeight="1" x14ac:dyDescent="0.2">
      <c r="F307" s="16">
        <v>45317.850828344439</v>
      </c>
      <c r="G307" s="24">
        <v>45317.850828344439</v>
      </c>
      <c r="H307" s="25">
        <v>5000</v>
      </c>
      <c r="I307" s="26">
        <f t="shared" si="9"/>
        <v>-1017182.1547444484</v>
      </c>
      <c r="J307" s="26">
        <f t="shared" si="10"/>
        <v>1049634.1089160112</v>
      </c>
      <c r="K307" s="26" t="str">
        <f t="shared" si="11"/>
        <v>Good</v>
      </c>
      <c r="L307" s="25">
        <f t="shared" si="12"/>
        <v>5000</v>
      </c>
      <c r="M307" s="26">
        <f t="shared" si="13"/>
        <v>-13975.836194986849</v>
      </c>
      <c r="N307" s="26">
        <f t="shared" si="14"/>
        <v>20870.014808382854</v>
      </c>
      <c r="O307" s="26" t="str">
        <f t="shared" si="15"/>
        <v>Good</v>
      </c>
      <c r="P307" s="25">
        <f t="shared" si="16"/>
        <v>5000</v>
      </c>
      <c r="Q307" s="25">
        <f t="shared" si="17"/>
        <v>5000</v>
      </c>
    </row>
    <row r="308" spans="6:17" ht="15.75" customHeight="1" x14ac:dyDescent="0.2">
      <c r="F308" s="16">
        <v>45317.240314525814</v>
      </c>
      <c r="G308" s="24">
        <v>45317.240314525814</v>
      </c>
      <c r="H308" s="25">
        <v>4402</v>
      </c>
      <c r="I308" s="26">
        <f t="shared" si="9"/>
        <v>-1017182.1547444484</v>
      </c>
      <c r="J308" s="26">
        <f t="shared" si="10"/>
        <v>1049634.1089160112</v>
      </c>
      <c r="K308" s="26" t="str">
        <f t="shared" si="11"/>
        <v>Good</v>
      </c>
      <c r="L308" s="25">
        <f t="shared" si="12"/>
        <v>4402</v>
      </c>
      <c r="M308" s="26">
        <f t="shared" si="13"/>
        <v>-13975.836194986849</v>
      </c>
      <c r="N308" s="26">
        <f t="shared" si="14"/>
        <v>20870.014808382854</v>
      </c>
      <c r="O308" s="26" t="str">
        <f t="shared" si="15"/>
        <v>Good</v>
      </c>
      <c r="P308" s="25">
        <f t="shared" si="16"/>
        <v>4402</v>
      </c>
      <c r="Q308" s="25">
        <f t="shared" si="17"/>
        <v>4402</v>
      </c>
    </row>
    <row r="309" spans="6:17" ht="15.75" customHeight="1" x14ac:dyDescent="0.2">
      <c r="F309" s="16">
        <v>45316.661731374836</v>
      </c>
      <c r="G309" s="24">
        <v>45316.661731374836</v>
      </c>
      <c r="H309" s="25">
        <v>4749</v>
      </c>
      <c r="I309" s="26">
        <f t="shared" si="9"/>
        <v>-1017182.1547444484</v>
      </c>
      <c r="J309" s="26">
        <f t="shared" si="10"/>
        <v>1049634.1089160112</v>
      </c>
      <c r="K309" s="26" t="str">
        <f t="shared" si="11"/>
        <v>Good</v>
      </c>
      <c r="L309" s="25">
        <f t="shared" si="12"/>
        <v>4749</v>
      </c>
      <c r="M309" s="26">
        <f t="shared" si="13"/>
        <v>-13975.836194986849</v>
      </c>
      <c r="N309" s="26">
        <f t="shared" si="14"/>
        <v>20870.014808382854</v>
      </c>
      <c r="O309" s="26" t="str">
        <f t="shared" si="15"/>
        <v>Good</v>
      </c>
      <c r="P309" s="25">
        <f t="shared" si="16"/>
        <v>4749</v>
      </c>
      <c r="Q309" s="25">
        <f t="shared" si="17"/>
        <v>4749</v>
      </c>
    </row>
    <row r="310" spans="6:17" ht="15.75" customHeight="1" x14ac:dyDescent="0.2">
      <c r="F310" s="16">
        <v>45316.128703169779</v>
      </c>
      <c r="G310" s="24">
        <v>45316.128703169779</v>
      </c>
      <c r="H310" s="25">
        <v>4231</v>
      </c>
      <c r="I310" s="26">
        <f t="shared" si="9"/>
        <v>-1017182.1547444484</v>
      </c>
      <c r="J310" s="26">
        <f t="shared" si="10"/>
        <v>1049634.1089160112</v>
      </c>
      <c r="K310" s="26" t="str">
        <f t="shared" si="11"/>
        <v>Good</v>
      </c>
      <c r="L310" s="25">
        <f t="shared" si="12"/>
        <v>4231</v>
      </c>
      <c r="M310" s="26">
        <f t="shared" si="13"/>
        <v>-13975.836194986849</v>
      </c>
      <c r="N310" s="26">
        <f t="shared" si="14"/>
        <v>20870.014808382854</v>
      </c>
      <c r="O310" s="26" t="str">
        <f t="shared" si="15"/>
        <v>Good</v>
      </c>
      <c r="P310" s="25">
        <f t="shared" si="16"/>
        <v>4231</v>
      </c>
      <c r="Q310" s="25">
        <f t="shared" si="17"/>
        <v>4231</v>
      </c>
    </row>
    <row r="311" spans="6:17" ht="15.75" customHeight="1" x14ac:dyDescent="0.2">
      <c r="F311" s="16">
        <v>45315.552269725908</v>
      </c>
      <c r="G311" s="24">
        <v>45315.552269725908</v>
      </c>
      <c r="H311" s="25">
        <v>5166</v>
      </c>
      <c r="I311" s="26">
        <f t="shared" si="9"/>
        <v>-1017182.1547444484</v>
      </c>
      <c r="J311" s="26">
        <f t="shared" si="10"/>
        <v>1049634.1089160112</v>
      </c>
      <c r="K311" s="26" t="str">
        <f t="shared" si="11"/>
        <v>Good</v>
      </c>
      <c r="L311" s="25">
        <f t="shared" si="12"/>
        <v>5166</v>
      </c>
      <c r="M311" s="26">
        <f t="shared" si="13"/>
        <v>-13975.836194986849</v>
      </c>
      <c r="N311" s="26">
        <f t="shared" si="14"/>
        <v>20870.014808382854</v>
      </c>
      <c r="O311" s="26" t="str">
        <f t="shared" si="15"/>
        <v>Good</v>
      </c>
      <c r="P311" s="25">
        <f t="shared" si="16"/>
        <v>5166</v>
      </c>
      <c r="Q311" s="25">
        <f t="shared" si="17"/>
        <v>5166</v>
      </c>
    </row>
    <row r="312" spans="6:17" ht="15.75" customHeight="1" x14ac:dyDescent="0.2">
      <c r="F312" s="16">
        <v>45314.982514705916</v>
      </c>
      <c r="G312" s="24">
        <v>45314.982514705916</v>
      </c>
      <c r="H312" s="25">
        <v>4267</v>
      </c>
      <c r="I312" s="26">
        <f t="shared" si="9"/>
        <v>-1017182.1547444484</v>
      </c>
      <c r="J312" s="26">
        <f t="shared" si="10"/>
        <v>1049634.1089160112</v>
      </c>
      <c r="K312" s="26" t="str">
        <f t="shared" si="11"/>
        <v>Good</v>
      </c>
      <c r="L312" s="25">
        <f t="shared" si="12"/>
        <v>4267</v>
      </c>
      <c r="M312" s="26">
        <f t="shared" si="13"/>
        <v>-13975.836194986849</v>
      </c>
      <c r="N312" s="26">
        <f t="shared" si="14"/>
        <v>20870.014808382854</v>
      </c>
      <c r="O312" s="26" t="str">
        <f t="shared" si="15"/>
        <v>Good</v>
      </c>
      <c r="P312" s="25">
        <f t="shared" si="16"/>
        <v>4267</v>
      </c>
      <c r="Q312" s="25">
        <f t="shared" si="17"/>
        <v>4267</v>
      </c>
    </row>
    <row r="313" spans="6:17" ht="15.75" customHeight="1" x14ac:dyDescent="0.2">
      <c r="F313" s="16">
        <v>45314.40981646454</v>
      </c>
      <c r="G313" s="24">
        <v>45314.40981646454</v>
      </c>
      <c r="H313" s="25">
        <v>4798</v>
      </c>
      <c r="I313" s="26">
        <f t="shared" si="9"/>
        <v>-1017182.1547444484</v>
      </c>
      <c r="J313" s="26">
        <f t="shared" si="10"/>
        <v>1049634.1089160112</v>
      </c>
      <c r="K313" s="26" t="str">
        <f t="shared" si="11"/>
        <v>Good</v>
      </c>
      <c r="L313" s="25">
        <f t="shared" si="12"/>
        <v>4798</v>
      </c>
      <c r="M313" s="26">
        <f t="shared" si="13"/>
        <v>-13975.836194986849</v>
      </c>
      <c r="N313" s="26">
        <f t="shared" si="14"/>
        <v>20870.014808382854</v>
      </c>
      <c r="O313" s="26" t="str">
        <f t="shared" si="15"/>
        <v>Good</v>
      </c>
      <c r="P313" s="25">
        <f t="shared" si="16"/>
        <v>4798</v>
      </c>
      <c r="Q313" s="25">
        <f t="shared" si="17"/>
        <v>4798</v>
      </c>
    </row>
    <row r="314" spans="6:17" ht="15.75" customHeight="1" x14ac:dyDescent="0.2">
      <c r="F314" s="16">
        <v>45313.831077616262</v>
      </c>
      <c r="G314" s="24">
        <v>45313.831077616262</v>
      </c>
      <c r="H314" s="25">
        <v>4810</v>
      </c>
      <c r="I314" s="26">
        <f t="shared" si="9"/>
        <v>-1017182.1547444484</v>
      </c>
      <c r="J314" s="26">
        <f t="shared" si="10"/>
        <v>1049634.1089160112</v>
      </c>
      <c r="K314" s="26" t="str">
        <f t="shared" si="11"/>
        <v>Good</v>
      </c>
      <c r="L314" s="25">
        <f t="shared" si="12"/>
        <v>4810</v>
      </c>
      <c r="M314" s="26">
        <f t="shared" si="13"/>
        <v>-13975.836194986849</v>
      </c>
      <c r="N314" s="26">
        <f t="shared" si="14"/>
        <v>20870.014808382854</v>
      </c>
      <c r="O314" s="26" t="str">
        <f t="shared" si="15"/>
        <v>Good</v>
      </c>
      <c r="P314" s="25">
        <f t="shared" si="16"/>
        <v>4810</v>
      </c>
      <c r="Q314" s="25">
        <f t="shared" si="17"/>
        <v>4810</v>
      </c>
    </row>
    <row r="315" spans="6:17" ht="15.75" customHeight="1" x14ac:dyDescent="0.2">
      <c r="F315" s="16">
        <v>45313.294797635514</v>
      </c>
      <c r="G315" s="24">
        <v>45313.294797635514</v>
      </c>
      <c r="H315" s="25">
        <v>4261</v>
      </c>
      <c r="I315" s="26">
        <f t="shared" si="9"/>
        <v>-1017182.1547444484</v>
      </c>
      <c r="J315" s="26">
        <f t="shared" si="10"/>
        <v>1049634.1089160112</v>
      </c>
      <c r="K315" s="26" t="str">
        <f t="shared" si="11"/>
        <v>Good</v>
      </c>
      <c r="L315" s="25">
        <f t="shared" si="12"/>
        <v>4261</v>
      </c>
      <c r="M315" s="26">
        <f t="shared" si="13"/>
        <v>-13975.836194986849</v>
      </c>
      <c r="N315" s="26">
        <f t="shared" si="14"/>
        <v>20870.014808382854</v>
      </c>
      <c r="O315" s="26" t="str">
        <f t="shared" si="15"/>
        <v>Good</v>
      </c>
      <c r="P315" s="25">
        <f t="shared" si="16"/>
        <v>4261</v>
      </c>
      <c r="Q315" s="25">
        <f t="shared" si="17"/>
        <v>4261</v>
      </c>
    </row>
    <row r="316" spans="6:17" ht="15.75" customHeight="1" x14ac:dyDescent="0.2">
      <c r="F316" s="16">
        <v>45310.985021032662</v>
      </c>
      <c r="G316" s="24">
        <v>45310.985021032662</v>
      </c>
      <c r="H316" s="25">
        <v>5040</v>
      </c>
      <c r="I316" s="26">
        <f t="shared" si="9"/>
        <v>-1017182.1547444484</v>
      </c>
      <c r="J316" s="26">
        <f t="shared" si="10"/>
        <v>1049634.1089160112</v>
      </c>
      <c r="K316" s="26" t="str">
        <f t="shared" si="11"/>
        <v>Good</v>
      </c>
      <c r="L316" s="25">
        <f t="shared" si="12"/>
        <v>5040</v>
      </c>
      <c r="M316" s="26">
        <f t="shared" si="13"/>
        <v>-13975.836194986849</v>
      </c>
      <c r="N316" s="26">
        <f t="shared" si="14"/>
        <v>20870.014808382854</v>
      </c>
      <c r="O316" s="26" t="str">
        <f t="shared" si="15"/>
        <v>Good</v>
      </c>
      <c r="P316" s="25">
        <f t="shared" si="16"/>
        <v>5040</v>
      </c>
      <c r="Q316" s="25">
        <f t="shared" si="17"/>
        <v>5040</v>
      </c>
    </row>
    <row r="317" spans="6:17" ht="15.75" customHeight="1" x14ac:dyDescent="0.2">
      <c r="F317" s="16">
        <v>45310.370889816841</v>
      </c>
      <c r="G317" s="24">
        <v>45310.370889816841</v>
      </c>
      <c r="H317" s="25">
        <v>5363</v>
      </c>
      <c r="I317" s="26">
        <f t="shared" si="9"/>
        <v>-1017182.1547444484</v>
      </c>
      <c r="J317" s="26">
        <f t="shared" si="10"/>
        <v>1049634.1089160112</v>
      </c>
      <c r="K317" s="26" t="str">
        <f t="shared" si="11"/>
        <v>Good</v>
      </c>
      <c r="L317" s="25">
        <f t="shared" si="12"/>
        <v>5363</v>
      </c>
      <c r="M317" s="26">
        <f t="shared" si="13"/>
        <v>-13975.836194986849</v>
      </c>
      <c r="N317" s="26">
        <f t="shared" si="14"/>
        <v>20870.014808382854</v>
      </c>
      <c r="O317" s="26" t="str">
        <f t="shared" si="15"/>
        <v>Good</v>
      </c>
      <c r="P317" s="25">
        <f t="shared" si="16"/>
        <v>5363</v>
      </c>
      <c r="Q317" s="25">
        <f t="shared" si="17"/>
        <v>5363</v>
      </c>
    </row>
    <row r="318" spans="6:17" ht="15.75" customHeight="1" x14ac:dyDescent="0.2">
      <c r="F318" s="16">
        <v>45309.789861147416</v>
      </c>
      <c r="G318" s="24">
        <v>45309.789861147416</v>
      </c>
      <c r="H318" s="25">
        <v>5284</v>
      </c>
      <c r="I318" s="26">
        <f t="shared" si="9"/>
        <v>-1017182.1547444484</v>
      </c>
      <c r="J318" s="26">
        <f t="shared" si="10"/>
        <v>1049634.1089160112</v>
      </c>
      <c r="K318" s="26" t="str">
        <f t="shared" si="11"/>
        <v>Good</v>
      </c>
      <c r="L318" s="25">
        <f t="shared" si="12"/>
        <v>5284</v>
      </c>
      <c r="M318" s="26">
        <f t="shared" si="13"/>
        <v>-13975.836194986849</v>
      </c>
      <c r="N318" s="26">
        <f t="shared" si="14"/>
        <v>20870.014808382854</v>
      </c>
      <c r="O318" s="26" t="str">
        <f t="shared" si="15"/>
        <v>Good</v>
      </c>
      <c r="P318" s="25">
        <f t="shared" si="16"/>
        <v>5284</v>
      </c>
      <c r="Q318" s="25">
        <f t="shared" si="17"/>
        <v>5284</v>
      </c>
    </row>
    <row r="319" spans="6:17" ht="15.75" customHeight="1" x14ac:dyDescent="0.2">
      <c r="F319" s="16">
        <v>45309.19200874096</v>
      </c>
      <c r="G319" s="24">
        <v>45309.19200874096</v>
      </c>
      <c r="H319" s="25">
        <v>5141</v>
      </c>
      <c r="I319" s="26">
        <f t="shared" si="9"/>
        <v>-1017182.1547444484</v>
      </c>
      <c r="J319" s="26">
        <f t="shared" si="10"/>
        <v>1049634.1089160112</v>
      </c>
      <c r="K319" s="26" t="str">
        <f t="shared" si="11"/>
        <v>Good</v>
      </c>
      <c r="L319" s="25">
        <f t="shared" si="12"/>
        <v>5141</v>
      </c>
      <c r="M319" s="26">
        <f t="shared" si="13"/>
        <v>-13975.836194986849</v>
      </c>
      <c r="N319" s="26">
        <f t="shared" si="14"/>
        <v>20870.014808382854</v>
      </c>
      <c r="O319" s="26" t="str">
        <f t="shared" si="15"/>
        <v>Good</v>
      </c>
      <c r="P319" s="25">
        <f t="shared" si="16"/>
        <v>5141</v>
      </c>
      <c r="Q319" s="25">
        <f t="shared" si="17"/>
        <v>5141</v>
      </c>
    </row>
    <row r="320" spans="6:17" ht="15.75" customHeight="1" x14ac:dyDescent="0.2">
      <c r="F320" s="16">
        <v>45308.65882904904</v>
      </c>
      <c r="G320" s="24">
        <v>45308.65882904904</v>
      </c>
      <c r="H320" s="25">
        <v>5532</v>
      </c>
      <c r="I320" s="26">
        <f t="shared" si="9"/>
        <v>-1017182.1547444484</v>
      </c>
      <c r="J320" s="26">
        <f t="shared" si="10"/>
        <v>1049634.1089160112</v>
      </c>
      <c r="K320" s="26" t="str">
        <f t="shared" si="11"/>
        <v>Good</v>
      </c>
      <c r="L320" s="25">
        <f t="shared" si="12"/>
        <v>5532</v>
      </c>
      <c r="M320" s="26">
        <f t="shared" si="13"/>
        <v>-13975.836194986849</v>
      </c>
      <c r="N320" s="26">
        <f t="shared" si="14"/>
        <v>20870.014808382854</v>
      </c>
      <c r="O320" s="26" t="str">
        <f t="shared" si="15"/>
        <v>Good</v>
      </c>
      <c r="P320" s="25">
        <f t="shared" si="16"/>
        <v>5532</v>
      </c>
      <c r="Q320" s="25">
        <f t="shared" si="17"/>
        <v>5532</v>
      </c>
    </row>
    <row r="321" spans="6:17" ht="15.75" customHeight="1" x14ac:dyDescent="0.2">
      <c r="F321" s="16">
        <v>45308.110485666839</v>
      </c>
      <c r="G321" s="24">
        <v>45308.110485666839</v>
      </c>
      <c r="H321" s="25">
        <v>4903</v>
      </c>
      <c r="I321" s="26">
        <f t="shared" si="9"/>
        <v>-1017182.1547444484</v>
      </c>
      <c r="J321" s="26">
        <f t="shared" si="10"/>
        <v>1049634.1089160112</v>
      </c>
      <c r="K321" s="26" t="str">
        <f t="shared" si="11"/>
        <v>Good</v>
      </c>
      <c r="L321" s="25">
        <f t="shared" si="12"/>
        <v>4903</v>
      </c>
      <c r="M321" s="26">
        <f t="shared" si="13"/>
        <v>-13975.836194986849</v>
      </c>
      <c r="N321" s="26">
        <f t="shared" si="14"/>
        <v>20870.014808382854</v>
      </c>
      <c r="O321" s="26" t="str">
        <f t="shared" si="15"/>
        <v>Good</v>
      </c>
      <c r="P321" s="25">
        <f t="shared" si="16"/>
        <v>4903</v>
      </c>
      <c r="Q321" s="25">
        <f t="shared" si="17"/>
        <v>4903</v>
      </c>
    </row>
    <row r="322" spans="6:17" ht="15.75" customHeight="1" x14ac:dyDescent="0.2">
      <c r="F322" s="16">
        <v>45307.529570456783</v>
      </c>
      <c r="G322" s="24">
        <v>45307.529570456783</v>
      </c>
      <c r="H322" s="25">
        <v>4736</v>
      </c>
      <c r="I322" s="26">
        <f t="shared" si="9"/>
        <v>-1017182.1547444484</v>
      </c>
      <c r="J322" s="26">
        <f t="shared" si="10"/>
        <v>1049634.1089160112</v>
      </c>
      <c r="K322" s="26" t="str">
        <f t="shared" si="11"/>
        <v>Good</v>
      </c>
      <c r="L322" s="25">
        <f t="shared" si="12"/>
        <v>4736</v>
      </c>
      <c r="M322" s="26">
        <f t="shared" si="13"/>
        <v>-13975.836194986849</v>
      </c>
      <c r="N322" s="26">
        <f t="shared" si="14"/>
        <v>20870.014808382854</v>
      </c>
      <c r="O322" s="26" t="str">
        <f t="shared" si="15"/>
        <v>Good</v>
      </c>
      <c r="P322" s="25">
        <f t="shared" si="16"/>
        <v>4736</v>
      </c>
      <c r="Q322" s="25">
        <f t="shared" si="17"/>
        <v>4736</v>
      </c>
    </row>
    <row r="323" spans="6:17" ht="15.75" customHeight="1" x14ac:dyDescent="0.2">
      <c r="F323" s="16">
        <v>45306.994151799496</v>
      </c>
      <c r="G323" s="24">
        <v>45306.994151799496</v>
      </c>
      <c r="H323" s="25">
        <v>4939</v>
      </c>
      <c r="I323" s="26">
        <f t="shared" si="9"/>
        <v>-1017182.1547444484</v>
      </c>
      <c r="J323" s="26">
        <f t="shared" si="10"/>
        <v>1049634.1089160112</v>
      </c>
      <c r="K323" s="26" t="str">
        <f t="shared" si="11"/>
        <v>Good</v>
      </c>
      <c r="L323" s="25">
        <f t="shared" si="12"/>
        <v>4939</v>
      </c>
      <c r="M323" s="26">
        <f t="shared" si="13"/>
        <v>-13975.836194986849</v>
      </c>
      <c r="N323" s="26">
        <f t="shared" si="14"/>
        <v>20870.014808382854</v>
      </c>
      <c r="O323" s="26" t="str">
        <f t="shared" si="15"/>
        <v>Good</v>
      </c>
      <c r="P323" s="25">
        <f t="shared" si="16"/>
        <v>4939</v>
      </c>
      <c r="Q323" s="25">
        <f t="shared" si="17"/>
        <v>4939</v>
      </c>
    </row>
    <row r="324" spans="6:17" ht="15.75" customHeight="1" x14ac:dyDescent="0.2">
      <c r="F324" s="16">
        <v>45306.431705115479</v>
      </c>
      <c r="G324" s="24">
        <v>45306.431705115479</v>
      </c>
      <c r="H324" s="25">
        <v>5693</v>
      </c>
      <c r="I324" s="26">
        <f t="shared" si="9"/>
        <v>-1017182.1547444484</v>
      </c>
      <c r="J324" s="26">
        <f t="shared" si="10"/>
        <v>1049634.1089160112</v>
      </c>
      <c r="K324" s="26" t="str">
        <f t="shared" si="11"/>
        <v>Good</v>
      </c>
      <c r="L324" s="25">
        <f t="shared" si="12"/>
        <v>5693</v>
      </c>
      <c r="M324" s="26">
        <f t="shared" si="13"/>
        <v>-13975.836194986849</v>
      </c>
      <c r="N324" s="26">
        <f t="shared" si="14"/>
        <v>20870.014808382854</v>
      </c>
      <c r="O324" s="26" t="str">
        <f t="shared" si="15"/>
        <v>Good</v>
      </c>
      <c r="P324" s="25">
        <f t="shared" si="16"/>
        <v>5693</v>
      </c>
      <c r="Q324" s="25">
        <f t="shared" si="17"/>
        <v>5693</v>
      </c>
    </row>
    <row r="325" spans="6:17" ht="15.75" customHeight="1" x14ac:dyDescent="0.2">
      <c r="F325" s="16">
        <v>45303.569243519072</v>
      </c>
      <c r="G325" s="24">
        <v>45303.569243519072</v>
      </c>
      <c r="H325" s="25">
        <v>4998</v>
      </c>
      <c r="I325" s="26">
        <f t="shared" si="9"/>
        <v>-1017182.1547444484</v>
      </c>
      <c r="J325" s="26">
        <f t="shared" si="10"/>
        <v>1049634.1089160112</v>
      </c>
      <c r="K325" s="26" t="str">
        <f t="shared" si="11"/>
        <v>Good</v>
      </c>
      <c r="L325" s="25">
        <f t="shared" si="12"/>
        <v>4998</v>
      </c>
      <c r="M325" s="26">
        <f t="shared" si="13"/>
        <v>-13975.836194986849</v>
      </c>
      <c r="N325" s="26">
        <f t="shared" si="14"/>
        <v>20870.014808382854</v>
      </c>
      <c r="O325" s="26" t="str">
        <f t="shared" si="15"/>
        <v>Good</v>
      </c>
      <c r="P325" s="25">
        <f t="shared" si="16"/>
        <v>4998</v>
      </c>
      <c r="Q325" s="25">
        <f t="shared" si="17"/>
        <v>4998</v>
      </c>
    </row>
    <row r="326" spans="6:17" ht="15.75" customHeight="1" x14ac:dyDescent="0.2">
      <c r="F326" s="16">
        <v>45302.998972998394</v>
      </c>
      <c r="G326" s="24">
        <v>45302.998972998394</v>
      </c>
      <c r="H326" s="25">
        <v>5798</v>
      </c>
      <c r="I326" s="26">
        <f t="shared" si="9"/>
        <v>-1017182.1547444484</v>
      </c>
      <c r="J326" s="26">
        <f t="shared" si="10"/>
        <v>1049634.1089160112</v>
      </c>
      <c r="K326" s="26" t="str">
        <f t="shared" si="11"/>
        <v>Good</v>
      </c>
      <c r="L326" s="25">
        <f t="shared" si="12"/>
        <v>5798</v>
      </c>
      <c r="M326" s="26">
        <f t="shared" si="13"/>
        <v>-13975.836194986849</v>
      </c>
      <c r="N326" s="26">
        <f t="shared" si="14"/>
        <v>20870.014808382854</v>
      </c>
      <c r="O326" s="26" t="str">
        <f t="shared" si="15"/>
        <v>Good</v>
      </c>
      <c r="P326" s="25">
        <f t="shared" si="16"/>
        <v>5798</v>
      </c>
      <c r="Q326" s="25">
        <f t="shared" si="17"/>
        <v>5798</v>
      </c>
    </row>
    <row r="327" spans="6:17" ht="15.75" customHeight="1" x14ac:dyDescent="0.2">
      <c r="F327" s="16">
        <v>45302.386476943713</v>
      </c>
      <c r="G327" s="24">
        <v>45302.386476943713</v>
      </c>
      <c r="H327" s="25">
        <v>4798</v>
      </c>
      <c r="I327" s="26">
        <f t="shared" si="9"/>
        <v>-1017182.1547444484</v>
      </c>
      <c r="J327" s="26">
        <f t="shared" si="10"/>
        <v>1049634.1089160112</v>
      </c>
      <c r="K327" s="26" t="str">
        <f t="shared" si="11"/>
        <v>Good</v>
      </c>
      <c r="L327" s="25">
        <f t="shared" si="12"/>
        <v>4798</v>
      </c>
      <c r="M327" s="26">
        <f t="shared" si="13"/>
        <v>-13975.836194986849</v>
      </c>
      <c r="N327" s="26">
        <f t="shared" si="14"/>
        <v>20870.014808382854</v>
      </c>
      <c r="O327" s="26" t="str">
        <f t="shared" si="15"/>
        <v>Good</v>
      </c>
      <c r="P327" s="25">
        <f t="shared" si="16"/>
        <v>4798</v>
      </c>
      <c r="Q327" s="25">
        <f t="shared" si="17"/>
        <v>4798</v>
      </c>
    </row>
    <row r="328" spans="6:17" ht="15.75" customHeight="1" x14ac:dyDescent="0.2">
      <c r="F328" s="16">
        <v>45301.823471577263</v>
      </c>
      <c r="G328" s="24">
        <v>45301.823471577263</v>
      </c>
      <c r="H328" s="25">
        <v>5564</v>
      </c>
      <c r="I328" s="26">
        <f t="shared" si="9"/>
        <v>-1017182.1547444484</v>
      </c>
      <c r="J328" s="26">
        <f t="shared" si="10"/>
        <v>1049634.1089160112</v>
      </c>
      <c r="K328" s="26" t="str">
        <f t="shared" si="11"/>
        <v>Good</v>
      </c>
      <c r="L328" s="25">
        <f t="shared" si="12"/>
        <v>5564</v>
      </c>
      <c r="M328" s="26">
        <f t="shared" si="13"/>
        <v>-13975.836194986849</v>
      </c>
      <c r="N328" s="26">
        <f t="shared" si="14"/>
        <v>20870.014808382854</v>
      </c>
      <c r="O328" s="26" t="str">
        <f t="shared" si="15"/>
        <v>Good</v>
      </c>
      <c r="P328" s="25">
        <f t="shared" si="16"/>
        <v>5564</v>
      </c>
      <c r="Q328" s="25">
        <f t="shared" si="17"/>
        <v>5564</v>
      </c>
    </row>
    <row r="329" spans="6:17" ht="15.75" customHeight="1" x14ac:dyDescent="0.2">
      <c r="F329" s="16">
        <v>45301.217071299194</v>
      </c>
      <c r="G329" s="24">
        <v>45301.217071299194</v>
      </c>
      <c r="H329" s="25">
        <v>5886</v>
      </c>
      <c r="I329" s="26">
        <f t="shared" si="9"/>
        <v>-1017182.1547444484</v>
      </c>
      <c r="J329" s="26">
        <f t="shared" si="10"/>
        <v>1049634.1089160112</v>
      </c>
      <c r="K329" s="26" t="str">
        <f t="shared" si="11"/>
        <v>Good</v>
      </c>
      <c r="L329" s="25">
        <f t="shared" si="12"/>
        <v>5886</v>
      </c>
      <c r="M329" s="26">
        <f t="shared" si="13"/>
        <v>-13975.836194986849</v>
      </c>
      <c r="N329" s="26">
        <f t="shared" si="14"/>
        <v>20870.014808382854</v>
      </c>
      <c r="O329" s="26" t="str">
        <f t="shared" si="15"/>
        <v>Good</v>
      </c>
      <c r="P329" s="25">
        <f t="shared" si="16"/>
        <v>5886</v>
      </c>
      <c r="Q329" s="25">
        <f t="shared" si="17"/>
        <v>5886</v>
      </c>
    </row>
    <row r="330" spans="6:17" ht="15.75" customHeight="1" x14ac:dyDescent="0.2">
      <c r="F330" s="16">
        <v>45300.651944378624</v>
      </c>
      <c r="G330" s="24">
        <v>45300.651944378624</v>
      </c>
      <c r="H330" s="25">
        <v>4782</v>
      </c>
      <c r="I330" s="26">
        <f t="shared" si="9"/>
        <v>-1017182.1547444484</v>
      </c>
      <c r="J330" s="26">
        <f t="shared" si="10"/>
        <v>1049634.1089160112</v>
      </c>
      <c r="K330" s="26" t="str">
        <f t="shared" si="11"/>
        <v>Good</v>
      </c>
      <c r="L330" s="25">
        <f t="shared" si="12"/>
        <v>4782</v>
      </c>
      <c r="M330" s="26">
        <f t="shared" si="13"/>
        <v>-13975.836194986849</v>
      </c>
      <c r="N330" s="26">
        <f t="shared" si="14"/>
        <v>20870.014808382854</v>
      </c>
      <c r="O330" s="26" t="str">
        <f t="shared" si="15"/>
        <v>Good</v>
      </c>
      <c r="P330" s="25">
        <f t="shared" si="16"/>
        <v>4782</v>
      </c>
      <c r="Q330" s="25">
        <f t="shared" si="17"/>
        <v>4782</v>
      </c>
    </row>
    <row r="331" spans="6:17" ht="15.75" customHeight="1" x14ac:dyDescent="0.2">
      <c r="F331" s="16">
        <v>45300.040928026829</v>
      </c>
      <c r="G331" s="24">
        <v>45300.040928026829</v>
      </c>
      <c r="H331" s="25">
        <v>5938</v>
      </c>
      <c r="I331" s="26">
        <f t="shared" si="9"/>
        <v>-1017182.1547444484</v>
      </c>
      <c r="J331" s="26">
        <f t="shared" si="10"/>
        <v>1049634.1089160112</v>
      </c>
      <c r="K331" s="26" t="str">
        <f t="shared" si="11"/>
        <v>Good</v>
      </c>
      <c r="L331" s="25">
        <f t="shared" si="12"/>
        <v>5938</v>
      </c>
      <c r="M331" s="26">
        <f t="shared" si="13"/>
        <v>-13975.836194986849</v>
      </c>
      <c r="N331" s="26">
        <f t="shared" si="14"/>
        <v>20870.014808382854</v>
      </c>
      <c r="O331" s="26" t="str">
        <f t="shared" si="15"/>
        <v>Good</v>
      </c>
      <c r="P331" s="25">
        <f t="shared" si="16"/>
        <v>5938</v>
      </c>
      <c r="Q331" s="25">
        <f t="shared" si="17"/>
        <v>5938</v>
      </c>
    </row>
    <row r="332" spans="6:17" ht="15.75" customHeight="1" x14ac:dyDescent="0.2">
      <c r="F332" s="16">
        <v>45299.480527843923</v>
      </c>
      <c r="G332" s="24">
        <v>45299.480527843923</v>
      </c>
      <c r="H332" s="25">
        <v>5794</v>
      </c>
      <c r="I332" s="26">
        <f t="shared" si="9"/>
        <v>-1017182.1547444484</v>
      </c>
      <c r="J332" s="26">
        <f t="shared" si="10"/>
        <v>1049634.1089160112</v>
      </c>
      <c r="K332" s="26" t="str">
        <f t="shared" si="11"/>
        <v>Good</v>
      </c>
      <c r="L332" s="25">
        <f t="shared" si="12"/>
        <v>5794</v>
      </c>
      <c r="M332" s="26">
        <f t="shared" si="13"/>
        <v>-13975.836194986849</v>
      </c>
      <c r="N332" s="26">
        <f t="shared" si="14"/>
        <v>20870.014808382854</v>
      </c>
      <c r="O332" s="26" t="str">
        <f t="shared" si="15"/>
        <v>Good</v>
      </c>
      <c r="P332" s="25">
        <f t="shared" si="16"/>
        <v>5794</v>
      </c>
      <c r="Q332" s="25">
        <f t="shared" si="17"/>
        <v>5794</v>
      </c>
    </row>
    <row r="333" spans="6:17" ht="15.75" customHeight="1" x14ac:dyDescent="0.2">
      <c r="F333" s="16">
        <v>45296.670790034921</v>
      </c>
      <c r="G333" s="24">
        <v>45296.670790034921</v>
      </c>
      <c r="H333" s="25">
        <v>6107</v>
      </c>
      <c r="I333" s="26">
        <f t="shared" si="9"/>
        <v>-1017182.1547444484</v>
      </c>
      <c r="J333" s="26">
        <f t="shared" si="10"/>
        <v>1049634.1089160112</v>
      </c>
      <c r="K333" s="26" t="str">
        <f t="shared" si="11"/>
        <v>Good</v>
      </c>
      <c r="L333" s="25">
        <f t="shared" si="12"/>
        <v>6107</v>
      </c>
      <c r="M333" s="26">
        <f t="shared" si="13"/>
        <v>-13975.836194986849</v>
      </c>
      <c r="N333" s="26">
        <f t="shared" si="14"/>
        <v>20870.014808382854</v>
      </c>
      <c r="O333" s="26" t="str">
        <f t="shared" si="15"/>
        <v>Good</v>
      </c>
      <c r="P333" s="25">
        <f t="shared" si="16"/>
        <v>6107</v>
      </c>
      <c r="Q333" s="25">
        <f t="shared" si="17"/>
        <v>6107</v>
      </c>
    </row>
    <row r="334" spans="6:17" ht="15.75" customHeight="1" x14ac:dyDescent="0.2">
      <c r="F334" s="16">
        <v>45296.130660437171</v>
      </c>
      <c r="G334" s="24">
        <v>45296.130660437171</v>
      </c>
      <c r="H334" s="25">
        <v>5462</v>
      </c>
      <c r="I334" s="26">
        <f t="shared" si="9"/>
        <v>-1017182.1547444484</v>
      </c>
      <c r="J334" s="26">
        <f t="shared" si="10"/>
        <v>1049634.1089160112</v>
      </c>
      <c r="K334" s="26" t="str">
        <f t="shared" si="11"/>
        <v>Good</v>
      </c>
      <c r="L334" s="25">
        <f t="shared" si="12"/>
        <v>5462</v>
      </c>
      <c r="M334" s="26">
        <f t="shared" si="13"/>
        <v>-13975.836194986849</v>
      </c>
      <c r="N334" s="26">
        <f t="shared" si="14"/>
        <v>20870.014808382854</v>
      </c>
      <c r="O334" s="26" t="str">
        <f t="shared" si="15"/>
        <v>Good</v>
      </c>
      <c r="P334" s="25">
        <f t="shared" si="16"/>
        <v>5462</v>
      </c>
      <c r="Q334" s="25">
        <f t="shared" si="17"/>
        <v>5462</v>
      </c>
    </row>
    <row r="335" spans="6:17" ht="15.75" customHeight="1" x14ac:dyDescent="0.2">
      <c r="F335" s="16">
        <v>45295.532955275099</v>
      </c>
      <c r="G335" s="24">
        <v>45295.532955275099</v>
      </c>
      <c r="H335" s="25">
        <v>6111</v>
      </c>
      <c r="I335" s="26">
        <f t="shared" si="9"/>
        <v>-1017182.1547444484</v>
      </c>
      <c r="J335" s="26">
        <f t="shared" si="10"/>
        <v>1049634.1089160112</v>
      </c>
      <c r="K335" s="26" t="str">
        <f t="shared" si="11"/>
        <v>Good</v>
      </c>
      <c r="L335" s="25">
        <f t="shared" si="12"/>
        <v>6111</v>
      </c>
      <c r="M335" s="26">
        <f t="shared" si="13"/>
        <v>-13975.836194986849</v>
      </c>
      <c r="N335" s="26">
        <f t="shared" si="14"/>
        <v>20870.014808382854</v>
      </c>
      <c r="O335" s="26" t="str">
        <f t="shared" si="15"/>
        <v>Good</v>
      </c>
      <c r="P335" s="25">
        <f t="shared" si="16"/>
        <v>6111</v>
      </c>
      <c r="Q335" s="25">
        <f t="shared" si="17"/>
        <v>6111</v>
      </c>
    </row>
    <row r="336" spans="6:17" ht="15.75" customHeight="1" x14ac:dyDescent="0.2">
      <c r="F336" s="16">
        <v>45294.933385937926</v>
      </c>
      <c r="G336" s="24">
        <v>45294.933385937926</v>
      </c>
      <c r="H336" s="25">
        <v>5737</v>
      </c>
      <c r="I336" s="26">
        <f t="shared" si="9"/>
        <v>-1017182.1547444484</v>
      </c>
      <c r="J336" s="26">
        <f t="shared" si="10"/>
        <v>1049634.1089160112</v>
      </c>
      <c r="K336" s="26" t="str">
        <f t="shared" si="11"/>
        <v>Good</v>
      </c>
      <c r="L336" s="25">
        <f t="shared" si="12"/>
        <v>5737</v>
      </c>
      <c r="M336" s="26">
        <f t="shared" si="13"/>
        <v>-13975.836194986849</v>
      </c>
      <c r="N336" s="26">
        <f t="shared" si="14"/>
        <v>20870.014808382854</v>
      </c>
      <c r="O336" s="26" t="str">
        <f t="shared" si="15"/>
        <v>Good</v>
      </c>
      <c r="P336" s="25">
        <f t="shared" si="16"/>
        <v>5737</v>
      </c>
      <c r="Q336" s="25">
        <f t="shared" si="17"/>
        <v>5737</v>
      </c>
    </row>
    <row r="337" spans="6:17" ht="15.75" customHeight="1" x14ac:dyDescent="0.2">
      <c r="F337" s="16">
        <v>45294.332088408213</v>
      </c>
      <c r="G337" s="24">
        <v>45294.332088408213</v>
      </c>
      <c r="H337" s="25">
        <v>5770</v>
      </c>
      <c r="I337" s="26">
        <f t="shared" si="9"/>
        <v>-1017182.1547444484</v>
      </c>
      <c r="J337" s="26">
        <f t="shared" si="10"/>
        <v>1049634.1089160112</v>
      </c>
      <c r="K337" s="26" t="str">
        <f t="shared" si="11"/>
        <v>Good</v>
      </c>
      <c r="L337" s="25">
        <f t="shared" si="12"/>
        <v>5770</v>
      </c>
      <c r="M337" s="26">
        <f t="shared" si="13"/>
        <v>-13975.836194986849</v>
      </c>
      <c r="N337" s="26">
        <f t="shared" si="14"/>
        <v>20870.014808382854</v>
      </c>
      <c r="O337" s="26" t="str">
        <f t="shared" si="15"/>
        <v>Good</v>
      </c>
      <c r="P337" s="25">
        <f t="shared" si="16"/>
        <v>5770</v>
      </c>
      <c r="Q337" s="25">
        <f t="shared" si="17"/>
        <v>5770</v>
      </c>
    </row>
    <row r="338" spans="6:17" ht="15.75" customHeight="1" x14ac:dyDescent="0.2">
      <c r="F338" s="16">
        <v>45293.777691392817</v>
      </c>
      <c r="G338" s="24">
        <v>45293.777691392817</v>
      </c>
      <c r="H338" s="25">
        <v>6059</v>
      </c>
      <c r="I338" s="26">
        <f t="shared" si="9"/>
        <v>-1017182.1547444484</v>
      </c>
      <c r="J338" s="26">
        <f t="shared" si="10"/>
        <v>1049634.1089160112</v>
      </c>
      <c r="K338" s="26" t="str">
        <f t="shared" si="11"/>
        <v>Good</v>
      </c>
      <c r="L338" s="25">
        <f t="shared" si="12"/>
        <v>6059</v>
      </c>
      <c r="M338" s="26">
        <f t="shared" si="13"/>
        <v>-13975.836194986849</v>
      </c>
      <c r="N338" s="26">
        <f t="shared" si="14"/>
        <v>20870.014808382854</v>
      </c>
      <c r="O338" s="26" t="str">
        <f t="shared" si="15"/>
        <v>Good</v>
      </c>
      <c r="P338" s="25">
        <f t="shared" si="16"/>
        <v>6059</v>
      </c>
      <c r="Q338" s="25">
        <f t="shared" si="17"/>
        <v>6059</v>
      </c>
    </row>
    <row r="339" spans="6:17" ht="15.75" customHeight="1" x14ac:dyDescent="0.2">
      <c r="F339" s="16">
        <v>45293.168393199347</v>
      </c>
      <c r="G339" s="24">
        <v>45293.168393199347</v>
      </c>
      <c r="H339" s="25">
        <v>5336</v>
      </c>
      <c r="I339" s="26">
        <f t="shared" si="9"/>
        <v>-1017182.1547444484</v>
      </c>
      <c r="J339" s="26">
        <f t="shared" si="10"/>
        <v>1049634.1089160112</v>
      </c>
      <c r="K339" s="26" t="str">
        <f t="shared" si="11"/>
        <v>Good</v>
      </c>
      <c r="L339" s="25">
        <f t="shared" si="12"/>
        <v>5336</v>
      </c>
      <c r="M339" s="26">
        <f t="shared" si="13"/>
        <v>-13975.836194986849</v>
      </c>
      <c r="N339" s="26">
        <f t="shared" si="14"/>
        <v>20870.014808382854</v>
      </c>
      <c r="O339" s="26" t="str">
        <f t="shared" si="15"/>
        <v>Good</v>
      </c>
      <c r="P339" s="25">
        <f t="shared" si="16"/>
        <v>5336</v>
      </c>
      <c r="Q339" s="25">
        <f t="shared" si="17"/>
        <v>5336</v>
      </c>
    </row>
    <row r="340" spans="6:17" ht="15.75" customHeight="1" x14ac:dyDescent="0.2">
      <c r="F340" s="16">
        <v>45292.601331326892</v>
      </c>
      <c r="G340" s="24">
        <v>45292.601331326892</v>
      </c>
      <c r="H340" s="25">
        <v>5558</v>
      </c>
      <c r="I340" s="26">
        <f t="shared" si="9"/>
        <v>-1017182.1547444484</v>
      </c>
      <c r="J340" s="26">
        <f t="shared" si="10"/>
        <v>1049634.1089160112</v>
      </c>
      <c r="K340" s="26" t="str">
        <f t="shared" si="11"/>
        <v>Good</v>
      </c>
      <c r="L340" s="25">
        <f t="shared" si="12"/>
        <v>5558</v>
      </c>
      <c r="M340" s="26">
        <f t="shared" si="13"/>
        <v>-13975.836194986849</v>
      </c>
      <c r="N340" s="26">
        <f t="shared" si="14"/>
        <v>20870.014808382854</v>
      </c>
      <c r="O340" s="26" t="str">
        <f t="shared" si="15"/>
        <v>Good</v>
      </c>
      <c r="P340" s="25">
        <f t="shared" si="16"/>
        <v>5558</v>
      </c>
      <c r="Q340" s="25">
        <f t="shared" si="17"/>
        <v>5558</v>
      </c>
    </row>
    <row r="341" spans="6:17" ht="15.75" customHeight="1" x14ac:dyDescent="0.2">
      <c r="F341" s="16">
        <v>45289.693596029298</v>
      </c>
      <c r="G341" s="24">
        <v>45289.693596029298</v>
      </c>
      <c r="H341" s="25">
        <v>5110</v>
      </c>
      <c r="I341" s="26">
        <f t="shared" si="9"/>
        <v>-1017182.1547444484</v>
      </c>
      <c r="J341" s="26">
        <f t="shared" si="10"/>
        <v>1049634.1089160112</v>
      </c>
      <c r="K341" s="26" t="str">
        <f t="shared" si="11"/>
        <v>Good</v>
      </c>
      <c r="L341" s="25">
        <f t="shared" si="12"/>
        <v>5110</v>
      </c>
      <c r="M341" s="26">
        <f t="shared" si="13"/>
        <v>-13975.836194986849</v>
      </c>
      <c r="N341" s="26">
        <f t="shared" si="14"/>
        <v>20870.014808382854</v>
      </c>
      <c r="O341" s="26" t="str">
        <f t="shared" si="15"/>
        <v>Good</v>
      </c>
      <c r="P341" s="25">
        <f t="shared" si="16"/>
        <v>5110</v>
      </c>
      <c r="Q341" s="25">
        <f t="shared" si="17"/>
        <v>5110</v>
      </c>
    </row>
    <row r="342" spans="6:17" ht="15.75" customHeight="1" x14ac:dyDescent="0.2">
      <c r="F342" s="16">
        <v>45289.145193718578</v>
      </c>
      <c r="G342" s="24">
        <v>45289.145193718578</v>
      </c>
      <c r="H342" s="25">
        <v>5930</v>
      </c>
      <c r="I342" s="26">
        <f t="shared" si="9"/>
        <v>-1017182.1547444484</v>
      </c>
      <c r="J342" s="26">
        <f t="shared" si="10"/>
        <v>1049634.1089160112</v>
      </c>
      <c r="K342" s="26" t="str">
        <f t="shared" si="11"/>
        <v>Good</v>
      </c>
      <c r="L342" s="25">
        <f t="shared" si="12"/>
        <v>5930</v>
      </c>
      <c r="M342" s="26">
        <f t="shared" si="13"/>
        <v>-13975.836194986849</v>
      </c>
      <c r="N342" s="26">
        <f t="shared" si="14"/>
        <v>20870.014808382854</v>
      </c>
      <c r="O342" s="26" t="str">
        <f t="shared" si="15"/>
        <v>Good</v>
      </c>
      <c r="P342" s="25">
        <f t="shared" si="16"/>
        <v>5930</v>
      </c>
      <c r="Q342" s="25">
        <f t="shared" si="17"/>
        <v>5930</v>
      </c>
    </row>
    <row r="343" spans="6:17" ht="15.75" customHeight="1" x14ac:dyDescent="0.2">
      <c r="F343" s="16">
        <v>45288.536530697282</v>
      </c>
      <c r="G343" s="24">
        <v>45288.536530697282</v>
      </c>
      <c r="H343" s="25">
        <v>5183</v>
      </c>
      <c r="I343" s="26">
        <f t="shared" si="9"/>
        <v>-1017182.1547444484</v>
      </c>
      <c r="J343" s="26">
        <f t="shared" si="10"/>
        <v>1049634.1089160112</v>
      </c>
      <c r="K343" s="26" t="str">
        <f t="shared" si="11"/>
        <v>Good</v>
      </c>
      <c r="L343" s="25">
        <f t="shared" si="12"/>
        <v>5183</v>
      </c>
      <c r="M343" s="26">
        <f t="shared" si="13"/>
        <v>-13975.836194986849</v>
      </c>
      <c r="N343" s="26">
        <f t="shared" si="14"/>
        <v>20870.014808382854</v>
      </c>
      <c r="O343" s="26" t="str">
        <f t="shared" si="15"/>
        <v>Good</v>
      </c>
      <c r="P343" s="25">
        <f t="shared" si="16"/>
        <v>5183</v>
      </c>
      <c r="Q343" s="25">
        <f t="shared" si="17"/>
        <v>5183</v>
      </c>
    </row>
    <row r="344" spans="6:17" ht="15.75" customHeight="1" x14ac:dyDescent="0.2">
      <c r="F344" s="16">
        <v>45287.926903105072</v>
      </c>
      <c r="G344" s="24">
        <v>45287.926903105072</v>
      </c>
      <c r="H344" s="25">
        <v>5168</v>
      </c>
      <c r="I344" s="26">
        <f t="shared" si="9"/>
        <v>-1017182.1547444484</v>
      </c>
      <c r="J344" s="26">
        <f t="shared" si="10"/>
        <v>1049634.1089160112</v>
      </c>
      <c r="K344" s="26" t="str">
        <f t="shared" si="11"/>
        <v>Good</v>
      </c>
      <c r="L344" s="25">
        <f t="shared" si="12"/>
        <v>5168</v>
      </c>
      <c r="M344" s="26">
        <f t="shared" si="13"/>
        <v>-13975.836194986849</v>
      </c>
      <c r="N344" s="26">
        <f t="shared" si="14"/>
        <v>20870.014808382854</v>
      </c>
      <c r="O344" s="26" t="str">
        <f t="shared" si="15"/>
        <v>Good</v>
      </c>
      <c r="P344" s="25">
        <f t="shared" si="16"/>
        <v>5168</v>
      </c>
      <c r="Q344" s="25">
        <f t="shared" si="17"/>
        <v>5168</v>
      </c>
    </row>
    <row r="345" spans="6:17" ht="15.75" customHeight="1" x14ac:dyDescent="0.2">
      <c r="F345" s="16">
        <v>45287.359936762026</v>
      </c>
      <c r="G345" s="24">
        <v>45287.359936762026</v>
      </c>
      <c r="H345" s="25">
        <v>6209</v>
      </c>
      <c r="I345" s="26">
        <f t="shared" si="9"/>
        <v>-1017182.1547444484</v>
      </c>
      <c r="J345" s="26">
        <f t="shared" si="10"/>
        <v>1049634.1089160112</v>
      </c>
      <c r="K345" s="26" t="str">
        <f t="shared" si="11"/>
        <v>Good</v>
      </c>
      <c r="L345" s="25">
        <f t="shared" si="12"/>
        <v>6209</v>
      </c>
      <c r="M345" s="26">
        <f t="shared" si="13"/>
        <v>-13975.836194986849</v>
      </c>
      <c r="N345" s="26">
        <f t="shared" si="14"/>
        <v>20870.014808382854</v>
      </c>
      <c r="O345" s="26" t="str">
        <f t="shared" si="15"/>
        <v>Good</v>
      </c>
      <c r="P345" s="25">
        <f t="shared" si="16"/>
        <v>6209</v>
      </c>
      <c r="Q345" s="25">
        <f t="shared" si="17"/>
        <v>6209</v>
      </c>
    </row>
    <row r="346" spans="6:17" ht="15.75" customHeight="1" x14ac:dyDescent="0.2">
      <c r="F346" s="16">
        <v>45286.764056595777</v>
      </c>
      <c r="G346" s="24">
        <v>45286.764056595777</v>
      </c>
      <c r="H346" s="25">
        <v>5474</v>
      </c>
      <c r="I346" s="26">
        <f t="shared" si="9"/>
        <v>-1017182.1547444484</v>
      </c>
      <c r="J346" s="26">
        <f t="shared" si="10"/>
        <v>1049634.1089160112</v>
      </c>
      <c r="K346" s="26" t="str">
        <f t="shared" si="11"/>
        <v>Good</v>
      </c>
      <c r="L346" s="25">
        <f t="shared" si="12"/>
        <v>5474</v>
      </c>
      <c r="M346" s="26">
        <f t="shared" si="13"/>
        <v>-13975.836194986849</v>
      </c>
      <c r="N346" s="26">
        <f t="shared" si="14"/>
        <v>20870.014808382854</v>
      </c>
      <c r="O346" s="26" t="str">
        <f t="shared" si="15"/>
        <v>Good</v>
      </c>
      <c r="P346" s="25">
        <f t="shared" si="16"/>
        <v>5474</v>
      </c>
      <c r="Q346" s="25">
        <f t="shared" si="17"/>
        <v>5474</v>
      </c>
    </row>
    <row r="347" spans="6:17" ht="15.75" customHeight="1" x14ac:dyDescent="0.2">
      <c r="F347" s="16">
        <v>45286.168603367718</v>
      </c>
      <c r="G347" s="24">
        <v>45286.168603367718</v>
      </c>
      <c r="H347" s="25">
        <v>5217</v>
      </c>
      <c r="I347" s="26">
        <f t="shared" si="9"/>
        <v>-1017182.1547444484</v>
      </c>
      <c r="J347" s="26">
        <f t="shared" si="10"/>
        <v>1049634.1089160112</v>
      </c>
      <c r="K347" s="26" t="str">
        <f t="shared" si="11"/>
        <v>Good</v>
      </c>
      <c r="L347" s="25">
        <f t="shared" si="12"/>
        <v>5217</v>
      </c>
      <c r="M347" s="26">
        <f t="shared" si="13"/>
        <v>-13975.836194986849</v>
      </c>
      <c r="N347" s="26">
        <f t="shared" si="14"/>
        <v>20870.014808382854</v>
      </c>
      <c r="O347" s="26" t="str">
        <f t="shared" si="15"/>
        <v>Good</v>
      </c>
      <c r="P347" s="25">
        <f t="shared" si="16"/>
        <v>5217</v>
      </c>
      <c r="Q347" s="25">
        <f t="shared" si="17"/>
        <v>5217</v>
      </c>
    </row>
    <row r="348" spans="6:17" ht="15.75" customHeight="1" x14ac:dyDescent="0.2">
      <c r="F348" s="16">
        <v>45285.625774224842</v>
      </c>
      <c r="G348" s="24">
        <v>45285.625774224842</v>
      </c>
      <c r="H348" s="25">
        <v>5498</v>
      </c>
      <c r="I348" s="26">
        <f t="shared" si="9"/>
        <v>-1017182.1547444484</v>
      </c>
      <c r="J348" s="26">
        <f t="shared" si="10"/>
        <v>1049634.1089160112</v>
      </c>
      <c r="K348" s="26" t="str">
        <f t="shared" si="11"/>
        <v>Good</v>
      </c>
      <c r="L348" s="25">
        <f t="shared" si="12"/>
        <v>5498</v>
      </c>
      <c r="M348" s="26">
        <f t="shared" si="13"/>
        <v>-13975.836194986849</v>
      </c>
      <c r="N348" s="26">
        <f t="shared" si="14"/>
        <v>20870.014808382854</v>
      </c>
      <c r="O348" s="26" t="str">
        <f t="shared" si="15"/>
        <v>Good</v>
      </c>
      <c r="P348" s="25">
        <f t="shared" si="16"/>
        <v>5498</v>
      </c>
      <c r="Q348" s="25">
        <f t="shared" si="17"/>
        <v>5498</v>
      </c>
    </row>
    <row r="349" spans="6:17" ht="15.75" customHeight="1" x14ac:dyDescent="0.2">
      <c r="F349" s="16">
        <v>45285.059285084084</v>
      </c>
      <c r="G349" s="24">
        <v>45285.059285084084</v>
      </c>
      <c r="H349" s="25">
        <v>5966</v>
      </c>
      <c r="I349" s="26">
        <f t="shared" si="9"/>
        <v>-1017182.1547444484</v>
      </c>
      <c r="J349" s="26">
        <f t="shared" si="10"/>
        <v>1049634.1089160112</v>
      </c>
      <c r="K349" s="26" t="str">
        <f t="shared" si="11"/>
        <v>Good</v>
      </c>
      <c r="L349" s="25">
        <f t="shared" si="12"/>
        <v>5966</v>
      </c>
      <c r="M349" s="26">
        <f t="shared" si="13"/>
        <v>-13975.836194986849</v>
      </c>
      <c r="N349" s="26">
        <f t="shared" si="14"/>
        <v>20870.014808382854</v>
      </c>
      <c r="O349" s="26" t="str">
        <f t="shared" si="15"/>
        <v>Good</v>
      </c>
      <c r="P349" s="25">
        <f t="shared" si="16"/>
        <v>5966</v>
      </c>
      <c r="Q349" s="25">
        <f t="shared" si="17"/>
        <v>5966</v>
      </c>
    </row>
    <row r="350" spans="6:17" ht="15.75" customHeight="1" x14ac:dyDescent="0.2">
      <c r="F350" s="16">
        <v>45282.734202031104</v>
      </c>
      <c r="G350" s="24">
        <v>45282.734202031104</v>
      </c>
      <c r="H350" s="25">
        <v>5614</v>
      </c>
      <c r="I350" s="26">
        <f t="shared" si="9"/>
        <v>-1017182.1547444484</v>
      </c>
      <c r="J350" s="26">
        <f t="shared" si="10"/>
        <v>1049634.1089160112</v>
      </c>
      <c r="K350" s="26" t="str">
        <f t="shared" si="11"/>
        <v>Good</v>
      </c>
      <c r="L350" s="25">
        <f t="shared" si="12"/>
        <v>5614</v>
      </c>
      <c r="M350" s="26">
        <f t="shared" si="13"/>
        <v>-13975.836194986849</v>
      </c>
      <c r="N350" s="26">
        <f t="shared" si="14"/>
        <v>20870.014808382854</v>
      </c>
      <c r="O350" s="26" t="str">
        <f t="shared" si="15"/>
        <v>Good</v>
      </c>
      <c r="P350" s="25">
        <f t="shared" si="16"/>
        <v>5614</v>
      </c>
      <c r="Q350" s="25">
        <f t="shared" si="17"/>
        <v>5614</v>
      </c>
    </row>
    <row r="351" spans="6:17" ht="15.75" customHeight="1" x14ac:dyDescent="0.2">
      <c r="F351" s="16">
        <v>45282.138129246188</v>
      </c>
      <c r="G351" s="24">
        <v>45282.138129246188</v>
      </c>
      <c r="H351" s="25">
        <v>5593</v>
      </c>
      <c r="I351" s="26">
        <f t="shared" si="9"/>
        <v>-1017182.1547444484</v>
      </c>
      <c r="J351" s="26">
        <f t="shared" si="10"/>
        <v>1049634.1089160112</v>
      </c>
      <c r="K351" s="26" t="str">
        <f t="shared" si="11"/>
        <v>Good</v>
      </c>
      <c r="L351" s="25">
        <f t="shared" si="12"/>
        <v>5593</v>
      </c>
      <c r="M351" s="26">
        <f t="shared" si="13"/>
        <v>-13975.836194986849</v>
      </c>
      <c r="N351" s="26">
        <f t="shared" si="14"/>
        <v>20870.014808382854</v>
      </c>
      <c r="O351" s="26" t="str">
        <f t="shared" si="15"/>
        <v>Good</v>
      </c>
      <c r="P351" s="25">
        <f t="shared" si="16"/>
        <v>5593</v>
      </c>
      <c r="Q351" s="25">
        <f t="shared" si="17"/>
        <v>5593</v>
      </c>
    </row>
    <row r="352" spans="6:17" ht="15.75" customHeight="1" x14ac:dyDescent="0.2">
      <c r="F352" s="16">
        <v>45281.591668889188</v>
      </c>
      <c r="G352" s="24">
        <v>45281.591668889188</v>
      </c>
      <c r="H352" s="25">
        <v>6502</v>
      </c>
      <c r="I352" s="26">
        <f t="shared" si="9"/>
        <v>-1017182.1547444484</v>
      </c>
      <c r="J352" s="26">
        <f t="shared" si="10"/>
        <v>1049634.1089160112</v>
      </c>
      <c r="K352" s="26" t="str">
        <f t="shared" si="11"/>
        <v>Good</v>
      </c>
      <c r="L352" s="25">
        <f t="shared" si="12"/>
        <v>6502</v>
      </c>
      <c r="M352" s="26">
        <f t="shared" si="13"/>
        <v>-13975.836194986849</v>
      </c>
      <c r="N352" s="26">
        <f t="shared" si="14"/>
        <v>20870.014808382854</v>
      </c>
      <c r="O352" s="26" t="str">
        <f t="shared" si="15"/>
        <v>Good</v>
      </c>
      <c r="P352" s="25">
        <f t="shared" si="16"/>
        <v>6502</v>
      </c>
      <c r="Q352" s="25">
        <f t="shared" si="17"/>
        <v>6502</v>
      </c>
    </row>
    <row r="353" spans="6:17" ht="15.75" customHeight="1" x14ac:dyDescent="0.2">
      <c r="F353" s="16">
        <v>45280.999019032162</v>
      </c>
      <c r="G353" s="24">
        <v>45280.999019032162</v>
      </c>
      <c r="H353" s="25">
        <v>6398</v>
      </c>
      <c r="I353" s="26">
        <f t="shared" si="9"/>
        <v>-1017182.1547444484</v>
      </c>
      <c r="J353" s="26">
        <f t="shared" si="10"/>
        <v>1049634.1089160112</v>
      </c>
      <c r="K353" s="26" t="str">
        <f t="shared" si="11"/>
        <v>Good</v>
      </c>
      <c r="L353" s="25">
        <f t="shared" si="12"/>
        <v>6398</v>
      </c>
      <c r="M353" s="26">
        <f t="shared" si="13"/>
        <v>-13975.836194986849</v>
      </c>
      <c r="N353" s="26">
        <f t="shared" si="14"/>
        <v>20870.014808382854</v>
      </c>
      <c r="O353" s="26" t="str">
        <f t="shared" si="15"/>
        <v>Good</v>
      </c>
      <c r="P353" s="25">
        <f t="shared" si="16"/>
        <v>6398</v>
      </c>
      <c r="Q353" s="25">
        <f t="shared" si="17"/>
        <v>6398</v>
      </c>
    </row>
    <row r="354" spans="6:17" ht="15.75" customHeight="1" x14ac:dyDescent="0.2">
      <c r="F354" s="16">
        <v>45280.409063362931</v>
      </c>
      <c r="G354" s="24">
        <v>45280.409063362931</v>
      </c>
      <c r="H354" s="25">
        <v>6080</v>
      </c>
      <c r="I354" s="26">
        <f t="shared" si="9"/>
        <v>-1017182.1547444484</v>
      </c>
      <c r="J354" s="26">
        <f t="shared" si="10"/>
        <v>1049634.1089160112</v>
      </c>
      <c r="K354" s="26" t="str">
        <f t="shared" si="11"/>
        <v>Good</v>
      </c>
      <c r="L354" s="25">
        <f t="shared" si="12"/>
        <v>6080</v>
      </c>
      <c r="M354" s="26">
        <f t="shared" si="13"/>
        <v>-13975.836194986849</v>
      </c>
      <c r="N354" s="26">
        <f t="shared" si="14"/>
        <v>20870.014808382854</v>
      </c>
      <c r="O354" s="26" t="str">
        <f t="shared" si="15"/>
        <v>Good</v>
      </c>
      <c r="P354" s="25">
        <f t="shared" si="16"/>
        <v>6080</v>
      </c>
      <c r="Q354" s="25">
        <f t="shared" si="17"/>
        <v>6080</v>
      </c>
    </row>
    <row r="355" spans="6:17" ht="15.75" customHeight="1" x14ac:dyDescent="0.2">
      <c r="F355" s="16">
        <v>45279.832334394479</v>
      </c>
      <c r="G355" s="24">
        <v>45279.832334394479</v>
      </c>
      <c r="H355" s="25">
        <v>5699</v>
      </c>
      <c r="I355" s="26">
        <f t="shared" si="9"/>
        <v>-1017182.1547444484</v>
      </c>
      <c r="J355" s="26">
        <f t="shared" si="10"/>
        <v>1049634.1089160112</v>
      </c>
      <c r="K355" s="26" t="str">
        <f t="shared" si="11"/>
        <v>Good</v>
      </c>
      <c r="L355" s="25">
        <f t="shared" si="12"/>
        <v>5699</v>
      </c>
      <c r="M355" s="26">
        <f t="shared" si="13"/>
        <v>-13975.836194986849</v>
      </c>
      <c r="N355" s="26">
        <f t="shared" si="14"/>
        <v>20870.014808382854</v>
      </c>
      <c r="O355" s="26" t="str">
        <f t="shared" si="15"/>
        <v>Good</v>
      </c>
      <c r="P355" s="25">
        <f t="shared" si="16"/>
        <v>5699</v>
      </c>
      <c r="Q355" s="25">
        <f t="shared" si="17"/>
        <v>5699</v>
      </c>
    </row>
    <row r="356" spans="6:17" ht="15.75" customHeight="1" x14ac:dyDescent="0.2">
      <c r="F356" s="16">
        <v>45279.30099151381</v>
      </c>
      <c r="G356" s="24">
        <v>45279.30099151381</v>
      </c>
      <c r="H356" s="25">
        <v>5975</v>
      </c>
      <c r="I356" s="26">
        <f t="shared" si="9"/>
        <v>-1017182.1547444484</v>
      </c>
      <c r="J356" s="26">
        <f t="shared" si="10"/>
        <v>1049634.1089160112</v>
      </c>
      <c r="K356" s="26" t="str">
        <f t="shared" si="11"/>
        <v>Good</v>
      </c>
      <c r="L356" s="25">
        <f t="shared" si="12"/>
        <v>5975</v>
      </c>
      <c r="M356" s="26">
        <f t="shared" si="13"/>
        <v>-13975.836194986849</v>
      </c>
      <c r="N356" s="26">
        <f t="shared" si="14"/>
        <v>20870.014808382854</v>
      </c>
      <c r="O356" s="26" t="str">
        <f t="shared" si="15"/>
        <v>Good</v>
      </c>
      <c r="P356" s="25">
        <f t="shared" si="16"/>
        <v>5975</v>
      </c>
      <c r="Q356" s="25">
        <f t="shared" si="17"/>
        <v>5975</v>
      </c>
    </row>
    <row r="357" spans="6:17" ht="15.75" customHeight="1" x14ac:dyDescent="0.2">
      <c r="F357" s="16">
        <v>45278.764961189641</v>
      </c>
      <c r="G357" s="24">
        <v>45278.764961189641</v>
      </c>
      <c r="H357" s="25">
        <v>6506</v>
      </c>
      <c r="I357" s="26">
        <f t="shared" si="9"/>
        <v>-1017182.1547444484</v>
      </c>
      <c r="J357" s="26">
        <f t="shared" si="10"/>
        <v>1049634.1089160112</v>
      </c>
      <c r="K357" s="26" t="str">
        <f t="shared" si="11"/>
        <v>Good</v>
      </c>
      <c r="L357" s="25">
        <f t="shared" si="12"/>
        <v>6506</v>
      </c>
      <c r="M357" s="26">
        <f t="shared" si="13"/>
        <v>-13975.836194986849</v>
      </c>
      <c r="N357" s="26">
        <f t="shared" si="14"/>
        <v>20870.014808382854</v>
      </c>
      <c r="O357" s="26" t="str">
        <f t="shared" si="15"/>
        <v>Good</v>
      </c>
      <c r="P357" s="25">
        <f t="shared" si="16"/>
        <v>6506</v>
      </c>
      <c r="Q357" s="25">
        <f t="shared" si="17"/>
        <v>6506</v>
      </c>
    </row>
    <row r="358" spans="6:17" ht="15.75" customHeight="1" x14ac:dyDescent="0.2">
      <c r="F358" s="16">
        <v>45278.232545829473</v>
      </c>
      <c r="G358" s="24">
        <v>45278.232545829473</v>
      </c>
      <c r="H358" s="25">
        <v>5584</v>
      </c>
      <c r="I358" s="26">
        <f t="shared" si="9"/>
        <v>-1017182.1547444484</v>
      </c>
      <c r="J358" s="26">
        <f t="shared" si="10"/>
        <v>1049634.1089160112</v>
      </c>
      <c r="K358" s="26" t="str">
        <f t="shared" si="11"/>
        <v>Good</v>
      </c>
      <c r="L358" s="25">
        <f t="shared" si="12"/>
        <v>5584</v>
      </c>
      <c r="M358" s="26">
        <f t="shared" si="13"/>
        <v>-13975.836194986849</v>
      </c>
      <c r="N358" s="26">
        <f t="shared" si="14"/>
        <v>20870.014808382854</v>
      </c>
      <c r="O358" s="26" t="str">
        <f t="shared" si="15"/>
        <v>Good</v>
      </c>
      <c r="P358" s="25">
        <f t="shared" si="16"/>
        <v>5584</v>
      </c>
      <c r="Q358" s="25">
        <f t="shared" si="17"/>
        <v>5584</v>
      </c>
    </row>
    <row r="359" spans="6:17" ht="15.75" customHeight="1" x14ac:dyDescent="0.2">
      <c r="F359" s="16">
        <v>45275.442162574094</v>
      </c>
      <c r="G359" s="24">
        <v>45275.442162574094</v>
      </c>
      <c r="H359" s="25">
        <v>6631</v>
      </c>
      <c r="I359" s="26">
        <f t="shared" si="9"/>
        <v>-1017182.1547444484</v>
      </c>
      <c r="J359" s="26">
        <f t="shared" si="10"/>
        <v>1049634.1089160112</v>
      </c>
      <c r="K359" s="26" t="str">
        <f t="shared" si="11"/>
        <v>Good</v>
      </c>
      <c r="L359" s="25">
        <f t="shared" si="12"/>
        <v>6631</v>
      </c>
      <c r="M359" s="26">
        <f t="shared" si="13"/>
        <v>-13975.836194986849</v>
      </c>
      <c r="N359" s="26">
        <f t="shared" si="14"/>
        <v>20870.014808382854</v>
      </c>
      <c r="O359" s="26" t="str">
        <f t="shared" si="15"/>
        <v>Good</v>
      </c>
      <c r="P359" s="25">
        <f t="shared" si="16"/>
        <v>6631</v>
      </c>
      <c r="Q359" s="25">
        <f t="shared" si="17"/>
        <v>6631</v>
      </c>
    </row>
    <row r="360" spans="6:17" ht="15.75" customHeight="1" x14ac:dyDescent="0.2">
      <c r="F360" s="16">
        <v>45274.897028678031</v>
      </c>
      <c r="G360" s="24">
        <v>45274.897028678031</v>
      </c>
      <c r="H360" s="25">
        <v>5756</v>
      </c>
      <c r="I360" s="26">
        <f t="shared" si="9"/>
        <v>-1017182.1547444484</v>
      </c>
      <c r="J360" s="26">
        <f t="shared" si="10"/>
        <v>1049634.1089160112</v>
      </c>
      <c r="K360" s="26" t="str">
        <f t="shared" si="11"/>
        <v>Good</v>
      </c>
      <c r="L360" s="25">
        <f t="shared" si="12"/>
        <v>5756</v>
      </c>
      <c r="M360" s="26">
        <f t="shared" si="13"/>
        <v>-13975.836194986849</v>
      </c>
      <c r="N360" s="26">
        <f t="shared" si="14"/>
        <v>20870.014808382854</v>
      </c>
      <c r="O360" s="26" t="str">
        <f t="shared" si="15"/>
        <v>Good</v>
      </c>
      <c r="P360" s="25">
        <f t="shared" si="16"/>
        <v>5756</v>
      </c>
      <c r="Q360" s="25">
        <f t="shared" si="17"/>
        <v>5756</v>
      </c>
    </row>
    <row r="361" spans="6:17" ht="15.75" customHeight="1" x14ac:dyDescent="0.2">
      <c r="F361" s="16">
        <v>45274.315932673941</v>
      </c>
      <c r="G361" s="24">
        <v>45274.315932673941</v>
      </c>
      <c r="H361" s="25">
        <v>5853</v>
      </c>
      <c r="I361" s="26">
        <f t="shared" si="9"/>
        <v>-1017182.1547444484</v>
      </c>
      <c r="J361" s="26">
        <f t="shared" si="10"/>
        <v>1049634.1089160112</v>
      </c>
      <c r="K361" s="26" t="str">
        <f t="shared" si="11"/>
        <v>Good</v>
      </c>
      <c r="L361" s="25">
        <f t="shared" si="12"/>
        <v>5853</v>
      </c>
      <c r="M361" s="26">
        <f t="shared" si="13"/>
        <v>-13975.836194986849</v>
      </c>
      <c r="N361" s="26">
        <f t="shared" si="14"/>
        <v>20870.014808382854</v>
      </c>
      <c r="O361" s="26" t="str">
        <f t="shared" si="15"/>
        <v>Good</v>
      </c>
      <c r="P361" s="25">
        <f t="shared" si="16"/>
        <v>5853</v>
      </c>
      <c r="Q361" s="25">
        <f t="shared" si="17"/>
        <v>5853</v>
      </c>
    </row>
    <row r="362" spans="6:17" ht="15.75" customHeight="1" x14ac:dyDescent="0.2">
      <c r="F362" s="16">
        <v>45273.719174466351</v>
      </c>
      <c r="G362" s="24">
        <v>45273.719174466351</v>
      </c>
      <c r="H362" s="25">
        <v>5603</v>
      </c>
      <c r="I362" s="26">
        <f t="shared" si="9"/>
        <v>-1017182.1547444484</v>
      </c>
      <c r="J362" s="26">
        <f t="shared" si="10"/>
        <v>1049634.1089160112</v>
      </c>
      <c r="K362" s="26" t="str">
        <f t="shared" si="11"/>
        <v>Good</v>
      </c>
      <c r="L362" s="25">
        <f t="shared" si="12"/>
        <v>5603</v>
      </c>
      <c r="M362" s="26">
        <f t="shared" si="13"/>
        <v>-13975.836194986849</v>
      </c>
      <c r="N362" s="26">
        <f t="shared" si="14"/>
        <v>20870.014808382854</v>
      </c>
      <c r="O362" s="26" t="str">
        <f t="shared" si="15"/>
        <v>Good</v>
      </c>
      <c r="P362" s="25">
        <f t="shared" si="16"/>
        <v>5603</v>
      </c>
      <c r="Q362" s="25">
        <f t="shared" si="17"/>
        <v>5603</v>
      </c>
    </row>
    <row r="363" spans="6:17" ht="15.75" customHeight="1" x14ac:dyDescent="0.2">
      <c r="F363" s="16">
        <v>45273.169351403893</v>
      </c>
      <c r="G363" s="24">
        <v>45273.169351403893</v>
      </c>
      <c r="H363" s="25">
        <v>5494</v>
      </c>
      <c r="I363" s="26">
        <f t="shared" si="9"/>
        <v>-1017182.1547444484</v>
      </c>
      <c r="J363" s="26">
        <f t="shared" si="10"/>
        <v>1049634.1089160112</v>
      </c>
      <c r="K363" s="26" t="str">
        <f t="shared" si="11"/>
        <v>Good</v>
      </c>
      <c r="L363" s="25">
        <f t="shared" si="12"/>
        <v>5494</v>
      </c>
      <c r="M363" s="26">
        <f t="shared" si="13"/>
        <v>-13975.836194986849</v>
      </c>
      <c r="N363" s="26">
        <f t="shared" si="14"/>
        <v>20870.014808382854</v>
      </c>
      <c r="O363" s="26" t="str">
        <f t="shared" si="15"/>
        <v>Good</v>
      </c>
      <c r="P363" s="25">
        <f t="shared" si="16"/>
        <v>5494</v>
      </c>
      <c r="Q363" s="25">
        <f t="shared" si="17"/>
        <v>5494</v>
      </c>
    </row>
    <row r="364" spans="6:17" ht="15.75" customHeight="1" x14ac:dyDescent="0.2">
      <c r="F364" s="16">
        <v>45272.622234610935</v>
      </c>
      <c r="G364" s="24">
        <v>45272.622234610935</v>
      </c>
      <c r="H364" s="25">
        <v>5772</v>
      </c>
      <c r="I364" s="26">
        <f t="shared" si="9"/>
        <v>-1017182.1547444484</v>
      </c>
      <c r="J364" s="26">
        <f t="shared" si="10"/>
        <v>1049634.1089160112</v>
      </c>
      <c r="K364" s="26" t="str">
        <f t="shared" si="11"/>
        <v>Good</v>
      </c>
      <c r="L364" s="25">
        <f t="shared" si="12"/>
        <v>5772</v>
      </c>
      <c r="M364" s="26">
        <f t="shared" si="13"/>
        <v>-13975.836194986849</v>
      </c>
      <c r="N364" s="26">
        <f t="shared" si="14"/>
        <v>20870.014808382854</v>
      </c>
      <c r="O364" s="26" t="str">
        <f t="shared" si="15"/>
        <v>Good</v>
      </c>
      <c r="P364" s="25">
        <f t="shared" si="16"/>
        <v>5772</v>
      </c>
      <c r="Q364" s="25">
        <f t="shared" si="17"/>
        <v>5772</v>
      </c>
    </row>
    <row r="365" spans="6:17" ht="15.75" customHeight="1" x14ac:dyDescent="0.2">
      <c r="F365" s="16">
        <v>45272.088760763691</v>
      </c>
      <c r="G365" s="24">
        <v>45272.088760763691</v>
      </c>
      <c r="H365" s="25">
        <v>6670</v>
      </c>
      <c r="I365" s="26">
        <f t="shared" si="9"/>
        <v>-1017182.1547444484</v>
      </c>
      <c r="J365" s="26">
        <f t="shared" si="10"/>
        <v>1049634.1089160112</v>
      </c>
      <c r="K365" s="26" t="str">
        <f t="shared" si="11"/>
        <v>Good</v>
      </c>
      <c r="L365" s="25">
        <f t="shared" si="12"/>
        <v>6670</v>
      </c>
      <c r="M365" s="26">
        <f t="shared" si="13"/>
        <v>-13975.836194986849</v>
      </c>
      <c r="N365" s="26">
        <f t="shared" si="14"/>
        <v>20870.014808382854</v>
      </c>
      <c r="O365" s="26" t="str">
        <f t="shared" si="15"/>
        <v>Good</v>
      </c>
      <c r="P365" s="25">
        <f t="shared" si="16"/>
        <v>6670</v>
      </c>
      <c r="Q365" s="25">
        <f t="shared" si="17"/>
        <v>6670</v>
      </c>
    </row>
    <row r="366" spans="6:17" ht="15.75" customHeight="1" x14ac:dyDescent="0.2">
      <c r="F366" s="16">
        <v>45271.501686095522</v>
      </c>
      <c r="G366" s="24">
        <v>45271.501686095522</v>
      </c>
      <c r="H366" s="25">
        <v>5564</v>
      </c>
      <c r="I366" s="26">
        <f t="shared" si="9"/>
        <v>-1017182.1547444484</v>
      </c>
      <c r="J366" s="26">
        <f t="shared" si="10"/>
        <v>1049634.1089160112</v>
      </c>
      <c r="K366" s="26" t="str">
        <f t="shared" si="11"/>
        <v>Good</v>
      </c>
      <c r="L366" s="25">
        <f t="shared" si="12"/>
        <v>5564</v>
      </c>
      <c r="M366" s="26">
        <f t="shared" si="13"/>
        <v>-13975.836194986849</v>
      </c>
      <c r="N366" s="26">
        <f t="shared" si="14"/>
        <v>20870.014808382854</v>
      </c>
      <c r="O366" s="26" t="str">
        <f t="shared" si="15"/>
        <v>Good</v>
      </c>
      <c r="P366" s="25">
        <f t="shared" si="16"/>
        <v>5564</v>
      </c>
      <c r="Q366" s="25">
        <f t="shared" si="17"/>
        <v>5564</v>
      </c>
    </row>
    <row r="367" spans="6:17" ht="15.75" customHeight="1" x14ac:dyDescent="0.2">
      <c r="F367" s="16">
        <v>45268.667484522884</v>
      </c>
      <c r="G367" s="24">
        <v>45268.667484522884</v>
      </c>
      <c r="H367" s="25">
        <v>5623</v>
      </c>
      <c r="I367" s="26">
        <f t="shared" si="9"/>
        <v>-1017182.1547444484</v>
      </c>
      <c r="J367" s="26">
        <f t="shared" si="10"/>
        <v>1049634.1089160112</v>
      </c>
      <c r="K367" s="26" t="str">
        <f t="shared" si="11"/>
        <v>Good</v>
      </c>
      <c r="L367" s="25">
        <f t="shared" si="12"/>
        <v>5623</v>
      </c>
      <c r="M367" s="26">
        <f t="shared" si="13"/>
        <v>-13975.836194986849</v>
      </c>
      <c r="N367" s="26">
        <f t="shared" si="14"/>
        <v>20870.014808382854</v>
      </c>
      <c r="O367" s="26" t="str">
        <f t="shared" si="15"/>
        <v>Good</v>
      </c>
      <c r="P367" s="25">
        <f t="shared" si="16"/>
        <v>5623</v>
      </c>
      <c r="Q367" s="25">
        <f t="shared" si="17"/>
        <v>5623</v>
      </c>
    </row>
    <row r="368" spans="6:17" ht="15.75" customHeight="1" x14ac:dyDescent="0.2">
      <c r="F368" s="16">
        <v>45268.101318058194</v>
      </c>
      <c r="G368" s="24">
        <v>45268.101318058194</v>
      </c>
      <c r="H368" s="25">
        <v>6321</v>
      </c>
      <c r="I368" s="26">
        <f t="shared" si="9"/>
        <v>-1017182.1547444484</v>
      </c>
      <c r="J368" s="26">
        <f t="shared" si="10"/>
        <v>1049634.1089160112</v>
      </c>
      <c r="K368" s="26" t="str">
        <f t="shared" si="11"/>
        <v>Good</v>
      </c>
      <c r="L368" s="25">
        <f t="shared" si="12"/>
        <v>6321</v>
      </c>
      <c r="M368" s="26">
        <f t="shared" si="13"/>
        <v>-13975.836194986849</v>
      </c>
      <c r="N368" s="26">
        <f t="shared" si="14"/>
        <v>20870.014808382854</v>
      </c>
      <c r="O368" s="26" t="str">
        <f t="shared" si="15"/>
        <v>Good</v>
      </c>
      <c r="P368" s="25">
        <f t="shared" si="16"/>
        <v>6321</v>
      </c>
      <c r="Q368" s="25">
        <f t="shared" si="17"/>
        <v>6321</v>
      </c>
    </row>
    <row r="369" spans="6:17" ht="15.75" customHeight="1" x14ac:dyDescent="0.2">
      <c r="F369" s="16">
        <v>45267.487544659598</v>
      </c>
      <c r="G369" s="24">
        <v>45267.487544659598</v>
      </c>
      <c r="H369" s="25">
        <v>5177</v>
      </c>
      <c r="I369" s="26">
        <f t="shared" si="9"/>
        <v>-1017182.1547444484</v>
      </c>
      <c r="J369" s="26">
        <f t="shared" si="10"/>
        <v>1049634.1089160112</v>
      </c>
      <c r="K369" s="26" t="str">
        <f t="shared" si="11"/>
        <v>Good</v>
      </c>
      <c r="L369" s="25">
        <f t="shared" si="12"/>
        <v>5177</v>
      </c>
      <c r="M369" s="26">
        <f t="shared" si="13"/>
        <v>-13975.836194986849</v>
      </c>
      <c r="N369" s="26">
        <f t="shared" si="14"/>
        <v>20870.014808382854</v>
      </c>
      <c r="O369" s="26" t="str">
        <f t="shared" si="15"/>
        <v>Good</v>
      </c>
      <c r="P369" s="25">
        <f t="shared" si="16"/>
        <v>5177</v>
      </c>
      <c r="Q369" s="25">
        <f t="shared" si="17"/>
        <v>5177</v>
      </c>
    </row>
    <row r="370" spans="6:17" ht="15.75" customHeight="1" x14ac:dyDescent="0.2">
      <c r="F370" s="16">
        <v>45266.957107099945</v>
      </c>
      <c r="G370" s="24">
        <v>45266.957107099945</v>
      </c>
      <c r="H370" s="25">
        <v>5773</v>
      </c>
      <c r="I370" s="26">
        <f t="shared" si="9"/>
        <v>-1017182.1547444484</v>
      </c>
      <c r="J370" s="26">
        <f t="shared" si="10"/>
        <v>1049634.1089160112</v>
      </c>
      <c r="K370" s="26" t="str">
        <f t="shared" si="11"/>
        <v>Good</v>
      </c>
      <c r="L370" s="25">
        <f t="shared" si="12"/>
        <v>5773</v>
      </c>
      <c r="M370" s="26">
        <f t="shared" si="13"/>
        <v>-13975.836194986849</v>
      </c>
      <c r="N370" s="26">
        <f t="shared" si="14"/>
        <v>20870.014808382854</v>
      </c>
      <c r="O370" s="26" t="str">
        <f t="shared" si="15"/>
        <v>Good</v>
      </c>
      <c r="P370" s="25">
        <f t="shared" si="16"/>
        <v>5773</v>
      </c>
      <c r="Q370" s="25">
        <f t="shared" si="17"/>
        <v>5773</v>
      </c>
    </row>
    <row r="371" spans="6:17" ht="15.75" customHeight="1" x14ac:dyDescent="0.2">
      <c r="F371" s="16">
        <v>45266.356608649374</v>
      </c>
      <c r="G371" s="24">
        <v>45266.356608649374</v>
      </c>
      <c r="H371" s="25">
        <v>5984</v>
      </c>
      <c r="I371" s="26">
        <f t="shared" si="9"/>
        <v>-1017182.1547444484</v>
      </c>
      <c r="J371" s="26">
        <f t="shared" si="10"/>
        <v>1049634.1089160112</v>
      </c>
      <c r="K371" s="26" t="str">
        <f t="shared" si="11"/>
        <v>Good</v>
      </c>
      <c r="L371" s="25">
        <f t="shared" si="12"/>
        <v>5984</v>
      </c>
      <c r="M371" s="26">
        <f t="shared" si="13"/>
        <v>-13975.836194986849</v>
      </c>
      <c r="N371" s="26">
        <f t="shared" si="14"/>
        <v>20870.014808382854</v>
      </c>
      <c r="O371" s="26" t="str">
        <f t="shared" si="15"/>
        <v>Good</v>
      </c>
      <c r="P371" s="25">
        <f t="shared" si="16"/>
        <v>5984</v>
      </c>
      <c r="Q371" s="25">
        <f t="shared" si="17"/>
        <v>5984</v>
      </c>
    </row>
    <row r="372" spans="6:17" ht="15.75" customHeight="1" x14ac:dyDescent="0.2">
      <c r="F372" s="16">
        <v>45265.744960446951</v>
      </c>
      <c r="G372" s="24">
        <v>45265.744960446951</v>
      </c>
      <c r="H372" s="25">
        <v>5372</v>
      </c>
      <c r="I372" s="26">
        <f t="shared" si="9"/>
        <v>-1017182.1547444484</v>
      </c>
      <c r="J372" s="26">
        <f t="shared" si="10"/>
        <v>1049634.1089160112</v>
      </c>
      <c r="K372" s="26" t="str">
        <f t="shared" si="11"/>
        <v>Good</v>
      </c>
      <c r="L372" s="25">
        <f t="shared" si="12"/>
        <v>5372</v>
      </c>
      <c r="M372" s="26">
        <f t="shared" si="13"/>
        <v>-13975.836194986849</v>
      </c>
      <c r="N372" s="26">
        <f t="shared" si="14"/>
        <v>20870.014808382854</v>
      </c>
      <c r="O372" s="26" t="str">
        <f t="shared" si="15"/>
        <v>Good</v>
      </c>
      <c r="P372" s="25">
        <f t="shared" si="16"/>
        <v>5372</v>
      </c>
      <c r="Q372" s="25">
        <f t="shared" si="17"/>
        <v>5372</v>
      </c>
    </row>
    <row r="373" spans="6:17" ht="15.75" customHeight="1" x14ac:dyDescent="0.2">
      <c r="F373" s="16">
        <v>45265.158450550276</v>
      </c>
      <c r="G373" s="24">
        <v>45265.158450550276</v>
      </c>
      <c r="H373" s="25">
        <v>5728</v>
      </c>
      <c r="I373" s="26">
        <f t="shared" si="9"/>
        <v>-1017182.1547444484</v>
      </c>
      <c r="J373" s="26">
        <f t="shared" si="10"/>
        <v>1049634.1089160112</v>
      </c>
      <c r="K373" s="26" t="str">
        <f t="shared" si="11"/>
        <v>Good</v>
      </c>
      <c r="L373" s="25">
        <f t="shared" si="12"/>
        <v>5728</v>
      </c>
      <c r="M373" s="26">
        <f t="shared" si="13"/>
        <v>-13975.836194986849</v>
      </c>
      <c r="N373" s="26">
        <f t="shared" si="14"/>
        <v>20870.014808382854</v>
      </c>
      <c r="O373" s="26" t="str">
        <f t="shared" si="15"/>
        <v>Good</v>
      </c>
      <c r="P373" s="25">
        <f t="shared" si="16"/>
        <v>5728</v>
      </c>
      <c r="Q373" s="25">
        <f t="shared" si="17"/>
        <v>5728</v>
      </c>
    </row>
    <row r="374" spans="6:17" ht="15.75" customHeight="1" x14ac:dyDescent="0.2">
      <c r="F374" s="16">
        <v>45264.576862574751</v>
      </c>
      <c r="G374" s="24">
        <v>45264.576862574751</v>
      </c>
      <c r="H374" s="25">
        <v>5424</v>
      </c>
      <c r="I374" s="26">
        <f t="shared" si="9"/>
        <v>-1017182.1547444484</v>
      </c>
      <c r="J374" s="26">
        <f t="shared" si="10"/>
        <v>1049634.1089160112</v>
      </c>
      <c r="K374" s="26" t="str">
        <f t="shared" si="11"/>
        <v>Good</v>
      </c>
      <c r="L374" s="25">
        <f t="shared" si="12"/>
        <v>5424</v>
      </c>
      <c r="M374" s="26">
        <f t="shared" si="13"/>
        <v>-13975.836194986849</v>
      </c>
      <c r="N374" s="26">
        <f t="shared" si="14"/>
        <v>20870.014808382854</v>
      </c>
      <c r="O374" s="26" t="str">
        <f t="shared" si="15"/>
        <v>Good</v>
      </c>
      <c r="P374" s="25">
        <f t="shared" si="16"/>
        <v>5424</v>
      </c>
      <c r="Q374" s="25">
        <f t="shared" si="17"/>
        <v>5424</v>
      </c>
    </row>
    <row r="375" spans="6:17" ht="15.75" customHeight="1" x14ac:dyDescent="0.2">
      <c r="F375" s="16">
        <v>45264.044453012699</v>
      </c>
      <c r="G375" s="24">
        <v>45264.044453012699</v>
      </c>
      <c r="H375" s="25">
        <v>5019</v>
      </c>
      <c r="I375" s="26">
        <f t="shared" si="9"/>
        <v>-1017182.1547444484</v>
      </c>
      <c r="J375" s="26">
        <f t="shared" si="10"/>
        <v>1049634.1089160112</v>
      </c>
      <c r="K375" s="26" t="str">
        <f t="shared" si="11"/>
        <v>Good</v>
      </c>
      <c r="L375" s="25">
        <f t="shared" si="12"/>
        <v>5019</v>
      </c>
      <c r="M375" s="26">
        <f t="shared" si="13"/>
        <v>-13975.836194986849</v>
      </c>
      <c r="N375" s="26">
        <f t="shared" si="14"/>
        <v>20870.014808382854</v>
      </c>
      <c r="O375" s="26" t="str">
        <f t="shared" si="15"/>
        <v>Good</v>
      </c>
      <c r="P375" s="25">
        <f t="shared" si="16"/>
        <v>5019</v>
      </c>
      <c r="Q375" s="25">
        <f t="shared" si="17"/>
        <v>5019</v>
      </c>
    </row>
    <row r="376" spans="6:17" ht="15.75" customHeight="1" x14ac:dyDescent="0.2">
      <c r="F376" s="16">
        <v>45261.768976491345</v>
      </c>
      <c r="G376" s="24">
        <v>45261.768976491345</v>
      </c>
      <c r="H376" s="25">
        <v>4568</v>
      </c>
      <c r="I376" s="26">
        <f t="shared" si="9"/>
        <v>-1017182.1547444484</v>
      </c>
      <c r="J376" s="26">
        <f t="shared" si="10"/>
        <v>1049634.1089160112</v>
      </c>
      <c r="K376" s="26" t="str">
        <f t="shared" si="11"/>
        <v>Good</v>
      </c>
      <c r="L376" s="25">
        <f t="shared" si="12"/>
        <v>4568</v>
      </c>
      <c r="M376" s="26">
        <f t="shared" si="13"/>
        <v>-13975.836194986849</v>
      </c>
      <c r="N376" s="26">
        <f t="shared" si="14"/>
        <v>20870.014808382854</v>
      </c>
      <c r="O376" s="26" t="str">
        <f t="shared" si="15"/>
        <v>Good</v>
      </c>
      <c r="P376" s="25">
        <f t="shared" si="16"/>
        <v>4568</v>
      </c>
      <c r="Q376" s="25">
        <f t="shared" si="17"/>
        <v>4568</v>
      </c>
    </row>
    <row r="377" spans="6:17" ht="15.75" customHeight="1" x14ac:dyDescent="0.2">
      <c r="F377" s="16">
        <v>45260.60373066715</v>
      </c>
      <c r="G377" s="24">
        <v>45260.60373066715</v>
      </c>
      <c r="H377" s="25">
        <v>4765</v>
      </c>
      <c r="I377" s="26">
        <f t="shared" si="9"/>
        <v>-1017182.1547444484</v>
      </c>
      <c r="J377" s="26">
        <f t="shared" si="10"/>
        <v>1049634.1089160112</v>
      </c>
      <c r="K377" s="26" t="str">
        <f t="shared" si="11"/>
        <v>Good</v>
      </c>
      <c r="L377" s="25">
        <f t="shared" si="12"/>
        <v>4765</v>
      </c>
      <c r="M377" s="26">
        <f t="shared" si="13"/>
        <v>-13975.836194986849</v>
      </c>
      <c r="N377" s="26">
        <f t="shared" si="14"/>
        <v>20870.014808382854</v>
      </c>
      <c r="O377" s="26" t="str">
        <f t="shared" si="15"/>
        <v>Good</v>
      </c>
      <c r="P377" s="25">
        <f t="shared" si="16"/>
        <v>4765</v>
      </c>
      <c r="Q377" s="25">
        <f t="shared" si="17"/>
        <v>4765</v>
      </c>
    </row>
    <row r="378" spans="6:17" ht="15.75" customHeight="1" x14ac:dyDescent="0.2">
      <c r="F378" s="16">
        <v>45260.040488333849</v>
      </c>
      <c r="G378" s="24">
        <v>45260.040488333849</v>
      </c>
      <c r="H378" s="25">
        <v>5324</v>
      </c>
      <c r="I378" s="26">
        <f t="shared" si="9"/>
        <v>-1017182.1547444484</v>
      </c>
      <c r="J378" s="26">
        <f t="shared" si="10"/>
        <v>1049634.1089160112</v>
      </c>
      <c r="K378" s="26" t="str">
        <f t="shared" si="11"/>
        <v>Good</v>
      </c>
      <c r="L378" s="25">
        <f t="shared" si="12"/>
        <v>5324</v>
      </c>
      <c r="M378" s="26">
        <f t="shared" si="13"/>
        <v>-13975.836194986849</v>
      </c>
      <c r="N378" s="26">
        <f t="shared" si="14"/>
        <v>20870.014808382854</v>
      </c>
      <c r="O378" s="26" t="str">
        <f t="shared" si="15"/>
        <v>Good</v>
      </c>
      <c r="P378" s="25">
        <f t="shared" si="16"/>
        <v>5324</v>
      </c>
      <c r="Q378" s="25">
        <f t="shared" si="17"/>
        <v>5324</v>
      </c>
    </row>
    <row r="379" spans="6:17" ht="15.75" customHeight="1" x14ac:dyDescent="0.2">
      <c r="F379" s="16">
        <v>45259.486829354952</v>
      </c>
      <c r="G379" s="24">
        <v>45259.486829354952</v>
      </c>
      <c r="H379" s="25">
        <v>5523</v>
      </c>
      <c r="I379" s="26">
        <f t="shared" si="9"/>
        <v>-1017182.1547444484</v>
      </c>
      <c r="J379" s="26">
        <f t="shared" si="10"/>
        <v>1049634.1089160112</v>
      </c>
      <c r="K379" s="26" t="str">
        <f t="shared" si="11"/>
        <v>Good</v>
      </c>
      <c r="L379" s="25">
        <f t="shared" si="12"/>
        <v>5523</v>
      </c>
      <c r="M379" s="26">
        <f t="shared" si="13"/>
        <v>-13975.836194986849</v>
      </c>
      <c r="N379" s="26">
        <f t="shared" si="14"/>
        <v>20870.014808382854</v>
      </c>
      <c r="O379" s="26" t="str">
        <f t="shared" si="15"/>
        <v>Good</v>
      </c>
      <c r="P379" s="25">
        <f t="shared" si="16"/>
        <v>5523</v>
      </c>
      <c r="Q379" s="25">
        <f t="shared" si="17"/>
        <v>5523</v>
      </c>
    </row>
    <row r="380" spans="6:17" ht="15.75" customHeight="1" x14ac:dyDescent="0.2">
      <c r="F380" s="16">
        <v>45258.884459011344</v>
      </c>
      <c r="G380" s="24">
        <v>45258.884459011344</v>
      </c>
      <c r="H380" s="25">
        <v>4791</v>
      </c>
      <c r="I380" s="26">
        <f t="shared" si="9"/>
        <v>-1017182.1547444484</v>
      </c>
      <c r="J380" s="26">
        <f t="shared" si="10"/>
        <v>1049634.1089160112</v>
      </c>
      <c r="K380" s="26" t="str">
        <f t="shared" si="11"/>
        <v>Good</v>
      </c>
      <c r="L380" s="25">
        <f t="shared" si="12"/>
        <v>4791</v>
      </c>
      <c r="M380" s="26">
        <f t="shared" si="13"/>
        <v>-13975.836194986849</v>
      </c>
      <c r="N380" s="26">
        <f t="shared" si="14"/>
        <v>20870.014808382854</v>
      </c>
      <c r="O380" s="26" t="str">
        <f t="shared" si="15"/>
        <v>Good</v>
      </c>
      <c r="P380" s="25">
        <f t="shared" si="16"/>
        <v>4791</v>
      </c>
      <c r="Q380" s="25">
        <f t="shared" si="17"/>
        <v>4791</v>
      </c>
    </row>
    <row r="381" spans="6:17" ht="15.75" customHeight="1" x14ac:dyDescent="0.2">
      <c r="F381" s="16">
        <v>45258.310420242604</v>
      </c>
      <c r="G381" s="24">
        <v>45258.310420242604</v>
      </c>
      <c r="H381" s="25">
        <v>5579</v>
      </c>
      <c r="I381" s="26">
        <f t="shared" si="9"/>
        <v>-1017182.1547444484</v>
      </c>
      <c r="J381" s="26">
        <f t="shared" si="10"/>
        <v>1049634.1089160112</v>
      </c>
      <c r="K381" s="26" t="str">
        <f t="shared" si="11"/>
        <v>Good</v>
      </c>
      <c r="L381" s="25">
        <f t="shared" si="12"/>
        <v>5579</v>
      </c>
      <c r="M381" s="26">
        <f t="shared" si="13"/>
        <v>-13975.836194986849</v>
      </c>
      <c r="N381" s="26">
        <f t="shared" si="14"/>
        <v>20870.014808382854</v>
      </c>
      <c r="O381" s="26" t="str">
        <f t="shared" si="15"/>
        <v>Good</v>
      </c>
      <c r="P381" s="25">
        <f t="shared" si="16"/>
        <v>5579</v>
      </c>
      <c r="Q381" s="25">
        <f t="shared" si="17"/>
        <v>5579</v>
      </c>
    </row>
    <row r="382" spans="6:17" ht="15.75" customHeight="1" x14ac:dyDescent="0.2">
      <c r="F382" s="16">
        <v>45257.730817033174</v>
      </c>
      <c r="G382" s="24">
        <v>45257.730817033174</v>
      </c>
      <c r="H382" s="25">
        <v>4625</v>
      </c>
      <c r="I382" s="26">
        <f t="shared" si="9"/>
        <v>-1017182.1547444484</v>
      </c>
      <c r="J382" s="26">
        <f t="shared" si="10"/>
        <v>1049634.1089160112</v>
      </c>
      <c r="K382" s="26" t="str">
        <f t="shared" si="11"/>
        <v>Good</v>
      </c>
      <c r="L382" s="25">
        <f t="shared" si="12"/>
        <v>4625</v>
      </c>
      <c r="M382" s="26">
        <f t="shared" si="13"/>
        <v>-13975.836194986849</v>
      </c>
      <c r="N382" s="26">
        <f t="shared" si="14"/>
        <v>20870.014808382854</v>
      </c>
      <c r="O382" s="26" t="str">
        <f t="shared" si="15"/>
        <v>Good</v>
      </c>
      <c r="P382" s="25">
        <f t="shared" si="16"/>
        <v>4625</v>
      </c>
      <c r="Q382" s="25">
        <f t="shared" si="17"/>
        <v>4625</v>
      </c>
    </row>
    <row r="383" spans="6:17" ht="15.75" customHeight="1" x14ac:dyDescent="0.2">
      <c r="F383" s="16">
        <v>45257.177918010064</v>
      </c>
      <c r="G383" s="24">
        <v>45257.177918010064</v>
      </c>
      <c r="H383" s="25">
        <v>4953</v>
      </c>
      <c r="I383" s="26">
        <f t="shared" si="9"/>
        <v>-1017182.1547444484</v>
      </c>
      <c r="J383" s="26">
        <f t="shared" si="10"/>
        <v>1049634.1089160112</v>
      </c>
      <c r="K383" s="26" t="str">
        <f t="shared" si="11"/>
        <v>Good</v>
      </c>
      <c r="L383" s="25">
        <f t="shared" si="12"/>
        <v>4953</v>
      </c>
      <c r="M383" s="26">
        <f t="shared" si="13"/>
        <v>-13975.836194986849</v>
      </c>
      <c r="N383" s="26">
        <f t="shared" si="14"/>
        <v>20870.014808382854</v>
      </c>
      <c r="O383" s="26" t="str">
        <f t="shared" si="15"/>
        <v>Good</v>
      </c>
      <c r="P383" s="25">
        <f t="shared" si="16"/>
        <v>4953</v>
      </c>
      <c r="Q383" s="25">
        <f t="shared" si="17"/>
        <v>4953</v>
      </c>
    </row>
    <row r="384" spans="6:17" ht="15.75" customHeight="1" x14ac:dyDescent="0.2">
      <c r="F384" s="16">
        <v>45254.92500541536</v>
      </c>
      <c r="G384" s="24">
        <v>45254.92500541536</v>
      </c>
      <c r="H384" s="25">
        <v>4577</v>
      </c>
      <c r="I384" s="26">
        <f t="shared" si="9"/>
        <v>-1017182.1547444484</v>
      </c>
      <c r="J384" s="26">
        <f t="shared" si="10"/>
        <v>1049634.1089160112</v>
      </c>
      <c r="K384" s="26" t="str">
        <f t="shared" si="11"/>
        <v>Good</v>
      </c>
      <c r="L384" s="25">
        <f t="shared" si="12"/>
        <v>4577</v>
      </c>
      <c r="M384" s="26">
        <f t="shared" si="13"/>
        <v>-13975.836194986849</v>
      </c>
      <c r="N384" s="26">
        <f t="shared" si="14"/>
        <v>20870.014808382854</v>
      </c>
      <c r="O384" s="26" t="str">
        <f t="shared" si="15"/>
        <v>Good</v>
      </c>
      <c r="P384" s="25">
        <f t="shared" si="16"/>
        <v>4577</v>
      </c>
      <c r="Q384" s="25">
        <f t="shared" si="17"/>
        <v>4577</v>
      </c>
    </row>
    <row r="385" spans="6:17" ht="15.75" customHeight="1" x14ac:dyDescent="0.2">
      <c r="F385" s="16">
        <v>45254.32358374192</v>
      </c>
      <c r="G385" s="24">
        <v>45254.32358374192</v>
      </c>
      <c r="H385" s="25">
        <v>4948</v>
      </c>
      <c r="I385" s="26">
        <f t="shared" si="9"/>
        <v>-1017182.1547444484</v>
      </c>
      <c r="J385" s="26">
        <f t="shared" si="10"/>
        <v>1049634.1089160112</v>
      </c>
      <c r="K385" s="26" t="str">
        <f t="shared" si="11"/>
        <v>Good</v>
      </c>
      <c r="L385" s="25">
        <f t="shared" si="12"/>
        <v>4948</v>
      </c>
      <c r="M385" s="26">
        <f t="shared" si="13"/>
        <v>-13975.836194986849</v>
      </c>
      <c r="N385" s="26">
        <f t="shared" si="14"/>
        <v>20870.014808382854</v>
      </c>
      <c r="O385" s="26" t="str">
        <f t="shared" si="15"/>
        <v>Good</v>
      </c>
      <c r="P385" s="25">
        <f t="shared" si="16"/>
        <v>4948</v>
      </c>
      <c r="Q385" s="25">
        <f t="shared" si="17"/>
        <v>4948</v>
      </c>
    </row>
    <row r="386" spans="6:17" ht="15.75" customHeight="1" x14ac:dyDescent="0.2">
      <c r="F386" s="16">
        <v>45253.755200649248</v>
      </c>
      <c r="G386" s="24">
        <v>45253.755200649248</v>
      </c>
      <c r="H386" s="25">
        <v>4807</v>
      </c>
      <c r="I386" s="26">
        <f t="shared" si="9"/>
        <v>-1017182.1547444484</v>
      </c>
      <c r="J386" s="26">
        <f t="shared" si="10"/>
        <v>1049634.1089160112</v>
      </c>
      <c r="K386" s="26" t="str">
        <f t="shared" si="11"/>
        <v>Good</v>
      </c>
      <c r="L386" s="25">
        <f t="shared" si="12"/>
        <v>4807</v>
      </c>
      <c r="M386" s="26">
        <f t="shared" si="13"/>
        <v>-13975.836194986849</v>
      </c>
      <c r="N386" s="26">
        <f t="shared" si="14"/>
        <v>20870.014808382854</v>
      </c>
      <c r="O386" s="26" t="str">
        <f t="shared" si="15"/>
        <v>Good</v>
      </c>
      <c r="P386" s="25">
        <f t="shared" si="16"/>
        <v>4807</v>
      </c>
      <c r="Q386" s="25">
        <f t="shared" si="17"/>
        <v>4807</v>
      </c>
    </row>
    <row r="387" spans="6:17" ht="15.75" customHeight="1" x14ac:dyDescent="0.2">
      <c r="F387" s="16">
        <v>45253.148637257618</v>
      </c>
      <c r="G387" s="24">
        <v>45253.148637257618</v>
      </c>
      <c r="H387" s="25">
        <v>5223</v>
      </c>
      <c r="I387" s="26">
        <f t="shared" si="9"/>
        <v>-1017182.1547444484</v>
      </c>
      <c r="J387" s="26">
        <f t="shared" si="10"/>
        <v>1049634.1089160112</v>
      </c>
      <c r="K387" s="26" t="str">
        <f t="shared" si="11"/>
        <v>Good</v>
      </c>
      <c r="L387" s="25">
        <f t="shared" si="12"/>
        <v>5223</v>
      </c>
      <c r="M387" s="26">
        <f t="shared" si="13"/>
        <v>-13975.836194986849</v>
      </c>
      <c r="N387" s="26">
        <f t="shared" si="14"/>
        <v>20870.014808382854</v>
      </c>
      <c r="O387" s="26" t="str">
        <f t="shared" si="15"/>
        <v>Good</v>
      </c>
      <c r="P387" s="25">
        <f t="shared" si="16"/>
        <v>5223</v>
      </c>
      <c r="Q387" s="25">
        <f t="shared" si="17"/>
        <v>5223</v>
      </c>
    </row>
    <row r="388" spans="6:17" ht="15.75" customHeight="1" x14ac:dyDescent="0.2">
      <c r="F388" s="16">
        <v>45252.535667518081</v>
      </c>
      <c r="G388" s="24">
        <v>45252.535667518081</v>
      </c>
      <c r="H388" s="25">
        <v>4509</v>
      </c>
      <c r="I388" s="26">
        <f t="shared" si="9"/>
        <v>-1017182.1547444484</v>
      </c>
      <c r="J388" s="26">
        <f t="shared" si="10"/>
        <v>1049634.1089160112</v>
      </c>
      <c r="K388" s="26" t="str">
        <f t="shared" si="11"/>
        <v>Good</v>
      </c>
      <c r="L388" s="25">
        <f t="shared" si="12"/>
        <v>4509</v>
      </c>
      <c r="M388" s="26">
        <f t="shared" si="13"/>
        <v>-13975.836194986849</v>
      </c>
      <c r="N388" s="26">
        <f t="shared" si="14"/>
        <v>20870.014808382854</v>
      </c>
      <c r="O388" s="26" t="str">
        <f t="shared" si="15"/>
        <v>Good</v>
      </c>
      <c r="P388" s="25">
        <f t="shared" si="16"/>
        <v>4509</v>
      </c>
      <c r="Q388" s="25">
        <f t="shared" si="17"/>
        <v>4509</v>
      </c>
    </row>
    <row r="389" spans="6:17" ht="15.75" customHeight="1" x14ac:dyDescent="0.2">
      <c r="F389" s="16">
        <v>45251.990440910064</v>
      </c>
      <c r="G389" s="24">
        <v>45251.990440910064</v>
      </c>
      <c r="H389" s="25">
        <v>4820</v>
      </c>
      <c r="I389" s="26">
        <f t="shared" si="9"/>
        <v>-1017182.1547444484</v>
      </c>
      <c r="J389" s="26">
        <f t="shared" si="10"/>
        <v>1049634.1089160112</v>
      </c>
      <c r="K389" s="26" t="str">
        <f t="shared" si="11"/>
        <v>Good</v>
      </c>
      <c r="L389" s="25">
        <f t="shared" si="12"/>
        <v>4820</v>
      </c>
      <c r="M389" s="26">
        <f t="shared" si="13"/>
        <v>-13975.836194986849</v>
      </c>
      <c r="N389" s="26">
        <f t="shared" si="14"/>
        <v>20870.014808382854</v>
      </c>
      <c r="O389" s="26" t="str">
        <f t="shared" si="15"/>
        <v>Good</v>
      </c>
      <c r="P389" s="25">
        <f t="shared" si="16"/>
        <v>4820</v>
      </c>
      <c r="Q389" s="25">
        <f t="shared" si="17"/>
        <v>4820</v>
      </c>
    </row>
    <row r="390" spans="6:17" ht="15.75" customHeight="1" x14ac:dyDescent="0.2">
      <c r="F390" s="16">
        <v>45251.400736876894</v>
      </c>
      <c r="G390" s="24">
        <v>45251.400736876894</v>
      </c>
      <c r="H390" s="25">
        <v>4188</v>
      </c>
      <c r="I390" s="26">
        <f t="shared" si="9"/>
        <v>-1017182.1547444484</v>
      </c>
      <c r="J390" s="26">
        <f t="shared" si="10"/>
        <v>1049634.1089160112</v>
      </c>
      <c r="K390" s="26" t="str">
        <f t="shared" si="11"/>
        <v>Good</v>
      </c>
      <c r="L390" s="25">
        <f t="shared" si="12"/>
        <v>4188</v>
      </c>
      <c r="M390" s="26">
        <f t="shared" si="13"/>
        <v>-13975.836194986849</v>
      </c>
      <c r="N390" s="26">
        <f t="shared" si="14"/>
        <v>20870.014808382854</v>
      </c>
      <c r="O390" s="26" t="str">
        <f t="shared" si="15"/>
        <v>Good</v>
      </c>
      <c r="P390" s="25">
        <f t="shared" si="16"/>
        <v>4188</v>
      </c>
      <c r="Q390" s="25">
        <f t="shared" si="17"/>
        <v>4188</v>
      </c>
    </row>
    <row r="391" spans="6:17" ht="15.75" customHeight="1" x14ac:dyDescent="0.2">
      <c r="F391" s="16">
        <v>45250.851329818332</v>
      </c>
      <c r="G391" s="24">
        <v>45250.851329818332</v>
      </c>
      <c r="H391" s="25">
        <v>4089</v>
      </c>
      <c r="I391" s="26">
        <f t="shared" si="9"/>
        <v>-1017182.1547444484</v>
      </c>
      <c r="J391" s="26">
        <f t="shared" si="10"/>
        <v>1049634.1089160112</v>
      </c>
      <c r="K391" s="26" t="str">
        <f t="shared" si="11"/>
        <v>Good</v>
      </c>
      <c r="L391" s="25">
        <f t="shared" si="12"/>
        <v>4089</v>
      </c>
      <c r="M391" s="26">
        <f t="shared" si="13"/>
        <v>-13975.836194986849</v>
      </c>
      <c r="N391" s="26">
        <f t="shared" si="14"/>
        <v>20870.014808382854</v>
      </c>
      <c r="O391" s="26" t="str">
        <f t="shared" si="15"/>
        <v>Good</v>
      </c>
      <c r="P391" s="25">
        <f t="shared" si="16"/>
        <v>4089</v>
      </c>
      <c r="Q391" s="25">
        <f t="shared" si="17"/>
        <v>4089</v>
      </c>
    </row>
    <row r="392" spans="6:17" ht="15.75" customHeight="1" x14ac:dyDescent="0.2">
      <c r="F392" s="16">
        <v>45250.318449316328</v>
      </c>
      <c r="G392" s="24">
        <v>45250.318449316328</v>
      </c>
      <c r="H392" s="25">
        <v>4045</v>
      </c>
      <c r="I392" s="26">
        <f t="shared" si="9"/>
        <v>-1017182.1547444484</v>
      </c>
      <c r="J392" s="26">
        <f t="shared" si="10"/>
        <v>1049634.1089160112</v>
      </c>
      <c r="K392" s="26" t="str">
        <f t="shared" si="11"/>
        <v>Good</v>
      </c>
      <c r="L392" s="25">
        <f t="shared" si="12"/>
        <v>4045</v>
      </c>
      <c r="M392" s="26">
        <f t="shared" si="13"/>
        <v>-13975.836194986849</v>
      </c>
      <c r="N392" s="26">
        <f t="shared" si="14"/>
        <v>20870.014808382854</v>
      </c>
      <c r="O392" s="26" t="str">
        <f t="shared" si="15"/>
        <v>Good</v>
      </c>
      <c r="P392" s="25">
        <f t="shared" si="16"/>
        <v>4045</v>
      </c>
      <c r="Q392" s="25">
        <f t="shared" si="17"/>
        <v>4045</v>
      </c>
    </row>
    <row r="393" spans="6:17" ht="15.75" customHeight="1" x14ac:dyDescent="0.2">
      <c r="F393" s="16">
        <v>45247.491974840632</v>
      </c>
      <c r="G393" s="24">
        <v>45247.491974840632</v>
      </c>
      <c r="H393" s="25">
        <v>4486</v>
      </c>
      <c r="I393" s="26">
        <f t="shared" si="9"/>
        <v>-1017182.1547444484</v>
      </c>
      <c r="J393" s="26">
        <f t="shared" si="10"/>
        <v>1049634.1089160112</v>
      </c>
      <c r="K393" s="26" t="str">
        <f t="shared" si="11"/>
        <v>Good</v>
      </c>
      <c r="L393" s="25">
        <f t="shared" si="12"/>
        <v>4486</v>
      </c>
      <c r="M393" s="26">
        <f t="shared" si="13"/>
        <v>-13975.836194986849</v>
      </c>
      <c r="N393" s="26">
        <f t="shared" si="14"/>
        <v>20870.014808382854</v>
      </c>
      <c r="O393" s="26" t="str">
        <f t="shared" si="15"/>
        <v>Good</v>
      </c>
      <c r="P393" s="25">
        <f t="shared" si="16"/>
        <v>4486</v>
      </c>
      <c r="Q393" s="25">
        <f t="shared" si="17"/>
        <v>4486</v>
      </c>
    </row>
    <row r="394" spans="6:17" ht="15.75" customHeight="1" x14ac:dyDescent="0.2">
      <c r="F394" s="16">
        <v>45246.88509133934</v>
      </c>
      <c r="G394" s="24">
        <v>45246.88509133934</v>
      </c>
      <c r="H394" s="25">
        <v>3887</v>
      </c>
      <c r="I394" s="26">
        <f t="shared" si="9"/>
        <v>-1017182.1547444484</v>
      </c>
      <c r="J394" s="26">
        <f t="shared" si="10"/>
        <v>1049634.1089160112</v>
      </c>
      <c r="K394" s="26" t="str">
        <f t="shared" si="11"/>
        <v>Good</v>
      </c>
      <c r="L394" s="25">
        <f t="shared" si="12"/>
        <v>3887</v>
      </c>
      <c r="M394" s="26">
        <f t="shared" si="13"/>
        <v>-13975.836194986849</v>
      </c>
      <c r="N394" s="26">
        <f t="shared" si="14"/>
        <v>20870.014808382854</v>
      </c>
      <c r="O394" s="26" t="str">
        <f t="shared" si="15"/>
        <v>Good</v>
      </c>
      <c r="P394" s="25">
        <f t="shared" si="16"/>
        <v>3887</v>
      </c>
      <c r="Q394" s="25">
        <f t="shared" si="17"/>
        <v>3887</v>
      </c>
    </row>
    <row r="395" spans="6:17" ht="15.75" customHeight="1" x14ac:dyDescent="0.2">
      <c r="F395" s="16">
        <v>45246.277182825754</v>
      </c>
      <c r="G395" s="24">
        <v>45246.277182825754</v>
      </c>
      <c r="H395" s="25">
        <v>3809</v>
      </c>
      <c r="I395" s="26">
        <f t="shared" si="9"/>
        <v>-1017182.1547444484</v>
      </c>
      <c r="J395" s="26">
        <f t="shared" si="10"/>
        <v>1049634.1089160112</v>
      </c>
      <c r="K395" s="26" t="str">
        <f t="shared" si="11"/>
        <v>Good</v>
      </c>
      <c r="L395" s="25">
        <f t="shared" si="12"/>
        <v>3809</v>
      </c>
      <c r="M395" s="26">
        <f t="shared" si="13"/>
        <v>-13975.836194986849</v>
      </c>
      <c r="N395" s="26">
        <f t="shared" si="14"/>
        <v>20870.014808382854</v>
      </c>
      <c r="O395" s="26" t="str">
        <f t="shared" si="15"/>
        <v>Good</v>
      </c>
      <c r="P395" s="25">
        <f t="shared" si="16"/>
        <v>3809</v>
      </c>
      <c r="Q395" s="25">
        <f t="shared" si="17"/>
        <v>3809</v>
      </c>
    </row>
    <row r="396" spans="6:17" ht="15.75" customHeight="1" x14ac:dyDescent="0.2">
      <c r="F396" s="16">
        <v>45245.722924849637</v>
      </c>
      <c r="G396" s="24">
        <v>45245.722924849637</v>
      </c>
      <c r="H396" s="25">
        <v>4296</v>
      </c>
      <c r="I396" s="26">
        <f t="shared" si="9"/>
        <v>-1017182.1547444484</v>
      </c>
      <c r="J396" s="26">
        <f t="shared" si="10"/>
        <v>1049634.1089160112</v>
      </c>
      <c r="K396" s="26" t="str">
        <f t="shared" si="11"/>
        <v>Good</v>
      </c>
      <c r="L396" s="25">
        <f t="shared" si="12"/>
        <v>4296</v>
      </c>
      <c r="M396" s="26">
        <f t="shared" si="13"/>
        <v>-13975.836194986849</v>
      </c>
      <c r="N396" s="26">
        <f t="shared" si="14"/>
        <v>20870.014808382854</v>
      </c>
      <c r="O396" s="26" t="str">
        <f t="shared" si="15"/>
        <v>Good</v>
      </c>
      <c r="P396" s="25">
        <f t="shared" si="16"/>
        <v>4296</v>
      </c>
      <c r="Q396" s="25">
        <f t="shared" si="17"/>
        <v>4296</v>
      </c>
    </row>
    <row r="397" spans="6:17" ht="15.75" customHeight="1" x14ac:dyDescent="0.2">
      <c r="F397" s="16">
        <v>45245.129590073491</v>
      </c>
      <c r="G397" s="24">
        <v>45245.129590073491</v>
      </c>
      <c r="H397" s="25">
        <v>3747</v>
      </c>
      <c r="I397" s="26">
        <f t="shared" si="9"/>
        <v>-1017182.1547444484</v>
      </c>
      <c r="J397" s="26">
        <f t="shared" si="10"/>
        <v>1049634.1089160112</v>
      </c>
      <c r="K397" s="26" t="str">
        <f t="shared" si="11"/>
        <v>Good</v>
      </c>
      <c r="L397" s="25">
        <f t="shared" si="12"/>
        <v>3747</v>
      </c>
      <c r="M397" s="26">
        <f t="shared" si="13"/>
        <v>-13975.836194986849</v>
      </c>
      <c r="N397" s="26">
        <f t="shared" si="14"/>
        <v>20870.014808382854</v>
      </c>
      <c r="O397" s="26" t="str">
        <f t="shared" si="15"/>
        <v>Good</v>
      </c>
      <c r="P397" s="25">
        <f t="shared" si="16"/>
        <v>3747</v>
      </c>
      <c r="Q397" s="25">
        <f t="shared" si="17"/>
        <v>3747</v>
      </c>
    </row>
    <row r="398" spans="6:17" ht="15.75" customHeight="1" x14ac:dyDescent="0.2">
      <c r="F398" s="16">
        <v>45244.590656433502</v>
      </c>
      <c r="G398" s="24">
        <v>45244.590656433502</v>
      </c>
      <c r="H398" s="25">
        <v>4508</v>
      </c>
      <c r="I398" s="26">
        <f t="shared" si="9"/>
        <v>-1017182.1547444484</v>
      </c>
      <c r="J398" s="26">
        <f t="shared" si="10"/>
        <v>1049634.1089160112</v>
      </c>
      <c r="K398" s="26" t="str">
        <f t="shared" si="11"/>
        <v>Good</v>
      </c>
      <c r="L398" s="25">
        <f t="shared" si="12"/>
        <v>4508</v>
      </c>
      <c r="M398" s="26">
        <f t="shared" si="13"/>
        <v>-13975.836194986849</v>
      </c>
      <c r="N398" s="26">
        <f t="shared" si="14"/>
        <v>20870.014808382854</v>
      </c>
      <c r="O398" s="26" t="str">
        <f t="shared" si="15"/>
        <v>Good</v>
      </c>
      <c r="P398" s="25">
        <f t="shared" si="16"/>
        <v>4508</v>
      </c>
      <c r="Q398" s="25">
        <f t="shared" si="17"/>
        <v>4508</v>
      </c>
    </row>
    <row r="399" spans="6:17" ht="15.75" customHeight="1" x14ac:dyDescent="0.2">
      <c r="F399" s="16">
        <v>45244.038674429736</v>
      </c>
      <c r="G399" s="24">
        <v>45244.038674429736</v>
      </c>
      <c r="H399" s="25">
        <v>3649</v>
      </c>
      <c r="I399" s="26">
        <f t="shared" si="9"/>
        <v>-1017182.1547444484</v>
      </c>
      <c r="J399" s="26">
        <f t="shared" si="10"/>
        <v>1049634.1089160112</v>
      </c>
      <c r="K399" s="26" t="str">
        <f t="shared" si="11"/>
        <v>Good</v>
      </c>
      <c r="L399" s="25">
        <f t="shared" si="12"/>
        <v>3649</v>
      </c>
      <c r="M399" s="26">
        <f t="shared" si="13"/>
        <v>-13975.836194986849</v>
      </c>
      <c r="N399" s="26">
        <f t="shared" si="14"/>
        <v>20870.014808382854</v>
      </c>
      <c r="O399" s="26" t="str">
        <f t="shared" si="15"/>
        <v>Good</v>
      </c>
      <c r="P399" s="25">
        <f t="shared" si="16"/>
        <v>3649</v>
      </c>
      <c r="Q399" s="25">
        <f t="shared" si="17"/>
        <v>3649</v>
      </c>
    </row>
    <row r="400" spans="6:17" ht="15.75" customHeight="1" x14ac:dyDescent="0.2">
      <c r="F400" s="16">
        <v>45243.49684596002</v>
      </c>
      <c r="G400" s="24">
        <v>45243.49684596002</v>
      </c>
      <c r="H400" s="25">
        <v>4384</v>
      </c>
      <c r="I400" s="26">
        <f t="shared" si="9"/>
        <v>-1017182.1547444484</v>
      </c>
      <c r="J400" s="26">
        <f t="shared" si="10"/>
        <v>1049634.1089160112</v>
      </c>
      <c r="K400" s="26" t="str">
        <f t="shared" si="11"/>
        <v>Good</v>
      </c>
      <c r="L400" s="25">
        <f t="shared" si="12"/>
        <v>4384</v>
      </c>
      <c r="M400" s="26">
        <f t="shared" si="13"/>
        <v>-13975.836194986849</v>
      </c>
      <c r="N400" s="26">
        <f t="shared" si="14"/>
        <v>20870.014808382854</v>
      </c>
      <c r="O400" s="26" t="str">
        <f t="shared" si="15"/>
        <v>Good</v>
      </c>
      <c r="P400" s="25">
        <f t="shared" si="16"/>
        <v>4384</v>
      </c>
      <c r="Q400" s="25">
        <f t="shared" si="17"/>
        <v>4384</v>
      </c>
    </row>
    <row r="401" spans="6:17" ht="15.75" customHeight="1" x14ac:dyDescent="0.2">
      <c r="F401" s="16">
        <v>45240.602002291853</v>
      </c>
      <c r="G401" s="24">
        <v>45240.602002291853</v>
      </c>
      <c r="H401" s="25">
        <v>4156</v>
      </c>
      <c r="I401" s="26">
        <f t="shared" si="9"/>
        <v>-1017182.1547444484</v>
      </c>
      <c r="J401" s="26">
        <f t="shared" si="10"/>
        <v>1049634.1089160112</v>
      </c>
      <c r="K401" s="26" t="str">
        <f t="shared" si="11"/>
        <v>Good</v>
      </c>
      <c r="L401" s="25">
        <f t="shared" si="12"/>
        <v>4156</v>
      </c>
      <c r="M401" s="26">
        <f t="shared" si="13"/>
        <v>-13975.836194986849</v>
      </c>
      <c r="N401" s="26">
        <f t="shared" si="14"/>
        <v>20870.014808382854</v>
      </c>
      <c r="O401" s="26" t="str">
        <f t="shared" si="15"/>
        <v>Good</v>
      </c>
      <c r="P401" s="25">
        <f t="shared" si="16"/>
        <v>4156</v>
      </c>
      <c r="Q401" s="25">
        <f t="shared" si="17"/>
        <v>4156</v>
      </c>
    </row>
    <row r="402" spans="6:17" ht="15.75" customHeight="1" x14ac:dyDescent="0.2">
      <c r="F402" s="16">
        <v>45240.036218579909</v>
      </c>
      <c r="G402" s="24">
        <v>45240.036218579909</v>
      </c>
      <c r="H402" s="25">
        <v>4290</v>
      </c>
      <c r="I402" s="26">
        <f t="shared" si="9"/>
        <v>-1017182.1547444484</v>
      </c>
      <c r="J402" s="26">
        <f t="shared" si="10"/>
        <v>1049634.1089160112</v>
      </c>
      <c r="K402" s="26" t="str">
        <f t="shared" si="11"/>
        <v>Good</v>
      </c>
      <c r="L402" s="25">
        <f t="shared" si="12"/>
        <v>4290</v>
      </c>
      <c r="M402" s="26">
        <f t="shared" si="13"/>
        <v>-13975.836194986849</v>
      </c>
      <c r="N402" s="26">
        <f t="shared" si="14"/>
        <v>20870.014808382854</v>
      </c>
      <c r="O402" s="26" t="str">
        <f t="shared" si="15"/>
        <v>Good</v>
      </c>
      <c r="P402" s="25">
        <f t="shared" si="16"/>
        <v>4290</v>
      </c>
      <c r="Q402" s="25">
        <f t="shared" si="17"/>
        <v>4290</v>
      </c>
    </row>
    <row r="403" spans="6:17" ht="15.75" customHeight="1" x14ac:dyDescent="0.2">
      <c r="F403" s="16">
        <v>45239.475838269158</v>
      </c>
      <c r="G403" s="24">
        <v>45239.475838269158</v>
      </c>
      <c r="H403" s="25">
        <v>3713</v>
      </c>
      <c r="I403" s="26">
        <f t="shared" si="9"/>
        <v>-1017182.1547444484</v>
      </c>
      <c r="J403" s="26">
        <f t="shared" si="10"/>
        <v>1049634.1089160112</v>
      </c>
      <c r="K403" s="26" t="str">
        <f t="shared" si="11"/>
        <v>Good</v>
      </c>
      <c r="L403" s="25">
        <f t="shared" si="12"/>
        <v>3713</v>
      </c>
      <c r="M403" s="26">
        <f t="shared" si="13"/>
        <v>-13975.836194986849</v>
      </c>
      <c r="N403" s="26">
        <f t="shared" si="14"/>
        <v>20870.014808382854</v>
      </c>
      <c r="O403" s="26" t="str">
        <f t="shared" si="15"/>
        <v>Good</v>
      </c>
      <c r="P403" s="25">
        <f t="shared" si="16"/>
        <v>3713</v>
      </c>
      <c r="Q403" s="25">
        <f t="shared" si="17"/>
        <v>3713</v>
      </c>
    </row>
    <row r="404" spans="6:17" ht="15.75" customHeight="1" x14ac:dyDescent="0.2">
      <c r="F404" s="16">
        <v>45238.918041354438</v>
      </c>
      <c r="G404" s="24">
        <v>45238.918041354438</v>
      </c>
      <c r="H404" s="25">
        <v>3986</v>
      </c>
      <c r="I404" s="26">
        <f t="shared" si="9"/>
        <v>-1017182.1547444484</v>
      </c>
      <c r="J404" s="26">
        <f t="shared" si="10"/>
        <v>1049634.1089160112</v>
      </c>
      <c r="K404" s="26" t="str">
        <f t="shared" si="11"/>
        <v>Good</v>
      </c>
      <c r="L404" s="25">
        <f t="shared" si="12"/>
        <v>3986</v>
      </c>
      <c r="M404" s="26">
        <f t="shared" si="13"/>
        <v>-13975.836194986849</v>
      </c>
      <c r="N404" s="26">
        <f t="shared" si="14"/>
        <v>20870.014808382854</v>
      </c>
      <c r="O404" s="26" t="str">
        <f t="shared" si="15"/>
        <v>Good</v>
      </c>
      <c r="P404" s="25">
        <f t="shared" si="16"/>
        <v>3986</v>
      </c>
      <c r="Q404" s="25">
        <f t="shared" si="17"/>
        <v>3986</v>
      </c>
    </row>
    <row r="405" spans="6:17" ht="15.75" customHeight="1" x14ac:dyDescent="0.2">
      <c r="F405" s="16">
        <v>45238.31003318118</v>
      </c>
      <c r="G405" s="24">
        <v>45238.31003318118</v>
      </c>
      <c r="H405" s="25">
        <v>3833</v>
      </c>
      <c r="I405" s="26">
        <f t="shared" si="9"/>
        <v>-1017182.1547444484</v>
      </c>
      <c r="J405" s="26">
        <f t="shared" si="10"/>
        <v>1049634.1089160112</v>
      </c>
      <c r="K405" s="26" t="str">
        <f t="shared" si="11"/>
        <v>Good</v>
      </c>
      <c r="L405" s="25">
        <f t="shared" si="12"/>
        <v>3833</v>
      </c>
      <c r="M405" s="26">
        <f t="shared" si="13"/>
        <v>-13975.836194986849</v>
      </c>
      <c r="N405" s="26">
        <f t="shared" si="14"/>
        <v>20870.014808382854</v>
      </c>
      <c r="O405" s="26" t="str">
        <f t="shared" si="15"/>
        <v>Good</v>
      </c>
      <c r="P405" s="25">
        <f t="shared" si="16"/>
        <v>3833</v>
      </c>
      <c r="Q405" s="25">
        <f t="shared" si="17"/>
        <v>3833</v>
      </c>
    </row>
    <row r="406" spans="6:17" ht="15.75" customHeight="1" x14ac:dyDescent="0.2">
      <c r="F406" s="16">
        <v>45237.74787956661</v>
      </c>
      <c r="G406" s="24">
        <v>45237.74787956661</v>
      </c>
      <c r="H406" s="25">
        <v>3939</v>
      </c>
      <c r="I406" s="26">
        <f t="shared" si="9"/>
        <v>-1017182.1547444484</v>
      </c>
      <c r="J406" s="26">
        <f t="shared" si="10"/>
        <v>1049634.1089160112</v>
      </c>
      <c r="K406" s="26" t="str">
        <f t="shared" si="11"/>
        <v>Good</v>
      </c>
      <c r="L406" s="25">
        <f t="shared" si="12"/>
        <v>3939</v>
      </c>
      <c r="M406" s="26">
        <f t="shared" si="13"/>
        <v>-13975.836194986849</v>
      </c>
      <c r="N406" s="26">
        <f t="shared" si="14"/>
        <v>20870.014808382854</v>
      </c>
      <c r="O406" s="26" t="str">
        <f t="shared" si="15"/>
        <v>Good</v>
      </c>
      <c r="P406" s="25">
        <f t="shared" si="16"/>
        <v>3939</v>
      </c>
      <c r="Q406" s="25">
        <f t="shared" si="17"/>
        <v>3939</v>
      </c>
    </row>
    <row r="407" spans="6:17" ht="15.75" customHeight="1" x14ac:dyDescent="0.2">
      <c r="F407" s="16">
        <v>45237.142063124695</v>
      </c>
      <c r="G407" s="24">
        <v>45237.142063124695</v>
      </c>
      <c r="H407" s="25">
        <v>4176</v>
      </c>
      <c r="I407" s="26">
        <f t="shared" si="9"/>
        <v>-1017182.1547444484</v>
      </c>
      <c r="J407" s="26">
        <f t="shared" si="10"/>
        <v>1049634.1089160112</v>
      </c>
      <c r="K407" s="26" t="str">
        <f t="shared" si="11"/>
        <v>Good</v>
      </c>
      <c r="L407" s="25">
        <f t="shared" si="12"/>
        <v>4176</v>
      </c>
      <c r="M407" s="26">
        <f t="shared" si="13"/>
        <v>-13975.836194986849</v>
      </c>
      <c r="N407" s="26">
        <f t="shared" si="14"/>
        <v>20870.014808382854</v>
      </c>
      <c r="O407" s="26" t="str">
        <f t="shared" si="15"/>
        <v>Good</v>
      </c>
      <c r="P407" s="25">
        <f t="shared" si="16"/>
        <v>4176</v>
      </c>
      <c r="Q407" s="25">
        <f t="shared" si="17"/>
        <v>4176</v>
      </c>
    </row>
    <row r="408" spans="6:17" ht="15.75" customHeight="1" x14ac:dyDescent="0.2">
      <c r="F408" s="16">
        <v>45236.55128166714</v>
      </c>
      <c r="G408" s="24">
        <v>45236.55128166714</v>
      </c>
      <c r="H408" s="25">
        <v>3382</v>
      </c>
      <c r="I408" s="26">
        <f t="shared" si="9"/>
        <v>-1017182.1547444484</v>
      </c>
      <c r="J408" s="26">
        <f t="shared" si="10"/>
        <v>1049634.1089160112</v>
      </c>
      <c r="K408" s="26" t="str">
        <f t="shared" si="11"/>
        <v>Good</v>
      </c>
      <c r="L408" s="25">
        <f t="shared" si="12"/>
        <v>3382</v>
      </c>
      <c r="M408" s="26">
        <f t="shared" si="13"/>
        <v>-13975.836194986849</v>
      </c>
      <c r="N408" s="26">
        <f t="shared" si="14"/>
        <v>20870.014808382854</v>
      </c>
      <c r="O408" s="26" t="str">
        <f t="shared" si="15"/>
        <v>Good</v>
      </c>
      <c r="P408" s="25">
        <f t="shared" si="16"/>
        <v>3382</v>
      </c>
      <c r="Q408" s="25">
        <f t="shared" si="17"/>
        <v>3382</v>
      </c>
    </row>
    <row r="409" spans="6:17" ht="15.75" customHeight="1" x14ac:dyDescent="0.2">
      <c r="F409" s="16">
        <v>45236.012518263422</v>
      </c>
      <c r="G409" s="24">
        <v>45236.012518263422</v>
      </c>
      <c r="H409" s="25">
        <v>3360</v>
      </c>
      <c r="I409" s="26">
        <f t="shared" si="9"/>
        <v>-1017182.1547444484</v>
      </c>
      <c r="J409" s="26">
        <f t="shared" si="10"/>
        <v>1049634.1089160112</v>
      </c>
      <c r="K409" s="26" t="str">
        <f t="shared" si="11"/>
        <v>Good</v>
      </c>
      <c r="L409" s="25">
        <f t="shared" si="12"/>
        <v>3360</v>
      </c>
      <c r="M409" s="26">
        <f t="shared" si="13"/>
        <v>-13975.836194986849</v>
      </c>
      <c r="N409" s="26">
        <f t="shared" si="14"/>
        <v>20870.014808382854</v>
      </c>
      <c r="O409" s="26" t="str">
        <f t="shared" si="15"/>
        <v>Good</v>
      </c>
      <c r="P409" s="25">
        <f t="shared" si="16"/>
        <v>3360</v>
      </c>
      <c r="Q409" s="25">
        <f t="shared" si="17"/>
        <v>3360</v>
      </c>
    </row>
    <row r="410" spans="6:17" ht="15.75" customHeight="1" x14ac:dyDescent="0.2">
      <c r="F410" s="16">
        <v>45233.722722969338</v>
      </c>
      <c r="G410" s="24">
        <v>45233.722722969338</v>
      </c>
      <c r="H410" s="25">
        <v>3625</v>
      </c>
      <c r="I410" s="26">
        <f t="shared" si="9"/>
        <v>-1017182.1547444484</v>
      </c>
      <c r="J410" s="26">
        <f t="shared" si="10"/>
        <v>1049634.1089160112</v>
      </c>
      <c r="K410" s="26" t="str">
        <f t="shared" si="11"/>
        <v>Good</v>
      </c>
      <c r="L410" s="25">
        <f t="shared" si="12"/>
        <v>3625</v>
      </c>
      <c r="M410" s="26">
        <f t="shared" si="13"/>
        <v>-13975.836194986849</v>
      </c>
      <c r="N410" s="26">
        <f t="shared" si="14"/>
        <v>20870.014808382854</v>
      </c>
      <c r="O410" s="26" t="str">
        <f t="shared" si="15"/>
        <v>Good</v>
      </c>
      <c r="P410" s="25">
        <f t="shared" si="16"/>
        <v>3625</v>
      </c>
      <c r="Q410" s="25">
        <f t="shared" si="17"/>
        <v>3625</v>
      </c>
    </row>
    <row r="411" spans="6:17" ht="15.75" customHeight="1" x14ac:dyDescent="0.2">
      <c r="F411" s="16">
        <v>45233.117431990831</v>
      </c>
      <c r="G411" s="24">
        <v>45233.117431990831</v>
      </c>
      <c r="H411" s="25">
        <v>3570</v>
      </c>
      <c r="I411" s="26">
        <f t="shared" si="9"/>
        <v>-1017182.1547444484</v>
      </c>
      <c r="J411" s="26">
        <f t="shared" si="10"/>
        <v>1049634.1089160112</v>
      </c>
      <c r="K411" s="26" t="str">
        <f t="shared" si="11"/>
        <v>Good</v>
      </c>
      <c r="L411" s="25">
        <f t="shared" si="12"/>
        <v>3570</v>
      </c>
      <c r="M411" s="26">
        <f t="shared" si="13"/>
        <v>-13975.836194986849</v>
      </c>
      <c r="N411" s="26">
        <f t="shared" si="14"/>
        <v>20870.014808382854</v>
      </c>
      <c r="O411" s="26" t="str">
        <f t="shared" si="15"/>
        <v>Good</v>
      </c>
      <c r="P411" s="25">
        <f t="shared" si="16"/>
        <v>3570</v>
      </c>
      <c r="Q411" s="25">
        <f t="shared" si="17"/>
        <v>3570</v>
      </c>
    </row>
    <row r="412" spans="6:17" ht="15.75" customHeight="1" x14ac:dyDescent="0.2">
      <c r="F412" s="16">
        <v>45232.506325842114</v>
      </c>
      <c r="G412" s="24">
        <v>45232.506325842114</v>
      </c>
      <c r="H412" s="25">
        <v>4125</v>
      </c>
      <c r="I412" s="26">
        <f t="shared" si="9"/>
        <v>-1017182.1547444484</v>
      </c>
      <c r="J412" s="26">
        <f t="shared" si="10"/>
        <v>1049634.1089160112</v>
      </c>
      <c r="K412" s="26" t="str">
        <f t="shared" si="11"/>
        <v>Good</v>
      </c>
      <c r="L412" s="25">
        <f t="shared" si="12"/>
        <v>4125</v>
      </c>
      <c r="M412" s="26">
        <f t="shared" si="13"/>
        <v>-13975.836194986849</v>
      </c>
      <c r="N412" s="26">
        <f t="shared" si="14"/>
        <v>20870.014808382854</v>
      </c>
      <c r="O412" s="26" t="str">
        <f t="shared" si="15"/>
        <v>Good</v>
      </c>
      <c r="P412" s="25">
        <f t="shared" si="16"/>
        <v>4125</v>
      </c>
      <c r="Q412" s="25">
        <f t="shared" si="17"/>
        <v>4125</v>
      </c>
    </row>
    <row r="413" spans="6:17" ht="15.75" customHeight="1" x14ac:dyDescent="0.2">
      <c r="F413" s="16">
        <v>45231.973764440656</v>
      </c>
      <c r="G413" s="24">
        <v>45231.973764440656</v>
      </c>
      <c r="H413" s="25">
        <v>3953</v>
      </c>
      <c r="I413" s="26">
        <f t="shared" si="9"/>
        <v>-1017182.1547444484</v>
      </c>
      <c r="J413" s="26">
        <f t="shared" si="10"/>
        <v>1049634.1089160112</v>
      </c>
      <c r="K413" s="26" t="str">
        <f t="shared" si="11"/>
        <v>Good</v>
      </c>
      <c r="L413" s="25">
        <f t="shared" si="12"/>
        <v>3953</v>
      </c>
      <c r="M413" s="26">
        <f t="shared" si="13"/>
        <v>-13975.836194986849</v>
      </c>
      <c r="N413" s="26">
        <f t="shared" si="14"/>
        <v>20870.014808382854</v>
      </c>
      <c r="O413" s="26" t="str">
        <f t="shared" si="15"/>
        <v>Good</v>
      </c>
      <c r="P413" s="25">
        <f t="shared" si="16"/>
        <v>3953</v>
      </c>
      <c r="Q413" s="25">
        <f t="shared" si="17"/>
        <v>3953</v>
      </c>
    </row>
    <row r="414" spans="6:17" ht="15.75" customHeight="1" x14ac:dyDescent="0.2">
      <c r="F414" s="16">
        <v>45231.409076147233</v>
      </c>
      <c r="G414" s="24">
        <v>45231.409076147233</v>
      </c>
      <c r="H414" s="25">
        <v>3673</v>
      </c>
      <c r="I414" s="26">
        <f t="shared" si="9"/>
        <v>-1017182.1547444484</v>
      </c>
      <c r="J414" s="26">
        <f t="shared" si="10"/>
        <v>1049634.1089160112</v>
      </c>
      <c r="K414" s="26" t="str">
        <f t="shared" si="11"/>
        <v>Good</v>
      </c>
      <c r="L414" s="25">
        <f t="shared" si="12"/>
        <v>3673</v>
      </c>
      <c r="M414" s="26">
        <f t="shared" si="13"/>
        <v>-13975.836194986849</v>
      </c>
      <c r="N414" s="26">
        <f t="shared" si="14"/>
        <v>20870.014808382854</v>
      </c>
      <c r="O414" s="26" t="str">
        <f t="shared" si="15"/>
        <v>Good</v>
      </c>
      <c r="P414" s="25">
        <f t="shared" si="16"/>
        <v>3673</v>
      </c>
      <c r="Q414" s="25">
        <f t="shared" si="17"/>
        <v>3673</v>
      </c>
    </row>
    <row r="415" spans="6:17" ht="15.75" customHeight="1" x14ac:dyDescent="0.2">
      <c r="F415" s="16">
        <v>45230.876768072922</v>
      </c>
      <c r="G415" s="24">
        <v>45230.876768072922</v>
      </c>
      <c r="H415" s="25">
        <v>3423</v>
      </c>
      <c r="I415" s="26">
        <f t="shared" si="9"/>
        <v>-1017182.1547444484</v>
      </c>
      <c r="J415" s="26">
        <f t="shared" si="10"/>
        <v>1049634.1089160112</v>
      </c>
      <c r="K415" s="26" t="str">
        <f t="shared" si="11"/>
        <v>Good</v>
      </c>
      <c r="L415" s="25">
        <f t="shared" si="12"/>
        <v>3423</v>
      </c>
      <c r="M415" s="26">
        <f t="shared" si="13"/>
        <v>-13975.836194986849</v>
      </c>
      <c r="N415" s="26">
        <f t="shared" si="14"/>
        <v>20870.014808382854</v>
      </c>
      <c r="O415" s="26" t="str">
        <f t="shared" si="15"/>
        <v>Good</v>
      </c>
      <c r="P415" s="25">
        <f t="shared" si="16"/>
        <v>3423</v>
      </c>
      <c r="Q415" s="25">
        <f t="shared" si="17"/>
        <v>3423</v>
      </c>
    </row>
    <row r="416" spans="6:17" ht="15.75" customHeight="1" x14ac:dyDescent="0.2">
      <c r="F416" s="16">
        <v>45230.318427132726</v>
      </c>
      <c r="G416" s="24">
        <v>45230.318427132726</v>
      </c>
      <c r="H416" s="25">
        <v>3979</v>
      </c>
      <c r="I416" s="26">
        <f t="shared" si="9"/>
        <v>-1017182.1547444484</v>
      </c>
      <c r="J416" s="26">
        <f t="shared" si="10"/>
        <v>1049634.1089160112</v>
      </c>
      <c r="K416" s="26" t="str">
        <f t="shared" si="11"/>
        <v>Good</v>
      </c>
      <c r="L416" s="25">
        <f t="shared" si="12"/>
        <v>3979</v>
      </c>
      <c r="M416" s="26">
        <f t="shared" si="13"/>
        <v>-13975.836194986849</v>
      </c>
      <c r="N416" s="26">
        <f t="shared" si="14"/>
        <v>20870.014808382854</v>
      </c>
      <c r="O416" s="26" t="str">
        <f t="shared" si="15"/>
        <v>Good</v>
      </c>
      <c r="P416" s="25">
        <f t="shared" si="16"/>
        <v>3979</v>
      </c>
      <c r="Q416" s="25">
        <f t="shared" si="17"/>
        <v>3979</v>
      </c>
    </row>
    <row r="417" spans="6:17" ht="15.75" customHeight="1" x14ac:dyDescent="0.2">
      <c r="F417" s="16">
        <v>45229.730610468287</v>
      </c>
      <c r="G417" s="24">
        <v>45229.730610468287</v>
      </c>
      <c r="H417" s="25">
        <v>3507</v>
      </c>
      <c r="I417" s="26">
        <f t="shared" si="9"/>
        <v>-1017182.1547444484</v>
      </c>
      <c r="J417" s="26">
        <f t="shared" si="10"/>
        <v>1049634.1089160112</v>
      </c>
      <c r="K417" s="26" t="str">
        <f t="shared" si="11"/>
        <v>Good</v>
      </c>
      <c r="L417" s="25">
        <f t="shared" si="12"/>
        <v>3507</v>
      </c>
      <c r="M417" s="26">
        <f t="shared" si="13"/>
        <v>-13975.836194986849</v>
      </c>
      <c r="N417" s="26">
        <f t="shared" si="14"/>
        <v>20870.014808382854</v>
      </c>
      <c r="O417" s="26" t="str">
        <f t="shared" si="15"/>
        <v>Good</v>
      </c>
      <c r="P417" s="25">
        <f t="shared" si="16"/>
        <v>3507</v>
      </c>
      <c r="Q417" s="25">
        <f t="shared" si="17"/>
        <v>3507</v>
      </c>
    </row>
    <row r="418" spans="6:17" ht="15.75" customHeight="1" x14ac:dyDescent="0.2">
      <c r="F418" s="16">
        <v>45229.189274843935</v>
      </c>
      <c r="G418" s="24">
        <v>45229.189274843935</v>
      </c>
      <c r="H418" s="25">
        <v>3255</v>
      </c>
      <c r="I418" s="26">
        <f t="shared" si="9"/>
        <v>-1017182.1547444484</v>
      </c>
      <c r="J418" s="26">
        <f t="shared" si="10"/>
        <v>1049634.1089160112</v>
      </c>
      <c r="K418" s="26" t="str">
        <f t="shared" si="11"/>
        <v>Good</v>
      </c>
      <c r="L418" s="25">
        <f t="shared" si="12"/>
        <v>3255</v>
      </c>
      <c r="M418" s="26">
        <f t="shared" si="13"/>
        <v>-13975.836194986849</v>
      </c>
      <c r="N418" s="26">
        <f t="shared" si="14"/>
        <v>20870.014808382854</v>
      </c>
      <c r="O418" s="26" t="str">
        <f t="shared" si="15"/>
        <v>Good</v>
      </c>
      <c r="P418" s="25">
        <f t="shared" si="16"/>
        <v>3255</v>
      </c>
      <c r="Q418" s="25">
        <f t="shared" si="17"/>
        <v>3255</v>
      </c>
    </row>
    <row r="419" spans="6:17" ht="15.75" customHeight="1" x14ac:dyDescent="0.2">
      <c r="F419" s="16">
        <v>45226.883615359286</v>
      </c>
      <c r="G419" s="24">
        <v>45226.883615359286</v>
      </c>
      <c r="H419" s="25">
        <v>3426</v>
      </c>
      <c r="I419" s="26">
        <f t="shared" si="9"/>
        <v>-1017182.1547444484</v>
      </c>
      <c r="J419" s="26">
        <f t="shared" si="10"/>
        <v>1049634.1089160112</v>
      </c>
      <c r="K419" s="26" t="str">
        <f t="shared" si="11"/>
        <v>Good</v>
      </c>
      <c r="L419" s="25">
        <f t="shared" si="12"/>
        <v>3426</v>
      </c>
      <c r="M419" s="26">
        <f t="shared" si="13"/>
        <v>-13975.836194986849</v>
      </c>
      <c r="N419" s="26">
        <f t="shared" si="14"/>
        <v>20870.014808382854</v>
      </c>
      <c r="O419" s="26" t="str">
        <f t="shared" si="15"/>
        <v>Good</v>
      </c>
      <c r="P419" s="25">
        <f t="shared" si="16"/>
        <v>3426</v>
      </c>
      <c r="Q419" s="25">
        <f t="shared" si="17"/>
        <v>3426</v>
      </c>
    </row>
    <row r="420" spans="6:17" ht="15.75" customHeight="1" x14ac:dyDescent="0.2">
      <c r="F420" s="16">
        <v>45226.299653418588</v>
      </c>
      <c r="G420" s="24">
        <v>45226.299653418588</v>
      </c>
      <c r="H420" s="25">
        <v>3560</v>
      </c>
      <c r="I420" s="26">
        <f t="shared" si="9"/>
        <v>-1017182.1547444484</v>
      </c>
      <c r="J420" s="26">
        <f t="shared" si="10"/>
        <v>1049634.1089160112</v>
      </c>
      <c r="K420" s="26" t="str">
        <f t="shared" si="11"/>
        <v>Good</v>
      </c>
      <c r="L420" s="25">
        <f t="shared" si="12"/>
        <v>3560</v>
      </c>
      <c r="M420" s="26">
        <f t="shared" si="13"/>
        <v>-13975.836194986849</v>
      </c>
      <c r="N420" s="26">
        <f t="shared" si="14"/>
        <v>20870.014808382854</v>
      </c>
      <c r="O420" s="26" t="str">
        <f t="shared" si="15"/>
        <v>Good</v>
      </c>
      <c r="P420" s="25">
        <f t="shared" si="16"/>
        <v>3560</v>
      </c>
      <c r="Q420" s="25">
        <f t="shared" si="17"/>
        <v>3560</v>
      </c>
    </row>
    <row r="421" spans="6:17" ht="15.75" customHeight="1" x14ac:dyDescent="0.2">
      <c r="F421" s="16">
        <v>45225.695176526024</v>
      </c>
      <c r="G421" s="24">
        <v>45225.695176526024</v>
      </c>
      <c r="H421" s="25">
        <v>3968</v>
      </c>
      <c r="I421" s="26">
        <f t="shared" si="9"/>
        <v>-1017182.1547444484</v>
      </c>
      <c r="J421" s="26">
        <f t="shared" si="10"/>
        <v>1049634.1089160112</v>
      </c>
      <c r="K421" s="26" t="str">
        <f t="shared" si="11"/>
        <v>Good</v>
      </c>
      <c r="L421" s="25">
        <f t="shared" si="12"/>
        <v>3968</v>
      </c>
      <c r="M421" s="26">
        <f t="shared" si="13"/>
        <v>-13975.836194986849</v>
      </c>
      <c r="N421" s="26">
        <f t="shared" si="14"/>
        <v>20870.014808382854</v>
      </c>
      <c r="O421" s="26" t="str">
        <f t="shared" si="15"/>
        <v>Good</v>
      </c>
      <c r="P421" s="25">
        <f t="shared" si="16"/>
        <v>3968</v>
      </c>
      <c r="Q421" s="25">
        <f t="shared" si="17"/>
        <v>3968</v>
      </c>
    </row>
    <row r="422" spans="6:17" ht="15.75" customHeight="1" x14ac:dyDescent="0.2">
      <c r="F422" s="16">
        <v>45225.122007698767</v>
      </c>
      <c r="G422" s="24">
        <v>45225.122007698767</v>
      </c>
      <c r="H422" s="25">
        <v>3675</v>
      </c>
      <c r="I422" s="26">
        <f t="shared" si="9"/>
        <v>-1017182.1547444484</v>
      </c>
      <c r="J422" s="26">
        <f t="shared" si="10"/>
        <v>1049634.1089160112</v>
      </c>
      <c r="K422" s="26" t="str">
        <f t="shared" si="11"/>
        <v>Good</v>
      </c>
      <c r="L422" s="25">
        <f t="shared" si="12"/>
        <v>3675</v>
      </c>
      <c r="M422" s="26">
        <f t="shared" si="13"/>
        <v>-13975.836194986849</v>
      </c>
      <c r="N422" s="26">
        <f t="shared" si="14"/>
        <v>20870.014808382854</v>
      </c>
      <c r="O422" s="26" t="str">
        <f t="shared" si="15"/>
        <v>Good</v>
      </c>
      <c r="P422" s="25">
        <f t="shared" si="16"/>
        <v>3675</v>
      </c>
      <c r="Q422" s="25">
        <f t="shared" si="17"/>
        <v>3675</v>
      </c>
    </row>
    <row r="423" spans="6:17" ht="15.75" customHeight="1" x14ac:dyDescent="0.2">
      <c r="F423" s="16">
        <v>45224.569153868601</v>
      </c>
      <c r="G423" s="24">
        <v>45224.569153868601</v>
      </c>
      <c r="H423" s="25">
        <v>3824</v>
      </c>
      <c r="I423" s="26">
        <f t="shared" si="9"/>
        <v>-1017182.1547444484</v>
      </c>
      <c r="J423" s="26">
        <f t="shared" si="10"/>
        <v>1049634.1089160112</v>
      </c>
      <c r="K423" s="26" t="str">
        <f t="shared" si="11"/>
        <v>Good</v>
      </c>
      <c r="L423" s="25">
        <f t="shared" si="12"/>
        <v>3824</v>
      </c>
      <c r="M423" s="26">
        <f t="shared" si="13"/>
        <v>-13975.836194986849</v>
      </c>
      <c r="N423" s="26">
        <f t="shared" si="14"/>
        <v>20870.014808382854</v>
      </c>
      <c r="O423" s="26" t="str">
        <f t="shared" si="15"/>
        <v>Good</v>
      </c>
      <c r="P423" s="25">
        <f t="shared" si="16"/>
        <v>3824</v>
      </c>
      <c r="Q423" s="25">
        <f t="shared" si="17"/>
        <v>3824</v>
      </c>
    </row>
    <row r="424" spans="6:17" ht="15.75" customHeight="1" x14ac:dyDescent="0.2">
      <c r="F424" s="16">
        <v>45224.026692114894</v>
      </c>
      <c r="G424" s="24">
        <v>45224.026692114894</v>
      </c>
      <c r="H424" s="25">
        <v>3329</v>
      </c>
      <c r="I424" s="26">
        <f t="shared" si="9"/>
        <v>-1017182.1547444484</v>
      </c>
      <c r="J424" s="26">
        <f t="shared" si="10"/>
        <v>1049634.1089160112</v>
      </c>
      <c r="K424" s="26" t="str">
        <f t="shared" si="11"/>
        <v>Good</v>
      </c>
      <c r="L424" s="25">
        <f t="shared" si="12"/>
        <v>3329</v>
      </c>
      <c r="M424" s="26">
        <f t="shared" si="13"/>
        <v>-13975.836194986849</v>
      </c>
      <c r="N424" s="26">
        <f t="shared" si="14"/>
        <v>20870.014808382854</v>
      </c>
      <c r="O424" s="26" t="str">
        <f t="shared" si="15"/>
        <v>Good</v>
      </c>
      <c r="P424" s="25">
        <f t="shared" si="16"/>
        <v>3329</v>
      </c>
      <c r="Q424" s="25">
        <f t="shared" si="17"/>
        <v>3329</v>
      </c>
    </row>
    <row r="425" spans="6:17" ht="15.75" customHeight="1" x14ac:dyDescent="0.2">
      <c r="F425" s="16">
        <v>45223.478499173318</v>
      </c>
      <c r="G425" s="24">
        <v>45223.478499173318</v>
      </c>
      <c r="H425" s="25">
        <v>3332</v>
      </c>
      <c r="I425" s="26">
        <f t="shared" si="9"/>
        <v>-1017182.1547444484</v>
      </c>
      <c r="J425" s="26">
        <f t="shared" si="10"/>
        <v>1049634.1089160112</v>
      </c>
      <c r="K425" s="26" t="str">
        <f t="shared" si="11"/>
        <v>Good</v>
      </c>
      <c r="L425" s="25">
        <f t="shared" si="12"/>
        <v>3332</v>
      </c>
      <c r="M425" s="26">
        <f t="shared" si="13"/>
        <v>-13975.836194986849</v>
      </c>
      <c r="N425" s="26">
        <f t="shared" si="14"/>
        <v>20870.014808382854</v>
      </c>
      <c r="O425" s="26" t="str">
        <f t="shared" si="15"/>
        <v>Good</v>
      </c>
      <c r="P425" s="25">
        <f t="shared" si="16"/>
        <v>3332</v>
      </c>
      <c r="Q425" s="25">
        <f t="shared" si="17"/>
        <v>3332</v>
      </c>
    </row>
    <row r="426" spans="6:17" ht="15.75" customHeight="1" x14ac:dyDescent="0.2">
      <c r="F426" s="16">
        <v>45222.892568747069</v>
      </c>
      <c r="G426" s="24">
        <v>45222.892568747069</v>
      </c>
      <c r="H426" s="25">
        <v>3795</v>
      </c>
      <c r="I426" s="26">
        <f t="shared" si="9"/>
        <v>-1017182.1547444484</v>
      </c>
      <c r="J426" s="26">
        <f t="shared" si="10"/>
        <v>1049634.1089160112</v>
      </c>
      <c r="K426" s="26" t="str">
        <f t="shared" si="11"/>
        <v>Good</v>
      </c>
      <c r="L426" s="25">
        <f t="shared" si="12"/>
        <v>3795</v>
      </c>
      <c r="M426" s="26">
        <f t="shared" si="13"/>
        <v>-13975.836194986849</v>
      </c>
      <c r="N426" s="26">
        <f t="shared" si="14"/>
        <v>20870.014808382854</v>
      </c>
      <c r="O426" s="26" t="str">
        <f t="shared" si="15"/>
        <v>Good</v>
      </c>
      <c r="P426" s="25">
        <f t="shared" si="16"/>
        <v>3795</v>
      </c>
      <c r="Q426" s="25">
        <f t="shared" si="17"/>
        <v>3795</v>
      </c>
    </row>
    <row r="427" spans="6:17" ht="15.75" customHeight="1" x14ac:dyDescent="0.2">
      <c r="F427" s="16">
        <v>45222.334234168033</v>
      </c>
      <c r="G427" s="24">
        <v>45222.334234168033</v>
      </c>
      <c r="H427" s="25">
        <v>3076</v>
      </c>
      <c r="I427" s="26">
        <f t="shared" si="9"/>
        <v>-1017182.1547444484</v>
      </c>
      <c r="J427" s="26">
        <f t="shared" si="10"/>
        <v>1049634.1089160112</v>
      </c>
      <c r="K427" s="26" t="str">
        <f t="shared" si="11"/>
        <v>Good</v>
      </c>
      <c r="L427" s="25">
        <f t="shared" si="12"/>
        <v>3076</v>
      </c>
      <c r="M427" s="26">
        <f t="shared" si="13"/>
        <v>-13975.836194986849</v>
      </c>
      <c r="N427" s="26">
        <f t="shared" si="14"/>
        <v>20870.014808382854</v>
      </c>
      <c r="O427" s="26" t="str">
        <f t="shared" si="15"/>
        <v>Good</v>
      </c>
      <c r="P427" s="25">
        <f t="shared" si="16"/>
        <v>3076</v>
      </c>
      <c r="Q427" s="25">
        <f t="shared" si="17"/>
        <v>3076</v>
      </c>
    </row>
    <row r="428" spans="6:17" ht="15.75" customHeight="1" x14ac:dyDescent="0.2">
      <c r="F428" s="16">
        <v>45219.419349504169</v>
      </c>
      <c r="G428" s="24">
        <v>45219.419349504169</v>
      </c>
      <c r="H428" s="25">
        <v>3225</v>
      </c>
      <c r="I428" s="26">
        <f t="shared" si="9"/>
        <v>-1017182.1547444484</v>
      </c>
      <c r="J428" s="26">
        <f t="shared" si="10"/>
        <v>1049634.1089160112</v>
      </c>
      <c r="K428" s="26" t="str">
        <f t="shared" si="11"/>
        <v>Good</v>
      </c>
      <c r="L428" s="25">
        <f t="shared" si="12"/>
        <v>3225</v>
      </c>
      <c r="M428" s="26">
        <f t="shared" si="13"/>
        <v>-13975.836194986849</v>
      </c>
      <c r="N428" s="26">
        <f t="shared" si="14"/>
        <v>20870.014808382854</v>
      </c>
      <c r="O428" s="26" t="str">
        <f t="shared" si="15"/>
        <v>Good</v>
      </c>
      <c r="P428" s="25">
        <f t="shared" si="16"/>
        <v>3225</v>
      </c>
      <c r="Q428" s="25">
        <f t="shared" si="17"/>
        <v>3225</v>
      </c>
    </row>
    <row r="429" spans="6:17" ht="15.75" customHeight="1" x14ac:dyDescent="0.2">
      <c r="F429" s="16">
        <v>45218.853678346095</v>
      </c>
      <c r="G429" s="24">
        <v>45218.853678346095</v>
      </c>
      <c r="H429" s="25">
        <v>3110</v>
      </c>
      <c r="I429" s="26">
        <f t="shared" si="9"/>
        <v>-1017182.1547444484</v>
      </c>
      <c r="J429" s="26">
        <f t="shared" si="10"/>
        <v>1049634.1089160112</v>
      </c>
      <c r="K429" s="26" t="str">
        <f t="shared" si="11"/>
        <v>Good</v>
      </c>
      <c r="L429" s="25">
        <f t="shared" si="12"/>
        <v>3110</v>
      </c>
      <c r="M429" s="26">
        <f t="shared" si="13"/>
        <v>-13975.836194986849</v>
      </c>
      <c r="N429" s="26">
        <f t="shared" si="14"/>
        <v>20870.014808382854</v>
      </c>
      <c r="O429" s="26" t="str">
        <f t="shared" si="15"/>
        <v>Good</v>
      </c>
      <c r="P429" s="25">
        <f t="shared" si="16"/>
        <v>3110</v>
      </c>
      <c r="Q429" s="25">
        <f t="shared" si="17"/>
        <v>3110</v>
      </c>
    </row>
    <row r="430" spans="6:17" ht="15.75" customHeight="1" x14ac:dyDescent="0.2">
      <c r="F430" s="16">
        <v>45218.280506114948</v>
      </c>
      <c r="G430" s="24">
        <v>45218.280506114948</v>
      </c>
      <c r="H430" s="25">
        <v>2941</v>
      </c>
      <c r="I430" s="26">
        <f t="shared" si="9"/>
        <v>-1017182.1547444484</v>
      </c>
      <c r="J430" s="26">
        <f t="shared" si="10"/>
        <v>1049634.1089160112</v>
      </c>
      <c r="K430" s="26" t="str">
        <f t="shared" si="11"/>
        <v>Good</v>
      </c>
      <c r="L430" s="25">
        <f t="shared" si="12"/>
        <v>2941</v>
      </c>
      <c r="M430" s="26">
        <f t="shared" si="13"/>
        <v>-13975.836194986849</v>
      </c>
      <c r="N430" s="26">
        <f t="shared" si="14"/>
        <v>20870.014808382854</v>
      </c>
      <c r="O430" s="26" t="str">
        <f t="shared" si="15"/>
        <v>Good</v>
      </c>
      <c r="P430" s="25">
        <f t="shared" si="16"/>
        <v>2941</v>
      </c>
      <c r="Q430" s="25">
        <f t="shared" si="17"/>
        <v>2941</v>
      </c>
    </row>
    <row r="431" spans="6:17" ht="15.75" customHeight="1" x14ac:dyDescent="0.2">
      <c r="F431" s="16">
        <v>45217.750306736656</v>
      </c>
      <c r="G431" s="24">
        <v>45217.750306736656</v>
      </c>
      <c r="H431" s="25">
        <v>3593</v>
      </c>
      <c r="I431" s="26">
        <f t="shared" si="9"/>
        <v>-1017182.1547444484</v>
      </c>
      <c r="J431" s="26">
        <f t="shared" si="10"/>
        <v>1049634.1089160112</v>
      </c>
      <c r="K431" s="26" t="str">
        <f t="shared" si="11"/>
        <v>Good</v>
      </c>
      <c r="L431" s="25">
        <f t="shared" si="12"/>
        <v>3593</v>
      </c>
      <c r="M431" s="26">
        <f t="shared" si="13"/>
        <v>-13975.836194986849</v>
      </c>
      <c r="N431" s="26">
        <f t="shared" si="14"/>
        <v>20870.014808382854</v>
      </c>
      <c r="O431" s="26" t="str">
        <f t="shared" si="15"/>
        <v>Good</v>
      </c>
      <c r="P431" s="25">
        <f t="shared" si="16"/>
        <v>3593</v>
      </c>
      <c r="Q431" s="25">
        <f t="shared" si="17"/>
        <v>3593</v>
      </c>
    </row>
    <row r="432" spans="6:17" ht="15.75" customHeight="1" x14ac:dyDescent="0.2">
      <c r="F432" s="16">
        <v>45217.213745581364</v>
      </c>
      <c r="G432" s="24">
        <v>45217.213745581364</v>
      </c>
      <c r="H432" s="25">
        <v>3472</v>
      </c>
      <c r="I432" s="26">
        <f t="shared" si="9"/>
        <v>-1017182.1547444484</v>
      </c>
      <c r="J432" s="26">
        <f t="shared" si="10"/>
        <v>1049634.1089160112</v>
      </c>
      <c r="K432" s="26" t="str">
        <f t="shared" si="11"/>
        <v>Good</v>
      </c>
      <c r="L432" s="25">
        <f t="shared" si="12"/>
        <v>3472</v>
      </c>
      <c r="M432" s="26">
        <f t="shared" si="13"/>
        <v>-13975.836194986849</v>
      </c>
      <c r="N432" s="26">
        <f t="shared" si="14"/>
        <v>20870.014808382854</v>
      </c>
      <c r="O432" s="26" t="str">
        <f t="shared" si="15"/>
        <v>Good</v>
      </c>
      <c r="P432" s="25">
        <f t="shared" si="16"/>
        <v>3472</v>
      </c>
      <c r="Q432" s="25">
        <f t="shared" si="17"/>
        <v>3472</v>
      </c>
    </row>
    <row r="433" spans="6:17" ht="15.75" customHeight="1" x14ac:dyDescent="0.2">
      <c r="F433" s="16">
        <v>45216.662275376751</v>
      </c>
      <c r="G433" s="24">
        <v>45216.662275376751</v>
      </c>
      <c r="H433" s="25">
        <v>3023</v>
      </c>
      <c r="I433" s="26">
        <f t="shared" si="9"/>
        <v>-1017182.1547444484</v>
      </c>
      <c r="J433" s="26">
        <f t="shared" si="10"/>
        <v>1049634.1089160112</v>
      </c>
      <c r="K433" s="26" t="str">
        <f t="shared" si="11"/>
        <v>Good</v>
      </c>
      <c r="L433" s="25">
        <f t="shared" si="12"/>
        <v>3023</v>
      </c>
      <c r="M433" s="26">
        <f t="shared" si="13"/>
        <v>-13975.836194986849</v>
      </c>
      <c r="N433" s="26">
        <f t="shared" si="14"/>
        <v>20870.014808382854</v>
      </c>
      <c r="O433" s="26" t="str">
        <f t="shared" si="15"/>
        <v>Good</v>
      </c>
      <c r="P433" s="25">
        <f t="shared" si="16"/>
        <v>3023</v>
      </c>
      <c r="Q433" s="25">
        <f t="shared" si="17"/>
        <v>3023</v>
      </c>
    </row>
    <row r="434" spans="6:17" ht="15.75" customHeight="1" x14ac:dyDescent="0.2">
      <c r="F434" s="16">
        <v>45216.052310420484</v>
      </c>
      <c r="G434" s="24">
        <v>45216.052310420484</v>
      </c>
      <c r="H434" s="25">
        <v>2900</v>
      </c>
      <c r="I434" s="26">
        <f t="shared" si="9"/>
        <v>-1017182.1547444484</v>
      </c>
      <c r="J434" s="26">
        <f t="shared" si="10"/>
        <v>1049634.1089160112</v>
      </c>
      <c r="K434" s="26" t="str">
        <f t="shared" si="11"/>
        <v>Good</v>
      </c>
      <c r="L434" s="25">
        <f t="shared" si="12"/>
        <v>2900</v>
      </c>
      <c r="M434" s="26">
        <f t="shared" si="13"/>
        <v>-13975.836194986849</v>
      </c>
      <c r="N434" s="26">
        <f t="shared" si="14"/>
        <v>20870.014808382854</v>
      </c>
      <c r="O434" s="26" t="str">
        <f t="shared" si="15"/>
        <v>Good</v>
      </c>
      <c r="P434" s="25">
        <f t="shared" si="16"/>
        <v>2900</v>
      </c>
      <c r="Q434" s="25">
        <f t="shared" si="17"/>
        <v>2900</v>
      </c>
    </row>
    <row r="435" spans="6:17" ht="15.75" customHeight="1" x14ac:dyDescent="0.2">
      <c r="F435" s="16">
        <v>45215.515006334019</v>
      </c>
      <c r="G435" s="24">
        <v>45215.515006334019</v>
      </c>
      <c r="H435" s="25">
        <v>3433</v>
      </c>
      <c r="I435" s="26">
        <f t="shared" si="9"/>
        <v>-1017182.1547444484</v>
      </c>
      <c r="J435" s="26">
        <f t="shared" si="10"/>
        <v>1049634.1089160112</v>
      </c>
      <c r="K435" s="26" t="str">
        <f t="shared" si="11"/>
        <v>Good</v>
      </c>
      <c r="L435" s="25">
        <f t="shared" si="12"/>
        <v>3433</v>
      </c>
      <c r="M435" s="26">
        <f t="shared" si="13"/>
        <v>-13975.836194986849</v>
      </c>
      <c r="N435" s="26">
        <f t="shared" si="14"/>
        <v>20870.014808382854</v>
      </c>
      <c r="O435" s="26" t="str">
        <f t="shared" si="15"/>
        <v>Good</v>
      </c>
      <c r="P435" s="25">
        <f t="shared" si="16"/>
        <v>3433</v>
      </c>
      <c r="Q435" s="25">
        <f t="shared" si="17"/>
        <v>3433</v>
      </c>
    </row>
    <row r="436" spans="6:17" ht="15.75" customHeight="1" x14ac:dyDescent="0.2">
      <c r="F436" s="16">
        <v>45212.664781254636</v>
      </c>
      <c r="G436" s="24">
        <v>45212.664781254636</v>
      </c>
      <c r="H436" s="25">
        <v>3555</v>
      </c>
      <c r="I436" s="26">
        <f t="shared" si="9"/>
        <v>-1017182.1547444484</v>
      </c>
      <c r="J436" s="26">
        <f t="shared" si="10"/>
        <v>1049634.1089160112</v>
      </c>
      <c r="K436" s="26" t="str">
        <f t="shared" si="11"/>
        <v>Good</v>
      </c>
      <c r="L436" s="25">
        <f t="shared" si="12"/>
        <v>3555</v>
      </c>
      <c r="M436" s="26">
        <f t="shared" si="13"/>
        <v>-13975.836194986849</v>
      </c>
      <c r="N436" s="26">
        <f t="shared" si="14"/>
        <v>20870.014808382854</v>
      </c>
      <c r="O436" s="26" t="str">
        <f t="shared" si="15"/>
        <v>Good</v>
      </c>
      <c r="P436" s="25">
        <f t="shared" si="16"/>
        <v>3555</v>
      </c>
      <c r="Q436" s="25">
        <f t="shared" si="17"/>
        <v>3555</v>
      </c>
    </row>
    <row r="437" spans="6:17" ht="15.75" customHeight="1" x14ac:dyDescent="0.2">
      <c r="F437" s="16">
        <v>45212.102443244759</v>
      </c>
      <c r="G437" s="24">
        <v>45212.102443244759</v>
      </c>
      <c r="H437" s="25">
        <v>2860</v>
      </c>
      <c r="I437" s="26">
        <f t="shared" si="9"/>
        <v>-1017182.1547444484</v>
      </c>
      <c r="J437" s="26">
        <f t="shared" si="10"/>
        <v>1049634.1089160112</v>
      </c>
      <c r="K437" s="26" t="str">
        <f t="shared" si="11"/>
        <v>Good</v>
      </c>
      <c r="L437" s="25">
        <f t="shared" si="12"/>
        <v>2860</v>
      </c>
      <c r="M437" s="26">
        <f t="shared" si="13"/>
        <v>-13975.836194986849</v>
      </c>
      <c r="N437" s="26">
        <f t="shared" si="14"/>
        <v>20870.014808382854</v>
      </c>
      <c r="O437" s="26" t="str">
        <f t="shared" si="15"/>
        <v>Good</v>
      </c>
      <c r="P437" s="25">
        <f t="shared" si="16"/>
        <v>2860</v>
      </c>
      <c r="Q437" s="25">
        <f t="shared" si="17"/>
        <v>2860</v>
      </c>
    </row>
    <row r="438" spans="6:17" ht="15.75" customHeight="1" x14ac:dyDescent="0.2">
      <c r="F438" s="16">
        <v>45211.550578381677</v>
      </c>
      <c r="G438" s="24">
        <v>45211.550578381677</v>
      </c>
      <c r="H438" s="25">
        <v>3221</v>
      </c>
      <c r="I438" s="26">
        <f t="shared" si="9"/>
        <v>-1017182.1547444484</v>
      </c>
      <c r="J438" s="26">
        <f t="shared" si="10"/>
        <v>1049634.1089160112</v>
      </c>
      <c r="K438" s="26" t="str">
        <f t="shared" si="11"/>
        <v>Good</v>
      </c>
      <c r="L438" s="25">
        <f t="shared" si="12"/>
        <v>3221</v>
      </c>
      <c r="M438" s="26">
        <f t="shared" si="13"/>
        <v>-13975.836194986849</v>
      </c>
      <c r="N438" s="26">
        <f t="shared" si="14"/>
        <v>20870.014808382854</v>
      </c>
      <c r="O438" s="26" t="str">
        <f t="shared" si="15"/>
        <v>Good</v>
      </c>
      <c r="P438" s="25">
        <f t="shared" si="16"/>
        <v>3221</v>
      </c>
      <c r="Q438" s="25">
        <f t="shared" si="17"/>
        <v>3221</v>
      </c>
    </row>
    <row r="439" spans="6:17" ht="15.75" customHeight="1" x14ac:dyDescent="0.2">
      <c r="F439" s="16">
        <v>45210.956846180561</v>
      </c>
      <c r="G439" s="24">
        <v>45210.956846180561</v>
      </c>
      <c r="H439" s="25">
        <v>3045</v>
      </c>
      <c r="I439" s="26">
        <f t="shared" si="9"/>
        <v>-1017182.1547444484</v>
      </c>
      <c r="J439" s="26">
        <f t="shared" si="10"/>
        <v>1049634.1089160112</v>
      </c>
      <c r="K439" s="26" t="str">
        <f t="shared" si="11"/>
        <v>Good</v>
      </c>
      <c r="L439" s="25">
        <f t="shared" si="12"/>
        <v>3045</v>
      </c>
      <c r="M439" s="26">
        <f t="shared" si="13"/>
        <v>-13975.836194986849</v>
      </c>
      <c r="N439" s="26">
        <f t="shared" si="14"/>
        <v>20870.014808382854</v>
      </c>
      <c r="O439" s="26" t="str">
        <f t="shared" si="15"/>
        <v>Good</v>
      </c>
      <c r="P439" s="25">
        <f t="shared" si="16"/>
        <v>3045</v>
      </c>
      <c r="Q439" s="25">
        <f t="shared" si="17"/>
        <v>3045</v>
      </c>
    </row>
    <row r="440" spans="6:17" ht="15.75" customHeight="1" x14ac:dyDescent="0.2">
      <c r="F440" s="16">
        <v>45210.386163102026</v>
      </c>
      <c r="G440" s="24">
        <v>45210.386163102026</v>
      </c>
      <c r="H440" s="25">
        <v>3622</v>
      </c>
      <c r="I440" s="26">
        <f t="shared" si="9"/>
        <v>-1017182.1547444484</v>
      </c>
      <c r="J440" s="26">
        <f t="shared" si="10"/>
        <v>1049634.1089160112</v>
      </c>
      <c r="K440" s="26" t="str">
        <f t="shared" si="11"/>
        <v>Good</v>
      </c>
      <c r="L440" s="25">
        <f t="shared" si="12"/>
        <v>3622</v>
      </c>
      <c r="M440" s="26">
        <f t="shared" si="13"/>
        <v>-13975.836194986849</v>
      </c>
      <c r="N440" s="26">
        <f t="shared" si="14"/>
        <v>20870.014808382854</v>
      </c>
      <c r="O440" s="26" t="str">
        <f t="shared" si="15"/>
        <v>Good</v>
      </c>
      <c r="P440" s="25">
        <f t="shared" si="16"/>
        <v>3622</v>
      </c>
      <c r="Q440" s="25">
        <f t="shared" si="17"/>
        <v>3622</v>
      </c>
    </row>
    <row r="441" spans="6:17" ht="15.75" customHeight="1" x14ac:dyDescent="0.2">
      <c r="F441" s="16">
        <v>45209.782169225422</v>
      </c>
      <c r="G441" s="24">
        <v>45209.782169225422</v>
      </c>
      <c r="H441" s="25">
        <v>3046</v>
      </c>
      <c r="I441" s="26">
        <f t="shared" si="9"/>
        <v>-1017182.1547444484</v>
      </c>
      <c r="J441" s="26">
        <f t="shared" si="10"/>
        <v>1049634.1089160112</v>
      </c>
      <c r="K441" s="26" t="str">
        <f t="shared" si="11"/>
        <v>Good</v>
      </c>
      <c r="L441" s="25">
        <f t="shared" si="12"/>
        <v>3046</v>
      </c>
      <c r="M441" s="26">
        <f t="shared" si="13"/>
        <v>-13975.836194986849</v>
      </c>
      <c r="N441" s="26">
        <f t="shared" si="14"/>
        <v>20870.014808382854</v>
      </c>
      <c r="O441" s="26" t="str">
        <f t="shared" si="15"/>
        <v>Good</v>
      </c>
      <c r="P441" s="25">
        <f t="shared" si="16"/>
        <v>3046</v>
      </c>
      <c r="Q441" s="25">
        <f t="shared" si="17"/>
        <v>3046</v>
      </c>
    </row>
    <row r="442" spans="6:17" ht="15.75" customHeight="1" x14ac:dyDescent="0.2">
      <c r="F442" s="16">
        <v>45209.180431552872</v>
      </c>
      <c r="G442" s="24">
        <v>45209.180431552872</v>
      </c>
      <c r="H442" s="25">
        <v>3534</v>
      </c>
      <c r="I442" s="26">
        <f t="shared" si="9"/>
        <v>-1017182.1547444484</v>
      </c>
      <c r="J442" s="26">
        <f t="shared" si="10"/>
        <v>1049634.1089160112</v>
      </c>
      <c r="K442" s="26" t="str">
        <f t="shared" si="11"/>
        <v>Good</v>
      </c>
      <c r="L442" s="25">
        <f t="shared" si="12"/>
        <v>3534</v>
      </c>
      <c r="M442" s="26">
        <f t="shared" si="13"/>
        <v>-13975.836194986849</v>
      </c>
      <c r="N442" s="26">
        <f t="shared" si="14"/>
        <v>20870.014808382854</v>
      </c>
      <c r="O442" s="26" t="str">
        <f t="shared" si="15"/>
        <v>Good</v>
      </c>
      <c r="P442" s="25">
        <f t="shared" si="16"/>
        <v>3534</v>
      </c>
      <c r="Q442" s="25">
        <f t="shared" si="17"/>
        <v>3534</v>
      </c>
    </row>
    <row r="443" spans="6:17" ht="15.75" customHeight="1" x14ac:dyDescent="0.2">
      <c r="F443" s="16">
        <v>45208.575944176227</v>
      </c>
      <c r="G443" s="24">
        <v>45208.575944176227</v>
      </c>
      <c r="H443" s="25">
        <v>2833</v>
      </c>
      <c r="I443" s="26">
        <f t="shared" si="9"/>
        <v>-1017182.1547444484</v>
      </c>
      <c r="J443" s="26">
        <f t="shared" si="10"/>
        <v>1049634.1089160112</v>
      </c>
      <c r="K443" s="26" t="str">
        <f t="shared" si="11"/>
        <v>Good</v>
      </c>
      <c r="L443" s="25">
        <f t="shared" si="12"/>
        <v>2833</v>
      </c>
      <c r="M443" s="26">
        <f t="shared" si="13"/>
        <v>-13975.836194986849</v>
      </c>
      <c r="N443" s="26">
        <f t="shared" si="14"/>
        <v>20870.014808382854</v>
      </c>
      <c r="O443" s="26" t="str">
        <f t="shared" si="15"/>
        <v>Good</v>
      </c>
      <c r="P443" s="25">
        <f t="shared" si="16"/>
        <v>2833</v>
      </c>
      <c r="Q443" s="25">
        <f t="shared" si="17"/>
        <v>2833</v>
      </c>
    </row>
    <row r="444" spans="6:17" ht="15.75" customHeight="1" x14ac:dyDescent="0.2">
      <c r="F444" s="16">
        <v>45205.700882042263</v>
      </c>
      <c r="G444" s="24">
        <v>45205.700882042263</v>
      </c>
      <c r="H444" s="25">
        <v>3115</v>
      </c>
      <c r="I444" s="26">
        <f t="shared" si="9"/>
        <v>-1017182.1547444484</v>
      </c>
      <c r="J444" s="26">
        <f t="shared" si="10"/>
        <v>1049634.1089160112</v>
      </c>
      <c r="K444" s="26" t="str">
        <f t="shared" si="11"/>
        <v>Good</v>
      </c>
      <c r="L444" s="25">
        <f t="shared" si="12"/>
        <v>3115</v>
      </c>
      <c r="M444" s="26">
        <f t="shared" si="13"/>
        <v>-13975.836194986849</v>
      </c>
      <c r="N444" s="26">
        <f t="shared" si="14"/>
        <v>20870.014808382854</v>
      </c>
      <c r="O444" s="26" t="str">
        <f t="shared" si="15"/>
        <v>Good</v>
      </c>
      <c r="P444" s="25">
        <f t="shared" si="16"/>
        <v>3115</v>
      </c>
      <c r="Q444" s="25">
        <f t="shared" si="17"/>
        <v>3115</v>
      </c>
    </row>
    <row r="445" spans="6:17" ht="15.75" customHeight="1" x14ac:dyDescent="0.2">
      <c r="F445" s="16">
        <v>45205.142414673603</v>
      </c>
      <c r="G445" s="24">
        <v>45205.142414673603</v>
      </c>
      <c r="H445" s="25">
        <v>3576</v>
      </c>
      <c r="I445" s="26">
        <f t="shared" si="9"/>
        <v>-1017182.1547444484</v>
      </c>
      <c r="J445" s="26">
        <f t="shared" si="10"/>
        <v>1049634.1089160112</v>
      </c>
      <c r="K445" s="26" t="str">
        <f t="shared" si="11"/>
        <v>Good</v>
      </c>
      <c r="L445" s="25">
        <f t="shared" si="12"/>
        <v>3576</v>
      </c>
      <c r="M445" s="26">
        <f t="shared" si="13"/>
        <v>-13975.836194986849</v>
      </c>
      <c r="N445" s="26">
        <f t="shared" si="14"/>
        <v>20870.014808382854</v>
      </c>
      <c r="O445" s="26" t="str">
        <f t="shared" si="15"/>
        <v>Good</v>
      </c>
      <c r="P445" s="25">
        <f t="shared" si="16"/>
        <v>3576</v>
      </c>
      <c r="Q445" s="25">
        <f t="shared" si="17"/>
        <v>3576</v>
      </c>
    </row>
    <row r="446" spans="6:17" ht="15.75" customHeight="1" x14ac:dyDescent="0.2">
      <c r="F446" s="16">
        <v>45204.580374456164</v>
      </c>
      <c r="G446" s="24">
        <v>45204.580374456164</v>
      </c>
      <c r="H446" s="25">
        <v>3404</v>
      </c>
      <c r="I446" s="26">
        <f t="shared" si="9"/>
        <v>-1017182.1547444484</v>
      </c>
      <c r="J446" s="26">
        <f t="shared" si="10"/>
        <v>1049634.1089160112</v>
      </c>
      <c r="K446" s="26" t="str">
        <f t="shared" si="11"/>
        <v>Good</v>
      </c>
      <c r="L446" s="25">
        <f t="shared" si="12"/>
        <v>3404</v>
      </c>
      <c r="M446" s="26">
        <f t="shared" si="13"/>
        <v>-13975.836194986849</v>
      </c>
      <c r="N446" s="26">
        <f t="shared" si="14"/>
        <v>20870.014808382854</v>
      </c>
      <c r="O446" s="26" t="str">
        <f t="shared" si="15"/>
        <v>Good</v>
      </c>
      <c r="P446" s="25">
        <f t="shared" si="16"/>
        <v>3404</v>
      </c>
      <c r="Q446" s="25">
        <f t="shared" si="17"/>
        <v>3404</v>
      </c>
    </row>
    <row r="447" spans="6:17" ht="15.75" customHeight="1" x14ac:dyDescent="0.2">
      <c r="F447" s="16">
        <v>45203.983061222054</v>
      </c>
      <c r="G447" s="24">
        <v>45203.983061222054</v>
      </c>
      <c r="H447" s="25">
        <v>3109</v>
      </c>
      <c r="I447" s="26">
        <f t="shared" si="9"/>
        <v>-1017182.1547444484</v>
      </c>
      <c r="J447" s="26">
        <f t="shared" si="10"/>
        <v>1049634.1089160112</v>
      </c>
      <c r="K447" s="26" t="str">
        <f t="shared" si="11"/>
        <v>Good</v>
      </c>
      <c r="L447" s="25">
        <f t="shared" si="12"/>
        <v>3109</v>
      </c>
      <c r="M447" s="26">
        <f t="shared" si="13"/>
        <v>-13975.836194986849</v>
      </c>
      <c r="N447" s="26">
        <f t="shared" si="14"/>
        <v>20870.014808382854</v>
      </c>
      <c r="O447" s="26" t="str">
        <f t="shared" si="15"/>
        <v>Good</v>
      </c>
      <c r="P447" s="25">
        <f t="shared" si="16"/>
        <v>3109</v>
      </c>
      <c r="Q447" s="25">
        <f t="shared" si="17"/>
        <v>3109</v>
      </c>
    </row>
    <row r="448" spans="6:17" ht="15.75" customHeight="1" x14ac:dyDescent="0.2">
      <c r="F448" s="16">
        <v>45203.37230431482</v>
      </c>
      <c r="G448" s="24">
        <v>45203.37230431482</v>
      </c>
      <c r="H448" s="25">
        <v>3393</v>
      </c>
      <c r="I448" s="26">
        <f t="shared" si="9"/>
        <v>-1017182.1547444484</v>
      </c>
      <c r="J448" s="26">
        <f t="shared" si="10"/>
        <v>1049634.1089160112</v>
      </c>
      <c r="K448" s="26" t="str">
        <f t="shared" si="11"/>
        <v>Good</v>
      </c>
      <c r="L448" s="25">
        <f t="shared" si="12"/>
        <v>3393</v>
      </c>
      <c r="M448" s="26">
        <f t="shared" si="13"/>
        <v>-13975.836194986849</v>
      </c>
      <c r="N448" s="26">
        <f t="shared" si="14"/>
        <v>20870.014808382854</v>
      </c>
      <c r="O448" s="26" t="str">
        <f t="shared" si="15"/>
        <v>Good</v>
      </c>
      <c r="P448" s="25">
        <f t="shared" si="16"/>
        <v>3393</v>
      </c>
      <c r="Q448" s="25">
        <f t="shared" si="17"/>
        <v>3393</v>
      </c>
    </row>
    <row r="449" spans="6:17" ht="15.75" customHeight="1" x14ac:dyDescent="0.2">
      <c r="F449" s="16">
        <v>45202.83122585588</v>
      </c>
      <c r="G449" s="24">
        <v>45202.83122585588</v>
      </c>
      <c r="H449" s="25">
        <v>3612</v>
      </c>
      <c r="I449" s="26">
        <f t="shared" si="9"/>
        <v>-1017182.1547444484</v>
      </c>
      <c r="J449" s="26">
        <f t="shared" si="10"/>
        <v>1049634.1089160112</v>
      </c>
      <c r="K449" s="26" t="str">
        <f t="shared" si="11"/>
        <v>Good</v>
      </c>
      <c r="L449" s="25">
        <f t="shared" si="12"/>
        <v>3612</v>
      </c>
      <c r="M449" s="26">
        <f t="shared" si="13"/>
        <v>-13975.836194986849</v>
      </c>
      <c r="N449" s="26">
        <f t="shared" si="14"/>
        <v>20870.014808382854</v>
      </c>
      <c r="O449" s="26" t="str">
        <f t="shared" si="15"/>
        <v>Good</v>
      </c>
      <c r="P449" s="25">
        <f t="shared" si="16"/>
        <v>3612</v>
      </c>
      <c r="Q449" s="25">
        <f t="shared" si="17"/>
        <v>3612</v>
      </c>
    </row>
    <row r="450" spans="6:17" ht="15.75" customHeight="1" x14ac:dyDescent="0.2">
      <c r="F450" s="16">
        <v>45202.242044692066</v>
      </c>
      <c r="G450" s="24">
        <v>45202.242044692066</v>
      </c>
      <c r="H450" s="25">
        <v>3385</v>
      </c>
      <c r="I450" s="26">
        <f t="shared" si="9"/>
        <v>-1017182.1547444484</v>
      </c>
      <c r="J450" s="26">
        <f t="shared" si="10"/>
        <v>1049634.1089160112</v>
      </c>
      <c r="K450" s="26" t="str">
        <f t="shared" si="11"/>
        <v>Good</v>
      </c>
      <c r="L450" s="25">
        <f t="shared" si="12"/>
        <v>3385</v>
      </c>
      <c r="M450" s="26">
        <f t="shared" si="13"/>
        <v>-13975.836194986849</v>
      </c>
      <c r="N450" s="26">
        <f t="shared" si="14"/>
        <v>20870.014808382854</v>
      </c>
      <c r="O450" s="26" t="str">
        <f t="shared" si="15"/>
        <v>Good</v>
      </c>
      <c r="P450" s="25">
        <f t="shared" si="16"/>
        <v>3385</v>
      </c>
      <c r="Q450" s="25">
        <f t="shared" si="17"/>
        <v>3385</v>
      </c>
    </row>
    <row r="451" spans="6:17" ht="15.75" customHeight="1" x14ac:dyDescent="0.2">
      <c r="F451" s="16">
        <v>45201.636438584595</v>
      </c>
      <c r="G451" s="24">
        <v>45201.636438584595</v>
      </c>
      <c r="H451" s="25">
        <v>3544</v>
      </c>
      <c r="I451" s="26">
        <f t="shared" si="9"/>
        <v>-1017182.1547444484</v>
      </c>
      <c r="J451" s="26">
        <f t="shared" si="10"/>
        <v>1049634.1089160112</v>
      </c>
      <c r="K451" s="26" t="str">
        <f t="shared" si="11"/>
        <v>Good</v>
      </c>
      <c r="L451" s="25">
        <f t="shared" si="12"/>
        <v>3544</v>
      </c>
      <c r="M451" s="26">
        <f t="shared" si="13"/>
        <v>-13975.836194986849</v>
      </c>
      <c r="N451" s="26">
        <f t="shared" si="14"/>
        <v>20870.014808382854</v>
      </c>
      <c r="O451" s="26" t="str">
        <f t="shared" si="15"/>
        <v>Good</v>
      </c>
      <c r="P451" s="25">
        <f t="shared" si="16"/>
        <v>3544</v>
      </c>
      <c r="Q451" s="25">
        <f t="shared" si="17"/>
        <v>3544</v>
      </c>
    </row>
    <row r="452" spans="6:17" ht="15.75" customHeight="1" x14ac:dyDescent="0.2">
      <c r="F452" s="16">
        <v>45201.080137992147</v>
      </c>
      <c r="G452" s="24">
        <v>45201.080137992147</v>
      </c>
      <c r="H452" s="25">
        <v>3556</v>
      </c>
      <c r="I452" s="26">
        <f t="shared" si="9"/>
        <v>-1017182.1547444484</v>
      </c>
      <c r="J452" s="26">
        <f t="shared" si="10"/>
        <v>1049634.1089160112</v>
      </c>
      <c r="K452" s="26" t="str">
        <f t="shared" si="11"/>
        <v>Good</v>
      </c>
      <c r="L452" s="25">
        <f t="shared" si="12"/>
        <v>3556</v>
      </c>
      <c r="M452" s="26">
        <f t="shared" si="13"/>
        <v>-13975.836194986849</v>
      </c>
      <c r="N452" s="26">
        <f t="shared" si="14"/>
        <v>20870.014808382854</v>
      </c>
      <c r="O452" s="26" t="str">
        <f t="shared" si="15"/>
        <v>Good</v>
      </c>
      <c r="P452" s="25">
        <f t="shared" si="16"/>
        <v>3556</v>
      </c>
      <c r="Q452" s="25">
        <f t="shared" si="17"/>
        <v>3556</v>
      </c>
    </row>
    <row r="453" spans="6:17" ht="15.75" customHeight="1" x14ac:dyDescent="0.2">
      <c r="F453" s="16">
        <v>45198.762583651456</v>
      </c>
      <c r="G453" s="24">
        <v>45198.762583651456</v>
      </c>
      <c r="H453" s="25">
        <v>3082</v>
      </c>
      <c r="I453" s="26">
        <f t="shared" si="9"/>
        <v>-1017182.1547444484</v>
      </c>
      <c r="J453" s="26">
        <f t="shared" si="10"/>
        <v>1049634.1089160112</v>
      </c>
      <c r="K453" s="26" t="str">
        <f t="shared" si="11"/>
        <v>Good</v>
      </c>
      <c r="L453" s="25">
        <f t="shared" si="12"/>
        <v>3082</v>
      </c>
      <c r="M453" s="26">
        <f t="shared" si="13"/>
        <v>-13975.836194986849</v>
      </c>
      <c r="N453" s="26">
        <f t="shared" si="14"/>
        <v>20870.014808382854</v>
      </c>
      <c r="O453" s="26" t="str">
        <f t="shared" si="15"/>
        <v>Good</v>
      </c>
      <c r="P453" s="25">
        <f t="shared" si="16"/>
        <v>3082</v>
      </c>
      <c r="Q453" s="25">
        <f t="shared" si="17"/>
        <v>3082</v>
      </c>
    </row>
    <row r="454" spans="6:17" ht="15.75" customHeight="1" x14ac:dyDescent="0.2">
      <c r="F454" s="16">
        <v>45198.192068026816</v>
      </c>
      <c r="G454" s="24">
        <v>45198.192068026816</v>
      </c>
      <c r="H454" s="25">
        <v>3476</v>
      </c>
      <c r="I454" s="26">
        <f t="shared" si="9"/>
        <v>-1017182.1547444484</v>
      </c>
      <c r="J454" s="26">
        <f t="shared" si="10"/>
        <v>1049634.1089160112</v>
      </c>
      <c r="K454" s="26" t="str">
        <f t="shared" si="11"/>
        <v>Good</v>
      </c>
      <c r="L454" s="25">
        <f t="shared" si="12"/>
        <v>3476</v>
      </c>
      <c r="M454" s="26">
        <f t="shared" si="13"/>
        <v>-13975.836194986849</v>
      </c>
      <c r="N454" s="26">
        <f t="shared" si="14"/>
        <v>20870.014808382854</v>
      </c>
      <c r="O454" s="26" t="str">
        <f t="shared" si="15"/>
        <v>Good</v>
      </c>
      <c r="P454" s="25">
        <f t="shared" si="16"/>
        <v>3476</v>
      </c>
      <c r="Q454" s="25">
        <f t="shared" si="17"/>
        <v>3476</v>
      </c>
    </row>
    <row r="455" spans="6:17" ht="15.75" customHeight="1" x14ac:dyDescent="0.2">
      <c r="F455" s="16">
        <v>45197.616877271772</v>
      </c>
      <c r="G455" s="24">
        <v>45197.616877271772</v>
      </c>
      <c r="H455" s="25">
        <v>3590</v>
      </c>
      <c r="I455" s="26">
        <f t="shared" si="9"/>
        <v>-1017182.1547444484</v>
      </c>
      <c r="J455" s="26">
        <f t="shared" si="10"/>
        <v>1049634.1089160112</v>
      </c>
      <c r="K455" s="26" t="str">
        <f t="shared" si="11"/>
        <v>Good</v>
      </c>
      <c r="L455" s="25">
        <f t="shared" si="12"/>
        <v>3590</v>
      </c>
      <c r="M455" s="26">
        <f t="shared" si="13"/>
        <v>-13975.836194986849</v>
      </c>
      <c r="N455" s="26">
        <f t="shared" si="14"/>
        <v>20870.014808382854</v>
      </c>
      <c r="O455" s="26" t="str">
        <f t="shared" si="15"/>
        <v>Good</v>
      </c>
      <c r="P455" s="25">
        <f t="shared" si="16"/>
        <v>3590</v>
      </c>
      <c r="Q455" s="25">
        <f t="shared" si="17"/>
        <v>3590</v>
      </c>
    </row>
    <row r="456" spans="6:17" ht="15.75" customHeight="1" x14ac:dyDescent="0.2">
      <c r="F456" s="16">
        <v>45197.01694985279</v>
      </c>
      <c r="G456" s="24">
        <v>45197.01694985279</v>
      </c>
      <c r="H456" s="25">
        <v>2970</v>
      </c>
      <c r="I456" s="26">
        <f t="shared" si="9"/>
        <v>-1017182.1547444484</v>
      </c>
      <c r="J456" s="26">
        <f t="shared" si="10"/>
        <v>1049634.1089160112</v>
      </c>
      <c r="K456" s="26" t="str">
        <f t="shared" si="11"/>
        <v>Good</v>
      </c>
      <c r="L456" s="25">
        <f t="shared" si="12"/>
        <v>2970</v>
      </c>
      <c r="M456" s="26">
        <f t="shared" si="13"/>
        <v>-13975.836194986849</v>
      </c>
      <c r="N456" s="26">
        <f t="shared" si="14"/>
        <v>20870.014808382854</v>
      </c>
      <c r="O456" s="26" t="str">
        <f t="shared" si="15"/>
        <v>Good</v>
      </c>
      <c r="P456" s="25">
        <f t="shared" si="16"/>
        <v>2970</v>
      </c>
      <c r="Q456" s="25">
        <f t="shared" si="17"/>
        <v>2970</v>
      </c>
    </row>
    <row r="457" spans="6:17" ht="15.75" customHeight="1" x14ac:dyDescent="0.2">
      <c r="F457" s="16">
        <v>45196.479459870156</v>
      </c>
      <c r="G457" s="24">
        <v>45196.479459870156</v>
      </c>
      <c r="H457" s="25">
        <v>2974</v>
      </c>
      <c r="I457" s="26">
        <f t="shared" si="9"/>
        <v>-1017182.1547444484</v>
      </c>
      <c r="J457" s="26">
        <f t="shared" si="10"/>
        <v>1049634.1089160112</v>
      </c>
      <c r="K457" s="26" t="str">
        <f t="shared" si="11"/>
        <v>Good</v>
      </c>
      <c r="L457" s="25">
        <f t="shared" si="12"/>
        <v>2974</v>
      </c>
      <c r="M457" s="26">
        <f t="shared" si="13"/>
        <v>-13975.836194986849</v>
      </c>
      <c r="N457" s="26">
        <f t="shared" si="14"/>
        <v>20870.014808382854</v>
      </c>
      <c r="O457" s="26" t="str">
        <f t="shared" si="15"/>
        <v>Good</v>
      </c>
      <c r="P457" s="25">
        <f t="shared" si="16"/>
        <v>2974</v>
      </c>
      <c r="Q457" s="25">
        <f t="shared" si="17"/>
        <v>2974</v>
      </c>
    </row>
    <row r="458" spans="6:17" ht="15.75" customHeight="1" x14ac:dyDescent="0.2">
      <c r="F458" s="16">
        <v>45195.904770434179</v>
      </c>
      <c r="G458" s="24">
        <v>45195.904770434179</v>
      </c>
      <c r="H458" s="25">
        <v>3596</v>
      </c>
      <c r="I458" s="26">
        <f t="shared" si="9"/>
        <v>-1017182.1547444484</v>
      </c>
      <c r="J458" s="26">
        <f t="shared" si="10"/>
        <v>1049634.1089160112</v>
      </c>
      <c r="K458" s="26" t="str">
        <f t="shared" si="11"/>
        <v>Good</v>
      </c>
      <c r="L458" s="25">
        <f t="shared" si="12"/>
        <v>3596</v>
      </c>
      <c r="M458" s="26">
        <f t="shared" si="13"/>
        <v>-13975.836194986849</v>
      </c>
      <c r="N458" s="26">
        <f t="shared" si="14"/>
        <v>20870.014808382854</v>
      </c>
      <c r="O458" s="26" t="str">
        <f t="shared" si="15"/>
        <v>Good</v>
      </c>
      <c r="P458" s="25">
        <f t="shared" si="16"/>
        <v>3596</v>
      </c>
      <c r="Q458" s="25">
        <f t="shared" si="17"/>
        <v>3596</v>
      </c>
    </row>
    <row r="459" spans="6:17" ht="15.75" customHeight="1" x14ac:dyDescent="0.2">
      <c r="F459" s="16">
        <v>45195.314721944633</v>
      </c>
      <c r="G459" s="24">
        <v>45195.314721944633</v>
      </c>
      <c r="H459" s="25">
        <v>3385</v>
      </c>
      <c r="I459" s="26">
        <f t="shared" si="9"/>
        <v>-1017182.1547444484</v>
      </c>
      <c r="J459" s="26">
        <f t="shared" si="10"/>
        <v>1049634.1089160112</v>
      </c>
      <c r="K459" s="26" t="str">
        <f t="shared" si="11"/>
        <v>Good</v>
      </c>
      <c r="L459" s="25">
        <f t="shared" si="12"/>
        <v>3385</v>
      </c>
      <c r="M459" s="26">
        <f t="shared" si="13"/>
        <v>-13975.836194986849</v>
      </c>
      <c r="N459" s="26">
        <f t="shared" si="14"/>
        <v>20870.014808382854</v>
      </c>
      <c r="O459" s="26" t="str">
        <f t="shared" si="15"/>
        <v>Good</v>
      </c>
      <c r="P459" s="25">
        <f t="shared" si="16"/>
        <v>3385</v>
      </c>
      <c r="Q459" s="25">
        <f t="shared" si="17"/>
        <v>3385</v>
      </c>
    </row>
    <row r="460" spans="6:17" ht="15.75" customHeight="1" x14ac:dyDescent="0.2">
      <c r="F460" s="16">
        <v>45194.784574760772</v>
      </c>
      <c r="G460" s="24">
        <v>45194.784574760772</v>
      </c>
      <c r="H460" s="25">
        <v>3475</v>
      </c>
      <c r="I460" s="26">
        <f t="shared" si="9"/>
        <v>-1017182.1547444484</v>
      </c>
      <c r="J460" s="26">
        <f t="shared" si="10"/>
        <v>1049634.1089160112</v>
      </c>
      <c r="K460" s="26" t="str">
        <f t="shared" si="11"/>
        <v>Good</v>
      </c>
      <c r="L460" s="25">
        <f t="shared" si="12"/>
        <v>3475</v>
      </c>
      <c r="M460" s="26">
        <f t="shared" si="13"/>
        <v>-13975.836194986849</v>
      </c>
      <c r="N460" s="26">
        <f t="shared" si="14"/>
        <v>20870.014808382854</v>
      </c>
      <c r="O460" s="26" t="str">
        <f t="shared" si="15"/>
        <v>Good</v>
      </c>
      <c r="P460" s="25">
        <f t="shared" si="16"/>
        <v>3475</v>
      </c>
      <c r="Q460" s="25">
        <f t="shared" si="17"/>
        <v>3475</v>
      </c>
    </row>
    <row r="461" spans="6:17" ht="15.75" customHeight="1" x14ac:dyDescent="0.2">
      <c r="F461" s="16">
        <v>45194.219439993067</v>
      </c>
      <c r="G461" s="24">
        <v>45194.219439993067</v>
      </c>
      <c r="H461" s="25">
        <v>3050</v>
      </c>
      <c r="I461" s="26">
        <f t="shared" si="9"/>
        <v>-1017182.1547444484</v>
      </c>
      <c r="J461" s="26">
        <f t="shared" si="10"/>
        <v>1049634.1089160112</v>
      </c>
      <c r="K461" s="26" t="str">
        <f t="shared" si="11"/>
        <v>Good</v>
      </c>
      <c r="L461" s="25">
        <f t="shared" si="12"/>
        <v>3050</v>
      </c>
      <c r="M461" s="26">
        <f t="shared" si="13"/>
        <v>-13975.836194986849</v>
      </c>
      <c r="N461" s="26">
        <f t="shared" si="14"/>
        <v>20870.014808382854</v>
      </c>
      <c r="O461" s="26" t="str">
        <f t="shared" si="15"/>
        <v>Good</v>
      </c>
      <c r="P461" s="25">
        <f t="shared" si="16"/>
        <v>3050</v>
      </c>
      <c r="Q461" s="25">
        <f t="shared" si="17"/>
        <v>3050</v>
      </c>
    </row>
    <row r="462" spans="6:17" ht="15.75" customHeight="1" x14ac:dyDescent="0.2">
      <c r="F462" s="16">
        <v>45191.487961079569</v>
      </c>
      <c r="G462" s="24">
        <v>45191.487961079569</v>
      </c>
      <c r="H462" s="25">
        <v>3058</v>
      </c>
      <c r="I462" s="26">
        <f t="shared" si="9"/>
        <v>-1017182.1547444484</v>
      </c>
      <c r="J462" s="26">
        <f t="shared" si="10"/>
        <v>1049634.1089160112</v>
      </c>
      <c r="K462" s="26" t="str">
        <f t="shared" si="11"/>
        <v>Good</v>
      </c>
      <c r="L462" s="25">
        <f t="shared" si="12"/>
        <v>3058</v>
      </c>
      <c r="M462" s="26">
        <f t="shared" si="13"/>
        <v>-13975.836194986849</v>
      </c>
      <c r="N462" s="26">
        <f t="shared" si="14"/>
        <v>20870.014808382854</v>
      </c>
      <c r="O462" s="26" t="str">
        <f t="shared" si="15"/>
        <v>Good</v>
      </c>
      <c r="P462" s="25">
        <f t="shared" si="16"/>
        <v>3058</v>
      </c>
      <c r="Q462" s="25">
        <f t="shared" si="17"/>
        <v>3058</v>
      </c>
    </row>
    <row r="463" spans="6:17" ht="15.75" customHeight="1" x14ac:dyDescent="0.2">
      <c r="F463" s="16">
        <v>45190.9329181715</v>
      </c>
      <c r="G463" s="24">
        <v>45190.9329181715</v>
      </c>
      <c r="H463" s="25">
        <v>3280</v>
      </c>
      <c r="I463" s="26">
        <f t="shared" si="9"/>
        <v>-1017182.1547444484</v>
      </c>
      <c r="J463" s="26">
        <f t="shared" si="10"/>
        <v>1049634.1089160112</v>
      </c>
      <c r="K463" s="26" t="str">
        <f t="shared" si="11"/>
        <v>Good</v>
      </c>
      <c r="L463" s="25">
        <f t="shared" si="12"/>
        <v>3280</v>
      </c>
      <c r="M463" s="26">
        <f t="shared" si="13"/>
        <v>-13975.836194986849</v>
      </c>
      <c r="N463" s="26">
        <f t="shared" si="14"/>
        <v>20870.014808382854</v>
      </c>
      <c r="O463" s="26" t="str">
        <f t="shared" si="15"/>
        <v>Good</v>
      </c>
      <c r="P463" s="25">
        <f t="shared" si="16"/>
        <v>3280</v>
      </c>
      <c r="Q463" s="25">
        <f t="shared" si="17"/>
        <v>3280</v>
      </c>
    </row>
    <row r="464" spans="6:17" ht="15.75" customHeight="1" x14ac:dyDescent="0.2">
      <c r="F464" s="16">
        <v>45190.375178089977</v>
      </c>
      <c r="G464" s="24">
        <v>45190.375178089977</v>
      </c>
      <c r="H464" s="25">
        <v>3521</v>
      </c>
      <c r="I464" s="26">
        <f t="shared" si="9"/>
        <v>-1017182.1547444484</v>
      </c>
      <c r="J464" s="26">
        <f t="shared" si="10"/>
        <v>1049634.1089160112</v>
      </c>
      <c r="K464" s="26" t="str">
        <f t="shared" si="11"/>
        <v>Good</v>
      </c>
      <c r="L464" s="25">
        <f t="shared" si="12"/>
        <v>3521</v>
      </c>
      <c r="M464" s="26">
        <f t="shared" si="13"/>
        <v>-13975.836194986849</v>
      </c>
      <c r="N464" s="26">
        <f t="shared" si="14"/>
        <v>20870.014808382854</v>
      </c>
      <c r="O464" s="26" t="str">
        <f t="shared" si="15"/>
        <v>Good</v>
      </c>
      <c r="P464" s="25">
        <f t="shared" si="16"/>
        <v>3521</v>
      </c>
      <c r="Q464" s="25">
        <f t="shared" si="17"/>
        <v>3521</v>
      </c>
    </row>
    <row r="465" spans="6:17" ht="15.75" customHeight="1" x14ac:dyDescent="0.2">
      <c r="F465" s="16">
        <v>45189.780455095257</v>
      </c>
      <c r="G465" s="24">
        <v>45189.780455095257</v>
      </c>
      <c r="H465" s="25">
        <v>3084</v>
      </c>
      <c r="I465" s="26">
        <f t="shared" si="9"/>
        <v>-1017182.1547444484</v>
      </c>
      <c r="J465" s="26">
        <f t="shared" si="10"/>
        <v>1049634.1089160112</v>
      </c>
      <c r="K465" s="26" t="str">
        <f t="shared" si="11"/>
        <v>Good</v>
      </c>
      <c r="L465" s="25">
        <f t="shared" si="12"/>
        <v>3084</v>
      </c>
      <c r="M465" s="26">
        <f t="shared" si="13"/>
        <v>-13975.836194986849</v>
      </c>
      <c r="N465" s="26">
        <f t="shared" si="14"/>
        <v>20870.014808382854</v>
      </c>
      <c r="O465" s="26" t="str">
        <f t="shared" si="15"/>
        <v>Good</v>
      </c>
      <c r="P465" s="25">
        <f t="shared" si="16"/>
        <v>3084</v>
      </c>
      <c r="Q465" s="25">
        <f t="shared" si="17"/>
        <v>3084</v>
      </c>
    </row>
    <row r="466" spans="6:17" ht="15.75" customHeight="1" x14ac:dyDescent="0.2">
      <c r="F466" s="16">
        <v>45189.246466486977</v>
      </c>
      <c r="G466" s="24">
        <v>45189.246466486977</v>
      </c>
      <c r="H466" s="25">
        <v>3231</v>
      </c>
      <c r="I466" s="26">
        <f t="shared" si="9"/>
        <v>-1017182.1547444484</v>
      </c>
      <c r="J466" s="26">
        <f t="shared" si="10"/>
        <v>1049634.1089160112</v>
      </c>
      <c r="K466" s="26" t="str">
        <f t="shared" si="11"/>
        <v>Good</v>
      </c>
      <c r="L466" s="25">
        <f t="shared" si="12"/>
        <v>3231</v>
      </c>
      <c r="M466" s="26">
        <f t="shared" si="13"/>
        <v>-13975.836194986849</v>
      </c>
      <c r="N466" s="26">
        <f t="shared" si="14"/>
        <v>20870.014808382854</v>
      </c>
      <c r="O466" s="26" t="str">
        <f t="shared" si="15"/>
        <v>Good</v>
      </c>
      <c r="P466" s="25">
        <f t="shared" si="16"/>
        <v>3231</v>
      </c>
      <c r="Q466" s="25">
        <f t="shared" si="17"/>
        <v>3231</v>
      </c>
    </row>
    <row r="467" spans="6:17" ht="15.75" customHeight="1" x14ac:dyDescent="0.2">
      <c r="F467" s="16">
        <v>45188.63549405583</v>
      </c>
      <c r="G467" s="24">
        <v>45188.63549405583</v>
      </c>
      <c r="H467" s="25">
        <v>2861</v>
      </c>
      <c r="I467" s="26">
        <f t="shared" si="9"/>
        <v>-1017182.1547444484</v>
      </c>
      <c r="J467" s="26">
        <f t="shared" si="10"/>
        <v>1049634.1089160112</v>
      </c>
      <c r="K467" s="26" t="str">
        <f t="shared" si="11"/>
        <v>Good</v>
      </c>
      <c r="L467" s="25">
        <f t="shared" si="12"/>
        <v>2861</v>
      </c>
      <c r="M467" s="26">
        <f t="shared" si="13"/>
        <v>-13975.836194986849</v>
      </c>
      <c r="N467" s="26">
        <f t="shared" si="14"/>
        <v>20870.014808382854</v>
      </c>
      <c r="O467" s="26" t="str">
        <f t="shared" si="15"/>
        <v>Good</v>
      </c>
      <c r="P467" s="25">
        <f t="shared" si="16"/>
        <v>2861</v>
      </c>
      <c r="Q467" s="25">
        <f t="shared" si="17"/>
        <v>2861</v>
      </c>
    </row>
    <row r="468" spans="6:17" ht="15.75" customHeight="1" x14ac:dyDescent="0.2">
      <c r="F468" s="16">
        <v>45188.090705455994</v>
      </c>
      <c r="G468" s="24">
        <v>45188.090705455994</v>
      </c>
      <c r="H468" s="25">
        <v>3339</v>
      </c>
      <c r="I468" s="26">
        <f t="shared" si="9"/>
        <v>-1017182.1547444484</v>
      </c>
      <c r="J468" s="26">
        <f t="shared" si="10"/>
        <v>1049634.1089160112</v>
      </c>
      <c r="K468" s="26" t="str">
        <f t="shared" si="11"/>
        <v>Good</v>
      </c>
      <c r="L468" s="25">
        <f t="shared" si="12"/>
        <v>3339</v>
      </c>
      <c r="M468" s="26">
        <f t="shared" si="13"/>
        <v>-13975.836194986849</v>
      </c>
      <c r="N468" s="26">
        <f t="shared" si="14"/>
        <v>20870.014808382854</v>
      </c>
      <c r="O468" s="26" t="str">
        <f t="shared" si="15"/>
        <v>Good</v>
      </c>
      <c r="P468" s="25">
        <f t="shared" si="16"/>
        <v>3339</v>
      </c>
      <c r="Q468" s="25">
        <f t="shared" si="17"/>
        <v>3339</v>
      </c>
    </row>
    <row r="469" spans="6:17" ht="15.75" customHeight="1" x14ac:dyDescent="0.2">
      <c r="F469" s="16">
        <v>45187.483608707196</v>
      </c>
      <c r="G469" s="24">
        <v>45187.483608707196</v>
      </c>
      <c r="H469" s="25">
        <v>3127</v>
      </c>
      <c r="I469" s="26">
        <f t="shared" si="9"/>
        <v>-1017182.1547444484</v>
      </c>
      <c r="J469" s="26">
        <f t="shared" si="10"/>
        <v>1049634.1089160112</v>
      </c>
      <c r="K469" s="26" t="str">
        <f t="shared" si="11"/>
        <v>Good</v>
      </c>
      <c r="L469" s="25">
        <f t="shared" si="12"/>
        <v>3127</v>
      </c>
      <c r="M469" s="26">
        <f t="shared" si="13"/>
        <v>-13975.836194986849</v>
      </c>
      <c r="N469" s="26">
        <f t="shared" si="14"/>
        <v>20870.014808382854</v>
      </c>
      <c r="O469" s="26" t="str">
        <f t="shared" si="15"/>
        <v>Good</v>
      </c>
      <c r="P469" s="25">
        <f t="shared" si="16"/>
        <v>3127</v>
      </c>
      <c r="Q469" s="25">
        <f t="shared" si="17"/>
        <v>3127</v>
      </c>
    </row>
    <row r="470" spans="6:17" ht="15.75" customHeight="1" x14ac:dyDescent="0.2">
      <c r="F470" s="16">
        <v>45184.535612294836</v>
      </c>
      <c r="G470" s="24">
        <v>45184.535612294836</v>
      </c>
      <c r="H470" s="25">
        <v>3111</v>
      </c>
      <c r="I470" s="26">
        <f t="shared" si="9"/>
        <v>-1017182.1547444484</v>
      </c>
      <c r="J470" s="26">
        <f t="shared" si="10"/>
        <v>1049634.1089160112</v>
      </c>
      <c r="K470" s="26" t="str">
        <f t="shared" si="11"/>
        <v>Good</v>
      </c>
      <c r="L470" s="25">
        <f t="shared" si="12"/>
        <v>3111</v>
      </c>
      <c r="M470" s="26">
        <f t="shared" si="13"/>
        <v>-13975.836194986849</v>
      </c>
      <c r="N470" s="26">
        <f t="shared" si="14"/>
        <v>20870.014808382854</v>
      </c>
      <c r="O470" s="26" t="str">
        <f t="shared" si="15"/>
        <v>Good</v>
      </c>
      <c r="P470" s="25">
        <f t="shared" si="16"/>
        <v>3111</v>
      </c>
      <c r="Q470" s="25">
        <f t="shared" si="17"/>
        <v>3111</v>
      </c>
    </row>
    <row r="471" spans="6:17" ht="15.75" customHeight="1" x14ac:dyDescent="0.2">
      <c r="F471" s="16">
        <v>45183.977358466844</v>
      </c>
      <c r="G471" s="24">
        <v>45183.977358466844</v>
      </c>
      <c r="H471" s="25">
        <v>3420</v>
      </c>
      <c r="I471" s="26">
        <f t="shared" si="9"/>
        <v>-1017182.1547444484</v>
      </c>
      <c r="J471" s="26">
        <f t="shared" si="10"/>
        <v>1049634.1089160112</v>
      </c>
      <c r="K471" s="26" t="str">
        <f t="shared" si="11"/>
        <v>Good</v>
      </c>
      <c r="L471" s="25">
        <f t="shared" si="12"/>
        <v>3420</v>
      </c>
      <c r="M471" s="26">
        <f t="shared" si="13"/>
        <v>-13975.836194986849</v>
      </c>
      <c r="N471" s="26">
        <f t="shared" si="14"/>
        <v>20870.014808382854</v>
      </c>
      <c r="O471" s="26" t="str">
        <f t="shared" si="15"/>
        <v>Good</v>
      </c>
      <c r="P471" s="25">
        <f t="shared" si="16"/>
        <v>3420</v>
      </c>
      <c r="Q471" s="25">
        <f t="shared" si="17"/>
        <v>3420</v>
      </c>
    </row>
    <row r="472" spans="6:17" ht="15.75" customHeight="1" x14ac:dyDescent="0.2">
      <c r="F472" s="16">
        <v>45183.423202824357</v>
      </c>
      <c r="G472" s="24">
        <v>45183.423202824357</v>
      </c>
      <c r="H472" s="25">
        <v>2993</v>
      </c>
      <c r="I472" s="26">
        <f t="shared" si="9"/>
        <v>-1017182.1547444484</v>
      </c>
      <c r="J472" s="26">
        <f t="shared" si="10"/>
        <v>1049634.1089160112</v>
      </c>
      <c r="K472" s="26" t="str">
        <f t="shared" si="11"/>
        <v>Good</v>
      </c>
      <c r="L472" s="25">
        <f t="shared" si="12"/>
        <v>2993</v>
      </c>
      <c r="M472" s="26">
        <f t="shared" si="13"/>
        <v>-13975.836194986849</v>
      </c>
      <c r="N472" s="26">
        <f t="shared" si="14"/>
        <v>20870.014808382854</v>
      </c>
      <c r="O472" s="26" t="str">
        <f t="shared" si="15"/>
        <v>Good</v>
      </c>
      <c r="P472" s="25">
        <f t="shared" si="16"/>
        <v>2993</v>
      </c>
      <c r="Q472" s="25">
        <f t="shared" si="17"/>
        <v>2993</v>
      </c>
    </row>
    <row r="473" spans="6:17" ht="15.75" customHeight="1" x14ac:dyDescent="0.2">
      <c r="F473" s="16">
        <v>45182.811474787792</v>
      </c>
      <c r="G473" s="24">
        <v>45182.811474787792</v>
      </c>
      <c r="H473" s="25">
        <v>3528</v>
      </c>
      <c r="I473" s="26">
        <f t="shared" si="9"/>
        <v>-1017182.1547444484</v>
      </c>
      <c r="J473" s="26">
        <f t="shared" si="10"/>
        <v>1049634.1089160112</v>
      </c>
      <c r="K473" s="26" t="str">
        <f t="shared" si="11"/>
        <v>Good</v>
      </c>
      <c r="L473" s="25">
        <f t="shared" si="12"/>
        <v>3528</v>
      </c>
      <c r="M473" s="26">
        <f t="shared" si="13"/>
        <v>-13975.836194986849</v>
      </c>
      <c r="N473" s="26">
        <f t="shared" si="14"/>
        <v>20870.014808382854</v>
      </c>
      <c r="O473" s="26" t="str">
        <f t="shared" si="15"/>
        <v>Good</v>
      </c>
      <c r="P473" s="25">
        <f t="shared" si="16"/>
        <v>3528</v>
      </c>
      <c r="Q473" s="25">
        <f t="shared" si="17"/>
        <v>3528</v>
      </c>
    </row>
    <row r="474" spans="6:17" ht="15.75" customHeight="1" x14ac:dyDescent="0.2">
      <c r="F474" s="16">
        <v>45182.216730497377</v>
      </c>
      <c r="G474" s="24">
        <v>45182.216730497377</v>
      </c>
      <c r="H474" s="25">
        <v>3035</v>
      </c>
      <c r="I474" s="26">
        <f t="shared" si="9"/>
        <v>-1017182.1547444484</v>
      </c>
      <c r="J474" s="26">
        <f t="shared" si="10"/>
        <v>1049634.1089160112</v>
      </c>
      <c r="K474" s="26" t="str">
        <f t="shared" si="11"/>
        <v>Good</v>
      </c>
      <c r="L474" s="25">
        <f t="shared" si="12"/>
        <v>3035</v>
      </c>
      <c r="M474" s="26">
        <f t="shared" si="13"/>
        <v>-13975.836194986849</v>
      </c>
      <c r="N474" s="26">
        <f t="shared" si="14"/>
        <v>20870.014808382854</v>
      </c>
      <c r="O474" s="26" t="str">
        <f t="shared" si="15"/>
        <v>Good</v>
      </c>
      <c r="P474" s="25">
        <f t="shared" si="16"/>
        <v>3035</v>
      </c>
      <c r="Q474" s="25">
        <f t="shared" si="17"/>
        <v>3035</v>
      </c>
    </row>
    <row r="475" spans="6:17" ht="15.75" customHeight="1" x14ac:dyDescent="0.2">
      <c r="F475" s="16">
        <v>45181.628178794512</v>
      </c>
      <c r="G475" s="24">
        <v>45181.628178794512</v>
      </c>
      <c r="H475" s="25">
        <v>2962</v>
      </c>
      <c r="I475" s="26">
        <f t="shared" si="9"/>
        <v>-1017182.1547444484</v>
      </c>
      <c r="J475" s="26">
        <f t="shared" si="10"/>
        <v>1049634.1089160112</v>
      </c>
      <c r="K475" s="26" t="str">
        <f t="shared" si="11"/>
        <v>Good</v>
      </c>
      <c r="L475" s="25">
        <f t="shared" si="12"/>
        <v>2962</v>
      </c>
      <c r="M475" s="26">
        <f t="shared" si="13"/>
        <v>-13975.836194986849</v>
      </c>
      <c r="N475" s="26">
        <f t="shared" si="14"/>
        <v>20870.014808382854</v>
      </c>
      <c r="O475" s="26" t="str">
        <f t="shared" si="15"/>
        <v>Good</v>
      </c>
      <c r="P475" s="25">
        <f t="shared" si="16"/>
        <v>2962</v>
      </c>
      <c r="Q475" s="25">
        <f t="shared" si="17"/>
        <v>2962</v>
      </c>
    </row>
    <row r="476" spans="6:17" ht="15.75" customHeight="1" x14ac:dyDescent="0.2">
      <c r="F476" s="16">
        <v>45181.081933005451</v>
      </c>
      <c r="G476" s="24">
        <v>45181.081933005451</v>
      </c>
      <c r="H476" s="25">
        <v>3341</v>
      </c>
      <c r="I476" s="26">
        <f t="shared" si="9"/>
        <v>-1017182.1547444484</v>
      </c>
      <c r="J476" s="26">
        <f t="shared" si="10"/>
        <v>1049634.1089160112</v>
      </c>
      <c r="K476" s="26" t="str">
        <f t="shared" si="11"/>
        <v>Good</v>
      </c>
      <c r="L476" s="25">
        <f t="shared" si="12"/>
        <v>3341</v>
      </c>
      <c r="M476" s="26">
        <f t="shared" si="13"/>
        <v>-13975.836194986849</v>
      </c>
      <c r="N476" s="26">
        <f t="shared" si="14"/>
        <v>20870.014808382854</v>
      </c>
      <c r="O476" s="26" t="str">
        <f t="shared" si="15"/>
        <v>Good</v>
      </c>
      <c r="P476" s="25">
        <f t="shared" si="16"/>
        <v>3341</v>
      </c>
      <c r="Q476" s="25">
        <f t="shared" si="17"/>
        <v>3341</v>
      </c>
    </row>
    <row r="477" spans="6:17" ht="15.75" customHeight="1" x14ac:dyDescent="0.2">
      <c r="F477" s="16">
        <v>45180.524442269692</v>
      </c>
      <c r="G477" s="24">
        <v>45180.524442269692</v>
      </c>
      <c r="H477" s="25">
        <v>2979</v>
      </c>
      <c r="I477" s="26">
        <f t="shared" si="9"/>
        <v>-1017182.1547444484</v>
      </c>
      <c r="J477" s="26">
        <f t="shared" si="10"/>
        <v>1049634.1089160112</v>
      </c>
      <c r="K477" s="26" t="str">
        <f t="shared" si="11"/>
        <v>Good</v>
      </c>
      <c r="L477" s="25">
        <f t="shared" si="12"/>
        <v>2979</v>
      </c>
      <c r="M477" s="26">
        <f t="shared" si="13"/>
        <v>-13975.836194986849</v>
      </c>
      <c r="N477" s="26">
        <f t="shared" si="14"/>
        <v>20870.014808382854</v>
      </c>
      <c r="O477" s="26" t="str">
        <f t="shared" si="15"/>
        <v>Good</v>
      </c>
      <c r="P477" s="25">
        <f t="shared" si="16"/>
        <v>2979</v>
      </c>
      <c r="Q477" s="25">
        <f t="shared" si="17"/>
        <v>2979</v>
      </c>
    </row>
    <row r="478" spans="6:17" ht="15.75" customHeight="1" x14ac:dyDescent="0.2">
      <c r="F478" s="16">
        <v>45177.708619871089</v>
      </c>
      <c r="G478" s="24">
        <v>45177.708619871089</v>
      </c>
      <c r="H478" s="25">
        <v>2919</v>
      </c>
      <c r="I478" s="26">
        <f t="shared" si="9"/>
        <v>-1017182.1547444484</v>
      </c>
      <c r="J478" s="26">
        <f t="shared" si="10"/>
        <v>1049634.1089160112</v>
      </c>
      <c r="K478" s="26" t="str">
        <f t="shared" si="11"/>
        <v>Good</v>
      </c>
      <c r="L478" s="25">
        <f t="shared" si="12"/>
        <v>2919</v>
      </c>
      <c r="M478" s="26">
        <f t="shared" si="13"/>
        <v>-13975.836194986849</v>
      </c>
      <c r="N478" s="26">
        <f t="shared" si="14"/>
        <v>20870.014808382854</v>
      </c>
      <c r="O478" s="26" t="str">
        <f t="shared" si="15"/>
        <v>Good</v>
      </c>
      <c r="P478" s="25">
        <f t="shared" si="16"/>
        <v>2919</v>
      </c>
      <c r="Q478" s="25">
        <f t="shared" si="17"/>
        <v>2919</v>
      </c>
    </row>
    <row r="479" spans="6:17" ht="15.75" customHeight="1" x14ac:dyDescent="0.2">
      <c r="F479" s="16">
        <v>45177.134233445198</v>
      </c>
      <c r="G479" s="24">
        <v>45177.134233445198</v>
      </c>
      <c r="H479" s="25">
        <v>2774</v>
      </c>
      <c r="I479" s="26">
        <f t="shared" si="9"/>
        <v>-1017182.1547444484</v>
      </c>
      <c r="J479" s="26">
        <f t="shared" si="10"/>
        <v>1049634.1089160112</v>
      </c>
      <c r="K479" s="26" t="str">
        <f t="shared" si="11"/>
        <v>Good</v>
      </c>
      <c r="L479" s="25">
        <f t="shared" si="12"/>
        <v>2774</v>
      </c>
      <c r="M479" s="26">
        <f t="shared" si="13"/>
        <v>-13975.836194986849</v>
      </c>
      <c r="N479" s="26">
        <f t="shared" si="14"/>
        <v>20870.014808382854</v>
      </c>
      <c r="O479" s="26" t="str">
        <f t="shared" si="15"/>
        <v>Good</v>
      </c>
      <c r="P479" s="25">
        <f t="shared" si="16"/>
        <v>2774</v>
      </c>
      <c r="Q479" s="25">
        <f t="shared" si="17"/>
        <v>2774</v>
      </c>
    </row>
    <row r="480" spans="6:17" ht="15.75" customHeight="1" x14ac:dyDescent="0.2">
      <c r="F480" s="16">
        <v>45176.598759106426</v>
      </c>
      <c r="G480" s="24">
        <v>45176.598759106426</v>
      </c>
      <c r="H480" s="25">
        <v>3204</v>
      </c>
      <c r="I480" s="26">
        <f t="shared" si="9"/>
        <v>-1017182.1547444484</v>
      </c>
      <c r="J480" s="26">
        <f t="shared" si="10"/>
        <v>1049634.1089160112</v>
      </c>
      <c r="K480" s="26" t="str">
        <f t="shared" si="11"/>
        <v>Good</v>
      </c>
      <c r="L480" s="25">
        <f t="shared" si="12"/>
        <v>3204</v>
      </c>
      <c r="M480" s="26">
        <f t="shared" si="13"/>
        <v>-13975.836194986849</v>
      </c>
      <c r="N480" s="26">
        <f t="shared" si="14"/>
        <v>20870.014808382854</v>
      </c>
      <c r="O480" s="26" t="str">
        <f t="shared" si="15"/>
        <v>Good</v>
      </c>
      <c r="P480" s="25">
        <f t="shared" si="16"/>
        <v>3204</v>
      </c>
      <c r="Q480" s="25">
        <f t="shared" si="17"/>
        <v>3204</v>
      </c>
    </row>
    <row r="481" spans="6:17" ht="15.75" customHeight="1" x14ac:dyDescent="0.2">
      <c r="F481" s="16">
        <v>45176.02715295228</v>
      </c>
      <c r="G481" s="24">
        <v>45176.02715295228</v>
      </c>
      <c r="H481" s="25">
        <v>3014</v>
      </c>
      <c r="I481" s="26">
        <f t="shared" si="9"/>
        <v>-1017182.1547444484</v>
      </c>
      <c r="J481" s="26">
        <f t="shared" si="10"/>
        <v>1049634.1089160112</v>
      </c>
      <c r="K481" s="26" t="str">
        <f t="shared" si="11"/>
        <v>Good</v>
      </c>
      <c r="L481" s="25">
        <f t="shared" si="12"/>
        <v>3014</v>
      </c>
      <c r="M481" s="26">
        <f t="shared" si="13"/>
        <v>-13975.836194986849</v>
      </c>
      <c r="N481" s="26">
        <f t="shared" si="14"/>
        <v>20870.014808382854</v>
      </c>
      <c r="O481" s="26" t="str">
        <f t="shared" si="15"/>
        <v>Good</v>
      </c>
      <c r="P481" s="25">
        <f t="shared" si="16"/>
        <v>3014</v>
      </c>
      <c r="Q481" s="25">
        <f t="shared" si="17"/>
        <v>3014</v>
      </c>
    </row>
    <row r="482" spans="6:17" ht="15.75" customHeight="1" x14ac:dyDescent="0.2">
      <c r="F482" s="16">
        <v>45175.453622286797</v>
      </c>
      <c r="G482" s="24">
        <v>45175.453622286797</v>
      </c>
      <c r="H482" s="25">
        <v>2678</v>
      </c>
      <c r="I482" s="26">
        <f t="shared" si="9"/>
        <v>-1017182.1547444484</v>
      </c>
      <c r="J482" s="26">
        <f t="shared" si="10"/>
        <v>1049634.1089160112</v>
      </c>
      <c r="K482" s="26" t="str">
        <f t="shared" si="11"/>
        <v>Good</v>
      </c>
      <c r="L482" s="25">
        <f t="shared" si="12"/>
        <v>2678</v>
      </c>
      <c r="M482" s="26">
        <f t="shared" si="13"/>
        <v>-13975.836194986849</v>
      </c>
      <c r="N482" s="26">
        <f t="shared" si="14"/>
        <v>20870.014808382854</v>
      </c>
      <c r="O482" s="26" t="str">
        <f t="shared" si="15"/>
        <v>Good</v>
      </c>
      <c r="P482" s="25">
        <f t="shared" si="16"/>
        <v>2678</v>
      </c>
      <c r="Q482" s="25">
        <f t="shared" si="17"/>
        <v>2678</v>
      </c>
    </row>
    <row r="483" spans="6:17" ht="15.75" customHeight="1" x14ac:dyDescent="0.2">
      <c r="F483" s="16">
        <v>45174.857002419456</v>
      </c>
      <c r="G483" s="24">
        <v>45174.857002419456</v>
      </c>
      <c r="H483" s="25">
        <v>2831</v>
      </c>
      <c r="I483" s="26">
        <f t="shared" si="9"/>
        <v>-1017182.1547444484</v>
      </c>
      <c r="J483" s="26">
        <f t="shared" si="10"/>
        <v>1049634.1089160112</v>
      </c>
      <c r="K483" s="26" t="str">
        <f t="shared" si="11"/>
        <v>Good</v>
      </c>
      <c r="L483" s="25">
        <f t="shared" si="12"/>
        <v>2831</v>
      </c>
      <c r="M483" s="26">
        <f t="shared" si="13"/>
        <v>-13975.836194986849</v>
      </c>
      <c r="N483" s="26">
        <f t="shared" si="14"/>
        <v>20870.014808382854</v>
      </c>
      <c r="O483" s="26" t="str">
        <f t="shared" si="15"/>
        <v>Good</v>
      </c>
      <c r="P483" s="25">
        <f t="shared" si="16"/>
        <v>2831</v>
      </c>
      <c r="Q483" s="25">
        <f t="shared" si="17"/>
        <v>2831</v>
      </c>
    </row>
    <row r="484" spans="6:17" ht="15.75" customHeight="1" x14ac:dyDescent="0.2">
      <c r="F484" s="16">
        <v>45174.290445356535</v>
      </c>
      <c r="G484" s="24">
        <v>45174.290445356535</v>
      </c>
      <c r="H484" s="25">
        <v>2488</v>
      </c>
      <c r="I484" s="26">
        <f t="shared" si="9"/>
        <v>-1017182.1547444484</v>
      </c>
      <c r="J484" s="26">
        <f t="shared" si="10"/>
        <v>1049634.1089160112</v>
      </c>
      <c r="K484" s="26" t="str">
        <f t="shared" si="11"/>
        <v>Good</v>
      </c>
      <c r="L484" s="25">
        <f t="shared" si="12"/>
        <v>2488</v>
      </c>
      <c r="M484" s="26">
        <f t="shared" si="13"/>
        <v>-13975.836194986849</v>
      </c>
      <c r="N484" s="26">
        <f t="shared" si="14"/>
        <v>20870.014808382854</v>
      </c>
      <c r="O484" s="26" t="str">
        <f t="shared" si="15"/>
        <v>Good</v>
      </c>
      <c r="P484" s="25">
        <f t="shared" si="16"/>
        <v>2488</v>
      </c>
      <c r="Q484" s="25">
        <f t="shared" si="17"/>
        <v>2488</v>
      </c>
    </row>
    <row r="485" spans="6:17" ht="15.75" customHeight="1" x14ac:dyDescent="0.2">
      <c r="F485" s="16">
        <v>45173.740421921277</v>
      </c>
      <c r="G485" s="24">
        <v>45173.740421921277</v>
      </c>
      <c r="H485" s="25">
        <v>2495</v>
      </c>
      <c r="I485" s="26">
        <f t="shared" si="9"/>
        <v>-1017182.1547444484</v>
      </c>
      <c r="J485" s="26">
        <f t="shared" si="10"/>
        <v>1049634.1089160112</v>
      </c>
      <c r="K485" s="26" t="str">
        <f t="shared" si="11"/>
        <v>Good</v>
      </c>
      <c r="L485" s="25">
        <f t="shared" si="12"/>
        <v>2495</v>
      </c>
      <c r="M485" s="26">
        <f t="shared" si="13"/>
        <v>-13975.836194986849</v>
      </c>
      <c r="N485" s="26">
        <f t="shared" si="14"/>
        <v>20870.014808382854</v>
      </c>
      <c r="O485" s="26" t="str">
        <f t="shared" si="15"/>
        <v>Good</v>
      </c>
      <c r="P485" s="25">
        <f t="shared" si="16"/>
        <v>2495</v>
      </c>
      <c r="Q485" s="25">
        <f t="shared" si="17"/>
        <v>2495</v>
      </c>
    </row>
    <row r="486" spans="6:17" ht="15.75" customHeight="1" x14ac:dyDescent="0.2">
      <c r="F486" s="16">
        <v>45173.196062140392</v>
      </c>
      <c r="G486" s="24">
        <v>45173.196062140392</v>
      </c>
      <c r="H486" s="25">
        <v>3135</v>
      </c>
      <c r="I486" s="26">
        <f t="shared" si="9"/>
        <v>-1017182.1547444484</v>
      </c>
      <c r="J486" s="26">
        <f t="shared" si="10"/>
        <v>1049634.1089160112</v>
      </c>
      <c r="K486" s="26" t="str">
        <f t="shared" si="11"/>
        <v>Good</v>
      </c>
      <c r="L486" s="25">
        <f t="shared" si="12"/>
        <v>3135</v>
      </c>
      <c r="M486" s="26">
        <f t="shared" si="13"/>
        <v>-13975.836194986849</v>
      </c>
      <c r="N486" s="26">
        <f t="shared" si="14"/>
        <v>20870.014808382854</v>
      </c>
      <c r="O486" s="26" t="str">
        <f t="shared" si="15"/>
        <v>Good</v>
      </c>
      <c r="P486" s="25">
        <f t="shared" si="16"/>
        <v>3135</v>
      </c>
      <c r="Q486" s="25">
        <f t="shared" si="17"/>
        <v>3135</v>
      </c>
    </row>
    <row r="487" spans="6:17" ht="15.75" customHeight="1" x14ac:dyDescent="0.2">
      <c r="F487" s="16">
        <v>45170.87800809637</v>
      </c>
      <c r="G487" s="24">
        <v>45170.87800809637</v>
      </c>
      <c r="H487" s="25">
        <v>2594</v>
      </c>
      <c r="I487" s="26">
        <f t="shared" si="9"/>
        <v>-1017182.1547444484</v>
      </c>
      <c r="J487" s="26">
        <f t="shared" si="10"/>
        <v>1049634.1089160112</v>
      </c>
      <c r="K487" s="26" t="str">
        <f t="shared" si="11"/>
        <v>Good</v>
      </c>
      <c r="L487" s="25">
        <f t="shared" si="12"/>
        <v>2594</v>
      </c>
      <c r="M487" s="26">
        <f t="shared" si="13"/>
        <v>-13975.836194986849</v>
      </c>
      <c r="N487" s="26">
        <f t="shared" si="14"/>
        <v>20870.014808382854</v>
      </c>
      <c r="O487" s="26" t="str">
        <f t="shared" si="15"/>
        <v>Good</v>
      </c>
      <c r="P487" s="25">
        <f t="shared" si="16"/>
        <v>2594</v>
      </c>
      <c r="Q487" s="25">
        <f t="shared" si="17"/>
        <v>2594</v>
      </c>
    </row>
    <row r="488" spans="6:17" ht="15.75" customHeight="1" x14ac:dyDescent="0.2">
      <c r="F488" s="16">
        <v>45170.27027649415</v>
      </c>
      <c r="G488" s="24">
        <v>45170.27027649415</v>
      </c>
      <c r="H488" s="25">
        <v>2964</v>
      </c>
      <c r="I488" s="26">
        <f t="shared" si="9"/>
        <v>-1017182.1547444484</v>
      </c>
      <c r="J488" s="26">
        <f t="shared" si="10"/>
        <v>1049634.1089160112</v>
      </c>
      <c r="K488" s="26" t="str">
        <f t="shared" si="11"/>
        <v>Good</v>
      </c>
      <c r="L488" s="25">
        <f t="shared" si="12"/>
        <v>2964</v>
      </c>
      <c r="M488" s="26">
        <f t="shared" si="13"/>
        <v>-13975.836194986849</v>
      </c>
      <c r="N488" s="26">
        <f t="shared" si="14"/>
        <v>20870.014808382854</v>
      </c>
      <c r="O488" s="26" t="str">
        <f t="shared" si="15"/>
        <v>Good</v>
      </c>
      <c r="P488" s="25">
        <f t="shared" si="16"/>
        <v>2964</v>
      </c>
      <c r="Q488" s="25">
        <f t="shared" si="17"/>
        <v>2964</v>
      </c>
    </row>
    <row r="489" spans="6:17" ht="15.75" customHeight="1" x14ac:dyDescent="0.2">
      <c r="F489" s="16">
        <v>45169.663711009365</v>
      </c>
      <c r="G489" s="24">
        <v>45169.663711009365</v>
      </c>
      <c r="H489" s="25">
        <v>2515</v>
      </c>
      <c r="I489" s="26">
        <f t="shared" si="9"/>
        <v>-1017182.1547444484</v>
      </c>
      <c r="J489" s="26">
        <f t="shared" si="10"/>
        <v>1049634.1089160112</v>
      </c>
      <c r="K489" s="26" t="str">
        <f t="shared" si="11"/>
        <v>Good</v>
      </c>
      <c r="L489" s="25">
        <f t="shared" si="12"/>
        <v>2515</v>
      </c>
      <c r="M489" s="26">
        <f t="shared" si="13"/>
        <v>-13975.836194986849</v>
      </c>
      <c r="N489" s="26">
        <f t="shared" si="14"/>
        <v>20870.014808382854</v>
      </c>
      <c r="O489" s="26" t="str">
        <f t="shared" si="15"/>
        <v>Good</v>
      </c>
      <c r="P489" s="25">
        <f t="shared" si="16"/>
        <v>2515</v>
      </c>
      <c r="Q489" s="25">
        <f t="shared" si="17"/>
        <v>2515</v>
      </c>
    </row>
    <row r="490" spans="6:17" ht="15.75" customHeight="1" x14ac:dyDescent="0.2">
      <c r="F490" s="16">
        <v>45169.128441750145</v>
      </c>
      <c r="G490" s="24">
        <v>45169.128441750145</v>
      </c>
      <c r="H490" s="25">
        <v>2570</v>
      </c>
      <c r="I490" s="26">
        <f t="shared" si="9"/>
        <v>-1017182.1547444484</v>
      </c>
      <c r="J490" s="26">
        <f t="shared" si="10"/>
        <v>1049634.1089160112</v>
      </c>
      <c r="K490" s="26" t="str">
        <f t="shared" si="11"/>
        <v>Good</v>
      </c>
      <c r="L490" s="25">
        <f t="shared" si="12"/>
        <v>2570</v>
      </c>
      <c r="M490" s="26">
        <f t="shared" si="13"/>
        <v>-13975.836194986849</v>
      </c>
      <c r="N490" s="26">
        <f t="shared" si="14"/>
        <v>20870.014808382854</v>
      </c>
      <c r="O490" s="26" t="str">
        <f t="shared" si="15"/>
        <v>Good</v>
      </c>
      <c r="P490" s="25">
        <f t="shared" si="16"/>
        <v>2570</v>
      </c>
      <c r="Q490" s="25">
        <f t="shared" si="17"/>
        <v>2570</v>
      </c>
    </row>
    <row r="491" spans="6:17" ht="15.75" customHeight="1" x14ac:dyDescent="0.2">
      <c r="F491" s="16">
        <v>45168.573763124594</v>
      </c>
      <c r="G491" s="24">
        <v>45168.573763124594</v>
      </c>
      <c r="H491" s="25">
        <v>2550</v>
      </c>
      <c r="I491" s="26">
        <f t="shared" si="9"/>
        <v>-1017182.1547444484</v>
      </c>
      <c r="J491" s="26">
        <f t="shared" si="10"/>
        <v>1049634.1089160112</v>
      </c>
      <c r="K491" s="26" t="str">
        <f t="shared" si="11"/>
        <v>Good</v>
      </c>
      <c r="L491" s="25">
        <f t="shared" si="12"/>
        <v>2550</v>
      </c>
      <c r="M491" s="26">
        <f t="shared" si="13"/>
        <v>-13975.836194986849</v>
      </c>
      <c r="N491" s="26">
        <f t="shared" si="14"/>
        <v>20870.014808382854</v>
      </c>
      <c r="O491" s="26" t="str">
        <f t="shared" si="15"/>
        <v>Good</v>
      </c>
      <c r="P491" s="25">
        <f t="shared" si="16"/>
        <v>2550</v>
      </c>
      <c r="Q491" s="25">
        <f t="shared" si="17"/>
        <v>2550</v>
      </c>
    </row>
    <row r="492" spans="6:17" ht="15.75" customHeight="1" x14ac:dyDescent="0.2">
      <c r="F492" s="16">
        <v>45168.002713761955</v>
      </c>
      <c r="G492" s="24">
        <v>45168.002713761955</v>
      </c>
      <c r="H492" s="25">
        <v>2914</v>
      </c>
      <c r="I492" s="26">
        <f t="shared" si="9"/>
        <v>-1017182.1547444484</v>
      </c>
      <c r="J492" s="26">
        <f t="shared" si="10"/>
        <v>1049634.1089160112</v>
      </c>
      <c r="K492" s="26" t="str">
        <f t="shared" si="11"/>
        <v>Good</v>
      </c>
      <c r="L492" s="25">
        <f t="shared" si="12"/>
        <v>2914</v>
      </c>
      <c r="M492" s="26">
        <f t="shared" si="13"/>
        <v>-13975.836194986849</v>
      </c>
      <c r="N492" s="26">
        <f t="shared" si="14"/>
        <v>20870.014808382854</v>
      </c>
      <c r="O492" s="26" t="str">
        <f t="shared" si="15"/>
        <v>Good</v>
      </c>
      <c r="P492" s="25">
        <f t="shared" si="16"/>
        <v>2914</v>
      </c>
      <c r="Q492" s="25">
        <f t="shared" si="17"/>
        <v>2914</v>
      </c>
    </row>
    <row r="493" spans="6:17" ht="15.75" customHeight="1" x14ac:dyDescent="0.2">
      <c r="F493" s="16">
        <v>45167.458905111132</v>
      </c>
      <c r="G493" s="24">
        <v>45167.458905111132</v>
      </c>
      <c r="H493" s="25">
        <v>2280</v>
      </c>
      <c r="I493" s="26">
        <f t="shared" si="9"/>
        <v>-1017182.1547444484</v>
      </c>
      <c r="J493" s="26">
        <f t="shared" si="10"/>
        <v>1049634.1089160112</v>
      </c>
      <c r="K493" s="26" t="str">
        <f t="shared" si="11"/>
        <v>Good</v>
      </c>
      <c r="L493" s="25">
        <f t="shared" si="12"/>
        <v>2280</v>
      </c>
      <c r="M493" s="26">
        <f t="shared" si="13"/>
        <v>-13975.836194986849</v>
      </c>
      <c r="N493" s="26">
        <f t="shared" si="14"/>
        <v>20870.014808382854</v>
      </c>
      <c r="O493" s="26" t="str">
        <f t="shared" si="15"/>
        <v>Good</v>
      </c>
      <c r="P493" s="25">
        <f t="shared" si="16"/>
        <v>2280</v>
      </c>
      <c r="Q493" s="25">
        <f t="shared" si="17"/>
        <v>2280</v>
      </c>
    </row>
    <row r="494" spans="6:17" ht="15.75" customHeight="1" x14ac:dyDescent="0.2">
      <c r="F494" s="16">
        <v>45166.871062506849</v>
      </c>
      <c r="G494" s="24">
        <v>45166.871062506849</v>
      </c>
      <c r="H494" s="25">
        <v>2246</v>
      </c>
      <c r="I494" s="26">
        <f t="shared" si="9"/>
        <v>-1017182.1547444484</v>
      </c>
      <c r="J494" s="26">
        <f t="shared" si="10"/>
        <v>1049634.1089160112</v>
      </c>
      <c r="K494" s="26" t="str">
        <f t="shared" si="11"/>
        <v>Good</v>
      </c>
      <c r="L494" s="25">
        <f t="shared" si="12"/>
        <v>2246</v>
      </c>
      <c r="M494" s="26">
        <f t="shared" si="13"/>
        <v>-13975.836194986849</v>
      </c>
      <c r="N494" s="26">
        <f t="shared" si="14"/>
        <v>20870.014808382854</v>
      </c>
      <c r="O494" s="26" t="str">
        <f t="shared" si="15"/>
        <v>Good</v>
      </c>
      <c r="P494" s="25">
        <f t="shared" si="16"/>
        <v>2246</v>
      </c>
      <c r="Q494" s="25">
        <f t="shared" si="17"/>
        <v>2246</v>
      </c>
    </row>
    <row r="495" spans="6:17" ht="15.75" customHeight="1" x14ac:dyDescent="0.2">
      <c r="F495" s="16">
        <v>45166.270497127334</v>
      </c>
      <c r="G495" s="24">
        <v>45166.270497127334</v>
      </c>
      <c r="H495" s="25">
        <v>2395</v>
      </c>
      <c r="I495" s="26">
        <f t="shared" si="9"/>
        <v>-1017182.1547444484</v>
      </c>
      <c r="J495" s="26">
        <f t="shared" si="10"/>
        <v>1049634.1089160112</v>
      </c>
      <c r="K495" s="26" t="str">
        <f t="shared" si="11"/>
        <v>Good</v>
      </c>
      <c r="L495" s="25">
        <f t="shared" si="12"/>
        <v>2395</v>
      </c>
      <c r="M495" s="26">
        <f t="shared" si="13"/>
        <v>-13975.836194986849</v>
      </c>
      <c r="N495" s="26">
        <f t="shared" si="14"/>
        <v>20870.014808382854</v>
      </c>
      <c r="O495" s="26" t="str">
        <f t="shared" si="15"/>
        <v>Good</v>
      </c>
      <c r="P495" s="25">
        <f t="shared" si="16"/>
        <v>2395</v>
      </c>
      <c r="Q495" s="25">
        <f t="shared" si="17"/>
        <v>2395</v>
      </c>
    </row>
    <row r="496" spans="6:17" ht="15.75" customHeight="1" x14ac:dyDescent="0.2">
      <c r="F496" s="16">
        <v>45163.973822765431</v>
      </c>
      <c r="G496" s="24">
        <v>45163.973822765431</v>
      </c>
      <c r="H496" s="25">
        <v>2724</v>
      </c>
      <c r="I496" s="26">
        <f t="shared" si="9"/>
        <v>-1017182.1547444484</v>
      </c>
      <c r="J496" s="26">
        <f t="shared" si="10"/>
        <v>1049634.1089160112</v>
      </c>
      <c r="K496" s="26" t="str">
        <f t="shared" si="11"/>
        <v>Good</v>
      </c>
      <c r="L496" s="25">
        <f t="shared" si="12"/>
        <v>2724</v>
      </c>
      <c r="M496" s="26">
        <f t="shared" si="13"/>
        <v>-13975.836194986849</v>
      </c>
      <c r="N496" s="26">
        <f t="shared" si="14"/>
        <v>20870.014808382854</v>
      </c>
      <c r="O496" s="26" t="str">
        <f t="shared" si="15"/>
        <v>Good</v>
      </c>
      <c r="P496" s="25">
        <f t="shared" si="16"/>
        <v>2724</v>
      </c>
      <c r="Q496" s="25">
        <f t="shared" si="17"/>
        <v>2724</v>
      </c>
    </row>
    <row r="497" spans="6:17" ht="15.75" customHeight="1" x14ac:dyDescent="0.2">
      <c r="F497" s="16">
        <v>45163.437794608064</v>
      </c>
      <c r="G497" s="24">
        <v>45163.437794608064</v>
      </c>
      <c r="H497" s="25">
        <v>2431</v>
      </c>
      <c r="I497" s="26">
        <f t="shared" si="9"/>
        <v>-1017182.1547444484</v>
      </c>
      <c r="J497" s="26">
        <f t="shared" si="10"/>
        <v>1049634.1089160112</v>
      </c>
      <c r="K497" s="26" t="str">
        <f t="shared" si="11"/>
        <v>Good</v>
      </c>
      <c r="L497" s="25">
        <f t="shared" si="12"/>
        <v>2431</v>
      </c>
      <c r="M497" s="26">
        <f t="shared" si="13"/>
        <v>-13975.836194986849</v>
      </c>
      <c r="N497" s="26">
        <f t="shared" si="14"/>
        <v>20870.014808382854</v>
      </c>
      <c r="O497" s="26" t="str">
        <f t="shared" si="15"/>
        <v>Good</v>
      </c>
      <c r="P497" s="25">
        <f t="shared" si="16"/>
        <v>2431</v>
      </c>
      <c r="Q497" s="25">
        <f t="shared" si="17"/>
        <v>2431</v>
      </c>
    </row>
    <row r="498" spans="6:17" ht="15.75" customHeight="1" x14ac:dyDescent="0.2">
      <c r="F498" s="16">
        <v>45162.854268450115</v>
      </c>
      <c r="G498" s="24">
        <v>45162.854268450115</v>
      </c>
      <c r="H498" s="25">
        <v>2303</v>
      </c>
      <c r="I498" s="26">
        <f t="shared" si="9"/>
        <v>-1017182.1547444484</v>
      </c>
      <c r="J498" s="26">
        <f t="shared" si="10"/>
        <v>1049634.1089160112</v>
      </c>
      <c r="K498" s="26" t="str">
        <f t="shared" si="11"/>
        <v>Good</v>
      </c>
      <c r="L498" s="25">
        <f t="shared" si="12"/>
        <v>2303</v>
      </c>
      <c r="M498" s="26">
        <f t="shared" si="13"/>
        <v>-13975.836194986849</v>
      </c>
      <c r="N498" s="26">
        <f t="shared" si="14"/>
        <v>20870.014808382854</v>
      </c>
      <c r="O498" s="26" t="str">
        <f t="shared" si="15"/>
        <v>Good</v>
      </c>
      <c r="P498" s="25">
        <f t="shared" si="16"/>
        <v>2303</v>
      </c>
      <c r="Q498" s="25">
        <f t="shared" si="17"/>
        <v>2303</v>
      </c>
    </row>
    <row r="499" spans="6:17" ht="15.75" customHeight="1" x14ac:dyDescent="0.2">
      <c r="F499" s="16">
        <v>45162.267646815402</v>
      </c>
      <c r="G499" s="24">
        <v>45162.267646815402</v>
      </c>
      <c r="H499" s="25">
        <v>2450</v>
      </c>
      <c r="I499" s="26">
        <f t="shared" si="9"/>
        <v>-1017182.1547444484</v>
      </c>
      <c r="J499" s="26">
        <f t="shared" si="10"/>
        <v>1049634.1089160112</v>
      </c>
      <c r="K499" s="26" t="str">
        <f t="shared" si="11"/>
        <v>Good</v>
      </c>
      <c r="L499" s="25">
        <f t="shared" si="12"/>
        <v>2450</v>
      </c>
      <c r="M499" s="26">
        <f t="shared" si="13"/>
        <v>-13975.836194986849</v>
      </c>
      <c r="N499" s="26">
        <f t="shared" si="14"/>
        <v>20870.014808382854</v>
      </c>
      <c r="O499" s="26" t="str">
        <f t="shared" si="15"/>
        <v>Good</v>
      </c>
      <c r="P499" s="25">
        <f t="shared" si="16"/>
        <v>2450</v>
      </c>
      <c r="Q499" s="25">
        <f t="shared" si="17"/>
        <v>2450</v>
      </c>
    </row>
    <row r="500" spans="6:17" ht="15.75" customHeight="1" x14ac:dyDescent="0.2">
      <c r="F500" s="16">
        <v>45161.664433310652</v>
      </c>
      <c r="G500" s="24">
        <v>45161.664433310652</v>
      </c>
      <c r="H500" s="25">
        <v>2312</v>
      </c>
      <c r="I500" s="26">
        <f t="shared" si="9"/>
        <v>-1017182.1547444484</v>
      </c>
      <c r="J500" s="26">
        <f t="shared" si="10"/>
        <v>1049634.1089160112</v>
      </c>
      <c r="K500" s="26" t="str">
        <f t="shared" si="11"/>
        <v>Good</v>
      </c>
      <c r="L500" s="25">
        <f t="shared" si="12"/>
        <v>2312</v>
      </c>
      <c r="M500" s="26">
        <f t="shared" si="13"/>
        <v>-13975.836194986849</v>
      </c>
      <c r="N500" s="26">
        <f t="shared" si="14"/>
        <v>20870.014808382854</v>
      </c>
      <c r="O500" s="26" t="str">
        <f t="shared" si="15"/>
        <v>Good</v>
      </c>
      <c r="P500" s="25">
        <f t="shared" si="16"/>
        <v>2312</v>
      </c>
      <c r="Q500" s="25">
        <f t="shared" si="17"/>
        <v>2312</v>
      </c>
    </row>
    <row r="501" spans="6:17" ht="15.75" customHeight="1" x14ac:dyDescent="0.2">
      <c r="F501" s="16">
        <v>45161.069167671485</v>
      </c>
      <c r="G501" s="24">
        <v>45161.069167671485</v>
      </c>
      <c r="H501" s="25">
        <v>2501</v>
      </c>
      <c r="I501" s="26">
        <f t="shared" si="9"/>
        <v>-1017182.1547444484</v>
      </c>
      <c r="J501" s="26">
        <f t="shared" si="10"/>
        <v>1049634.1089160112</v>
      </c>
      <c r="K501" s="26" t="str">
        <f t="shared" si="11"/>
        <v>Good</v>
      </c>
      <c r="L501" s="25">
        <f t="shared" si="12"/>
        <v>2501</v>
      </c>
      <c r="M501" s="26">
        <f t="shared" si="13"/>
        <v>-13975.836194986849</v>
      </c>
      <c r="N501" s="26">
        <f t="shared" si="14"/>
        <v>20870.014808382854</v>
      </c>
      <c r="O501" s="26" t="str">
        <f t="shared" si="15"/>
        <v>Good</v>
      </c>
      <c r="P501" s="25">
        <f t="shared" si="16"/>
        <v>2501</v>
      </c>
      <c r="Q501" s="25">
        <f t="shared" si="17"/>
        <v>2501</v>
      </c>
    </row>
    <row r="502" spans="6:17" ht="15.75" customHeight="1" x14ac:dyDescent="0.2">
      <c r="F502" s="16">
        <v>45160.513386383129</v>
      </c>
      <c r="G502" s="24">
        <v>45160.513386383129</v>
      </c>
      <c r="H502" s="25">
        <v>2198</v>
      </c>
      <c r="I502" s="26">
        <f t="shared" si="9"/>
        <v>-1017182.1547444484</v>
      </c>
      <c r="J502" s="26">
        <f t="shared" si="10"/>
        <v>1049634.1089160112</v>
      </c>
      <c r="K502" s="26" t="str">
        <f t="shared" si="11"/>
        <v>Good</v>
      </c>
      <c r="L502" s="25">
        <f t="shared" si="12"/>
        <v>2198</v>
      </c>
      <c r="M502" s="26">
        <f t="shared" si="13"/>
        <v>-13975.836194986849</v>
      </c>
      <c r="N502" s="26">
        <f t="shared" si="14"/>
        <v>20870.014808382854</v>
      </c>
      <c r="O502" s="26" t="str">
        <f t="shared" si="15"/>
        <v>Good</v>
      </c>
      <c r="P502" s="25">
        <f t="shared" si="16"/>
        <v>2198</v>
      </c>
      <c r="Q502" s="25">
        <f t="shared" si="17"/>
        <v>2198</v>
      </c>
    </row>
    <row r="503" spans="6:17" ht="15.75" customHeight="1" x14ac:dyDescent="0.2">
      <c r="F503" s="16">
        <v>45159.920230364813</v>
      </c>
      <c r="G503" s="24">
        <v>45159.920230364813</v>
      </c>
      <c r="H503" s="25">
        <v>2060</v>
      </c>
      <c r="I503" s="26">
        <f t="shared" si="9"/>
        <v>-1017182.1547444484</v>
      </c>
      <c r="J503" s="26">
        <f t="shared" si="10"/>
        <v>1049634.1089160112</v>
      </c>
      <c r="K503" s="26" t="str">
        <f t="shared" si="11"/>
        <v>Good</v>
      </c>
      <c r="L503" s="25">
        <f t="shared" si="12"/>
        <v>2060</v>
      </c>
      <c r="M503" s="26">
        <f t="shared" si="13"/>
        <v>-13975.836194986849</v>
      </c>
      <c r="N503" s="26">
        <f t="shared" si="14"/>
        <v>20870.014808382854</v>
      </c>
      <c r="O503" s="26" t="str">
        <f t="shared" si="15"/>
        <v>Good</v>
      </c>
      <c r="P503" s="25">
        <f t="shared" si="16"/>
        <v>2060</v>
      </c>
      <c r="Q503" s="25">
        <f t="shared" si="17"/>
        <v>2060</v>
      </c>
    </row>
    <row r="504" spans="6:17" ht="15.75" customHeight="1" x14ac:dyDescent="0.2">
      <c r="F504" s="16">
        <v>45159.367259620522</v>
      </c>
      <c r="G504" s="24">
        <v>45159.367259620522</v>
      </c>
      <c r="H504" s="25">
        <v>2173</v>
      </c>
      <c r="I504" s="26">
        <f t="shared" si="9"/>
        <v>-1017182.1547444484</v>
      </c>
      <c r="J504" s="26">
        <f t="shared" si="10"/>
        <v>1049634.1089160112</v>
      </c>
      <c r="K504" s="26" t="str">
        <f t="shared" si="11"/>
        <v>Good</v>
      </c>
      <c r="L504" s="25">
        <f t="shared" si="12"/>
        <v>2173</v>
      </c>
      <c r="M504" s="26">
        <f t="shared" si="13"/>
        <v>-13975.836194986849</v>
      </c>
      <c r="N504" s="26">
        <f t="shared" si="14"/>
        <v>20870.014808382854</v>
      </c>
      <c r="O504" s="26" t="str">
        <f t="shared" si="15"/>
        <v>Good</v>
      </c>
      <c r="P504" s="25">
        <f t="shared" si="16"/>
        <v>2173</v>
      </c>
      <c r="Q504" s="25">
        <f t="shared" si="17"/>
        <v>2173</v>
      </c>
    </row>
    <row r="505" spans="6:17" ht="15.75" customHeight="1" x14ac:dyDescent="0.2">
      <c r="F505" s="16">
        <v>45156.989841977105</v>
      </c>
      <c r="G505" s="24">
        <v>45156.989841977105</v>
      </c>
      <c r="H505" s="25">
        <v>2004</v>
      </c>
      <c r="I505" s="26">
        <f t="shared" si="9"/>
        <v>-1017182.1547444484</v>
      </c>
      <c r="J505" s="26">
        <f t="shared" si="10"/>
        <v>1049634.1089160112</v>
      </c>
      <c r="K505" s="26" t="str">
        <f t="shared" si="11"/>
        <v>Good</v>
      </c>
      <c r="L505" s="25">
        <f t="shared" si="12"/>
        <v>2004</v>
      </c>
      <c r="M505" s="26">
        <f t="shared" si="13"/>
        <v>-13975.836194986849</v>
      </c>
      <c r="N505" s="26">
        <f t="shared" si="14"/>
        <v>20870.014808382854</v>
      </c>
      <c r="O505" s="26" t="str">
        <f t="shared" si="15"/>
        <v>Good</v>
      </c>
      <c r="P505" s="25">
        <f t="shared" si="16"/>
        <v>2004</v>
      </c>
      <c r="Q505" s="25">
        <f t="shared" si="17"/>
        <v>2004</v>
      </c>
    </row>
    <row r="506" spans="6:17" ht="15.75" customHeight="1" x14ac:dyDescent="0.2">
      <c r="F506" s="16">
        <v>45156.384887516979</v>
      </c>
      <c r="G506" s="24">
        <v>45156.384887516979</v>
      </c>
      <c r="H506" s="25">
        <v>2325</v>
      </c>
      <c r="I506" s="26">
        <f t="shared" si="9"/>
        <v>-1017182.1547444484</v>
      </c>
      <c r="J506" s="26">
        <f t="shared" si="10"/>
        <v>1049634.1089160112</v>
      </c>
      <c r="K506" s="26" t="str">
        <f t="shared" si="11"/>
        <v>Good</v>
      </c>
      <c r="L506" s="25">
        <f t="shared" si="12"/>
        <v>2325</v>
      </c>
      <c r="M506" s="26">
        <f t="shared" si="13"/>
        <v>-13975.836194986849</v>
      </c>
      <c r="N506" s="26">
        <f t="shared" si="14"/>
        <v>20870.014808382854</v>
      </c>
      <c r="O506" s="26" t="str">
        <f t="shared" si="15"/>
        <v>Good</v>
      </c>
      <c r="P506" s="25">
        <f t="shared" si="16"/>
        <v>2325</v>
      </c>
      <c r="Q506" s="25">
        <f t="shared" si="17"/>
        <v>2325</v>
      </c>
    </row>
    <row r="507" spans="6:17" ht="15.75" customHeight="1" x14ac:dyDescent="0.2">
      <c r="F507" s="16">
        <v>45155.847708148431</v>
      </c>
      <c r="G507" s="24">
        <v>45155.847708148431</v>
      </c>
      <c r="H507" s="25">
        <v>1872</v>
      </c>
      <c r="I507" s="26">
        <f t="shared" si="9"/>
        <v>-1017182.1547444484</v>
      </c>
      <c r="J507" s="26">
        <f t="shared" si="10"/>
        <v>1049634.1089160112</v>
      </c>
      <c r="K507" s="26" t="str">
        <f t="shared" si="11"/>
        <v>Good</v>
      </c>
      <c r="L507" s="25">
        <f t="shared" si="12"/>
        <v>1872</v>
      </c>
      <c r="M507" s="26">
        <f t="shared" si="13"/>
        <v>-13975.836194986849</v>
      </c>
      <c r="N507" s="26">
        <f t="shared" si="14"/>
        <v>20870.014808382854</v>
      </c>
      <c r="O507" s="26" t="str">
        <f t="shared" si="15"/>
        <v>Good</v>
      </c>
      <c r="P507" s="25">
        <f t="shared" si="16"/>
        <v>1872</v>
      </c>
      <c r="Q507" s="25">
        <f t="shared" si="17"/>
        <v>1872</v>
      </c>
    </row>
    <row r="508" spans="6:17" ht="15.75" customHeight="1" x14ac:dyDescent="0.2">
      <c r="F508" s="16">
        <v>45155.258234872425</v>
      </c>
      <c r="G508" s="24">
        <v>45155.258234872425</v>
      </c>
      <c r="H508" s="25">
        <v>2343</v>
      </c>
      <c r="I508" s="26">
        <f t="shared" si="9"/>
        <v>-1017182.1547444484</v>
      </c>
      <c r="J508" s="26">
        <f t="shared" si="10"/>
        <v>1049634.1089160112</v>
      </c>
      <c r="K508" s="26" t="str">
        <f t="shared" si="11"/>
        <v>Good</v>
      </c>
      <c r="L508" s="25">
        <f t="shared" si="12"/>
        <v>2343</v>
      </c>
      <c r="M508" s="26">
        <f t="shared" si="13"/>
        <v>-13975.836194986849</v>
      </c>
      <c r="N508" s="26">
        <f t="shared" si="14"/>
        <v>20870.014808382854</v>
      </c>
      <c r="O508" s="26" t="str">
        <f t="shared" si="15"/>
        <v>Good</v>
      </c>
      <c r="P508" s="25">
        <f t="shared" si="16"/>
        <v>2343</v>
      </c>
      <c r="Q508" s="25">
        <f t="shared" si="17"/>
        <v>2343</v>
      </c>
    </row>
    <row r="509" spans="6:17" ht="15.75" customHeight="1" x14ac:dyDescent="0.2">
      <c r="F509" s="16">
        <v>45154.648730567838</v>
      </c>
      <c r="G509" s="24">
        <v>45154.648730567838</v>
      </c>
      <c r="H509" s="25">
        <v>1937</v>
      </c>
      <c r="I509" s="26">
        <f t="shared" si="9"/>
        <v>-1017182.1547444484</v>
      </c>
      <c r="J509" s="26">
        <f t="shared" si="10"/>
        <v>1049634.1089160112</v>
      </c>
      <c r="K509" s="26" t="str">
        <f t="shared" si="11"/>
        <v>Good</v>
      </c>
      <c r="L509" s="25">
        <f t="shared" si="12"/>
        <v>1937</v>
      </c>
      <c r="M509" s="26">
        <f t="shared" si="13"/>
        <v>-13975.836194986849</v>
      </c>
      <c r="N509" s="26">
        <f t="shared" si="14"/>
        <v>20870.014808382854</v>
      </c>
      <c r="O509" s="26" t="str">
        <f t="shared" si="15"/>
        <v>Good</v>
      </c>
      <c r="P509" s="25">
        <f t="shared" si="16"/>
        <v>1937</v>
      </c>
      <c r="Q509" s="25">
        <f t="shared" si="17"/>
        <v>1937</v>
      </c>
    </row>
    <row r="510" spans="6:17" ht="15.75" customHeight="1" x14ac:dyDescent="0.2">
      <c r="F510" s="16">
        <v>45154.081482443173</v>
      </c>
      <c r="G510" s="24">
        <v>45154.081482443173</v>
      </c>
      <c r="H510" s="25">
        <v>2322</v>
      </c>
      <c r="I510" s="26">
        <f t="shared" si="9"/>
        <v>-1017182.1547444484</v>
      </c>
      <c r="J510" s="26">
        <f t="shared" si="10"/>
        <v>1049634.1089160112</v>
      </c>
      <c r="K510" s="26" t="str">
        <f t="shared" si="11"/>
        <v>Good</v>
      </c>
      <c r="L510" s="25">
        <f t="shared" si="12"/>
        <v>2322</v>
      </c>
      <c r="M510" s="26">
        <f t="shared" si="13"/>
        <v>-13975.836194986849</v>
      </c>
      <c r="N510" s="26">
        <f t="shared" si="14"/>
        <v>20870.014808382854</v>
      </c>
      <c r="O510" s="26" t="str">
        <f t="shared" si="15"/>
        <v>Good</v>
      </c>
      <c r="P510" s="25">
        <f t="shared" si="16"/>
        <v>2322</v>
      </c>
      <c r="Q510" s="25">
        <f t="shared" si="17"/>
        <v>2322</v>
      </c>
    </row>
    <row r="511" spans="6:17" ht="15.75" customHeight="1" x14ac:dyDescent="0.2">
      <c r="F511" s="16">
        <v>45153.473292663839</v>
      </c>
      <c r="G511" s="24">
        <v>45153.473292663839</v>
      </c>
      <c r="H511" s="25">
        <v>1777</v>
      </c>
      <c r="I511" s="26">
        <f t="shared" si="9"/>
        <v>-1017182.1547444484</v>
      </c>
      <c r="J511" s="26">
        <f t="shared" si="10"/>
        <v>1049634.1089160112</v>
      </c>
      <c r="K511" s="26" t="str">
        <f t="shared" si="11"/>
        <v>Good</v>
      </c>
      <c r="L511" s="25">
        <f t="shared" si="12"/>
        <v>1777</v>
      </c>
      <c r="M511" s="26">
        <f t="shared" si="13"/>
        <v>-13975.836194986849</v>
      </c>
      <c r="N511" s="26">
        <f t="shared" si="14"/>
        <v>20870.014808382854</v>
      </c>
      <c r="O511" s="26" t="str">
        <f t="shared" si="15"/>
        <v>Good</v>
      </c>
      <c r="P511" s="25">
        <f t="shared" si="16"/>
        <v>1777</v>
      </c>
      <c r="Q511" s="25">
        <f t="shared" si="17"/>
        <v>1777</v>
      </c>
    </row>
    <row r="512" spans="6:17" ht="15.75" customHeight="1" x14ac:dyDescent="0.2">
      <c r="F512" s="16">
        <v>45152.90548241153</v>
      </c>
      <c r="G512" s="24">
        <v>45152.90548241153</v>
      </c>
      <c r="H512" s="25">
        <v>2196</v>
      </c>
      <c r="I512" s="26">
        <f t="shared" si="9"/>
        <v>-1017182.1547444484</v>
      </c>
      <c r="J512" s="26">
        <f t="shared" si="10"/>
        <v>1049634.1089160112</v>
      </c>
      <c r="K512" s="26" t="str">
        <f t="shared" si="11"/>
        <v>Good</v>
      </c>
      <c r="L512" s="25">
        <f t="shared" si="12"/>
        <v>2196</v>
      </c>
      <c r="M512" s="26">
        <f t="shared" si="13"/>
        <v>-13975.836194986849</v>
      </c>
      <c r="N512" s="26">
        <f t="shared" si="14"/>
        <v>20870.014808382854</v>
      </c>
      <c r="O512" s="26" t="str">
        <f t="shared" si="15"/>
        <v>Good</v>
      </c>
      <c r="P512" s="25">
        <f t="shared" si="16"/>
        <v>2196</v>
      </c>
      <c r="Q512" s="25">
        <f t="shared" si="17"/>
        <v>2196</v>
      </c>
    </row>
    <row r="513" spans="6:17" ht="15.75" customHeight="1" x14ac:dyDescent="0.2">
      <c r="F513" s="16">
        <v>45152.309030903351</v>
      </c>
      <c r="G513" s="24">
        <v>45152.309030903351</v>
      </c>
      <c r="H513" s="25">
        <v>1775</v>
      </c>
      <c r="I513" s="26">
        <f t="shared" si="9"/>
        <v>-1017182.1547444484</v>
      </c>
      <c r="J513" s="26">
        <f t="shared" si="10"/>
        <v>1049634.1089160112</v>
      </c>
      <c r="K513" s="26" t="str">
        <f t="shared" si="11"/>
        <v>Good</v>
      </c>
      <c r="L513" s="25">
        <f t="shared" si="12"/>
        <v>1775</v>
      </c>
      <c r="M513" s="26">
        <f t="shared" si="13"/>
        <v>-13975.836194986849</v>
      </c>
      <c r="N513" s="26">
        <f t="shared" si="14"/>
        <v>20870.014808382854</v>
      </c>
      <c r="O513" s="26" t="str">
        <f t="shared" si="15"/>
        <v>Good</v>
      </c>
      <c r="P513" s="25">
        <f t="shared" si="16"/>
        <v>1775</v>
      </c>
      <c r="Q513" s="25">
        <f t="shared" si="17"/>
        <v>1775</v>
      </c>
    </row>
    <row r="514" spans="6:17" ht="15.75" customHeight="1" x14ac:dyDescent="0.2">
      <c r="F514" s="16">
        <v>45149.48296286432</v>
      </c>
      <c r="G514" s="24">
        <v>45149.48296286432</v>
      </c>
      <c r="H514" s="25">
        <v>1771</v>
      </c>
      <c r="I514" s="26">
        <f t="shared" si="9"/>
        <v>-1017182.1547444484</v>
      </c>
      <c r="J514" s="26">
        <f t="shared" si="10"/>
        <v>1049634.1089160112</v>
      </c>
      <c r="K514" s="26" t="str">
        <f t="shared" si="11"/>
        <v>Good</v>
      </c>
      <c r="L514" s="25">
        <f t="shared" si="12"/>
        <v>1771</v>
      </c>
      <c r="M514" s="26">
        <f t="shared" si="13"/>
        <v>-13975.836194986849</v>
      </c>
      <c r="N514" s="26">
        <f t="shared" si="14"/>
        <v>20870.014808382854</v>
      </c>
      <c r="O514" s="26" t="str">
        <f t="shared" si="15"/>
        <v>Good</v>
      </c>
      <c r="P514" s="25">
        <f t="shared" si="16"/>
        <v>1771</v>
      </c>
      <c r="Q514" s="25">
        <f t="shared" si="17"/>
        <v>1771</v>
      </c>
    </row>
    <row r="515" spans="6:17" ht="15.75" customHeight="1" x14ac:dyDescent="0.2">
      <c r="F515" s="16">
        <v>45148.894720569355</v>
      </c>
      <c r="G515" s="24">
        <v>45148.894720569355</v>
      </c>
      <c r="H515" s="25">
        <v>1790</v>
      </c>
      <c r="I515" s="26">
        <f t="shared" ref="I515:I769" si="18">$S$5-$T$5*1.96</f>
        <v>-1017182.1547444484</v>
      </c>
      <c r="J515" s="26">
        <f t="shared" ref="J515:J769" si="19">$S$5+$T$5*1.96</f>
        <v>1049634.1089160112</v>
      </c>
      <c r="K515" s="26" t="str">
        <f t="shared" ref="K515:K769" si="20">IF(AND(H515&gt;=I515,H515&lt;=J515),"Good","For Replacement")</f>
        <v>Good</v>
      </c>
      <c r="L515" s="25">
        <f t="shared" ref="L515:L769" si="21">IF(K515="Good",H515,(H516+H514)/2)</f>
        <v>1790</v>
      </c>
      <c r="M515" s="26">
        <f t="shared" ref="M515:M769" si="22">$V$5-$W$5*1.96</f>
        <v>-13975.836194986849</v>
      </c>
      <c r="N515" s="26">
        <f t="shared" ref="N515:N769" si="23">$V$5+$W$5*1.96</f>
        <v>20870.014808382854</v>
      </c>
      <c r="O515" s="26" t="str">
        <f t="shared" ref="O515:O769" si="24">IF(AND(L515&gt;=M515,L515&lt;=N515),"Good","For Replacement")</f>
        <v>Good</v>
      </c>
      <c r="P515" s="25">
        <f t="shared" ref="P515:P769" si="25">IF(O515="Good",L515,(L516+L514)/2)</f>
        <v>1790</v>
      </c>
      <c r="Q515" s="25">
        <f t="shared" ref="Q515:Q769" si="26">P515</f>
        <v>1790</v>
      </c>
    </row>
    <row r="516" spans="6:17" ht="15.75" customHeight="1" x14ac:dyDescent="0.2">
      <c r="F516" s="16">
        <v>45148.315866289093</v>
      </c>
      <c r="G516" s="24">
        <v>45148.315866289093</v>
      </c>
      <c r="H516" s="25">
        <v>1943</v>
      </c>
      <c r="I516" s="26">
        <f t="shared" si="18"/>
        <v>-1017182.1547444484</v>
      </c>
      <c r="J516" s="26">
        <f t="shared" si="19"/>
        <v>1049634.1089160112</v>
      </c>
      <c r="K516" s="26" t="str">
        <f t="shared" si="20"/>
        <v>Good</v>
      </c>
      <c r="L516" s="25">
        <f t="shared" si="21"/>
        <v>1943</v>
      </c>
      <c r="M516" s="26">
        <f t="shared" si="22"/>
        <v>-13975.836194986849</v>
      </c>
      <c r="N516" s="26">
        <f t="shared" si="23"/>
        <v>20870.014808382854</v>
      </c>
      <c r="O516" s="26" t="str">
        <f t="shared" si="24"/>
        <v>Good</v>
      </c>
      <c r="P516" s="25">
        <f t="shared" si="25"/>
        <v>1943</v>
      </c>
      <c r="Q516" s="25">
        <f t="shared" si="26"/>
        <v>1943</v>
      </c>
    </row>
    <row r="517" spans="6:17" ht="15.75" customHeight="1" x14ac:dyDescent="0.2">
      <c r="F517" s="16">
        <v>45147.764451312869</v>
      </c>
      <c r="G517" s="24">
        <v>45147.764451312869</v>
      </c>
      <c r="H517" s="25">
        <v>1971</v>
      </c>
      <c r="I517" s="26">
        <f t="shared" si="18"/>
        <v>-1017182.1547444484</v>
      </c>
      <c r="J517" s="26">
        <f t="shared" si="19"/>
        <v>1049634.1089160112</v>
      </c>
      <c r="K517" s="26" t="str">
        <f t="shared" si="20"/>
        <v>Good</v>
      </c>
      <c r="L517" s="25">
        <f t="shared" si="21"/>
        <v>1971</v>
      </c>
      <c r="M517" s="26">
        <f t="shared" si="22"/>
        <v>-13975.836194986849</v>
      </c>
      <c r="N517" s="26">
        <f t="shared" si="23"/>
        <v>20870.014808382854</v>
      </c>
      <c r="O517" s="26" t="str">
        <f t="shared" si="24"/>
        <v>Good</v>
      </c>
      <c r="P517" s="25">
        <f t="shared" si="25"/>
        <v>1971</v>
      </c>
      <c r="Q517" s="25">
        <f t="shared" si="26"/>
        <v>1971</v>
      </c>
    </row>
    <row r="518" spans="6:17" ht="15.75" customHeight="1" x14ac:dyDescent="0.2">
      <c r="F518" s="16">
        <v>45147.202560386693</v>
      </c>
      <c r="G518" s="24">
        <v>45147.202560386693</v>
      </c>
      <c r="H518" s="25">
        <v>1784</v>
      </c>
      <c r="I518" s="26">
        <f t="shared" si="18"/>
        <v>-1017182.1547444484</v>
      </c>
      <c r="J518" s="26">
        <f t="shared" si="19"/>
        <v>1049634.1089160112</v>
      </c>
      <c r="K518" s="26" t="str">
        <f t="shared" si="20"/>
        <v>Good</v>
      </c>
      <c r="L518" s="25">
        <f t="shared" si="21"/>
        <v>1784</v>
      </c>
      <c r="M518" s="26">
        <f t="shared" si="22"/>
        <v>-13975.836194986849</v>
      </c>
      <c r="N518" s="26">
        <f t="shared" si="23"/>
        <v>20870.014808382854</v>
      </c>
      <c r="O518" s="26" t="str">
        <f t="shared" si="24"/>
        <v>Good</v>
      </c>
      <c r="P518" s="25">
        <f t="shared" si="25"/>
        <v>1784</v>
      </c>
      <c r="Q518" s="25">
        <f t="shared" si="26"/>
        <v>1784</v>
      </c>
    </row>
    <row r="519" spans="6:17" ht="15.75" customHeight="1" x14ac:dyDescent="0.2">
      <c r="F519" s="16">
        <v>45146.609901674718</v>
      </c>
      <c r="G519" s="24">
        <v>45146.609901674718</v>
      </c>
      <c r="H519" s="25">
        <v>2024</v>
      </c>
      <c r="I519" s="26">
        <f t="shared" si="18"/>
        <v>-1017182.1547444484</v>
      </c>
      <c r="J519" s="26">
        <f t="shared" si="19"/>
        <v>1049634.1089160112</v>
      </c>
      <c r="K519" s="26" t="str">
        <f t="shared" si="20"/>
        <v>Good</v>
      </c>
      <c r="L519" s="25">
        <f t="shared" si="21"/>
        <v>2024</v>
      </c>
      <c r="M519" s="26">
        <f t="shared" si="22"/>
        <v>-13975.836194986849</v>
      </c>
      <c r="N519" s="26">
        <f t="shared" si="23"/>
        <v>20870.014808382854</v>
      </c>
      <c r="O519" s="26" t="str">
        <f t="shared" si="24"/>
        <v>Good</v>
      </c>
      <c r="P519" s="25">
        <f t="shared" si="25"/>
        <v>2024</v>
      </c>
      <c r="Q519" s="25">
        <f t="shared" si="26"/>
        <v>2024</v>
      </c>
    </row>
    <row r="520" spans="6:17" ht="15.75" customHeight="1" x14ac:dyDescent="0.2">
      <c r="F520" s="16">
        <v>45146.06928646889</v>
      </c>
      <c r="G520" s="24">
        <v>45146.06928646889</v>
      </c>
      <c r="H520" s="25">
        <v>2243</v>
      </c>
      <c r="I520" s="26">
        <f t="shared" si="18"/>
        <v>-1017182.1547444484</v>
      </c>
      <c r="J520" s="26">
        <f t="shared" si="19"/>
        <v>1049634.1089160112</v>
      </c>
      <c r="K520" s="26" t="str">
        <f t="shared" si="20"/>
        <v>Good</v>
      </c>
      <c r="L520" s="25">
        <f t="shared" si="21"/>
        <v>2243</v>
      </c>
      <c r="M520" s="26">
        <f t="shared" si="22"/>
        <v>-13975.836194986849</v>
      </c>
      <c r="N520" s="26">
        <f t="shared" si="23"/>
        <v>20870.014808382854</v>
      </c>
      <c r="O520" s="26" t="str">
        <f t="shared" si="24"/>
        <v>Good</v>
      </c>
      <c r="P520" s="25">
        <f t="shared" si="25"/>
        <v>2243</v>
      </c>
      <c r="Q520" s="25">
        <f t="shared" si="26"/>
        <v>2243</v>
      </c>
    </row>
    <row r="521" spans="6:17" ht="15.75" customHeight="1" x14ac:dyDescent="0.2">
      <c r="F521" s="16">
        <v>45145.484546243562</v>
      </c>
      <c r="G521" s="24">
        <v>45145.484546243562</v>
      </c>
      <c r="H521" s="25">
        <v>2236</v>
      </c>
      <c r="I521" s="26">
        <f t="shared" si="18"/>
        <v>-1017182.1547444484</v>
      </c>
      <c r="J521" s="26">
        <f t="shared" si="19"/>
        <v>1049634.1089160112</v>
      </c>
      <c r="K521" s="26" t="str">
        <f t="shared" si="20"/>
        <v>Good</v>
      </c>
      <c r="L521" s="25">
        <f t="shared" si="21"/>
        <v>2236</v>
      </c>
      <c r="M521" s="26">
        <f t="shared" si="22"/>
        <v>-13975.836194986849</v>
      </c>
      <c r="N521" s="26">
        <f t="shared" si="23"/>
        <v>20870.014808382854</v>
      </c>
      <c r="O521" s="26" t="str">
        <f t="shared" si="24"/>
        <v>Good</v>
      </c>
      <c r="P521" s="25">
        <f t="shared" si="25"/>
        <v>2236</v>
      </c>
      <c r="Q521" s="25">
        <f t="shared" si="26"/>
        <v>2236</v>
      </c>
    </row>
    <row r="522" spans="6:17" ht="15.75" customHeight="1" x14ac:dyDescent="0.2">
      <c r="F522" s="16">
        <v>45142.604470861173</v>
      </c>
      <c r="G522" s="24">
        <v>45142.604470861173</v>
      </c>
      <c r="H522" s="25">
        <v>1807</v>
      </c>
      <c r="I522" s="26">
        <f t="shared" si="18"/>
        <v>-1017182.1547444484</v>
      </c>
      <c r="J522" s="26">
        <f t="shared" si="19"/>
        <v>1049634.1089160112</v>
      </c>
      <c r="K522" s="26" t="str">
        <f t="shared" si="20"/>
        <v>Good</v>
      </c>
      <c r="L522" s="25">
        <f t="shared" si="21"/>
        <v>1807</v>
      </c>
      <c r="M522" s="26">
        <f t="shared" si="22"/>
        <v>-13975.836194986849</v>
      </c>
      <c r="N522" s="26">
        <f t="shared" si="23"/>
        <v>20870.014808382854</v>
      </c>
      <c r="O522" s="26" t="str">
        <f t="shared" si="24"/>
        <v>Good</v>
      </c>
      <c r="P522" s="25">
        <f t="shared" si="25"/>
        <v>1807</v>
      </c>
      <c r="Q522" s="25">
        <f t="shared" si="26"/>
        <v>1807</v>
      </c>
    </row>
    <row r="523" spans="6:17" ht="15.75" customHeight="1" x14ac:dyDescent="0.2">
      <c r="F523" s="16">
        <v>45142.0132750845</v>
      </c>
      <c r="G523" s="24">
        <v>45142.0132750845</v>
      </c>
      <c r="H523" s="25">
        <v>1785</v>
      </c>
      <c r="I523" s="26">
        <f t="shared" si="18"/>
        <v>-1017182.1547444484</v>
      </c>
      <c r="J523" s="26">
        <f t="shared" si="19"/>
        <v>1049634.1089160112</v>
      </c>
      <c r="K523" s="26" t="str">
        <f t="shared" si="20"/>
        <v>Good</v>
      </c>
      <c r="L523" s="25">
        <f t="shared" si="21"/>
        <v>1785</v>
      </c>
      <c r="M523" s="26">
        <f t="shared" si="22"/>
        <v>-13975.836194986849</v>
      </c>
      <c r="N523" s="26">
        <f t="shared" si="23"/>
        <v>20870.014808382854</v>
      </c>
      <c r="O523" s="26" t="str">
        <f t="shared" si="24"/>
        <v>Good</v>
      </c>
      <c r="P523" s="25">
        <f t="shared" si="25"/>
        <v>1785</v>
      </c>
      <c r="Q523" s="25">
        <f t="shared" si="26"/>
        <v>1785</v>
      </c>
    </row>
    <row r="524" spans="6:17" ht="15.75" customHeight="1" x14ac:dyDescent="0.2">
      <c r="F524" s="16">
        <v>45141.44110107232</v>
      </c>
      <c r="G524" s="24">
        <v>45141.44110107232</v>
      </c>
      <c r="H524" s="25">
        <v>1791</v>
      </c>
      <c r="I524" s="26">
        <f t="shared" si="18"/>
        <v>-1017182.1547444484</v>
      </c>
      <c r="J524" s="26">
        <f t="shared" si="19"/>
        <v>1049634.1089160112</v>
      </c>
      <c r="K524" s="26" t="str">
        <f t="shared" si="20"/>
        <v>Good</v>
      </c>
      <c r="L524" s="25">
        <f t="shared" si="21"/>
        <v>1791</v>
      </c>
      <c r="M524" s="26">
        <f t="shared" si="22"/>
        <v>-13975.836194986849</v>
      </c>
      <c r="N524" s="26">
        <f t="shared" si="23"/>
        <v>20870.014808382854</v>
      </c>
      <c r="O524" s="26" t="str">
        <f t="shared" si="24"/>
        <v>Good</v>
      </c>
      <c r="P524" s="25">
        <f t="shared" si="25"/>
        <v>1791</v>
      </c>
      <c r="Q524" s="25">
        <f t="shared" si="26"/>
        <v>1791</v>
      </c>
    </row>
    <row r="525" spans="6:17" ht="15.75" customHeight="1" x14ac:dyDescent="0.2">
      <c r="F525" s="16">
        <v>45140.856238766377</v>
      </c>
      <c r="G525" s="24">
        <v>45140.856238766377</v>
      </c>
      <c r="H525" s="25">
        <v>2142</v>
      </c>
      <c r="I525" s="26">
        <f t="shared" si="18"/>
        <v>-1017182.1547444484</v>
      </c>
      <c r="J525" s="26">
        <f t="shared" si="19"/>
        <v>1049634.1089160112</v>
      </c>
      <c r="K525" s="26" t="str">
        <f t="shared" si="20"/>
        <v>Good</v>
      </c>
      <c r="L525" s="25">
        <f t="shared" si="21"/>
        <v>2142</v>
      </c>
      <c r="M525" s="26">
        <f t="shared" si="22"/>
        <v>-13975.836194986849</v>
      </c>
      <c r="N525" s="26">
        <f t="shared" si="23"/>
        <v>20870.014808382854</v>
      </c>
      <c r="O525" s="26" t="str">
        <f t="shared" si="24"/>
        <v>Good</v>
      </c>
      <c r="P525" s="25">
        <f t="shared" si="25"/>
        <v>2142</v>
      </c>
      <c r="Q525" s="25">
        <f t="shared" si="26"/>
        <v>2142</v>
      </c>
    </row>
    <row r="526" spans="6:17" ht="15.75" customHeight="1" x14ac:dyDescent="0.2">
      <c r="F526" s="16">
        <v>45140.283657629552</v>
      </c>
      <c r="G526" s="24">
        <v>45140.283657629552</v>
      </c>
      <c r="H526" s="25">
        <v>1958</v>
      </c>
      <c r="I526" s="26">
        <f t="shared" si="18"/>
        <v>-1017182.1547444484</v>
      </c>
      <c r="J526" s="26">
        <f t="shared" si="19"/>
        <v>1049634.1089160112</v>
      </c>
      <c r="K526" s="26" t="str">
        <f t="shared" si="20"/>
        <v>Good</v>
      </c>
      <c r="L526" s="25">
        <f t="shared" si="21"/>
        <v>1958</v>
      </c>
      <c r="M526" s="26">
        <f t="shared" si="22"/>
        <v>-13975.836194986849</v>
      </c>
      <c r="N526" s="26">
        <f t="shared" si="23"/>
        <v>20870.014808382854</v>
      </c>
      <c r="O526" s="26" t="str">
        <f t="shared" si="24"/>
        <v>Good</v>
      </c>
      <c r="P526" s="25">
        <f t="shared" si="25"/>
        <v>1958</v>
      </c>
      <c r="Q526" s="25">
        <f t="shared" si="26"/>
        <v>1958</v>
      </c>
    </row>
    <row r="527" spans="6:17" ht="15.75" customHeight="1" x14ac:dyDescent="0.2">
      <c r="F527" s="16">
        <v>45139.692462281004</v>
      </c>
      <c r="G527" s="24">
        <v>45139.692462281004</v>
      </c>
      <c r="H527" s="25">
        <v>2121</v>
      </c>
      <c r="I527" s="26">
        <f t="shared" si="18"/>
        <v>-1017182.1547444484</v>
      </c>
      <c r="J527" s="26">
        <f t="shared" si="19"/>
        <v>1049634.1089160112</v>
      </c>
      <c r="K527" s="26" t="str">
        <f t="shared" si="20"/>
        <v>Good</v>
      </c>
      <c r="L527" s="25">
        <f t="shared" si="21"/>
        <v>2121</v>
      </c>
      <c r="M527" s="26">
        <f t="shared" si="22"/>
        <v>-13975.836194986849</v>
      </c>
      <c r="N527" s="26">
        <f t="shared" si="23"/>
        <v>20870.014808382854</v>
      </c>
      <c r="O527" s="26" t="str">
        <f t="shared" si="24"/>
        <v>Good</v>
      </c>
      <c r="P527" s="25">
        <f t="shared" si="25"/>
        <v>2121</v>
      </c>
      <c r="Q527" s="25">
        <f t="shared" si="26"/>
        <v>2121</v>
      </c>
    </row>
    <row r="528" spans="6:17" ht="15.75" customHeight="1" x14ac:dyDescent="0.2">
      <c r="F528" s="16">
        <v>45139.129054271856</v>
      </c>
      <c r="G528" s="24">
        <v>45139.129054271856</v>
      </c>
      <c r="H528" s="25">
        <v>2231</v>
      </c>
      <c r="I528" s="26">
        <f t="shared" si="18"/>
        <v>-1017182.1547444484</v>
      </c>
      <c r="J528" s="26">
        <f t="shared" si="19"/>
        <v>1049634.1089160112</v>
      </c>
      <c r="K528" s="26" t="str">
        <f t="shared" si="20"/>
        <v>Good</v>
      </c>
      <c r="L528" s="25">
        <f t="shared" si="21"/>
        <v>2231</v>
      </c>
      <c r="M528" s="26">
        <f t="shared" si="22"/>
        <v>-13975.836194986849</v>
      </c>
      <c r="N528" s="26">
        <f t="shared" si="23"/>
        <v>20870.014808382854</v>
      </c>
      <c r="O528" s="26" t="str">
        <f t="shared" si="24"/>
        <v>Good</v>
      </c>
      <c r="P528" s="25">
        <f t="shared" si="25"/>
        <v>2231</v>
      </c>
      <c r="Q528" s="25">
        <f t="shared" si="26"/>
        <v>2231</v>
      </c>
    </row>
    <row r="529" spans="6:17" ht="15.75" customHeight="1" x14ac:dyDescent="0.2">
      <c r="F529" s="16">
        <v>45138.54783008674</v>
      </c>
      <c r="G529" s="24">
        <v>45138.54783008674</v>
      </c>
      <c r="H529" s="25">
        <v>2109</v>
      </c>
      <c r="I529" s="26">
        <f t="shared" si="18"/>
        <v>-1017182.1547444484</v>
      </c>
      <c r="J529" s="26">
        <f t="shared" si="19"/>
        <v>1049634.1089160112</v>
      </c>
      <c r="K529" s="26" t="str">
        <f t="shared" si="20"/>
        <v>Good</v>
      </c>
      <c r="L529" s="25">
        <f t="shared" si="21"/>
        <v>2109</v>
      </c>
      <c r="M529" s="26">
        <f t="shared" si="22"/>
        <v>-13975.836194986849</v>
      </c>
      <c r="N529" s="26">
        <f t="shared" si="23"/>
        <v>20870.014808382854</v>
      </c>
      <c r="O529" s="26" t="str">
        <f t="shared" si="24"/>
        <v>Good</v>
      </c>
      <c r="P529" s="25">
        <f t="shared" si="25"/>
        <v>2109</v>
      </c>
      <c r="Q529" s="25">
        <f t="shared" si="26"/>
        <v>2109</v>
      </c>
    </row>
    <row r="530" spans="6:17" ht="15.75" customHeight="1" x14ac:dyDescent="0.2">
      <c r="F530" s="16">
        <v>45135.681947041514</v>
      </c>
      <c r="G530" s="24">
        <v>45135.681947041514</v>
      </c>
      <c r="H530" s="25">
        <v>2069</v>
      </c>
      <c r="I530" s="26">
        <f t="shared" si="18"/>
        <v>-1017182.1547444484</v>
      </c>
      <c r="J530" s="26">
        <f t="shared" si="19"/>
        <v>1049634.1089160112</v>
      </c>
      <c r="K530" s="26" t="str">
        <f t="shared" si="20"/>
        <v>Good</v>
      </c>
      <c r="L530" s="25">
        <f t="shared" si="21"/>
        <v>2069</v>
      </c>
      <c r="M530" s="26">
        <f t="shared" si="22"/>
        <v>-13975.836194986849</v>
      </c>
      <c r="N530" s="26">
        <f t="shared" si="23"/>
        <v>20870.014808382854</v>
      </c>
      <c r="O530" s="26" t="str">
        <f t="shared" si="24"/>
        <v>Good</v>
      </c>
      <c r="P530" s="25">
        <f t="shared" si="25"/>
        <v>2069</v>
      </c>
      <c r="Q530" s="25">
        <f t="shared" si="26"/>
        <v>2069</v>
      </c>
    </row>
    <row r="531" spans="6:17" ht="15.75" customHeight="1" x14ac:dyDescent="0.2">
      <c r="F531" s="16">
        <v>45135.085682113066</v>
      </c>
      <c r="G531" s="24">
        <v>45135.085682113066</v>
      </c>
      <c r="H531" s="25">
        <v>2018</v>
      </c>
      <c r="I531" s="26">
        <f t="shared" si="18"/>
        <v>-1017182.1547444484</v>
      </c>
      <c r="J531" s="26">
        <f t="shared" si="19"/>
        <v>1049634.1089160112</v>
      </c>
      <c r="K531" s="26" t="str">
        <f t="shared" si="20"/>
        <v>Good</v>
      </c>
      <c r="L531" s="25">
        <f t="shared" si="21"/>
        <v>2018</v>
      </c>
      <c r="M531" s="26">
        <f t="shared" si="22"/>
        <v>-13975.836194986849</v>
      </c>
      <c r="N531" s="26">
        <f t="shared" si="23"/>
        <v>20870.014808382854</v>
      </c>
      <c r="O531" s="26" t="str">
        <f t="shared" si="24"/>
        <v>Good</v>
      </c>
      <c r="P531" s="25">
        <f t="shared" si="25"/>
        <v>2018</v>
      </c>
      <c r="Q531" s="25">
        <f t="shared" si="26"/>
        <v>2018</v>
      </c>
    </row>
    <row r="532" spans="6:17" ht="15.75" customHeight="1" x14ac:dyDescent="0.2">
      <c r="F532" s="16">
        <v>45134.492712796928</v>
      </c>
      <c r="G532" s="24">
        <v>45134.492712796928</v>
      </c>
      <c r="H532" s="25">
        <v>1938</v>
      </c>
      <c r="I532" s="26">
        <f t="shared" si="18"/>
        <v>-1017182.1547444484</v>
      </c>
      <c r="J532" s="26">
        <f t="shared" si="19"/>
        <v>1049634.1089160112</v>
      </c>
      <c r="K532" s="26" t="str">
        <f t="shared" si="20"/>
        <v>Good</v>
      </c>
      <c r="L532" s="25">
        <f t="shared" si="21"/>
        <v>1938</v>
      </c>
      <c r="M532" s="26">
        <f t="shared" si="22"/>
        <v>-13975.836194986849</v>
      </c>
      <c r="N532" s="26">
        <f t="shared" si="23"/>
        <v>20870.014808382854</v>
      </c>
      <c r="O532" s="26" t="str">
        <f t="shared" si="24"/>
        <v>Good</v>
      </c>
      <c r="P532" s="25">
        <f t="shared" si="25"/>
        <v>1938</v>
      </c>
      <c r="Q532" s="25">
        <f t="shared" si="26"/>
        <v>1938</v>
      </c>
    </row>
    <row r="533" spans="6:17" ht="15.75" customHeight="1" x14ac:dyDescent="0.2">
      <c r="F533" s="16">
        <v>45133.888748593447</v>
      </c>
      <c r="G533" s="24">
        <v>45133.888748593447</v>
      </c>
      <c r="H533" s="25">
        <v>2171</v>
      </c>
      <c r="I533" s="26">
        <f t="shared" si="18"/>
        <v>-1017182.1547444484</v>
      </c>
      <c r="J533" s="26">
        <f t="shared" si="19"/>
        <v>1049634.1089160112</v>
      </c>
      <c r="K533" s="26" t="str">
        <f t="shared" si="20"/>
        <v>Good</v>
      </c>
      <c r="L533" s="25">
        <f t="shared" si="21"/>
        <v>2171</v>
      </c>
      <c r="M533" s="26">
        <f t="shared" si="22"/>
        <v>-13975.836194986849</v>
      </c>
      <c r="N533" s="26">
        <f t="shared" si="23"/>
        <v>20870.014808382854</v>
      </c>
      <c r="O533" s="26" t="str">
        <f t="shared" si="24"/>
        <v>Good</v>
      </c>
      <c r="P533" s="25">
        <f t="shared" si="25"/>
        <v>2171</v>
      </c>
      <c r="Q533" s="25">
        <f t="shared" si="26"/>
        <v>2171</v>
      </c>
    </row>
    <row r="534" spans="6:17" ht="15.75" customHeight="1" x14ac:dyDescent="0.2">
      <c r="F534" s="16">
        <v>45133.360010524935</v>
      </c>
      <c r="G534" s="24">
        <v>45133.360010524935</v>
      </c>
      <c r="H534" s="25">
        <v>1900</v>
      </c>
      <c r="I534" s="26">
        <f t="shared" si="18"/>
        <v>-1017182.1547444484</v>
      </c>
      <c r="J534" s="26">
        <f t="shared" si="19"/>
        <v>1049634.1089160112</v>
      </c>
      <c r="K534" s="26" t="str">
        <f t="shared" si="20"/>
        <v>Good</v>
      </c>
      <c r="L534" s="25">
        <f t="shared" si="21"/>
        <v>1900</v>
      </c>
      <c r="M534" s="26">
        <f t="shared" si="22"/>
        <v>-13975.836194986849</v>
      </c>
      <c r="N534" s="26">
        <f t="shared" si="23"/>
        <v>20870.014808382854</v>
      </c>
      <c r="O534" s="26" t="str">
        <f t="shared" si="24"/>
        <v>Good</v>
      </c>
      <c r="P534" s="25">
        <f t="shared" si="25"/>
        <v>1900</v>
      </c>
      <c r="Q534" s="25">
        <f t="shared" si="26"/>
        <v>1900</v>
      </c>
    </row>
    <row r="535" spans="6:17" ht="15.75" customHeight="1" x14ac:dyDescent="0.2">
      <c r="F535" s="16">
        <v>45132.81014272583</v>
      </c>
      <c r="G535" s="24">
        <v>45132.81014272583</v>
      </c>
      <c r="H535" s="25">
        <v>2151</v>
      </c>
      <c r="I535" s="26">
        <f t="shared" si="18"/>
        <v>-1017182.1547444484</v>
      </c>
      <c r="J535" s="26">
        <f t="shared" si="19"/>
        <v>1049634.1089160112</v>
      </c>
      <c r="K535" s="26" t="str">
        <f t="shared" si="20"/>
        <v>Good</v>
      </c>
      <c r="L535" s="25">
        <f t="shared" si="21"/>
        <v>2151</v>
      </c>
      <c r="M535" s="26">
        <f t="shared" si="22"/>
        <v>-13975.836194986849</v>
      </c>
      <c r="N535" s="26">
        <f t="shared" si="23"/>
        <v>20870.014808382854</v>
      </c>
      <c r="O535" s="26" t="str">
        <f t="shared" si="24"/>
        <v>Good</v>
      </c>
      <c r="P535" s="25">
        <f t="shared" si="25"/>
        <v>2151</v>
      </c>
      <c r="Q535" s="25">
        <f t="shared" si="26"/>
        <v>2151</v>
      </c>
    </row>
    <row r="536" spans="6:17" ht="15.75" customHeight="1" x14ac:dyDescent="0.2">
      <c r="F536" s="16">
        <v>45132.226451496696</v>
      </c>
      <c r="G536" s="24">
        <v>45132.226451496696</v>
      </c>
      <c r="H536" s="25">
        <v>1936</v>
      </c>
      <c r="I536" s="26">
        <f t="shared" si="18"/>
        <v>-1017182.1547444484</v>
      </c>
      <c r="J536" s="26">
        <f t="shared" si="19"/>
        <v>1049634.1089160112</v>
      </c>
      <c r="K536" s="26" t="str">
        <f t="shared" si="20"/>
        <v>Good</v>
      </c>
      <c r="L536" s="25">
        <f t="shared" si="21"/>
        <v>1936</v>
      </c>
      <c r="M536" s="26">
        <f t="shared" si="22"/>
        <v>-13975.836194986849</v>
      </c>
      <c r="N536" s="26">
        <f t="shared" si="23"/>
        <v>20870.014808382854</v>
      </c>
      <c r="O536" s="26" t="str">
        <f t="shared" si="24"/>
        <v>Good</v>
      </c>
      <c r="P536" s="25">
        <f t="shared" si="25"/>
        <v>1936</v>
      </c>
      <c r="Q536" s="25">
        <f t="shared" si="26"/>
        <v>1936</v>
      </c>
    </row>
    <row r="537" spans="6:17" ht="15.75" customHeight="1" x14ac:dyDescent="0.2">
      <c r="F537" s="16">
        <v>45131.683479794818</v>
      </c>
      <c r="G537" s="24">
        <v>45131.683479794818</v>
      </c>
      <c r="H537" s="25">
        <v>2049</v>
      </c>
      <c r="I537" s="26">
        <f t="shared" si="18"/>
        <v>-1017182.1547444484</v>
      </c>
      <c r="J537" s="26">
        <f t="shared" si="19"/>
        <v>1049634.1089160112</v>
      </c>
      <c r="K537" s="26" t="str">
        <f t="shared" si="20"/>
        <v>Good</v>
      </c>
      <c r="L537" s="25">
        <f t="shared" si="21"/>
        <v>2049</v>
      </c>
      <c r="M537" s="26">
        <f t="shared" si="22"/>
        <v>-13975.836194986849</v>
      </c>
      <c r="N537" s="26">
        <f t="shared" si="23"/>
        <v>20870.014808382854</v>
      </c>
      <c r="O537" s="26" t="str">
        <f t="shared" si="24"/>
        <v>Good</v>
      </c>
      <c r="P537" s="25">
        <f t="shared" si="25"/>
        <v>2049</v>
      </c>
      <c r="Q537" s="25">
        <f t="shared" si="26"/>
        <v>2049</v>
      </c>
    </row>
    <row r="538" spans="6:17" ht="15.75" customHeight="1" x14ac:dyDescent="0.2">
      <c r="F538" s="16">
        <v>45131.086636608023</v>
      </c>
      <c r="G538" s="24">
        <v>45131.086636608023</v>
      </c>
      <c r="H538" s="25">
        <v>1931</v>
      </c>
      <c r="I538" s="26">
        <f t="shared" si="18"/>
        <v>-1017182.1547444484</v>
      </c>
      <c r="J538" s="26">
        <f t="shared" si="19"/>
        <v>1049634.1089160112</v>
      </c>
      <c r="K538" s="26" t="str">
        <f t="shared" si="20"/>
        <v>Good</v>
      </c>
      <c r="L538" s="25">
        <f t="shared" si="21"/>
        <v>1931</v>
      </c>
      <c r="M538" s="26">
        <f t="shared" si="22"/>
        <v>-13975.836194986849</v>
      </c>
      <c r="N538" s="26">
        <f t="shared" si="23"/>
        <v>20870.014808382854</v>
      </c>
      <c r="O538" s="26" t="str">
        <f t="shared" si="24"/>
        <v>Good</v>
      </c>
      <c r="P538" s="25">
        <f t="shared" si="25"/>
        <v>1931</v>
      </c>
      <c r="Q538" s="25">
        <f t="shared" si="26"/>
        <v>1931</v>
      </c>
    </row>
    <row r="539" spans="6:17" ht="15.75" customHeight="1" x14ac:dyDescent="0.2">
      <c r="F539" s="16">
        <v>45128.897171063014</v>
      </c>
      <c r="G539" s="24">
        <v>45128.897171063014</v>
      </c>
      <c r="H539" s="25">
        <v>1753</v>
      </c>
      <c r="I539" s="26">
        <f t="shared" si="18"/>
        <v>-1017182.1547444484</v>
      </c>
      <c r="J539" s="26">
        <f t="shared" si="19"/>
        <v>1049634.1089160112</v>
      </c>
      <c r="K539" s="26" t="str">
        <f t="shared" si="20"/>
        <v>Good</v>
      </c>
      <c r="L539" s="25">
        <f t="shared" si="21"/>
        <v>1753</v>
      </c>
      <c r="M539" s="26">
        <f t="shared" si="22"/>
        <v>-13975.836194986849</v>
      </c>
      <c r="N539" s="26">
        <f t="shared" si="23"/>
        <v>20870.014808382854</v>
      </c>
      <c r="O539" s="26" t="str">
        <f t="shared" si="24"/>
        <v>Good</v>
      </c>
      <c r="P539" s="25">
        <f t="shared" si="25"/>
        <v>1753</v>
      </c>
      <c r="Q539" s="25">
        <f t="shared" si="26"/>
        <v>1753</v>
      </c>
    </row>
    <row r="540" spans="6:17" ht="15.75" customHeight="1" x14ac:dyDescent="0.2">
      <c r="F540" s="16">
        <v>45128.350417154754</v>
      </c>
      <c r="G540" s="24">
        <v>45128.350417154754</v>
      </c>
      <c r="H540" s="25">
        <v>1833</v>
      </c>
      <c r="I540" s="26">
        <f t="shared" si="18"/>
        <v>-1017182.1547444484</v>
      </c>
      <c r="J540" s="26">
        <f t="shared" si="19"/>
        <v>1049634.1089160112</v>
      </c>
      <c r="K540" s="26" t="str">
        <f t="shared" si="20"/>
        <v>Good</v>
      </c>
      <c r="L540" s="25">
        <f t="shared" si="21"/>
        <v>1833</v>
      </c>
      <c r="M540" s="26">
        <f t="shared" si="22"/>
        <v>-13975.836194986849</v>
      </c>
      <c r="N540" s="26">
        <f t="shared" si="23"/>
        <v>20870.014808382854</v>
      </c>
      <c r="O540" s="26" t="str">
        <f t="shared" si="24"/>
        <v>Good</v>
      </c>
      <c r="P540" s="25">
        <f t="shared" si="25"/>
        <v>1833</v>
      </c>
      <c r="Q540" s="25">
        <f t="shared" si="26"/>
        <v>1833</v>
      </c>
    </row>
    <row r="541" spans="6:17" ht="15.75" customHeight="1" x14ac:dyDescent="0.2">
      <c r="F541" s="16">
        <v>45127.810656455644</v>
      </c>
      <c r="G541" s="24">
        <v>45127.810656455644</v>
      </c>
      <c r="H541" s="25">
        <v>2109</v>
      </c>
      <c r="I541" s="26">
        <f t="shared" si="18"/>
        <v>-1017182.1547444484</v>
      </c>
      <c r="J541" s="26">
        <f t="shared" si="19"/>
        <v>1049634.1089160112</v>
      </c>
      <c r="K541" s="26" t="str">
        <f t="shared" si="20"/>
        <v>Good</v>
      </c>
      <c r="L541" s="25">
        <f t="shared" si="21"/>
        <v>2109</v>
      </c>
      <c r="M541" s="26">
        <f t="shared" si="22"/>
        <v>-13975.836194986849</v>
      </c>
      <c r="N541" s="26">
        <f t="shared" si="23"/>
        <v>20870.014808382854</v>
      </c>
      <c r="O541" s="26" t="str">
        <f t="shared" si="24"/>
        <v>Good</v>
      </c>
      <c r="P541" s="25">
        <f t="shared" si="25"/>
        <v>2109</v>
      </c>
      <c r="Q541" s="25">
        <f t="shared" si="26"/>
        <v>2109</v>
      </c>
    </row>
    <row r="542" spans="6:17" ht="15.75" customHeight="1" x14ac:dyDescent="0.2">
      <c r="F542" s="16">
        <v>45127.264350632293</v>
      </c>
      <c r="G542" s="24">
        <v>45127.264350632293</v>
      </c>
      <c r="H542" s="25">
        <v>2057</v>
      </c>
      <c r="I542" s="26">
        <f t="shared" si="18"/>
        <v>-1017182.1547444484</v>
      </c>
      <c r="J542" s="26">
        <f t="shared" si="19"/>
        <v>1049634.1089160112</v>
      </c>
      <c r="K542" s="26" t="str">
        <f t="shared" si="20"/>
        <v>Good</v>
      </c>
      <c r="L542" s="25">
        <f t="shared" si="21"/>
        <v>2057</v>
      </c>
      <c r="M542" s="26">
        <f t="shared" si="22"/>
        <v>-13975.836194986849</v>
      </c>
      <c r="N542" s="26">
        <f t="shared" si="23"/>
        <v>20870.014808382854</v>
      </c>
      <c r="O542" s="26" t="str">
        <f t="shared" si="24"/>
        <v>Good</v>
      </c>
      <c r="P542" s="25">
        <f t="shared" si="25"/>
        <v>2057</v>
      </c>
      <c r="Q542" s="25">
        <f t="shared" si="26"/>
        <v>2057</v>
      </c>
    </row>
    <row r="543" spans="6:17" ht="15.75" customHeight="1" x14ac:dyDescent="0.2">
      <c r="F543" s="16">
        <v>45126.70611233847</v>
      </c>
      <c r="G543" s="24">
        <v>45126.70611233847</v>
      </c>
      <c r="H543" s="25">
        <v>1949</v>
      </c>
      <c r="I543" s="26">
        <f t="shared" si="18"/>
        <v>-1017182.1547444484</v>
      </c>
      <c r="J543" s="26">
        <f t="shared" si="19"/>
        <v>1049634.1089160112</v>
      </c>
      <c r="K543" s="26" t="str">
        <f t="shared" si="20"/>
        <v>Good</v>
      </c>
      <c r="L543" s="25">
        <f t="shared" si="21"/>
        <v>1949</v>
      </c>
      <c r="M543" s="26">
        <f t="shared" si="22"/>
        <v>-13975.836194986849</v>
      </c>
      <c r="N543" s="26">
        <f t="shared" si="23"/>
        <v>20870.014808382854</v>
      </c>
      <c r="O543" s="26" t="str">
        <f t="shared" si="24"/>
        <v>Good</v>
      </c>
      <c r="P543" s="25">
        <f t="shared" si="25"/>
        <v>1949</v>
      </c>
      <c r="Q543" s="25">
        <f t="shared" si="26"/>
        <v>1949</v>
      </c>
    </row>
    <row r="544" spans="6:17" ht="15.75" customHeight="1" x14ac:dyDescent="0.2">
      <c r="F544" s="16">
        <v>45126.108783973294</v>
      </c>
      <c r="G544" s="24">
        <v>45126.108783973294</v>
      </c>
      <c r="H544" s="25">
        <v>1776</v>
      </c>
      <c r="I544" s="26">
        <f t="shared" si="18"/>
        <v>-1017182.1547444484</v>
      </c>
      <c r="J544" s="26">
        <f t="shared" si="19"/>
        <v>1049634.1089160112</v>
      </c>
      <c r="K544" s="26" t="str">
        <f t="shared" si="20"/>
        <v>Good</v>
      </c>
      <c r="L544" s="25">
        <f t="shared" si="21"/>
        <v>1776</v>
      </c>
      <c r="M544" s="26">
        <f t="shared" si="22"/>
        <v>-13975.836194986849</v>
      </c>
      <c r="N544" s="26">
        <f t="shared" si="23"/>
        <v>20870.014808382854</v>
      </c>
      <c r="O544" s="26" t="str">
        <f t="shared" si="24"/>
        <v>Good</v>
      </c>
      <c r="P544" s="25">
        <f t="shared" si="25"/>
        <v>1776</v>
      </c>
      <c r="Q544" s="25">
        <f t="shared" si="26"/>
        <v>1776</v>
      </c>
    </row>
    <row r="545" spans="6:17" ht="15.75" customHeight="1" x14ac:dyDescent="0.2">
      <c r="F545" s="16">
        <v>45125.553032672942</v>
      </c>
      <c r="G545" s="24">
        <v>45125.553032672942</v>
      </c>
      <c r="H545" s="25">
        <v>1840</v>
      </c>
      <c r="I545" s="26">
        <f t="shared" si="18"/>
        <v>-1017182.1547444484</v>
      </c>
      <c r="J545" s="26">
        <f t="shared" si="19"/>
        <v>1049634.1089160112</v>
      </c>
      <c r="K545" s="26" t="str">
        <f t="shared" si="20"/>
        <v>Good</v>
      </c>
      <c r="L545" s="25">
        <f t="shared" si="21"/>
        <v>1840</v>
      </c>
      <c r="M545" s="26">
        <f t="shared" si="22"/>
        <v>-13975.836194986849</v>
      </c>
      <c r="N545" s="26">
        <f t="shared" si="23"/>
        <v>20870.014808382854</v>
      </c>
      <c r="O545" s="26" t="str">
        <f t="shared" si="24"/>
        <v>Good</v>
      </c>
      <c r="P545" s="25">
        <f t="shared" si="25"/>
        <v>1840</v>
      </c>
      <c r="Q545" s="25">
        <f t="shared" si="26"/>
        <v>1840</v>
      </c>
    </row>
    <row r="546" spans="6:17" ht="15.75" customHeight="1" x14ac:dyDescent="0.2">
      <c r="F546" s="16">
        <v>45124.94307549455</v>
      </c>
      <c r="G546" s="24">
        <v>45124.94307549455</v>
      </c>
      <c r="H546" s="25">
        <v>1945</v>
      </c>
      <c r="I546" s="26">
        <f t="shared" si="18"/>
        <v>-1017182.1547444484</v>
      </c>
      <c r="J546" s="26">
        <f t="shared" si="19"/>
        <v>1049634.1089160112</v>
      </c>
      <c r="K546" s="26" t="str">
        <f t="shared" si="20"/>
        <v>Good</v>
      </c>
      <c r="L546" s="25">
        <f t="shared" si="21"/>
        <v>1945</v>
      </c>
      <c r="M546" s="26">
        <f t="shared" si="22"/>
        <v>-13975.836194986849</v>
      </c>
      <c r="N546" s="26">
        <f t="shared" si="23"/>
        <v>20870.014808382854</v>
      </c>
      <c r="O546" s="26" t="str">
        <f t="shared" si="24"/>
        <v>Good</v>
      </c>
      <c r="P546" s="25">
        <f t="shared" si="25"/>
        <v>1945</v>
      </c>
      <c r="Q546" s="25">
        <f t="shared" si="26"/>
        <v>1945</v>
      </c>
    </row>
    <row r="547" spans="6:17" ht="15.75" customHeight="1" x14ac:dyDescent="0.2">
      <c r="F547" s="16">
        <v>45124.41254090803</v>
      </c>
      <c r="G547" s="24">
        <v>45124.41254090803</v>
      </c>
      <c r="H547" s="25">
        <v>1843</v>
      </c>
      <c r="I547" s="26">
        <f t="shared" si="18"/>
        <v>-1017182.1547444484</v>
      </c>
      <c r="J547" s="26">
        <f t="shared" si="19"/>
        <v>1049634.1089160112</v>
      </c>
      <c r="K547" s="26" t="str">
        <f t="shared" si="20"/>
        <v>Good</v>
      </c>
      <c r="L547" s="25">
        <f t="shared" si="21"/>
        <v>1843</v>
      </c>
      <c r="M547" s="26">
        <f t="shared" si="22"/>
        <v>-13975.836194986849</v>
      </c>
      <c r="N547" s="26">
        <f t="shared" si="23"/>
        <v>20870.014808382854</v>
      </c>
      <c r="O547" s="26" t="str">
        <f t="shared" si="24"/>
        <v>Good</v>
      </c>
      <c r="P547" s="25">
        <f t="shared" si="25"/>
        <v>1843</v>
      </c>
      <c r="Q547" s="25">
        <f t="shared" si="26"/>
        <v>1843</v>
      </c>
    </row>
    <row r="548" spans="6:17" ht="15.75" customHeight="1" x14ac:dyDescent="0.2">
      <c r="F548" s="16">
        <v>45121.664430597477</v>
      </c>
      <c r="G548" s="24">
        <v>45121.664430597477</v>
      </c>
      <c r="H548" s="25">
        <v>2154</v>
      </c>
      <c r="I548" s="26">
        <f t="shared" si="18"/>
        <v>-1017182.1547444484</v>
      </c>
      <c r="J548" s="26">
        <f t="shared" si="19"/>
        <v>1049634.1089160112</v>
      </c>
      <c r="K548" s="26" t="str">
        <f t="shared" si="20"/>
        <v>Good</v>
      </c>
      <c r="L548" s="25">
        <f t="shared" si="21"/>
        <v>2154</v>
      </c>
      <c r="M548" s="26">
        <f t="shared" si="22"/>
        <v>-13975.836194986849</v>
      </c>
      <c r="N548" s="26">
        <f t="shared" si="23"/>
        <v>20870.014808382854</v>
      </c>
      <c r="O548" s="26" t="str">
        <f t="shared" si="24"/>
        <v>Good</v>
      </c>
      <c r="P548" s="25">
        <f t="shared" si="25"/>
        <v>2154</v>
      </c>
      <c r="Q548" s="25">
        <f t="shared" si="26"/>
        <v>2154</v>
      </c>
    </row>
    <row r="549" spans="6:17" ht="15.75" customHeight="1" x14ac:dyDescent="0.2">
      <c r="F549" s="16">
        <v>45121.07253001869</v>
      </c>
      <c r="G549" s="24">
        <v>45121.07253001869</v>
      </c>
      <c r="H549" s="25">
        <v>1939</v>
      </c>
      <c r="I549" s="26">
        <f t="shared" si="18"/>
        <v>-1017182.1547444484</v>
      </c>
      <c r="J549" s="26">
        <f t="shared" si="19"/>
        <v>1049634.1089160112</v>
      </c>
      <c r="K549" s="26" t="str">
        <f t="shared" si="20"/>
        <v>Good</v>
      </c>
      <c r="L549" s="25">
        <f t="shared" si="21"/>
        <v>1939</v>
      </c>
      <c r="M549" s="26">
        <f t="shared" si="22"/>
        <v>-13975.836194986849</v>
      </c>
      <c r="N549" s="26">
        <f t="shared" si="23"/>
        <v>20870.014808382854</v>
      </c>
      <c r="O549" s="26" t="str">
        <f t="shared" si="24"/>
        <v>Good</v>
      </c>
      <c r="P549" s="25">
        <f t="shared" si="25"/>
        <v>1939</v>
      </c>
      <c r="Q549" s="25">
        <f t="shared" si="26"/>
        <v>1939</v>
      </c>
    </row>
    <row r="550" spans="6:17" ht="15.75" customHeight="1" x14ac:dyDescent="0.2">
      <c r="F550" s="16">
        <v>45120.467578363132</v>
      </c>
      <c r="G550" s="24">
        <v>45120.467578363132</v>
      </c>
      <c r="H550" s="25">
        <v>2141</v>
      </c>
      <c r="I550" s="26">
        <f t="shared" si="18"/>
        <v>-1017182.1547444484</v>
      </c>
      <c r="J550" s="26">
        <f t="shared" si="19"/>
        <v>1049634.1089160112</v>
      </c>
      <c r="K550" s="26" t="str">
        <f t="shared" si="20"/>
        <v>Good</v>
      </c>
      <c r="L550" s="25">
        <f t="shared" si="21"/>
        <v>2141</v>
      </c>
      <c r="M550" s="26">
        <f t="shared" si="22"/>
        <v>-13975.836194986849</v>
      </c>
      <c r="N550" s="26">
        <f t="shared" si="23"/>
        <v>20870.014808382854</v>
      </c>
      <c r="O550" s="26" t="str">
        <f t="shared" si="24"/>
        <v>Good</v>
      </c>
      <c r="P550" s="25">
        <f t="shared" si="25"/>
        <v>2141</v>
      </c>
      <c r="Q550" s="25">
        <f t="shared" si="26"/>
        <v>2141</v>
      </c>
    </row>
    <row r="551" spans="6:17" ht="15.75" customHeight="1" x14ac:dyDescent="0.2">
      <c r="F551" s="16">
        <v>45119.861980132897</v>
      </c>
      <c r="G551" s="24">
        <v>45119.861980132897</v>
      </c>
      <c r="H551" s="25">
        <v>2053</v>
      </c>
      <c r="I551" s="26">
        <f t="shared" si="18"/>
        <v>-1017182.1547444484</v>
      </c>
      <c r="J551" s="26">
        <f t="shared" si="19"/>
        <v>1049634.1089160112</v>
      </c>
      <c r="K551" s="26" t="str">
        <f t="shared" si="20"/>
        <v>Good</v>
      </c>
      <c r="L551" s="25">
        <f t="shared" si="21"/>
        <v>2053</v>
      </c>
      <c r="M551" s="26">
        <f t="shared" si="22"/>
        <v>-13975.836194986849</v>
      </c>
      <c r="N551" s="26">
        <f t="shared" si="23"/>
        <v>20870.014808382854</v>
      </c>
      <c r="O551" s="26" t="str">
        <f t="shared" si="24"/>
        <v>Good</v>
      </c>
      <c r="P551" s="25">
        <f t="shared" si="25"/>
        <v>2053</v>
      </c>
      <c r="Q551" s="25">
        <f t="shared" si="26"/>
        <v>2053</v>
      </c>
    </row>
    <row r="552" spans="6:17" ht="15.75" customHeight="1" x14ac:dyDescent="0.2">
      <c r="F552" s="16">
        <v>45119.266548142426</v>
      </c>
      <c r="G552" s="24">
        <v>45119.266548142426</v>
      </c>
      <c r="H552" s="25">
        <v>1902</v>
      </c>
      <c r="I552" s="26">
        <f t="shared" si="18"/>
        <v>-1017182.1547444484</v>
      </c>
      <c r="J552" s="26">
        <f t="shared" si="19"/>
        <v>1049634.1089160112</v>
      </c>
      <c r="K552" s="26" t="str">
        <f t="shared" si="20"/>
        <v>Good</v>
      </c>
      <c r="L552" s="25">
        <f t="shared" si="21"/>
        <v>1902</v>
      </c>
      <c r="M552" s="26">
        <f t="shared" si="22"/>
        <v>-13975.836194986849</v>
      </c>
      <c r="N552" s="26">
        <f t="shared" si="23"/>
        <v>20870.014808382854</v>
      </c>
      <c r="O552" s="26" t="str">
        <f t="shared" si="24"/>
        <v>Good</v>
      </c>
      <c r="P552" s="25">
        <f t="shared" si="25"/>
        <v>1902</v>
      </c>
      <c r="Q552" s="25">
        <f t="shared" si="26"/>
        <v>1902</v>
      </c>
    </row>
    <row r="553" spans="6:17" ht="15.75" customHeight="1" x14ac:dyDescent="0.2">
      <c r="F553" s="16">
        <v>45118.707137374891</v>
      </c>
      <c r="G553" s="24">
        <v>45118.707137374891</v>
      </c>
      <c r="H553" s="25">
        <v>2026</v>
      </c>
      <c r="I553" s="26">
        <f t="shared" si="18"/>
        <v>-1017182.1547444484</v>
      </c>
      <c r="J553" s="26">
        <f t="shared" si="19"/>
        <v>1049634.1089160112</v>
      </c>
      <c r="K553" s="26" t="str">
        <f t="shared" si="20"/>
        <v>Good</v>
      </c>
      <c r="L553" s="25">
        <f t="shared" si="21"/>
        <v>2026</v>
      </c>
      <c r="M553" s="26">
        <f t="shared" si="22"/>
        <v>-13975.836194986849</v>
      </c>
      <c r="N553" s="26">
        <f t="shared" si="23"/>
        <v>20870.014808382854</v>
      </c>
      <c r="O553" s="26" t="str">
        <f t="shared" si="24"/>
        <v>Good</v>
      </c>
      <c r="P553" s="25">
        <f t="shared" si="25"/>
        <v>2026</v>
      </c>
      <c r="Q553" s="25">
        <f t="shared" si="26"/>
        <v>2026</v>
      </c>
    </row>
    <row r="554" spans="6:17" ht="15.75" customHeight="1" x14ac:dyDescent="0.2">
      <c r="F554" s="16">
        <v>45118.105953596911</v>
      </c>
      <c r="G554" s="24">
        <v>45118.105953596911</v>
      </c>
      <c r="H554" s="25">
        <v>1848</v>
      </c>
      <c r="I554" s="26">
        <f t="shared" si="18"/>
        <v>-1017182.1547444484</v>
      </c>
      <c r="J554" s="26">
        <f t="shared" si="19"/>
        <v>1049634.1089160112</v>
      </c>
      <c r="K554" s="26" t="str">
        <f t="shared" si="20"/>
        <v>Good</v>
      </c>
      <c r="L554" s="25">
        <f t="shared" si="21"/>
        <v>1848</v>
      </c>
      <c r="M554" s="26">
        <f t="shared" si="22"/>
        <v>-13975.836194986849</v>
      </c>
      <c r="N554" s="26">
        <f t="shared" si="23"/>
        <v>20870.014808382854</v>
      </c>
      <c r="O554" s="26" t="str">
        <f t="shared" si="24"/>
        <v>Good</v>
      </c>
      <c r="P554" s="25">
        <f t="shared" si="25"/>
        <v>1848</v>
      </c>
      <c r="Q554" s="25">
        <f t="shared" si="26"/>
        <v>1848</v>
      </c>
    </row>
    <row r="555" spans="6:17" ht="15.75" customHeight="1" x14ac:dyDescent="0.2">
      <c r="F555" s="16">
        <v>45117.547677960683</v>
      </c>
      <c r="G555" s="24">
        <v>45117.547677960683</v>
      </c>
      <c r="H555" s="25">
        <v>2043</v>
      </c>
      <c r="I555" s="26">
        <f t="shared" si="18"/>
        <v>-1017182.1547444484</v>
      </c>
      <c r="J555" s="26">
        <f t="shared" si="19"/>
        <v>1049634.1089160112</v>
      </c>
      <c r="K555" s="26" t="str">
        <f t="shared" si="20"/>
        <v>Good</v>
      </c>
      <c r="L555" s="25">
        <f t="shared" si="21"/>
        <v>2043</v>
      </c>
      <c r="M555" s="26">
        <f t="shared" si="22"/>
        <v>-13975.836194986849</v>
      </c>
      <c r="N555" s="26">
        <f t="shared" si="23"/>
        <v>20870.014808382854</v>
      </c>
      <c r="O555" s="26" t="str">
        <f t="shared" si="24"/>
        <v>Good</v>
      </c>
      <c r="P555" s="25">
        <f t="shared" si="25"/>
        <v>2043</v>
      </c>
      <c r="Q555" s="25">
        <f t="shared" si="26"/>
        <v>2043</v>
      </c>
    </row>
    <row r="556" spans="6:17" ht="15.75" customHeight="1" x14ac:dyDescent="0.2">
      <c r="F556" s="16">
        <v>45114.707739173602</v>
      </c>
      <c r="G556" s="24">
        <v>45114.707739173602</v>
      </c>
      <c r="H556" s="25">
        <v>2355</v>
      </c>
      <c r="I556" s="26">
        <f t="shared" si="18"/>
        <v>-1017182.1547444484</v>
      </c>
      <c r="J556" s="26">
        <f t="shared" si="19"/>
        <v>1049634.1089160112</v>
      </c>
      <c r="K556" s="26" t="str">
        <f t="shared" si="20"/>
        <v>Good</v>
      </c>
      <c r="L556" s="25">
        <f t="shared" si="21"/>
        <v>2355</v>
      </c>
      <c r="M556" s="26">
        <f t="shared" si="22"/>
        <v>-13975.836194986849</v>
      </c>
      <c r="N556" s="26">
        <f t="shared" si="23"/>
        <v>20870.014808382854</v>
      </c>
      <c r="O556" s="26" t="str">
        <f t="shared" si="24"/>
        <v>Good</v>
      </c>
      <c r="P556" s="25">
        <f t="shared" si="25"/>
        <v>2355</v>
      </c>
      <c r="Q556" s="25">
        <f t="shared" si="26"/>
        <v>2355</v>
      </c>
    </row>
    <row r="557" spans="6:17" ht="15.75" customHeight="1" x14ac:dyDescent="0.2">
      <c r="F557" s="16">
        <v>45114.159760709234</v>
      </c>
      <c r="G557" s="24">
        <v>45114.159760709234</v>
      </c>
      <c r="H557" s="25">
        <v>2189</v>
      </c>
      <c r="I557" s="26">
        <f t="shared" si="18"/>
        <v>-1017182.1547444484</v>
      </c>
      <c r="J557" s="26">
        <f t="shared" si="19"/>
        <v>1049634.1089160112</v>
      </c>
      <c r="K557" s="26" t="str">
        <f t="shared" si="20"/>
        <v>Good</v>
      </c>
      <c r="L557" s="25">
        <f t="shared" si="21"/>
        <v>2189</v>
      </c>
      <c r="M557" s="26">
        <f t="shared" si="22"/>
        <v>-13975.836194986849</v>
      </c>
      <c r="N557" s="26">
        <f t="shared" si="23"/>
        <v>20870.014808382854</v>
      </c>
      <c r="O557" s="26" t="str">
        <f t="shared" si="24"/>
        <v>Good</v>
      </c>
      <c r="P557" s="25">
        <f t="shared" si="25"/>
        <v>2189</v>
      </c>
      <c r="Q557" s="25">
        <f t="shared" si="26"/>
        <v>2189</v>
      </c>
    </row>
    <row r="558" spans="6:17" ht="15.75" customHeight="1" x14ac:dyDescent="0.2">
      <c r="F558" s="16">
        <v>45113.564339033263</v>
      </c>
      <c r="G558" s="24">
        <v>45113.564339033263</v>
      </c>
      <c r="H558" s="25">
        <v>2059</v>
      </c>
      <c r="I558" s="26">
        <f t="shared" si="18"/>
        <v>-1017182.1547444484</v>
      </c>
      <c r="J558" s="26">
        <f t="shared" si="19"/>
        <v>1049634.1089160112</v>
      </c>
      <c r="K558" s="26" t="str">
        <f t="shared" si="20"/>
        <v>Good</v>
      </c>
      <c r="L558" s="25">
        <f t="shared" si="21"/>
        <v>2059</v>
      </c>
      <c r="M558" s="26">
        <f t="shared" si="22"/>
        <v>-13975.836194986849</v>
      </c>
      <c r="N558" s="26">
        <f t="shared" si="23"/>
        <v>20870.014808382854</v>
      </c>
      <c r="O558" s="26" t="str">
        <f t="shared" si="24"/>
        <v>Good</v>
      </c>
      <c r="P558" s="25">
        <f t="shared" si="25"/>
        <v>2059</v>
      </c>
      <c r="Q558" s="25">
        <f t="shared" si="26"/>
        <v>2059</v>
      </c>
    </row>
    <row r="559" spans="6:17" ht="15.75" customHeight="1" x14ac:dyDescent="0.2">
      <c r="F559" s="16">
        <v>45113.013909358284</v>
      </c>
      <c r="G559" s="24">
        <v>45113.013909358284</v>
      </c>
      <c r="H559" s="25">
        <v>2427</v>
      </c>
      <c r="I559" s="26">
        <f t="shared" si="18"/>
        <v>-1017182.1547444484</v>
      </c>
      <c r="J559" s="26">
        <f t="shared" si="19"/>
        <v>1049634.1089160112</v>
      </c>
      <c r="K559" s="26" t="str">
        <f t="shared" si="20"/>
        <v>Good</v>
      </c>
      <c r="L559" s="25">
        <f t="shared" si="21"/>
        <v>2427</v>
      </c>
      <c r="M559" s="26">
        <f t="shared" si="22"/>
        <v>-13975.836194986849</v>
      </c>
      <c r="N559" s="26">
        <f t="shared" si="23"/>
        <v>20870.014808382854</v>
      </c>
      <c r="O559" s="26" t="str">
        <f t="shared" si="24"/>
        <v>Good</v>
      </c>
      <c r="P559" s="25">
        <f t="shared" si="25"/>
        <v>2427</v>
      </c>
      <c r="Q559" s="25">
        <f t="shared" si="26"/>
        <v>2427</v>
      </c>
    </row>
    <row r="560" spans="6:17" ht="15.75" customHeight="1" x14ac:dyDescent="0.2">
      <c r="F560" s="16">
        <v>45112.425648160584</v>
      </c>
      <c r="G560" s="24">
        <v>45112.425648160584</v>
      </c>
      <c r="H560" s="25">
        <v>2131</v>
      </c>
      <c r="I560" s="26">
        <f t="shared" si="18"/>
        <v>-1017182.1547444484</v>
      </c>
      <c r="J560" s="26">
        <f t="shared" si="19"/>
        <v>1049634.1089160112</v>
      </c>
      <c r="K560" s="26" t="str">
        <f t="shared" si="20"/>
        <v>Good</v>
      </c>
      <c r="L560" s="25">
        <f t="shared" si="21"/>
        <v>2131</v>
      </c>
      <c r="M560" s="26">
        <f t="shared" si="22"/>
        <v>-13975.836194986849</v>
      </c>
      <c r="N560" s="26">
        <f t="shared" si="23"/>
        <v>20870.014808382854</v>
      </c>
      <c r="O560" s="26" t="str">
        <f t="shared" si="24"/>
        <v>Good</v>
      </c>
      <c r="P560" s="25">
        <f t="shared" si="25"/>
        <v>2131</v>
      </c>
      <c r="Q560" s="25">
        <f t="shared" si="26"/>
        <v>2131</v>
      </c>
    </row>
    <row r="561" spans="6:17" ht="15.75" customHeight="1" x14ac:dyDescent="0.2">
      <c r="F561" s="16">
        <v>45111.855253420923</v>
      </c>
      <c r="G561" s="24">
        <v>45111.855253420923</v>
      </c>
      <c r="H561" s="25">
        <v>2039</v>
      </c>
      <c r="I561" s="26">
        <f t="shared" si="18"/>
        <v>-1017182.1547444484</v>
      </c>
      <c r="J561" s="26">
        <f t="shared" si="19"/>
        <v>1049634.1089160112</v>
      </c>
      <c r="K561" s="26" t="str">
        <f t="shared" si="20"/>
        <v>Good</v>
      </c>
      <c r="L561" s="25">
        <f t="shared" si="21"/>
        <v>2039</v>
      </c>
      <c r="M561" s="26">
        <f t="shared" si="22"/>
        <v>-13975.836194986849</v>
      </c>
      <c r="N561" s="26">
        <f t="shared" si="23"/>
        <v>20870.014808382854</v>
      </c>
      <c r="O561" s="26" t="str">
        <f t="shared" si="24"/>
        <v>Good</v>
      </c>
      <c r="P561" s="25">
        <f t="shared" si="25"/>
        <v>2039</v>
      </c>
      <c r="Q561" s="25">
        <f t="shared" si="26"/>
        <v>2039</v>
      </c>
    </row>
    <row r="562" spans="6:17" ht="15.75" customHeight="1" x14ac:dyDescent="0.2">
      <c r="F562" s="16">
        <v>45111.309055463913</v>
      </c>
      <c r="G562" s="24">
        <v>45111.309055463913</v>
      </c>
      <c r="H562" s="25">
        <v>2227</v>
      </c>
      <c r="I562" s="26">
        <f t="shared" si="18"/>
        <v>-1017182.1547444484</v>
      </c>
      <c r="J562" s="26">
        <f t="shared" si="19"/>
        <v>1049634.1089160112</v>
      </c>
      <c r="K562" s="26" t="str">
        <f t="shared" si="20"/>
        <v>Good</v>
      </c>
      <c r="L562" s="25">
        <f t="shared" si="21"/>
        <v>2227</v>
      </c>
      <c r="M562" s="26">
        <f t="shared" si="22"/>
        <v>-13975.836194986849</v>
      </c>
      <c r="N562" s="26">
        <f t="shared" si="23"/>
        <v>20870.014808382854</v>
      </c>
      <c r="O562" s="26" t="str">
        <f t="shared" si="24"/>
        <v>Good</v>
      </c>
      <c r="P562" s="25">
        <f t="shared" si="25"/>
        <v>2227</v>
      </c>
      <c r="Q562" s="25">
        <f t="shared" si="26"/>
        <v>2227</v>
      </c>
    </row>
    <row r="563" spans="6:17" ht="15.75" customHeight="1" x14ac:dyDescent="0.2">
      <c r="F563" s="16">
        <v>45110.718952476287</v>
      </c>
      <c r="G563" s="24">
        <v>45110.718952476287</v>
      </c>
      <c r="H563" s="25">
        <v>2160</v>
      </c>
      <c r="I563" s="26">
        <f t="shared" si="18"/>
        <v>-1017182.1547444484</v>
      </c>
      <c r="J563" s="26">
        <f t="shared" si="19"/>
        <v>1049634.1089160112</v>
      </c>
      <c r="K563" s="26" t="str">
        <f t="shared" si="20"/>
        <v>Good</v>
      </c>
      <c r="L563" s="25">
        <f t="shared" si="21"/>
        <v>2160</v>
      </c>
      <c r="M563" s="26">
        <f t="shared" si="22"/>
        <v>-13975.836194986849</v>
      </c>
      <c r="N563" s="26">
        <f t="shared" si="23"/>
        <v>20870.014808382854</v>
      </c>
      <c r="O563" s="26" t="str">
        <f t="shared" si="24"/>
        <v>Good</v>
      </c>
      <c r="P563" s="25">
        <f t="shared" si="25"/>
        <v>2160</v>
      </c>
      <c r="Q563" s="25">
        <f t="shared" si="26"/>
        <v>2160</v>
      </c>
    </row>
    <row r="564" spans="6:17" ht="15.75" customHeight="1" x14ac:dyDescent="0.2">
      <c r="F564" s="16">
        <v>45110.127970362162</v>
      </c>
      <c r="G564" s="24">
        <v>45110.127970362162</v>
      </c>
      <c r="H564" s="25">
        <v>2262</v>
      </c>
      <c r="I564" s="26">
        <f t="shared" si="18"/>
        <v>-1017182.1547444484</v>
      </c>
      <c r="J564" s="26">
        <f t="shared" si="19"/>
        <v>1049634.1089160112</v>
      </c>
      <c r="K564" s="26" t="str">
        <f t="shared" si="20"/>
        <v>Good</v>
      </c>
      <c r="L564" s="25">
        <f t="shared" si="21"/>
        <v>2262</v>
      </c>
      <c r="M564" s="26">
        <f t="shared" si="22"/>
        <v>-13975.836194986849</v>
      </c>
      <c r="N564" s="26">
        <f t="shared" si="23"/>
        <v>20870.014808382854</v>
      </c>
      <c r="O564" s="26" t="str">
        <f t="shared" si="24"/>
        <v>Good</v>
      </c>
      <c r="P564" s="25">
        <f t="shared" si="25"/>
        <v>2262</v>
      </c>
      <c r="Q564" s="25">
        <f t="shared" si="26"/>
        <v>2262</v>
      </c>
    </row>
    <row r="565" spans="6:17" ht="15.75" customHeight="1" x14ac:dyDescent="0.2">
      <c r="F565" s="16">
        <v>45107.8312636474</v>
      </c>
      <c r="G565" s="24">
        <v>45107.8312636474</v>
      </c>
      <c r="H565" s="25">
        <v>2477</v>
      </c>
      <c r="I565" s="26">
        <f t="shared" si="18"/>
        <v>-1017182.1547444484</v>
      </c>
      <c r="J565" s="26">
        <f t="shared" si="19"/>
        <v>1049634.1089160112</v>
      </c>
      <c r="K565" s="26" t="str">
        <f t="shared" si="20"/>
        <v>Good</v>
      </c>
      <c r="L565" s="25">
        <f t="shared" si="21"/>
        <v>2477</v>
      </c>
      <c r="M565" s="26">
        <f t="shared" si="22"/>
        <v>-13975.836194986849</v>
      </c>
      <c r="N565" s="26">
        <f t="shared" si="23"/>
        <v>20870.014808382854</v>
      </c>
      <c r="O565" s="26" t="str">
        <f t="shared" si="24"/>
        <v>Good</v>
      </c>
      <c r="P565" s="25">
        <f t="shared" si="25"/>
        <v>2477</v>
      </c>
      <c r="Q565" s="25">
        <f t="shared" si="26"/>
        <v>2477</v>
      </c>
    </row>
    <row r="566" spans="6:17" ht="15.75" customHeight="1" x14ac:dyDescent="0.2">
      <c r="F566" s="16">
        <v>45107.220151428926</v>
      </c>
      <c r="G566" s="24">
        <v>45107.220151428926</v>
      </c>
      <c r="H566" s="25">
        <v>2112</v>
      </c>
      <c r="I566" s="26">
        <f t="shared" si="18"/>
        <v>-1017182.1547444484</v>
      </c>
      <c r="J566" s="26">
        <f t="shared" si="19"/>
        <v>1049634.1089160112</v>
      </c>
      <c r="K566" s="26" t="str">
        <f t="shared" si="20"/>
        <v>Good</v>
      </c>
      <c r="L566" s="25">
        <f t="shared" si="21"/>
        <v>2112</v>
      </c>
      <c r="M566" s="26">
        <f t="shared" si="22"/>
        <v>-13975.836194986849</v>
      </c>
      <c r="N566" s="26">
        <f t="shared" si="23"/>
        <v>20870.014808382854</v>
      </c>
      <c r="O566" s="26" t="str">
        <f t="shared" si="24"/>
        <v>Good</v>
      </c>
      <c r="P566" s="25">
        <f t="shared" si="25"/>
        <v>2112</v>
      </c>
      <c r="Q566" s="25">
        <f t="shared" si="26"/>
        <v>2112</v>
      </c>
    </row>
    <row r="567" spans="6:17" ht="15.75" customHeight="1" x14ac:dyDescent="0.2">
      <c r="F567" s="16">
        <v>45106.687207198811</v>
      </c>
      <c r="G567" s="24">
        <v>45106.687207198811</v>
      </c>
      <c r="H567" s="25">
        <v>2275</v>
      </c>
      <c r="I567" s="26">
        <f t="shared" si="18"/>
        <v>-1017182.1547444484</v>
      </c>
      <c r="J567" s="26">
        <f t="shared" si="19"/>
        <v>1049634.1089160112</v>
      </c>
      <c r="K567" s="26" t="str">
        <f t="shared" si="20"/>
        <v>Good</v>
      </c>
      <c r="L567" s="25">
        <f t="shared" si="21"/>
        <v>2275</v>
      </c>
      <c r="M567" s="26">
        <f t="shared" si="22"/>
        <v>-13975.836194986849</v>
      </c>
      <c r="N567" s="26">
        <f t="shared" si="23"/>
        <v>20870.014808382854</v>
      </c>
      <c r="O567" s="26" t="str">
        <f t="shared" si="24"/>
        <v>Good</v>
      </c>
      <c r="P567" s="25">
        <f t="shared" si="25"/>
        <v>2275</v>
      </c>
      <c r="Q567" s="25">
        <f t="shared" si="26"/>
        <v>2275</v>
      </c>
    </row>
    <row r="568" spans="6:17" ht="15.75" customHeight="1" x14ac:dyDescent="0.2">
      <c r="F568" s="16">
        <v>45106.093870765893</v>
      </c>
      <c r="G568" s="24">
        <v>45106.093870765893</v>
      </c>
      <c r="H568" s="25">
        <v>2630</v>
      </c>
      <c r="I568" s="26">
        <f t="shared" si="18"/>
        <v>-1017182.1547444484</v>
      </c>
      <c r="J568" s="26">
        <f t="shared" si="19"/>
        <v>1049634.1089160112</v>
      </c>
      <c r="K568" s="26" t="str">
        <f t="shared" si="20"/>
        <v>Good</v>
      </c>
      <c r="L568" s="25">
        <f t="shared" si="21"/>
        <v>2630</v>
      </c>
      <c r="M568" s="26">
        <f t="shared" si="22"/>
        <v>-13975.836194986849</v>
      </c>
      <c r="N568" s="26">
        <f t="shared" si="23"/>
        <v>20870.014808382854</v>
      </c>
      <c r="O568" s="26" t="str">
        <f t="shared" si="24"/>
        <v>Good</v>
      </c>
      <c r="P568" s="25">
        <f t="shared" si="25"/>
        <v>2630</v>
      </c>
      <c r="Q568" s="25">
        <f t="shared" si="26"/>
        <v>2630</v>
      </c>
    </row>
    <row r="569" spans="6:17" ht="15.75" customHeight="1" x14ac:dyDescent="0.2">
      <c r="F569" s="16">
        <v>45105.552251557514</v>
      </c>
      <c r="G569" s="24">
        <v>45105.552251557514</v>
      </c>
      <c r="H569" s="25">
        <v>2308</v>
      </c>
      <c r="I569" s="26">
        <f t="shared" si="18"/>
        <v>-1017182.1547444484</v>
      </c>
      <c r="J569" s="26">
        <f t="shared" si="19"/>
        <v>1049634.1089160112</v>
      </c>
      <c r="K569" s="26" t="str">
        <f t="shared" si="20"/>
        <v>Good</v>
      </c>
      <c r="L569" s="25">
        <f t="shared" si="21"/>
        <v>2308</v>
      </c>
      <c r="M569" s="26">
        <f t="shared" si="22"/>
        <v>-13975.836194986849</v>
      </c>
      <c r="N569" s="26">
        <f t="shared" si="23"/>
        <v>20870.014808382854</v>
      </c>
      <c r="O569" s="26" t="str">
        <f t="shared" si="24"/>
        <v>Good</v>
      </c>
      <c r="P569" s="25">
        <f t="shared" si="25"/>
        <v>2308</v>
      </c>
      <c r="Q569" s="25">
        <f t="shared" si="26"/>
        <v>2308</v>
      </c>
    </row>
    <row r="570" spans="6:17" ht="15.75" customHeight="1" x14ac:dyDescent="0.2">
      <c r="F570" s="16">
        <v>45104.993935571656</v>
      </c>
      <c r="G570" s="24">
        <v>45104.993935571656</v>
      </c>
      <c r="H570" s="25">
        <v>2220</v>
      </c>
      <c r="I570" s="26">
        <f t="shared" si="18"/>
        <v>-1017182.1547444484</v>
      </c>
      <c r="J570" s="26">
        <f t="shared" si="19"/>
        <v>1049634.1089160112</v>
      </c>
      <c r="K570" s="26" t="str">
        <f t="shared" si="20"/>
        <v>Good</v>
      </c>
      <c r="L570" s="25">
        <f t="shared" si="21"/>
        <v>2220</v>
      </c>
      <c r="M570" s="26">
        <f t="shared" si="22"/>
        <v>-13975.836194986849</v>
      </c>
      <c r="N570" s="26">
        <f t="shared" si="23"/>
        <v>20870.014808382854</v>
      </c>
      <c r="O570" s="26" t="str">
        <f t="shared" si="24"/>
        <v>Good</v>
      </c>
      <c r="P570" s="25">
        <f t="shared" si="25"/>
        <v>2220</v>
      </c>
      <c r="Q570" s="25">
        <f t="shared" si="26"/>
        <v>2220</v>
      </c>
    </row>
    <row r="571" spans="6:17" ht="15.75" customHeight="1" x14ac:dyDescent="0.2">
      <c r="F571" s="16">
        <v>45104.446645373922</v>
      </c>
      <c r="G571" s="24">
        <v>45104.446645373922</v>
      </c>
      <c r="H571" s="25">
        <v>2484</v>
      </c>
      <c r="I571" s="26">
        <f t="shared" si="18"/>
        <v>-1017182.1547444484</v>
      </c>
      <c r="J571" s="26">
        <f t="shared" si="19"/>
        <v>1049634.1089160112</v>
      </c>
      <c r="K571" s="26" t="str">
        <f t="shared" si="20"/>
        <v>Good</v>
      </c>
      <c r="L571" s="25">
        <f t="shared" si="21"/>
        <v>2484</v>
      </c>
      <c r="M571" s="26">
        <f t="shared" si="22"/>
        <v>-13975.836194986849</v>
      </c>
      <c r="N571" s="26">
        <f t="shared" si="23"/>
        <v>20870.014808382854</v>
      </c>
      <c r="O571" s="26" t="str">
        <f t="shared" si="24"/>
        <v>Good</v>
      </c>
      <c r="P571" s="25">
        <f t="shared" si="25"/>
        <v>2484</v>
      </c>
      <c r="Q571" s="25">
        <f t="shared" si="26"/>
        <v>2484</v>
      </c>
    </row>
    <row r="572" spans="6:17" ht="15.75" customHeight="1" x14ac:dyDescent="0.2">
      <c r="F572" s="16">
        <v>45103.857559406424</v>
      </c>
      <c r="G572" s="24">
        <v>45103.857559406424</v>
      </c>
      <c r="H572" s="25">
        <v>2616</v>
      </c>
      <c r="I572" s="26">
        <f t="shared" si="18"/>
        <v>-1017182.1547444484</v>
      </c>
      <c r="J572" s="26">
        <f t="shared" si="19"/>
        <v>1049634.1089160112</v>
      </c>
      <c r="K572" s="26" t="str">
        <f t="shared" si="20"/>
        <v>Good</v>
      </c>
      <c r="L572" s="25">
        <f t="shared" si="21"/>
        <v>2616</v>
      </c>
      <c r="M572" s="26">
        <f t="shared" si="22"/>
        <v>-13975.836194986849</v>
      </c>
      <c r="N572" s="26">
        <f t="shared" si="23"/>
        <v>20870.014808382854</v>
      </c>
      <c r="O572" s="26" t="str">
        <f t="shared" si="24"/>
        <v>Good</v>
      </c>
      <c r="P572" s="25">
        <f t="shared" si="25"/>
        <v>2616</v>
      </c>
      <c r="Q572" s="25">
        <f t="shared" si="26"/>
        <v>2616</v>
      </c>
    </row>
    <row r="573" spans="6:17" ht="15.75" customHeight="1" x14ac:dyDescent="0.2">
      <c r="F573" s="16">
        <v>45103.296907951546</v>
      </c>
      <c r="G573" s="24">
        <v>45103.296907951546</v>
      </c>
      <c r="H573" s="25">
        <v>2538</v>
      </c>
      <c r="I573" s="26">
        <f t="shared" si="18"/>
        <v>-1017182.1547444484</v>
      </c>
      <c r="J573" s="26">
        <f t="shared" si="19"/>
        <v>1049634.1089160112</v>
      </c>
      <c r="K573" s="26" t="str">
        <f t="shared" si="20"/>
        <v>Good</v>
      </c>
      <c r="L573" s="25">
        <f t="shared" si="21"/>
        <v>2538</v>
      </c>
      <c r="M573" s="26">
        <f t="shared" si="22"/>
        <v>-13975.836194986849</v>
      </c>
      <c r="N573" s="26">
        <f t="shared" si="23"/>
        <v>20870.014808382854</v>
      </c>
      <c r="O573" s="26" t="str">
        <f t="shared" si="24"/>
        <v>Good</v>
      </c>
      <c r="P573" s="25">
        <f t="shared" si="25"/>
        <v>2538</v>
      </c>
      <c r="Q573" s="25">
        <f t="shared" si="26"/>
        <v>2538</v>
      </c>
    </row>
    <row r="574" spans="6:17" ht="15.75" customHeight="1" x14ac:dyDescent="0.2">
      <c r="F574" s="16">
        <v>45100.426140266893</v>
      </c>
      <c r="G574" s="24">
        <v>45100.426140266893</v>
      </c>
      <c r="H574" s="25">
        <v>2754</v>
      </c>
      <c r="I574" s="26">
        <f t="shared" si="18"/>
        <v>-1017182.1547444484</v>
      </c>
      <c r="J574" s="26">
        <f t="shared" si="19"/>
        <v>1049634.1089160112</v>
      </c>
      <c r="K574" s="26" t="str">
        <f t="shared" si="20"/>
        <v>Good</v>
      </c>
      <c r="L574" s="25">
        <f t="shared" si="21"/>
        <v>2754</v>
      </c>
      <c r="M574" s="26">
        <f t="shared" si="22"/>
        <v>-13975.836194986849</v>
      </c>
      <c r="N574" s="26">
        <f t="shared" si="23"/>
        <v>20870.014808382854</v>
      </c>
      <c r="O574" s="26" t="str">
        <f t="shared" si="24"/>
        <v>Good</v>
      </c>
      <c r="P574" s="25">
        <f t="shared" si="25"/>
        <v>2754</v>
      </c>
      <c r="Q574" s="25">
        <f t="shared" si="26"/>
        <v>2754</v>
      </c>
    </row>
    <row r="575" spans="6:17" ht="15.75" customHeight="1" x14ac:dyDescent="0.2">
      <c r="F575" s="16">
        <v>45099.84982750679</v>
      </c>
      <c r="G575" s="24">
        <v>45099.84982750679</v>
      </c>
      <c r="H575" s="25">
        <v>2536</v>
      </c>
      <c r="I575" s="26">
        <f t="shared" si="18"/>
        <v>-1017182.1547444484</v>
      </c>
      <c r="J575" s="26">
        <f t="shared" si="19"/>
        <v>1049634.1089160112</v>
      </c>
      <c r="K575" s="26" t="str">
        <f t="shared" si="20"/>
        <v>Good</v>
      </c>
      <c r="L575" s="25">
        <f t="shared" si="21"/>
        <v>2536</v>
      </c>
      <c r="M575" s="26">
        <f t="shared" si="22"/>
        <v>-13975.836194986849</v>
      </c>
      <c r="N575" s="26">
        <f t="shared" si="23"/>
        <v>20870.014808382854</v>
      </c>
      <c r="O575" s="26" t="str">
        <f t="shared" si="24"/>
        <v>Good</v>
      </c>
      <c r="P575" s="25">
        <f t="shared" si="25"/>
        <v>2536</v>
      </c>
      <c r="Q575" s="25">
        <f t="shared" si="26"/>
        <v>2536</v>
      </c>
    </row>
    <row r="576" spans="6:17" ht="15.75" customHeight="1" x14ac:dyDescent="0.2">
      <c r="F576" s="16">
        <v>45099.243800996162</v>
      </c>
      <c r="G576" s="24">
        <v>45099.243800996162</v>
      </c>
      <c r="H576" s="25">
        <v>2799</v>
      </c>
      <c r="I576" s="26">
        <f t="shared" si="18"/>
        <v>-1017182.1547444484</v>
      </c>
      <c r="J576" s="26">
        <f t="shared" si="19"/>
        <v>1049634.1089160112</v>
      </c>
      <c r="K576" s="26" t="str">
        <f t="shared" si="20"/>
        <v>Good</v>
      </c>
      <c r="L576" s="25">
        <f t="shared" si="21"/>
        <v>2799</v>
      </c>
      <c r="M576" s="26">
        <f t="shared" si="22"/>
        <v>-13975.836194986849</v>
      </c>
      <c r="N576" s="26">
        <f t="shared" si="23"/>
        <v>20870.014808382854</v>
      </c>
      <c r="O576" s="26" t="str">
        <f t="shared" si="24"/>
        <v>Good</v>
      </c>
      <c r="P576" s="25">
        <f t="shared" si="25"/>
        <v>2799</v>
      </c>
      <c r="Q576" s="25">
        <f t="shared" si="26"/>
        <v>2799</v>
      </c>
    </row>
    <row r="577" spans="6:17" ht="15.75" customHeight="1" x14ac:dyDescent="0.2">
      <c r="F577" s="16">
        <v>45098.704971019179</v>
      </c>
      <c r="G577" s="24">
        <v>45098.704971019179</v>
      </c>
      <c r="H577" s="25">
        <v>2813</v>
      </c>
      <c r="I577" s="26">
        <f t="shared" si="18"/>
        <v>-1017182.1547444484</v>
      </c>
      <c r="J577" s="26">
        <f t="shared" si="19"/>
        <v>1049634.1089160112</v>
      </c>
      <c r="K577" s="26" t="str">
        <f t="shared" si="20"/>
        <v>Good</v>
      </c>
      <c r="L577" s="25">
        <f t="shared" si="21"/>
        <v>2813</v>
      </c>
      <c r="M577" s="26">
        <f t="shared" si="22"/>
        <v>-13975.836194986849</v>
      </c>
      <c r="N577" s="26">
        <f t="shared" si="23"/>
        <v>20870.014808382854</v>
      </c>
      <c r="O577" s="26" t="str">
        <f t="shared" si="24"/>
        <v>Good</v>
      </c>
      <c r="P577" s="25">
        <f t="shared" si="25"/>
        <v>2813</v>
      </c>
      <c r="Q577" s="25">
        <f t="shared" si="26"/>
        <v>2813</v>
      </c>
    </row>
    <row r="578" spans="6:17" ht="15.75" customHeight="1" x14ac:dyDescent="0.2">
      <c r="F578" s="16">
        <v>45098.15870876424</v>
      </c>
      <c r="G578" s="24">
        <v>45098.15870876424</v>
      </c>
      <c r="H578" s="25">
        <v>2985</v>
      </c>
      <c r="I578" s="26">
        <f t="shared" si="18"/>
        <v>-1017182.1547444484</v>
      </c>
      <c r="J578" s="26">
        <f t="shared" si="19"/>
        <v>1049634.1089160112</v>
      </c>
      <c r="K578" s="26" t="str">
        <f t="shared" si="20"/>
        <v>Good</v>
      </c>
      <c r="L578" s="25">
        <f t="shared" si="21"/>
        <v>2985</v>
      </c>
      <c r="M578" s="26">
        <f t="shared" si="22"/>
        <v>-13975.836194986849</v>
      </c>
      <c r="N578" s="26">
        <f t="shared" si="23"/>
        <v>20870.014808382854</v>
      </c>
      <c r="O578" s="26" t="str">
        <f t="shared" si="24"/>
        <v>Good</v>
      </c>
      <c r="P578" s="25">
        <f t="shared" si="25"/>
        <v>2985</v>
      </c>
      <c r="Q578" s="25">
        <f t="shared" si="26"/>
        <v>2985</v>
      </c>
    </row>
    <row r="579" spans="6:17" ht="15.75" customHeight="1" x14ac:dyDescent="0.2">
      <c r="F579" s="16">
        <v>45097.557214669752</v>
      </c>
      <c r="G579" s="24">
        <v>45097.557214669752</v>
      </c>
      <c r="H579" s="25">
        <v>2532</v>
      </c>
      <c r="I579" s="26">
        <f t="shared" si="18"/>
        <v>-1017182.1547444484</v>
      </c>
      <c r="J579" s="26">
        <f t="shared" si="19"/>
        <v>1049634.1089160112</v>
      </c>
      <c r="K579" s="26" t="str">
        <f t="shared" si="20"/>
        <v>Good</v>
      </c>
      <c r="L579" s="25">
        <f t="shared" si="21"/>
        <v>2532</v>
      </c>
      <c r="M579" s="26">
        <f t="shared" si="22"/>
        <v>-13975.836194986849</v>
      </c>
      <c r="N579" s="26">
        <f t="shared" si="23"/>
        <v>20870.014808382854</v>
      </c>
      <c r="O579" s="26" t="str">
        <f t="shared" si="24"/>
        <v>Good</v>
      </c>
      <c r="P579" s="25">
        <f t="shared" si="25"/>
        <v>2532</v>
      </c>
      <c r="Q579" s="25">
        <f t="shared" si="26"/>
        <v>2532</v>
      </c>
    </row>
    <row r="580" spans="6:17" ht="15.75" customHeight="1" x14ac:dyDescent="0.2">
      <c r="F580" s="16">
        <v>45097.01217491275</v>
      </c>
      <c r="G580" s="24">
        <v>45097.01217491275</v>
      </c>
      <c r="H580" s="25">
        <v>2834</v>
      </c>
      <c r="I580" s="26">
        <f t="shared" si="18"/>
        <v>-1017182.1547444484</v>
      </c>
      <c r="J580" s="26">
        <f t="shared" si="19"/>
        <v>1049634.1089160112</v>
      </c>
      <c r="K580" s="26" t="str">
        <f t="shared" si="20"/>
        <v>Good</v>
      </c>
      <c r="L580" s="25">
        <f t="shared" si="21"/>
        <v>2834</v>
      </c>
      <c r="M580" s="26">
        <f t="shared" si="22"/>
        <v>-13975.836194986849</v>
      </c>
      <c r="N580" s="26">
        <f t="shared" si="23"/>
        <v>20870.014808382854</v>
      </c>
      <c r="O580" s="26" t="str">
        <f t="shared" si="24"/>
        <v>Good</v>
      </c>
      <c r="P580" s="25">
        <f t="shared" si="25"/>
        <v>2834</v>
      </c>
      <c r="Q580" s="25">
        <f t="shared" si="26"/>
        <v>2834</v>
      </c>
    </row>
    <row r="581" spans="6:17" ht="15.75" customHeight="1" x14ac:dyDescent="0.2">
      <c r="F581" s="16">
        <v>45096.425421548869</v>
      </c>
      <c r="G581" s="24">
        <v>45096.425421548869</v>
      </c>
      <c r="H581" s="25">
        <v>2538</v>
      </c>
      <c r="I581" s="26">
        <f t="shared" si="18"/>
        <v>-1017182.1547444484</v>
      </c>
      <c r="J581" s="26">
        <f t="shared" si="19"/>
        <v>1049634.1089160112</v>
      </c>
      <c r="K581" s="26" t="str">
        <f t="shared" si="20"/>
        <v>Good</v>
      </c>
      <c r="L581" s="25">
        <f t="shared" si="21"/>
        <v>2538</v>
      </c>
      <c r="M581" s="26">
        <f t="shared" si="22"/>
        <v>-13975.836194986849</v>
      </c>
      <c r="N581" s="26">
        <f t="shared" si="23"/>
        <v>20870.014808382854</v>
      </c>
      <c r="O581" s="26" t="str">
        <f t="shared" si="24"/>
        <v>Good</v>
      </c>
      <c r="P581" s="25">
        <f t="shared" si="25"/>
        <v>2538</v>
      </c>
      <c r="Q581" s="25">
        <f t="shared" si="26"/>
        <v>2538</v>
      </c>
    </row>
    <row r="582" spans="6:17" ht="15.75" customHeight="1" x14ac:dyDescent="0.2">
      <c r="F582" s="16">
        <v>45093.552815503193</v>
      </c>
      <c r="G582" s="24">
        <v>45093.552815503193</v>
      </c>
      <c r="H582" s="25">
        <v>2604</v>
      </c>
      <c r="I582" s="26">
        <f t="shared" si="18"/>
        <v>-1017182.1547444484</v>
      </c>
      <c r="J582" s="26">
        <f t="shared" si="19"/>
        <v>1049634.1089160112</v>
      </c>
      <c r="K582" s="26" t="str">
        <f t="shared" si="20"/>
        <v>Good</v>
      </c>
      <c r="L582" s="25">
        <f t="shared" si="21"/>
        <v>2604</v>
      </c>
      <c r="M582" s="26">
        <f t="shared" si="22"/>
        <v>-13975.836194986849</v>
      </c>
      <c r="N582" s="26">
        <f t="shared" si="23"/>
        <v>20870.014808382854</v>
      </c>
      <c r="O582" s="26" t="str">
        <f t="shared" si="24"/>
        <v>Good</v>
      </c>
      <c r="P582" s="25">
        <f t="shared" si="25"/>
        <v>2604</v>
      </c>
      <c r="Q582" s="25">
        <f t="shared" si="26"/>
        <v>2604</v>
      </c>
    </row>
    <row r="583" spans="6:17" ht="15.75" customHeight="1" x14ac:dyDescent="0.2">
      <c r="F583" s="16">
        <v>45092.948600736207</v>
      </c>
      <c r="G583" s="24">
        <v>45092.948600736207</v>
      </c>
      <c r="H583" s="25">
        <v>2598</v>
      </c>
      <c r="I583" s="26">
        <f t="shared" si="18"/>
        <v>-1017182.1547444484</v>
      </c>
      <c r="J583" s="26">
        <f t="shared" si="19"/>
        <v>1049634.1089160112</v>
      </c>
      <c r="K583" s="26" t="str">
        <f t="shared" si="20"/>
        <v>Good</v>
      </c>
      <c r="L583" s="25">
        <f t="shared" si="21"/>
        <v>2598</v>
      </c>
      <c r="M583" s="26">
        <f t="shared" si="22"/>
        <v>-13975.836194986849</v>
      </c>
      <c r="N583" s="26">
        <f t="shared" si="23"/>
        <v>20870.014808382854</v>
      </c>
      <c r="O583" s="26" t="str">
        <f t="shared" si="24"/>
        <v>Good</v>
      </c>
      <c r="P583" s="25">
        <f t="shared" si="25"/>
        <v>2598</v>
      </c>
      <c r="Q583" s="25">
        <f t="shared" si="26"/>
        <v>2598</v>
      </c>
    </row>
    <row r="584" spans="6:17" ht="15.75" customHeight="1" x14ac:dyDescent="0.2">
      <c r="F584" s="16">
        <v>45092.400977811441</v>
      </c>
      <c r="G584" s="24">
        <v>45092.400977811441</v>
      </c>
      <c r="H584" s="25">
        <v>2638</v>
      </c>
      <c r="I584" s="26">
        <f t="shared" si="18"/>
        <v>-1017182.1547444484</v>
      </c>
      <c r="J584" s="26">
        <f t="shared" si="19"/>
        <v>1049634.1089160112</v>
      </c>
      <c r="K584" s="26" t="str">
        <f t="shared" si="20"/>
        <v>Good</v>
      </c>
      <c r="L584" s="25">
        <f t="shared" si="21"/>
        <v>2638</v>
      </c>
      <c r="M584" s="26">
        <f t="shared" si="22"/>
        <v>-13975.836194986849</v>
      </c>
      <c r="N584" s="26">
        <f t="shared" si="23"/>
        <v>20870.014808382854</v>
      </c>
      <c r="O584" s="26" t="str">
        <f t="shared" si="24"/>
        <v>Good</v>
      </c>
      <c r="P584" s="25">
        <f t="shared" si="25"/>
        <v>2638</v>
      </c>
      <c r="Q584" s="25">
        <f t="shared" si="26"/>
        <v>2638</v>
      </c>
    </row>
    <row r="585" spans="6:17" ht="15.75" customHeight="1" x14ac:dyDescent="0.2">
      <c r="F585" s="16">
        <v>45091.819682368587</v>
      </c>
      <c r="G585" s="24">
        <v>45091.819682368587</v>
      </c>
      <c r="H585" s="25">
        <v>2614</v>
      </c>
      <c r="I585" s="26">
        <f t="shared" si="18"/>
        <v>-1017182.1547444484</v>
      </c>
      <c r="J585" s="26">
        <f t="shared" si="19"/>
        <v>1049634.1089160112</v>
      </c>
      <c r="K585" s="26" t="str">
        <f t="shared" si="20"/>
        <v>Good</v>
      </c>
      <c r="L585" s="25">
        <f t="shared" si="21"/>
        <v>2614</v>
      </c>
      <c r="M585" s="26">
        <f t="shared" si="22"/>
        <v>-13975.836194986849</v>
      </c>
      <c r="N585" s="26">
        <f t="shared" si="23"/>
        <v>20870.014808382854</v>
      </c>
      <c r="O585" s="26" t="str">
        <f t="shared" si="24"/>
        <v>Good</v>
      </c>
      <c r="P585" s="25">
        <f t="shared" si="25"/>
        <v>2614</v>
      </c>
      <c r="Q585" s="25">
        <f t="shared" si="26"/>
        <v>2614</v>
      </c>
    </row>
    <row r="586" spans="6:17" ht="15.75" customHeight="1" x14ac:dyDescent="0.2">
      <c r="F586" s="16">
        <v>45091.242548007562</v>
      </c>
      <c r="G586" s="24">
        <v>45091.242548007562</v>
      </c>
      <c r="H586" s="25">
        <v>2979</v>
      </c>
      <c r="I586" s="26">
        <f t="shared" si="18"/>
        <v>-1017182.1547444484</v>
      </c>
      <c r="J586" s="26">
        <f t="shared" si="19"/>
        <v>1049634.1089160112</v>
      </c>
      <c r="K586" s="26" t="str">
        <f t="shared" si="20"/>
        <v>Good</v>
      </c>
      <c r="L586" s="25">
        <f t="shared" si="21"/>
        <v>2979</v>
      </c>
      <c r="M586" s="26">
        <f t="shared" si="22"/>
        <v>-13975.836194986849</v>
      </c>
      <c r="N586" s="26">
        <f t="shared" si="23"/>
        <v>20870.014808382854</v>
      </c>
      <c r="O586" s="26" t="str">
        <f t="shared" si="24"/>
        <v>Good</v>
      </c>
      <c r="P586" s="25">
        <f t="shared" si="25"/>
        <v>2979</v>
      </c>
      <c r="Q586" s="25">
        <f t="shared" si="26"/>
        <v>2979</v>
      </c>
    </row>
    <row r="587" spans="6:17" ht="15.75" customHeight="1" x14ac:dyDescent="0.2">
      <c r="F587" s="16">
        <v>45090.665982422033</v>
      </c>
      <c r="G587" s="24">
        <v>45090.665982422033</v>
      </c>
      <c r="H587" s="25">
        <v>3201</v>
      </c>
      <c r="I587" s="26">
        <f t="shared" si="18"/>
        <v>-1017182.1547444484</v>
      </c>
      <c r="J587" s="26">
        <f t="shared" si="19"/>
        <v>1049634.1089160112</v>
      </c>
      <c r="K587" s="26" t="str">
        <f t="shared" si="20"/>
        <v>Good</v>
      </c>
      <c r="L587" s="25">
        <f t="shared" si="21"/>
        <v>3201</v>
      </c>
      <c r="M587" s="26">
        <f t="shared" si="22"/>
        <v>-13975.836194986849</v>
      </c>
      <c r="N587" s="26">
        <f t="shared" si="23"/>
        <v>20870.014808382854</v>
      </c>
      <c r="O587" s="26" t="str">
        <f t="shared" si="24"/>
        <v>Good</v>
      </c>
      <c r="P587" s="25">
        <f t="shared" si="25"/>
        <v>3201</v>
      </c>
      <c r="Q587" s="25">
        <f t="shared" si="26"/>
        <v>3201</v>
      </c>
    </row>
    <row r="588" spans="6:17" ht="15.75" customHeight="1" x14ac:dyDescent="0.2">
      <c r="F588" s="16">
        <v>45090.073079816888</v>
      </c>
      <c r="G588" s="24">
        <v>45090.073079816888</v>
      </c>
      <c r="H588" s="25">
        <v>2809</v>
      </c>
      <c r="I588" s="26">
        <f t="shared" si="18"/>
        <v>-1017182.1547444484</v>
      </c>
      <c r="J588" s="26">
        <f t="shared" si="19"/>
        <v>1049634.1089160112</v>
      </c>
      <c r="K588" s="26" t="str">
        <f t="shared" si="20"/>
        <v>Good</v>
      </c>
      <c r="L588" s="25">
        <f t="shared" si="21"/>
        <v>2809</v>
      </c>
      <c r="M588" s="26">
        <f t="shared" si="22"/>
        <v>-13975.836194986849</v>
      </c>
      <c r="N588" s="26">
        <f t="shared" si="23"/>
        <v>20870.014808382854</v>
      </c>
      <c r="O588" s="26" t="str">
        <f t="shared" si="24"/>
        <v>Good</v>
      </c>
      <c r="P588" s="25">
        <f t="shared" si="25"/>
        <v>2809</v>
      </c>
      <c r="Q588" s="25">
        <f t="shared" si="26"/>
        <v>2809</v>
      </c>
    </row>
    <row r="589" spans="6:17" ht="15.75" customHeight="1" x14ac:dyDescent="0.2">
      <c r="F589" s="16">
        <v>45089.534327623289</v>
      </c>
      <c r="G589" s="24">
        <v>45089.534327623289</v>
      </c>
      <c r="H589" s="25">
        <v>2758</v>
      </c>
      <c r="I589" s="26">
        <f t="shared" si="18"/>
        <v>-1017182.1547444484</v>
      </c>
      <c r="J589" s="26">
        <f t="shared" si="19"/>
        <v>1049634.1089160112</v>
      </c>
      <c r="K589" s="26" t="str">
        <f t="shared" si="20"/>
        <v>Good</v>
      </c>
      <c r="L589" s="25">
        <f t="shared" si="21"/>
        <v>2758</v>
      </c>
      <c r="M589" s="26">
        <f t="shared" si="22"/>
        <v>-13975.836194986849</v>
      </c>
      <c r="N589" s="26">
        <f t="shared" si="23"/>
        <v>20870.014808382854</v>
      </c>
      <c r="O589" s="26" t="str">
        <f t="shared" si="24"/>
        <v>Good</v>
      </c>
      <c r="P589" s="25">
        <f t="shared" si="25"/>
        <v>2758</v>
      </c>
      <c r="Q589" s="25">
        <f t="shared" si="26"/>
        <v>2758</v>
      </c>
    </row>
    <row r="590" spans="6:17" ht="15.75" customHeight="1" x14ac:dyDescent="0.2">
      <c r="F590" s="16">
        <v>45086.692508050663</v>
      </c>
      <c r="G590" s="24">
        <v>45086.692508050663</v>
      </c>
      <c r="H590" s="25">
        <v>2505</v>
      </c>
      <c r="I590" s="26">
        <f t="shared" si="18"/>
        <v>-1017182.1547444484</v>
      </c>
      <c r="J590" s="26">
        <f t="shared" si="19"/>
        <v>1049634.1089160112</v>
      </c>
      <c r="K590" s="26" t="str">
        <f t="shared" si="20"/>
        <v>Good</v>
      </c>
      <c r="L590" s="25">
        <f t="shared" si="21"/>
        <v>2505</v>
      </c>
      <c r="M590" s="26">
        <f t="shared" si="22"/>
        <v>-13975.836194986849</v>
      </c>
      <c r="N590" s="26">
        <f t="shared" si="23"/>
        <v>20870.014808382854</v>
      </c>
      <c r="O590" s="26" t="str">
        <f t="shared" si="24"/>
        <v>Good</v>
      </c>
      <c r="P590" s="25">
        <f t="shared" si="25"/>
        <v>2505</v>
      </c>
      <c r="Q590" s="25">
        <f t="shared" si="26"/>
        <v>2505</v>
      </c>
    </row>
    <row r="591" spans="6:17" ht="15.75" customHeight="1" x14ac:dyDescent="0.2">
      <c r="F591" s="16">
        <v>45086.150011050981</v>
      </c>
      <c r="G591" s="24">
        <v>45086.150011050981</v>
      </c>
      <c r="H591" s="25">
        <v>3067</v>
      </c>
      <c r="I591" s="26">
        <f t="shared" si="18"/>
        <v>-1017182.1547444484</v>
      </c>
      <c r="J591" s="26">
        <f t="shared" si="19"/>
        <v>1049634.1089160112</v>
      </c>
      <c r="K591" s="26" t="str">
        <f t="shared" si="20"/>
        <v>Good</v>
      </c>
      <c r="L591" s="25">
        <f t="shared" si="21"/>
        <v>3067</v>
      </c>
      <c r="M591" s="26">
        <f t="shared" si="22"/>
        <v>-13975.836194986849</v>
      </c>
      <c r="N591" s="26">
        <f t="shared" si="23"/>
        <v>20870.014808382854</v>
      </c>
      <c r="O591" s="26" t="str">
        <f t="shared" si="24"/>
        <v>Good</v>
      </c>
      <c r="P591" s="25">
        <f t="shared" si="25"/>
        <v>3067</v>
      </c>
      <c r="Q591" s="25">
        <f t="shared" si="26"/>
        <v>3067</v>
      </c>
    </row>
    <row r="592" spans="6:17" ht="15.75" customHeight="1" x14ac:dyDescent="0.2">
      <c r="F592" s="16">
        <v>45085.556707001611</v>
      </c>
      <c r="G592" s="24">
        <v>45085.556707001611</v>
      </c>
      <c r="H592" s="25">
        <v>2622</v>
      </c>
      <c r="I592" s="26">
        <f t="shared" si="18"/>
        <v>-1017182.1547444484</v>
      </c>
      <c r="J592" s="26">
        <f t="shared" si="19"/>
        <v>1049634.1089160112</v>
      </c>
      <c r="K592" s="26" t="str">
        <f t="shared" si="20"/>
        <v>Good</v>
      </c>
      <c r="L592" s="25">
        <f t="shared" si="21"/>
        <v>2622</v>
      </c>
      <c r="M592" s="26">
        <f t="shared" si="22"/>
        <v>-13975.836194986849</v>
      </c>
      <c r="N592" s="26">
        <f t="shared" si="23"/>
        <v>20870.014808382854</v>
      </c>
      <c r="O592" s="26" t="str">
        <f t="shared" si="24"/>
        <v>Good</v>
      </c>
      <c r="P592" s="25">
        <f t="shared" si="25"/>
        <v>2622</v>
      </c>
      <c r="Q592" s="25">
        <f t="shared" si="26"/>
        <v>2622</v>
      </c>
    </row>
    <row r="593" spans="6:17" ht="15.75" customHeight="1" x14ac:dyDescent="0.2">
      <c r="F593" s="16">
        <v>45085.026211976838</v>
      </c>
      <c r="G593" s="24">
        <v>45085.026211976838</v>
      </c>
      <c r="H593" s="25">
        <v>3000</v>
      </c>
      <c r="I593" s="26">
        <f t="shared" si="18"/>
        <v>-1017182.1547444484</v>
      </c>
      <c r="J593" s="26">
        <f t="shared" si="19"/>
        <v>1049634.1089160112</v>
      </c>
      <c r="K593" s="26" t="str">
        <f t="shared" si="20"/>
        <v>Good</v>
      </c>
      <c r="L593" s="25">
        <f t="shared" si="21"/>
        <v>3000</v>
      </c>
      <c r="M593" s="26">
        <f t="shared" si="22"/>
        <v>-13975.836194986849</v>
      </c>
      <c r="N593" s="26">
        <f t="shared" si="23"/>
        <v>20870.014808382854</v>
      </c>
      <c r="O593" s="26" t="str">
        <f t="shared" si="24"/>
        <v>Good</v>
      </c>
      <c r="P593" s="25">
        <f t="shared" si="25"/>
        <v>3000</v>
      </c>
      <c r="Q593" s="25">
        <f t="shared" si="26"/>
        <v>3000</v>
      </c>
    </row>
    <row r="594" spans="6:17" ht="15.75" customHeight="1" x14ac:dyDescent="0.2">
      <c r="F594" s="16">
        <v>45084.423065129078</v>
      </c>
      <c r="G594" s="24">
        <v>45084.423065129078</v>
      </c>
      <c r="H594" s="25">
        <v>2743</v>
      </c>
      <c r="I594" s="26">
        <f t="shared" si="18"/>
        <v>-1017182.1547444484</v>
      </c>
      <c r="J594" s="26">
        <f t="shared" si="19"/>
        <v>1049634.1089160112</v>
      </c>
      <c r="K594" s="26" t="str">
        <f t="shared" si="20"/>
        <v>Good</v>
      </c>
      <c r="L594" s="25">
        <f t="shared" si="21"/>
        <v>2743</v>
      </c>
      <c r="M594" s="26">
        <f t="shared" si="22"/>
        <v>-13975.836194986849</v>
      </c>
      <c r="N594" s="26">
        <f t="shared" si="23"/>
        <v>20870.014808382854</v>
      </c>
      <c r="O594" s="26" t="str">
        <f t="shared" si="24"/>
        <v>Good</v>
      </c>
      <c r="P594" s="25">
        <f t="shared" si="25"/>
        <v>2743</v>
      </c>
      <c r="Q594" s="25">
        <f t="shared" si="26"/>
        <v>2743</v>
      </c>
    </row>
    <row r="595" spans="6:17" ht="15.75" customHeight="1" x14ac:dyDescent="0.2">
      <c r="F595" s="16">
        <v>45083.828585733521</v>
      </c>
      <c r="G595" s="24">
        <v>45083.828585733521</v>
      </c>
      <c r="H595" s="25">
        <v>2803</v>
      </c>
      <c r="I595" s="26">
        <f t="shared" si="18"/>
        <v>-1017182.1547444484</v>
      </c>
      <c r="J595" s="26">
        <f t="shared" si="19"/>
        <v>1049634.1089160112</v>
      </c>
      <c r="K595" s="26" t="str">
        <f t="shared" si="20"/>
        <v>Good</v>
      </c>
      <c r="L595" s="25">
        <f t="shared" si="21"/>
        <v>2803</v>
      </c>
      <c r="M595" s="26">
        <f t="shared" si="22"/>
        <v>-13975.836194986849</v>
      </c>
      <c r="N595" s="26">
        <f t="shared" si="23"/>
        <v>20870.014808382854</v>
      </c>
      <c r="O595" s="26" t="str">
        <f t="shared" si="24"/>
        <v>Good</v>
      </c>
      <c r="P595" s="25">
        <f t="shared" si="25"/>
        <v>2803</v>
      </c>
      <c r="Q595" s="25">
        <f t="shared" si="26"/>
        <v>2803</v>
      </c>
    </row>
    <row r="596" spans="6:17" ht="15.75" customHeight="1" x14ac:dyDescent="0.2">
      <c r="F596" s="16">
        <v>45083.269036966223</v>
      </c>
      <c r="G596" s="24">
        <v>45083.269036966223</v>
      </c>
      <c r="H596" s="25">
        <v>2706</v>
      </c>
      <c r="I596" s="26">
        <f t="shared" si="18"/>
        <v>-1017182.1547444484</v>
      </c>
      <c r="J596" s="26">
        <f t="shared" si="19"/>
        <v>1049634.1089160112</v>
      </c>
      <c r="K596" s="26" t="str">
        <f t="shared" si="20"/>
        <v>Good</v>
      </c>
      <c r="L596" s="25">
        <f t="shared" si="21"/>
        <v>2706</v>
      </c>
      <c r="M596" s="26">
        <f t="shared" si="22"/>
        <v>-13975.836194986849</v>
      </c>
      <c r="N596" s="26">
        <f t="shared" si="23"/>
        <v>20870.014808382854</v>
      </c>
      <c r="O596" s="26" t="str">
        <f t="shared" si="24"/>
        <v>Good</v>
      </c>
      <c r="P596" s="25">
        <f t="shared" si="25"/>
        <v>2706</v>
      </c>
      <c r="Q596" s="25">
        <f t="shared" si="26"/>
        <v>2706</v>
      </c>
    </row>
    <row r="597" spans="6:17" ht="15.75" customHeight="1" x14ac:dyDescent="0.2">
      <c r="F597" s="16">
        <v>45082.68856332943</v>
      </c>
      <c r="G597" s="24">
        <v>45082.68856332943</v>
      </c>
      <c r="H597" s="25">
        <v>2650</v>
      </c>
      <c r="I597" s="26">
        <f t="shared" si="18"/>
        <v>-1017182.1547444484</v>
      </c>
      <c r="J597" s="26">
        <f t="shared" si="19"/>
        <v>1049634.1089160112</v>
      </c>
      <c r="K597" s="26" t="str">
        <f t="shared" si="20"/>
        <v>Good</v>
      </c>
      <c r="L597" s="25">
        <f t="shared" si="21"/>
        <v>2650</v>
      </c>
      <c r="M597" s="26">
        <f t="shared" si="22"/>
        <v>-13975.836194986849</v>
      </c>
      <c r="N597" s="26">
        <f t="shared" si="23"/>
        <v>20870.014808382854</v>
      </c>
      <c r="O597" s="26" t="str">
        <f t="shared" si="24"/>
        <v>Good</v>
      </c>
      <c r="P597" s="25">
        <f t="shared" si="25"/>
        <v>2650</v>
      </c>
      <c r="Q597" s="25">
        <f t="shared" si="26"/>
        <v>2650</v>
      </c>
    </row>
    <row r="598" spans="6:17" ht="15.75" customHeight="1" x14ac:dyDescent="0.2">
      <c r="F598" s="16">
        <v>45082.154798198178</v>
      </c>
      <c r="G598" s="24">
        <v>45082.154798198178</v>
      </c>
      <c r="H598" s="25">
        <v>3111</v>
      </c>
      <c r="I598" s="26">
        <f t="shared" si="18"/>
        <v>-1017182.1547444484</v>
      </c>
      <c r="J598" s="26">
        <f t="shared" si="19"/>
        <v>1049634.1089160112</v>
      </c>
      <c r="K598" s="26" t="str">
        <f t="shared" si="20"/>
        <v>Good</v>
      </c>
      <c r="L598" s="25">
        <f t="shared" si="21"/>
        <v>3111</v>
      </c>
      <c r="M598" s="26">
        <f t="shared" si="22"/>
        <v>-13975.836194986849</v>
      </c>
      <c r="N598" s="26">
        <f t="shared" si="23"/>
        <v>20870.014808382854</v>
      </c>
      <c r="O598" s="26" t="str">
        <f t="shared" si="24"/>
        <v>Good</v>
      </c>
      <c r="P598" s="25">
        <f t="shared" si="25"/>
        <v>3111</v>
      </c>
      <c r="Q598" s="25">
        <f t="shared" si="26"/>
        <v>3111</v>
      </c>
    </row>
    <row r="599" spans="6:17" ht="15.75" customHeight="1" x14ac:dyDescent="0.2">
      <c r="F599" s="16">
        <v>45079.851193351504</v>
      </c>
      <c r="G599" s="24">
        <v>45079.851193351504</v>
      </c>
      <c r="H599" s="25">
        <v>3147</v>
      </c>
      <c r="I599" s="26">
        <f t="shared" si="18"/>
        <v>-1017182.1547444484</v>
      </c>
      <c r="J599" s="26">
        <f t="shared" si="19"/>
        <v>1049634.1089160112</v>
      </c>
      <c r="K599" s="26" t="str">
        <f t="shared" si="20"/>
        <v>Good</v>
      </c>
      <c r="L599" s="25">
        <f t="shared" si="21"/>
        <v>3147</v>
      </c>
      <c r="M599" s="26">
        <f t="shared" si="22"/>
        <v>-13975.836194986849</v>
      </c>
      <c r="N599" s="26">
        <f t="shared" si="23"/>
        <v>20870.014808382854</v>
      </c>
      <c r="O599" s="26" t="str">
        <f t="shared" si="24"/>
        <v>Good</v>
      </c>
      <c r="P599" s="25">
        <f t="shared" si="25"/>
        <v>3147</v>
      </c>
      <c r="Q599" s="25">
        <f t="shared" si="26"/>
        <v>3147</v>
      </c>
    </row>
    <row r="600" spans="6:17" ht="15.75" customHeight="1" x14ac:dyDescent="0.2">
      <c r="F600" s="16">
        <v>45079.254041230379</v>
      </c>
      <c r="G600" s="24">
        <v>45079.254041230379</v>
      </c>
      <c r="H600" s="25">
        <v>2540</v>
      </c>
      <c r="I600" s="26">
        <f t="shared" si="18"/>
        <v>-1017182.1547444484</v>
      </c>
      <c r="J600" s="26">
        <f t="shared" si="19"/>
        <v>1049634.1089160112</v>
      </c>
      <c r="K600" s="26" t="str">
        <f t="shared" si="20"/>
        <v>Good</v>
      </c>
      <c r="L600" s="25">
        <f t="shared" si="21"/>
        <v>2540</v>
      </c>
      <c r="M600" s="26">
        <f t="shared" si="22"/>
        <v>-13975.836194986849</v>
      </c>
      <c r="N600" s="26">
        <f t="shared" si="23"/>
        <v>20870.014808382854</v>
      </c>
      <c r="O600" s="26" t="str">
        <f t="shared" si="24"/>
        <v>Good</v>
      </c>
      <c r="P600" s="25">
        <f t="shared" si="25"/>
        <v>2540</v>
      </c>
      <c r="Q600" s="25">
        <f t="shared" si="26"/>
        <v>2540</v>
      </c>
    </row>
    <row r="601" spans="6:17" ht="15.75" customHeight="1" x14ac:dyDescent="0.2">
      <c r="F601" s="16">
        <v>45078.690622065507</v>
      </c>
      <c r="G601" s="24">
        <v>45078.690622065507</v>
      </c>
      <c r="H601" s="25">
        <v>2837</v>
      </c>
      <c r="I601" s="26">
        <f t="shared" si="18"/>
        <v>-1017182.1547444484</v>
      </c>
      <c r="J601" s="26">
        <f t="shared" si="19"/>
        <v>1049634.1089160112</v>
      </c>
      <c r="K601" s="26" t="str">
        <f t="shared" si="20"/>
        <v>Good</v>
      </c>
      <c r="L601" s="25">
        <f t="shared" si="21"/>
        <v>2837</v>
      </c>
      <c r="M601" s="26">
        <f t="shared" si="22"/>
        <v>-13975.836194986849</v>
      </c>
      <c r="N601" s="26">
        <f t="shared" si="23"/>
        <v>20870.014808382854</v>
      </c>
      <c r="O601" s="26" t="str">
        <f t="shared" si="24"/>
        <v>Good</v>
      </c>
      <c r="P601" s="25">
        <f t="shared" si="25"/>
        <v>2837</v>
      </c>
      <c r="Q601" s="25">
        <f t="shared" si="26"/>
        <v>2837</v>
      </c>
    </row>
    <row r="602" spans="6:17" ht="15.75" customHeight="1" x14ac:dyDescent="0.2">
      <c r="F602" s="16">
        <v>45078.110309462492</v>
      </c>
      <c r="G602" s="24">
        <v>45078.110309462492</v>
      </c>
      <c r="H602" s="25">
        <v>2762</v>
      </c>
      <c r="I602" s="26">
        <f t="shared" si="18"/>
        <v>-1017182.1547444484</v>
      </c>
      <c r="J602" s="26">
        <f t="shared" si="19"/>
        <v>1049634.1089160112</v>
      </c>
      <c r="K602" s="26" t="str">
        <f t="shared" si="20"/>
        <v>Good</v>
      </c>
      <c r="L602" s="25">
        <f t="shared" si="21"/>
        <v>2762</v>
      </c>
      <c r="M602" s="26">
        <f t="shared" si="22"/>
        <v>-13975.836194986849</v>
      </c>
      <c r="N602" s="26">
        <f t="shared" si="23"/>
        <v>20870.014808382854</v>
      </c>
      <c r="O602" s="26" t="str">
        <f t="shared" si="24"/>
        <v>Good</v>
      </c>
      <c r="P602" s="25">
        <f t="shared" si="25"/>
        <v>2762</v>
      </c>
      <c r="Q602" s="25">
        <f t="shared" si="26"/>
        <v>2762</v>
      </c>
    </row>
    <row r="603" spans="6:17" ht="15.75" customHeight="1" x14ac:dyDescent="0.2">
      <c r="F603" s="16">
        <v>45077.559218341717</v>
      </c>
      <c r="G603" s="24">
        <v>45077.559218341717</v>
      </c>
      <c r="H603" s="25">
        <v>2948</v>
      </c>
      <c r="I603" s="26">
        <f t="shared" si="18"/>
        <v>-1017182.1547444484</v>
      </c>
      <c r="J603" s="26">
        <f t="shared" si="19"/>
        <v>1049634.1089160112</v>
      </c>
      <c r="K603" s="26" t="str">
        <f t="shared" si="20"/>
        <v>Good</v>
      </c>
      <c r="L603" s="25">
        <f t="shared" si="21"/>
        <v>2948</v>
      </c>
      <c r="M603" s="26">
        <f t="shared" si="22"/>
        <v>-13975.836194986849</v>
      </c>
      <c r="N603" s="26">
        <f t="shared" si="23"/>
        <v>20870.014808382854</v>
      </c>
      <c r="O603" s="26" t="str">
        <f t="shared" si="24"/>
        <v>Good</v>
      </c>
      <c r="P603" s="25">
        <f t="shared" si="25"/>
        <v>2948</v>
      </c>
      <c r="Q603" s="25">
        <f t="shared" si="26"/>
        <v>2948</v>
      </c>
    </row>
    <row r="604" spans="6:17" ht="15.75" customHeight="1" x14ac:dyDescent="0.2">
      <c r="F604" s="16">
        <v>45076.98070889416</v>
      </c>
      <c r="G604" s="24">
        <v>45076.98070889416</v>
      </c>
      <c r="H604" s="25">
        <v>2615</v>
      </c>
      <c r="I604" s="26">
        <f t="shared" si="18"/>
        <v>-1017182.1547444484</v>
      </c>
      <c r="J604" s="26">
        <f t="shared" si="19"/>
        <v>1049634.1089160112</v>
      </c>
      <c r="K604" s="26" t="str">
        <f t="shared" si="20"/>
        <v>Good</v>
      </c>
      <c r="L604" s="25">
        <f t="shared" si="21"/>
        <v>2615</v>
      </c>
      <c r="M604" s="26">
        <f t="shared" si="22"/>
        <v>-13975.836194986849</v>
      </c>
      <c r="N604" s="26">
        <f t="shared" si="23"/>
        <v>20870.014808382854</v>
      </c>
      <c r="O604" s="26" t="str">
        <f t="shared" si="24"/>
        <v>Good</v>
      </c>
      <c r="P604" s="25">
        <f t="shared" si="25"/>
        <v>2615</v>
      </c>
      <c r="Q604" s="25">
        <f t="shared" si="26"/>
        <v>2615</v>
      </c>
    </row>
    <row r="605" spans="6:17" ht="15.75" customHeight="1" x14ac:dyDescent="0.2">
      <c r="F605" s="16">
        <v>45076.40045322432</v>
      </c>
      <c r="G605" s="24">
        <v>45076.40045322432</v>
      </c>
      <c r="H605" s="25">
        <v>2721</v>
      </c>
      <c r="I605" s="26">
        <f t="shared" si="18"/>
        <v>-1017182.1547444484</v>
      </c>
      <c r="J605" s="26">
        <f t="shared" si="19"/>
        <v>1049634.1089160112</v>
      </c>
      <c r="K605" s="26" t="str">
        <f t="shared" si="20"/>
        <v>Good</v>
      </c>
      <c r="L605" s="25">
        <f t="shared" si="21"/>
        <v>2721</v>
      </c>
      <c r="M605" s="26">
        <f t="shared" si="22"/>
        <v>-13975.836194986849</v>
      </c>
      <c r="N605" s="26">
        <f t="shared" si="23"/>
        <v>20870.014808382854</v>
      </c>
      <c r="O605" s="26" t="str">
        <f t="shared" si="24"/>
        <v>Good</v>
      </c>
      <c r="P605" s="25">
        <f t="shared" si="25"/>
        <v>2721</v>
      </c>
      <c r="Q605" s="25">
        <f t="shared" si="26"/>
        <v>2721</v>
      </c>
    </row>
    <row r="606" spans="6:17" ht="15.75" customHeight="1" x14ac:dyDescent="0.2">
      <c r="F606" s="16">
        <v>45075.843030755641</v>
      </c>
      <c r="G606" s="24">
        <v>45075.843030755641</v>
      </c>
      <c r="H606" s="25">
        <v>3185</v>
      </c>
      <c r="I606" s="26">
        <f t="shared" si="18"/>
        <v>-1017182.1547444484</v>
      </c>
      <c r="J606" s="26">
        <f t="shared" si="19"/>
        <v>1049634.1089160112</v>
      </c>
      <c r="K606" s="26" t="str">
        <f t="shared" si="20"/>
        <v>Good</v>
      </c>
      <c r="L606" s="25">
        <f t="shared" si="21"/>
        <v>3185</v>
      </c>
      <c r="M606" s="26">
        <f t="shared" si="22"/>
        <v>-13975.836194986849</v>
      </c>
      <c r="N606" s="26">
        <f t="shared" si="23"/>
        <v>20870.014808382854</v>
      </c>
      <c r="O606" s="26" t="str">
        <f t="shared" si="24"/>
        <v>Good</v>
      </c>
      <c r="P606" s="25">
        <f t="shared" si="25"/>
        <v>3185</v>
      </c>
      <c r="Q606" s="25">
        <f t="shared" si="26"/>
        <v>3185</v>
      </c>
    </row>
    <row r="607" spans="6:17" ht="15.75" customHeight="1" x14ac:dyDescent="0.2">
      <c r="F607" s="16">
        <v>45075.246506985102</v>
      </c>
      <c r="G607" s="24">
        <v>45075.246506985102</v>
      </c>
      <c r="H607" s="25">
        <v>2914</v>
      </c>
      <c r="I607" s="26">
        <f t="shared" si="18"/>
        <v>-1017182.1547444484</v>
      </c>
      <c r="J607" s="26">
        <f t="shared" si="19"/>
        <v>1049634.1089160112</v>
      </c>
      <c r="K607" s="26" t="str">
        <f t="shared" si="20"/>
        <v>Good</v>
      </c>
      <c r="L607" s="25">
        <f t="shared" si="21"/>
        <v>2914</v>
      </c>
      <c r="M607" s="26">
        <f t="shared" si="22"/>
        <v>-13975.836194986849</v>
      </c>
      <c r="N607" s="26">
        <f t="shared" si="23"/>
        <v>20870.014808382854</v>
      </c>
      <c r="O607" s="26" t="str">
        <f t="shared" si="24"/>
        <v>Good</v>
      </c>
      <c r="P607" s="25">
        <f t="shared" si="25"/>
        <v>2914</v>
      </c>
      <c r="Q607" s="25">
        <f t="shared" si="26"/>
        <v>2914</v>
      </c>
    </row>
    <row r="608" spans="6:17" ht="15.75" customHeight="1" x14ac:dyDescent="0.2">
      <c r="F608" s="16">
        <v>45072.861993564366</v>
      </c>
      <c r="G608" s="24">
        <v>45072.861993564366</v>
      </c>
      <c r="H608" s="25">
        <v>2807</v>
      </c>
      <c r="I608" s="26">
        <f t="shared" si="18"/>
        <v>-1017182.1547444484</v>
      </c>
      <c r="J608" s="26">
        <f t="shared" si="19"/>
        <v>1049634.1089160112</v>
      </c>
      <c r="K608" s="26" t="str">
        <f t="shared" si="20"/>
        <v>Good</v>
      </c>
      <c r="L608" s="25">
        <f t="shared" si="21"/>
        <v>2807</v>
      </c>
      <c r="M608" s="26">
        <f t="shared" si="22"/>
        <v>-13975.836194986849</v>
      </c>
      <c r="N608" s="26">
        <f t="shared" si="23"/>
        <v>20870.014808382854</v>
      </c>
      <c r="O608" s="26" t="str">
        <f t="shared" si="24"/>
        <v>Good</v>
      </c>
      <c r="P608" s="25">
        <f t="shared" si="25"/>
        <v>2807</v>
      </c>
      <c r="Q608" s="25">
        <f t="shared" si="26"/>
        <v>2807</v>
      </c>
    </row>
    <row r="609" spans="6:17" ht="15.75" customHeight="1" x14ac:dyDescent="0.2">
      <c r="F609" s="16">
        <v>45072.293849321548</v>
      </c>
      <c r="G609" s="24">
        <v>45072.293849321548</v>
      </c>
      <c r="H609" s="25">
        <v>3089</v>
      </c>
      <c r="I609" s="26">
        <f t="shared" si="18"/>
        <v>-1017182.1547444484</v>
      </c>
      <c r="J609" s="26">
        <f t="shared" si="19"/>
        <v>1049634.1089160112</v>
      </c>
      <c r="K609" s="26" t="str">
        <f t="shared" si="20"/>
        <v>Good</v>
      </c>
      <c r="L609" s="25">
        <f t="shared" si="21"/>
        <v>3089</v>
      </c>
      <c r="M609" s="26">
        <f t="shared" si="22"/>
        <v>-13975.836194986849</v>
      </c>
      <c r="N609" s="26">
        <f t="shared" si="23"/>
        <v>20870.014808382854</v>
      </c>
      <c r="O609" s="26" t="str">
        <f t="shared" si="24"/>
        <v>Good</v>
      </c>
      <c r="P609" s="25">
        <f t="shared" si="25"/>
        <v>3089</v>
      </c>
      <c r="Q609" s="25">
        <f t="shared" si="26"/>
        <v>3089</v>
      </c>
    </row>
    <row r="610" spans="6:17" ht="15.75" customHeight="1" x14ac:dyDescent="0.2">
      <c r="F610" s="16">
        <v>45071.695988842883</v>
      </c>
      <c r="G610" s="24">
        <v>45071.695988842883</v>
      </c>
      <c r="H610" s="25">
        <v>2874</v>
      </c>
      <c r="I610" s="26">
        <f t="shared" si="18"/>
        <v>-1017182.1547444484</v>
      </c>
      <c r="J610" s="26">
        <f t="shared" si="19"/>
        <v>1049634.1089160112</v>
      </c>
      <c r="K610" s="26" t="str">
        <f t="shared" si="20"/>
        <v>Good</v>
      </c>
      <c r="L610" s="25">
        <f t="shared" si="21"/>
        <v>2874</v>
      </c>
      <c r="M610" s="26">
        <f t="shared" si="22"/>
        <v>-13975.836194986849</v>
      </c>
      <c r="N610" s="26">
        <f t="shared" si="23"/>
        <v>20870.014808382854</v>
      </c>
      <c r="O610" s="26" t="str">
        <f t="shared" si="24"/>
        <v>Good</v>
      </c>
      <c r="P610" s="25">
        <f t="shared" si="25"/>
        <v>2874</v>
      </c>
      <c r="Q610" s="25">
        <f t="shared" si="26"/>
        <v>2874</v>
      </c>
    </row>
    <row r="611" spans="6:17" ht="15.75" customHeight="1" x14ac:dyDescent="0.2">
      <c r="F611" s="16">
        <v>45071.086883449629</v>
      </c>
      <c r="G611" s="24">
        <v>45071.086883449629</v>
      </c>
      <c r="H611" s="25">
        <v>2832</v>
      </c>
      <c r="I611" s="26">
        <f t="shared" si="18"/>
        <v>-1017182.1547444484</v>
      </c>
      <c r="J611" s="26">
        <f t="shared" si="19"/>
        <v>1049634.1089160112</v>
      </c>
      <c r="K611" s="26" t="str">
        <f t="shared" si="20"/>
        <v>Good</v>
      </c>
      <c r="L611" s="25">
        <f t="shared" si="21"/>
        <v>2832</v>
      </c>
      <c r="M611" s="26">
        <f t="shared" si="22"/>
        <v>-13975.836194986849</v>
      </c>
      <c r="N611" s="26">
        <f t="shared" si="23"/>
        <v>20870.014808382854</v>
      </c>
      <c r="O611" s="26" t="str">
        <f t="shared" si="24"/>
        <v>Good</v>
      </c>
      <c r="P611" s="25">
        <f t="shared" si="25"/>
        <v>2832</v>
      </c>
      <c r="Q611" s="25">
        <f t="shared" si="26"/>
        <v>2832</v>
      </c>
    </row>
    <row r="612" spans="6:17" ht="15.75" customHeight="1" x14ac:dyDescent="0.2">
      <c r="F612" s="16">
        <v>45070.551977883173</v>
      </c>
      <c r="G612" s="24">
        <v>45070.551977883173</v>
      </c>
      <c r="H612" s="25">
        <v>3083</v>
      </c>
      <c r="I612" s="26">
        <f t="shared" si="18"/>
        <v>-1017182.1547444484</v>
      </c>
      <c r="J612" s="26">
        <f t="shared" si="19"/>
        <v>1049634.1089160112</v>
      </c>
      <c r="K612" s="26" t="str">
        <f t="shared" si="20"/>
        <v>Good</v>
      </c>
      <c r="L612" s="25">
        <f t="shared" si="21"/>
        <v>3083</v>
      </c>
      <c r="M612" s="26">
        <f t="shared" si="22"/>
        <v>-13975.836194986849</v>
      </c>
      <c r="N612" s="26">
        <f t="shared" si="23"/>
        <v>20870.014808382854</v>
      </c>
      <c r="O612" s="26" t="str">
        <f t="shared" si="24"/>
        <v>Good</v>
      </c>
      <c r="P612" s="25">
        <f t="shared" si="25"/>
        <v>3083</v>
      </c>
      <c r="Q612" s="25">
        <f t="shared" si="26"/>
        <v>3083</v>
      </c>
    </row>
    <row r="613" spans="6:17" ht="15.75" customHeight="1" x14ac:dyDescent="0.2">
      <c r="F613" s="16">
        <v>45069.939851789859</v>
      </c>
      <c r="G613" s="24">
        <v>45069.939851789859</v>
      </c>
      <c r="H613" s="25">
        <v>3185</v>
      </c>
      <c r="I613" s="26">
        <f t="shared" si="18"/>
        <v>-1017182.1547444484</v>
      </c>
      <c r="J613" s="26">
        <f t="shared" si="19"/>
        <v>1049634.1089160112</v>
      </c>
      <c r="K613" s="26" t="str">
        <f t="shared" si="20"/>
        <v>Good</v>
      </c>
      <c r="L613" s="25">
        <f t="shared" si="21"/>
        <v>3185</v>
      </c>
      <c r="M613" s="26">
        <f t="shared" si="22"/>
        <v>-13975.836194986849</v>
      </c>
      <c r="N613" s="26">
        <f t="shared" si="23"/>
        <v>20870.014808382854</v>
      </c>
      <c r="O613" s="26" t="str">
        <f t="shared" si="24"/>
        <v>Good</v>
      </c>
      <c r="P613" s="25">
        <f t="shared" si="25"/>
        <v>3185</v>
      </c>
      <c r="Q613" s="25">
        <f t="shared" si="26"/>
        <v>3185</v>
      </c>
    </row>
    <row r="614" spans="6:17" ht="15.75" customHeight="1" x14ac:dyDescent="0.2">
      <c r="F614" s="16">
        <v>45069.355430230193</v>
      </c>
      <c r="G614" s="24">
        <v>45069.355430230193</v>
      </c>
      <c r="H614" s="25">
        <v>2971</v>
      </c>
      <c r="I614" s="26">
        <f t="shared" si="18"/>
        <v>-1017182.1547444484</v>
      </c>
      <c r="J614" s="26">
        <f t="shared" si="19"/>
        <v>1049634.1089160112</v>
      </c>
      <c r="K614" s="26" t="str">
        <f t="shared" si="20"/>
        <v>Good</v>
      </c>
      <c r="L614" s="25">
        <f t="shared" si="21"/>
        <v>2971</v>
      </c>
      <c r="M614" s="26">
        <f t="shared" si="22"/>
        <v>-13975.836194986849</v>
      </c>
      <c r="N614" s="26">
        <f t="shared" si="23"/>
        <v>20870.014808382854</v>
      </c>
      <c r="O614" s="26" t="str">
        <f t="shared" si="24"/>
        <v>Good</v>
      </c>
      <c r="P614" s="25">
        <f t="shared" si="25"/>
        <v>2971</v>
      </c>
      <c r="Q614" s="25">
        <f t="shared" si="26"/>
        <v>2971</v>
      </c>
    </row>
    <row r="615" spans="6:17" ht="15.75" customHeight="1" x14ac:dyDescent="0.2">
      <c r="F615" s="16">
        <v>45068.803188196514</v>
      </c>
      <c r="G615" s="24">
        <v>45068.803188196514</v>
      </c>
      <c r="H615" s="25">
        <v>3157</v>
      </c>
      <c r="I615" s="26">
        <f t="shared" si="18"/>
        <v>-1017182.1547444484</v>
      </c>
      <c r="J615" s="26">
        <f t="shared" si="19"/>
        <v>1049634.1089160112</v>
      </c>
      <c r="K615" s="26" t="str">
        <f t="shared" si="20"/>
        <v>Good</v>
      </c>
      <c r="L615" s="25">
        <f t="shared" si="21"/>
        <v>3157</v>
      </c>
      <c r="M615" s="26">
        <f t="shared" si="22"/>
        <v>-13975.836194986849</v>
      </c>
      <c r="N615" s="26">
        <f t="shared" si="23"/>
        <v>20870.014808382854</v>
      </c>
      <c r="O615" s="26" t="str">
        <f t="shared" si="24"/>
        <v>Good</v>
      </c>
      <c r="P615" s="25">
        <f t="shared" si="25"/>
        <v>3157</v>
      </c>
      <c r="Q615" s="25">
        <f t="shared" si="26"/>
        <v>3157</v>
      </c>
    </row>
    <row r="616" spans="6:17" ht="15.75" customHeight="1" x14ac:dyDescent="0.2">
      <c r="F616" s="16">
        <v>45068.245058326218</v>
      </c>
      <c r="G616" s="24">
        <v>45068.245058326218</v>
      </c>
      <c r="H616" s="25">
        <v>3137</v>
      </c>
      <c r="I616" s="26">
        <f t="shared" si="18"/>
        <v>-1017182.1547444484</v>
      </c>
      <c r="J616" s="26">
        <f t="shared" si="19"/>
        <v>1049634.1089160112</v>
      </c>
      <c r="K616" s="26" t="str">
        <f t="shared" si="20"/>
        <v>Good</v>
      </c>
      <c r="L616" s="25">
        <f t="shared" si="21"/>
        <v>3137</v>
      </c>
      <c r="M616" s="26">
        <f t="shared" si="22"/>
        <v>-13975.836194986849</v>
      </c>
      <c r="N616" s="26">
        <f t="shared" si="23"/>
        <v>20870.014808382854</v>
      </c>
      <c r="O616" s="26" t="str">
        <f t="shared" si="24"/>
        <v>Good</v>
      </c>
      <c r="P616" s="25">
        <f t="shared" si="25"/>
        <v>3137</v>
      </c>
      <c r="Q616" s="25">
        <f t="shared" si="26"/>
        <v>3137</v>
      </c>
    </row>
    <row r="617" spans="6:17" ht="15.75" customHeight="1" x14ac:dyDescent="0.2">
      <c r="F617" s="16">
        <v>45065.468507307065</v>
      </c>
      <c r="G617" s="24">
        <v>45065.468507307065</v>
      </c>
      <c r="H617" s="25">
        <v>2647</v>
      </c>
      <c r="I617" s="26">
        <f t="shared" si="18"/>
        <v>-1017182.1547444484</v>
      </c>
      <c r="J617" s="26">
        <f t="shared" si="19"/>
        <v>1049634.1089160112</v>
      </c>
      <c r="K617" s="26" t="str">
        <f t="shared" si="20"/>
        <v>Good</v>
      </c>
      <c r="L617" s="25">
        <f t="shared" si="21"/>
        <v>2647</v>
      </c>
      <c r="M617" s="26">
        <f t="shared" si="22"/>
        <v>-13975.836194986849</v>
      </c>
      <c r="N617" s="26">
        <f t="shared" si="23"/>
        <v>20870.014808382854</v>
      </c>
      <c r="O617" s="26" t="str">
        <f t="shared" si="24"/>
        <v>Good</v>
      </c>
      <c r="P617" s="25">
        <f t="shared" si="25"/>
        <v>2647</v>
      </c>
      <c r="Q617" s="25">
        <f t="shared" si="26"/>
        <v>2647</v>
      </c>
    </row>
    <row r="618" spans="6:17" ht="15.75" customHeight="1" x14ac:dyDescent="0.2">
      <c r="F618" s="16">
        <v>45064.894228575424</v>
      </c>
      <c r="G618" s="24">
        <v>45064.894228575424</v>
      </c>
      <c r="H618" s="25">
        <v>2620</v>
      </c>
      <c r="I618" s="26">
        <f t="shared" si="18"/>
        <v>-1017182.1547444484</v>
      </c>
      <c r="J618" s="26">
        <f t="shared" si="19"/>
        <v>1049634.1089160112</v>
      </c>
      <c r="K618" s="26" t="str">
        <f t="shared" si="20"/>
        <v>Good</v>
      </c>
      <c r="L618" s="25">
        <f t="shared" si="21"/>
        <v>2620</v>
      </c>
      <c r="M618" s="26">
        <f t="shared" si="22"/>
        <v>-13975.836194986849</v>
      </c>
      <c r="N618" s="26">
        <f t="shared" si="23"/>
        <v>20870.014808382854</v>
      </c>
      <c r="O618" s="26" t="str">
        <f t="shared" si="24"/>
        <v>Good</v>
      </c>
      <c r="P618" s="25">
        <f t="shared" si="25"/>
        <v>2620</v>
      </c>
      <c r="Q618" s="25">
        <f t="shared" si="26"/>
        <v>2620</v>
      </c>
    </row>
    <row r="619" spans="6:17" ht="15.75" customHeight="1" x14ac:dyDescent="0.2">
      <c r="F619" s="16">
        <v>45064.293146027572</v>
      </c>
      <c r="G619" s="24">
        <v>45064.293146027572</v>
      </c>
      <c r="H619" s="25">
        <v>2557</v>
      </c>
      <c r="I619" s="26">
        <f t="shared" si="18"/>
        <v>-1017182.1547444484</v>
      </c>
      <c r="J619" s="26">
        <f t="shared" si="19"/>
        <v>1049634.1089160112</v>
      </c>
      <c r="K619" s="26" t="str">
        <f t="shared" si="20"/>
        <v>Good</v>
      </c>
      <c r="L619" s="25">
        <f t="shared" si="21"/>
        <v>2557</v>
      </c>
      <c r="M619" s="26">
        <f t="shared" si="22"/>
        <v>-13975.836194986849</v>
      </c>
      <c r="N619" s="26">
        <f t="shared" si="23"/>
        <v>20870.014808382854</v>
      </c>
      <c r="O619" s="26" t="str">
        <f t="shared" si="24"/>
        <v>Good</v>
      </c>
      <c r="P619" s="25">
        <f t="shared" si="25"/>
        <v>2557</v>
      </c>
      <c r="Q619" s="25">
        <f t="shared" si="26"/>
        <v>2557</v>
      </c>
    </row>
    <row r="620" spans="6:17" ht="15.75" customHeight="1" x14ac:dyDescent="0.2">
      <c r="F620" s="16">
        <v>45063.705375863246</v>
      </c>
      <c r="G620" s="24">
        <v>45063.705375863246</v>
      </c>
      <c r="H620" s="25">
        <v>3035</v>
      </c>
      <c r="I620" s="26">
        <f t="shared" si="18"/>
        <v>-1017182.1547444484</v>
      </c>
      <c r="J620" s="26">
        <f t="shared" si="19"/>
        <v>1049634.1089160112</v>
      </c>
      <c r="K620" s="26" t="str">
        <f t="shared" si="20"/>
        <v>Good</v>
      </c>
      <c r="L620" s="25">
        <f t="shared" si="21"/>
        <v>3035</v>
      </c>
      <c r="M620" s="26">
        <f t="shared" si="22"/>
        <v>-13975.836194986849</v>
      </c>
      <c r="N620" s="26">
        <f t="shared" si="23"/>
        <v>20870.014808382854</v>
      </c>
      <c r="O620" s="26" t="str">
        <f t="shared" si="24"/>
        <v>Good</v>
      </c>
      <c r="P620" s="25">
        <f t="shared" si="25"/>
        <v>3035</v>
      </c>
      <c r="Q620" s="25">
        <f t="shared" si="26"/>
        <v>3035</v>
      </c>
    </row>
    <row r="621" spans="6:17" ht="15.75" customHeight="1" x14ac:dyDescent="0.2">
      <c r="F621" s="16">
        <v>45063.128173272366</v>
      </c>
      <c r="G621" s="24">
        <v>45063.128173272366</v>
      </c>
      <c r="H621" s="25">
        <v>3178</v>
      </c>
      <c r="I621" s="26">
        <f t="shared" si="18"/>
        <v>-1017182.1547444484</v>
      </c>
      <c r="J621" s="26">
        <f t="shared" si="19"/>
        <v>1049634.1089160112</v>
      </c>
      <c r="K621" s="26" t="str">
        <f t="shared" si="20"/>
        <v>Good</v>
      </c>
      <c r="L621" s="25">
        <f t="shared" si="21"/>
        <v>3178</v>
      </c>
      <c r="M621" s="26">
        <f t="shared" si="22"/>
        <v>-13975.836194986849</v>
      </c>
      <c r="N621" s="26">
        <f t="shared" si="23"/>
        <v>20870.014808382854</v>
      </c>
      <c r="O621" s="26" t="str">
        <f t="shared" si="24"/>
        <v>Good</v>
      </c>
      <c r="P621" s="25">
        <f t="shared" si="25"/>
        <v>3178</v>
      </c>
      <c r="Q621" s="25">
        <f t="shared" si="26"/>
        <v>3178</v>
      </c>
    </row>
    <row r="622" spans="6:17" ht="15.75" customHeight="1" x14ac:dyDescent="0.2">
      <c r="F622" s="16">
        <v>45062.562842994623</v>
      </c>
      <c r="G622" s="24">
        <v>45062.562842994623</v>
      </c>
      <c r="H622" s="25">
        <v>2525</v>
      </c>
      <c r="I622" s="26">
        <f t="shared" si="18"/>
        <v>-1017182.1547444484</v>
      </c>
      <c r="J622" s="26">
        <f t="shared" si="19"/>
        <v>1049634.1089160112</v>
      </c>
      <c r="K622" s="26" t="str">
        <f t="shared" si="20"/>
        <v>Good</v>
      </c>
      <c r="L622" s="25">
        <f t="shared" si="21"/>
        <v>2525</v>
      </c>
      <c r="M622" s="26">
        <f t="shared" si="22"/>
        <v>-13975.836194986849</v>
      </c>
      <c r="N622" s="26">
        <f t="shared" si="23"/>
        <v>20870.014808382854</v>
      </c>
      <c r="O622" s="26" t="str">
        <f t="shared" si="24"/>
        <v>Good</v>
      </c>
      <c r="P622" s="25">
        <f t="shared" si="25"/>
        <v>2525</v>
      </c>
      <c r="Q622" s="25">
        <f t="shared" si="26"/>
        <v>2525</v>
      </c>
    </row>
    <row r="623" spans="6:17" ht="15.75" customHeight="1" x14ac:dyDescent="0.2">
      <c r="F623" s="16">
        <v>45062.024436249201</v>
      </c>
      <c r="G623" s="24">
        <v>45062.024436249201</v>
      </c>
      <c r="H623" s="25">
        <v>2660</v>
      </c>
      <c r="I623" s="26">
        <f t="shared" si="18"/>
        <v>-1017182.1547444484</v>
      </c>
      <c r="J623" s="26">
        <f t="shared" si="19"/>
        <v>1049634.1089160112</v>
      </c>
      <c r="K623" s="26" t="str">
        <f t="shared" si="20"/>
        <v>Good</v>
      </c>
      <c r="L623" s="25">
        <f t="shared" si="21"/>
        <v>2660</v>
      </c>
      <c r="M623" s="26">
        <f t="shared" si="22"/>
        <v>-13975.836194986849</v>
      </c>
      <c r="N623" s="26">
        <f t="shared" si="23"/>
        <v>20870.014808382854</v>
      </c>
      <c r="O623" s="26" t="str">
        <f t="shared" si="24"/>
        <v>Good</v>
      </c>
      <c r="P623" s="25">
        <f t="shared" si="25"/>
        <v>2660</v>
      </c>
      <c r="Q623" s="25">
        <f t="shared" si="26"/>
        <v>2660</v>
      </c>
    </row>
    <row r="624" spans="6:17" ht="15.75" customHeight="1" x14ac:dyDescent="0.2">
      <c r="F624" s="16">
        <v>45061.444930604455</v>
      </c>
      <c r="G624" s="24">
        <v>45061.444930604455</v>
      </c>
      <c r="H624" s="25">
        <v>3191</v>
      </c>
      <c r="I624" s="26">
        <f t="shared" si="18"/>
        <v>-1017182.1547444484</v>
      </c>
      <c r="J624" s="26">
        <f t="shared" si="19"/>
        <v>1049634.1089160112</v>
      </c>
      <c r="K624" s="26" t="str">
        <f t="shared" si="20"/>
        <v>Good</v>
      </c>
      <c r="L624" s="25">
        <f t="shared" si="21"/>
        <v>3191</v>
      </c>
      <c r="M624" s="26">
        <f t="shared" si="22"/>
        <v>-13975.836194986849</v>
      </c>
      <c r="N624" s="26">
        <f t="shared" si="23"/>
        <v>20870.014808382854</v>
      </c>
      <c r="O624" s="26" t="str">
        <f t="shared" si="24"/>
        <v>Good</v>
      </c>
      <c r="P624" s="25">
        <f t="shared" si="25"/>
        <v>3191</v>
      </c>
      <c r="Q624" s="25">
        <f t="shared" si="26"/>
        <v>3191</v>
      </c>
    </row>
    <row r="625" spans="6:17" ht="15.75" customHeight="1" x14ac:dyDescent="0.2">
      <c r="F625" s="16">
        <v>45058.606053309952</v>
      </c>
      <c r="G625" s="24">
        <v>45058.606053309952</v>
      </c>
      <c r="H625" s="25">
        <v>2529</v>
      </c>
      <c r="I625" s="26">
        <f t="shared" si="18"/>
        <v>-1017182.1547444484</v>
      </c>
      <c r="J625" s="26">
        <f t="shared" si="19"/>
        <v>1049634.1089160112</v>
      </c>
      <c r="K625" s="26" t="str">
        <f t="shared" si="20"/>
        <v>Good</v>
      </c>
      <c r="L625" s="25">
        <f t="shared" si="21"/>
        <v>2529</v>
      </c>
      <c r="M625" s="26">
        <f t="shared" si="22"/>
        <v>-13975.836194986849</v>
      </c>
      <c r="N625" s="26">
        <f t="shared" si="23"/>
        <v>20870.014808382854</v>
      </c>
      <c r="O625" s="26" t="str">
        <f t="shared" si="24"/>
        <v>Good</v>
      </c>
      <c r="P625" s="25">
        <f t="shared" si="25"/>
        <v>2529</v>
      </c>
      <c r="Q625" s="25">
        <f t="shared" si="26"/>
        <v>2529</v>
      </c>
    </row>
    <row r="626" spans="6:17" ht="15.75" customHeight="1" x14ac:dyDescent="0.2">
      <c r="F626" s="16">
        <v>45058.011380469885</v>
      </c>
      <c r="G626" s="24">
        <v>45058.011380469885</v>
      </c>
      <c r="H626" s="25">
        <v>2772</v>
      </c>
      <c r="I626" s="26">
        <f t="shared" si="18"/>
        <v>-1017182.1547444484</v>
      </c>
      <c r="J626" s="26">
        <f t="shared" si="19"/>
        <v>1049634.1089160112</v>
      </c>
      <c r="K626" s="26" t="str">
        <f t="shared" si="20"/>
        <v>Good</v>
      </c>
      <c r="L626" s="25">
        <f t="shared" si="21"/>
        <v>2772</v>
      </c>
      <c r="M626" s="26">
        <f t="shared" si="22"/>
        <v>-13975.836194986849</v>
      </c>
      <c r="N626" s="26">
        <f t="shared" si="23"/>
        <v>20870.014808382854</v>
      </c>
      <c r="O626" s="26" t="str">
        <f t="shared" si="24"/>
        <v>Good</v>
      </c>
      <c r="P626" s="25">
        <f t="shared" si="25"/>
        <v>2772</v>
      </c>
      <c r="Q626" s="25">
        <f t="shared" si="26"/>
        <v>2772</v>
      </c>
    </row>
    <row r="627" spans="6:17" ht="15.75" customHeight="1" x14ac:dyDescent="0.2">
      <c r="F627" s="16">
        <v>45057.465190781812</v>
      </c>
      <c r="G627" s="24">
        <v>45057.465190781812</v>
      </c>
      <c r="H627" s="25">
        <v>3037</v>
      </c>
      <c r="I627" s="26">
        <f t="shared" si="18"/>
        <v>-1017182.1547444484</v>
      </c>
      <c r="J627" s="26">
        <f t="shared" si="19"/>
        <v>1049634.1089160112</v>
      </c>
      <c r="K627" s="26" t="str">
        <f t="shared" si="20"/>
        <v>Good</v>
      </c>
      <c r="L627" s="25">
        <f t="shared" si="21"/>
        <v>3037</v>
      </c>
      <c r="M627" s="26">
        <f t="shared" si="22"/>
        <v>-13975.836194986849</v>
      </c>
      <c r="N627" s="26">
        <f t="shared" si="23"/>
        <v>20870.014808382854</v>
      </c>
      <c r="O627" s="26" t="str">
        <f t="shared" si="24"/>
        <v>Good</v>
      </c>
      <c r="P627" s="25">
        <f t="shared" si="25"/>
        <v>3037</v>
      </c>
      <c r="Q627" s="25">
        <f t="shared" si="26"/>
        <v>3037</v>
      </c>
    </row>
    <row r="628" spans="6:17" ht="15.75" customHeight="1" x14ac:dyDescent="0.2">
      <c r="F628" s="16">
        <v>45056.865781832726</v>
      </c>
      <c r="G628" s="24">
        <v>45056.865781832726</v>
      </c>
      <c r="H628" s="25">
        <v>2504</v>
      </c>
      <c r="I628" s="26">
        <f t="shared" si="18"/>
        <v>-1017182.1547444484</v>
      </c>
      <c r="J628" s="26">
        <f t="shared" si="19"/>
        <v>1049634.1089160112</v>
      </c>
      <c r="K628" s="26" t="str">
        <f t="shared" si="20"/>
        <v>Good</v>
      </c>
      <c r="L628" s="25">
        <f t="shared" si="21"/>
        <v>2504</v>
      </c>
      <c r="M628" s="26">
        <f t="shared" si="22"/>
        <v>-13975.836194986849</v>
      </c>
      <c r="N628" s="26">
        <f t="shared" si="23"/>
        <v>20870.014808382854</v>
      </c>
      <c r="O628" s="26" t="str">
        <f t="shared" si="24"/>
        <v>Good</v>
      </c>
      <c r="P628" s="25">
        <f t="shared" si="25"/>
        <v>2504</v>
      </c>
      <c r="Q628" s="25">
        <f t="shared" si="26"/>
        <v>2504</v>
      </c>
    </row>
    <row r="629" spans="6:17" ht="15.75" customHeight="1" x14ac:dyDescent="0.2">
      <c r="F629" s="16">
        <v>45056.319770713439</v>
      </c>
      <c r="G629" s="24">
        <v>45056.319770713439</v>
      </c>
      <c r="H629" s="25">
        <v>2967</v>
      </c>
      <c r="I629" s="26">
        <f t="shared" si="18"/>
        <v>-1017182.1547444484</v>
      </c>
      <c r="J629" s="26">
        <f t="shared" si="19"/>
        <v>1049634.1089160112</v>
      </c>
      <c r="K629" s="26" t="str">
        <f t="shared" si="20"/>
        <v>Good</v>
      </c>
      <c r="L629" s="25">
        <f t="shared" si="21"/>
        <v>2967</v>
      </c>
      <c r="M629" s="26">
        <f t="shared" si="22"/>
        <v>-13975.836194986849</v>
      </c>
      <c r="N629" s="26">
        <f t="shared" si="23"/>
        <v>20870.014808382854</v>
      </c>
      <c r="O629" s="26" t="str">
        <f t="shared" si="24"/>
        <v>Good</v>
      </c>
      <c r="P629" s="25">
        <f t="shared" si="25"/>
        <v>2967</v>
      </c>
      <c r="Q629" s="25">
        <f t="shared" si="26"/>
        <v>2967</v>
      </c>
    </row>
    <row r="630" spans="6:17" ht="15.75" customHeight="1" x14ac:dyDescent="0.2">
      <c r="F630" s="16">
        <v>45055.76556056548</v>
      </c>
      <c r="G630" s="24">
        <v>45055.76556056548</v>
      </c>
      <c r="H630" s="25">
        <v>2597</v>
      </c>
      <c r="I630" s="26">
        <f t="shared" si="18"/>
        <v>-1017182.1547444484</v>
      </c>
      <c r="J630" s="26">
        <f t="shared" si="19"/>
        <v>1049634.1089160112</v>
      </c>
      <c r="K630" s="26" t="str">
        <f t="shared" si="20"/>
        <v>Good</v>
      </c>
      <c r="L630" s="25">
        <f t="shared" si="21"/>
        <v>2597</v>
      </c>
      <c r="M630" s="26">
        <f t="shared" si="22"/>
        <v>-13975.836194986849</v>
      </c>
      <c r="N630" s="26">
        <f t="shared" si="23"/>
        <v>20870.014808382854</v>
      </c>
      <c r="O630" s="26" t="str">
        <f t="shared" si="24"/>
        <v>Good</v>
      </c>
      <c r="P630" s="25">
        <f t="shared" si="25"/>
        <v>2597</v>
      </c>
      <c r="Q630" s="25">
        <f t="shared" si="26"/>
        <v>2597</v>
      </c>
    </row>
    <row r="631" spans="6:17" ht="15.75" customHeight="1" x14ac:dyDescent="0.2">
      <c r="F631" s="16">
        <v>45055.200336663715</v>
      </c>
      <c r="G631" s="24">
        <v>45055.200336663715</v>
      </c>
      <c r="H631" s="25">
        <v>2824</v>
      </c>
      <c r="I631" s="26">
        <f t="shared" si="18"/>
        <v>-1017182.1547444484</v>
      </c>
      <c r="J631" s="26">
        <f t="shared" si="19"/>
        <v>1049634.1089160112</v>
      </c>
      <c r="K631" s="26" t="str">
        <f t="shared" si="20"/>
        <v>Good</v>
      </c>
      <c r="L631" s="25">
        <f t="shared" si="21"/>
        <v>2824</v>
      </c>
      <c r="M631" s="26">
        <f t="shared" si="22"/>
        <v>-13975.836194986849</v>
      </c>
      <c r="N631" s="26">
        <f t="shared" si="23"/>
        <v>20870.014808382854</v>
      </c>
      <c r="O631" s="26" t="str">
        <f t="shared" si="24"/>
        <v>Good</v>
      </c>
      <c r="P631" s="25">
        <f t="shared" si="25"/>
        <v>2824</v>
      </c>
      <c r="Q631" s="25">
        <f t="shared" si="26"/>
        <v>2824</v>
      </c>
    </row>
    <row r="632" spans="6:17" ht="15.75" customHeight="1" x14ac:dyDescent="0.2">
      <c r="F632" s="16">
        <v>45054.635672319615</v>
      </c>
      <c r="G632" s="24">
        <v>45054.635672319615</v>
      </c>
      <c r="H632" s="25">
        <v>2833</v>
      </c>
      <c r="I632" s="26">
        <f t="shared" si="18"/>
        <v>-1017182.1547444484</v>
      </c>
      <c r="J632" s="26">
        <f t="shared" si="19"/>
        <v>1049634.1089160112</v>
      </c>
      <c r="K632" s="26" t="str">
        <f t="shared" si="20"/>
        <v>Good</v>
      </c>
      <c r="L632" s="25">
        <f t="shared" si="21"/>
        <v>2833</v>
      </c>
      <c r="M632" s="26">
        <f t="shared" si="22"/>
        <v>-13975.836194986849</v>
      </c>
      <c r="N632" s="26">
        <f t="shared" si="23"/>
        <v>20870.014808382854</v>
      </c>
      <c r="O632" s="26" t="str">
        <f t="shared" si="24"/>
        <v>Good</v>
      </c>
      <c r="P632" s="25">
        <f t="shared" si="25"/>
        <v>2833</v>
      </c>
      <c r="Q632" s="25">
        <f t="shared" si="26"/>
        <v>2833</v>
      </c>
    </row>
    <row r="633" spans="6:17" ht="15.75" customHeight="1" x14ac:dyDescent="0.2">
      <c r="F633" s="16">
        <v>45054.099909614561</v>
      </c>
      <c r="G633" s="24">
        <v>45054.099909614561</v>
      </c>
      <c r="H633" s="25">
        <v>2547</v>
      </c>
      <c r="I633" s="26">
        <f t="shared" si="18"/>
        <v>-1017182.1547444484</v>
      </c>
      <c r="J633" s="26">
        <f t="shared" si="19"/>
        <v>1049634.1089160112</v>
      </c>
      <c r="K633" s="26" t="str">
        <f t="shared" si="20"/>
        <v>Good</v>
      </c>
      <c r="L633" s="25">
        <f t="shared" si="21"/>
        <v>2547</v>
      </c>
      <c r="M633" s="26">
        <f t="shared" si="22"/>
        <v>-13975.836194986849</v>
      </c>
      <c r="N633" s="26">
        <f t="shared" si="23"/>
        <v>20870.014808382854</v>
      </c>
      <c r="O633" s="26" t="str">
        <f t="shared" si="24"/>
        <v>Good</v>
      </c>
      <c r="P633" s="25">
        <f t="shared" si="25"/>
        <v>2547</v>
      </c>
      <c r="Q633" s="25">
        <f t="shared" si="26"/>
        <v>2547</v>
      </c>
    </row>
    <row r="634" spans="6:17" ht="15.75" customHeight="1" x14ac:dyDescent="0.2">
      <c r="F634" s="16">
        <v>45051.761799260516</v>
      </c>
      <c r="G634" s="24">
        <v>45051.761799260516</v>
      </c>
      <c r="H634" s="25">
        <v>2746</v>
      </c>
      <c r="I634" s="26">
        <f t="shared" si="18"/>
        <v>-1017182.1547444484</v>
      </c>
      <c r="J634" s="26">
        <f t="shared" si="19"/>
        <v>1049634.1089160112</v>
      </c>
      <c r="K634" s="26" t="str">
        <f t="shared" si="20"/>
        <v>Good</v>
      </c>
      <c r="L634" s="25">
        <f t="shared" si="21"/>
        <v>2746</v>
      </c>
      <c r="M634" s="26">
        <f t="shared" si="22"/>
        <v>-13975.836194986849</v>
      </c>
      <c r="N634" s="26">
        <f t="shared" si="23"/>
        <v>20870.014808382854</v>
      </c>
      <c r="O634" s="26" t="str">
        <f t="shared" si="24"/>
        <v>Good</v>
      </c>
      <c r="P634" s="25">
        <f t="shared" si="25"/>
        <v>2746</v>
      </c>
      <c r="Q634" s="25">
        <f t="shared" si="26"/>
        <v>2746</v>
      </c>
    </row>
    <row r="635" spans="6:17" ht="15.75" customHeight="1" x14ac:dyDescent="0.2">
      <c r="F635" s="16">
        <v>45051.166222685584</v>
      </c>
      <c r="G635" s="24">
        <v>45051.166222685584</v>
      </c>
      <c r="H635" s="25">
        <v>2753</v>
      </c>
      <c r="I635" s="26">
        <f t="shared" si="18"/>
        <v>-1017182.1547444484</v>
      </c>
      <c r="J635" s="26">
        <f t="shared" si="19"/>
        <v>1049634.1089160112</v>
      </c>
      <c r="K635" s="26" t="str">
        <f t="shared" si="20"/>
        <v>Good</v>
      </c>
      <c r="L635" s="25">
        <f t="shared" si="21"/>
        <v>2753</v>
      </c>
      <c r="M635" s="26">
        <f t="shared" si="22"/>
        <v>-13975.836194986849</v>
      </c>
      <c r="N635" s="26">
        <f t="shared" si="23"/>
        <v>20870.014808382854</v>
      </c>
      <c r="O635" s="26" t="str">
        <f t="shared" si="24"/>
        <v>Good</v>
      </c>
      <c r="P635" s="25">
        <f t="shared" si="25"/>
        <v>2753</v>
      </c>
      <c r="Q635" s="25">
        <f t="shared" si="26"/>
        <v>2753</v>
      </c>
    </row>
    <row r="636" spans="6:17" ht="15.75" customHeight="1" x14ac:dyDescent="0.2">
      <c r="F636" s="16">
        <v>45050.561979233811</v>
      </c>
      <c r="G636" s="24">
        <v>45050.561979233811</v>
      </c>
      <c r="H636" s="25">
        <v>2880</v>
      </c>
      <c r="I636" s="26">
        <f t="shared" si="18"/>
        <v>-1017182.1547444484</v>
      </c>
      <c r="J636" s="26">
        <f t="shared" si="19"/>
        <v>1049634.1089160112</v>
      </c>
      <c r="K636" s="26" t="str">
        <f t="shared" si="20"/>
        <v>Good</v>
      </c>
      <c r="L636" s="25">
        <f t="shared" si="21"/>
        <v>2880</v>
      </c>
      <c r="M636" s="26">
        <f t="shared" si="22"/>
        <v>-13975.836194986849</v>
      </c>
      <c r="N636" s="26">
        <f t="shared" si="23"/>
        <v>20870.014808382854</v>
      </c>
      <c r="O636" s="26" t="str">
        <f t="shared" si="24"/>
        <v>Good</v>
      </c>
      <c r="P636" s="25">
        <f t="shared" si="25"/>
        <v>2880</v>
      </c>
      <c r="Q636" s="25">
        <f t="shared" si="26"/>
        <v>2880</v>
      </c>
    </row>
    <row r="637" spans="6:17" ht="15.75" customHeight="1" x14ac:dyDescent="0.2">
      <c r="F637" s="16">
        <v>45049.971329326421</v>
      </c>
      <c r="G637" s="24">
        <v>45049.971329326421</v>
      </c>
      <c r="H637" s="25">
        <v>2988</v>
      </c>
      <c r="I637" s="26">
        <f t="shared" si="18"/>
        <v>-1017182.1547444484</v>
      </c>
      <c r="J637" s="26">
        <f t="shared" si="19"/>
        <v>1049634.1089160112</v>
      </c>
      <c r="K637" s="26" t="str">
        <f t="shared" si="20"/>
        <v>Good</v>
      </c>
      <c r="L637" s="25">
        <f t="shared" si="21"/>
        <v>2988</v>
      </c>
      <c r="M637" s="26">
        <f t="shared" si="22"/>
        <v>-13975.836194986849</v>
      </c>
      <c r="N637" s="26">
        <f t="shared" si="23"/>
        <v>20870.014808382854</v>
      </c>
      <c r="O637" s="26" t="str">
        <f t="shared" si="24"/>
        <v>Good</v>
      </c>
      <c r="P637" s="25">
        <f t="shared" si="25"/>
        <v>2988</v>
      </c>
      <c r="Q637" s="25">
        <f t="shared" si="26"/>
        <v>2988</v>
      </c>
    </row>
    <row r="638" spans="6:17" ht="15.75" customHeight="1" x14ac:dyDescent="0.2">
      <c r="F638" s="16">
        <v>45049.382138224959</v>
      </c>
      <c r="G638" s="24">
        <v>45049.382138224959</v>
      </c>
      <c r="H638" s="25">
        <v>2488</v>
      </c>
      <c r="I638" s="26">
        <f t="shared" si="18"/>
        <v>-1017182.1547444484</v>
      </c>
      <c r="J638" s="26">
        <f t="shared" si="19"/>
        <v>1049634.1089160112</v>
      </c>
      <c r="K638" s="26" t="str">
        <f t="shared" si="20"/>
        <v>Good</v>
      </c>
      <c r="L638" s="25">
        <f t="shared" si="21"/>
        <v>2488</v>
      </c>
      <c r="M638" s="26">
        <f t="shared" si="22"/>
        <v>-13975.836194986849</v>
      </c>
      <c r="N638" s="26">
        <f t="shared" si="23"/>
        <v>20870.014808382854</v>
      </c>
      <c r="O638" s="26" t="str">
        <f t="shared" si="24"/>
        <v>Good</v>
      </c>
      <c r="P638" s="25">
        <f t="shared" si="25"/>
        <v>2488</v>
      </c>
      <c r="Q638" s="25">
        <f t="shared" si="26"/>
        <v>2488</v>
      </c>
    </row>
    <row r="639" spans="6:17" ht="15.75" customHeight="1" x14ac:dyDescent="0.2">
      <c r="F639" s="16">
        <v>45048.825413514773</v>
      </c>
      <c r="G639" s="24">
        <v>45048.825413514773</v>
      </c>
      <c r="H639" s="25">
        <v>2889</v>
      </c>
      <c r="I639" s="26">
        <f t="shared" si="18"/>
        <v>-1017182.1547444484</v>
      </c>
      <c r="J639" s="26">
        <f t="shared" si="19"/>
        <v>1049634.1089160112</v>
      </c>
      <c r="K639" s="26" t="str">
        <f t="shared" si="20"/>
        <v>Good</v>
      </c>
      <c r="L639" s="25">
        <f t="shared" si="21"/>
        <v>2889</v>
      </c>
      <c r="M639" s="26">
        <f t="shared" si="22"/>
        <v>-13975.836194986849</v>
      </c>
      <c r="N639" s="26">
        <f t="shared" si="23"/>
        <v>20870.014808382854</v>
      </c>
      <c r="O639" s="26" t="str">
        <f t="shared" si="24"/>
        <v>Good</v>
      </c>
      <c r="P639" s="25">
        <f t="shared" si="25"/>
        <v>2889</v>
      </c>
      <c r="Q639" s="25">
        <f t="shared" si="26"/>
        <v>2889</v>
      </c>
    </row>
    <row r="640" spans="6:17" ht="15.75" customHeight="1" x14ac:dyDescent="0.2">
      <c r="F640" s="16">
        <v>45048.224251345935</v>
      </c>
      <c r="G640" s="24">
        <v>45048.224251345935</v>
      </c>
      <c r="H640" s="25">
        <v>2544</v>
      </c>
      <c r="I640" s="26">
        <f t="shared" si="18"/>
        <v>-1017182.1547444484</v>
      </c>
      <c r="J640" s="26">
        <f t="shared" si="19"/>
        <v>1049634.1089160112</v>
      </c>
      <c r="K640" s="26" t="str">
        <f t="shared" si="20"/>
        <v>Good</v>
      </c>
      <c r="L640" s="25">
        <f t="shared" si="21"/>
        <v>2544</v>
      </c>
      <c r="M640" s="26">
        <f t="shared" si="22"/>
        <v>-13975.836194986849</v>
      </c>
      <c r="N640" s="26">
        <f t="shared" si="23"/>
        <v>20870.014808382854</v>
      </c>
      <c r="O640" s="26" t="str">
        <f t="shared" si="24"/>
        <v>Good</v>
      </c>
      <c r="P640" s="25">
        <f t="shared" si="25"/>
        <v>2544</v>
      </c>
      <c r="Q640" s="25">
        <f t="shared" si="26"/>
        <v>2544</v>
      </c>
    </row>
    <row r="641" spans="6:17" ht="15.75" customHeight="1" x14ac:dyDescent="0.2">
      <c r="F641" s="16">
        <v>45047.650287060518</v>
      </c>
      <c r="G641" s="24">
        <v>45047.650287060518</v>
      </c>
      <c r="H641" s="25">
        <v>2610</v>
      </c>
      <c r="I641" s="26">
        <f t="shared" si="18"/>
        <v>-1017182.1547444484</v>
      </c>
      <c r="J641" s="26">
        <f t="shared" si="19"/>
        <v>1049634.1089160112</v>
      </c>
      <c r="K641" s="26" t="str">
        <f t="shared" si="20"/>
        <v>Good</v>
      </c>
      <c r="L641" s="25">
        <f t="shared" si="21"/>
        <v>2610</v>
      </c>
      <c r="M641" s="26">
        <f t="shared" si="22"/>
        <v>-13975.836194986849</v>
      </c>
      <c r="N641" s="26">
        <f t="shared" si="23"/>
        <v>20870.014808382854</v>
      </c>
      <c r="O641" s="26" t="str">
        <f t="shared" si="24"/>
        <v>Good</v>
      </c>
      <c r="P641" s="25">
        <f t="shared" si="25"/>
        <v>2610</v>
      </c>
      <c r="Q641" s="25">
        <f t="shared" si="26"/>
        <v>2610</v>
      </c>
    </row>
    <row r="642" spans="6:17" ht="15.75" customHeight="1" x14ac:dyDescent="0.2">
      <c r="F642" s="16">
        <v>45047.117215875463</v>
      </c>
      <c r="G642" s="24">
        <v>45047.117215875463</v>
      </c>
      <c r="H642" s="25">
        <v>2692</v>
      </c>
      <c r="I642" s="26">
        <f t="shared" si="18"/>
        <v>-1017182.1547444484</v>
      </c>
      <c r="J642" s="26">
        <f t="shared" si="19"/>
        <v>1049634.1089160112</v>
      </c>
      <c r="K642" s="26" t="str">
        <f t="shared" si="20"/>
        <v>Good</v>
      </c>
      <c r="L642" s="25">
        <f t="shared" si="21"/>
        <v>2692</v>
      </c>
      <c r="M642" s="26">
        <f t="shared" si="22"/>
        <v>-13975.836194986849</v>
      </c>
      <c r="N642" s="26">
        <f t="shared" si="23"/>
        <v>20870.014808382854</v>
      </c>
      <c r="O642" s="26" t="str">
        <f t="shared" si="24"/>
        <v>Good</v>
      </c>
      <c r="P642" s="25">
        <f t="shared" si="25"/>
        <v>2692</v>
      </c>
      <c r="Q642" s="25">
        <f t="shared" si="26"/>
        <v>2692</v>
      </c>
    </row>
    <row r="643" spans="6:17" ht="15.75" customHeight="1" x14ac:dyDescent="0.2">
      <c r="F643" s="16">
        <v>45044.931462757864</v>
      </c>
      <c r="G643" s="24">
        <v>45044.931462757864</v>
      </c>
      <c r="H643" s="25">
        <v>2700</v>
      </c>
      <c r="I643" s="26">
        <f t="shared" si="18"/>
        <v>-1017182.1547444484</v>
      </c>
      <c r="J643" s="26">
        <f t="shared" si="19"/>
        <v>1049634.1089160112</v>
      </c>
      <c r="K643" s="26" t="str">
        <f t="shared" si="20"/>
        <v>Good</v>
      </c>
      <c r="L643" s="25">
        <f t="shared" si="21"/>
        <v>2700</v>
      </c>
      <c r="M643" s="26">
        <f t="shared" si="22"/>
        <v>-13975.836194986849</v>
      </c>
      <c r="N643" s="26">
        <f t="shared" si="23"/>
        <v>20870.014808382854</v>
      </c>
      <c r="O643" s="26" t="str">
        <f t="shared" si="24"/>
        <v>Good</v>
      </c>
      <c r="P643" s="25">
        <f t="shared" si="25"/>
        <v>2700</v>
      </c>
      <c r="Q643" s="25">
        <f t="shared" si="26"/>
        <v>2700</v>
      </c>
    </row>
    <row r="644" spans="6:17" ht="15.75" customHeight="1" x14ac:dyDescent="0.2">
      <c r="F644" s="16">
        <v>45044.33727109</v>
      </c>
      <c r="G644" s="24">
        <v>45044.33727109</v>
      </c>
      <c r="H644" s="25">
        <v>2586</v>
      </c>
      <c r="I644" s="26">
        <f t="shared" si="18"/>
        <v>-1017182.1547444484</v>
      </c>
      <c r="J644" s="26">
        <f t="shared" si="19"/>
        <v>1049634.1089160112</v>
      </c>
      <c r="K644" s="26" t="str">
        <f t="shared" si="20"/>
        <v>Good</v>
      </c>
      <c r="L644" s="25">
        <f t="shared" si="21"/>
        <v>2586</v>
      </c>
      <c r="M644" s="26">
        <f t="shared" si="22"/>
        <v>-13975.836194986849</v>
      </c>
      <c r="N644" s="26">
        <f t="shared" si="23"/>
        <v>20870.014808382854</v>
      </c>
      <c r="O644" s="26" t="str">
        <f t="shared" si="24"/>
        <v>Good</v>
      </c>
      <c r="P644" s="25">
        <f t="shared" si="25"/>
        <v>2586</v>
      </c>
      <c r="Q644" s="25">
        <f t="shared" si="26"/>
        <v>2586</v>
      </c>
    </row>
    <row r="645" spans="6:17" ht="15.75" customHeight="1" x14ac:dyDescent="0.2">
      <c r="F645" s="16">
        <v>45043.798112786804</v>
      </c>
      <c r="G645" s="24">
        <v>45043.798112786804</v>
      </c>
      <c r="H645" s="25">
        <v>2638</v>
      </c>
      <c r="I645" s="26">
        <f t="shared" si="18"/>
        <v>-1017182.1547444484</v>
      </c>
      <c r="J645" s="26">
        <f t="shared" si="19"/>
        <v>1049634.1089160112</v>
      </c>
      <c r="K645" s="26" t="str">
        <f t="shared" si="20"/>
        <v>Good</v>
      </c>
      <c r="L645" s="25">
        <f t="shared" si="21"/>
        <v>2638</v>
      </c>
      <c r="M645" s="26">
        <f t="shared" si="22"/>
        <v>-13975.836194986849</v>
      </c>
      <c r="N645" s="26">
        <f t="shared" si="23"/>
        <v>20870.014808382854</v>
      </c>
      <c r="O645" s="26" t="str">
        <f t="shared" si="24"/>
        <v>Good</v>
      </c>
      <c r="P645" s="25">
        <f t="shared" si="25"/>
        <v>2638</v>
      </c>
      <c r="Q645" s="25">
        <f t="shared" si="26"/>
        <v>2638</v>
      </c>
    </row>
    <row r="646" spans="6:17" ht="15.75" customHeight="1" x14ac:dyDescent="0.2">
      <c r="F646" s="16">
        <v>45043.203611892088</v>
      </c>
      <c r="G646" s="24">
        <v>45043.203611892088</v>
      </c>
      <c r="H646" s="25">
        <v>2464</v>
      </c>
      <c r="I646" s="26">
        <f t="shared" si="18"/>
        <v>-1017182.1547444484</v>
      </c>
      <c r="J646" s="26">
        <f t="shared" si="19"/>
        <v>1049634.1089160112</v>
      </c>
      <c r="K646" s="26" t="str">
        <f t="shared" si="20"/>
        <v>Good</v>
      </c>
      <c r="L646" s="25">
        <f t="shared" si="21"/>
        <v>2464</v>
      </c>
      <c r="M646" s="26">
        <f t="shared" si="22"/>
        <v>-13975.836194986849</v>
      </c>
      <c r="N646" s="26">
        <f t="shared" si="23"/>
        <v>20870.014808382854</v>
      </c>
      <c r="O646" s="26" t="str">
        <f t="shared" si="24"/>
        <v>Good</v>
      </c>
      <c r="P646" s="25">
        <f t="shared" si="25"/>
        <v>2464</v>
      </c>
      <c r="Q646" s="25">
        <f t="shared" si="26"/>
        <v>2464</v>
      </c>
    </row>
    <row r="647" spans="6:17" ht="15.75" customHeight="1" x14ac:dyDescent="0.2">
      <c r="F647" s="16">
        <v>45042.64925809369</v>
      </c>
      <c r="G647" s="24">
        <v>45042.64925809369</v>
      </c>
      <c r="H647" s="25">
        <v>2609</v>
      </c>
      <c r="I647" s="26">
        <f t="shared" si="18"/>
        <v>-1017182.1547444484</v>
      </c>
      <c r="J647" s="26">
        <f t="shared" si="19"/>
        <v>1049634.1089160112</v>
      </c>
      <c r="K647" s="26" t="str">
        <f t="shared" si="20"/>
        <v>Good</v>
      </c>
      <c r="L647" s="25">
        <f t="shared" si="21"/>
        <v>2609</v>
      </c>
      <c r="M647" s="26">
        <f t="shared" si="22"/>
        <v>-13975.836194986849</v>
      </c>
      <c r="N647" s="26">
        <f t="shared" si="23"/>
        <v>20870.014808382854</v>
      </c>
      <c r="O647" s="26" t="str">
        <f t="shared" si="24"/>
        <v>Good</v>
      </c>
      <c r="P647" s="25">
        <f t="shared" si="25"/>
        <v>2609</v>
      </c>
      <c r="Q647" s="25">
        <f t="shared" si="26"/>
        <v>2609</v>
      </c>
    </row>
    <row r="648" spans="6:17" ht="15.75" customHeight="1" x14ac:dyDescent="0.2">
      <c r="F648" s="16">
        <v>45042.09886963461</v>
      </c>
      <c r="G648" s="24">
        <v>45042.09886963461</v>
      </c>
      <c r="H648" s="25">
        <v>2395</v>
      </c>
      <c r="I648" s="26">
        <f t="shared" si="18"/>
        <v>-1017182.1547444484</v>
      </c>
      <c r="J648" s="26">
        <f t="shared" si="19"/>
        <v>1049634.1089160112</v>
      </c>
      <c r="K648" s="26" t="str">
        <f t="shared" si="20"/>
        <v>Good</v>
      </c>
      <c r="L648" s="25">
        <f t="shared" si="21"/>
        <v>2395</v>
      </c>
      <c r="M648" s="26">
        <f t="shared" si="22"/>
        <v>-13975.836194986849</v>
      </c>
      <c r="N648" s="26">
        <f t="shared" si="23"/>
        <v>20870.014808382854</v>
      </c>
      <c r="O648" s="26" t="str">
        <f t="shared" si="24"/>
        <v>Good</v>
      </c>
      <c r="P648" s="25">
        <f t="shared" si="25"/>
        <v>2395</v>
      </c>
      <c r="Q648" s="25">
        <f t="shared" si="26"/>
        <v>2395</v>
      </c>
    </row>
    <row r="649" spans="6:17" ht="15.75" customHeight="1" x14ac:dyDescent="0.2">
      <c r="F649" s="16">
        <v>45041.508420106373</v>
      </c>
      <c r="G649" s="24">
        <v>45041.508420106373</v>
      </c>
      <c r="H649" s="25">
        <v>2711</v>
      </c>
      <c r="I649" s="26">
        <f t="shared" si="18"/>
        <v>-1017182.1547444484</v>
      </c>
      <c r="J649" s="26">
        <f t="shared" si="19"/>
        <v>1049634.1089160112</v>
      </c>
      <c r="K649" s="26" t="str">
        <f t="shared" si="20"/>
        <v>Good</v>
      </c>
      <c r="L649" s="25">
        <f t="shared" si="21"/>
        <v>2711</v>
      </c>
      <c r="M649" s="26">
        <f t="shared" si="22"/>
        <v>-13975.836194986849</v>
      </c>
      <c r="N649" s="26">
        <f t="shared" si="23"/>
        <v>20870.014808382854</v>
      </c>
      <c r="O649" s="26" t="str">
        <f t="shared" si="24"/>
        <v>Good</v>
      </c>
      <c r="P649" s="25">
        <f t="shared" si="25"/>
        <v>2711</v>
      </c>
      <c r="Q649" s="25">
        <f t="shared" si="26"/>
        <v>2711</v>
      </c>
    </row>
    <row r="650" spans="6:17" ht="15.75" customHeight="1" x14ac:dyDescent="0.2">
      <c r="F650" s="16">
        <v>45040.93723838633</v>
      </c>
      <c r="G650" s="24">
        <v>45040.93723838633</v>
      </c>
      <c r="H650" s="25">
        <v>2328</v>
      </c>
      <c r="I650" s="26">
        <f t="shared" si="18"/>
        <v>-1017182.1547444484</v>
      </c>
      <c r="J650" s="26">
        <f t="shared" si="19"/>
        <v>1049634.1089160112</v>
      </c>
      <c r="K650" s="26" t="str">
        <f t="shared" si="20"/>
        <v>Good</v>
      </c>
      <c r="L650" s="25">
        <f t="shared" si="21"/>
        <v>2328</v>
      </c>
      <c r="M650" s="26">
        <f t="shared" si="22"/>
        <v>-13975.836194986849</v>
      </c>
      <c r="N650" s="26">
        <f t="shared" si="23"/>
        <v>20870.014808382854</v>
      </c>
      <c r="O650" s="26" t="str">
        <f t="shared" si="24"/>
        <v>Good</v>
      </c>
      <c r="P650" s="25">
        <f t="shared" si="25"/>
        <v>2328</v>
      </c>
      <c r="Q650" s="25">
        <f t="shared" si="26"/>
        <v>2328</v>
      </c>
    </row>
    <row r="651" spans="6:17" ht="15.75" customHeight="1" x14ac:dyDescent="0.2">
      <c r="F651" s="16">
        <v>45040.346241721534</v>
      </c>
      <c r="G651" s="24">
        <v>45040.346241721534</v>
      </c>
      <c r="H651" s="25">
        <v>2611</v>
      </c>
      <c r="I651" s="26">
        <f t="shared" si="18"/>
        <v>-1017182.1547444484</v>
      </c>
      <c r="J651" s="26">
        <f t="shared" si="19"/>
        <v>1049634.1089160112</v>
      </c>
      <c r="K651" s="26" t="str">
        <f t="shared" si="20"/>
        <v>Good</v>
      </c>
      <c r="L651" s="25">
        <f t="shared" si="21"/>
        <v>2611</v>
      </c>
      <c r="M651" s="26">
        <f t="shared" si="22"/>
        <v>-13975.836194986849</v>
      </c>
      <c r="N651" s="26">
        <f t="shared" si="23"/>
        <v>20870.014808382854</v>
      </c>
      <c r="O651" s="26" t="str">
        <f t="shared" si="24"/>
        <v>Good</v>
      </c>
      <c r="P651" s="25">
        <f t="shared" si="25"/>
        <v>2611</v>
      </c>
      <c r="Q651" s="25">
        <f t="shared" si="26"/>
        <v>2611</v>
      </c>
    </row>
    <row r="652" spans="6:17" ht="15.75" customHeight="1" x14ac:dyDescent="0.2">
      <c r="F652" s="16">
        <v>45037.485624524081</v>
      </c>
      <c r="G652" s="24">
        <v>45037.485624524081</v>
      </c>
      <c r="H652" s="25">
        <v>2590</v>
      </c>
      <c r="I652" s="26">
        <f t="shared" si="18"/>
        <v>-1017182.1547444484</v>
      </c>
      <c r="J652" s="26">
        <f t="shared" si="19"/>
        <v>1049634.1089160112</v>
      </c>
      <c r="K652" s="26" t="str">
        <f t="shared" si="20"/>
        <v>Good</v>
      </c>
      <c r="L652" s="25">
        <f t="shared" si="21"/>
        <v>2590</v>
      </c>
      <c r="M652" s="26">
        <f t="shared" si="22"/>
        <v>-13975.836194986849</v>
      </c>
      <c r="N652" s="26">
        <f t="shared" si="23"/>
        <v>20870.014808382854</v>
      </c>
      <c r="O652" s="26" t="str">
        <f t="shared" si="24"/>
        <v>Good</v>
      </c>
      <c r="P652" s="25">
        <f t="shared" si="25"/>
        <v>2590</v>
      </c>
      <c r="Q652" s="25">
        <f t="shared" si="26"/>
        <v>2590</v>
      </c>
    </row>
    <row r="653" spans="6:17" ht="15.75" customHeight="1" x14ac:dyDescent="0.2">
      <c r="F653" s="16">
        <v>45036.952491745302</v>
      </c>
      <c r="G653" s="24">
        <v>45036.952491745302</v>
      </c>
      <c r="H653" s="25">
        <v>2487</v>
      </c>
      <c r="I653" s="26">
        <f t="shared" si="18"/>
        <v>-1017182.1547444484</v>
      </c>
      <c r="J653" s="26">
        <f t="shared" si="19"/>
        <v>1049634.1089160112</v>
      </c>
      <c r="K653" s="26" t="str">
        <f t="shared" si="20"/>
        <v>Good</v>
      </c>
      <c r="L653" s="25">
        <f t="shared" si="21"/>
        <v>2487</v>
      </c>
      <c r="M653" s="26">
        <f t="shared" si="22"/>
        <v>-13975.836194986849</v>
      </c>
      <c r="N653" s="26">
        <f t="shared" si="23"/>
        <v>20870.014808382854</v>
      </c>
      <c r="O653" s="26" t="str">
        <f t="shared" si="24"/>
        <v>Good</v>
      </c>
      <c r="P653" s="25">
        <f t="shared" si="25"/>
        <v>2487</v>
      </c>
      <c r="Q653" s="25">
        <f t="shared" si="26"/>
        <v>2487</v>
      </c>
    </row>
    <row r="654" spans="6:17" ht="15.75" customHeight="1" x14ac:dyDescent="0.2">
      <c r="F654" s="16">
        <v>45036.396644921828</v>
      </c>
      <c r="G654" s="24">
        <v>45036.396644921828</v>
      </c>
      <c r="H654" s="25">
        <v>2558</v>
      </c>
      <c r="I654" s="26">
        <f t="shared" si="18"/>
        <v>-1017182.1547444484</v>
      </c>
      <c r="J654" s="26">
        <f t="shared" si="19"/>
        <v>1049634.1089160112</v>
      </c>
      <c r="K654" s="26" t="str">
        <f t="shared" si="20"/>
        <v>Good</v>
      </c>
      <c r="L654" s="25">
        <f t="shared" si="21"/>
        <v>2558</v>
      </c>
      <c r="M654" s="26">
        <f t="shared" si="22"/>
        <v>-13975.836194986849</v>
      </c>
      <c r="N654" s="26">
        <f t="shared" si="23"/>
        <v>20870.014808382854</v>
      </c>
      <c r="O654" s="26" t="str">
        <f t="shared" si="24"/>
        <v>Good</v>
      </c>
      <c r="P654" s="25">
        <f t="shared" si="25"/>
        <v>2558</v>
      </c>
      <c r="Q654" s="25">
        <f t="shared" si="26"/>
        <v>2558</v>
      </c>
    </row>
    <row r="655" spans="6:17" ht="15.75" customHeight="1" x14ac:dyDescent="0.2">
      <c r="F655" s="16">
        <v>45035.845709226087</v>
      </c>
      <c r="G655" s="24">
        <v>45035.845709226087</v>
      </c>
      <c r="H655" s="25">
        <v>2719</v>
      </c>
      <c r="I655" s="26">
        <f t="shared" si="18"/>
        <v>-1017182.1547444484</v>
      </c>
      <c r="J655" s="26">
        <f t="shared" si="19"/>
        <v>1049634.1089160112</v>
      </c>
      <c r="K655" s="26" t="str">
        <f t="shared" si="20"/>
        <v>Good</v>
      </c>
      <c r="L655" s="25">
        <f t="shared" si="21"/>
        <v>2719</v>
      </c>
      <c r="M655" s="26">
        <f t="shared" si="22"/>
        <v>-13975.836194986849</v>
      </c>
      <c r="N655" s="26">
        <f t="shared" si="23"/>
        <v>20870.014808382854</v>
      </c>
      <c r="O655" s="26" t="str">
        <f t="shared" si="24"/>
        <v>Good</v>
      </c>
      <c r="P655" s="25">
        <f t="shared" si="25"/>
        <v>2719</v>
      </c>
      <c r="Q655" s="25">
        <f t="shared" si="26"/>
        <v>2719</v>
      </c>
    </row>
    <row r="656" spans="6:17" ht="15.75" customHeight="1" x14ac:dyDescent="0.2">
      <c r="F656" s="16">
        <v>45035.304855213246</v>
      </c>
      <c r="G656" s="24">
        <v>45035.304855213246</v>
      </c>
      <c r="H656" s="25">
        <v>2563</v>
      </c>
      <c r="I656" s="26">
        <f t="shared" si="18"/>
        <v>-1017182.1547444484</v>
      </c>
      <c r="J656" s="26">
        <f t="shared" si="19"/>
        <v>1049634.1089160112</v>
      </c>
      <c r="K656" s="26" t="str">
        <f t="shared" si="20"/>
        <v>Good</v>
      </c>
      <c r="L656" s="25">
        <f t="shared" si="21"/>
        <v>2563</v>
      </c>
      <c r="M656" s="26">
        <f t="shared" si="22"/>
        <v>-13975.836194986849</v>
      </c>
      <c r="N656" s="26">
        <f t="shared" si="23"/>
        <v>20870.014808382854</v>
      </c>
      <c r="O656" s="26" t="str">
        <f t="shared" si="24"/>
        <v>Good</v>
      </c>
      <c r="P656" s="25">
        <f t="shared" si="25"/>
        <v>2563</v>
      </c>
      <c r="Q656" s="25">
        <f t="shared" si="26"/>
        <v>2563</v>
      </c>
    </row>
    <row r="657" spans="6:17" ht="15.75" customHeight="1" x14ac:dyDescent="0.2">
      <c r="F657" s="16">
        <v>45034.763517078878</v>
      </c>
      <c r="G657" s="24">
        <v>45034.763517078878</v>
      </c>
      <c r="H657" s="25">
        <v>2640</v>
      </c>
      <c r="I657" s="26">
        <f t="shared" si="18"/>
        <v>-1017182.1547444484</v>
      </c>
      <c r="J657" s="26">
        <f t="shared" si="19"/>
        <v>1049634.1089160112</v>
      </c>
      <c r="K657" s="26" t="str">
        <f t="shared" si="20"/>
        <v>Good</v>
      </c>
      <c r="L657" s="25">
        <f t="shared" si="21"/>
        <v>2640</v>
      </c>
      <c r="M657" s="26">
        <f t="shared" si="22"/>
        <v>-13975.836194986849</v>
      </c>
      <c r="N657" s="26">
        <f t="shared" si="23"/>
        <v>20870.014808382854</v>
      </c>
      <c r="O657" s="26" t="str">
        <f t="shared" si="24"/>
        <v>Good</v>
      </c>
      <c r="P657" s="25">
        <f t="shared" si="25"/>
        <v>2640</v>
      </c>
      <c r="Q657" s="25">
        <f t="shared" si="26"/>
        <v>2640</v>
      </c>
    </row>
    <row r="658" spans="6:17" ht="15.75" customHeight="1" x14ac:dyDescent="0.2">
      <c r="F658" s="16">
        <v>45034.153608970853</v>
      </c>
      <c r="G658" s="24">
        <v>45034.153608970853</v>
      </c>
      <c r="H658" s="25">
        <v>2121</v>
      </c>
      <c r="I658" s="26">
        <f t="shared" si="18"/>
        <v>-1017182.1547444484</v>
      </c>
      <c r="J658" s="26">
        <f t="shared" si="19"/>
        <v>1049634.1089160112</v>
      </c>
      <c r="K658" s="26" t="str">
        <f t="shared" si="20"/>
        <v>Good</v>
      </c>
      <c r="L658" s="25">
        <f t="shared" si="21"/>
        <v>2121</v>
      </c>
      <c r="M658" s="26">
        <f t="shared" si="22"/>
        <v>-13975.836194986849</v>
      </c>
      <c r="N658" s="26">
        <f t="shared" si="23"/>
        <v>20870.014808382854</v>
      </c>
      <c r="O658" s="26" t="str">
        <f t="shared" si="24"/>
        <v>Good</v>
      </c>
      <c r="P658" s="25">
        <f t="shared" si="25"/>
        <v>2121</v>
      </c>
      <c r="Q658" s="25">
        <f t="shared" si="26"/>
        <v>2121</v>
      </c>
    </row>
    <row r="659" spans="6:17" ht="15.75" customHeight="1" x14ac:dyDescent="0.2">
      <c r="F659" s="16">
        <v>45033.549628653367</v>
      </c>
      <c r="G659" s="24">
        <v>45033.549628653367</v>
      </c>
      <c r="H659" s="25">
        <v>2358</v>
      </c>
      <c r="I659" s="26">
        <f t="shared" si="18"/>
        <v>-1017182.1547444484</v>
      </c>
      <c r="J659" s="26">
        <f t="shared" si="19"/>
        <v>1049634.1089160112</v>
      </c>
      <c r="K659" s="26" t="str">
        <f t="shared" si="20"/>
        <v>Good</v>
      </c>
      <c r="L659" s="25">
        <f t="shared" si="21"/>
        <v>2358</v>
      </c>
      <c r="M659" s="26">
        <f t="shared" si="22"/>
        <v>-13975.836194986849</v>
      </c>
      <c r="N659" s="26">
        <f t="shared" si="23"/>
        <v>20870.014808382854</v>
      </c>
      <c r="O659" s="26" t="str">
        <f t="shared" si="24"/>
        <v>Good</v>
      </c>
      <c r="P659" s="25">
        <f t="shared" si="25"/>
        <v>2358</v>
      </c>
      <c r="Q659" s="25">
        <f t="shared" si="26"/>
        <v>2358</v>
      </c>
    </row>
    <row r="660" spans="6:17" ht="15.75" customHeight="1" x14ac:dyDescent="0.2">
      <c r="F660" s="16">
        <v>45030.704142151299</v>
      </c>
      <c r="G660" s="24">
        <v>45030.704142151299</v>
      </c>
      <c r="H660" s="25">
        <v>2355</v>
      </c>
      <c r="I660" s="26">
        <f t="shared" si="18"/>
        <v>-1017182.1547444484</v>
      </c>
      <c r="J660" s="26">
        <f t="shared" si="19"/>
        <v>1049634.1089160112</v>
      </c>
      <c r="K660" s="26" t="str">
        <f t="shared" si="20"/>
        <v>Good</v>
      </c>
      <c r="L660" s="25">
        <f t="shared" si="21"/>
        <v>2355</v>
      </c>
      <c r="M660" s="26">
        <f t="shared" si="22"/>
        <v>-13975.836194986849</v>
      </c>
      <c r="N660" s="26">
        <f t="shared" si="23"/>
        <v>20870.014808382854</v>
      </c>
      <c r="O660" s="26" t="str">
        <f t="shared" si="24"/>
        <v>Good</v>
      </c>
      <c r="P660" s="25">
        <f t="shared" si="25"/>
        <v>2355</v>
      </c>
      <c r="Q660" s="25">
        <f t="shared" si="26"/>
        <v>2355</v>
      </c>
    </row>
    <row r="661" spans="6:17" ht="15.75" customHeight="1" x14ac:dyDescent="0.2">
      <c r="F661" s="16">
        <v>45030.116476340008</v>
      </c>
      <c r="G661" s="24">
        <v>45030.116476340008</v>
      </c>
      <c r="H661" s="25">
        <v>2359</v>
      </c>
      <c r="I661" s="26">
        <f t="shared" si="18"/>
        <v>-1017182.1547444484</v>
      </c>
      <c r="J661" s="26">
        <f t="shared" si="19"/>
        <v>1049634.1089160112</v>
      </c>
      <c r="K661" s="26" t="str">
        <f t="shared" si="20"/>
        <v>Good</v>
      </c>
      <c r="L661" s="25">
        <f t="shared" si="21"/>
        <v>2359</v>
      </c>
      <c r="M661" s="26">
        <f t="shared" si="22"/>
        <v>-13975.836194986849</v>
      </c>
      <c r="N661" s="26">
        <f t="shared" si="23"/>
        <v>20870.014808382854</v>
      </c>
      <c r="O661" s="26" t="str">
        <f t="shared" si="24"/>
        <v>Good</v>
      </c>
      <c r="P661" s="25">
        <f t="shared" si="25"/>
        <v>2359</v>
      </c>
      <c r="Q661" s="25">
        <f t="shared" si="26"/>
        <v>2359</v>
      </c>
    </row>
    <row r="662" spans="6:17" ht="15.75" customHeight="1" x14ac:dyDescent="0.2">
      <c r="F662" s="16">
        <v>45029.587603259359</v>
      </c>
      <c r="G662" s="24">
        <v>45029.587603259359</v>
      </c>
      <c r="H662" s="25">
        <v>2193</v>
      </c>
      <c r="I662" s="26">
        <f t="shared" si="18"/>
        <v>-1017182.1547444484</v>
      </c>
      <c r="J662" s="26">
        <f t="shared" si="19"/>
        <v>1049634.1089160112</v>
      </c>
      <c r="K662" s="26" t="str">
        <f t="shared" si="20"/>
        <v>Good</v>
      </c>
      <c r="L662" s="25">
        <f t="shared" si="21"/>
        <v>2193</v>
      </c>
      <c r="M662" s="26">
        <f t="shared" si="22"/>
        <v>-13975.836194986849</v>
      </c>
      <c r="N662" s="26">
        <f t="shared" si="23"/>
        <v>20870.014808382854</v>
      </c>
      <c r="O662" s="26" t="str">
        <f t="shared" si="24"/>
        <v>Good</v>
      </c>
      <c r="P662" s="25">
        <f t="shared" si="25"/>
        <v>2193</v>
      </c>
      <c r="Q662" s="25">
        <f t="shared" si="26"/>
        <v>2193</v>
      </c>
    </row>
    <row r="663" spans="6:17" ht="15.75" customHeight="1" x14ac:dyDescent="0.2">
      <c r="F663" s="16">
        <v>45029.050105637893</v>
      </c>
      <c r="G663" s="24">
        <v>45029.050105637893</v>
      </c>
      <c r="H663" s="25">
        <v>2370</v>
      </c>
      <c r="I663" s="26">
        <f t="shared" si="18"/>
        <v>-1017182.1547444484</v>
      </c>
      <c r="J663" s="26">
        <f t="shared" si="19"/>
        <v>1049634.1089160112</v>
      </c>
      <c r="K663" s="26" t="str">
        <f t="shared" si="20"/>
        <v>Good</v>
      </c>
      <c r="L663" s="25">
        <f t="shared" si="21"/>
        <v>2370</v>
      </c>
      <c r="M663" s="26">
        <f t="shared" si="22"/>
        <v>-13975.836194986849</v>
      </c>
      <c r="N663" s="26">
        <f t="shared" si="23"/>
        <v>20870.014808382854</v>
      </c>
      <c r="O663" s="26" t="str">
        <f t="shared" si="24"/>
        <v>Good</v>
      </c>
      <c r="P663" s="25">
        <f t="shared" si="25"/>
        <v>2370</v>
      </c>
      <c r="Q663" s="25">
        <f t="shared" si="26"/>
        <v>2370</v>
      </c>
    </row>
    <row r="664" spans="6:17" ht="15.75" customHeight="1" x14ac:dyDescent="0.2">
      <c r="F664" s="16">
        <v>45028.437765914867</v>
      </c>
      <c r="G664" s="24">
        <v>45028.437765914867</v>
      </c>
      <c r="H664" s="25">
        <v>2731</v>
      </c>
      <c r="I664" s="26">
        <f t="shared" si="18"/>
        <v>-1017182.1547444484</v>
      </c>
      <c r="J664" s="26">
        <f t="shared" si="19"/>
        <v>1049634.1089160112</v>
      </c>
      <c r="K664" s="26" t="str">
        <f t="shared" si="20"/>
        <v>Good</v>
      </c>
      <c r="L664" s="25">
        <f t="shared" si="21"/>
        <v>2731</v>
      </c>
      <c r="M664" s="26">
        <f t="shared" si="22"/>
        <v>-13975.836194986849</v>
      </c>
      <c r="N664" s="26">
        <f t="shared" si="23"/>
        <v>20870.014808382854</v>
      </c>
      <c r="O664" s="26" t="str">
        <f t="shared" si="24"/>
        <v>Good</v>
      </c>
      <c r="P664" s="25">
        <f t="shared" si="25"/>
        <v>2731</v>
      </c>
      <c r="Q664" s="25">
        <f t="shared" si="26"/>
        <v>2731</v>
      </c>
    </row>
    <row r="665" spans="6:17" ht="15.75" customHeight="1" x14ac:dyDescent="0.2">
      <c r="F665" s="16">
        <v>45027.853612598672</v>
      </c>
      <c r="G665" s="24">
        <v>45027.853612598672</v>
      </c>
      <c r="H665" s="25">
        <v>2179</v>
      </c>
      <c r="I665" s="26">
        <f t="shared" si="18"/>
        <v>-1017182.1547444484</v>
      </c>
      <c r="J665" s="26">
        <f t="shared" si="19"/>
        <v>1049634.1089160112</v>
      </c>
      <c r="K665" s="26" t="str">
        <f t="shared" si="20"/>
        <v>Good</v>
      </c>
      <c r="L665" s="25">
        <f t="shared" si="21"/>
        <v>2179</v>
      </c>
      <c r="M665" s="26">
        <f t="shared" si="22"/>
        <v>-13975.836194986849</v>
      </c>
      <c r="N665" s="26">
        <f t="shared" si="23"/>
        <v>20870.014808382854</v>
      </c>
      <c r="O665" s="26" t="str">
        <f t="shared" si="24"/>
        <v>Good</v>
      </c>
      <c r="P665" s="25">
        <f t="shared" si="25"/>
        <v>2179</v>
      </c>
      <c r="Q665" s="25">
        <f t="shared" si="26"/>
        <v>2179</v>
      </c>
    </row>
    <row r="666" spans="6:17" ht="15.75" customHeight="1" x14ac:dyDescent="0.2">
      <c r="F666" s="16">
        <v>45027.306160801985</v>
      </c>
      <c r="G666" s="24">
        <v>45027.306160801985</v>
      </c>
      <c r="H666" s="25">
        <v>2753</v>
      </c>
      <c r="I666" s="26">
        <f t="shared" si="18"/>
        <v>-1017182.1547444484</v>
      </c>
      <c r="J666" s="26">
        <f t="shared" si="19"/>
        <v>1049634.1089160112</v>
      </c>
      <c r="K666" s="26" t="str">
        <f t="shared" si="20"/>
        <v>Good</v>
      </c>
      <c r="L666" s="25">
        <f t="shared" si="21"/>
        <v>2753</v>
      </c>
      <c r="M666" s="26">
        <f t="shared" si="22"/>
        <v>-13975.836194986849</v>
      </c>
      <c r="N666" s="26">
        <f t="shared" si="23"/>
        <v>20870.014808382854</v>
      </c>
      <c r="O666" s="26" t="str">
        <f t="shared" si="24"/>
        <v>Good</v>
      </c>
      <c r="P666" s="25">
        <f t="shared" si="25"/>
        <v>2753</v>
      </c>
      <c r="Q666" s="25">
        <f t="shared" si="26"/>
        <v>2753</v>
      </c>
    </row>
    <row r="667" spans="6:17" ht="15.75" customHeight="1" x14ac:dyDescent="0.2">
      <c r="F667" s="16">
        <v>45026.709603505529</v>
      </c>
      <c r="G667" s="24">
        <v>45026.709603505529</v>
      </c>
      <c r="H667" s="25">
        <v>2640</v>
      </c>
      <c r="I667" s="26">
        <f t="shared" si="18"/>
        <v>-1017182.1547444484</v>
      </c>
      <c r="J667" s="26">
        <f t="shared" si="19"/>
        <v>1049634.1089160112</v>
      </c>
      <c r="K667" s="26" t="str">
        <f t="shared" si="20"/>
        <v>Good</v>
      </c>
      <c r="L667" s="25">
        <f t="shared" si="21"/>
        <v>2640</v>
      </c>
      <c r="M667" s="26">
        <f t="shared" si="22"/>
        <v>-13975.836194986849</v>
      </c>
      <c r="N667" s="26">
        <f t="shared" si="23"/>
        <v>20870.014808382854</v>
      </c>
      <c r="O667" s="26" t="str">
        <f t="shared" si="24"/>
        <v>Good</v>
      </c>
      <c r="P667" s="25">
        <f t="shared" si="25"/>
        <v>2640</v>
      </c>
      <c r="Q667" s="25">
        <f t="shared" si="26"/>
        <v>2640</v>
      </c>
    </row>
    <row r="668" spans="6:17" ht="15.75" customHeight="1" x14ac:dyDescent="0.2">
      <c r="F668" s="16">
        <v>45026.100444266849</v>
      </c>
      <c r="G668" s="24">
        <v>45026.100444266849</v>
      </c>
      <c r="H668" s="25">
        <v>2344</v>
      </c>
      <c r="I668" s="26">
        <f t="shared" si="18"/>
        <v>-1017182.1547444484</v>
      </c>
      <c r="J668" s="26">
        <f t="shared" si="19"/>
        <v>1049634.1089160112</v>
      </c>
      <c r="K668" s="26" t="str">
        <f t="shared" si="20"/>
        <v>Good</v>
      </c>
      <c r="L668" s="25">
        <f t="shared" si="21"/>
        <v>2344</v>
      </c>
      <c r="M668" s="26">
        <f t="shared" si="22"/>
        <v>-13975.836194986849</v>
      </c>
      <c r="N668" s="26">
        <f t="shared" si="23"/>
        <v>20870.014808382854</v>
      </c>
      <c r="O668" s="26" t="str">
        <f t="shared" si="24"/>
        <v>Good</v>
      </c>
      <c r="P668" s="25">
        <f t="shared" si="25"/>
        <v>2344</v>
      </c>
      <c r="Q668" s="25">
        <f t="shared" si="26"/>
        <v>2344</v>
      </c>
    </row>
    <row r="669" spans="6:17" ht="15.75" customHeight="1" x14ac:dyDescent="0.2">
      <c r="F669" s="16">
        <v>45023.854856639395</v>
      </c>
      <c r="G669" s="24">
        <v>45023.854856639395</v>
      </c>
      <c r="H669" s="25">
        <v>2652</v>
      </c>
      <c r="I669" s="26">
        <f t="shared" si="18"/>
        <v>-1017182.1547444484</v>
      </c>
      <c r="J669" s="26">
        <f t="shared" si="19"/>
        <v>1049634.1089160112</v>
      </c>
      <c r="K669" s="26" t="str">
        <f t="shared" si="20"/>
        <v>Good</v>
      </c>
      <c r="L669" s="25">
        <f t="shared" si="21"/>
        <v>2652</v>
      </c>
      <c r="M669" s="26">
        <f t="shared" si="22"/>
        <v>-13975.836194986849</v>
      </c>
      <c r="N669" s="26">
        <f t="shared" si="23"/>
        <v>20870.014808382854</v>
      </c>
      <c r="O669" s="26" t="str">
        <f t="shared" si="24"/>
        <v>Good</v>
      </c>
      <c r="P669" s="25">
        <f t="shared" si="25"/>
        <v>2652</v>
      </c>
      <c r="Q669" s="25">
        <f t="shared" si="26"/>
        <v>2652</v>
      </c>
    </row>
    <row r="670" spans="6:17" ht="15.75" customHeight="1" x14ac:dyDescent="0.2">
      <c r="F670" s="16">
        <v>45023.31945220221</v>
      </c>
      <c r="G670" s="24">
        <v>45023.31945220221</v>
      </c>
      <c r="H670" s="25">
        <v>2267</v>
      </c>
      <c r="I670" s="26">
        <f t="shared" si="18"/>
        <v>-1017182.1547444484</v>
      </c>
      <c r="J670" s="26">
        <f t="shared" si="19"/>
        <v>1049634.1089160112</v>
      </c>
      <c r="K670" s="26" t="str">
        <f t="shared" si="20"/>
        <v>Good</v>
      </c>
      <c r="L670" s="25">
        <f t="shared" si="21"/>
        <v>2267</v>
      </c>
      <c r="M670" s="26">
        <f t="shared" si="22"/>
        <v>-13975.836194986849</v>
      </c>
      <c r="N670" s="26">
        <f t="shared" si="23"/>
        <v>20870.014808382854</v>
      </c>
      <c r="O670" s="26" t="str">
        <f t="shared" si="24"/>
        <v>Good</v>
      </c>
      <c r="P670" s="25">
        <f t="shared" si="25"/>
        <v>2267</v>
      </c>
      <c r="Q670" s="25">
        <f t="shared" si="26"/>
        <v>2267</v>
      </c>
    </row>
    <row r="671" spans="6:17" ht="15.75" customHeight="1" x14ac:dyDescent="0.2">
      <c r="F671" s="16">
        <v>45022.72385306775</v>
      </c>
      <c r="G671" s="24">
        <v>45022.72385306775</v>
      </c>
      <c r="H671" s="25">
        <v>2397</v>
      </c>
      <c r="I671" s="26">
        <f t="shared" si="18"/>
        <v>-1017182.1547444484</v>
      </c>
      <c r="J671" s="26">
        <f t="shared" si="19"/>
        <v>1049634.1089160112</v>
      </c>
      <c r="K671" s="26" t="str">
        <f t="shared" si="20"/>
        <v>Good</v>
      </c>
      <c r="L671" s="25">
        <f t="shared" si="21"/>
        <v>2397</v>
      </c>
      <c r="M671" s="26">
        <f t="shared" si="22"/>
        <v>-13975.836194986849</v>
      </c>
      <c r="N671" s="26">
        <f t="shared" si="23"/>
        <v>20870.014808382854</v>
      </c>
      <c r="O671" s="26" t="str">
        <f t="shared" si="24"/>
        <v>Good</v>
      </c>
      <c r="P671" s="25">
        <f t="shared" si="25"/>
        <v>2397</v>
      </c>
      <c r="Q671" s="25">
        <f t="shared" si="26"/>
        <v>2397</v>
      </c>
    </row>
    <row r="672" spans="6:17" ht="15.75" customHeight="1" x14ac:dyDescent="0.2">
      <c r="F672" s="16">
        <v>45022.128313076086</v>
      </c>
      <c r="G672" s="24">
        <v>45022.128313076086</v>
      </c>
      <c r="H672" s="25">
        <v>2585</v>
      </c>
      <c r="I672" s="26">
        <f t="shared" si="18"/>
        <v>-1017182.1547444484</v>
      </c>
      <c r="J672" s="26">
        <f t="shared" si="19"/>
        <v>1049634.1089160112</v>
      </c>
      <c r="K672" s="26" t="str">
        <f t="shared" si="20"/>
        <v>Good</v>
      </c>
      <c r="L672" s="25">
        <f t="shared" si="21"/>
        <v>2585</v>
      </c>
      <c r="M672" s="26">
        <f t="shared" si="22"/>
        <v>-13975.836194986849</v>
      </c>
      <c r="N672" s="26">
        <f t="shared" si="23"/>
        <v>20870.014808382854</v>
      </c>
      <c r="O672" s="26" t="str">
        <f t="shared" si="24"/>
        <v>Good</v>
      </c>
      <c r="P672" s="25">
        <f t="shared" si="25"/>
        <v>2585</v>
      </c>
      <c r="Q672" s="25">
        <f t="shared" si="26"/>
        <v>2585</v>
      </c>
    </row>
    <row r="673" spans="6:17" ht="15.75" customHeight="1" x14ac:dyDescent="0.2">
      <c r="F673" s="16">
        <v>45021.56237856306</v>
      </c>
      <c r="G673" s="24">
        <v>45021.56237856306</v>
      </c>
      <c r="H673" s="25">
        <v>2839</v>
      </c>
      <c r="I673" s="26">
        <f t="shared" si="18"/>
        <v>-1017182.1547444484</v>
      </c>
      <c r="J673" s="26">
        <f t="shared" si="19"/>
        <v>1049634.1089160112</v>
      </c>
      <c r="K673" s="26" t="str">
        <f t="shared" si="20"/>
        <v>Good</v>
      </c>
      <c r="L673" s="25">
        <f t="shared" si="21"/>
        <v>2839</v>
      </c>
      <c r="M673" s="26">
        <f t="shared" si="22"/>
        <v>-13975.836194986849</v>
      </c>
      <c r="N673" s="26">
        <f t="shared" si="23"/>
        <v>20870.014808382854</v>
      </c>
      <c r="O673" s="26" t="str">
        <f t="shared" si="24"/>
        <v>Good</v>
      </c>
      <c r="P673" s="25">
        <f t="shared" si="25"/>
        <v>2839</v>
      </c>
      <c r="Q673" s="25">
        <f t="shared" si="26"/>
        <v>2839</v>
      </c>
    </row>
    <row r="674" spans="6:17" ht="15.75" customHeight="1" x14ac:dyDescent="0.2">
      <c r="F674" s="16">
        <v>45020.974948851697</v>
      </c>
      <c r="G674" s="24">
        <v>45020.974948851697</v>
      </c>
      <c r="H674" s="25">
        <v>2834</v>
      </c>
      <c r="I674" s="26">
        <f t="shared" si="18"/>
        <v>-1017182.1547444484</v>
      </c>
      <c r="J674" s="26">
        <f t="shared" si="19"/>
        <v>1049634.1089160112</v>
      </c>
      <c r="K674" s="26" t="str">
        <f t="shared" si="20"/>
        <v>Good</v>
      </c>
      <c r="L674" s="25">
        <f t="shared" si="21"/>
        <v>2834</v>
      </c>
      <c r="M674" s="26">
        <f t="shared" si="22"/>
        <v>-13975.836194986849</v>
      </c>
      <c r="N674" s="26">
        <f t="shared" si="23"/>
        <v>20870.014808382854</v>
      </c>
      <c r="O674" s="26" t="str">
        <f t="shared" si="24"/>
        <v>Good</v>
      </c>
      <c r="P674" s="25">
        <f t="shared" si="25"/>
        <v>2834</v>
      </c>
      <c r="Q674" s="25">
        <f t="shared" si="26"/>
        <v>2834</v>
      </c>
    </row>
    <row r="675" spans="6:17" ht="15.75" customHeight="1" x14ac:dyDescent="0.2">
      <c r="F675" s="16">
        <v>45020.372168262656</v>
      </c>
      <c r="G675" s="24">
        <v>45020.372168262656</v>
      </c>
      <c r="H675" s="25">
        <v>2557</v>
      </c>
      <c r="I675" s="26">
        <f t="shared" si="18"/>
        <v>-1017182.1547444484</v>
      </c>
      <c r="J675" s="26">
        <f t="shared" si="19"/>
        <v>1049634.1089160112</v>
      </c>
      <c r="K675" s="26" t="str">
        <f t="shared" si="20"/>
        <v>Good</v>
      </c>
      <c r="L675" s="25">
        <f t="shared" si="21"/>
        <v>2557</v>
      </c>
      <c r="M675" s="26">
        <f t="shared" si="22"/>
        <v>-13975.836194986849</v>
      </c>
      <c r="N675" s="26">
        <f t="shared" si="23"/>
        <v>20870.014808382854</v>
      </c>
      <c r="O675" s="26" t="str">
        <f t="shared" si="24"/>
        <v>Good</v>
      </c>
      <c r="P675" s="25">
        <f t="shared" si="25"/>
        <v>2557</v>
      </c>
      <c r="Q675" s="25">
        <f t="shared" si="26"/>
        <v>2557</v>
      </c>
    </row>
    <row r="676" spans="6:17" ht="15.75" customHeight="1" x14ac:dyDescent="0.2">
      <c r="F676" s="16">
        <v>45019.810434829116</v>
      </c>
      <c r="G676" s="24">
        <v>45019.810434829116</v>
      </c>
      <c r="H676" s="25">
        <v>2954</v>
      </c>
      <c r="I676" s="26">
        <f t="shared" si="18"/>
        <v>-1017182.1547444484</v>
      </c>
      <c r="J676" s="26">
        <f t="shared" si="19"/>
        <v>1049634.1089160112</v>
      </c>
      <c r="K676" s="26" t="str">
        <f t="shared" si="20"/>
        <v>Good</v>
      </c>
      <c r="L676" s="25">
        <f t="shared" si="21"/>
        <v>2954</v>
      </c>
      <c r="M676" s="26">
        <f t="shared" si="22"/>
        <v>-13975.836194986849</v>
      </c>
      <c r="N676" s="26">
        <f t="shared" si="23"/>
        <v>20870.014808382854</v>
      </c>
      <c r="O676" s="26" t="str">
        <f t="shared" si="24"/>
        <v>Good</v>
      </c>
      <c r="P676" s="25">
        <f t="shared" si="25"/>
        <v>2954</v>
      </c>
      <c r="Q676" s="25">
        <f t="shared" si="26"/>
        <v>2954</v>
      </c>
    </row>
    <row r="677" spans="6:17" ht="15.75" customHeight="1" x14ac:dyDescent="0.2">
      <c r="F677" s="16">
        <v>45019.280897196862</v>
      </c>
      <c r="G677" s="24">
        <v>45019.280897196862</v>
      </c>
      <c r="H677" s="25">
        <v>2923</v>
      </c>
      <c r="I677" s="26">
        <f t="shared" si="18"/>
        <v>-1017182.1547444484</v>
      </c>
      <c r="J677" s="26">
        <f t="shared" si="19"/>
        <v>1049634.1089160112</v>
      </c>
      <c r="K677" s="26" t="str">
        <f t="shared" si="20"/>
        <v>Good</v>
      </c>
      <c r="L677" s="25">
        <f t="shared" si="21"/>
        <v>2923</v>
      </c>
      <c r="M677" s="26">
        <f t="shared" si="22"/>
        <v>-13975.836194986849</v>
      </c>
      <c r="N677" s="26">
        <f t="shared" si="23"/>
        <v>20870.014808382854</v>
      </c>
      <c r="O677" s="26" t="str">
        <f t="shared" si="24"/>
        <v>Good</v>
      </c>
      <c r="P677" s="25">
        <f t="shared" si="25"/>
        <v>2923</v>
      </c>
      <c r="Q677" s="25">
        <f t="shared" si="26"/>
        <v>2923</v>
      </c>
    </row>
    <row r="678" spans="6:17" ht="15.75" customHeight="1" x14ac:dyDescent="0.2">
      <c r="F678" s="16">
        <v>45016.439157534318</v>
      </c>
      <c r="G678" s="24">
        <v>45016.439157534318</v>
      </c>
      <c r="H678" s="25">
        <v>3109</v>
      </c>
      <c r="I678" s="26">
        <f t="shared" si="18"/>
        <v>-1017182.1547444484</v>
      </c>
      <c r="J678" s="26">
        <f t="shared" si="19"/>
        <v>1049634.1089160112</v>
      </c>
      <c r="K678" s="26" t="str">
        <f t="shared" si="20"/>
        <v>Good</v>
      </c>
      <c r="L678" s="25">
        <f t="shared" si="21"/>
        <v>3109</v>
      </c>
      <c r="M678" s="26">
        <f t="shared" si="22"/>
        <v>-13975.836194986849</v>
      </c>
      <c r="N678" s="26">
        <f t="shared" si="23"/>
        <v>20870.014808382854</v>
      </c>
      <c r="O678" s="26" t="str">
        <f t="shared" si="24"/>
        <v>Good</v>
      </c>
      <c r="P678" s="25">
        <f t="shared" si="25"/>
        <v>3109</v>
      </c>
      <c r="Q678" s="25">
        <f t="shared" si="26"/>
        <v>3109</v>
      </c>
    </row>
    <row r="679" spans="6:17" ht="15.75" customHeight="1" x14ac:dyDescent="0.2">
      <c r="F679" s="16">
        <v>45015.831660432465</v>
      </c>
      <c r="G679" s="24">
        <v>45015.831660432465</v>
      </c>
      <c r="H679" s="25">
        <v>2596</v>
      </c>
      <c r="I679" s="26">
        <f t="shared" si="18"/>
        <v>-1017182.1547444484</v>
      </c>
      <c r="J679" s="26">
        <f t="shared" si="19"/>
        <v>1049634.1089160112</v>
      </c>
      <c r="K679" s="26" t="str">
        <f t="shared" si="20"/>
        <v>Good</v>
      </c>
      <c r="L679" s="25">
        <f t="shared" si="21"/>
        <v>2596</v>
      </c>
      <c r="M679" s="26">
        <f t="shared" si="22"/>
        <v>-13975.836194986849</v>
      </c>
      <c r="N679" s="26">
        <f t="shared" si="23"/>
        <v>20870.014808382854</v>
      </c>
      <c r="O679" s="26" t="str">
        <f t="shared" si="24"/>
        <v>Good</v>
      </c>
      <c r="P679" s="25">
        <f t="shared" si="25"/>
        <v>2596</v>
      </c>
      <c r="Q679" s="25">
        <f t="shared" si="26"/>
        <v>2596</v>
      </c>
    </row>
    <row r="680" spans="6:17" ht="15.75" customHeight="1" x14ac:dyDescent="0.2">
      <c r="F680" s="16">
        <v>45015.257999191133</v>
      </c>
      <c r="G680" s="24">
        <v>45015.257999191133</v>
      </c>
      <c r="H680" s="25">
        <v>2467</v>
      </c>
      <c r="I680" s="26">
        <f t="shared" si="18"/>
        <v>-1017182.1547444484</v>
      </c>
      <c r="J680" s="26">
        <f t="shared" si="19"/>
        <v>1049634.1089160112</v>
      </c>
      <c r="K680" s="26" t="str">
        <f t="shared" si="20"/>
        <v>Good</v>
      </c>
      <c r="L680" s="25">
        <f t="shared" si="21"/>
        <v>2467</v>
      </c>
      <c r="M680" s="26">
        <f t="shared" si="22"/>
        <v>-13975.836194986849</v>
      </c>
      <c r="N680" s="26">
        <f t="shared" si="23"/>
        <v>20870.014808382854</v>
      </c>
      <c r="O680" s="26" t="str">
        <f t="shared" si="24"/>
        <v>Good</v>
      </c>
      <c r="P680" s="25">
        <f t="shared" si="25"/>
        <v>2467</v>
      </c>
      <c r="Q680" s="25">
        <f t="shared" si="26"/>
        <v>2467</v>
      </c>
    </row>
    <row r="681" spans="6:17" ht="15.75" customHeight="1" x14ac:dyDescent="0.2">
      <c r="F681" s="16">
        <v>45014.696917435846</v>
      </c>
      <c r="G681" s="24">
        <v>45014.696917435846</v>
      </c>
      <c r="H681" s="25">
        <v>2652</v>
      </c>
      <c r="I681" s="26">
        <f t="shared" si="18"/>
        <v>-1017182.1547444484</v>
      </c>
      <c r="J681" s="26">
        <f t="shared" si="19"/>
        <v>1049634.1089160112</v>
      </c>
      <c r="K681" s="26" t="str">
        <f t="shared" si="20"/>
        <v>Good</v>
      </c>
      <c r="L681" s="25">
        <f t="shared" si="21"/>
        <v>2652</v>
      </c>
      <c r="M681" s="26">
        <f t="shared" si="22"/>
        <v>-13975.836194986849</v>
      </c>
      <c r="N681" s="26">
        <f t="shared" si="23"/>
        <v>20870.014808382854</v>
      </c>
      <c r="O681" s="26" t="str">
        <f t="shared" si="24"/>
        <v>Good</v>
      </c>
      <c r="P681" s="25">
        <f t="shared" si="25"/>
        <v>2652</v>
      </c>
      <c r="Q681" s="25">
        <f t="shared" si="26"/>
        <v>2652</v>
      </c>
    </row>
    <row r="682" spans="6:17" ht="15.75" customHeight="1" x14ac:dyDescent="0.2">
      <c r="F682" s="16">
        <v>45014.12264298115</v>
      </c>
      <c r="G682" s="24">
        <v>45014.12264298115</v>
      </c>
      <c r="H682" s="25">
        <v>2837</v>
      </c>
      <c r="I682" s="26">
        <f t="shared" si="18"/>
        <v>-1017182.1547444484</v>
      </c>
      <c r="J682" s="26">
        <f t="shared" si="19"/>
        <v>1049634.1089160112</v>
      </c>
      <c r="K682" s="26" t="str">
        <f t="shared" si="20"/>
        <v>Good</v>
      </c>
      <c r="L682" s="25">
        <f t="shared" si="21"/>
        <v>2837</v>
      </c>
      <c r="M682" s="26">
        <f t="shared" si="22"/>
        <v>-13975.836194986849</v>
      </c>
      <c r="N682" s="26">
        <f t="shared" si="23"/>
        <v>20870.014808382854</v>
      </c>
      <c r="O682" s="26" t="str">
        <f t="shared" si="24"/>
        <v>Good</v>
      </c>
      <c r="P682" s="25">
        <f t="shared" si="25"/>
        <v>2837</v>
      </c>
      <c r="Q682" s="25">
        <f t="shared" si="26"/>
        <v>2837</v>
      </c>
    </row>
    <row r="683" spans="6:17" ht="15.75" customHeight="1" x14ac:dyDescent="0.2">
      <c r="F683" s="16">
        <v>45013.534173392596</v>
      </c>
      <c r="G683" s="24">
        <v>45013.534173392596</v>
      </c>
      <c r="H683" s="25">
        <v>3064</v>
      </c>
      <c r="I683" s="26">
        <f t="shared" si="18"/>
        <v>-1017182.1547444484</v>
      </c>
      <c r="J683" s="26">
        <f t="shared" si="19"/>
        <v>1049634.1089160112</v>
      </c>
      <c r="K683" s="26" t="str">
        <f t="shared" si="20"/>
        <v>Good</v>
      </c>
      <c r="L683" s="25">
        <f t="shared" si="21"/>
        <v>3064</v>
      </c>
      <c r="M683" s="26">
        <f t="shared" si="22"/>
        <v>-13975.836194986849</v>
      </c>
      <c r="N683" s="26">
        <f t="shared" si="23"/>
        <v>20870.014808382854</v>
      </c>
      <c r="O683" s="26" t="str">
        <f t="shared" si="24"/>
        <v>Good</v>
      </c>
      <c r="P683" s="25">
        <f t="shared" si="25"/>
        <v>3064</v>
      </c>
      <c r="Q683" s="25">
        <f t="shared" si="26"/>
        <v>3064</v>
      </c>
    </row>
    <row r="684" spans="6:17" ht="15.75" customHeight="1" x14ac:dyDescent="0.2">
      <c r="F684" s="16">
        <v>45012.926633817013</v>
      </c>
      <c r="G684" s="24">
        <v>45012.926633817013</v>
      </c>
      <c r="H684" s="25">
        <v>2569</v>
      </c>
      <c r="I684" s="26">
        <f t="shared" si="18"/>
        <v>-1017182.1547444484</v>
      </c>
      <c r="J684" s="26">
        <f t="shared" si="19"/>
        <v>1049634.1089160112</v>
      </c>
      <c r="K684" s="26" t="str">
        <f t="shared" si="20"/>
        <v>Good</v>
      </c>
      <c r="L684" s="25">
        <f t="shared" si="21"/>
        <v>2569</v>
      </c>
      <c r="M684" s="26">
        <f t="shared" si="22"/>
        <v>-13975.836194986849</v>
      </c>
      <c r="N684" s="26">
        <f t="shared" si="23"/>
        <v>20870.014808382854</v>
      </c>
      <c r="O684" s="26" t="str">
        <f t="shared" si="24"/>
        <v>Good</v>
      </c>
      <c r="P684" s="25">
        <f t="shared" si="25"/>
        <v>2569</v>
      </c>
      <c r="Q684" s="25">
        <f t="shared" si="26"/>
        <v>2569</v>
      </c>
    </row>
    <row r="685" spans="6:17" ht="15.75" customHeight="1" x14ac:dyDescent="0.2">
      <c r="F685" s="16">
        <v>45012.331545614361</v>
      </c>
      <c r="G685" s="24">
        <v>45012.331545614361</v>
      </c>
      <c r="H685" s="25">
        <v>3224</v>
      </c>
      <c r="I685" s="26">
        <f t="shared" si="18"/>
        <v>-1017182.1547444484</v>
      </c>
      <c r="J685" s="26">
        <f t="shared" si="19"/>
        <v>1049634.1089160112</v>
      </c>
      <c r="K685" s="26" t="str">
        <f t="shared" si="20"/>
        <v>Good</v>
      </c>
      <c r="L685" s="25">
        <f t="shared" si="21"/>
        <v>3224</v>
      </c>
      <c r="M685" s="26">
        <f t="shared" si="22"/>
        <v>-13975.836194986849</v>
      </c>
      <c r="N685" s="26">
        <f t="shared" si="23"/>
        <v>20870.014808382854</v>
      </c>
      <c r="O685" s="26" t="str">
        <f t="shared" si="24"/>
        <v>Good</v>
      </c>
      <c r="P685" s="25">
        <f t="shared" si="25"/>
        <v>3224</v>
      </c>
      <c r="Q685" s="25">
        <f t="shared" si="26"/>
        <v>3224</v>
      </c>
    </row>
    <row r="686" spans="6:17" ht="15.75" customHeight="1" x14ac:dyDescent="0.2">
      <c r="F686" s="16">
        <v>45009.545751400517</v>
      </c>
      <c r="G686" s="24">
        <v>45009.545751400517</v>
      </c>
      <c r="H686" s="25">
        <v>3303</v>
      </c>
      <c r="I686" s="26">
        <f t="shared" si="18"/>
        <v>-1017182.1547444484</v>
      </c>
      <c r="J686" s="26">
        <f t="shared" si="19"/>
        <v>1049634.1089160112</v>
      </c>
      <c r="K686" s="26" t="str">
        <f t="shared" si="20"/>
        <v>Good</v>
      </c>
      <c r="L686" s="25">
        <f t="shared" si="21"/>
        <v>3303</v>
      </c>
      <c r="M686" s="26">
        <f t="shared" si="22"/>
        <v>-13975.836194986849</v>
      </c>
      <c r="N686" s="26">
        <f t="shared" si="23"/>
        <v>20870.014808382854</v>
      </c>
      <c r="O686" s="26" t="str">
        <f t="shared" si="24"/>
        <v>Good</v>
      </c>
      <c r="P686" s="25">
        <f t="shared" si="25"/>
        <v>3303</v>
      </c>
      <c r="Q686" s="25">
        <f t="shared" si="26"/>
        <v>3303</v>
      </c>
    </row>
    <row r="687" spans="6:17" ht="15.75" customHeight="1" x14ac:dyDescent="0.2">
      <c r="F687" s="16">
        <v>45009.01438078707</v>
      </c>
      <c r="G687" s="24">
        <v>45009.01438078707</v>
      </c>
      <c r="H687" s="25">
        <v>2919</v>
      </c>
      <c r="I687" s="26">
        <f t="shared" si="18"/>
        <v>-1017182.1547444484</v>
      </c>
      <c r="J687" s="26">
        <f t="shared" si="19"/>
        <v>1049634.1089160112</v>
      </c>
      <c r="K687" s="26" t="str">
        <f t="shared" si="20"/>
        <v>Good</v>
      </c>
      <c r="L687" s="25">
        <f t="shared" si="21"/>
        <v>2919</v>
      </c>
      <c r="M687" s="26">
        <f t="shared" si="22"/>
        <v>-13975.836194986849</v>
      </c>
      <c r="N687" s="26">
        <f t="shared" si="23"/>
        <v>20870.014808382854</v>
      </c>
      <c r="O687" s="26" t="str">
        <f t="shared" si="24"/>
        <v>Good</v>
      </c>
      <c r="P687" s="25">
        <f t="shared" si="25"/>
        <v>2919</v>
      </c>
      <c r="Q687" s="25">
        <f t="shared" si="26"/>
        <v>2919</v>
      </c>
    </row>
    <row r="688" spans="6:17" ht="15.75" customHeight="1" x14ac:dyDescent="0.2">
      <c r="F688" s="16">
        <v>45008.438990108218</v>
      </c>
      <c r="G688" s="24">
        <v>45008.438990108218</v>
      </c>
      <c r="H688" s="25">
        <v>2749</v>
      </c>
      <c r="I688" s="26">
        <f t="shared" si="18"/>
        <v>-1017182.1547444484</v>
      </c>
      <c r="J688" s="26">
        <f t="shared" si="19"/>
        <v>1049634.1089160112</v>
      </c>
      <c r="K688" s="26" t="str">
        <f t="shared" si="20"/>
        <v>Good</v>
      </c>
      <c r="L688" s="25">
        <f t="shared" si="21"/>
        <v>2749</v>
      </c>
      <c r="M688" s="26">
        <f t="shared" si="22"/>
        <v>-13975.836194986849</v>
      </c>
      <c r="N688" s="26">
        <f t="shared" si="23"/>
        <v>20870.014808382854</v>
      </c>
      <c r="O688" s="26" t="str">
        <f t="shared" si="24"/>
        <v>Good</v>
      </c>
      <c r="P688" s="25">
        <f t="shared" si="25"/>
        <v>2749</v>
      </c>
      <c r="Q688" s="25">
        <f t="shared" si="26"/>
        <v>2749</v>
      </c>
    </row>
    <row r="689" spans="6:17" ht="15.75" customHeight="1" x14ac:dyDescent="0.2">
      <c r="F689" s="16">
        <v>45007.860248906778</v>
      </c>
      <c r="G689" s="24">
        <v>45007.860248906778</v>
      </c>
      <c r="H689" s="25">
        <v>3276</v>
      </c>
      <c r="I689" s="26">
        <f t="shared" si="18"/>
        <v>-1017182.1547444484</v>
      </c>
      <c r="J689" s="26">
        <f t="shared" si="19"/>
        <v>1049634.1089160112</v>
      </c>
      <c r="K689" s="26" t="str">
        <f t="shared" si="20"/>
        <v>Good</v>
      </c>
      <c r="L689" s="25">
        <f t="shared" si="21"/>
        <v>3276</v>
      </c>
      <c r="M689" s="26">
        <f t="shared" si="22"/>
        <v>-13975.836194986849</v>
      </c>
      <c r="N689" s="26">
        <f t="shared" si="23"/>
        <v>20870.014808382854</v>
      </c>
      <c r="O689" s="26" t="str">
        <f t="shared" si="24"/>
        <v>Good</v>
      </c>
      <c r="P689" s="25">
        <f t="shared" si="25"/>
        <v>3276</v>
      </c>
      <c r="Q689" s="25">
        <f t="shared" si="26"/>
        <v>3276</v>
      </c>
    </row>
    <row r="690" spans="6:17" ht="15.75" customHeight="1" x14ac:dyDescent="0.2">
      <c r="F690" s="16">
        <v>45007.312774778235</v>
      </c>
      <c r="G690" s="24">
        <v>45007.312774778235</v>
      </c>
      <c r="H690" s="25">
        <v>3336</v>
      </c>
      <c r="I690" s="26">
        <f t="shared" si="18"/>
        <v>-1017182.1547444484</v>
      </c>
      <c r="J690" s="26">
        <f t="shared" si="19"/>
        <v>1049634.1089160112</v>
      </c>
      <c r="K690" s="26" t="str">
        <f t="shared" si="20"/>
        <v>Good</v>
      </c>
      <c r="L690" s="25">
        <f t="shared" si="21"/>
        <v>3336</v>
      </c>
      <c r="M690" s="26">
        <f t="shared" si="22"/>
        <v>-13975.836194986849</v>
      </c>
      <c r="N690" s="26">
        <f t="shared" si="23"/>
        <v>20870.014808382854</v>
      </c>
      <c r="O690" s="26" t="str">
        <f t="shared" si="24"/>
        <v>Good</v>
      </c>
      <c r="P690" s="25">
        <f t="shared" si="25"/>
        <v>3336</v>
      </c>
      <c r="Q690" s="25">
        <f t="shared" si="26"/>
        <v>3336</v>
      </c>
    </row>
    <row r="691" spans="6:17" ht="15.75" customHeight="1" x14ac:dyDescent="0.2">
      <c r="F691" s="16">
        <v>45006.760976254795</v>
      </c>
      <c r="G691" s="24">
        <v>45006.760976254795</v>
      </c>
      <c r="H691" s="25">
        <v>3387</v>
      </c>
      <c r="I691" s="26">
        <f t="shared" si="18"/>
        <v>-1017182.1547444484</v>
      </c>
      <c r="J691" s="26">
        <f t="shared" si="19"/>
        <v>1049634.1089160112</v>
      </c>
      <c r="K691" s="26" t="str">
        <f t="shared" si="20"/>
        <v>Good</v>
      </c>
      <c r="L691" s="25">
        <f t="shared" si="21"/>
        <v>3387</v>
      </c>
      <c r="M691" s="26">
        <f t="shared" si="22"/>
        <v>-13975.836194986849</v>
      </c>
      <c r="N691" s="26">
        <f t="shared" si="23"/>
        <v>20870.014808382854</v>
      </c>
      <c r="O691" s="26" t="str">
        <f t="shared" si="24"/>
        <v>Good</v>
      </c>
      <c r="P691" s="25">
        <f t="shared" si="25"/>
        <v>3387</v>
      </c>
      <c r="Q691" s="25">
        <f t="shared" si="26"/>
        <v>3387</v>
      </c>
    </row>
    <row r="692" spans="6:17" ht="15.75" customHeight="1" x14ac:dyDescent="0.2">
      <c r="F692" s="16">
        <v>45006.178250170626</v>
      </c>
      <c r="G692" s="24">
        <v>45006.178250170626</v>
      </c>
      <c r="H692" s="25">
        <v>2863</v>
      </c>
      <c r="I692" s="26">
        <f t="shared" si="18"/>
        <v>-1017182.1547444484</v>
      </c>
      <c r="J692" s="26">
        <f t="shared" si="19"/>
        <v>1049634.1089160112</v>
      </c>
      <c r="K692" s="26" t="str">
        <f t="shared" si="20"/>
        <v>Good</v>
      </c>
      <c r="L692" s="25">
        <f t="shared" si="21"/>
        <v>2863</v>
      </c>
      <c r="M692" s="26">
        <f t="shared" si="22"/>
        <v>-13975.836194986849</v>
      </c>
      <c r="N692" s="26">
        <f t="shared" si="23"/>
        <v>20870.014808382854</v>
      </c>
      <c r="O692" s="26" t="str">
        <f t="shared" si="24"/>
        <v>Good</v>
      </c>
      <c r="P692" s="25">
        <f t="shared" si="25"/>
        <v>2863</v>
      </c>
      <c r="Q692" s="25">
        <f t="shared" si="26"/>
        <v>2863</v>
      </c>
    </row>
    <row r="693" spans="6:17" ht="15.75" customHeight="1" x14ac:dyDescent="0.2">
      <c r="F693" s="16">
        <v>45005.631807126134</v>
      </c>
      <c r="G693" s="24">
        <v>45005.631807126134</v>
      </c>
      <c r="H693" s="25">
        <v>3201</v>
      </c>
      <c r="I693" s="26">
        <f t="shared" si="18"/>
        <v>-1017182.1547444484</v>
      </c>
      <c r="J693" s="26">
        <f t="shared" si="19"/>
        <v>1049634.1089160112</v>
      </c>
      <c r="K693" s="26" t="str">
        <f t="shared" si="20"/>
        <v>Good</v>
      </c>
      <c r="L693" s="25">
        <f t="shared" si="21"/>
        <v>3201</v>
      </c>
      <c r="M693" s="26">
        <f t="shared" si="22"/>
        <v>-13975.836194986849</v>
      </c>
      <c r="N693" s="26">
        <f t="shared" si="23"/>
        <v>20870.014808382854</v>
      </c>
      <c r="O693" s="26" t="str">
        <f t="shared" si="24"/>
        <v>Good</v>
      </c>
      <c r="P693" s="25">
        <f t="shared" si="25"/>
        <v>3201</v>
      </c>
      <c r="Q693" s="25">
        <f t="shared" si="26"/>
        <v>3201</v>
      </c>
    </row>
    <row r="694" spans="6:17" ht="15.75" customHeight="1" x14ac:dyDescent="0.2">
      <c r="F694" s="16">
        <v>45005.050479978228</v>
      </c>
      <c r="G694" s="24">
        <v>45005.050479978228</v>
      </c>
      <c r="H694" s="25">
        <v>3203</v>
      </c>
      <c r="I694" s="26">
        <f t="shared" si="18"/>
        <v>-1017182.1547444484</v>
      </c>
      <c r="J694" s="26">
        <f t="shared" si="19"/>
        <v>1049634.1089160112</v>
      </c>
      <c r="K694" s="26" t="str">
        <f t="shared" si="20"/>
        <v>Good</v>
      </c>
      <c r="L694" s="25">
        <f t="shared" si="21"/>
        <v>3203</v>
      </c>
      <c r="M694" s="26">
        <f t="shared" si="22"/>
        <v>-13975.836194986849</v>
      </c>
      <c r="N694" s="26">
        <f t="shared" si="23"/>
        <v>20870.014808382854</v>
      </c>
      <c r="O694" s="26" t="str">
        <f t="shared" si="24"/>
        <v>Good</v>
      </c>
      <c r="P694" s="25">
        <f t="shared" si="25"/>
        <v>3203</v>
      </c>
      <c r="Q694" s="25">
        <f t="shared" si="26"/>
        <v>3203</v>
      </c>
    </row>
    <row r="695" spans="6:17" ht="15.75" customHeight="1" x14ac:dyDescent="0.2">
      <c r="F695" s="16">
        <v>45002.880528043272</v>
      </c>
      <c r="G695" s="24">
        <v>45002.880528043272</v>
      </c>
      <c r="H695" s="25">
        <v>3559</v>
      </c>
      <c r="I695" s="26">
        <f t="shared" si="18"/>
        <v>-1017182.1547444484</v>
      </c>
      <c r="J695" s="26">
        <f t="shared" si="19"/>
        <v>1049634.1089160112</v>
      </c>
      <c r="K695" s="26" t="str">
        <f t="shared" si="20"/>
        <v>Good</v>
      </c>
      <c r="L695" s="25">
        <f t="shared" si="21"/>
        <v>3559</v>
      </c>
      <c r="M695" s="26">
        <f t="shared" si="22"/>
        <v>-13975.836194986849</v>
      </c>
      <c r="N695" s="26">
        <f t="shared" si="23"/>
        <v>20870.014808382854</v>
      </c>
      <c r="O695" s="26" t="str">
        <f t="shared" si="24"/>
        <v>Good</v>
      </c>
      <c r="P695" s="25">
        <f t="shared" si="25"/>
        <v>3559</v>
      </c>
      <c r="Q695" s="25">
        <f t="shared" si="26"/>
        <v>3559</v>
      </c>
    </row>
    <row r="696" spans="6:17" ht="15.75" customHeight="1" x14ac:dyDescent="0.2">
      <c r="F696" s="16">
        <v>45002.318892936564</v>
      </c>
      <c r="G696" s="24">
        <v>45002.318892936564</v>
      </c>
      <c r="H696" s="25">
        <v>3152</v>
      </c>
      <c r="I696" s="26">
        <f t="shared" si="18"/>
        <v>-1017182.1547444484</v>
      </c>
      <c r="J696" s="26">
        <f t="shared" si="19"/>
        <v>1049634.1089160112</v>
      </c>
      <c r="K696" s="26" t="str">
        <f t="shared" si="20"/>
        <v>Good</v>
      </c>
      <c r="L696" s="25">
        <f t="shared" si="21"/>
        <v>3152</v>
      </c>
      <c r="M696" s="26">
        <f t="shared" si="22"/>
        <v>-13975.836194986849</v>
      </c>
      <c r="N696" s="26">
        <f t="shared" si="23"/>
        <v>20870.014808382854</v>
      </c>
      <c r="O696" s="26" t="str">
        <f t="shared" si="24"/>
        <v>Good</v>
      </c>
      <c r="P696" s="25">
        <f t="shared" si="25"/>
        <v>3152</v>
      </c>
      <c r="Q696" s="25">
        <f t="shared" si="26"/>
        <v>3152</v>
      </c>
    </row>
    <row r="697" spans="6:17" ht="15.75" customHeight="1" x14ac:dyDescent="0.2">
      <c r="F697" s="16">
        <v>45001.764987910996</v>
      </c>
      <c r="G697" s="24">
        <v>45001.764987910996</v>
      </c>
      <c r="H697" s="25">
        <v>3242</v>
      </c>
      <c r="I697" s="26">
        <f t="shared" si="18"/>
        <v>-1017182.1547444484</v>
      </c>
      <c r="J697" s="26">
        <f t="shared" si="19"/>
        <v>1049634.1089160112</v>
      </c>
      <c r="K697" s="26" t="str">
        <f t="shared" si="20"/>
        <v>Good</v>
      </c>
      <c r="L697" s="25">
        <f t="shared" si="21"/>
        <v>3242</v>
      </c>
      <c r="M697" s="26">
        <f t="shared" si="22"/>
        <v>-13975.836194986849</v>
      </c>
      <c r="N697" s="26">
        <f t="shared" si="23"/>
        <v>20870.014808382854</v>
      </c>
      <c r="O697" s="26" t="str">
        <f t="shared" si="24"/>
        <v>Good</v>
      </c>
      <c r="P697" s="25">
        <f t="shared" si="25"/>
        <v>3242</v>
      </c>
      <c r="Q697" s="25">
        <f t="shared" si="26"/>
        <v>3242</v>
      </c>
    </row>
    <row r="698" spans="6:17" ht="15.75" customHeight="1" x14ac:dyDescent="0.2">
      <c r="F698" s="16">
        <v>45001.203223771678</v>
      </c>
      <c r="G698" s="24">
        <v>45001.203223771678</v>
      </c>
      <c r="H698" s="25">
        <v>3625</v>
      </c>
      <c r="I698" s="26">
        <f t="shared" si="18"/>
        <v>-1017182.1547444484</v>
      </c>
      <c r="J698" s="26">
        <f t="shared" si="19"/>
        <v>1049634.1089160112</v>
      </c>
      <c r="K698" s="26" t="str">
        <f t="shared" si="20"/>
        <v>Good</v>
      </c>
      <c r="L698" s="25">
        <f t="shared" si="21"/>
        <v>3625</v>
      </c>
      <c r="M698" s="26">
        <f t="shared" si="22"/>
        <v>-13975.836194986849</v>
      </c>
      <c r="N698" s="26">
        <f t="shared" si="23"/>
        <v>20870.014808382854</v>
      </c>
      <c r="O698" s="26" t="str">
        <f t="shared" si="24"/>
        <v>Good</v>
      </c>
      <c r="P698" s="25">
        <f t="shared" si="25"/>
        <v>3625</v>
      </c>
      <c r="Q698" s="25">
        <f t="shared" si="26"/>
        <v>3625</v>
      </c>
    </row>
    <row r="699" spans="6:17" ht="15.75" customHeight="1" x14ac:dyDescent="0.2">
      <c r="F699" s="16">
        <v>45000.664073818953</v>
      </c>
      <c r="G699" s="24">
        <v>45000.664073818953</v>
      </c>
      <c r="H699" s="25">
        <v>3206</v>
      </c>
      <c r="I699" s="26">
        <f t="shared" si="18"/>
        <v>-1017182.1547444484</v>
      </c>
      <c r="J699" s="26">
        <f t="shared" si="19"/>
        <v>1049634.1089160112</v>
      </c>
      <c r="K699" s="26" t="str">
        <f t="shared" si="20"/>
        <v>Good</v>
      </c>
      <c r="L699" s="25">
        <f t="shared" si="21"/>
        <v>3206</v>
      </c>
      <c r="M699" s="26">
        <f t="shared" si="22"/>
        <v>-13975.836194986849</v>
      </c>
      <c r="N699" s="26">
        <f t="shared" si="23"/>
        <v>20870.014808382854</v>
      </c>
      <c r="O699" s="26" t="str">
        <f t="shared" si="24"/>
        <v>Good</v>
      </c>
      <c r="P699" s="25">
        <f t="shared" si="25"/>
        <v>3206</v>
      </c>
      <c r="Q699" s="25">
        <f t="shared" si="26"/>
        <v>3206</v>
      </c>
    </row>
    <row r="700" spans="6:17" ht="15.75" customHeight="1" x14ac:dyDescent="0.2">
      <c r="F700" s="16">
        <v>45000.130966958794</v>
      </c>
      <c r="G700" s="24">
        <v>45000.130966958794</v>
      </c>
      <c r="H700" s="25">
        <v>3082</v>
      </c>
      <c r="I700" s="26">
        <f t="shared" si="18"/>
        <v>-1017182.1547444484</v>
      </c>
      <c r="J700" s="26">
        <f t="shared" si="19"/>
        <v>1049634.1089160112</v>
      </c>
      <c r="K700" s="26" t="str">
        <f t="shared" si="20"/>
        <v>Good</v>
      </c>
      <c r="L700" s="25">
        <f t="shared" si="21"/>
        <v>3082</v>
      </c>
      <c r="M700" s="26">
        <f t="shared" si="22"/>
        <v>-13975.836194986849</v>
      </c>
      <c r="N700" s="26">
        <f t="shared" si="23"/>
        <v>20870.014808382854</v>
      </c>
      <c r="O700" s="26" t="str">
        <f t="shared" si="24"/>
        <v>Good</v>
      </c>
      <c r="P700" s="25">
        <f t="shared" si="25"/>
        <v>3082</v>
      </c>
      <c r="Q700" s="25">
        <f t="shared" si="26"/>
        <v>3082</v>
      </c>
    </row>
    <row r="701" spans="6:17" ht="15.75" customHeight="1" x14ac:dyDescent="0.2">
      <c r="F701" s="16">
        <v>44999.539481085121</v>
      </c>
      <c r="G701" s="24">
        <v>44999.539481085121</v>
      </c>
      <c r="H701" s="25">
        <v>2970</v>
      </c>
      <c r="I701" s="26">
        <f t="shared" si="18"/>
        <v>-1017182.1547444484</v>
      </c>
      <c r="J701" s="26">
        <f t="shared" si="19"/>
        <v>1049634.1089160112</v>
      </c>
      <c r="K701" s="26" t="str">
        <f t="shared" si="20"/>
        <v>Good</v>
      </c>
      <c r="L701" s="25">
        <f t="shared" si="21"/>
        <v>2970</v>
      </c>
      <c r="M701" s="26">
        <f t="shared" si="22"/>
        <v>-13975.836194986849</v>
      </c>
      <c r="N701" s="26">
        <f t="shared" si="23"/>
        <v>20870.014808382854</v>
      </c>
      <c r="O701" s="26" t="str">
        <f t="shared" si="24"/>
        <v>Good</v>
      </c>
      <c r="P701" s="25">
        <f t="shared" si="25"/>
        <v>2970</v>
      </c>
      <c r="Q701" s="25">
        <f t="shared" si="26"/>
        <v>2970</v>
      </c>
    </row>
    <row r="702" spans="6:17" ht="15.75" customHeight="1" x14ac:dyDescent="0.2">
      <c r="F702" s="16">
        <v>44998.977600753562</v>
      </c>
      <c r="G702" s="24">
        <v>44998.977600753562</v>
      </c>
      <c r="H702" s="25">
        <v>3336</v>
      </c>
      <c r="I702" s="26">
        <f t="shared" si="18"/>
        <v>-1017182.1547444484</v>
      </c>
      <c r="J702" s="26">
        <f t="shared" si="19"/>
        <v>1049634.1089160112</v>
      </c>
      <c r="K702" s="26" t="str">
        <f t="shared" si="20"/>
        <v>Good</v>
      </c>
      <c r="L702" s="25">
        <f t="shared" si="21"/>
        <v>3336</v>
      </c>
      <c r="M702" s="26">
        <f t="shared" si="22"/>
        <v>-13975.836194986849</v>
      </c>
      <c r="N702" s="26">
        <f t="shared" si="23"/>
        <v>20870.014808382854</v>
      </c>
      <c r="O702" s="26" t="str">
        <f t="shared" si="24"/>
        <v>Good</v>
      </c>
      <c r="P702" s="25">
        <f t="shared" si="25"/>
        <v>3336</v>
      </c>
      <c r="Q702" s="25">
        <f t="shared" si="26"/>
        <v>3336</v>
      </c>
    </row>
    <row r="703" spans="6:17" ht="15.75" customHeight="1" x14ac:dyDescent="0.2">
      <c r="F703" s="16">
        <v>44998.364775112866</v>
      </c>
      <c r="G703" s="24">
        <v>44998.364775112866</v>
      </c>
      <c r="H703" s="25">
        <v>3404</v>
      </c>
      <c r="I703" s="26">
        <f t="shared" si="18"/>
        <v>-1017182.1547444484</v>
      </c>
      <c r="J703" s="26">
        <f t="shared" si="19"/>
        <v>1049634.1089160112</v>
      </c>
      <c r="K703" s="26" t="str">
        <f t="shared" si="20"/>
        <v>Good</v>
      </c>
      <c r="L703" s="25">
        <f t="shared" si="21"/>
        <v>3404</v>
      </c>
      <c r="M703" s="26">
        <f t="shared" si="22"/>
        <v>-13975.836194986849</v>
      </c>
      <c r="N703" s="26">
        <f t="shared" si="23"/>
        <v>20870.014808382854</v>
      </c>
      <c r="O703" s="26" t="str">
        <f t="shared" si="24"/>
        <v>Good</v>
      </c>
      <c r="P703" s="25">
        <f t="shared" si="25"/>
        <v>3404</v>
      </c>
      <c r="Q703" s="25">
        <f t="shared" si="26"/>
        <v>3404</v>
      </c>
    </row>
    <row r="704" spans="6:17" ht="15.75" customHeight="1" x14ac:dyDescent="0.2">
      <c r="F704" s="16">
        <v>44995.515131713204</v>
      </c>
      <c r="G704" s="24">
        <v>44995.515131713204</v>
      </c>
      <c r="H704" s="25">
        <v>3371</v>
      </c>
      <c r="I704" s="26">
        <f t="shared" si="18"/>
        <v>-1017182.1547444484</v>
      </c>
      <c r="J704" s="26">
        <f t="shared" si="19"/>
        <v>1049634.1089160112</v>
      </c>
      <c r="K704" s="26" t="str">
        <f t="shared" si="20"/>
        <v>Good</v>
      </c>
      <c r="L704" s="25">
        <f t="shared" si="21"/>
        <v>3371</v>
      </c>
      <c r="M704" s="26">
        <f t="shared" si="22"/>
        <v>-13975.836194986849</v>
      </c>
      <c r="N704" s="26">
        <f t="shared" si="23"/>
        <v>20870.014808382854</v>
      </c>
      <c r="O704" s="26" t="str">
        <f t="shared" si="24"/>
        <v>Good</v>
      </c>
      <c r="P704" s="25">
        <f t="shared" si="25"/>
        <v>3371</v>
      </c>
      <c r="Q704" s="25">
        <f t="shared" si="26"/>
        <v>3371</v>
      </c>
    </row>
    <row r="705" spans="6:17" ht="15.75" customHeight="1" x14ac:dyDescent="0.2">
      <c r="F705" s="16">
        <v>44994.932055442172</v>
      </c>
      <c r="G705" s="24">
        <v>44994.932055442172</v>
      </c>
      <c r="H705" s="25">
        <v>3655</v>
      </c>
      <c r="I705" s="26">
        <f t="shared" si="18"/>
        <v>-1017182.1547444484</v>
      </c>
      <c r="J705" s="26">
        <f t="shared" si="19"/>
        <v>1049634.1089160112</v>
      </c>
      <c r="K705" s="26" t="str">
        <f t="shared" si="20"/>
        <v>Good</v>
      </c>
      <c r="L705" s="25">
        <f t="shared" si="21"/>
        <v>3655</v>
      </c>
      <c r="M705" s="26">
        <f t="shared" si="22"/>
        <v>-13975.836194986849</v>
      </c>
      <c r="N705" s="26">
        <f t="shared" si="23"/>
        <v>20870.014808382854</v>
      </c>
      <c r="O705" s="26" t="str">
        <f t="shared" si="24"/>
        <v>Good</v>
      </c>
      <c r="P705" s="25">
        <f t="shared" si="25"/>
        <v>3655</v>
      </c>
      <c r="Q705" s="25">
        <f t="shared" si="26"/>
        <v>3655</v>
      </c>
    </row>
    <row r="706" spans="6:17" ht="15.75" customHeight="1" x14ac:dyDescent="0.2">
      <c r="F706" s="16">
        <v>44994.394785625715</v>
      </c>
      <c r="G706" s="24">
        <v>44994.394785625715</v>
      </c>
      <c r="H706" s="25">
        <v>3143</v>
      </c>
      <c r="I706" s="26">
        <f t="shared" si="18"/>
        <v>-1017182.1547444484</v>
      </c>
      <c r="J706" s="26">
        <f t="shared" si="19"/>
        <v>1049634.1089160112</v>
      </c>
      <c r="K706" s="26" t="str">
        <f t="shared" si="20"/>
        <v>Good</v>
      </c>
      <c r="L706" s="25">
        <f t="shared" si="21"/>
        <v>3143</v>
      </c>
      <c r="M706" s="26">
        <f t="shared" si="22"/>
        <v>-13975.836194986849</v>
      </c>
      <c r="N706" s="26">
        <f t="shared" si="23"/>
        <v>20870.014808382854</v>
      </c>
      <c r="O706" s="26" t="str">
        <f t="shared" si="24"/>
        <v>Good</v>
      </c>
      <c r="P706" s="25">
        <f t="shared" si="25"/>
        <v>3143</v>
      </c>
      <c r="Q706" s="25">
        <f t="shared" si="26"/>
        <v>3143</v>
      </c>
    </row>
    <row r="707" spans="6:17" ht="15.75" customHeight="1" x14ac:dyDescent="0.2">
      <c r="F707" s="16">
        <v>44993.782255691738</v>
      </c>
      <c r="G707" s="24">
        <v>44993.782255691738</v>
      </c>
      <c r="H707" s="25">
        <v>3311</v>
      </c>
      <c r="I707" s="26">
        <f t="shared" si="18"/>
        <v>-1017182.1547444484</v>
      </c>
      <c r="J707" s="26">
        <f t="shared" si="19"/>
        <v>1049634.1089160112</v>
      </c>
      <c r="K707" s="26" t="str">
        <f t="shared" si="20"/>
        <v>Good</v>
      </c>
      <c r="L707" s="25">
        <f t="shared" si="21"/>
        <v>3311</v>
      </c>
      <c r="M707" s="26">
        <f t="shared" si="22"/>
        <v>-13975.836194986849</v>
      </c>
      <c r="N707" s="26">
        <f t="shared" si="23"/>
        <v>20870.014808382854</v>
      </c>
      <c r="O707" s="26" t="str">
        <f t="shared" si="24"/>
        <v>Good</v>
      </c>
      <c r="P707" s="25">
        <f t="shared" si="25"/>
        <v>3311</v>
      </c>
      <c r="Q707" s="25">
        <f t="shared" si="26"/>
        <v>3311</v>
      </c>
    </row>
    <row r="708" spans="6:17" ht="15.75" customHeight="1" x14ac:dyDescent="0.2">
      <c r="F708" s="16">
        <v>44993.197000204273</v>
      </c>
      <c r="G708" s="24">
        <v>44993.197000204273</v>
      </c>
      <c r="H708" s="25">
        <v>3608</v>
      </c>
      <c r="I708" s="26">
        <f t="shared" si="18"/>
        <v>-1017182.1547444484</v>
      </c>
      <c r="J708" s="26">
        <f t="shared" si="19"/>
        <v>1049634.1089160112</v>
      </c>
      <c r="K708" s="26" t="str">
        <f t="shared" si="20"/>
        <v>Good</v>
      </c>
      <c r="L708" s="25">
        <f t="shared" si="21"/>
        <v>3608</v>
      </c>
      <c r="M708" s="26">
        <f t="shared" si="22"/>
        <v>-13975.836194986849</v>
      </c>
      <c r="N708" s="26">
        <f t="shared" si="23"/>
        <v>20870.014808382854</v>
      </c>
      <c r="O708" s="26" t="str">
        <f t="shared" si="24"/>
        <v>Good</v>
      </c>
      <c r="P708" s="25">
        <f t="shared" si="25"/>
        <v>3608</v>
      </c>
      <c r="Q708" s="25">
        <f t="shared" si="26"/>
        <v>3608</v>
      </c>
    </row>
    <row r="709" spans="6:17" ht="15.75" customHeight="1" x14ac:dyDescent="0.2">
      <c r="F709" s="16">
        <v>44992.612833926367</v>
      </c>
      <c r="G709" s="24">
        <v>44992.612833926367</v>
      </c>
      <c r="H709" s="25">
        <v>2910</v>
      </c>
      <c r="I709" s="26">
        <f t="shared" si="18"/>
        <v>-1017182.1547444484</v>
      </c>
      <c r="J709" s="26">
        <f t="shared" si="19"/>
        <v>1049634.1089160112</v>
      </c>
      <c r="K709" s="26" t="str">
        <f t="shared" si="20"/>
        <v>Good</v>
      </c>
      <c r="L709" s="25">
        <f t="shared" si="21"/>
        <v>2910</v>
      </c>
      <c r="M709" s="26">
        <f t="shared" si="22"/>
        <v>-13975.836194986849</v>
      </c>
      <c r="N709" s="26">
        <f t="shared" si="23"/>
        <v>20870.014808382854</v>
      </c>
      <c r="O709" s="26" t="str">
        <f t="shared" si="24"/>
        <v>Good</v>
      </c>
      <c r="P709" s="25">
        <f t="shared" si="25"/>
        <v>2910</v>
      </c>
      <c r="Q709" s="25">
        <f t="shared" si="26"/>
        <v>2910</v>
      </c>
    </row>
    <row r="710" spans="6:17" ht="15.75" customHeight="1" x14ac:dyDescent="0.2">
      <c r="F710" s="16">
        <v>44992.064703661403</v>
      </c>
      <c r="G710" s="24">
        <v>44992.064703661403</v>
      </c>
      <c r="H710" s="25">
        <v>3025</v>
      </c>
      <c r="I710" s="26">
        <f t="shared" si="18"/>
        <v>-1017182.1547444484</v>
      </c>
      <c r="J710" s="26">
        <f t="shared" si="19"/>
        <v>1049634.1089160112</v>
      </c>
      <c r="K710" s="26" t="str">
        <f t="shared" si="20"/>
        <v>Good</v>
      </c>
      <c r="L710" s="25">
        <f t="shared" si="21"/>
        <v>3025</v>
      </c>
      <c r="M710" s="26">
        <f t="shared" si="22"/>
        <v>-13975.836194986849</v>
      </c>
      <c r="N710" s="26">
        <f t="shared" si="23"/>
        <v>20870.014808382854</v>
      </c>
      <c r="O710" s="26" t="str">
        <f t="shared" si="24"/>
        <v>Good</v>
      </c>
      <c r="P710" s="25">
        <f t="shared" si="25"/>
        <v>3025</v>
      </c>
      <c r="Q710" s="25">
        <f t="shared" si="26"/>
        <v>3025</v>
      </c>
    </row>
    <row r="711" spans="6:17" ht="15.75" customHeight="1" x14ac:dyDescent="0.2">
      <c r="F711" s="16">
        <v>44991.481004236222</v>
      </c>
      <c r="G711" s="24">
        <v>44991.481004236222</v>
      </c>
      <c r="H711" s="25">
        <v>3131</v>
      </c>
      <c r="I711" s="26">
        <f t="shared" si="18"/>
        <v>-1017182.1547444484</v>
      </c>
      <c r="J711" s="26">
        <f t="shared" si="19"/>
        <v>1049634.1089160112</v>
      </c>
      <c r="K711" s="26" t="str">
        <f t="shared" si="20"/>
        <v>Good</v>
      </c>
      <c r="L711" s="25">
        <f t="shared" si="21"/>
        <v>3131</v>
      </c>
      <c r="M711" s="26">
        <f t="shared" si="22"/>
        <v>-13975.836194986849</v>
      </c>
      <c r="N711" s="26">
        <f t="shared" si="23"/>
        <v>20870.014808382854</v>
      </c>
      <c r="O711" s="26" t="str">
        <f t="shared" si="24"/>
        <v>Good</v>
      </c>
      <c r="P711" s="25">
        <f t="shared" si="25"/>
        <v>3131</v>
      </c>
      <c r="Q711" s="25">
        <f t="shared" si="26"/>
        <v>3131</v>
      </c>
    </row>
    <row r="712" spans="6:17" ht="15.75" customHeight="1" x14ac:dyDescent="0.2">
      <c r="F712" s="16">
        <v>44988.646978745986</v>
      </c>
      <c r="G712" s="24">
        <v>44988.646978745986</v>
      </c>
      <c r="H712" s="25">
        <v>3270</v>
      </c>
      <c r="I712" s="26">
        <f t="shared" si="18"/>
        <v>-1017182.1547444484</v>
      </c>
      <c r="J712" s="26">
        <f t="shared" si="19"/>
        <v>1049634.1089160112</v>
      </c>
      <c r="K712" s="26" t="str">
        <f t="shared" si="20"/>
        <v>Good</v>
      </c>
      <c r="L712" s="25">
        <f t="shared" si="21"/>
        <v>3270</v>
      </c>
      <c r="M712" s="26">
        <f t="shared" si="22"/>
        <v>-13975.836194986849</v>
      </c>
      <c r="N712" s="26">
        <f t="shared" si="23"/>
        <v>20870.014808382854</v>
      </c>
      <c r="O712" s="26" t="str">
        <f t="shared" si="24"/>
        <v>Good</v>
      </c>
      <c r="P712" s="25">
        <f t="shared" si="25"/>
        <v>3270</v>
      </c>
      <c r="Q712" s="25">
        <f t="shared" si="26"/>
        <v>3270</v>
      </c>
    </row>
    <row r="713" spans="6:17" ht="15.75" customHeight="1" x14ac:dyDescent="0.2">
      <c r="F713" s="16">
        <v>44988.055446704871</v>
      </c>
      <c r="G713" s="24">
        <v>44988.055446704871</v>
      </c>
      <c r="H713" s="25">
        <v>3358</v>
      </c>
      <c r="I713" s="26">
        <f t="shared" si="18"/>
        <v>-1017182.1547444484</v>
      </c>
      <c r="J713" s="26">
        <f t="shared" si="19"/>
        <v>1049634.1089160112</v>
      </c>
      <c r="K713" s="26" t="str">
        <f t="shared" si="20"/>
        <v>Good</v>
      </c>
      <c r="L713" s="25">
        <f t="shared" si="21"/>
        <v>3358</v>
      </c>
      <c r="M713" s="26">
        <f t="shared" si="22"/>
        <v>-13975.836194986849</v>
      </c>
      <c r="N713" s="26">
        <f t="shared" si="23"/>
        <v>20870.014808382854</v>
      </c>
      <c r="O713" s="26" t="str">
        <f t="shared" si="24"/>
        <v>Good</v>
      </c>
      <c r="P713" s="25">
        <f t="shared" si="25"/>
        <v>3358</v>
      </c>
      <c r="Q713" s="25">
        <f t="shared" si="26"/>
        <v>3358</v>
      </c>
    </row>
    <row r="714" spans="6:17" ht="15.75" customHeight="1" x14ac:dyDescent="0.2">
      <c r="F714" s="16">
        <v>44987.487475126771</v>
      </c>
      <c r="G714" s="24">
        <v>44987.487475126771</v>
      </c>
      <c r="H714" s="25">
        <v>2945</v>
      </c>
      <c r="I714" s="26">
        <f t="shared" si="18"/>
        <v>-1017182.1547444484</v>
      </c>
      <c r="J714" s="26">
        <f t="shared" si="19"/>
        <v>1049634.1089160112</v>
      </c>
      <c r="K714" s="26" t="str">
        <f t="shared" si="20"/>
        <v>Good</v>
      </c>
      <c r="L714" s="25">
        <f t="shared" si="21"/>
        <v>2945</v>
      </c>
      <c r="M714" s="26">
        <f t="shared" si="22"/>
        <v>-13975.836194986849</v>
      </c>
      <c r="N714" s="26">
        <f t="shared" si="23"/>
        <v>20870.014808382854</v>
      </c>
      <c r="O714" s="26" t="str">
        <f t="shared" si="24"/>
        <v>Good</v>
      </c>
      <c r="P714" s="25">
        <f t="shared" si="25"/>
        <v>2945</v>
      </c>
      <c r="Q714" s="25">
        <f t="shared" si="26"/>
        <v>2945</v>
      </c>
    </row>
    <row r="715" spans="6:17" ht="15.75" customHeight="1" x14ac:dyDescent="0.2">
      <c r="F715" s="16">
        <v>44986.922844452463</v>
      </c>
      <c r="G715" s="24">
        <v>44986.922844452463</v>
      </c>
      <c r="H715" s="25">
        <v>3629</v>
      </c>
      <c r="I715" s="26">
        <f t="shared" si="18"/>
        <v>-1017182.1547444484</v>
      </c>
      <c r="J715" s="26">
        <f t="shared" si="19"/>
        <v>1049634.1089160112</v>
      </c>
      <c r="K715" s="26" t="str">
        <f t="shared" si="20"/>
        <v>Good</v>
      </c>
      <c r="L715" s="25">
        <f t="shared" si="21"/>
        <v>3629</v>
      </c>
      <c r="M715" s="26">
        <f t="shared" si="22"/>
        <v>-13975.836194986849</v>
      </c>
      <c r="N715" s="26">
        <f t="shared" si="23"/>
        <v>20870.014808382854</v>
      </c>
      <c r="O715" s="26" t="str">
        <f t="shared" si="24"/>
        <v>Good</v>
      </c>
      <c r="P715" s="25">
        <f t="shared" si="25"/>
        <v>3629</v>
      </c>
      <c r="Q715" s="25">
        <f t="shared" si="26"/>
        <v>3629</v>
      </c>
    </row>
    <row r="716" spans="6:17" ht="15.75" customHeight="1" x14ac:dyDescent="0.2">
      <c r="F716" s="16">
        <v>44986.352970432366</v>
      </c>
      <c r="G716" s="24">
        <v>44986.352970432366</v>
      </c>
      <c r="H716" s="25">
        <v>3183</v>
      </c>
      <c r="I716" s="26">
        <f t="shared" si="18"/>
        <v>-1017182.1547444484</v>
      </c>
      <c r="J716" s="26">
        <f t="shared" si="19"/>
        <v>1049634.1089160112</v>
      </c>
      <c r="K716" s="26" t="str">
        <f t="shared" si="20"/>
        <v>Good</v>
      </c>
      <c r="L716" s="25">
        <f t="shared" si="21"/>
        <v>3183</v>
      </c>
      <c r="M716" s="26">
        <f t="shared" si="22"/>
        <v>-13975.836194986849</v>
      </c>
      <c r="N716" s="26">
        <f t="shared" si="23"/>
        <v>20870.014808382854</v>
      </c>
      <c r="O716" s="26" t="str">
        <f t="shared" si="24"/>
        <v>Good</v>
      </c>
      <c r="P716" s="25">
        <f t="shared" si="25"/>
        <v>3183</v>
      </c>
      <c r="Q716" s="25">
        <f t="shared" si="26"/>
        <v>3183</v>
      </c>
    </row>
    <row r="717" spans="6:17" ht="15.75" customHeight="1" x14ac:dyDescent="0.2">
      <c r="F717" s="16">
        <v>44985.779381456858</v>
      </c>
      <c r="G717" s="24">
        <v>44985.779381456858</v>
      </c>
      <c r="H717" s="25">
        <v>3434</v>
      </c>
      <c r="I717" s="26">
        <f t="shared" si="18"/>
        <v>-1017182.1547444484</v>
      </c>
      <c r="J717" s="26">
        <f t="shared" si="19"/>
        <v>1049634.1089160112</v>
      </c>
      <c r="K717" s="26" t="str">
        <f t="shared" si="20"/>
        <v>Good</v>
      </c>
      <c r="L717" s="25">
        <f t="shared" si="21"/>
        <v>3434</v>
      </c>
      <c r="M717" s="26">
        <f t="shared" si="22"/>
        <v>-13975.836194986849</v>
      </c>
      <c r="N717" s="26">
        <f t="shared" si="23"/>
        <v>20870.014808382854</v>
      </c>
      <c r="O717" s="26" t="str">
        <f t="shared" si="24"/>
        <v>Good</v>
      </c>
      <c r="P717" s="25">
        <f t="shared" si="25"/>
        <v>3434</v>
      </c>
      <c r="Q717" s="25">
        <f t="shared" si="26"/>
        <v>3434</v>
      </c>
    </row>
    <row r="718" spans="6:17" ht="15.75" customHeight="1" x14ac:dyDescent="0.2">
      <c r="F718" s="16">
        <v>44985.202691843406</v>
      </c>
      <c r="G718" s="24">
        <v>44985.202691843406</v>
      </c>
      <c r="H718" s="25">
        <v>3059</v>
      </c>
      <c r="I718" s="26">
        <f t="shared" si="18"/>
        <v>-1017182.1547444484</v>
      </c>
      <c r="J718" s="26">
        <f t="shared" si="19"/>
        <v>1049634.1089160112</v>
      </c>
      <c r="K718" s="26" t="str">
        <f t="shared" si="20"/>
        <v>Good</v>
      </c>
      <c r="L718" s="25">
        <f t="shared" si="21"/>
        <v>3059</v>
      </c>
      <c r="M718" s="26">
        <f t="shared" si="22"/>
        <v>-13975.836194986849</v>
      </c>
      <c r="N718" s="26">
        <f t="shared" si="23"/>
        <v>20870.014808382854</v>
      </c>
      <c r="O718" s="26" t="str">
        <f t="shared" si="24"/>
        <v>Good</v>
      </c>
      <c r="P718" s="25">
        <f t="shared" si="25"/>
        <v>3059</v>
      </c>
      <c r="Q718" s="25">
        <f t="shared" si="26"/>
        <v>3059</v>
      </c>
    </row>
    <row r="719" spans="6:17" ht="15.75" customHeight="1" x14ac:dyDescent="0.2">
      <c r="F719" s="16">
        <v>44984.627164543621</v>
      </c>
      <c r="G719" s="24">
        <v>44984.627164543621</v>
      </c>
      <c r="H719" s="25">
        <v>3585</v>
      </c>
      <c r="I719" s="26">
        <f t="shared" si="18"/>
        <v>-1017182.1547444484</v>
      </c>
      <c r="J719" s="26">
        <f t="shared" si="19"/>
        <v>1049634.1089160112</v>
      </c>
      <c r="K719" s="26" t="str">
        <f t="shared" si="20"/>
        <v>Good</v>
      </c>
      <c r="L719" s="25">
        <f t="shared" si="21"/>
        <v>3585</v>
      </c>
      <c r="M719" s="26">
        <f t="shared" si="22"/>
        <v>-13975.836194986849</v>
      </c>
      <c r="N719" s="26">
        <f t="shared" si="23"/>
        <v>20870.014808382854</v>
      </c>
      <c r="O719" s="26" t="str">
        <f t="shared" si="24"/>
        <v>Good</v>
      </c>
      <c r="P719" s="25">
        <f t="shared" si="25"/>
        <v>3585</v>
      </c>
      <c r="Q719" s="25">
        <f t="shared" si="26"/>
        <v>3585</v>
      </c>
    </row>
    <row r="720" spans="6:17" ht="15.75" customHeight="1" x14ac:dyDescent="0.2">
      <c r="F720" s="16">
        <v>44984.060940993026</v>
      </c>
      <c r="G720" s="24">
        <v>44984.060940993026</v>
      </c>
      <c r="H720" s="25">
        <v>3173</v>
      </c>
      <c r="I720" s="26">
        <f t="shared" si="18"/>
        <v>-1017182.1547444484</v>
      </c>
      <c r="J720" s="26">
        <f t="shared" si="19"/>
        <v>1049634.1089160112</v>
      </c>
      <c r="K720" s="26" t="str">
        <f t="shared" si="20"/>
        <v>Good</v>
      </c>
      <c r="L720" s="25">
        <f t="shared" si="21"/>
        <v>3173</v>
      </c>
      <c r="M720" s="26">
        <f t="shared" si="22"/>
        <v>-13975.836194986849</v>
      </c>
      <c r="N720" s="26">
        <f t="shared" si="23"/>
        <v>20870.014808382854</v>
      </c>
      <c r="O720" s="26" t="str">
        <f t="shared" si="24"/>
        <v>Good</v>
      </c>
      <c r="P720" s="25">
        <f t="shared" si="25"/>
        <v>3173</v>
      </c>
      <c r="Q720" s="25">
        <f t="shared" si="26"/>
        <v>3173</v>
      </c>
    </row>
    <row r="721" spans="6:17" ht="15.75" customHeight="1" x14ac:dyDescent="0.2">
      <c r="F721" s="16">
        <v>44981.78052856186</v>
      </c>
      <c r="G721" s="24">
        <v>44981.78052856186</v>
      </c>
      <c r="H721" s="25">
        <v>3075</v>
      </c>
      <c r="I721" s="26">
        <f t="shared" si="18"/>
        <v>-1017182.1547444484</v>
      </c>
      <c r="J721" s="26">
        <f t="shared" si="19"/>
        <v>1049634.1089160112</v>
      </c>
      <c r="K721" s="26" t="str">
        <f t="shared" si="20"/>
        <v>Good</v>
      </c>
      <c r="L721" s="25">
        <f t="shared" si="21"/>
        <v>3075</v>
      </c>
      <c r="M721" s="26">
        <f t="shared" si="22"/>
        <v>-13975.836194986849</v>
      </c>
      <c r="N721" s="26">
        <f t="shared" si="23"/>
        <v>20870.014808382854</v>
      </c>
      <c r="O721" s="26" t="str">
        <f t="shared" si="24"/>
        <v>Good</v>
      </c>
      <c r="P721" s="25">
        <f t="shared" si="25"/>
        <v>3075</v>
      </c>
      <c r="Q721" s="25">
        <f t="shared" si="26"/>
        <v>3075</v>
      </c>
    </row>
    <row r="722" spans="6:17" ht="15.75" customHeight="1" x14ac:dyDescent="0.2">
      <c r="F722" s="16">
        <v>44981.227887966794</v>
      </c>
      <c r="G722" s="24">
        <v>44981.227887966794</v>
      </c>
      <c r="H722" s="25">
        <v>3682</v>
      </c>
      <c r="I722" s="26">
        <f t="shared" si="18"/>
        <v>-1017182.1547444484</v>
      </c>
      <c r="J722" s="26">
        <f t="shared" si="19"/>
        <v>1049634.1089160112</v>
      </c>
      <c r="K722" s="26" t="str">
        <f t="shared" si="20"/>
        <v>Good</v>
      </c>
      <c r="L722" s="25">
        <f t="shared" si="21"/>
        <v>3682</v>
      </c>
      <c r="M722" s="26">
        <f t="shared" si="22"/>
        <v>-13975.836194986849</v>
      </c>
      <c r="N722" s="26">
        <f t="shared" si="23"/>
        <v>20870.014808382854</v>
      </c>
      <c r="O722" s="26" t="str">
        <f t="shared" si="24"/>
        <v>Good</v>
      </c>
      <c r="P722" s="25">
        <f t="shared" si="25"/>
        <v>3682</v>
      </c>
      <c r="Q722" s="25">
        <f t="shared" si="26"/>
        <v>3682</v>
      </c>
    </row>
    <row r="723" spans="6:17" ht="15.75" customHeight="1" x14ac:dyDescent="0.2">
      <c r="F723" s="16">
        <v>44980.658109008873</v>
      </c>
      <c r="G723" s="24">
        <v>44980.658109008873</v>
      </c>
      <c r="H723" s="25">
        <v>3385</v>
      </c>
      <c r="I723" s="26">
        <f t="shared" si="18"/>
        <v>-1017182.1547444484</v>
      </c>
      <c r="J723" s="26">
        <f t="shared" si="19"/>
        <v>1049634.1089160112</v>
      </c>
      <c r="K723" s="26" t="str">
        <f t="shared" si="20"/>
        <v>Good</v>
      </c>
      <c r="L723" s="25">
        <f t="shared" si="21"/>
        <v>3385</v>
      </c>
      <c r="M723" s="26">
        <f t="shared" si="22"/>
        <v>-13975.836194986849</v>
      </c>
      <c r="N723" s="26">
        <f t="shared" si="23"/>
        <v>20870.014808382854</v>
      </c>
      <c r="O723" s="26" t="str">
        <f t="shared" si="24"/>
        <v>Good</v>
      </c>
      <c r="P723" s="25">
        <f t="shared" si="25"/>
        <v>3385</v>
      </c>
      <c r="Q723" s="25">
        <f t="shared" si="26"/>
        <v>3385</v>
      </c>
    </row>
    <row r="724" spans="6:17" ht="15.75" customHeight="1" x14ac:dyDescent="0.2">
      <c r="F724" s="16">
        <v>44980.116833559186</v>
      </c>
      <c r="G724" s="24">
        <v>44980.116833559186</v>
      </c>
      <c r="H724" s="25">
        <v>3731</v>
      </c>
      <c r="I724" s="26">
        <f t="shared" si="18"/>
        <v>-1017182.1547444484</v>
      </c>
      <c r="J724" s="26">
        <f t="shared" si="19"/>
        <v>1049634.1089160112</v>
      </c>
      <c r="K724" s="26" t="str">
        <f t="shared" si="20"/>
        <v>Good</v>
      </c>
      <c r="L724" s="25">
        <f t="shared" si="21"/>
        <v>3731</v>
      </c>
      <c r="M724" s="26">
        <f t="shared" si="22"/>
        <v>-13975.836194986849</v>
      </c>
      <c r="N724" s="26">
        <f t="shared" si="23"/>
        <v>20870.014808382854</v>
      </c>
      <c r="O724" s="26" t="str">
        <f t="shared" si="24"/>
        <v>Good</v>
      </c>
      <c r="P724" s="25">
        <f t="shared" si="25"/>
        <v>3731</v>
      </c>
      <c r="Q724" s="25">
        <f t="shared" si="26"/>
        <v>3731</v>
      </c>
    </row>
    <row r="725" spans="6:17" ht="15.75" customHeight="1" x14ac:dyDescent="0.2">
      <c r="F725" s="16">
        <v>44979.58766036186</v>
      </c>
      <c r="G725" s="24">
        <v>44979.58766036186</v>
      </c>
      <c r="H725" s="25">
        <v>3321</v>
      </c>
      <c r="I725" s="26">
        <f t="shared" si="18"/>
        <v>-1017182.1547444484</v>
      </c>
      <c r="J725" s="26">
        <f t="shared" si="19"/>
        <v>1049634.1089160112</v>
      </c>
      <c r="K725" s="26" t="str">
        <f t="shared" si="20"/>
        <v>Good</v>
      </c>
      <c r="L725" s="25">
        <f t="shared" si="21"/>
        <v>3321</v>
      </c>
      <c r="M725" s="26">
        <f t="shared" si="22"/>
        <v>-13975.836194986849</v>
      </c>
      <c r="N725" s="26">
        <f t="shared" si="23"/>
        <v>20870.014808382854</v>
      </c>
      <c r="O725" s="26" t="str">
        <f t="shared" si="24"/>
        <v>Good</v>
      </c>
      <c r="P725" s="25">
        <f t="shared" si="25"/>
        <v>3321</v>
      </c>
      <c r="Q725" s="25">
        <f t="shared" si="26"/>
        <v>3321</v>
      </c>
    </row>
    <row r="726" spans="6:17" ht="15.75" customHeight="1" x14ac:dyDescent="0.2">
      <c r="F726" s="16">
        <v>44979.03023496778</v>
      </c>
      <c r="G726" s="24">
        <v>44979.03023496778</v>
      </c>
      <c r="H726" s="25">
        <v>3560</v>
      </c>
      <c r="I726" s="26">
        <f t="shared" si="18"/>
        <v>-1017182.1547444484</v>
      </c>
      <c r="J726" s="26">
        <f t="shared" si="19"/>
        <v>1049634.1089160112</v>
      </c>
      <c r="K726" s="26" t="str">
        <f t="shared" si="20"/>
        <v>Good</v>
      </c>
      <c r="L726" s="25">
        <f t="shared" si="21"/>
        <v>3560</v>
      </c>
      <c r="M726" s="26">
        <f t="shared" si="22"/>
        <v>-13975.836194986849</v>
      </c>
      <c r="N726" s="26">
        <f t="shared" si="23"/>
        <v>20870.014808382854</v>
      </c>
      <c r="O726" s="26" t="str">
        <f t="shared" si="24"/>
        <v>Good</v>
      </c>
      <c r="P726" s="25">
        <f t="shared" si="25"/>
        <v>3560</v>
      </c>
      <c r="Q726" s="25">
        <f t="shared" si="26"/>
        <v>3560</v>
      </c>
    </row>
    <row r="727" spans="6:17" ht="15.75" customHeight="1" x14ac:dyDescent="0.2">
      <c r="F727" s="16">
        <v>44978.465805682004</v>
      </c>
      <c r="G727" s="24">
        <v>44978.465805682004</v>
      </c>
      <c r="H727" s="25">
        <v>3009</v>
      </c>
      <c r="I727" s="26">
        <f t="shared" si="18"/>
        <v>-1017182.1547444484</v>
      </c>
      <c r="J727" s="26">
        <f t="shared" si="19"/>
        <v>1049634.1089160112</v>
      </c>
      <c r="K727" s="26" t="str">
        <f t="shared" si="20"/>
        <v>Good</v>
      </c>
      <c r="L727" s="25">
        <f t="shared" si="21"/>
        <v>3009</v>
      </c>
      <c r="M727" s="26">
        <f t="shared" si="22"/>
        <v>-13975.836194986849</v>
      </c>
      <c r="N727" s="26">
        <f t="shared" si="23"/>
        <v>20870.014808382854</v>
      </c>
      <c r="O727" s="26" t="str">
        <f t="shared" si="24"/>
        <v>Good</v>
      </c>
      <c r="P727" s="25">
        <f t="shared" si="25"/>
        <v>3009</v>
      </c>
      <c r="Q727" s="25">
        <f t="shared" si="26"/>
        <v>3009</v>
      </c>
    </row>
    <row r="728" spans="6:17" ht="15.75" customHeight="1" x14ac:dyDescent="0.2">
      <c r="F728" s="16">
        <v>44977.867830256328</v>
      </c>
      <c r="G728" s="24">
        <v>44977.867830256328</v>
      </c>
      <c r="H728" s="25">
        <v>3594</v>
      </c>
      <c r="I728" s="26">
        <f t="shared" si="18"/>
        <v>-1017182.1547444484</v>
      </c>
      <c r="J728" s="26">
        <f t="shared" si="19"/>
        <v>1049634.1089160112</v>
      </c>
      <c r="K728" s="26" t="str">
        <f t="shared" si="20"/>
        <v>Good</v>
      </c>
      <c r="L728" s="25">
        <f t="shared" si="21"/>
        <v>3594</v>
      </c>
      <c r="M728" s="26">
        <f t="shared" si="22"/>
        <v>-13975.836194986849</v>
      </c>
      <c r="N728" s="26">
        <f t="shared" si="23"/>
        <v>20870.014808382854</v>
      </c>
      <c r="O728" s="26" t="str">
        <f t="shared" si="24"/>
        <v>Good</v>
      </c>
      <c r="P728" s="25">
        <f t="shared" si="25"/>
        <v>3594</v>
      </c>
      <c r="Q728" s="25">
        <f t="shared" si="26"/>
        <v>3594</v>
      </c>
    </row>
    <row r="729" spans="6:17" ht="15.75" customHeight="1" x14ac:dyDescent="0.2">
      <c r="F729" s="16">
        <v>44977.282516428895</v>
      </c>
      <c r="G729" s="24">
        <v>44977.282516428895</v>
      </c>
      <c r="H729" s="25">
        <v>3819</v>
      </c>
      <c r="I729" s="26">
        <f t="shared" si="18"/>
        <v>-1017182.1547444484</v>
      </c>
      <c r="J729" s="26">
        <f t="shared" si="19"/>
        <v>1049634.1089160112</v>
      </c>
      <c r="K729" s="26" t="str">
        <f t="shared" si="20"/>
        <v>Good</v>
      </c>
      <c r="L729" s="25">
        <f t="shared" si="21"/>
        <v>3819</v>
      </c>
      <c r="M729" s="26">
        <f t="shared" si="22"/>
        <v>-13975.836194986849</v>
      </c>
      <c r="N729" s="26">
        <f t="shared" si="23"/>
        <v>20870.014808382854</v>
      </c>
      <c r="O729" s="26" t="str">
        <f t="shared" si="24"/>
        <v>Good</v>
      </c>
      <c r="P729" s="25">
        <f t="shared" si="25"/>
        <v>3819</v>
      </c>
      <c r="Q729" s="25">
        <f t="shared" si="26"/>
        <v>3819</v>
      </c>
    </row>
    <row r="730" spans="6:17" ht="15.75" customHeight="1" x14ac:dyDescent="0.2">
      <c r="F730" s="16">
        <v>44974.948085144177</v>
      </c>
      <c r="G730" s="24">
        <v>44974.948085144177</v>
      </c>
      <c r="H730" s="25">
        <v>3088</v>
      </c>
      <c r="I730" s="26">
        <f t="shared" si="18"/>
        <v>-1017182.1547444484</v>
      </c>
      <c r="J730" s="26">
        <f t="shared" si="19"/>
        <v>1049634.1089160112</v>
      </c>
      <c r="K730" s="26" t="str">
        <f t="shared" si="20"/>
        <v>Good</v>
      </c>
      <c r="L730" s="25">
        <f t="shared" si="21"/>
        <v>3088</v>
      </c>
      <c r="M730" s="26">
        <f t="shared" si="22"/>
        <v>-13975.836194986849</v>
      </c>
      <c r="N730" s="26">
        <f t="shared" si="23"/>
        <v>20870.014808382854</v>
      </c>
      <c r="O730" s="26" t="str">
        <f t="shared" si="24"/>
        <v>Good</v>
      </c>
      <c r="P730" s="25">
        <f t="shared" si="25"/>
        <v>3088</v>
      </c>
      <c r="Q730" s="25">
        <f t="shared" si="26"/>
        <v>3088</v>
      </c>
    </row>
    <row r="731" spans="6:17" ht="15.75" customHeight="1" x14ac:dyDescent="0.2">
      <c r="F731" s="16">
        <v>44974.404237505078</v>
      </c>
      <c r="G731" s="24">
        <v>44974.404237505078</v>
      </c>
      <c r="H731" s="25">
        <v>3337</v>
      </c>
      <c r="I731" s="26">
        <f t="shared" si="18"/>
        <v>-1017182.1547444484</v>
      </c>
      <c r="J731" s="26">
        <f t="shared" si="19"/>
        <v>1049634.1089160112</v>
      </c>
      <c r="K731" s="26" t="str">
        <f t="shared" si="20"/>
        <v>Good</v>
      </c>
      <c r="L731" s="25">
        <f t="shared" si="21"/>
        <v>3337</v>
      </c>
      <c r="M731" s="26">
        <f t="shared" si="22"/>
        <v>-13975.836194986849</v>
      </c>
      <c r="N731" s="26">
        <f t="shared" si="23"/>
        <v>20870.014808382854</v>
      </c>
      <c r="O731" s="26" t="str">
        <f t="shared" si="24"/>
        <v>Good</v>
      </c>
      <c r="P731" s="25">
        <f t="shared" si="25"/>
        <v>3337</v>
      </c>
      <c r="Q731" s="25">
        <f t="shared" si="26"/>
        <v>3337</v>
      </c>
    </row>
    <row r="732" spans="6:17" ht="15.75" customHeight="1" x14ac:dyDescent="0.2">
      <c r="F732" s="16">
        <v>44973.858993400303</v>
      </c>
      <c r="G732" s="24">
        <v>44973.858993400303</v>
      </c>
      <c r="H732" s="25">
        <v>3595</v>
      </c>
      <c r="I732" s="26">
        <f t="shared" si="18"/>
        <v>-1017182.1547444484</v>
      </c>
      <c r="J732" s="26">
        <f t="shared" si="19"/>
        <v>1049634.1089160112</v>
      </c>
      <c r="K732" s="26" t="str">
        <f t="shared" si="20"/>
        <v>Good</v>
      </c>
      <c r="L732" s="25">
        <f t="shared" si="21"/>
        <v>3595</v>
      </c>
      <c r="M732" s="26">
        <f t="shared" si="22"/>
        <v>-13975.836194986849</v>
      </c>
      <c r="N732" s="26">
        <f t="shared" si="23"/>
        <v>20870.014808382854</v>
      </c>
      <c r="O732" s="26" t="str">
        <f t="shared" si="24"/>
        <v>Good</v>
      </c>
      <c r="P732" s="25">
        <f t="shared" si="25"/>
        <v>3595</v>
      </c>
      <c r="Q732" s="25">
        <f t="shared" si="26"/>
        <v>3595</v>
      </c>
    </row>
    <row r="733" spans="6:17" ht="15.75" customHeight="1" x14ac:dyDescent="0.2">
      <c r="F733" s="16">
        <v>44973.289403679104</v>
      </c>
      <c r="G733" s="24">
        <v>44973.289403679104</v>
      </c>
      <c r="H733" s="25">
        <v>3736</v>
      </c>
      <c r="I733" s="26">
        <f t="shared" si="18"/>
        <v>-1017182.1547444484</v>
      </c>
      <c r="J733" s="26">
        <f t="shared" si="19"/>
        <v>1049634.1089160112</v>
      </c>
      <c r="K733" s="26" t="str">
        <f t="shared" si="20"/>
        <v>Good</v>
      </c>
      <c r="L733" s="25">
        <f t="shared" si="21"/>
        <v>3736</v>
      </c>
      <c r="M733" s="26">
        <f t="shared" si="22"/>
        <v>-13975.836194986849</v>
      </c>
      <c r="N733" s="26">
        <f t="shared" si="23"/>
        <v>20870.014808382854</v>
      </c>
      <c r="O733" s="26" t="str">
        <f t="shared" si="24"/>
        <v>Good</v>
      </c>
      <c r="P733" s="25">
        <f t="shared" si="25"/>
        <v>3736</v>
      </c>
      <c r="Q733" s="25">
        <f t="shared" si="26"/>
        <v>3736</v>
      </c>
    </row>
    <row r="734" spans="6:17" ht="15.75" customHeight="1" x14ac:dyDescent="0.2">
      <c r="F734" s="16">
        <v>44972.721479195527</v>
      </c>
      <c r="G734" s="24">
        <v>44972.721479195527</v>
      </c>
      <c r="H734" s="25">
        <v>3226</v>
      </c>
      <c r="I734" s="26">
        <f t="shared" si="18"/>
        <v>-1017182.1547444484</v>
      </c>
      <c r="J734" s="26">
        <f t="shared" si="19"/>
        <v>1049634.1089160112</v>
      </c>
      <c r="K734" s="26" t="str">
        <f t="shared" si="20"/>
        <v>Good</v>
      </c>
      <c r="L734" s="25">
        <f t="shared" si="21"/>
        <v>3226</v>
      </c>
      <c r="M734" s="26">
        <f t="shared" si="22"/>
        <v>-13975.836194986849</v>
      </c>
      <c r="N734" s="26">
        <f t="shared" si="23"/>
        <v>20870.014808382854</v>
      </c>
      <c r="O734" s="26" t="str">
        <f t="shared" si="24"/>
        <v>Good</v>
      </c>
      <c r="P734" s="25">
        <f t="shared" si="25"/>
        <v>3226</v>
      </c>
      <c r="Q734" s="25">
        <f t="shared" si="26"/>
        <v>3226</v>
      </c>
    </row>
    <row r="735" spans="6:17" ht="15.75" customHeight="1" x14ac:dyDescent="0.2">
      <c r="F735" s="16">
        <v>44972.11835040299</v>
      </c>
      <c r="G735" s="24">
        <v>44972.11835040299</v>
      </c>
      <c r="H735" s="25">
        <v>3417</v>
      </c>
      <c r="I735" s="26">
        <f t="shared" si="18"/>
        <v>-1017182.1547444484</v>
      </c>
      <c r="J735" s="26">
        <f t="shared" si="19"/>
        <v>1049634.1089160112</v>
      </c>
      <c r="K735" s="26" t="str">
        <f t="shared" si="20"/>
        <v>Good</v>
      </c>
      <c r="L735" s="25">
        <f t="shared" si="21"/>
        <v>3417</v>
      </c>
      <c r="M735" s="26">
        <f t="shared" si="22"/>
        <v>-13975.836194986849</v>
      </c>
      <c r="N735" s="26">
        <f t="shared" si="23"/>
        <v>20870.014808382854</v>
      </c>
      <c r="O735" s="26" t="str">
        <f t="shared" si="24"/>
        <v>Good</v>
      </c>
      <c r="P735" s="25">
        <f t="shared" si="25"/>
        <v>3417</v>
      </c>
      <c r="Q735" s="25">
        <f t="shared" si="26"/>
        <v>3417</v>
      </c>
    </row>
    <row r="736" spans="6:17" ht="15.75" customHeight="1" x14ac:dyDescent="0.2">
      <c r="F736" s="16">
        <v>44971.579358727198</v>
      </c>
      <c r="G736" s="24">
        <v>44971.579358727198</v>
      </c>
      <c r="H736" s="25">
        <v>3459</v>
      </c>
      <c r="I736" s="26">
        <f t="shared" si="18"/>
        <v>-1017182.1547444484</v>
      </c>
      <c r="J736" s="26">
        <f t="shared" si="19"/>
        <v>1049634.1089160112</v>
      </c>
      <c r="K736" s="26" t="str">
        <f t="shared" si="20"/>
        <v>Good</v>
      </c>
      <c r="L736" s="25">
        <f t="shared" si="21"/>
        <v>3459</v>
      </c>
      <c r="M736" s="26">
        <f t="shared" si="22"/>
        <v>-13975.836194986849</v>
      </c>
      <c r="N736" s="26">
        <f t="shared" si="23"/>
        <v>20870.014808382854</v>
      </c>
      <c r="O736" s="26" t="str">
        <f t="shared" si="24"/>
        <v>Good</v>
      </c>
      <c r="P736" s="25">
        <f t="shared" si="25"/>
        <v>3459</v>
      </c>
      <c r="Q736" s="25">
        <f t="shared" si="26"/>
        <v>3459</v>
      </c>
    </row>
    <row r="737" spans="6:17" ht="15.75" customHeight="1" x14ac:dyDescent="0.2">
      <c r="F737" s="16">
        <v>44971.043736084153</v>
      </c>
      <c r="G737" s="24">
        <v>44971.043736084153</v>
      </c>
      <c r="H737" s="25">
        <v>3281</v>
      </c>
      <c r="I737" s="26">
        <f t="shared" si="18"/>
        <v>-1017182.1547444484</v>
      </c>
      <c r="J737" s="26">
        <f t="shared" si="19"/>
        <v>1049634.1089160112</v>
      </c>
      <c r="K737" s="26" t="str">
        <f t="shared" si="20"/>
        <v>Good</v>
      </c>
      <c r="L737" s="25">
        <f t="shared" si="21"/>
        <v>3281</v>
      </c>
      <c r="M737" s="26">
        <f t="shared" si="22"/>
        <v>-13975.836194986849</v>
      </c>
      <c r="N737" s="26">
        <f t="shared" si="23"/>
        <v>20870.014808382854</v>
      </c>
      <c r="O737" s="26" t="str">
        <f t="shared" si="24"/>
        <v>Good</v>
      </c>
      <c r="P737" s="25">
        <f t="shared" si="25"/>
        <v>3281</v>
      </c>
      <c r="Q737" s="25">
        <f t="shared" si="26"/>
        <v>3281</v>
      </c>
    </row>
    <row r="738" spans="6:17" ht="15.75" customHeight="1" x14ac:dyDescent="0.2">
      <c r="F738" s="16">
        <v>44970.50885469724</v>
      </c>
      <c r="G738" s="24">
        <v>44970.50885469724</v>
      </c>
      <c r="H738" s="25">
        <v>3247</v>
      </c>
      <c r="I738" s="26">
        <f t="shared" si="18"/>
        <v>-1017182.1547444484</v>
      </c>
      <c r="J738" s="26">
        <f t="shared" si="19"/>
        <v>1049634.1089160112</v>
      </c>
      <c r="K738" s="26" t="str">
        <f t="shared" si="20"/>
        <v>Good</v>
      </c>
      <c r="L738" s="25">
        <f t="shared" si="21"/>
        <v>3247</v>
      </c>
      <c r="M738" s="26">
        <f t="shared" si="22"/>
        <v>-13975.836194986849</v>
      </c>
      <c r="N738" s="26">
        <f t="shared" si="23"/>
        <v>20870.014808382854</v>
      </c>
      <c r="O738" s="26" t="str">
        <f t="shared" si="24"/>
        <v>Good</v>
      </c>
      <c r="P738" s="25">
        <f t="shared" si="25"/>
        <v>3247</v>
      </c>
      <c r="Q738" s="25">
        <f t="shared" si="26"/>
        <v>3247</v>
      </c>
    </row>
    <row r="739" spans="6:17" ht="15.75" customHeight="1" x14ac:dyDescent="0.2">
      <c r="F739" s="16">
        <v>44967.669154489646</v>
      </c>
      <c r="G739" s="24">
        <v>44967.669154489646</v>
      </c>
      <c r="H739" s="25">
        <v>3904</v>
      </c>
      <c r="I739" s="26">
        <f t="shared" si="18"/>
        <v>-1017182.1547444484</v>
      </c>
      <c r="J739" s="26">
        <f t="shared" si="19"/>
        <v>1049634.1089160112</v>
      </c>
      <c r="K739" s="26" t="str">
        <f t="shared" si="20"/>
        <v>Good</v>
      </c>
      <c r="L739" s="25">
        <f t="shared" si="21"/>
        <v>3904</v>
      </c>
      <c r="M739" s="26">
        <f t="shared" si="22"/>
        <v>-13975.836194986849</v>
      </c>
      <c r="N739" s="26">
        <f t="shared" si="23"/>
        <v>20870.014808382854</v>
      </c>
      <c r="O739" s="26" t="str">
        <f t="shared" si="24"/>
        <v>Good</v>
      </c>
      <c r="P739" s="25">
        <f t="shared" si="25"/>
        <v>3904</v>
      </c>
      <c r="Q739" s="25">
        <f t="shared" si="26"/>
        <v>3904</v>
      </c>
    </row>
    <row r="740" spans="6:17" ht="15.75" customHeight="1" x14ac:dyDescent="0.2">
      <c r="F740" s="16">
        <v>44967.088486954213</v>
      </c>
      <c r="G740" s="24">
        <v>44967.088486954213</v>
      </c>
      <c r="H740" s="25">
        <v>4110</v>
      </c>
      <c r="I740" s="26">
        <f t="shared" si="18"/>
        <v>-1017182.1547444484</v>
      </c>
      <c r="J740" s="26">
        <f t="shared" si="19"/>
        <v>1049634.1089160112</v>
      </c>
      <c r="K740" s="26" t="str">
        <f t="shared" si="20"/>
        <v>Good</v>
      </c>
      <c r="L740" s="25">
        <f t="shared" si="21"/>
        <v>4110</v>
      </c>
      <c r="M740" s="26">
        <f t="shared" si="22"/>
        <v>-13975.836194986849</v>
      </c>
      <c r="N740" s="26">
        <f t="shared" si="23"/>
        <v>20870.014808382854</v>
      </c>
      <c r="O740" s="26" t="str">
        <f t="shared" si="24"/>
        <v>Good</v>
      </c>
      <c r="P740" s="25">
        <f t="shared" si="25"/>
        <v>4110</v>
      </c>
      <c r="Q740" s="25">
        <f t="shared" si="26"/>
        <v>4110</v>
      </c>
    </row>
    <row r="741" spans="6:17" ht="15.75" customHeight="1" x14ac:dyDescent="0.2">
      <c r="F741" s="16">
        <v>44966.481137095019</v>
      </c>
      <c r="G741" s="24">
        <v>44966.481137095019</v>
      </c>
      <c r="H741" s="25">
        <v>3808</v>
      </c>
      <c r="I741" s="26">
        <f t="shared" si="18"/>
        <v>-1017182.1547444484</v>
      </c>
      <c r="J741" s="26">
        <f t="shared" si="19"/>
        <v>1049634.1089160112</v>
      </c>
      <c r="K741" s="26" t="str">
        <f t="shared" si="20"/>
        <v>Good</v>
      </c>
      <c r="L741" s="25">
        <f t="shared" si="21"/>
        <v>3808</v>
      </c>
      <c r="M741" s="26">
        <f t="shared" si="22"/>
        <v>-13975.836194986849</v>
      </c>
      <c r="N741" s="26">
        <f t="shared" si="23"/>
        <v>20870.014808382854</v>
      </c>
      <c r="O741" s="26" t="str">
        <f t="shared" si="24"/>
        <v>Good</v>
      </c>
      <c r="P741" s="25">
        <f t="shared" si="25"/>
        <v>3808</v>
      </c>
      <c r="Q741" s="25">
        <f t="shared" si="26"/>
        <v>3808</v>
      </c>
    </row>
    <row r="742" spans="6:17" ht="15.75" customHeight="1" x14ac:dyDescent="0.2">
      <c r="F742" s="16">
        <v>44965.878350814251</v>
      </c>
      <c r="G742" s="24">
        <v>44965.878350814251</v>
      </c>
      <c r="H742" s="25">
        <v>3567</v>
      </c>
      <c r="I742" s="26">
        <f t="shared" si="18"/>
        <v>-1017182.1547444484</v>
      </c>
      <c r="J742" s="26">
        <f t="shared" si="19"/>
        <v>1049634.1089160112</v>
      </c>
      <c r="K742" s="26" t="str">
        <f t="shared" si="20"/>
        <v>Good</v>
      </c>
      <c r="L742" s="25">
        <f t="shared" si="21"/>
        <v>3567</v>
      </c>
      <c r="M742" s="26">
        <f t="shared" si="22"/>
        <v>-13975.836194986849</v>
      </c>
      <c r="N742" s="26">
        <f t="shared" si="23"/>
        <v>20870.014808382854</v>
      </c>
      <c r="O742" s="26" t="str">
        <f t="shared" si="24"/>
        <v>Good</v>
      </c>
      <c r="P742" s="25">
        <f t="shared" si="25"/>
        <v>3567</v>
      </c>
      <c r="Q742" s="25">
        <f t="shared" si="26"/>
        <v>3567</v>
      </c>
    </row>
    <row r="743" spans="6:17" ht="15.75" customHeight="1" x14ac:dyDescent="0.2">
      <c r="F743" s="16">
        <v>44965.304913882952</v>
      </c>
      <c r="G743" s="24">
        <v>44965.304913882952</v>
      </c>
      <c r="H743" s="25">
        <v>4155</v>
      </c>
      <c r="I743" s="26">
        <f t="shared" si="18"/>
        <v>-1017182.1547444484</v>
      </c>
      <c r="J743" s="26">
        <f t="shared" si="19"/>
        <v>1049634.1089160112</v>
      </c>
      <c r="K743" s="26" t="str">
        <f t="shared" si="20"/>
        <v>Good</v>
      </c>
      <c r="L743" s="25">
        <f t="shared" si="21"/>
        <v>4155</v>
      </c>
      <c r="M743" s="26">
        <f t="shared" si="22"/>
        <v>-13975.836194986849</v>
      </c>
      <c r="N743" s="26">
        <f t="shared" si="23"/>
        <v>20870.014808382854</v>
      </c>
      <c r="O743" s="26" t="str">
        <f t="shared" si="24"/>
        <v>Good</v>
      </c>
      <c r="P743" s="25">
        <f t="shared" si="25"/>
        <v>4155</v>
      </c>
      <c r="Q743" s="25">
        <f t="shared" si="26"/>
        <v>4155</v>
      </c>
    </row>
    <row r="744" spans="6:17" ht="15.75" customHeight="1" x14ac:dyDescent="0.2">
      <c r="F744" s="16">
        <v>44964.753045511359</v>
      </c>
      <c r="G744" s="24">
        <v>44964.753045511359</v>
      </c>
      <c r="H744" s="25">
        <v>4082</v>
      </c>
      <c r="I744" s="26">
        <f t="shared" si="18"/>
        <v>-1017182.1547444484</v>
      </c>
      <c r="J744" s="26">
        <f t="shared" si="19"/>
        <v>1049634.1089160112</v>
      </c>
      <c r="K744" s="26" t="str">
        <f t="shared" si="20"/>
        <v>Good</v>
      </c>
      <c r="L744" s="25">
        <f t="shared" si="21"/>
        <v>4082</v>
      </c>
      <c r="M744" s="26">
        <f t="shared" si="22"/>
        <v>-13975.836194986849</v>
      </c>
      <c r="N744" s="26">
        <f t="shared" si="23"/>
        <v>20870.014808382854</v>
      </c>
      <c r="O744" s="26" t="str">
        <f t="shared" si="24"/>
        <v>Good</v>
      </c>
      <c r="P744" s="25">
        <f t="shared" si="25"/>
        <v>4082</v>
      </c>
      <c r="Q744" s="25">
        <f t="shared" si="26"/>
        <v>4082</v>
      </c>
    </row>
    <row r="745" spans="6:17" ht="15.75" customHeight="1" x14ac:dyDescent="0.2">
      <c r="F745" s="16">
        <v>44964.197603826673</v>
      </c>
      <c r="G745" s="24">
        <v>44964.197603826673</v>
      </c>
      <c r="H745" s="25">
        <v>3459</v>
      </c>
      <c r="I745" s="26">
        <f t="shared" si="18"/>
        <v>-1017182.1547444484</v>
      </c>
      <c r="J745" s="26">
        <f t="shared" si="19"/>
        <v>1049634.1089160112</v>
      </c>
      <c r="K745" s="26" t="str">
        <f t="shared" si="20"/>
        <v>Good</v>
      </c>
      <c r="L745" s="25">
        <f t="shared" si="21"/>
        <v>3459</v>
      </c>
      <c r="M745" s="26">
        <f t="shared" si="22"/>
        <v>-13975.836194986849</v>
      </c>
      <c r="N745" s="26">
        <f t="shared" si="23"/>
        <v>20870.014808382854</v>
      </c>
      <c r="O745" s="26" t="str">
        <f t="shared" si="24"/>
        <v>Good</v>
      </c>
      <c r="P745" s="25">
        <f t="shared" si="25"/>
        <v>3459</v>
      </c>
      <c r="Q745" s="25">
        <f t="shared" si="26"/>
        <v>3459</v>
      </c>
    </row>
    <row r="746" spans="6:17" ht="15.75" customHeight="1" x14ac:dyDescent="0.2">
      <c r="F746" s="16">
        <v>44963.59938245167</v>
      </c>
      <c r="G746" s="24">
        <v>44963.59938245167</v>
      </c>
      <c r="H746" s="25">
        <v>3406</v>
      </c>
      <c r="I746" s="26">
        <f t="shared" si="18"/>
        <v>-1017182.1547444484</v>
      </c>
      <c r="J746" s="26">
        <f t="shared" si="19"/>
        <v>1049634.1089160112</v>
      </c>
      <c r="K746" s="26" t="str">
        <f t="shared" si="20"/>
        <v>Good</v>
      </c>
      <c r="L746" s="25">
        <f t="shared" si="21"/>
        <v>3406</v>
      </c>
      <c r="M746" s="26">
        <f t="shared" si="22"/>
        <v>-13975.836194986849</v>
      </c>
      <c r="N746" s="26">
        <f t="shared" si="23"/>
        <v>20870.014808382854</v>
      </c>
      <c r="O746" s="26" t="str">
        <f t="shared" si="24"/>
        <v>Good</v>
      </c>
      <c r="P746" s="25">
        <f t="shared" si="25"/>
        <v>3406</v>
      </c>
      <c r="Q746" s="25">
        <f t="shared" si="26"/>
        <v>3406</v>
      </c>
    </row>
    <row r="747" spans="6:17" ht="15.75" customHeight="1" x14ac:dyDescent="0.2">
      <c r="F747" s="16">
        <v>44963.033018554306</v>
      </c>
      <c r="G747" s="24">
        <v>44963.033018554306</v>
      </c>
      <c r="H747" s="25">
        <v>4027</v>
      </c>
      <c r="I747" s="26">
        <f t="shared" si="18"/>
        <v>-1017182.1547444484</v>
      </c>
      <c r="J747" s="26">
        <f t="shared" si="19"/>
        <v>1049634.1089160112</v>
      </c>
      <c r="K747" s="26" t="str">
        <f t="shared" si="20"/>
        <v>Good</v>
      </c>
      <c r="L747" s="25">
        <f t="shared" si="21"/>
        <v>4027</v>
      </c>
      <c r="M747" s="26">
        <f t="shared" si="22"/>
        <v>-13975.836194986849</v>
      </c>
      <c r="N747" s="26">
        <f t="shared" si="23"/>
        <v>20870.014808382854</v>
      </c>
      <c r="O747" s="26" t="str">
        <f t="shared" si="24"/>
        <v>Good</v>
      </c>
      <c r="P747" s="25">
        <f t="shared" si="25"/>
        <v>4027</v>
      </c>
      <c r="Q747" s="25">
        <f t="shared" si="26"/>
        <v>4027</v>
      </c>
    </row>
    <row r="748" spans="6:17" ht="15.75" customHeight="1" x14ac:dyDescent="0.2">
      <c r="F748" s="16">
        <v>44960.713545326973</v>
      </c>
      <c r="G748" s="24">
        <v>44960.713545326973</v>
      </c>
      <c r="H748" s="25">
        <v>3839</v>
      </c>
      <c r="I748" s="26">
        <f t="shared" si="18"/>
        <v>-1017182.1547444484</v>
      </c>
      <c r="J748" s="26">
        <f t="shared" si="19"/>
        <v>1049634.1089160112</v>
      </c>
      <c r="K748" s="26" t="str">
        <f t="shared" si="20"/>
        <v>Good</v>
      </c>
      <c r="L748" s="25">
        <f t="shared" si="21"/>
        <v>3839</v>
      </c>
      <c r="M748" s="26">
        <f t="shared" si="22"/>
        <v>-13975.836194986849</v>
      </c>
      <c r="N748" s="26">
        <f t="shared" si="23"/>
        <v>20870.014808382854</v>
      </c>
      <c r="O748" s="26" t="str">
        <f t="shared" si="24"/>
        <v>Good</v>
      </c>
      <c r="P748" s="25">
        <f t="shared" si="25"/>
        <v>3839</v>
      </c>
      <c r="Q748" s="25">
        <f t="shared" si="26"/>
        <v>3839</v>
      </c>
    </row>
    <row r="749" spans="6:17" ht="15.75" customHeight="1" x14ac:dyDescent="0.2">
      <c r="F749" s="16">
        <v>44960.148996954791</v>
      </c>
      <c r="G749" s="24">
        <v>44960.148996954791</v>
      </c>
      <c r="H749" s="25">
        <v>3673</v>
      </c>
      <c r="I749" s="26">
        <f t="shared" si="18"/>
        <v>-1017182.1547444484</v>
      </c>
      <c r="J749" s="26">
        <f t="shared" si="19"/>
        <v>1049634.1089160112</v>
      </c>
      <c r="K749" s="26" t="str">
        <f t="shared" si="20"/>
        <v>Good</v>
      </c>
      <c r="L749" s="25">
        <f t="shared" si="21"/>
        <v>3673</v>
      </c>
      <c r="M749" s="26">
        <f t="shared" si="22"/>
        <v>-13975.836194986849</v>
      </c>
      <c r="N749" s="26">
        <f t="shared" si="23"/>
        <v>20870.014808382854</v>
      </c>
      <c r="O749" s="26" t="str">
        <f t="shared" si="24"/>
        <v>Good</v>
      </c>
      <c r="P749" s="25">
        <f t="shared" si="25"/>
        <v>3673</v>
      </c>
      <c r="Q749" s="25">
        <f t="shared" si="26"/>
        <v>3673</v>
      </c>
    </row>
    <row r="750" spans="6:17" ht="15.75" customHeight="1" x14ac:dyDescent="0.2">
      <c r="F750" s="16">
        <v>44959.568807042073</v>
      </c>
      <c r="G750" s="24">
        <v>44959.568807042073</v>
      </c>
      <c r="H750" s="25">
        <v>3916</v>
      </c>
      <c r="I750" s="26">
        <f t="shared" si="18"/>
        <v>-1017182.1547444484</v>
      </c>
      <c r="J750" s="26">
        <f t="shared" si="19"/>
        <v>1049634.1089160112</v>
      </c>
      <c r="K750" s="26" t="str">
        <f t="shared" si="20"/>
        <v>Good</v>
      </c>
      <c r="L750" s="25">
        <f t="shared" si="21"/>
        <v>3916</v>
      </c>
      <c r="M750" s="26">
        <f t="shared" si="22"/>
        <v>-13975.836194986849</v>
      </c>
      <c r="N750" s="26">
        <f t="shared" si="23"/>
        <v>20870.014808382854</v>
      </c>
      <c r="O750" s="26" t="str">
        <f t="shared" si="24"/>
        <v>Good</v>
      </c>
      <c r="P750" s="25">
        <f t="shared" si="25"/>
        <v>3916</v>
      </c>
      <c r="Q750" s="25">
        <f t="shared" si="26"/>
        <v>3916</v>
      </c>
    </row>
    <row r="751" spans="6:17" ht="15.75" customHeight="1" x14ac:dyDescent="0.2">
      <c r="F751" s="16">
        <v>44959.035251045796</v>
      </c>
      <c r="G751" s="24">
        <v>44959.035251045796</v>
      </c>
      <c r="H751" s="25">
        <v>3694</v>
      </c>
      <c r="I751" s="26">
        <f t="shared" si="18"/>
        <v>-1017182.1547444484</v>
      </c>
      <c r="J751" s="26">
        <f t="shared" si="19"/>
        <v>1049634.1089160112</v>
      </c>
      <c r="K751" s="26" t="str">
        <f t="shared" si="20"/>
        <v>Good</v>
      </c>
      <c r="L751" s="25">
        <f t="shared" si="21"/>
        <v>3694</v>
      </c>
      <c r="M751" s="26">
        <f t="shared" si="22"/>
        <v>-13975.836194986849</v>
      </c>
      <c r="N751" s="26">
        <f t="shared" si="23"/>
        <v>20870.014808382854</v>
      </c>
      <c r="O751" s="26" t="str">
        <f t="shared" si="24"/>
        <v>Good</v>
      </c>
      <c r="P751" s="25">
        <f t="shared" si="25"/>
        <v>3694</v>
      </c>
      <c r="Q751" s="25">
        <f t="shared" si="26"/>
        <v>3694</v>
      </c>
    </row>
    <row r="752" spans="6:17" ht="15.75" customHeight="1" x14ac:dyDescent="0.2">
      <c r="F752" s="16">
        <v>44958.45328477976</v>
      </c>
      <c r="G752" s="24">
        <v>44958.45328477976</v>
      </c>
      <c r="H752" s="25">
        <v>3767</v>
      </c>
      <c r="I752" s="26">
        <f t="shared" si="18"/>
        <v>-1017182.1547444484</v>
      </c>
      <c r="J752" s="26">
        <f t="shared" si="19"/>
        <v>1049634.1089160112</v>
      </c>
      <c r="K752" s="26" t="str">
        <f t="shared" si="20"/>
        <v>Good</v>
      </c>
      <c r="L752" s="25">
        <f t="shared" si="21"/>
        <v>3767</v>
      </c>
      <c r="M752" s="26">
        <f t="shared" si="22"/>
        <v>-13975.836194986849</v>
      </c>
      <c r="N752" s="26">
        <f t="shared" si="23"/>
        <v>20870.014808382854</v>
      </c>
      <c r="O752" s="26" t="str">
        <f t="shared" si="24"/>
        <v>Good</v>
      </c>
      <c r="P752" s="25">
        <f t="shared" si="25"/>
        <v>3767</v>
      </c>
      <c r="Q752" s="25">
        <f t="shared" si="26"/>
        <v>3767</v>
      </c>
    </row>
    <row r="753" spans="6:17" ht="15.75" customHeight="1" x14ac:dyDescent="0.2">
      <c r="F753" s="16">
        <v>44957.849511410015</v>
      </c>
      <c r="G753" s="24">
        <v>44957.849511410015</v>
      </c>
      <c r="H753" s="25">
        <v>4576</v>
      </c>
      <c r="I753" s="26">
        <f t="shared" si="18"/>
        <v>-1017182.1547444484</v>
      </c>
      <c r="J753" s="26">
        <f t="shared" si="19"/>
        <v>1049634.1089160112</v>
      </c>
      <c r="K753" s="26" t="str">
        <f t="shared" si="20"/>
        <v>Good</v>
      </c>
      <c r="L753" s="25">
        <f t="shared" si="21"/>
        <v>4576</v>
      </c>
      <c r="M753" s="26">
        <f t="shared" si="22"/>
        <v>-13975.836194986849</v>
      </c>
      <c r="N753" s="26">
        <f t="shared" si="23"/>
        <v>20870.014808382854</v>
      </c>
      <c r="O753" s="26" t="str">
        <f t="shared" si="24"/>
        <v>Good</v>
      </c>
      <c r="P753" s="25">
        <f t="shared" si="25"/>
        <v>4576</v>
      </c>
      <c r="Q753" s="25">
        <f t="shared" si="26"/>
        <v>4576</v>
      </c>
    </row>
    <row r="754" spans="6:17" ht="15.75" customHeight="1" x14ac:dyDescent="0.2">
      <c r="F754" s="16">
        <v>44957.316928915585</v>
      </c>
      <c r="G754" s="24">
        <v>44957.316928915585</v>
      </c>
      <c r="H754" s="25">
        <v>4242</v>
      </c>
      <c r="I754" s="26">
        <f t="shared" si="18"/>
        <v>-1017182.1547444484</v>
      </c>
      <c r="J754" s="26">
        <f t="shared" si="19"/>
        <v>1049634.1089160112</v>
      </c>
      <c r="K754" s="26" t="str">
        <f t="shared" si="20"/>
        <v>Good</v>
      </c>
      <c r="L754" s="25">
        <f t="shared" si="21"/>
        <v>4242</v>
      </c>
      <c r="M754" s="26">
        <f t="shared" si="22"/>
        <v>-13975.836194986849</v>
      </c>
      <c r="N754" s="26">
        <f t="shared" si="23"/>
        <v>20870.014808382854</v>
      </c>
      <c r="O754" s="26" t="str">
        <f t="shared" si="24"/>
        <v>Good</v>
      </c>
      <c r="P754" s="25">
        <f t="shared" si="25"/>
        <v>4242</v>
      </c>
      <c r="Q754" s="25">
        <f t="shared" si="26"/>
        <v>4242</v>
      </c>
    </row>
    <row r="755" spans="6:17" ht="15.75" customHeight="1" x14ac:dyDescent="0.2">
      <c r="F755" s="16">
        <v>44956.783353845611</v>
      </c>
      <c r="G755" s="24">
        <v>44956.783353845611</v>
      </c>
      <c r="H755" s="25">
        <v>4429</v>
      </c>
      <c r="I755" s="26">
        <f t="shared" si="18"/>
        <v>-1017182.1547444484</v>
      </c>
      <c r="J755" s="26">
        <f t="shared" si="19"/>
        <v>1049634.1089160112</v>
      </c>
      <c r="K755" s="26" t="str">
        <f t="shared" si="20"/>
        <v>Good</v>
      </c>
      <c r="L755" s="25">
        <f t="shared" si="21"/>
        <v>4429</v>
      </c>
      <c r="M755" s="26">
        <f t="shared" si="22"/>
        <v>-13975.836194986849</v>
      </c>
      <c r="N755" s="26">
        <f t="shared" si="23"/>
        <v>20870.014808382854</v>
      </c>
      <c r="O755" s="26" t="str">
        <f t="shared" si="24"/>
        <v>Good</v>
      </c>
      <c r="P755" s="25">
        <f t="shared" si="25"/>
        <v>4429</v>
      </c>
      <c r="Q755" s="25">
        <f t="shared" si="26"/>
        <v>4429</v>
      </c>
    </row>
    <row r="756" spans="6:17" ht="15.75" customHeight="1" x14ac:dyDescent="0.2">
      <c r="F756" s="16">
        <v>44956.239736121293</v>
      </c>
      <c r="G756" s="24">
        <v>44956.239736121293</v>
      </c>
      <c r="H756" s="25">
        <v>3904</v>
      </c>
      <c r="I756" s="26">
        <f t="shared" si="18"/>
        <v>-1017182.1547444484</v>
      </c>
      <c r="J756" s="26">
        <f t="shared" si="19"/>
        <v>1049634.1089160112</v>
      </c>
      <c r="K756" s="26" t="str">
        <f t="shared" si="20"/>
        <v>Good</v>
      </c>
      <c r="L756" s="25">
        <f t="shared" si="21"/>
        <v>3904</v>
      </c>
      <c r="M756" s="26">
        <f t="shared" si="22"/>
        <v>-13975.836194986849</v>
      </c>
      <c r="N756" s="26">
        <f t="shared" si="23"/>
        <v>20870.014808382854</v>
      </c>
      <c r="O756" s="26" t="str">
        <f t="shared" si="24"/>
        <v>Good</v>
      </c>
      <c r="P756" s="25">
        <f t="shared" si="25"/>
        <v>3904</v>
      </c>
      <c r="Q756" s="25">
        <f t="shared" si="26"/>
        <v>3904</v>
      </c>
    </row>
    <row r="757" spans="6:17" ht="15.75" customHeight="1" x14ac:dyDescent="0.2">
      <c r="F757" s="16">
        <v>44953.953293961466</v>
      </c>
      <c r="G757" s="24">
        <v>44953.953293961466</v>
      </c>
      <c r="H757" s="25">
        <v>4682</v>
      </c>
      <c r="I757" s="26">
        <f t="shared" si="18"/>
        <v>-1017182.1547444484</v>
      </c>
      <c r="J757" s="26">
        <f t="shared" si="19"/>
        <v>1049634.1089160112</v>
      </c>
      <c r="K757" s="26" t="str">
        <f t="shared" si="20"/>
        <v>Good</v>
      </c>
      <c r="L757" s="25">
        <f t="shared" si="21"/>
        <v>4682</v>
      </c>
      <c r="M757" s="26">
        <f t="shared" si="22"/>
        <v>-13975.836194986849</v>
      </c>
      <c r="N757" s="26">
        <f t="shared" si="23"/>
        <v>20870.014808382854</v>
      </c>
      <c r="O757" s="26" t="str">
        <f t="shared" si="24"/>
        <v>Good</v>
      </c>
      <c r="P757" s="25">
        <f t="shared" si="25"/>
        <v>4682</v>
      </c>
      <c r="Q757" s="25">
        <f t="shared" si="26"/>
        <v>4682</v>
      </c>
    </row>
    <row r="758" spans="6:17" ht="15.75" customHeight="1" x14ac:dyDescent="0.2">
      <c r="F758" s="16">
        <v>44953.390828659729</v>
      </c>
      <c r="G758" s="24">
        <v>44953.390828659729</v>
      </c>
      <c r="H758" s="25">
        <v>3835</v>
      </c>
      <c r="I758" s="26">
        <f t="shared" si="18"/>
        <v>-1017182.1547444484</v>
      </c>
      <c r="J758" s="26">
        <f t="shared" si="19"/>
        <v>1049634.1089160112</v>
      </c>
      <c r="K758" s="26" t="str">
        <f t="shared" si="20"/>
        <v>Good</v>
      </c>
      <c r="L758" s="25">
        <f t="shared" si="21"/>
        <v>3835</v>
      </c>
      <c r="M758" s="26">
        <f t="shared" si="22"/>
        <v>-13975.836194986849</v>
      </c>
      <c r="N758" s="26">
        <f t="shared" si="23"/>
        <v>20870.014808382854</v>
      </c>
      <c r="O758" s="26" t="str">
        <f t="shared" si="24"/>
        <v>Good</v>
      </c>
      <c r="P758" s="25">
        <f t="shared" si="25"/>
        <v>3835</v>
      </c>
      <c r="Q758" s="25">
        <f t="shared" si="26"/>
        <v>3835</v>
      </c>
    </row>
    <row r="759" spans="6:17" ht="15.75" customHeight="1" x14ac:dyDescent="0.2">
      <c r="F759" s="16">
        <v>44952.837634551346</v>
      </c>
      <c r="G759" s="24">
        <v>44952.837634551346</v>
      </c>
      <c r="H759" s="25">
        <v>4306</v>
      </c>
      <c r="I759" s="26">
        <f t="shared" si="18"/>
        <v>-1017182.1547444484</v>
      </c>
      <c r="J759" s="26">
        <f t="shared" si="19"/>
        <v>1049634.1089160112</v>
      </c>
      <c r="K759" s="26" t="str">
        <f t="shared" si="20"/>
        <v>Good</v>
      </c>
      <c r="L759" s="25">
        <f t="shared" si="21"/>
        <v>4306</v>
      </c>
      <c r="M759" s="26">
        <f t="shared" si="22"/>
        <v>-13975.836194986849</v>
      </c>
      <c r="N759" s="26">
        <f t="shared" si="23"/>
        <v>20870.014808382854</v>
      </c>
      <c r="O759" s="26" t="str">
        <f t="shared" si="24"/>
        <v>Good</v>
      </c>
      <c r="P759" s="25">
        <f t="shared" si="25"/>
        <v>4306</v>
      </c>
      <c r="Q759" s="25">
        <f t="shared" si="26"/>
        <v>4306</v>
      </c>
    </row>
    <row r="760" spans="6:17" ht="15.75" customHeight="1" x14ac:dyDescent="0.2">
      <c r="F760" s="16">
        <v>44952.30549728046</v>
      </c>
      <c r="G760" s="24">
        <v>44952.30549728046</v>
      </c>
      <c r="H760" s="25">
        <v>4686</v>
      </c>
      <c r="I760" s="26">
        <f t="shared" si="18"/>
        <v>-1017182.1547444484</v>
      </c>
      <c r="J760" s="26">
        <f t="shared" si="19"/>
        <v>1049634.1089160112</v>
      </c>
      <c r="K760" s="26" t="str">
        <f t="shared" si="20"/>
        <v>Good</v>
      </c>
      <c r="L760" s="25">
        <f t="shared" si="21"/>
        <v>4686</v>
      </c>
      <c r="M760" s="26">
        <f t="shared" si="22"/>
        <v>-13975.836194986849</v>
      </c>
      <c r="N760" s="26">
        <f t="shared" si="23"/>
        <v>20870.014808382854</v>
      </c>
      <c r="O760" s="26" t="str">
        <f t="shared" si="24"/>
        <v>Good</v>
      </c>
      <c r="P760" s="25">
        <f t="shared" si="25"/>
        <v>4686</v>
      </c>
      <c r="Q760" s="25">
        <f t="shared" si="26"/>
        <v>4686</v>
      </c>
    </row>
    <row r="761" spans="6:17" ht="15.75" customHeight="1" x14ac:dyDescent="0.2">
      <c r="F761" s="16">
        <v>44951.769780092742</v>
      </c>
      <c r="G761" s="24">
        <v>44951.769780092742</v>
      </c>
      <c r="H761" s="25">
        <v>4399</v>
      </c>
      <c r="I761" s="26">
        <f t="shared" si="18"/>
        <v>-1017182.1547444484</v>
      </c>
      <c r="J761" s="26">
        <f t="shared" si="19"/>
        <v>1049634.1089160112</v>
      </c>
      <c r="K761" s="26" t="str">
        <f t="shared" si="20"/>
        <v>Good</v>
      </c>
      <c r="L761" s="25">
        <f t="shared" si="21"/>
        <v>4399</v>
      </c>
      <c r="M761" s="26">
        <f t="shared" si="22"/>
        <v>-13975.836194986849</v>
      </c>
      <c r="N761" s="26">
        <f t="shared" si="23"/>
        <v>20870.014808382854</v>
      </c>
      <c r="O761" s="26" t="str">
        <f t="shared" si="24"/>
        <v>Good</v>
      </c>
      <c r="P761" s="25">
        <f t="shared" si="25"/>
        <v>4399</v>
      </c>
      <c r="Q761" s="25">
        <f t="shared" si="26"/>
        <v>4399</v>
      </c>
    </row>
    <row r="762" spans="6:17" ht="15.75" customHeight="1" x14ac:dyDescent="0.2">
      <c r="F762" s="16">
        <v>44951.20969681393</v>
      </c>
      <c r="G762" s="24">
        <v>44951.20969681393</v>
      </c>
      <c r="H762" s="25">
        <v>4242</v>
      </c>
      <c r="I762" s="26">
        <f t="shared" si="18"/>
        <v>-1017182.1547444484</v>
      </c>
      <c r="J762" s="26">
        <f t="shared" si="19"/>
        <v>1049634.1089160112</v>
      </c>
      <c r="K762" s="26" t="str">
        <f t="shared" si="20"/>
        <v>Good</v>
      </c>
      <c r="L762" s="25">
        <f t="shared" si="21"/>
        <v>4242</v>
      </c>
      <c r="M762" s="26">
        <f t="shared" si="22"/>
        <v>-13975.836194986849</v>
      </c>
      <c r="N762" s="26">
        <f t="shared" si="23"/>
        <v>20870.014808382854</v>
      </c>
      <c r="O762" s="26" t="str">
        <f t="shared" si="24"/>
        <v>Good</v>
      </c>
      <c r="P762" s="25">
        <f t="shared" si="25"/>
        <v>4242</v>
      </c>
      <c r="Q762" s="25">
        <f t="shared" si="26"/>
        <v>4242</v>
      </c>
    </row>
    <row r="763" spans="6:17" ht="15.75" customHeight="1" x14ac:dyDescent="0.2">
      <c r="F763" s="16">
        <v>44950.622020754956</v>
      </c>
      <c r="G763" s="24">
        <v>44950.622020754956</v>
      </c>
      <c r="H763" s="25">
        <v>4150</v>
      </c>
      <c r="I763" s="26">
        <f t="shared" si="18"/>
        <v>-1017182.1547444484</v>
      </c>
      <c r="J763" s="26">
        <f t="shared" si="19"/>
        <v>1049634.1089160112</v>
      </c>
      <c r="K763" s="26" t="str">
        <f t="shared" si="20"/>
        <v>Good</v>
      </c>
      <c r="L763" s="25">
        <f t="shared" si="21"/>
        <v>4150</v>
      </c>
      <c r="M763" s="26">
        <f t="shared" si="22"/>
        <v>-13975.836194986849</v>
      </c>
      <c r="N763" s="26">
        <f t="shared" si="23"/>
        <v>20870.014808382854</v>
      </c>
      <c r="O763" s="26" t="str">
        <f t="shared" si="24"/>
        <v>Good</v>
      </c>
      <c r="P763" s="25">
        <f t="shared" si="25"/>
        <v>4150</v>
      </c>
      <c r="Q763" s="25">
        <f t="shared" si="26"/>
        <v>4150</v>
      </c>
    </row>
    <row r="764" spans="6:17" ht="15.75" customHeight="1" x14ac:dyDescent="0.2">
      <c r="F764" s="16">
        <v>44950.010365327711</v>
      </c>
      <c r="G764" s="24">
        <v>44950.010365327711</v>
      </c>
      <c r="H764" s="25">
        <v>4386</v>
      </c>
      <c r="I764" s="26">
        <f t="shared" si="18"/>
        <v>-1017182.1547444484</v>
      </c>
      <c r="J764" s="26">
        <f t="shared" si="19"/>
        <v>1049634.1089160112</v>
      </c>
      <c r="K764" s="26" t="str">
        <f t="shared" si="20"/>
        <v>Good</v>
      </c>
      <c r="L764" s="25">
        <f t="shared" si="21"/>
        <v>4386</v>
      </c>
      <c r="M764" s="26">
        <f t="shared" si="22"/>
        <v>-13975.836194986849</v>
      </c>
      <c r="N764" s="26">
        <f t="shared" si="23"/>
        <v>20870.014808382854</v>
      </c>
      <c r="O764" s="26" t="str">
        <f t="shared" si="24"/>
        <v>Good</v>
      </c>
      <c r="P764" s="25">
        <f t="shared" si="25"/>
        <v>4386</v>
      </c>
      <c r="Q764" s="25">
        <f t="shared" si="26"/>
        <v>4386</v>
      </c>
    </row>
    <row r="765" spans="6:17" ht="15.75" customHeight="1" x14ac:dyDescent="0.2">
      <c r="F765" s="16">
        <v>44949.453468013628</v>
      </c>
      <c r="G765" s="24">
        <v>44949.453468013628</v>
      </c>
      <c r="H765" s="25">
        <v>3926</v>
      </c>
      <c r="I765" s="26">
        <f t="shared" si="18"/>
        <v>-1017182.1547444484</v>
      </c>
      <c r="J765" s="26">
        <f t="shared" si="19"/>
        <v>1049634.1089160112</v>
      </c>
      <c r="K765" s="26" t="str">
        <f t="shared" si="20"/>
        <v>Good</v>
      </c>
      <c r="L765" s="25">
        <f t="shared" si="21"/>
        <v>3926</v>
      </c>
      <c r="M765" s="26">
        <f t="shared" si="22"/>
        <v>-13975.836194986849</v>
      </c>
      <c r="N765" s="26">
        <f t="shared" si="23"/>
        <v>20870.014808382854</v>
      </c>
      <c r="O765" s="26" t="str">
        <f t="shared" si="24"/>
        <v>Good</v>
      </c>
      <c r="P765" s="25">
        <f t="shared" si="25"/>
        <v>3926</v>
      </c>
      <c r="Q765" s="25">
        <f t="shared" si="26"/>
        <v>3926</v>
      </c>
    </row>
    <row r="766" spans="6:17" ht="15.75" customHeight="1" x14ac:dyDescent="0.2">
      <c r="F766" s="16">
        <v>44946.616021687798</v>
      </c>
      <c r="G766" s="24">
        <v>44946.616021687798</v>
      </c>
      <c r="H766" s="25">
        <v>4762</v>
      </c>
      <c r="I766" s="26">
        <f t="shared" si="18"/>
        <v>-1017182.1547444484</v>
      </c>
      <c r="J766" s="26">
        <f t="shared" si="19"/>
        <v>1049634.1089160112</v>
      </c>
      <c r="K766" s="26" t="str">
        <f t="shared" si="20"/>
        <v>Good</v>
      </c>
      <c r="L766" s="25">
        <f t="shared" si="21"/>
        <v>4762</v>
      </c>
      <c r="M766" s="26">
        <f t="shared" si="22"/>
        <v>-13975.836194986849</v>
      </c>
      <c r="N766" s="26">
        <f t="shared" si="23"/>
        <v>20870.014808382854</v>
      </c>
      <c r="O766" s="26" t="str">
        <f t="shared" si="24"/>
        <v>Good</v>
      </c>
      <c r="P766" s="25">
        <f t="shared" si="25"/>
        <v>4762</v>
      </c>
      <c r="Q766" s="25">
        <f t="shared" si="26"/>
        <v>4762</v>
      </c>
    </row>
    <row r="767" spans="6:17" ht="15.75" customHeight="1" x14ac:dyDescent="0.2">
      <c r="F767" s="16">
        <v>44946.080237573253</v>
      </c>
      <c r="G767" s="24">
        <v>44946.080237573253</v>
      </c>
      <c r="H767" s="25">
        <v>4828</v>
      </c>
      <c r="I767" s="26">
        <f t="shared" si="18"/>
        <v>-1017182.1547444484</v>
      </c>
      <c r="J767" s="26">
        <f t="shared" si="19"/>
        <v>1049634.1089160112</v>
      </c>
      <c r="K767" s="26" t="str">
        <f t="shared" si="20"/>
        <v>Good</v>
      </c>
      <c r="L767" s="25">
        <f t="shared" si="21"/>
        <v>4828</v>
      </c>
      <c r="M767" s="26">
        <f t="shared" si="22"/>
        <v>-13975.836194986849</v>
      </c>
      <c r="N767" s="26">
        <f t="shared" si="23"/>
        <v>20870.014808382854</v>
      </c>
      <c r="O767" s="26" t="str">
        <f t="shared" si="24"/>
        <v>Good</v>
      </c>
      <c r="P767" s="25">
        <f t="shared" si="25"/>
        <v>4828</v>
      </c>
      <c r="Q767" s="25">
        <f t="shared" si="26"/>
        <v>4828</v>
      </c>
    </row>
    <row r="768" spans="6:17" ht="15.75" customHeight="1" x14ac:dyDescent="0.2">
      <c r="F768" s="16">
        <v>44945.536897128215</v>
      </c>
      <c r="G768" s="24">
        <v>44945.536897128215</v>
      </c>
      <c r="H768" s="25">
        <v>5073</v>
      </c>
      <c r="I768" s="26">
        <f t="shared" si="18"/>
        <v>-1017182.1547444484</v>
      </c>
      <c r="J768" s="26">
        <f t="shared" si="19"/>
        <v>1049634.1089160112</v>
      </c>
      <c r="K768" s="26" t="str">
        <f t="shared" si="20"/>
        <v>Good</v>
      </c>
      <c r="L768" s="25">
        <f t="shared" si="21"/>
        <v>5073</v>
      </c>
      <c r="M768" s="26">
        <f t="shared" si="22"/>
        <v>-13975.836194986849</v>
      </c>
      <c r="N768" s="26">
        <f t="shared" si="23"/>
        <v>20870.014808382854</v>
      </c>
      <c r="O768" s="26" t="str">
        <f t="shared" si="24"/>
        <v>Good</v>
      </c>
      <c r="P768" s="25">
        <f t="shared" si="25"/>
        <v>5073</v>
      </c>
      <c r="Q768" s="25">
        <f t="shared" si="26"/>
        <v>5073</v>
      </c>
    </row>
    <row r="769" spans="6:17" ht="15.75" customHeight="1" x14ac:dyDescent="0.2">
      <c r="F769" s="16">
        <v>44944.99342688443</v>
      </c>
      <c r="G769" s="24">
        <v>44944.99342688443</v>
      </c>
      <c r="H769" s="25">
        <v>4306</v>
      </c>
      <c r="I769" s="26">
        <f t="shared" si="18"/>
        <v>-1017182.1547444484</v>
      </c>
      <c r="J769" s="26">
        <f t="shared" si="19"/>
        <v>1049634.1089160112</v>
      </c>
      <c r="K769" s="26" t="str">
        <f t="shared" si="20"/>
        <v>Good</v>
      </c>
      <c r="L769" s="25">
        <f t="shared" si="21"/>
        <v>4306</v>
      </c>
      <c r="M769" s="26">
        <f t="shared" si="22"/>
        <v>-13975.836194986849</v>
      </c>
      <c r="N769" s="26">
        <f t="shared" si="23"/>
        <v>20870.014808382854</v>
      </c>
      <c r="O769" s="26" t="str">
        <f t="shared" si="24"/>
        <v>Good</v>
      </c>
      <c r="P769" s="25">
        <f t="shared" si="25"/>
        <v>4306</v>
      </c>
      <c r="Q769" s="25">
        <f t="shared" si="26"/>
        <v>4306</v>
      </c>
    </row>
    <row r="770" spans="6:17" ht="15.75" customHeight="1" x14ac:dyDescent="0.2">
      <c r="F770" s="16">
        <v>44944.455489285298</v>
      </c>
      <c r="G770" s="24">
        <v>44944.455489285298</v>
      </c>
      <c r="H770" s="25">
        <v>4247</v>
      </c>
      <c r="I770" s="26">
        <f t="shared" ref="I770:I1024" si="27">$S$5-$T$5*1.96</f>
        <v>-1017182.1547444484</v>
      </c>
      <c r="J770" s="26">
        <f t="shared" ref="J770:J1024" si="28">$S$5+$T$5*1.96</f>
        <v>1049634.1089160112</v>
      </c>
      <c r="K770" s="26" t="str">
        <f t="shared" ref="K770:K1024" si="29">IF(AND(H770&gt;=I770,H770&lt;=J770),"Good","For Replacement")</f>
        <v>Good</v>
      </c>
      <c r="L770" s="25">
        <f t="shared" ref="L770:L1024" si="30">IF(K770="Good",H770,(H771+H769)/2)</f>
        <v>4247</v>
      </c>
      <c r="M770" s="26">
        <f t="shared" ref="M770:M1024" si="31">$V$5-$W$5*1.96</f>
        <v>-13975.836194986849</v>
      </c>
      <c r="N770" s="26">
        <f t="shared" ref="N770:N1024" si="32">$V$5+$W$5*1.96</f>
        <v>20870.014808382854</v>
      </c>
      <c r="O770" s="26" t="str">
        <f t="shared" ref="O770:O1024" si="33">IF(AND(L770&gt;=M770,L770&lt;=N770),"Good","For Replacement")</f>
        <v>Good</v>
      </c>
      <c r="P770" s="25">
        <f t="shared" ref="P770:P1024" si="34">IF(O770="Good",L770,(L771+L769)/2)</f>
        <v>4247</v>
      </c>
      <c r="Q770" s="25">
        <f t="shared" ref="Q770:Q1024" si="35">P770</f>
        <v>4247</v>
      </c>
    </row>
    <row r="771" spans="6:17" ht="15.75" customHeight="1" x14ac:dyDescent="0.2">
      <c r="F771" s="16">
        <v>44943.871880516468</v>
      </c>
      <c r="G771" s="24">
        <v>44943.871880516468</v>
      </c>
      <c r="H771" s="25">
        <v>4689</v>
      </c>
      <c r="I771" s="26">
        <f t="shared" si="27"/>
        <v>-1017182.1547444484</v>
      </c>
      <c r="J771" s="26">
        <f t="shared" si="28"/>
        <v>1049634.1089160112</v>
      </c>
      <c r="K771" s="26" t="str">
        <f t="shared" si="29"/>
        <v>Good</v>
      </c>
      <c r="L771" s="25">
        <f t="shared" si="30"/>
        <v>4689</v>
      </c>
      <c r="M771" s="26">
        <f t="shared" si="31"/>
        <v>-13975.836194986849</v>
      </c>
      <c r="N771" s="26">
        <f t="shared" si="32"/>
        <v>20870.014808382854</v>
      </c>
      <c r="O771" s="26" t="str">
        <f t="shared" si="33"/>
        <v>Good</v>
      </c>
      <c r="P771" s="25">
        <f t="shared" si="34"/>
        <v>4689</v>
      </c>
      <c r="Q771" s="25">
        <f t="shared" si="35"/>
        <v>4689</v>
      </c>
    </row>
    <row r="772" spans="6:17" ht="15.75" customHeight="1" x14ac:dyDescent="0.2">
      <c r="F772" s="16">
        <v>44943.284230687845</v>
      </c>
      <c r="G772" s="24">
        <v>44943.284230687845</v>
      </c>
      <c r="H772" s="25">
        <v>5114</v>
      </c>
      <c r="I772" s="26">
        <f t="shared" si="27"/>
        <v>-1017182.1547444484</v>
      </c>
      <c r="J772" s="26">
        <f t="shared" si="28"/>
        <v>1049634.1089160112</v>
      </c>
      <c r="K772" s="26" t="str">
        <f t="shared" si="29"/>
        <v>Good</v>
      </c>
      <c r="L772" s="25">
        <f t="shared" si="30"/>
        <v>5114</v>
      </c>
      <c r="M772" s="26">
        <f t="shared" si="31"/>
        <v>-13975.836194986849</v>
      </c>
      <c r="N772" s="26">
        <f t="shared" si="32"/>
        <v>20870.014808382854</v>
      </c>
      <c r="O772" s="26" t="str">
        <f t="shared" si="33"/>
        <v>Good</v>
      </c>
      <c r="P772" s="25">
        <f t="shared" si="34"/>
        <v>5114</v>
      </c>
      <c r="Q772" s="25">
        <f t="shared" si="35"/>
        <v>5114</v>
      </c>
    </row>
    <row r="773" spans="6:17" ht="15.75" customHeight="1" x14ac:dyDescent="0.2">
      <c r="F773" s="16">
        <v>44942.721456480467</v>
      </c>
      <c r="G773" s="24">
        <v>44942.721456480467</v>
      </c>
      <c r="H773" s="25">
        <v>5349</v>
      </c>
      <c r="I773" s="26">
        <f t="shared" si="27"/>
        <v>-1017182.1547444484</v>
      </c>
      <c r="J773" s="26">
        <f t="shared" si="28"/>
        <v>1049634.1089160112</v>
      </c>
      <c r="K773" s="26" t="str">
        <f t="shared" si="29"/>
        <v>Good</v>
      </c>
      <c r="L773" s="25">
        <f t="shared" si="30"/>
        <v>5349</v>
      </c>
      <c r="M773" s="26">
        <f t="shared" si="31"/>
        <v>-13975.836194986849</v>
      </c>
      <c r="N773" s="26">
        <f t="shared" si="32"/>
        <v>20870.014808382854</v>
      </c>
      <c r="O773" s="26" t="str">
        <f t="shared" si="33"/>
        <v>Good</v>
      </c>
      <c r="P773" s="25">
        <f t="shared" si="34"/>
        <v>5349</v>
      </c>
      <c r="Q773" s="25">
        <f t="shared" si="35"/>
        <v>5349</v>
      </c>
    </row>
    <row r="774" spans="6:17" ht="15.75" customHeight="1" x14ac:dyDescent="0.2">
      <c r="F774" s="16">
        <v>44942.177144468063</v>
      </c>
      <c r="G774" s="24">
        <v>44942.177144468063</v>
      </c>
      <c r="H774" s="25">
        <v>5114</v>
      </c>
      <c r="I774" s="26">
        <f t="shared" si="27"/>
        <v>-1017182.1547444484</v>
      </c>
      <c r="J774" s="26">
        <f t="shared" si="28"/>
        <v>1049634.1089160112</v>
      </c>
      <c r="K774" s="26" t="str">
        <f t="shared" si="29"/>
        <v>Good</v>
      </c>
      <c r="L774" s="25">
        <f t="shared" si="30"/>
        <v>5114</v>
      </c>
      <c r="M774" s="26">
        <f t="shared" si="31"/>
        <v>-13975.836194986849</v>
      </c>
      <c r="N774" s="26">
        <f t="shared" si="32"/>
        <v>20870.014808382854</v>
      </c>
      <c r="O774" s="26" t="str">
        <f t="shared" si="33"/>
        <v>Good</v>
      </c>
      <c r="P774" s="25">
        <f t="shared" si="34"/>
        <v>5114</v>
      </c>
      <c r="Q774" s="25">
        <f t="shared" si="35"/>
        <v>5114</v>
      </c>
    </row>
    <row r="775" spans="6:17" ht="15.75" customHeight="1" x14ac:dyDescent="0.2">
      <c r="F775" s="16">
        <v>44939.857057237932</v>
      </c>
      <c r="G775" s="24">
        <v>44939.857057237932</v>
      </c>
      <c r="H775" s="25">
        <v>4978</v>
      </c>
      <c r="I775" s="26">
        <f t="shared" si="27"/>
        <v>-1017182.1547444484</v>
      </c>
      <c r="J775" s="26">
        <f t="shared" si="28"/>
        <v>1049634.1089160112</v>
      </c>
      <c r="K775" s="26" t="str">
        <f t="shared" si="29"/>
        <v>Good</v>
      </c>
      <c r="L775" s="25">
        <f t="shared" si="30"/>
        <v>4978</v>
      </c>
      <c r="M775" s="26">
        <f t="shared" si="31"/>
        <v>-13975.836194986849</v>
      </c>
      <c r="N775" s="26">
        <f t="shared" si="32"/>
        <v>20870.014808382854</v>
      </c>
      <c r="O775" s="26" t="str">
        <f t="shared" si="33"/>
        <v>Good</v>
      </c>
      <c r="P775" s="25">
        <f t="shared" si="34"/>
        <v>4978</v>
      </c>
      <c r="Q775" s="25">
        <f t="shared" si="35"/>
        <v>4978</v>
      </c>
    </row>
    <row r="776" spans="6:17" ht="15.75" customHeight="1" x14ac:dyDescent="0.2">
      <c r="F776" s="16">
        <v>44939.271440104298</v>
      </c>
      <c r="G776" s="24">
        <v>44939.271440104298</v>
      </c>
      <c r="H776" s="25">
        <v>4657</v>
      </c>
      <c r="I776" s="26">
        <f t="shared" si="27"/>
        <v>-1017182.1547444484</v>
      </c>
      <c r="J776" s="26">
        <f t="shared" si="28"/>
        <v>1049634.1089160112</v>
      </c>
      <c r="K776" s="26" t="str">
        <f t="shared" si="29"/>
        <v>Good</v>
      </c>
      <c r="L776" s="25">
        <f t="shared" si="30"/>
        <v>4657</v>
      </c>
      <c r="M776" s="26">
        <f t="shared" si="31"/>
        <v>-13975.836194986849</v>
      </c>
      <c r="N776" s="26">
        <f t="shared" si="32"/>
        <v>20870.014808382854</v>
      </c>
      <c r="O776" s="26" t="str">
        <f t="shared" si="33"/>
        <v>Good</v>
      </c>
      <c r="P776" s="25">
        <f t="shared" si="34"/>
        <v>4657</v>
      </c>
      <c r="Q776" s="25">
        <f t="shared" si="35"/>
        <v>4657</v>
      </c>
    </row>
    <row r="777" spans="6:17" ht="15.75" customHeight="1" x14ac:dyDescent="0.2">
      <c r="F777" s="16">
        <v>44938.663337256599</v>
      </c>
      <c r="G777" s="24">
        <v>44938.663337256599</v>
      </c>
      <c r="H777" s="25">
        <v>4706</v>
      </c>
      <c r="I777" s="26">
        <f t="shared" si="27"/>
        <v>-1017182.1547444484</v>
      </c>
      <c r="J777" s="26">
        <f t="shared" si="28"/>
        <v>1049634.1089160112</v>
      </c>
      <c r="K777" s="26" t="str">
        <f t="shared" si="29"/>
        <v>Good</v>
      </c>
      <c r="L777" s="25">
        <f t="shared" si="30"/>
        <v>4706</v>
      </c>
      <c r="M777" s="26">
        <f t="shared" si="31"/>
        <v>-13975.836194986849</v>
      </c>
      <c r="N777" s="26">
        <f t="shared" si="32"/>
        <v>20870.014808382854</v>
      </c>
      <c r="O777" s="26" t="str">
        <f t="shared" si="33"/>
        <v>Good</v>
      </c>
      <c r="P777" s="25">
        <f t="shared" si="34"/>
        <v>4706</v>
      </c>
      <c r="Q777" s="25">
        <f t="shared" si="35"/>
        <v>4706</v>
      </c>
    </row>
    <row r="778" spans="6:17" ht="15.75" customHeight="1" x14ac:dyDescent="0.2">
      <c r="F778" s="16">
        <v>44938.089257331732</v>
      </c>
      <c r="G778" s="24">
        <v>44938.089257331732</v>
      </c>
      <c r="H778" s="25">
        <v>4988</v>
      </c>
      <c r="I778" s="26">
        <f t="shared" si="27"/>
        <v>-1017182.1547444484</v>
      </c>
      <c r="J778" s="26">
        <f t="shared" si="28"/>
        <v>1049634.1089160112</v>
      </c>
      <c r="K778" s="26" t="str">
        <f t="shared" si="29"/>
        <v>Good</v>
      </c>
      <c r="L778" s="25">
        <f t="shared" si="30"/>
        <v>4988</v>
      </c>
      <c r="M778" s="26">
        <f t="shared" si="31"/>
        <v>-13975.836194986849</v>
      </c>
      <c r="N778" s="26">
        <f t="shared" si="32"/>
        <v>20870.014808382854</v>
      </c>
      <c r="O778" s="26" t="str">
        <f t="shared" si="33"/>
        <v>Good</v>
      </c>
      <c r="P778" s="25">
        <f t="shared" si="34"/>
        <v>4988</v>
      </c>
      <c r="Q778" s="25">
        <f t="shared" si="35"/>
        <v>4988</v>
      </c>
    </row>
    <row r="779" spans="6:17" ht="15.75" customHeight="1" x14ac:dyDescent="0.2">
      <c r="F779" s="16">
        <v>44937.527886360207</v>
      </c>
      <c r="G779" s="24">
        <v>44937.527886360207</v>
      </c>
      <c r="H779" s="25">
        <v>5398</v>
      </c>
      <c r="I779" s="26">
        <f t="shared" si="27"/>
        <v>-1017182.1547444484</v>
      </c>
      <c r="J779" s="26">
        <f t="shared" si="28"/>
        <v>1049634.1089160112</v>
      </c>
      <c r="K779" s="26" t="str">
        <f t="shared" si="29"/>
        <v>Good</v>
      </c>
      <c r="L779" s="25">
        <f t="shared" si="30"/>
        <v>5398</v>
      </c>
      <c r="M779" s="26">
        <f t="shared" si="31"/>
        <v>-13975.836194986849</v>
      </c>
      <c r="N779" s="26">
        <f t="shared" si="32"/>
        <v>20870.014808382854</v>
      </c>
      <c r="O779" s="26" t="str">
        <f t="shared" si="33"/>
        <v>Good</v>
      </c>
      <c r="P779" s="25">
        <f t="shared" si="34"/>
        <v>5398</v>
      </c>
      <c r="Q779" s="25">
        <f t="shared" si="35"/>
        <v>5398</v>
      </c>
    </row>
    <row r="780" spans="6:17" ht="15.75" customHeight="1" x14ac:dyDescent="0.2">
      <c r="F780" s="16">
        <v>44936.976934508122</v>
      </c>
      <c r="G780" s="24">
        <v>44936.976934508122</v>
      </c>
      <c r="H780" s="25">
        <v>4416</v>
      </c>
      <c r="I780" s="26">
        <f t="shared" si="27"/>
        <v>-1017182.1547444484</v>
      </c>
      <c r="J780" s="26">
        <f t="shared" si="28"/>
        <v>1049634.1089160112</v>
      </c>
      <c r="K780" s="26" t="str">
        <f t="shared" si="29"/>
        <v>Good</v>
      </c>
      <c r="L780" s="25">
        <f t="shared" si="30"/>
        <v>4416</v>
      </c>
      <c r="M780" s="26">
        <f t="shared" si="31"/>
        <v>-13975.836194986849</v>
      </c>
      <c r="N780" s="26">
        <f t="shared" si="32"/>
        <v>20870.014808382854</v>
      </c>
      <c r="O780" s="26" t="str">
        <f t="shared" si="33"/>
        <v>Good</v>
      </c>
      <c r="P780" s="25">
        <f t="shared" si="34"/>
        <v>4416</v>
      </c>
      <c r="Q780" s="25">
        <f t="shared" si="35"/>
        <v>4416</v>
      </c>
    </row>
    <row r="781" spans="6:17" ht="15.75" customHeight="1" x14ac:dyDescent="0.2">
      <c r="F781" s="16">
        <v>44936.377037890335</v>
      </c>
      <c r="G781" s="24">
        <v>44936.377037890335</v>
      </c>
      <c r="H781" s="25">
        <v>5509</v>
      </c>
      <c r="I781" s="26">
        <f t="shared" si="27"/>
        <v>-1017182.1547444484</v>
      </c>
      <c r="J781" s="26">
        <f t="shared" si="28"/>
        <v>1049634.1089160112</v>
      </c>
      <c r="K781" s="26" t="str">
        <f t="shared" si="29"/>
        <v>Good</v>
      </c>
      <c r="L781" s="25">
        <f t="shared" si="30"/>
        <v>5509</v>
      </c>
      <c r="M781" s="26">
        <f t="shared" si="31"/>
        <v>-13975.836194986849</v>
      </c>
      <c r="N781" s="26">
        <f t="shared" si="32"/>
        <v>20870.014808382854</v>
      </c>
      <c r="O781" s="26" t="str">
        <f t="shared" si="33"/>
        <v>Good</v>
      </c>
      <c r="P781" s="25">
        <f t="shared" si="34"/>
        <v>5509</v>
      </c>
      <c r="Q781" s="25">
        <f t="shared" si="35"/>
        <v>5509</v>
      </c>
    </row>
    <row r="782" spans="6:17" ht="15.75" customHeight="1" x14ac:dyDescent="0.2">
      <c r="F782" s="16">
        <v>44935.792893444341</v>
      </c>
      <c r="G782" s="24">
        <v>44935.792893444341</v>
      </c>
      <c r="H782" s="25">
        <v>5166</v>
      </c>
      <c r="I782" s="26">
        <f t="shared" si="27"/>
        <v>-1017182.1547444484</v>
      </c>
      <c r="J782" s="26">
        <f t="shared" si="28"/>
        <v>1049634.1089160112</v>
      </c>
      <c r="K782" s="26" t="str">
        <f t="shared" si="29"/>
        <v>Good</v>
      </c>
      <c r="L782" s="25">
        <f t="shared" si="30"/>
        <v>5166</v>
      </c>
      <c r="M782" s="26">
        <f t="shared" si="31"/>
        <v>-13975.836194986849</v>
      </c>
      <c r="N782" s="26">
        <f t="shared" si="32"/>
        <v>20870.014808382854</v>
      </c>
      <c r="O782" s="26" t="str">
        <f t="shared" si="33"/>
        <v>Good</v>
      </c>
      <c r="P782" s="25">
        <f t="shared" si="34"/>
        <v>5166</v>
      </c>
      <c r="Q782" s="25">
        <f t="shared" si="35"/>
        <v>5166</v>
      </c>
    </row>
    <row r="783" spans="6:17" ht="15.75" customHeight="1" x14ac:dyDescent="0.2">
      <c r="F783" s="16">
        <v>44935.211971472367</v>
      </c>
      <c r="G783" s="24">
        <v>44935.211971472367</v>
      </c>
      <c r="H783" s="25">
        <v>4336</v>
      </c>
      <c r="I783" s="26">
        <f t="shared" si="27"/>
        <v>-1017182.1547444484</v>
      </c>
      <c r="J783" s="26">
        <f t="shared" si="28"/>
        <v>1049634.1089160112</v>
      </c>
      <c r="K783" s="26" t="str">
        <f t="shared" si="29"/>
        <v>Good</v>
      </c>
      <c r="L783" s="25">
        <f t="shared" si="30"/>
        <v>4336</v>
      </c>
      <c r="M783" s="26">
        <f t="shared" si="31"/>
        <v>-13975.836194986849</v>
      </c>
      <c r="N783" s="26">
        <f t="shared" si="32"/>
        <v>20870.014808382854</v>
      </c>
      <c r="O783" s="26" t="str">
        <f t="shared" si="33"/>
        <v>Good</v>
      </c>
      <c r="P783" s="25">
        <f t="shared" si="34"/>
        <v>4336</v>
      </c>
      <c r="Q783" s="25">
        <f t="shared" si="35"/>
        <v>4336</v>
      </c>
    </row>
    <row r="784" spans="6:17" ht="15.75" customHeight="1" x14ac:dyDescent="0.2">
      <c r="F784" s="16">
        <v>44932.952797906597</v>
      </c>
      <c r="G784" s="24">
        <v>44932.952797906597</v>
      </c>
      <c r="H784" s="25">
        <v>4906</v>
      </c>
      <c r="I784" s="26">
        <f t="shared" si="27"/>
        <v>-1017182.1547444484</v>
      </c>
      <c r="J784" s="26">
        <f t="shared" si="28"/>
        <v>1049634.1089160112</v>
      </c>
      <c r="K784" s="26" t="str">
        <f t="shared" si="29"/>
        <v>Good</v>
      </c>
      <c r="L784" s="25">
        <f t="shared" si="30"/>
        <v>4906</v>
      </c>
      <c r="M784" s="26">
        <f t="shared" si="31"/>
        <v>-13975.836194986849</v>
      </c>
      <c r="N784" s="26">
        <f t="shared" si="32"/>
        <v>20870.014808382854</v>
      </c>
      <c r="O784" s="26" t="str">
        <f t="shared" si="33"/>
        <v>Good</v>
      </c>
      <c r="P784" s="25">
        <f t="shared" si="34"/>
        <v>4906</v>
      </c>
      <c r="Q784" s="25">
        <f t="shared" si="35"/>
        <v>4906</v>
      </c>
    </row>
    <row r="785" spans="6:17" ht="15.75" customHeight="1" x14ac:dyDescent="0.2">
      <c r="F785" s="16">
        <v>44932.412391272759</v>
      </c>
      <c r="G785" s="24">
        <v>44932.412391272759</v>
      </c>
      <c r="H785" s="25">
        <v>4797</v>
      </c>
      <c r="I785" s="26">
        <f t="shared" si="27"/>
        <v>-1017182.1547444484</v>
      </c>
      <c r="J785" s="26">
        <f t="shared" si="28"/>
        <v>1049634.1089160112</v>
      </c>
      <c r="K785" s="26" t="str">
        <f t="shared" si="29"/>
        <v>Good</v>
      </c>
      <c r="L785" s="25">
        <f t="shared" si="30"/>
        <v>4797</v>
      </c>
      <c r="M785" s="26">
        <f t="shared" si="31"/>
        <v>-13975.836194986849</v>
      </c>
      <c r="N785" s="26">
        <f t="shared" si="32"/>
        <v>20870.014808382854</v>
      </c>
      <c r="O785" s="26" t="str">
        <f t="shared" si="33"/>
        <v>Good</v>
      </c>
      <c r="P785" s="25">
        <f t="shared" si="34"/>
        <v>4797</v>
      </c>
      <c r="Q785" s="25">
        <f t="shared" si="35"/>
        <v>4797</v>
      </c>
    </row>
    <row r="786" spans="6:17" ht="15.75" customHeight="1" x14ac:dyDescent="0.2">
      <c r="F786" s="16">
        <v>44931.819469303242</v>
      </c>
      <c r="G786" s="24">
        <v>44931.819469303242</v>
      </c>
      <c r="H786" s="25">
        <v>5552</v>
      </c>
      <c r="I786" s="26">
        <f t="shared" si="27"/>
        <v>-1017182.1547444484</v>
      </c>
      <c r="J786" s="26">
        <f t="shared" si="28"/>
        <v>1049634.1089160112</v>
      </c>
      <c r="K786" s="26" t="str">
        <f t="shared" si="29"/>
        <v>Good</v>
      </c>
      <c r="L786" s="25">
        <f t="shared" si="30"/>
        <v>5552</v>
      </c>
      <c r="M786" s="26">
        <f t="shared" si="31"/>
        <v>-13975.836194986849</v>
      </c>
      <c r="N786" s="26">
        <f t="shared" si="32"/>
        <v>20870.014808382854</v>
      </c>
      <c r="O786" s="26" t="str">
        <f t="shared" si="33"/>
        <v>Good</v>
      </c>
      <c r="P786" s="25">
        <f t="shared" si="34"/>
        <v>5552</v>
      </c>
      <c r="Q786" s="25">
        <f t="shared" si="35"/>
        <v>5552</v>
      </c>
    </row>
    <row r="787" spans="6:17" ht="15.75" customHeight="1" x14ac:dyDescent="0.2">
      <c r="F787" s="16">
        <v>44931.260739701858</v>
      </c>
      <c r="G787" s="24">
        <v>44931.260739701858</v>
      </c>
      <c r="H787" s="25">
        <v>4820</v>
      </c>
      <c r="I787" s="26">
        <f t="shared" si="27"/>
        <v>-1017182.1547444484</v>
      </c>
      <c r="J787" s="26">
        <f t="shared" si="28"/>
        <v>1049634.1089160112</v>
      </c>
      <c r="K787" s="26" t="str">
        <f t="shared" si="29"/>
        <v>Good</v>
      </c>
      <c r="L787" s="25">
        <f t="shared" si="30"/>
        <v>4820</v>
      </c>
      <c r="M787" s="26">
        <f t="shared" si="31"/>
        <v>-13975.836194986849</v>
      </c>
      <c r="N787" s="26">
        <f t="shared" si="32"/>
        <v>20870.014808382854</v>
      </c>
      <c r="O787" s="26" t="str">
        <f t="shared" si="33"/>
        <v>Good</v>
      </c>
      <c r="P787" s="25">
        <f t="shared" si="34"/>
        <v>4820</v>
      </c>
      <c r="Q787" s="25">
        <f t="shared" si="35"/>
        <v>4820</v>
      </c>
    </row>
    <row r="788" spans="6:17" ht="15.75" customHeight="1" x14ac:dyDescent="0.2">
      <c r="F788" s="16">
        <v>44930.674725651174</v>
      </c>
      <c r="G788" s="24">
        <v>44930.674725651174</v>
      </c>
      <c r="H788" s="25">
        <v>5453</v>
      </c>
      <c r="I788" s="26">
        <f t="shared" si="27"/>
        <v>-1017182.1547444484</v>
      </c>
      <c r="J788" s="26">
        <f t="shared" si="28"/>
        <v>1049634.1089160112</v>
      </c>
      <c r="K788" s="26" t="str">
        <f t="shared" si="29"/>
        <v>Good</v>
      </c>
      <c r="L788" s="25">
        <f t="shared" si="30"/>
        <v>5453</v>
      </c>
      <c r="M788" s="26">
        <f t="shared" si="31"/>
        <v>-13975.836194986849</v>
      </c>
      <c r="N788" s="26">
        <f t="shared" si="32"/>
        <v>20870.014808382854</v>
      </c>
      <c r="O788" s="26" t="str">
        <f t="shared" si="33"/>
        <v>Good</v>
      </c>
      <c r="P788" s="25">
        <f t="shared" si="34"/>
        <v>5453</v>
      </c>
      <c r="Q788" s="25">
        <f t="shared" si="35"/>
        <v>5453</v>
      </c>
    </row>
    <row r="789" spans="6:17" ht="15.75" customHeight="1" x14ac:dyDescent="0.2">
      <c r="F789" s="16">
        <v>44930.084593180472</v>
      </c>
      <c r="G789" s="24">
        <v>44930.084593180472</v>
      </c>
      <c r="H789" s="25">
        <v>4844</v>
      </c>
      <c r="I789" s="26">
        <f t="shared" si="27"/>
        <v>-1017182.1547444484</v>
      </c>
      <c r="J789" s="26">
        <f t="shared" si="28"/>
        <v>1049634.1089160112</v>
      </c>
      <c r="K789" s="26" t="str">
        <f t="shared" si="29"/>
        <v>Good</v>
      </c>
      <c r="L789" s="25">
        <f t="shared" si="30"/>
        <v>4844</v>
      </c>
      <c r="M789" s="26">
        <f t="shared" si="31"/>
        <v>-13975.836194986849</v>
      </c>
      <c r="N789" s="26">
        <f t="shared" si="32"/>
        <v>20870.014808382854</v>
      </c>
      <c r="O789" s="26" t="str">
        <f t="shared" si="33"/>
        <v>Good</v>
      </c>
      <c r="P789" s="25">
        <f t="shared" si="34"/>
        <v>4844</v>
      </c>
      <c r="Q789" s="25">
        <f t="shared" si="35"/>
        <v>4844</v>
      </c>
    </row>
    <row r="790" spans="6:17" ht="15.75" customHeight="1" x14ac:dyDescent="0.2">
      <c r="F790" s="16">
        <v>44929.483734769674</v>
      </c>
      <c r="G790" s="24">
        <v>44929.483734769674</v>
      </c>
      <c r="H790" s="25">
        <v>5614</v>
      </c>
      <c r="I790" s="26">
        <f t="shared" si="27"/>
        <v>-1017182.1547444484</v>
      </c>
      <c r="J790" s="26">
        <f t="shared" si="28"/>
        <v>1049634.1089160112</v>
      </c>
      <c r="K790" s="26" t="str">
        <f t="shared" si="29"/>
        <v>Good</v>
      </c>
      <c r="L790" s="25">
        <f t="shared" si="30"/>
        <v>5614</v>
      </c>
      <c r="M790" s="26">
        <f t="shared" si="31"/>
        <v>-13975.836194986849</v>
      </c>
      <c r="N790" s="26">
        <f t="shared" si="32"/>
        <v>20870.014808382854</v>
      </c>
      <c r="O790" s="26" t="str">
        <f t="shared" si="33"/>
        <v>Good</v>
      </c>
      <c r="P790" s="25">
        <f t="shared" si="34"/>
        <v>5614</v>
      </c>
      <c r="Q790" s="25">
        <f t="shared" si="35"/>
        <v>5614</v>
      </c>
    </row>
    <row r="791" spans="6:17" ht="15.75" customHeight="1" x14ac:dyDescent="0.2">
      <c r="F791" s="16">
        <v>44928.882600846089</v>
      </c>
      <c r="G791" s="24">
        <v>44928.882600846089</v>
      </c>
      <c r="H791" s="25">
        <v>4585</v>
      </c>
      <c r="I791" s="26">
        <f t="shared" si="27"/>
        <v>-1017182.1547444484</v>
      </c>
      <c r="J791" s="26">
        <f t="shared" si="28"/>
        <v>1049634.1089160112</v>
      </c>
      <c r="K791" s="26" t="str">
        <f t="shared" si="29"/>
        <v>Good</v>
      </c>
      <c r="L791" s="25">
        <f t="shared" si="30"/>
        <v>4585</v>
      </c>
      <c r="M791" s="26">
        <f t="shared" si="31"/>
        <v>-13975.836194986849</v>
      </c>
      <c r="N791" s="26">
        <f t="shared" si="32"/>
        <v>20870.014808382854</v>
      </c>
      <c r="O791" s="26" t="str">
        <f t="shared" si="33"/>
        <v>Good</v>
      </c>
      <c r="P791" s="25">
        <f t="shared" si="34"/>
        <v>4585</v>
      </c>
      <c r="Q791" s="25">
        <f t="shared" si="35"/>
        <v>4585</v>
      </c>
    </row>
    <row r="792" spans="6:17" ht="15.75" customHeight="1" x14ac:dyDescent="0.2">
      <c r="F792" s="16">
        <v>44928.317491480157</v>
      </c>
      <c r="G792" s="24">
        <v>44928.317491480157</v>
      </c>
      <c r="H792" s="25">
        <v>4811</v>
      </c>
      <c r="I792" s="26">
        <f t="shared" si="27"/>
        <v>-1017182.1547444484</v>
      </c>
      <c r="J792" s="26">
        <f t="shared" si="28"/>
        <v>1049634.1089160112</v>
      </c>
      <c r="K792" s="26" t="str">
        <f t="shared" si="29"/>
        <v>Good</v>
      </c>
      <c r="L792" s="25">
        <f t="shared" si="30"/>
        <v>4811</v>
      </c>
      <c r="M792" s="26">
        <f t="shared" si="31"/>
        <v>-13975.836194986849</v>
      </c>
      <c r="N792" s="26">
        <f t="shared" si="32"/>
        <v>20870.014808382854</v>
      </c>
      <c r="O792" s="26" t="str">
        <f t="shared" si="33"/>
        <v>Good</v>
      </c>
      <c r="P792" s="25">
        <f t="shared" si="34"/>
        <v>4811</v>
      </c>
      <c r="Q792" s="25">
        <f t="shared" si="35"/>
        <v>4811</v>
      </c>
    </row>
    <row r="793" spans="6:17" ht="15.75" customHeight="1" x14ac:dyDescent="0.2">
      <c r="F793" s="16">
        <v>44925.573072843479</v>
      </c>
      <c r="G793" s="24">
        <v>44925.573072843479</v>
      </c>
      <c r="H793" s="25">
        <v>5263</v>
      </c>
      <c r="I793" s="26">
        <f t="shared" si="27"/>
        <v>-1017182.1547444484</v>
      </c>
      <c r="J793" s="26">
        <f t="shared" si="28"/>
        <v>1049634.1089160112</v>
      </c>
      <c r="K793" s="26" t="str">
        <f t="shared" si="29"/>
        <v>Good</v>
      </c>
      <c r="L793" s="25">
        <f t="shared" si="30"/>
        <v>5263</v>
      </c>
      <c r="M793" s="26">
        <f t="shared" si="31"/>
        <v>-13975.836194986849</v>
      </c>
      <c r="N793" s="26">
        <f t="shared" si="32"/>
        <v>20870.014808382854</v>
      </c>
      <c r="O793" s="26" t="str">
        <f t="shared" si="33"/>
        <v>Good</v>
      </c>
      <c r="P793" s="25">
        <f t="shared" si="34"/>
        <v>5263</v>
      </c>
      <c r="Q793" s="25">
        <f t="shared" si="35"/>
        <v>5263</v>
      </c>
    </row>
    <row r="794" spans="6:17" ht="15.75" customHeight="1" x14ac:dyDescent="0.2">
      <c r="F794" s="16">
        <v>44924.999428503143</v>
      </c>
      <c r="G794" s="24">
        <v>44924.999428503143</v>
      </c>
      <c r="H794" s="25">
        <v>5366</v>
      </c>
      <c r="I794" s="26">
        <f t="shared" si="27"/>
        <v>-1017182.1547444484</v>
      </c>
      <c r="J794" s="26">
        <f t="shared" si="28"/>
        <v>1049634.1089160112</v>
      </c>
      <c r="K794" s="26" t="str">
        <f t="shared" si="29"/>
        <v>Good</v>
      </c>
      <c r="L794" s="25">
        <f t="shared" si="30"/>
        <v>5366</v>
      </c>
      <c r="M794" s="26">
        <f t="shared" si="31"/>
        <v>-13975.836194986849</v>
      </c>
      <c r="N794" s="26">
        <f t="shared" si="32"/>
        <v>20870.014808382854</v>
      </c>
      <c r="O794" s="26" t="str">
        <f t="shared" si="33"/>
        <v>Good</v>
      </c>
      <c r="P794" s="25">
        <f t="shared" si="34"/>
        <v>5366</v>
      </c>
      <c r="Q794" s="25">
        <f t="shared" si="35"/>
        <v>5366</v>
      </c>
    </row>
    <row r="795" spans="6:17" ht="15.75" customHeight="1" x14ac:dyDescent="0.2">
      <c r="F795" s="16">
        <v>44924.434871859565</v>
      </c>
      <c r="G795" s="24">
        <v>44924.434871859565</v>
      </c>
      <c r="H795" s="25">
        <v>4634</v>
      </c>
      <c r="I795" s="26">
        <f t="shared" si="27"/>
        <v>-1017182.1547444484</v>
      </c>
      <c r="J795" s="26">
        <f t="shared" si="28"/>
        <v>1049634.1089160112</v>
      </c>
      <c r="K795" s="26" t="str">
        <f t="shared" si="29"/>
        <v>Good</v>
      </c>
      <c r="L795" s="25">
        <f t="shared" si="30"/>
        <v>4634</v>
      </c>
      <c r="M795" s="26">
        <f t="shared" si="31"/>
        <v>-13975.836194986849</v>
      </c>
      <c r="N795" s="26">
        <f t="shared" si="32"/>
        <v>20870.014808382854</v>
      </c>
      <c r="O795" s="26" t="str">
        <f t="shared" si="33"/>
        <v>Good</v>
      </c>
      <c r="P795" s="25">
        <f t="shared" si="34"/>
        <v>4634</v>
      </c>
      <c r="Q795" s="25">
        <f t="shared" si="35"/>
        <v>4634</v>
      </c>
    </row>
    <row r="796" spans="6:17" ht="15.75" customHeight="1" x14ac:dyDescent="0.2">
      <c r="F796" s="16">
        <v>44923.850572855001</v>
      </c>
      <c r="G796" s="24">
        <v>44923.850572855001</v>
      </c>
      <c r="H796" s="25">
        <v>4910</v>
      </c>
      <c r="I796" s="26">
        <f t="shared" si="27"/>
        <v>-1017182.1547444484</v>
      </c>
      <c r="J796" s="26">
        <f t="shared" si="28"/>
        <v>1049634.1089160112</v>
      </c>
      <c r="K796" s="26" t="str">
        <f t="shared" si="29"/>
        <v>Good</v>
      </c>
      <c r="L796" s="25">
        <f t="shared" si="30"/>
        <v>4910</v>
      </c>
      <c r="M796" s="26">
        <f t="shared" si="31"/>
        <v>-13975.836194986849</v>
      </c>
      <c r="N796" s="26">
        <f t="shared" si="32"/>
        <v>20870.014808382854</v>
      </c>
      <c r="O796" s="26" t="str">
        <f t="shared" si="33"/>
        <v>Good</v>
      </c>
      <c r="P796" s="25">
        <f t="shared" si="34"/>
        <v>4910</v>
      </c>
      <c r="Q796" s="25">
        <f t="shared" si="35"/>
        <v>4910</v>
      </c>
    </row>
    <row r="797" spans="6:17" ht="15.75" customHeight="1" x14ac:dyDescent="0.2">
      <c r="F797" s="16">
        <v>44923.237676951147</v>
      </c>
      <c r="G797" s="24">
        <v>44923.237676951147</v>
      </c>
      <c r="H797" s="25">
        <v>5399</v>
      </c>
      <c r="I797" s="26">
        <f t="shared" si="27"/>
        <v>-1017182.1547444484</v>
      </c>
      <c r="J797" s="26">
        <f t="shared" si="28"/>
        <v>1049634.1089160112</v>
      </c>
      <c r="K797" s="26" t="str">
        <f t="shared" si="29"/>
        <v>Good</v>
      </c>
      <c r="L797" s="25">
        <f t="shared" si="30"/>
        <v>5399</v>
      </c>
      <c r="M797" s="26">
        <f t="shared" si="31"/>
        <v>-13975.836194986849</v>
      </c>
      <c r="N797" s="26">
        <f t="shared" si="32"/>
        <v>20870.014808382854</v>
      </c>
      <c r="O797" s="26" t="str">
        <f t="shared" si="33"/>
        <v>Good</v>
      </c>
      <c r="P797" s="25">
        <f t="shared" si="34"/>
        <v>5399</v>
      </c>
      <c r="Q797" s="25">
        <f t="shared" si="35"/>
        <v>5399</v>
      </c>
    </row>
    <row r="798" spans="6:17" ht="15.75" customHeight="1" x14ac:dyDescent="0.2">
      <c r="F798" s="16">
        <v>44922.706624440914</v>
      </c>
      <c r="G798" s="24">
        <v>44922.706624440914</v>
      </c>
      <c r="H798" s="25">
        <v>5441</v>
      </c>
      <c r="I798" s="26">
        <f t="shared" si="27"/>
        <v>-1017182.1547444484</v>
      </c>
      <c r="J798" s="26">
        <f t="shared" si="28"/>
        <v>1049634.1089160112</v>
      </c>
      <c r="K798" s="26" t="str">
        <f t="shared" si="29"/>
        <v>Good</v>
      </c>
      <c r="L798" s="25">
        <f t="shared" si="30"/>
        <v>5441</v>
      </c>
      <c r="M798" s="26">
        <f t="shared" si="31"/>
        <v>-13975.836194986849</v>
      </c>
      <c r="N798" s="26">
        <f t="shared" si="32"/>
        <v>20870.014808382854</v>
      </c>
      <c r="O798" s="26" t="str">
        <f t="shared" si="33"/>
        <v>Good</v>
      </c>
      <c r="P798" s="25">
        <f t="shared" si="34"/>
        <v>5441</v>
      </c>
      <c r="Q798" s="25">
        <f t="shared" si="35"/>
        <v>5441</v>
      </c>
    </row>
    <row r="799" spans="6:17" ht="15.75" customHeight="1" x14ac:dyDescent="0.2">
      <c r="F799" s="16">
        <v>44922.131502256889</v>
      </c>
      <c r="G799" s="24">
        <v>44922.131502256889</v>
      </c>
      <c r="H799" s="25">
        <v>5498</v>
      </c>
      <c r="I799" s="26">
        <f t="shared" si="27"/>
        <v>-1017182.1547444484</v>
      </c>
      <c r="J799" s="26">
        <f t="shared" si="28"/>
        <v>1049634.1089160112</v>
      </c>
      <c r="K799" s="26" t="str">
        <f t="shared" si="29"/>
        <v>Good</v>
      </c>
      <c r="L799" s="25">
        <f t="shared" si="30"/>
        <v>5498</v>
      </c>
      <c r="M799" s="26">
        <f t="shared" si="31"/>
        <v>-13975.836194986849</v>
      </c>
      <c r="N799" s="26">
        <f t="shared" si="32"/>
        <v>20870.014808382854</v>
      </c>
      <c r="O799" s="26" t="str">
        <f t="shared" si="33"/>
        <v>Good</v>
      </c>
      <c r="P799" s="25">
        <f t="shared" si="34"/>
        <v>5498</v>
      </c>
      <c r="Q799" s="25">
        <f t="shared" si="35"/>
        <v>5498</v>
      </c>
    </row>
    <row r="800" spans="6:17" ht="15.75" customHeight="1" x14ac:dyDescent="0.2">
      <c r="F800" s="16">
        <v>44921.565729235401</v>
      </c>
      <c r="G800" s="24">
        <v>44921.565729235401</v>
      </c>
      <c r="H800" s="25">
        <v>5737</v>
      </c>
      <c r="I800" s="26">
        <f t="shared" si="27"/>
        <v>-1017182.1547444484</v>
      </c>
      <c r="J800" s="26">
        <f t="shared" si="28"/>
        <v>1049634.1089160112</v>
      </c>
      <c r="K800" s="26" t="str">
        <f t="shared" si="29"/>
        <v>Good</v>
      </c>
      <c r="L800" s="25">
        <f t="shared" si="30"/>
        <v>5737</v>
      </c>
      <c r="M800" s="26">
        <f t="shared" si="31"/>
        <v>-13975.836194986849</v>
      </c>
      <c r="N800" s="26">
        <f t="shared" si="32"/>
        <v>20870.014808382854</v>
      </c>
      <c r="O800" s="26" t="str">
        <f t="shared" si="33"/>
        <v>Good</v>
      </c>
      <c r="P800" s="25">
        <f t="shared" si="34"/>
        <v>5737</v>
      </c>
      <c r="Q800" s="25">
        <f t="shared" si="35"/>
        <v>5737</v>
      </c>
    </row>
    <row r="801" spans="6:17" ht="15.75" customHeight="1" x14ac:dyDescent="0.2">
      <c r="F801" s="16">
        <v>44918.70231159914</v>
      </c>
      <c r="G801" s="24">
        <v>44918.70231159914</v>
      </c>
      <c r="H801" s="25">
        <v>5186</v>
      </c>
      <c r="I801" s="26">
        <f t="shared" si="27"/>
        <v>-1017182.1547444484</v>
      </c>
      <c r="J801" s="26">
        <f t="shared" si="28"/>
        <v>1049634.1089160112</v>
      </c>
      <c r="K801" s="26" t="str">
        <f t="shared" si="29"/>
        <v>Good</v>
      </c>
      <c r="L801" s="25">
        <f t="shared" si="30"/>
        <v>5186</v>
      </c>
      <c r="M801" s="26">
        <f t="shared" si="31"/>
        <v>-13975.836194986849</v>
      </c>
      <c r="N801" s="26">
        <f t="shared" si="32"/>
        <v>20870.014808382854</v>
      </c>
      <c r="O801" s="26" t="str">
        <f t="shared" si="33"/>
        <v>Good</v>
      </c>
      <c r="P801" s="25">
        <f t="shared" si="34"/>
        <v>5186</v>
      </c>
      <c r="Q801" s="25">
        <f t="shared" si="35"/>
        <v>5186</v>
      </c>
    </row>
    <row r="802" spans="6:17" ht="15.75" customHeight="1" x14ac:dyDescent="0.2">
      <c r="F802" s="16">
        <v>44918.151997332752</v>
      </c>
      <c r="G802" s="24">
        <v>44918.151997332752</v>
      </c>
      <c r="H802" s="25">
        <v>4876</v>
      </c>
      <c r="I802" s="26">
        <f t="shared" si="27"/>
        <v>-1017182.1547444484</v>
      </c>
      <c r="J802" s="26">
        <f t="shared" si="28"/>
        <v>1049634.1089160112</v>
      </c>
      <c r="K802" s="26" t="str">
        <f t="shared" si="29"/>
        <v>Good</v>
      </c>
      <c r="L802" s="25">
        <f t="shared" si="30"/>
        <v>4876</v>
      </c>
      <c r="M802" s="26">
        <f t="shared" si="31"/>
        <v>-13975.836194986849</v>
      </c>
      <c r="N802" s="26">
        <f t="shared" si="32"/>
        <v>20870.014808382854</v>
      </c>
      <c r="O802" s="26" t="str">
        <f t="shared" si="33"/>
        <v>Good</v>
      </c>
      <c r="P802" s="25">
        <f t="shared" si="34"/>
        <v>4876</v>
      </c>
      <c r="Q802" s="25">
        <f t="shared" si="35"/>
        <v>4876</v>
      </c>
    </row>
    <row r="803" spans="6:17" ht="15.75" customHeight="1" x14ac:dyDescent="0.2">
      <c r="F803" s="16">
        <v>44917.541102410629</v>
      </c>
      <c r="G803" s="24">
        <v>44917.541102410629</v>
      </c>
      <c r="H803" s="25">
        <v>5419</v>
      </c>
      <c r="I803" s="26">
        <f t="shared" si="27"/>
        <v>-1017182.1547444484</v>
      </c>
      <c r="J803" s="26">
        <f t="shared" si="28"/>
        <v>1049634.1089160112</v>
      </c>
      <c r="K803" s="26" t="str">
        <f t="shared" si="29"/>
        <v>Good</v>
      </c>
      <c r="L803" s="25">
        <f t="shared" si="30"/>
        <v>5419</v>
      </c>
      <c r="M803" s="26">
        <f t="shared" si="31"/>
        <v>-13975.836194986849</v>
      </c>
      <c r="N803" s="26">
        <f t="shared" si="32"/>
        <v>20870.014808382854</v>
      </c>
      <c r="O803" s="26" t="str">
        <f t="shared" si="33"/>
        <v>Good</v>
      </c>
      <c r="P803" s="25">
        <f t="shared" si="34"/>
        <v>5419</v>
      </c>
      <c r="Q803" s="25">
        <f t="shared" si="35"/>
        <v>5419</v>
      </c>
    </row>
    <row r="804" spans="6:17" ht="15.75" customHeight="1" x14ac:dyDescent="0.2">
      <c r="F804" s="16">
        <v>44916.976768510765</v>
      </c>
      <c r="G804" s="24">
        <v>44916.976768510765</v>
      </c>
      <c r="H804" s="25">
        <v>5264</v>
      </c>
      <c r="I804" s="26">
        <f t="shared" si="27"/>
        <v>-1017182.1547444484</v>
      </c>
      <c r="J804" s="26">
        <f t="shared" si="28"/>
        <v>1049634.1089160112</v>
      </c>
      <c r="K804" s="26" t="str">
        <f t="shared" si="29"/>
        <v>Good</v>
      </c>
      <c r="L804" s="25">
        <f t="shared" si="30"/>
        <v>5264</v>
      </c>
      <c r="M804" s="26">
        <f t="shared" si="31"/>
        <v>-13975.836194986849</v>
      </c>
      <c r="N804" s="26">
        <f t="shared" si="32"/>
        <v>20870.014808382854</v>
      </c>
      <c r="O804" s="26" t="str">
        <f t="shared" si="33"/>
        <v>Good</v>
      </c>
      <c r="P804" s="25">
        <f t="shared" si="34"/>
        <v>5264</v>
      </c>
      <c r="Q804" s="25">
        <f t="shared" si="35"/>
        <v>5264</v>
      </c>
    </row>
    <row r="805" spans="6:17" ht="15.75" customHeight="1" x14ac:dyDescent="0.2">
      <c r="F805" s="16">
        <v>44916.387172061557</v>
      </c>
      <c r="G805" s="24">
        <v>44916.387172061557</v>
      </c>
      <c r="H805" s="25">
        <v>5108</v>
      </c>
      <c r="I805" s="26">
        <f t="shared" si="27"/>
        <v>-1017182.1547444484</v>
      </c>
      <c r="J805" s="26">
        <f t="shared" si="28"/>
        <v>1049634.1089160112</v>
      </c>
      <c r="K805" s="26" t="str">
        <f t="shared" si="29"/>
        <v>Good</v>
      </c>
      <c r="L805" s="25">
        <f t="shared" si="30"/>
        <v>5108</v>
      </c>
      <c r="M805" s="26">
        <f t="shared" si="31"/>
        <v>-13975.836194986849</v>
      </c>
      <c r="N805" s="26">
        <f t="shared" si="32"/>
        <v>20870.014808382854</v>
      </c>
      <c r="O805" s="26" t="str">
        <f t="shared" si="33"/>
        <v>Good</v>
      </c>
      <c r="P805" s="25">
        <f t="shared" si="34"/>
        <v>5108</v>
      </c>
      <c r="Q805" s="25">
        <f t="shared" si="35"/>
        <v>5108</v>
      </c>
    </row>
    <row r="806" spans="6:17" ht="15.75" customHeight="1" x14ac:dyDescent="0.2">
      <c r="F806" s="16">
        <v>44915.789078677844</v>
      </c>
      <c r="G806" s="24">
        <v>44915.789078677844</v>
      </c>
      <c r="H806" s="25">
        <v>4922</v>
      </c>
      <c r="I806" s="26">
        <f t="shared" si="27"/>
        <v>-1017182.1547444484</v>
      </c>
      <c r="J806" s="26">
        <f t="shared" si="28"/>
        <v>1049634.1089160112</v>
      </c>
      <c r="K806" s="26" t="str">
        <f t="shared" si="29"/>
        <v>Good</v>
      </c>
      <c r="L806" s="25">
        <f t="shared" si="30"/>
        <v>4922</v>
      </c>
      <c r="M806" s="26">
        <f t="shared" si="31"/>
        <v>-13975.836194986849</v>
      </c>
      <c r="N806" s="26">
        <f t="shared" si="32"/>
        <v>20870.014808382854</v>
      </c>
      <c r="O806" s="26" t="str">
        <f t="shared" si="33"/>
        <v>Good</v>
      </c>
      <c r="P806" s="25">
        <f t="shared" si="34"/>
        <v>4922</v>
      </c>
      <c r="Q806" s="25">
        <f t="shared" si="35"/>
        <v>4922</v>
      </c>
    </row>
    <row r="807" spans="6:17" ht="15.75" customHeight="1" x14ac:dyDescent="0.2">
      <c r="F807" s="16">
        <v>44915.254588695534</v>
      </c>
      <c r="G807" s="24">
        <v>44915.254588695534</v>
      </c>
      <c r="H807" s="25">
        <v>5151</v>
      </c>
      <c r="I807" s="26">
        <f t="shared" si="27"/>
        <v>-1017182.1547444484</v>
      </c>
      <c r="J807" s="26">
        <f t="shared" si="28"/>
        <v>1049634.1089160112</v>
      </c>
      <c r="K807" s="26" t="str">
        <f t="shared" si="29"/>
        <v>Good</v>
      </c>
      <c r="L807" s="25">
        <f t="shared" si="30"/>
        <v>5151</v>
      </c>
      <c r="M807" s="26">
        <f t="shared" si="31"/>
        <v>-13975.836194986849</v>
      </c>
      <c r="N807" s="26">
        <f t="shared" si="32"/>
        <v>20870.014808382854</v>
      </c>
      <c r="O807" s="26" t="str">
        <f t="shared" si="33"/>
        <v>Good</v>
      </c>
      <c r="P807" s="25">
        <f t="shared" si="34"/>
        <v>5151</v>
      </c>
      <c r="Q807" s="25">
        <f t="shared" si="35"/>
        <v>5151</v>
      </c>
    </row>
    <row r="808" spans="6:17" ht="15.75" customHeight="1" x14ac:dyDescent="0.2">
      <c r="F808" s="16">
        <v>44914.684097119178</v>
      </c>
      <c r="G808" s="24">
        <v>44914.684097119178</v>
      </c>
      <c r="H808" s="25">
        <v>5973</v>
      </c>
      <c r="I808" s="26">
        <f t="shared" si="27"/>
        <v>-1017182.1547444484</v>
      </c>
      <c r="J808" s="26">
        <f t="shared" si="28"/>
        <v>1049634.1089160112</v>
      </c>
      <c r="K808" s="26" t="str">
        <f t="shared" si="29"/>
        <v>Good</v>
      </c>
      <c r="L808" s="25">
        <f t="shared" si="30"/>
        <v>5973</v>
      </c>
      <c r="M808" s="26">
        <f t="shared" si="31"/>
        <v>-13975.836194986849</v>
      </c>
      <c r="N808" s="26">
        <f t="shared" si="32"/>
        <v>20870.014808382854</v>
      </c>
      <c r="O808" s="26" t="str">
        <f t="shared" si="33"/>
        <v>Good</v>
      </c>
      <c r="P808" s="25">
        <f t="shared" si="34"/>
        <v>5973</v>
      </c>
      <c r="Q808" s="25">
        <f t="shared" si="35"/>
        <v>5973</v>
      </c>
    </row>
    <row r="809" spans="6:17" ht="15.75" customHeight="1" x14ac:dyDescent="0.2">
      <c r="F809" s="16">
        <v>44914.155292078336</v>
      </c>
      <c r="G809" s="24">
        <v>44914.155292078336</v>
      </c>
      <c r="H809" s="25">
        <v>5667</v>
      </c>
      <c r="I809" s="26">
        <f t="shared" si="27"/>
        <v>-1017182.1547444484</v>
      </c>
      <c r="J809" s="26">
        <f t="shared" si="28"/>
        <v>1049634.1089160112</v>
      </c>
      <c r="K809" s="26" t="str">
        <f t="shared" si="29"/>
        <v>Good</v>
      </c>
      <c r="L809" s="25">
        <f t="shared" si="30"/>
        <v>5667</v>
      </c>
      <c r="M809" s="26">
        <f t="shared" si="31"/>
        <v>-13975.836194986849</v>
      </c>
      <c r="N809" s="26">
        <f t="shared" si="32"/>
        <v>20870.014808382854</v>
      </c>
      <c r="O809" s="26" t="str">
        <f t="shared" si="33"/>
        <v>Good</v>
      </c>
      <c r="P809" s="25">
        <f t="shared" si="34"/>
        <v>5667</v>
      </c>
      <c r="Q809" s="25">
        <f t="shared" si="35"/>
        <v>5667</v>
      </c>
    </row>
    <row r="810" spans="6:17" ht="15.75" customHeight="1" x14ac:dyDescent="0.2">
      <c r="F810" s="16">
        <v>44911.876248799483</v>
      </c>
      <c r="G810" s="24">
        <v>44911.876248799483</v>
      </c>
      <c r="H810" s="25">
        <v>5036</v>
      </c>
      <c r="I810" s="26">
        <f t="shared" si="27"/>
        <v>-1017182.1547444484</v>
      </c>
      <c r="J810" s="26">
        <f t="shared" si="28"/>
        <v>1049634.1089160112</v>
      </c>
      <c r="K810" s="26" t="str">
        <f t="shared" si="29"/>
        <v>Good</v>
      </c>
      <c r="L810" s="25">
        <f t="shared" si="30"/>
        <v>5036</v>
      </c>
      <c r="M810" s="26">
        <f t="shared" si="31"/>
        <v>-13975.836194986849</v>
      </c>
      <c r="N810" s="26">
        <f t="shared" si="32"/>
        <v>20870.014808382854</v>
      </c>
      <c r="O810" s="26" t="str">
        <f t="shared" si="33"/>
        <v>Good</v>
      </c>
      <c r="P810" s="25">
        <f t="shared" si="34"/>
        <v>5036</v>
      </c>
      <c r="Q810" s="25">
        <f t="shared" si="35"/>
        <v>5036</v>
      </c>
    </row>
    <row r="811" spans="6:17" ht="15.75" customHeight="1" x14ac:dyDescent="0.2">
      <c r="F811" s="16">
        <v>44911.299572846212</v>
      </c>
      <c r="G811" s="24">
        <v>44911.299572846212</v>
      </c>
      <c r="H811" s="25">
        <v>5598</v>
      </c>
      <c r="I811" s="26">
        <f t="shared" si="27"/>
        <v>-1017182.1547444484</v>
      </c>
      <c r="J811" s="26">
        <f t="shared" si="28"/>
        <v>1049634.1089160112</v>
      </c>
      <c r="K811" s="26" t="str">
        <f t="shared" si="29"/>
        <v>Good</v>
      </c>
      <c r="L811" s="25">
        <f t="shared" si="30"/>
        <v>5598</v>
      </c>
      <c r="M811" s="26">
        <f t="shared" si="31"/>
        <v>-13975.836194986849</v>
      </c>
      <c r="N811" s="26">
        <f t="shared" si="32"/>
        <v>20870.014808382854</v>
      </c>
      <c r="O811" s="26" t="str">
        <f t="shared" si="33"/>
        <v>Good</v>
      </c>
      <c r="P811" s="25">
        <f t="shared" si="34"/>
        <v>5598</v>
      </c>
      <c r="Q811" s="25">
        <f t="shared" si="35"/>
        <v>5598</v>
      </c>
    </row>
    <row r="812" spans="6:17" ht="15.75" customHeight="1" x14ac:dyDescent="0.2">
      <c r="F812" s="16">
        <v>44910.73185825465</v>
      </c>
      <c r="G812" s="24">
        <v>44910.73185825465</v>
      </c>
      <c r="H812" s="25">
        <v>6188</v>
      </c>
      <c r="I812" s="26">
        <f t="shared" si="27"/>
        <v>-1017182.1547444484</v>
      </c>
      <c r="J812" s="26">
        <f t="shared" si="28"/>
        <v>1049634.1089160112</v>
      </c>
      <c r="K812" s="26" t="str">
        <f t="shared" si="29"/>
        <v>Good</v>
      </c>
      <c r="L812" s="25">
        <f t="shared" si="30"/>
        <v>6188</v>
      </c>
      <c r="M812" s="26">
        <f t="shared" si="31"/>
        <v>-13975.836194986849</v>
      </c>
      <c r="N812" s="26">
        <f t="shared" si="32"/>
        <v>20870.014808382854</v>
      </c>
      <c r="O812" s="26" t="str">
        <f t="shared" si="33"/>
        <v>Good</v>
      </c>
      <c r="P812" s="25">
        <f t="shared" si="34"/>
        <v>6188</v>
      </c>
      <c r="Q812" s="25">
        <f t="shared" si="35"/>
        <v>6188</v>
      </c>
    </row>
    <row r="813" spans="6:17" ht="15.75" customHeight="1" x14ac:dyDescent="0.2">
      <c r="F813" s="16">
        <v>44910.140555177641</v>
      </c>
      <c r="G813" s="24">
        <v>44910.140555177641</v>
      </c>
      <c r="H813" s="25">
        <v>5339</v>
      </c>
      <c r="I813" s="26">
        <f t="shared" si="27"/>
        <v>-1017182.1547444484</v>
      </c>
      <c r="J813" s="26">
        <f t="shared" si="28"/>
        <v>1049634.1089160112</v>
      </c>
      <c r="K813" s="26" t="str">
        <f t="shared" si="29"/>
        <v>Good</v>
      </c>
      <c r="L813" s="25">
        <f t="shared" si="30"/>
        <v>5339</v>
      </c>
      <c r="M813" s="26">
        <f t="shared" si="31"/>
        <v>-13975.836194986849</v>
      </c>
      <c r="N813" s="26">
        <f t="shared" si="32"/>
        <v>20870.014808382854</v>
      </c>
      <c r="O813" s="26" t="str">
        <f t="shared" si="33"/>
        <v>Good</v>
      </c>
      <c r="P813" s="25">
        <f t="shared" si="34"/>
        <v>5339</v>
      </c>
      <c r="Q813" s="25">
        <f t="shared" si="35"/>
        <v>5339</v>
      </c>
    </row>
    <row r="814" spans="6:17" ht="15.75" customHeight="1" x14ac:dyDescent="0.2">
      <c r="F814" s="16">
        <v>44909.528596260127</v>
      </c>
      <c r="G814" s="24">
        <v>44909.528596260127</v>
      </c>
      <c r="H814" s="25">
        <v>5864</v>
      </c>
      <c r="I814" s="26">
        <f t="shared" si="27"/>
        <v>-1017182.1547444484</v>
      </c>
      <c r="J814" s="26">
        <f t="shared" si="28"/>
        <v>1049634.1089160112</v>
      </c>
      <c r="K814" s="26" t="str">
        <f t="shared" si="29"/>
        <v>Good</v>
      </c>
      <c r="L814" s="25">
        <f t="shared" si="30"/>
        <v>5864</v>
      </c>
      <c r="M814" s="26">
        <f t="shared" si="31"/>
        <v>-13975.836194986849</v>
      </c>
      <c r="N814" s="26">
        <f t="shared" si="32"/>
        <v>20870.014808382854</v>
      </c>
      <c r="O814" s="26" t="str">
        <f t="shared" si="33"/>
        <v>Good</v>
      </c>
      <c r="P814" s="25">
        <f t="shared" si="34"/>
        <v>5864</v>
      </c>
      <c r="Q814" s="25">
        <f t="shared" si="35"/>
        <v>5864</v>
      </c>
    </row>
    <row r="815" spans="6:17" ht="15.75" customHeight="1" x14ac:dyDescent="0.2">
      <c r="F815" s="16">
        <v>44908.96614336397</v>
      </c>
      <c r="G815" s="24">
        <v>44908.96614336397</v>
      </c>
      <c r="H815" s="25">
        <v>5854</v>
      </c>
      <c r="I815" s="26">
        <f t="shared" si="27"/>
        <v>-1017182.1547444484</v>
      </c>
      <c r="J815" s="26">
        <f t="shared" si="28"/>
        <v>1049634.1089160112</v>
      </c>
      <c r="K815" s="26" t="str">
        <f t="shared" si="29"/>
        <v>Good</v>
      </c>
      <c r="L815" s="25">
        <f t="shared" si="30"/>
        <v>5854</v>
      </c>
      <c r="M815" s="26">
        <f t="shared" si="31"/>
        <v>-13975.836194986849</v>
      </c>
      <c r="N815" s="26">
        <f t="shared" si="32"/>
        <v>20870.014808382854</v>
      </c>
      <c r="O815" s="26" t="str">
        <f t="shared" si="33"/>
        <v>Good</v>
      </c>
      <c r="P815" s="25">
        <f t="shared" si="34"/>
        <v>5854</v>
      </c>
      <c r="Q815" s="25">
        <f t="shared" si="35"/>
        <v>5854</v>
      </c>
    </row>
    <row r="816" spans="6:17" ht="15.75" customHeight="1" x14ac:dyDescent="0.2">
      <c r="F816" s="16">
        <v>44908.373564302288</v>
      </c>
      <c r="G816" s="24">
        <v>44908.373564302288</v>
      </c>
      <c r="H816" s="25">
        <v>4825</v>
      </c>
      <c r="I816" s="26">
        <f t="shared" si="27"/>
        <v>-1017182.1547444484</v>
      </c>
      <c r="J816" s="26">
        <f t="shared" si="28"/>
        <v>1049634.1089160112</v>
      </c>
      <c r="K816" s="26" t="str">
        <f t="shared" si="29"/>
        <v>Good</v>
      </c>
      <c r="L816" s="25">
        <f t="shared" si="30"/>
        <v>4825</v>
      </c>
      <c r="M816" s="26">
        <f t="shared" si="31"/>
        <v>-13975.836194986849</v>
      </c>
      <c r="N816" s="26">
        <f t="shared" si="32"/>
        <v>20870.014808382854</v>
      </c>
      <c r="O816" s="26" t="str">
        <f t="shared" si="33"/>
        <v>Good</v>
      </c>
      <c r="P816" s="25">
        <f t="shared" si="34"/>
        <v>4825</v>
      </c>
      <c r="Q816" s="25">
        <f t="shared" si="35"/>
        <v>4825</v>
      </c>
    </row>
    <row r="817" spans="6:17" ht="15.75" customHeight="1" x14ac:dyDescent="0.2">
      <c r="F817" s="16">
        <v>44907.825828399909</v>
      </c>
      <c r="G817" s="24">
        <v>44907.825828399909</v>
      </c>
      <c r="H817" s="25">
        <v>5696</v>
      </c>
      <c r="I817" s="26">
        <f t="shared" si="27"/>
        <v>-1017182.1547444484</v>
      </c>
      <c r="J817" s="26">
        <f t="shared" si="28"/>
        <v>1049634.1089160112</v>
      </c>
      <c r="K817" s="26" t="str">
        <f t="shared" si="29"/>
        <v>Good</v>
      </c>
      <c r="L817" s="25">
        <f t="shared" si="30"/>
        <v>5696</v>
      </c>
      <c r="M817" s="26">
        <f t="shared" si="31"/>
        <v>-13975.836194986849</v>
      </c>
      <c r="N817" s="26">
        <f t="shared" si="32"/>
        <v>20870.014808382854</v>
      </c>
      <c r="O817" s="26" t="str">
        <f t="shared" si="33"/>
        <v>Good</v>
      </c>
      <c r="P817" s="25">
        <f t="shared" si="34"/>
        <v>5696</v>
      </c>
      <c r="Q817" s="25">
        <f t="shared" si="35"/>
        <v>5696</v>
      </c>
    </row>
    <row r="818" spans="6:17" ht="15.75" customHeight="1" x14ac:dyDescent="0.2">
      <c r="F818" s="16">
        <v>44907.22713273792</v>
      </c>
      <c r="G818" s="24">
        <v>44907.22713273792</v>
      </c>
      <c r="H818" s="25">
        <v>5464</v>
      </c>
      <c r="I818" s="26">
        <f t="shared" si="27"/>
        <v>-1017182.1547444484</v>
      </c>
      <c r="J818" s="26">
        <f t="shared" si="28"/>
        <v>1049634.1089160112</v>
      </c>
      <c r="K818" s="26" t="str">
        <f t="shared" si="29"/>
        <v>Good</v>
      </c>
      <c r="L818" s="25">
        <f t="shared" si="30"/>
        <v>5464</v>
      </c>
      <c r="M818" s="26">
        <f t="shared" si="31"/>
        <v>-13975.836194986849</v>
      </c>
      <c r="N818" s="26">
        <f t="shared" si="32"/>
        <v>20870.014808382854</v>
      </c>
      <c r="O818" s="26" t="str">
        <f t="shared" si="33"/>
        <v>Good</v>
      </c>
      <c r="P818" s="25">
        <f t="shared" si="34"/>
        <v>5464</v>
      </c>
      <c r="Q818" s="25">
        <f t="shared" si="35"/>
        <v>5464</v>
      </c>
    </row>
    <row r="819" spans="6:17" ht="15.75" customHeight="1" x14ac:dyDescent="0.2">
      <c r="F819" s="16">
        <v>44904.966486344252</v>
      </c>
      <c r="G819" s="24">
        <v>44904.966486344252</v>
      </c>
      <c r="H819" s="25">
        <v>4759</v>
      </c>
      <c r="I819" s="26">
        <f t="shared" si="27"/>
        <v>-1017182.1547444484</v>
      </c>
      <c r="J819" s="26">
        <f t="shared" si="28"/>
        <v>1049634.1089160112</v>
      </c>
      <c r="K819" s="26" t="str">
        <f t="shared" si="29"/>
        <v>Good</v>
      </c>
      <c r="L819" s="25">
        <f t="shared" si="30"/>
        <v>4759</v>
      </c>
      <c r="M819" s="26">
        <f t="shared" si="31"/>
        <v>-13975.836194986849</v>
      </c>
      <c r="N819" s="26">
        <f t="shared" si="32"/>
        <v>20870.014808382854</v>
      </c>
      <c r="O819" s="26" t="str">
        <f t="shared" si="33"/>
        <v>Good</v>
      </c>
      <c r="P819" s="25">
        <f t="shared" si="34"/>
        <v>4759</v>
      </c>
      <c r="Q819" s="25">
        <f t="shared" si="35"/>
        <v>4759</v>
      </c>
    </row>
    <row r="820" spans="6:17" ht="15.75" customHeight="1" x14ac:dyDescent="0.2">
      <c r="F820" s="16">
        <v>44904.372957297237</v>
      </c>
      <c r="G820" s="24">
        <v>44904.372957297237</v>
      </c>
      <c r="H820" s="25">
        <v>5319</v>
      </c>
      <c r="I820" s="26">
        <f t="shared" si="27"/>
        <v>-1017182.1547444484</v>
      </c>
      <c r="J820" s="26">
        <f t="shared" si="28"/>
        <v>1049634.1089160112</v>
      </c>
      <c r="K820" s="26" t="str">
        <f t="shared" si="29"/>
        <v>Good</v>
      </c>
      <c r="L820" s="25">
        <f t="shared" si="30"/>
        <v>5319</v>
      </c>
      <c r="M820" s="26">
        <f t="shared" si="31"/>
        <v>-13975.836194986849</v>
      </c>
      <c r="N820" s="26">
        <f t="shared" si="32"/>
        <v>20870.014808382854</v>
      </c>
      <c r="O820" s="26" t="str">
        <f t="shared" si="33"/>
        <v>Good</v>
      </c>
      <c r="P820" s="25">
        <f t="shared" si="34"/>
        <v>5319</v>
      </c>
      <c r="Q820" s="25">
        <f t="shared" si="35"/>
        <v>5319</v>
      </c>
    </row>
    <row r="821" spans="6:17" ht="15.75" customHeight="1" x14ac:dyDescent="0.2">
      <c r="F821" s="16">
        <v>44903.761381583943</v>
      </c>
      <c r="G821" s="24">
        <v>44903.761381583943</v>
      </c>
      <c r="H821" s="25">
        <v>4837</v>
      </c>
      <c r="I821" s="26">
        <f t="shared" si="27"/>
        <v>-1017182.1547444484</v>
      </c>
      <c r="J821" s="26">
        <f t="shared" si="28"/>
        <v>1049634.1089160112</v>
      </c>
      <c r="K821" s="26" t="str">
        <f t="shared" si="29"/>
        <v>Good</v>
      </c>
      <c r="L821" s="25">
        <f t="shared" si="30"/>
        <v>4837</v>
      </c>
      <c r="M821" s="26">
        <f t="shared" si="31"/>
        <v>-13975.836194986849</v>
      </c>
      <c r="N821" s="26">
        <f t="shared" si="32"/>
        <v>20870.014808382854</v>
      </c>
      <c r="O821" s="26" t="str">
        <f t="shared" si="33"/>
        <v>Good</v>
      </c>
      <c r="P821" s="25">
        <f t="shared" si="34"/>
        <v>4837</v>
      </c>
      <c r="Q821" s="25">
        <f t="shared" si="35"/>
        <v>4837</v>
      </c>
    </row>
    <row r="822" spans="6:17" ht="15.75" customHeight="1" x14ac:dyDescent="0.2">
      <c r="F822" s="16">
        <v>44903.198860814846</v>
      </c>
      <c r="G822" s="24">
        <v>44903.198860814846</v>
      </c>
      <c r="H822" s="25">
        <v>4945</v>
      </c>
      <c r="I822" s="26">
        <f t="shared" si="27"/>
        <v>-1017182.1547444484</v>
      </c>
      <c r="J822" s="26">
        <f t="shared" si="28"/>
        <v>1049634.1089160112</v>
      </c>
      <c r="K822" s="26" t="str">
        <f t="shared" si="29"/>
        <v>Good</v>
      </c>
      <c r="L822" s="25">
        <f t="shared" si="30"/>
        <v>4945</v>
      </c>
      <c r="M822" s="26">
        <f t="shared" si="31"/>
        <v>-13975.836194986849</v>
      </c>
      <c r="N822" s="26">
        <f t="shared" si="32"/>
        <v>20870.014808382854</v>
      </c>
      <c r="O822" s="26" t="str">
        <f t="shared" si="33"/>
        <v>Good</v>
      </c>
      <c r="P822" s="25">
        <f t="shared" si="34"/>
        <v>4945</v>
      </c>
      <c r="Q822" s="25">
        <f t="shared" si="35"/>
        <v>4945</v>
      </c>
    </row>
    <row r="823" spans="6:17" ht="15.75" customHeight="1" x14ac:dyDescent="0.2">
      <c r="F823" s="16">
        <v>44902.620391967728</v>
      </c>
      <c r="G823" s="24">
        <v>44902.620391967728</v>
      </c>
      <c r="H823" s="25">
        <v>5655</v>
      </c>
      <c r="I823" s="26">
        <f t="shared" si="27"/>
        <v>-1017182.1547444484</v>
      </c>
      <c r="J823" s="26">
        <f t="shared" si="28"/>
        <v>1049634.1089160112</v>
      </c>
      <c r="K823" s="26" t="str">
        <f t="shared" si="29"/>
        <v>Good</v>
      </c>
      <c r="L823" s="25">
        <f t="shared" si="30"/>
        <v>5655</v>
      </c>
      <c r="M823" s="26">
        <f t="shared" si="31"/>
        <v>-13975.836194986849</v>
      </c>
      <c r="N823" s="26">
        <f t="shared" si="32"/>
        <v>20870.014808382854</v>
      </c>
      <c r="O823" s="26" t="str">
        <f t="shared" si="33"/>
        <v>Good</v>
      </c>
      <c r="P823" s="25">
        <f t="shared" si="34"/>
        <v>5655</v>
      </c>
      <c r="Q823" s="25">
        <f t="shared" si="35"/>
        <v>5655</v>
      </c>
    </row>
    <row r="824" spans="6:17" ht="15.75" customHeight="1" x14ac:dyDescent="0.2">
      <c r="F824" s="16">
        <v>44902.058924508819</v>
      </c>
      <c r="G824" s="24">
        <v>44902.058924508819</v>
      </c>
      <c r="H824" s="25">
        <v>5192</v>
      </c>
      <c r="I824" s="26">
        <f t="shared" si="27"/>
        <v>-1017182.1547444484</v>
      </c>
      <c r="J824" s="26">
        <f t="shared" si="28"/>
        <v>1049634.1089160112</v>
      </c>
      <c r="K824" s="26" t="str">
        <f t="shared" si="29"/>
        <v>Good</v>
      </c>
      <c r="L824" s="25">
        <f t="shared" si="30"/>
        <v>5192</v>
      </c>
      <c r="M824" s="26">
        <f t="shared" si="31"/>
        <v>-13975.836194986849</v>
      </c>
      <c r="N824" s="26">
        <f t="shared" si="32"/>
        <v>20870.014808382854</v>
      </c>
      <c r="O824" s="26" t="str">
        <f t="shared" si="33"/>
        <v>Good</v>
      </c>
      <c r="P824" s="25">
        <f t="shared" si="34"/>
        <v>5192</v>
      </c>
      <c r="Q824" s="25">
        <f t="shared" si="35"/>
        <v>5192</v>
      </c>
    </row>
    <row r="825" spans="6:17" ht="15.75" customHeight="1" x14ac:dyDescent="0.2">
      <c r="F825" s="16">
        <v>44901.497119125801</v>
      </c>
      <c r="G825" s="24">
        <v>44901.497119125801</v>
      </c>
      <c r="H825" s="25">
        <v>4578</v>
      </c>
      <c r="I825" s="26">
        <f t="shared" si="27"/>
        <v>-1017182.1547444484</v>
      </c>
      <c r="J825" s="26">
        <f t="shared" si="28"/>
        <v>1049634.1089160112</v>
      </c>
      <c r="K825" s="26" t="str">
        <f t="shared" si="29"/>
        <v>Good</v>
      </c>
      <c r="L825" s="25">
        <f t="shared" si="30"/>
        <v>4578</v>
      </c>
      <c r="M825" s="26">
        <f t="shared" si="31"/>
        <v>-13975.836194986849</v>
      </c>
      <c r="N825" s="26">
        <f t="shared" si="32"/>
        <v>20870.014808382854</v>
      </c>
      <c r="O825" s="26" t="str">
        <f t="shared" si="33"/>
        <v>Good</v>
      </c>
      <c r="P825" s="25">
        <f t="shared" si="34"/>
        <v>4578</v>
      </c>
      <c r="Q825" s="25">
        <f t="shared" si="35"/>
        <v>4578</v>
      </c>
    </row>
    <row r="826" spans="6:17" ht="15.75" customHeight="1" x14ac:dyDescent="0.2">
      <c r="F826" s="16">
        <v>44900.925217876516</v>
      </c>
      <c r="G826" s="24">
        <v>44900.925217876516</v>
      </c>
      <c r="H826" s="25">
        <v>4700</v>
      </c>
      <c r="I826" s="26">
        <f t="shared" si="27"/>
        <v>-1017182.1547444484</v>
      </c>
      <c r="J826" s="26">
        <f t="shared" si="28"/>
        <v>1049634.1089160112</v>
      </c>
      <c r="K826" s="26" t="str">
        <f t="shared" si="29"/>
        <v>Good</v>
      </c>
      <c r="L826" s="25">
        <f t="shared" si="30"/>
        <v>4700</v>
      </c>
      <c r="M826" s="26">
        <f t="shared" si="31"/>
        <v>-13975.836194986849</v>
      </c>
      <c r="N826" s="26">
        <f t="shared" si="32"/>
        <v>20870.014808382854</v>
      </c>
      <c r="O826" s="26" t="str">
        <f t="shared" si="33"/>
        <v>Good</v>
      </c>
      <c r="P826" s="25">
        <f t="shared" si="34"/>
        <v>4700</v>
      </c>
      <c r="Q826" s="25">
        <f t="shared" si="35"/>
        <v>4700</v>
      </c>
    </row>
    <row r="827" spans="6:17" ht="15.75" customHeight="1" x14ac:dyDescent="0.2">
      <c r="F827" s="16">
        <v>44900.327238421909</v>
      </c>
      <c r="G827" s="24">
        <v>44900.327238421909</v>
      </c>
      <c r="H827" s="25">
        <v>5530</v>
      </c>
      <c r="I827" s="26">
        <f t="shared" si="27"/>
        <v>-1017182.1547444484</v>
      </c>
      <c r="J827" s="26">
        <f t="shared" si="28"/>
        <v>1049634.1089160112</v>
      </c>
      <c r="K827" s="26" t="str">
        <f t="shared" si="29"/>
        <v>Good</v>
      </c>
      <c r="L827" s="25">
        <f t="shared" si="30"/>
        <v>5530</v>
      </c>
      <c r="M827" s="26">
        <f t="shared" si="31"/>
        <v>-13975.836194986849</v>
      </c>
      <c r="N827" s="26">
        <f t="shared" si="32"/>
        <v>20870.014808382854</v>
      </c>
      <c r="O827" s="26" t="str">
        <f t="shared" si="33"/>
        <v>Good</v>
      </c>
      <c r="P827" s="25">
        <f t="shared" si="34"/>
        <v>5530</v>
      </c>
      <c r="Q827" s="25">
        <f t="shared" si="35"/>
        <v>5530</v>
      </c>
    </row>
    <row r="828" spans="6:17" ht="15.75" customHeight="1" x14ac:dyDescent="0.2">
      <c r="F828" s="16">
        <v>44897.54577716162</v>
      </c>
      <c r="G828" s="24">
        <v>44897.54577716162</v>
      </c>
      <c r="H828" s="25">
        <v>4755</v>
      </c>
      <c r="I828" s="26">
        <f t="shared" si="27"/>
        <v>-1017182.1547444484</v>
      </c>
      <c r="J828" s="26">
        <f t="shared" si="28"/>
        <v>1049634.1089160112</v>
      </c>
      <c r="K828" s="26" t="str">
        <f t="shared" si="29"/>
        <v>Good</v>
      </c>
      <c r="L828" s="25">
        <f t="shared" si="30"/>
        <v>4755</v>
      </c>
      <c r="M828" s="26">
        <f t="shared" si="31"/>
        <v>-13975.836194986849</v>
      </c>
      <c r="N828" s="26">
        <f t="shared" si="32"/>
        <v>20870.014808382854</v>
      </c>
      <c r="O828" s="26" t="str">
        <f t="shared" si="33"/>
        <v>Good</v>
      </c>
      <c r="P828" s="25">
        <f t="shared" si="34"/>
        <v>4755</v>
      </c>
      <c r="Q828" s="25">
        <f t="shared" si="35"/>
        <v>4755</v>
      </c>
    </row>
    <row r="829" spans="6:17" ht="15.75" customHeight="1" x14ac:dyDescent="0.2">
      <c r="F829" s="16">
        <v>44896.985023039924</v>
      </c>
      <c r="G829" s="24">
        <v>44896.985023039924</v>
      </c>
      <c r="H829" s="25">
        <v>5302</v>
      </c>
      <c r="I829" s="26">
        <f t="shared" si="27"/>
        <v>-1017182.1547444484</v>
      </c>
      <c r="J829" s="26">
        <f t="shared" si="28"/>
        <v>1049634.1089160112</v>
      </c>
      <c r="K829" s="26" t="str">
        <f t="shared" si="29"/>
        <v>Good</v>
      </c>
      <c r="L829" s="25">
        <f t="shared" si="30"/>
        <v>5302</v>
      </c>
      <c r="M829" s="26">
        <f t="shared" si="31"/>
        <v>-13975.836194986849</v>
      </c>
      <c r="N829" s="26">
        <f t="shared" si="32"/>
        <v>20870.014808382854</v>
      </c>
      <c r="O829" s="26" t="str">
        <f t="shared" si="33"/>
        <v>Good</v>
      </c>
      <c r="P829" s="25">
        <f t="shared" si="34"/>
        <v>5302</v>
      </c>
      <c r="Q829" s="25">
        <f t="shared" si="35"/>
        <v>5302</v>
      </c>
    </row>
    <row r="830" spans="6:17" ht="15.75" customHeight="1" x14ac:dyDescent="0.2">
      <c r="F830" s="16">
        <v>44896.404025745986</v>
      </c>
      <c r="G830" s="24">
        <v>44896.404025745986</v>
      </c>
      <c r="H830" s="25">
        <v>4516</v>
      </c>
      <c r="I830" s="26">
        <f t="shared" si="27"/>
        <v>-1017182.1547444484</v>
      </c>
      <c r="J830" s="26">
        <f t="shared" si="28"/>
        <v>1049634.1089160112</v>
      </c>
      <c r="K830" s="26" t="str">
        <f t="shared" si="29"/>
        <v>Good</v>
      </c>
      <c r="L830" s="25">
        <f t="shared" si="30"/>
        <v>4516</v>
      </c>
      <c r="M830" s="26">
        <f t="shared" si="31"/>
        <v>-13975.836194986849</v>
      </c>
      <c r="N830" s="26">
        <f t="shared" si="32"/>
        <v>20870.014808382854</v>
      </c>
      <c r="O830" s="26" t="str">
        <f t="shared" si="33"/>
        <v>Good</v>
      </c>
      <c r="P830" s="25">
        <f t="shared" si="34"/>
        <v>4516</v>
      </c>
      <c r="Q830" s="25">
        <f t="shared" si="35"/>
        <v>4516</v>
      </c>
    </row>
    <row r="831" spans="6:17" ht="15.75" customHeight="1" x14ac:dyDescent="0.2">
      <c r="F831" s="16">
        <v>44895.846233988603</v>
      </c>
      <c r="G831" s="24">
        <v>44895.846233988603</v>
      </c>
      <c r="H831" s="25">
        <v>4822</v>
      </c>
      <c r="I831" s="26">
        <f t="shared" si="27"/>
        <v>-1017182.1547444484</v>
      </c>
      <c r="J831" s="26">
        <f t="shared" si="28"/>
        <v>1049634.1089160112</v>
      </c>
      <c r="K831" s="26" t="str">
        <f t="shared" si="29"/>
        <v>Good</v>
      </c>
      <c r="L831" s="25">
        <f t="shared" si="30"/>
        <v>4822</v>
      </c>
      <c r="M831" s="26">
        <f t="shared" si="31"/>
        <v>-13975.836194986849</v>
      </c>
      <c r="N831" s="26">
        <f t="shared" si="32"/>
        <v>20870.014808382854</v>
      </c>
      <c r="O831" s="26" t="str">
        <f t="shared" si="33"/>
        <v>Good</v>
      </c>
      <c r="P831" s="25">
        <f t="shared" si="34"/>
        <v>4822</v>
      </c>
      <c r="Q831" s="25">
        <f t="shared" si="35"/>
        <v>4822</v>
      </c>
    </row>
    <row r="832" spans="6:17" ht="15.75" customHeight="1" x14ac:dyDescent="0.2">
      <c r="F832" s="16">
        <v>44895.30589780656</v>
      </c>
      <c r="G832" s="24">
        <v>44895.30589780656</v>
      </c>
      <c r="H832" s="25">
        <v>4727</v>
      </c>
      <c r="I832" s="26">
        <f t="shared" si="27"/>
        <v>-1017182.1547444484</v>
      </c>
      <c r="J832" s="26">
        <f t="shared" si="28"/>
        <v>1049634.1089160112</v>
      </c>
      <c r="K832" s="26" t="str">
        <f t="shared" si="29"/>
        <v>Good</v>
      </c>
      <c r="L832" s="25">
        <f t="shared" si="30"/>
        <v>4727</v>
      </c>
      <c r="M832" s="26">
        <f t="shared" si="31"/>
        <v>-13975.836194986849</v>
      </c>
      <c r="N832" s="26">
        <f t="shared" si="32"/>
        <v>20870.014808382854</v>
      </c>
      <c r="O832" s="26" t="str">
        <f t="shared" si="33"/>
        <v>Good</v>
      </c>
      <c r="P832" s="25">
        <f t="shared" si="34"/>
        <v>4727</v>
      </c>
      <c r="Q832" s="25">
        <f t="shared" si="35"/>
        <v>4727</v>
      </c>
    </row>
    <row r="833" spans="6:17" ht="15.75" customHeight="1" x14ac:dyDescent="0.2">
      <c r="F833" s="16">
        <v>44894.751658783607</v>
      </c>
      <c r="G833" s="24">
        <v>44894.751658783607</v>
      </c>
      <c r="H833" s="25">
        <v>4623</v>
      </c>
      <c r="I833" s="26">
        <f t="shared" si="27"/>
        <v>-1017182.1547444484</v>
      </c>
      <c r="J833" s="26">
        <f t="shared" si="28"/>
        <v>1049634.1089160112</v>
      </c>
      <c r="K833" s="26" t="str">
        <f t="shared" si="29"/>
        <v>Good</v>
      </c>
      <c r="L833" s="25">
        <f t="shared" si="30"/>
        <v>4623</v>
      </c>
      <c r="M833" s="26">
        <f t="shared" si="31"/>
        <v>-13975.836194986849</v>
      </c>
      <c r="N833" s="26">
        <f t="shared" si="32"/>
        <v>20870.014808382854</v>
      </c>
      <c r="O833" s="26" t="str">
        <f t="shared" si="33"/>
        <v>Good</v>
      </c>
      <c r="P833" s="25">
        <f t="shared" si="34"/>
        <v>4623</v>
      </c>
      <c r="Q833" s="25">
        <f t="shared" si="35"/>
        <v>4623</v>
      </c>
    </row>
    <row r="834" spans="6:17" ht="15.75" customHeight="1" x14ac:dyDescent="0.2">
      <c r="F834" s="16">
        <v>44894.210854287172</v>
      </c>
      <c r="G834" s="24">
        <v>44894.210854287172</v>
      </c>
      <c r="H834" s="25">
        <v>4278</v>
      </c>
      <c r="I834" s="26">
        <f t="shared" si="27"/>
        <v>-1017182.1547444484</v>
      </c>
      <c r="J834" s="26">
        <f t="shared" si="28"/>
        <v>1049634.1089160112</v>
      </c>
      <c r="K834" s="26" t="str">
        <f t="shared" si="29"/>
        <v>Good</v>
      </c>
      <c r="L834" s="25">
        <f t="shared" si="30"/>
        <v>4278</v>
      </c>
      <c r="M834" s="26">
        <f t="shared" si="31"/>
        <v>-13975.836194986849</v>
      </c>
      <c r="N834" s="26">
        <f t="shared" si="32"/>
        <v>20870.014808382854</v>
      </c>
      <c r="O834" s="26" t="str">
        <f t="shared" si="33"/>
        <v>Good</v>
      </c>
      <c r="P834" s="25">
        <f t="shared" si="34"/>
        <v>4278</v>
      </c>
      <c r="Q834" s="25">
        <f t="shared" si="35"/>
        <v>4278</v>
      </c>
    </row>
    <row r="835" spans="6:17" ht="15.75" customHeight="1" x14ac:dyDescent="0.2">
      <c r="F835" s="16">
        <v>44893.668273447736</v>
      </c>
      <c r="G835" s="24">
        <v>44893.668273447736</v>
      </c>
      <c r="H835" s="25">
        <v>4727</v>
      </c>
      <c r="I835" s="26">
        <f t="shared" si="27"/>
        <v>-1017182.1547444484</v>
      </c>
      <c r="J835" s="26">
        <f t="shared" si="28"/>
        <v>1049634.1089160112</v>
      </c>
      <c r="K835" s="26" t="str">
        <f t="shared" si="29"/>
        <v>Good</v>
      </c>
      <c r="L835" s="25">
        <f t="shared" si="30"/>
        <v>4727</v>
      </c>
      <c r="M835" s="26">
        <f t="shared" si="31"/>
        <v>-13975.836194986849</v>
      </c>
      <c r="N835" s="26">
        <f t="shared" si="32"/>
        <v>20870.014808382854</v>
      </c>
      <c r="O835" s="26" t="str">
        <f t="shared" si="33"/>
        <v>Good</v>
      </c>
      <c r="P835" s="25">
        <f t="shared" si="34"/>
        <v>4727</v>
      </c>
      <c r="Q835" s="25">
        <f t="shared" si="35"/>
        <v>4727</v>
      </c>
    </row>
    <row r="836" spans="6:17" ht="15.75" customHeight="1" x14ac:dyDescent="0.2">
      <c r="F836" s="16">
        <v>44893.077392192834</v>
      </c>
      <c r="G836" s="24">
        <v>44893.077392192834</v>
      </c>
      <c r="H836" s="25">
        <v>4650</v>
      </c>
      <c r="I836" s="26">
        <f t="shared" si="27"/>
        <v>-1017182.1547444484</v>
      </c>
      <c r="J836" s="26">
        <f t="shared" si="28"/>
        <v>1049634.1089160112</v>
      </c>
      <c r="K836" s="26" t="str">
        <f t="shared" si="29"/>
        <v>Good</v>
      </c>
      <c r="L836" s="25">
        <f t="shared" si="30"/>
        <v>4650</v>
      </c>
      <c r="M836" s="26">
        <f t="shared" si="31"/>
        <v>-13975.836194986849</v>
      </c>
      <c r="N836" s="26">
        <f t="shared" si="32"/>
        <v>20870.014808382854</v>
      </c>
      <c r="O836" s="26" t="str">
        <f t="shared" si="33"/>
        <v>Good</v>
      </c>
      <c r="P836" s="25">
        <f t="shared" si="34"/>
        <v>4650</v>
      </c>
      <c r="Q836" s="25">
        <f t="shared" si="35"/>
        <v>4650</v>
      </c>
    </row>
    <row r="837" spans="6:17" ht="15.75" customHeight="1" x14ac:dyDescent="0.2">
      <c r="F837" s="16">
        <v>44890.855472210525</v>
      </c>
      <c r="G837" s="24">
        <v>44890.855472210525</v>
      </c>
      <c r="H837" s="25">
        <v>4556</v>
      </c>
      <c r="I837" s="26">
        <f t="shared" si="27"/>
        <v>-1017182.1547444484</v>
      </c>
      <c r="J837" s="26">
        <f t="shared" si="28"/>
        <v>1049634.1089160112</v>
      </c>
      <c r="K837" s="26" t="str">
        <f t="shared" si="29"/>
        <v>Good</v>
      </c>
      <c r="L837" s="25">
        <f t="shared" si="30"/>
        <v>4556</v>
      </c>
      <c r="M837" s="26">
        <f t="shared" si="31"/>
        <v>-13975.836194986849</v>
      </c>
      <c r="N837" s="26">
        <f t="shared" si="32"/>
        <v>20870.014808382854</v>
      </c>
      <c r="O837" s="26" t="str">
        <f t="shared" si="33"/>
        <v>Good</v>
      </c>
      <c r="P837" s="25">
        <f t="shared" si="34"/>
        <v>4556</v>
      </c>
      <c r="Q837" s="25">
        <f t="shared" si="35"/>
        <v>4556</v>
      </c>
    </row>
    <row r="838" spans="6:17" ht="15.75" customHeight="1" x14ac:dyDescent="0.2">
      <c r="F838" s="16">
        <v>44890.247006771926</v>
      </c>
      <c r="G838" s="24">
        <v>44890.247006771926</v>
      </c>
      <c r="H838" s="25">
        <v>4745</v>
      </c>
      <c r="I838" s="26">
        <f t="shared" si="27"/>
        <v>-1017182.1547444484</v>
      </c>
      <c r="J838" s="26">
        <f t="shared" si="28"/>
        <v>1049634.1089160112</v>
      </c>
      <c r="K838" s="26" t="str">
        <f t="shared" si="29"/>
        <v>Good</v>
      </c>
      <c r="L838" s="25">
        <f t="shared" si="30"/>
        <v>4745</v>
      </c>
      <c r="M838" s="26">
        <f t="shared" si="31"/>
        <v>-13975.836194986849</v>
      </c>
      <c r="N838" s="26">
        <f t="shared" si="32"/>
        <v>20870.014808382854</v>
      </c>
      <c r="O838" s="26" t="str">
        <f t="shared" si="33"/>
        <v>Good</v>
      </c>
      <c r="P838" s="25">
        <f t="shared" si="34"/>
        <v>4745</v>
      </c>
      <c r="Q838" s="25">
        <f t="shared" si="35"/>
        <v>4745</v>
      </c>
    </row>
    <row r="839" spans="6:17" ht="15.75" customHeight="1" x14ac:dyDescent="0.2">
      <c r="F839" s="16">
        <v>44889.637311753228</v>
      </c>
      <c r="G839" s="24">
        <v>44889.637311753228</v>
      </c>
      <c r="H839" s="25">
        <v>4431</v>
      </c>
      <c r="I839" s="26">
        <f t="shared" si="27"/>
        <v>-1017182.1547444484</v>
      </c>
      <c r="J839" s="26">
        <f t="shared" si="28"/>
        <v>1049634.1089160112</v>
      </c>
      <c r="K839" s="26" t="str">
        <f t="shared" si="29"/>
        <v>Good</v>
      </c>
      <c r="L839" s="25">
        <f t="shared" si="30"/>
        <v>4431</v>
      </c>
      <c r="M839" s="26">
        <f t="shared" si="31"/>
        <v>-13975.836194986849</v>
      </c>
      <c r="N839" s="26">
        <f t="shared" si="32"/>
        <v>20870.014808382854</v>
      </c>
      <c r="O839" s="26" t="str">
        <f t="shared" si="33"/>
        <v>Good</v>
      </c>
      <c r="P839" s="25">
        <f t="shared" si="34"/>
        <v>4431</v>
      </c>
      <c r="Q839" s="25">
        <f t="shared" si="35"/>
        <v>4431</v>
      </c>
    </row>
    <row r="840" spans="6:17" ht="15.75" customHeight="1" x14ac:dyDescent="0.2">
      <c r="F840" s="16">
        <v>44889.067048784003</v>
      </c>
      <c r="G840" s="24">
        <v>44889.067048784003</v>
      </c>
      <c r="H840" s="25">
        <v>4486</v>
      </c>
      <c r="I840" s="26">
        <f t="shared" si="27"/>
        <v>-1017182.1547444484</v>
      </c>
      <c r="J840" s="26">
        <f t="shared" si="28"/>
        <v>1049634.1089160112</v>
      </c>
      <c r="K840" s="26" t="str">
        <f t="shared" si="29"/>
        <v>Good</v>
      </c>
      <c r="L840" s="25">
        <f t="shared" si="30"/>
        <v>4486</v>
      </c>
      <c r="M840" s="26">
        <f t="shared" si="31"/>
        <v>-13975.836194986849</v>
      </c>
      <c r="N840" s="26">
        <f t="shared" si="32"/>
        <v>20870.014808382854</v>
      </c>
      <c r="O840" s="26" t="str">
        <f t="shared" si="33"/>
        <v>Good</v>
      </c>
      <c r="P840" s="25">
        <f t="shared" si="34"/>
        <v>4486</v>
      </c>
      <c r="Q840" s="25">
        <f t="shared" si="35"/>
        <v>4486</v>
      </c>
    </row>
    <row r="841" spans="6:17" ht="15.75" customHeight="1" x14ac:dyDescent="0.2">
      <c r="F841" s="16">
        <v>44888.495558794195</v>
      </c>
      <c r="G841" s="24">
        <v>44888.495558794195</v>
      </c>
      <c r="H841" s="25">
        <v>4628</v>
      </c>
      <c r="I841" s="26">
        <f t="shared" si="27"/>
        <v>-1017182.1547444484</v>
      </c>
      <c r="J841" s="26">
        <f t="shared" si="28"/>
        <v>1049634.1089160112</v>
      </c>
      <c r="K841" s="26" t="str">
        <f t="shared" si="29"/>
        <v>Good</v>
      </c>
      <c r="L841" s="25">
        <f t="shared" si="30"/>
        <v>4628</v>
      </c>
      <c r="M841" s="26">
        <f t="shared" si="31"/>
        <v>-13975.836194986849</v>
      </c>
      <c r="N841" s="26">
        <f t="shared" si="32"/>
        <v>20870.014808382854</v>
      </c>
      <c r="O841" s="26" t="str">
        <f t="shared" si="33"/>
        <v>Good</v>
      </c>
      <c r="P841" s="25">
        <f t="shared" si="34"/>
        <v>4628</v>
      </c>
      <c r="Q841" s="25">
        <f t="shared" si="35"/>
        <v>4628</v>
      </c>
    </row>
    <row r="842" spans="6:17" ht="15.75" customHeight="1" x14ac:dyDescent="0.2">
      <c r="F842" s="16">
        <v>44887.964038701874</v>
      </c>
      <c r="G842" s="24">
        <v>44887.964038701874</v>
      </c>
      <c r="H842" s="25">
        <v>3887</v>
      </c>
      <c r="I842" s="26">
        <f t="shared" si="27"/>
        <v>-1017182.1547444484</v>
      </c>
      <c r="J842" s="26">
        <f t="shared" si="28"/>
        <v>1049634.1089160112</v>
      </c>
      <c r="K842" s="26" t="str">
        <f t="shared" si="29"/>
        <v>Good</v>
      </c>
      <c r="L842" s="25">
        <f t="shared" si="30"/>
        <v>3887</v>
      </c>
      <c r="M842" s="26">
        <f t="shared" si="31"/>
        <v>-13975.836194986849</v>
      </c>
      <c r="N842" s="26">
        <f t="shared" si="32"/>
        <v>20870.014808382854</v>
      </c>
      <c r="O842" s="26" t="str">
        <f t="shared" si="33"/>
        <v>Good</v>
      </c>
      <c r="P842" s="25">
        <f t="shared" si="34"/>
        <v>3887</v>
      </c>
      <c r="Q842" s="25">
        <f t="shared" si="35"/>
        <v>3887</v>
      </c>
    </row>
    <row r="843" spans="6:17" ht="15.75" customHeight="1" x14ac:dyDescent="0.2">
      <c r="F843" s="16">
        <v>44887.431992739861</v>
      </c>
      <c r="G843" s="24">
        <v>44887.431992739861</v>
      </c>
      <c r="H843" s="25">
        <v>4504</v>
      </c>
      <c r="I843" s="26">
        <f t="shared" si="27"/>
        <v>-1017182.1547444484</v>
      </c>
      <c r="J843" s="26">
        <f t="shared" si="28"/>
        <v>1049634.1089160112</v>
      </c>
      <c r="K843" s="26" t="str">
        <f t="shared" si="29"/>
        <v>Good</v>
      </c>
      <c r="L843" s="25">
        <f t="shared" si="30"/>
        <v>4504</v>
      </c>
      <c r="M843" s="26">
        <f t="shared" si="31"/>
        <v>-13975.836194986849</v>
      </c>
      <c r="N843" s="26">
        <f t="shared" si="32"/>
        <v>20870.014808382854</v>
      </c>
      <c r="O843" s="26" t="str">
        <f t="shared" si="33"/>
        <v>Good</v>
      </c>
      <c r="P843" s="25">
        <f t="shared" si="34"/>
        <v>4504</v>
      </c>
      <c r="Q843" s="25">
        <f t="shared" si="35"/>
        <v>4504</v>
      </c>
    </row>
    <row r="844" spans="6:17" ht="15.75" customHeight="1" x14ac:dyDescent="0.2">
      <c r="F844" s="16">
        <v>44886.830262063791</v>
      </c>
      <c r="G844" s="24">
        <v>44886.830262063791</v>
      </c>
      <c r="H844" s="25">
        <v>4727</v>
      </c>
      <c r="I844" s="26">
        <f t="shared" si="27"/>
        <v>-1017182.1547444484</v>
      </c>
      <c r="J844" s="26">
        <f t="shared" si="28"/>
        <v>1049634.1089160112</v>
      </c>
      <c r="K844" s="26" t="str">
        <f t="shared" si="29"/>
        <v>Good</v>
      </c>
      <c r="L844" s="25">
        <f t="shared" si="30"/>
        <v>4727</v>
      </c>
      <c r="M844" s="26">
        <f t="shared" si="31"/>
        <v>-13975.836194986849</v>
      </c>
      <c r="N844" s="26">
        <f t="shared" si="32"/>
        <v>20870.014808382854</v>
      </c>
      <c r="O844" s="26" t="str">
        <f t="shared" si="33"/>
        <v>Good</v>
      </c>
      <c r="P844" s="25">
        <f t="shared" si="34"/>
        <v>4727</v>
      </c>
      <c r="Q844" s="25">
        <f t="shared" si="35"/>
        <v>4727</v>
      </c>
    </row>
    <row r="845" spans="6:17" ht="15.75" customHeight="1" x14ac:dyDescent="0.2">
      <c r="F845" s="16">
        <v>44886.26182859634</v>
      </c>
      <c r="G845" s="24">
        <v>44886.26182859634</v>
      </c>
      <c r="H845" s="25">
        <v>4698</v>
      </c>
      <c r="I845" s="26">
        <f t="shared" si="27"/>
        <v>-1017182.1547444484</v>
      </c>
      <c r="J845" s="26">
        <f t="shared" si="28"/>
        <v>1049634.1089160112</v>
      </c>
      <c r="K845" s="26" t="str">
        <f t="shared" si="29"/>
        <v>Good</v>
      </c>
      <c r="L845" s="25">
        <f t="shared" si="30"/>
        <v>4698</v>
      </c>
      <c r="M845" s="26">
        <f t="shared" si="31"/>
        <v>-13975.836194986849</v>
      </c>
      <c r="N845" s="26">
        <f t="shared" si="32"/>
        <v>20870.014808382854</v>
      </c>
      <c r="O845" s="26" t="str">
        <f t="shared" si="33"/>
        <v>Good</v>
      </c>
      <c r="P845" s="25">
        <f t="shared" si="34"/>
        <v>4698</v>
      </c>
      <c r="Q845" s="25">
        <f t="shared" si="35"/>
        <v>4698</v>
      </c>
    </row>
    <row r="846" spans="6:17" ht="15.75" customHeight="1" x14ac:dyDescent="0.2">
      <c r="F846" s="16">
        <v>44883.476219196382</v>
      </c>
      <c r="G846" s="24">
        <v>44883.476219196382</v>
      </c>
      <c r="H846" s="25">
        <v>3739</v>
      </c>
      <c r="I846" s="26">
        <f t="shared" si="27"/>
        <v>-1017182.1547444484</v>
      </c>
      <c r="J846" s="26">
        <f t="shared" si="28"/>
        <v>1049634.1089160112</v>
      </c>
      <c r="K846" s="26" t="str">
        <f t="shared" si="29"/>
        <v>Good</v>
      </c>
      <c r="L846" s="25">
        <f t="shared" si="30"/>
        <v>3739</v>
      </c>
      <c r="M846" s="26">
        <f t="shared" si="31"/>
        <v>-13975.836194986849</v>
      </c>
      <c r="N846" s="26">
        <f t="shared" si="32"/>
        <v>20870.014808382854</v>
      </c>
      <c r="O846" s="26" t="str">
        <f t="shared" si="33"/>
        <v>Good</v>
      </c>
      <c r="P846" s="25">
        <f t="shared" si="34"/>
        <v>3739</v>
      </c>
      <c r="Q846" s="25">
        <f t="shared" si="35"/>
        <v>3739</v>
      </c>
    </row>
    <row r="847" spans="6:17" ht="15.75" customHeight="1" x14ac:dyDescent="0.2">
      <c r="F847" s="16">
        <v>44882.927773599426</v>
      </c>
      <c r="G847" s="24">
        <v>44882.927773599426</v>
      </c>
      <c r="H847" s="25">
        <v>4049</v>
      </c>
      <c r="I847" s="26">
        <f t="shared" si="27"/>
        <v>-1017182.1547444484</v>
      </c>
      <c r="J847" s="26">
        <f t="shared" si="28"/>
        <v>1049634.1089160112</v>
      </c>
      <c r="K847" s="26" t="str">
        <f t="shared" si="29"/>
        <v>Good</v>
      </c>
      <c r="L847" s="25">
        <f t="shared" si="30"/>
        <v>4049</v>
      </c>
      <c r="M847" s="26">
        <f t="shared" si="31"/>
        <v>-13975.836194986849</v>
      </c>
      <c r="N847" s="26">
        <f t="shared" si="32"/>
        <v>20870.014808382854</v>
      </c>
      <c r="O847" s="26" t="str">
        <f t="shared" si="33"/>
        <v>Good</v>
      </c>
      <c r="P847" s="25">
        <f t="shared" si="34"/>
        <v>4049</v>
      </c>
      <c r="Q847" s="25">
        <f t="shared" si="35"/>
        <v>4049</v>
      </c>
    </row>
    <row r="848" spans="6:17" ht="15.75" customHeight="1" x14ac:dyDescent="0.2">
      <c r="F848" s="16">
        <v>44882.335173582906</v>
      </c>
      <c r="G848" s="24">
        <v>44882.335173582906</v>
      </c>
      <c r="H848" s="25">
        <v>4453</v>
      </c>
      <c r="I848" s="26">
        <f t="shared" si="27"/>
        <v>-1017182.1547444484</v>
      </c>
      <c r="J848" s="26">
        <f t="shared" si="28"/>
        <v>1049634.1089160112</v>
      </c>
      <c r="K848" s="26" t="str">
        <f t="shared" si="29"/>
        <v>Good</v>
      </c>
      <c r="L848" s="25">
        <f t="shared" si="30"/>
        <v>4453</v>
      </c>
      <c r="M848" s="26">
        <f t="shared" si="31"/>
        <v>-13975.836194986849</v>
      </c>
      <c r="N848" s="26">
        <f t="shared" si="32"/>
        <v>20870.014808382854</v>
      </c>
      <c r="O848" s="26" t="str">
        <f t="shared" si="33"/>
        <v>Good</v>
      </c>
      <c r="P848" s="25">
        <f t="shared" si="34"/>
        <v>4453</v>
      </c>
      <c r="Q848" s="25">
        <f t="shared" si="35"/>
        <v>4453</v>
      </c>
    </row>
    <row r="849" spans="6:17" ht="15.75" customHeight="1" x14ac:dyDescent="0.2">
      <c r="F849" s="16">
        <v>44881.800798571552</v>
      </c>
      <c r="G849" s="24">
        <v>44881.800798571552</v>
      </c>
      <c r="H849" s="25">
        <v>3725</v>
      </c>
      <c r="I849" s="26">
        <f t="shared" si="27"/>
        <v>-1017182.1547444484</v>
      </c>
      <c r="J849" s="26">
        <f t="shared" si="28"/>
        <v>1049634.1089160112</v>
      </c>
      <c r="K849" s="26" t="str">
        <f t="shared" si="29"/>
        <v>Good</v>
      </c>
      <c r="L849" s="25">
        <f t="shared" si="30"/>
        <v>3725</v>
      </c>
      <c r="M849" s="26">
        <f t="shared" si="31"/>
        <v>-13975.836194986849</v>
      </c>
      <c r="N849" s="26">
        <f t="shared" si="32"/>
        <v>20870.014808382854</v>
      </c>
      <c r="O849" s="26" t="str">
        <f t="shared" si="33"/>
        <v>Good</v>
      </c>
      <c r="P849" s="25">
        <f t="shared" si="34"/>
        <v>3725</v>
      </c>
      <c r="Q849" s="25">
        <f t="shared" si="35"/>
        <v>3725</v>
      </c>
    </row>
    <row r="850" spans="6:17" ht="15.75" customHeight="1" x14ac:dyDescent="0.2">
      <c r="F850" s="16">
        <v>44881.27219732949</v>
      </c>
      <c r="G850" s="24">
        <v>44881.27219732949</v>
      </c>
      <c r="H850" s="25">
        <v>4382</v>
      </c>
      <c r="I850" s="26">
        <f t="shared" si="27"/>
        <v>-1017182.1547444484</v>
      </c>
      <c r="J850" s="26">
        <f t="shared" si="28"/>
        <v>1049634.1089160112</v>
      </c>
      <c r="K850" s="26" t="str">
        <f t="shared" si="29"/>
        <v>Good</v>
      </c>
      <c r="L850" s="25">
        <f t="shared" si="30"/>
        <v>4382</v>
      </c>
      <c r="M850" s="26">
        <f t="shared" si="31"/>
        <v>-13975.836194986849</v>
      </c>
      <c r="N850" s="26">
        <f t="shared" si="32"/>
        <v>20870.014808382854</v>
      </c>
      <c r="O850" s="26" t="str">
        <f t="shared" si="33"/>
        <v>Good</v>
      </c>
      <c r="P850" s="25">
        <f t="shared" si="34"/>
        <v>4382</v>
      </c>
      <c r="Q850" s="25">
        <f t="shared" si="35"/>
        <v>4382</v>
      </c>
    </row>
    <row r="851" spans="6:17" ht="15.75" customHeight="1" x14ac:dyDescent="0.2">
      <c r="F851" s="16">
        <v>44880.684379599035</v>
      </c>
      <c r="G851" s="24">
        <v>44880.684379599035</v>
      </c>
      <c r="H851" s="25">
        <v>3808</v>
      </c>
      <c r="I851" s="26">
        <f t="shared" si="27"/>
        <v>-1017182.1547444484</v>
      </c>
      <c r="J851" s="26">
        <f t="shared" si="28"/>
        <v>1049634.1089160112</v>
      </c>
      <c r="K851" s="26" t="str">
        <f t="shared" si="29"/>
        <v>Good</v>
      </c>
      <c r="L851" s="25">
        <f t="shared" si="30"/>
        <v>3808</v>
      </c>
      <c r="M851" s="26">
        <f t="shared" si="31"/>
        <v>-13975.836194986849</v>
      </c>
      <c r="N851" s="26">
        <f t="shared" si="32"/>
        <v>20870.014808382854</v>
      </c>
      <c r="O851" s="26" t="str">
        <f t="shared" si="33"/>
        <v>Good</v>
      </c>
      <c r="P851" s="25">
        <f t="shared" si="34"/>
        <v>3808</v>
      </c>
      <c r="Q851" s="25">
        <f t="shared" si="35"/>
        <v>3808</v>
      </c>
    </row>
    <row r="852" spans="6:17" ht="15.75" customHeight="1" x14ac:dyDescent="0.2">
      <c r="F852" s="16">
        <v>44880.154116230449</v>
      </c>
      <c r="G852" s="24">
        <v>44880.154116230449</v>
      </c>
      <c r="H852" s="25">
        <v>3528</v>
      </c>
      <c r="I852" s="26">
        <f t="shared" si="27"/>
        <v>-1017182.1547444484</v>
      </c>
      <c r="J852" s="26">
        <f t="shared" si="28"/>
        <v>1049634.1089160112</v>
      </c>
      <c r="K852" s="26" t="str">
        <f t="shared" si="29"/>
        <v>Good</v>
      </c>
      <c r="L852" s="25">
        <f t="shared" si="30"/>
        <v>3528</v>
      </c>
      <c r="M852" s="26">
        <f t="shared" si="31"/>
        <v>-13975.836194986849</v>
      </c>
      <c r="N852" s="26">
        <f t="shared" si="32"/>
        <v>20870.014808382854</v>
      </c>
      <c r="O852" s="26" t="str">
        <f t="shared" si="33"/>
        <v>Good</v>
      </c>
      <c r="P852" s="25">
        <f t="shared" si="34"/>
        <v>3528</v>
      </c>
      <c r="Q852" s="25">
        <f t="shared" si="35"/>
        <v>3528</v>
      </c>
    </row>
    <row r="853" spans="6:17" ht="15.75" customHeight="1" x14ac:dyDescent="0.2">
      <c r="F853" s="16">
        <v>44879.618008109246</v>
      </c>
      <c r="G853" s="24">
        <v>44879.618008109246</v>
      </c>
      <c r="H853" s="25">
        <v>3668</v>
      </c>
      <c r="I853" s="26">
        <f t="shared" si="27"/>
        <v>-1017182.1547444484</v>
      </c>
      <c r="J853" s="26">
        <f t="shared" si="28"/>
        <v>1049634.1089160112</v>
      </c>
      <c r="K853" s="26" t="str">
        <f t="shared" si="29"/>
        <v>Good</v>
      </c>
      <c r="L853" s="25">
        <f t="shared" si="30"/>
        <v>3668</v>
      </c>
      <c r="M853" s="26">
        <f t="shared" si="31"/>
        <v>-13975.836194986849</v>
      </c>
      <c r="N853" s="26">
        <f t="shared" si="32"/>
        <v>20870.014808382854</v>
      </c>
      <c r="O853" s="26" t="str">
        <f t="shared" si="33"/>
        <v>Good</v>
      </c>
      <c r="P853" s="25">
        <f t="shared" si="34"/>
        <v>3668</v>
      </c>
      <c r="Q853" s="25">
        <f t="shared" si="35"/>
        <v>3668</v>
      </c>
    </row>
    <row r="854" spans="6:17" ht="15.75" customHeight="1" x14ac:dyDescent="0.2">
      <c r="F854" s="16">
        <v>44879.015124512654</v>
      </c>
      <c r="G854" s="24">
        <v>44879.015124512654</v>
      </c>
      <c r="H854" s="25">
        <v>4236</v>
      </c>
      <c r="I854" s="26">
        <f t="shared" si="27"/>
        <v>-1017182.1547444484</v>
      </c>
      <c r="J854" s="26">
        <f t="shared" si="28"/>
        <v>1049634.1089160112</v>
      </c>
      <c r="K854" s="26" t="str">
        <f t="shared" si="29"/>
        <v>Good</v>
      </c>
      <c r="L854" s="25">
        <f t="shared" si="30"/>
        <v>4236</v>
      </c>
      <c r="M854" s="26">
        <f t="shared" si="31"/>
        <v>-13975.836194986849</v>
      </c>
      <c r="N854" s="26">
        <f t="shared" si="32"/>
        <v>20870.014808382854</v>
      </c>
      <c r="O854" s="26" t="str">
        <f t="shared" si="33"/>
        <v>Good</v>
      </c>
      <c r="P854" s="25">
        <f t="shared" si="34"/>
        <v>4236</v>
      </c>
      <c r="Q854" s="25">
        <f t="shared" si="35"/>
        <v>4236</v>
      </c>
    </row>
    <row r="855" spans="6:17" ht="15.75" customHeight="1" x14ac:dyDescent="0.2">
      <c r="F855" s="16">
        <v>44876.848989638878</v>
      </c>
      <c r="G855" s="24">
        <v>44876.848989638878</v>
      </c>
      <c r="H855" s="25">
        <v>3652</v>
      </c>
      <c r="I855" s="26">
        <f t="shared" si="27"/>
        <v>-1017182.1547444484</v>
      </c>
      <c r="J855" s="26">
        <f t="shared" si="28"/>
        <v>1049634.1089160112</v>
      </c>
      <c r="K855" s="26" t="str">
        <f t="shared" si="29"/>
        <v>Good</v>
      </c>
      <c r="L855" s="25">
        <f t="shared" si="30"/>
        <v>3652</v>
      </c>
      <c r="M855" s="26">
        <f t="shared" si="31"/>
        <v>-13975.836194986849</v>
      </c>
      <c r="N855" s="26">
        <f t="shared" si="32"/>
        <v>20870.014808382854</v>
      </c>
      <c r="O855" s="26" t="str">
        <f t="shared" si="33"/>
        <v>Good</v>
      </c>
      <c r="P855" s="25">
        <f t="shared" si="34"/>
        <v>3652</v>
      </c>
      <c r="Q855" s="25">
        <f t="shared" si="35"/>
        <v>3652</v>
      </c>
    </row>
    <row r="856" spans="6:17" ht="15.75" customHeight="1" x14ac:dyDescent="0.2">
      <c r="F856" s="16">
        <v>44876.288707359163</v>
      </c>
      <c r="G856" s="24">
        <v>44876.288707359163</v>
      </c>
      <c r="H856" s="25">
        <v>3787</v>
      </c>
      <c r="I856" s="26">
        <f t="shared" si="27"/>
        <v>-1017182.1547444484</v>
      </c>
      <c r="J856" s="26">
        <f t="shared" si="28"/>
        <v>1049634.1089160112</v>
      </c>
      <c r="K856" s="26" t="str">
        <f t="shared" si="29"/>
        <v>Good</v>
      </c>
      <c r="L856" s="25">
        <f t="shared" si="30"/>
        <v>3787</v>
      </c>
      <c r="M856" s="26">
        <f t="shared" si="31"/>
        <v>-13975.836194986849</v>
      </c>
      <c r="N856" s="26">
        <f t="shared" si="32"/>
        <v>20870.014808382854</v>
      </c>
      <c r="O856" s="26" t="str">
        <f t="shared" si="33"/>
        <v>Good</v>
      </c>
      <c r="P856" s="25">
        <f t="shared" si="34"/>
        <v>3787</v>
      </c>
      <c r="Q856" s="25">
        <f t="shared" si="35"/>
        <v>3787</v>
      </c>
    </row>
    <row r="857" spans="6:17" ht="15.75" customHeight="1" x14ac:dyDescent="0.2">
      <c r="F857" s="16">
        <v>44875.754347184658</v>
      </c>
      <c r="G857" s="24">
        <v>44875.754347184658</v>
      </c>
      <c r="H857" s="25">
        <v>3328</v>
      </c>
      <c r="I857" s="26">
        <f t="shared" si="27"/>
        <v>-1017182.1547444484</v>
      </c>
      <c r="J857" s="26">
        <f t="shared" si="28"/>
        <v>1049634.1089160112</v>
      </c>
      <c r="K857" s="26" t="str">
        <f t="shared" si="29"/>
        <v>Good</v>
      </c>
      <c r="L857" s="25">
        <f t="shared" si="30"/>
        <v>3328</v>
      </c>
      <c r="M857" s="26">
        <f t="shared" si="31"/>
        <v>-13975.836194986849</v>
      </c>
      <c r="N857" s="26">
        <f t="shared" si="32"/>
        <v>20870.014808382854</v>
      </c>
      <c r="O857" s="26" t="str">
        <f t="shared" si="33"/>
        <v>Good</v>
      </c>
      <c r="P857" s="25">
        <f t="shared" si="34"/>
        <v>3328</v>
      </c>
      <c r="Q857" s="25">
        <f t="shared" si="35"/>
        <v>3328</v>
      </c>
    </row>
    <row r="858" spans="6:17" ht="15.75" customHeight="1" x14ac:dyDescent="0.2">
      <c r="F858" s="16">
        <v>44875.174207668133</v>
      </c>
      <c r="G858" s="24">
        <v>44875.174207668133</v>
      </c>
      <c r="H858" s="25">
        <v>4180</v>
      </c>
      <c r="I858" s="26">
        <f t="shared" si="27"/>
        <v>-1017182.1547444484</v>
      </c>
      <c r="J858" s="26">
        <f t="shared" si="28"/>
        <v>1049634.1089160112</v>
      </c>
      <c r="K858" s="26" t="str">
        <f t="shared" si="29"/>
        <v>Good</v>
      </c>
      <c r="L858" s="25">
        <f t="shared" si="30"/>
        <v>4180</v>
      </c>
      <c r="M858" s="26">
        <f t="shared" si="31"/>
        <v>-13975.836194986849</v>
      </c>
      <c r="N858" s="26">
        <f t="shared" si="32"/>
        <v>20870.014808382854</v>
      </c>
      <c r="O858" s="26" t="str">
        <f t="shared" si="33"/>
        <v>Good</v>
      </c>
      <c r="P858" s="25">
        <f t="shared" si="34"/>
        <v>4180</v>
      </c>
      <c r="Q858" s="25">
        <f t="shared" si="35"/>
        <v>4180</v>
      </c>
    </row>
    <row r="859" spans="6:17" ht="15.75" customHeight="1" x14ac:dyDescent="0.2">
      <c r="F859" s="16">
        <v>44874.584932263519</v>
      </c>
      <c r="G859" s="24">
        <v>44874.584932263519</v>
      </c>
      <c r="H859" s="25">
        <v>4018</v>
      </c>
      <c r="I859" s="26">
        <f t="shared" si="27"/>
        <v>-1017182.1547444484</v>
      </c>
      <c r="J859" s="26">
        <f t="shared" si="28"/>
        <v>1049634.1089160112</v>
      </c>
      <c r="K859" s="26" t="str">
        <f t="shared" si="29"/>
        <v>Good</v>
      </c>
      <c r="L859" s="25">
        <f t="shared" si="30"/>
        <v>4018</v>
      </c>
      <c r="M859" s="26">
        <f t="shared" si="31"/>
        <v>-13975.836194986849</v>
      </c>
      <c r="N859" s="26">
        <f t="shared" si="32"/>
        <v>20870.014808382854</v>
      </c>
      <c r="O859" s="26" t="str">
        <f t="shared" si="33"/>
        <v>Good</v>
      </c>
      <c r="P859" s="25">
        <f t="shared" si="34"/>
        <v>4018</v>
      </c>
      <c r="Q859" s="25">
        <f t="shared" si="35"/>
        <v>4018</v>
      </c>
    </row>
    <row r="860" spans="6:17" ht="15.75" customHeight="1" x14ac:dyDescent="0.2">
      <c r="F860" s="16">
        <v>44874.019857621352</v>
      </c>
      <c r="G860" s="24">
        <v>44874.019857621352</v>
      </c>
      <c r="H860" s="25">
        <v>3985</v>
      </c>
      <c r="I860" s="26">
        <f t="shared" si="27"/>
        <v>-1017182.1547444484</v>
      </c>
      <c r="J860" s="26">
        <f t="shared" si="28"/>
        <v>1049634.1089160112</v>
      </c>
      <c r="K860" s="26" t="str">
        <f t="shared" si="29"/>
        <v>Good</v>
      </c>
      <c r="L860" s="25">
        <f t="shared" si="30"/>
        <v>3985</v>
      </c>
      <c r="M860" s="26">
        <f t="shared" si="31"/>
        <v>-13975.836194986849</v>
      </c>
      <c r="N860" s="26">
        <f t="shared" si="32"/>
        <v>20870.014808382854</v>
      </c>
      <c r="O860" s="26" t="str">
        <f t="shared" si="33"/>
        <v>Good</v>
      </c>
      <c r="P860" s="25">
        <f t="shared" si="34"/>
        <v>3985</v>
      </c>
      <c r="Q860" s="25">
        <f t="shared" si="35"/>
        <v>3985</v>
      </c>
    </row>
    <row r="861" spans="6:17" ht="15.75" customHeight="1" x14ac:dyDescent="0.2">
      <c r="F861" s="16">
        <v>44873.432295548148</v>
      </c>
      <c r="G861" s="24">
        <v>44873.432295548148</v>
      </c>
      <c r="H861" s="25">
        <v>3424</v>
      </c>
      <c r="I861" s="26">
        <f t="shared" si="27"/>
        <v>-1017182.1547444484</v>
      </c>
      <c r="J861" s="26">
        <f t="shared" si="28"/>
        <v>1049634.1089160112</v>
      </c>
      <c r="K861" s="26" t="str">
        <f t="shared" si="29"/>
        <v>Good</v>
      </c>
      <c r="L861" s="25">
        <f t="shared" si="30"/>
        <v>3424</v>
      </c>
      <c r="M861" s="26">
        <f t="shared" si="31"/>
        <v>-13975.836194986849</v>
      </c>
      <c r="N861" s="26">
        <f t="shared" si="32"/>
        <v>20870.014808382854</v>
      </c>
      <c r="O861" s="26" t="str">
        <f t="shared" si="33"/>
        <v>Good</v>
      </c>
      <c r="P861" s="25">
        <f t="shared" si="34"/>
        <v>3424</v>
      </c>
      <c r="Q861" s="25">
        <f t="shared" si="35"/>
        <v>3424</v>
      </c>
    </row>
    <row r="862" spans="6:17" ht="15.75" customHeight="1" x14ac:dyDescent="0.2">
      <c r="F862" s="16">
        <v>44872.82095271803</v>
      </c>
      <c r="G862" s="24">
        <v>44872.82095271803</v>
      </c>
      <c r="H862" s="25">
        <v>3307</v>
      </c>
      <c r="I862" s="26">
        <f t="shared" si="27"/>
        <v>-1017182.1547444484</v>
      </c>
      <c r="J862" s="26">
        <f t="shared" si="28"/>
        <v>1049634.1089160112</v>
      </c>
      <c r="K862" s="26" t="str">
        <f t="shared" si="29"/>
        <v>Good</v>
      </c>
      <c r="L862" s="25">
        <f t="shared" si="30"/>
        <v>3307</v>
      </c>
      <c r="M862" s="26">
        <f t="shared" si="31"/>
        <v>-13975.836194986849</v>
      </c>
      <c r="N862" s="26">
        <f t="shared" si="32"/>
        <v>20870.014808382854</v>
      </c>
      <c r="O862" s="26" t="str">
        <f t="shared" si="33"/>
        <v>Good</v>
      </c>
      <c r="P862" s="25">
        <f t="shared" si="34"/>
        <v>3307</v>
      </c>
      <c r="Q862" s="25">
        <f t="shared" si="35"/>
        <v>3307</v>
      </c>
    </row>
    <row r="863" spans="6:17" ht="15.75" customHeight="1" x14ac:dyDescent="0.2">
      <c r="F863" s="16">
        <v>44872.28794704668</v>
      </c>
      <c r="G863" s="24">
        <v>44872.28794704668</v>
      </c>
      <c r="H863" s="25">
        <v>4066</v>
      </c>
      <c r="I863" s="26">
        <f t="shared" si="27"/>
        <v>-1017182.1547444484</v>
      </c>
      <c r="J863" s="26">
        <f t="shared" si="28"/>
        <v>1049634.1089160112</v>
      </c>
      <c r="K863" s="26" t="str">
        <f t="shared" si="29"/>
        <v>Good</v>
      </c>
      <c r="L863" s="25">
        <f t="shared" si="30"/>
        <v>4066</v>
      </c>
      <c r="M863" s="26">
        <f t="shared" si="31"/>
        <v>-13975.836194986849</v>
      </c>
      <c r="N863" s="26">
        <f t="shared" si="32"/>
        <v>20870.014808382854</v>
      </c>
      <c r="O863" s="26" t="str">
        <f t="shared" si="33"/>
        <v>Good</v>
      </c>
      <c r="P863" s="25">
        <f t="shared" si="34"/>
        <v>4066</v>
      </c>
      <c r="Q863" s="25">
        <f t="shared" si="35"/>
        <v>4066</v>
      </c>
    </row>
    <row r="864" spans="6:17" ht="15.75" customHeight="1" x14ac:dyDescent="0.2">
      <c r="F864" s="16">
        <v>44869.51971890156</v>
      </c>
      <c r="G864" s="24">
        <v>44869.51971890156</v>
      </c>
      <c r="H864" s="25">
        <v>3265</v>
      </c>
      <c r="I864" s="26">
        <f t="shared" si="27"/>
        <v>-1017182.1547444484</v>
      </c>
      <c r="J864" s="26">
        <f t="shared" si="28"/>
        <v>1049634.1089160112</v>
      </c>
      <c r="K864" s="26" t="str">
        <f t="shared" si="29"/>
        <v>Good</v>
      </c>
      <c r="L864" s="25">
        <f t="shared" si="30"/>
        <v>3265</v>
      </c>
      <c r="M864" s="26">
        <f t="shared" si="31"/>
        <v>-13975.836194986849</v>
      </c>
      <c r="N864" s="26">
        <f t="shared" si="32"/>
        <v>20870.014808382854</v>
      </c>
      <c r="O864" s="26" t="str">
        <f t="shared" si="33"/>
        <v>Good</v>
      </c>
      <c r="P864" s="25">
        <f t="shared" si="34"/>
        <v>3265</v>
      </c>
      <c r="Q864" s="25">
        <f t="shared" si="35"/>
        <v>3265</v>
      </c>
    </row>
    <row r="865" spans="6:17" ht="15.75" customHeight="1" x14ac:dyDescent="0.2">
      <c r="F865" s="16">
        <v>44868.978919464658</v>
      </c>
      <c r="G865" s="24">
        <v>44868.978919464658</v>
      </c>
      <c r="H865" s="25">
        <v>3860</v>
      </c>
      <c r="I865" s="26">
        <f t="shared" si="27"/>
        <v>-1017182.1547444484</v>
      </c>
      <c r="J865" s="26">
        <f t="shared" si="28"/>
        <v>1049634.1089160112</v>
      </c>
      <c r="K865" s="26" t="str">
        <f t="shared" si="29"/>
        <v>Good</v>
      </c>
      <c r="L865" s="25">
        <f t="shared" si="30"/>
        <v>3860</v>
      </c>
      <c r="M865" s="26">
        <f t="shared" si="31"/>
        <v>-13975.836194986849</v>
      </c>
      <c r="N865" s="26">
        <f t="shared" si="32"/>
        <v>20870.014808382854</v>
      </c>
      <c r="O865" s="26" t="str">
        <f t="shared" si="33"/>
        <v>Good</v>
      </c>
      <c r="P865" s="25">
        <f t="shared" si="34"/>
        <v>3860</v>
      </c>
      <c r="Q865" s="25">
        <f t="shared" si="35"/>
        <v>3860</v>
      </c>
    </row>
    <row r="866" spans="6:17" ht="15.75" customHeight="1" x14ac:dyDescent="0.2">
      <c r="F866" s="16">
        <v>44868.427146347545</v>
      </c>
      <c r="G866" s="24">
        <v>44868.427146347545</v>
      </c>
      <c r="H866" s="25">
        <v>3959</v>
      </c>
      <c r="I866" s="26">
        <f t="shared" si="27"/>
        <v>-1017182.1547444484</v>
      </c>
      <c r="J866" s="26">
        <f t="shared" si="28"/>
        <v>1049634.1089160112</v>
      </c>
      <c r="K866" s="26" t="str">
        <f t="shared" si="29"/>
        <v>Good</v>
      </c>
      <c r="L866" s="25">
        <f t="shared" si="30"/>
        <v>3959</v>
      </c>
      <c r="M866" s="26">
        <f t="shared" si="31"/>
        <v>-13975.836194986849</v>
      </c>
      <c r="N866" s="26">
        <f t="shared" si="32"/>
        <v>20870.014808382854</v>
      </c>
      <c r="O866" s="26" t="str">
        <f t="shared" si="33"/>
        <v>Good</v>
      </c>
      <c r="P866" s="25">
        <f t="shared" si="34"/>
        <v>3959</v>
      </c>
      <c r="Q866" s="25">
        <f t="shared" si="35"/>
        <v>3959</v>
      </c>
    </row>
    <row r="867" spans="6:17" ht="15.75" customHeight="1" x14ac:dyDescent="0.2">
      <c r="F867" s="16">
        <v>44867.852179966467</v>
      </c>
      <c r="G867" s="24">
        <v>44867.852179966467</v>
      </c>
      <c r="H867" s="25">
        <v>3851</v>
      </c>
      <c r="I867" s="26">
        <f t="shared" si="27"/>
        <v>-1017182.1547444484</v>
      </c>
      <c r="J867" s="26">
        <f t="shared" si="28"/>
        <v>1049634.1089160112</v>
      </c>
      <c r="K867" s="26" t="str">
        <f t="shared" si="29"/>
        <v>Good</v>
      </c>
      <c r="L867" s="25">
        <f t="shared" si="30"/>
        <v>3851</v>
      </c>
      <c r="M867" s="26">
        <f t="shared" si="31"/>
        <v>-13975.836194986849</v>
      </c>
      <c r="N867" s="26">
        <f t="shared" si="32"/>
        <v>20870.014808382854</v>
      </c>
      <c r="O867" s="26" t="str">
        <f t="shared" si="33"/>
        <v>Good</v>
      </c>
      <c r="P867" s="25">
        <f t="shared" si="34"/>
        <v>3851</v>
      </c>
      <c r="Q867" s="25">
        <f t="shared" si="35"/>
        <v>3851</v>
      </c>
    </row>
    <row r="868" spans="6:17" ht="15.75" customHeight="1" x14ac:dyDescent="0.2">
      <c r="F868" s="16">
        <v>44867.309275733758</v>
      </c>
      <c r="G868" s="24">
        <v>44867.309275733758</v>
      </c>
      <c r="H868" s="25">
        <v>3731</v>
      </c>
      <c r="I868" s="26">
        <f t="shared" si="27"/>
        <v>-1017182.1547444484</v>
      </c>
      <c r="J868" s="26">
        <f t="shared" si="28"/>
        <v>1049634.1089160112</v>
      </c>
      <c r="K868" s="26" t="str">
        <f t="shared" si="29"/>
        <v>Good</v>
      </c>
      <c r="L868" s="25">
        <f t="shared" si="30"/>
        <v>3731</v>
      </c>
      <c r="M868" s="26">
        <f t="shared" si="31"/>
        <v>-13975.836194986849</v>
      </c>
      <c r="N868" s="26">
        <f t="shared" si="32"/>
        <v>20870.014808382854</v>
      </c>
      <c r="O868" s="26" t="str">
        <f t="shared" si="33"/>
        <v>Good</v>
      </c>
      <c r="P868" s="25">
        <f t="shared" si="34"/>
        <v>3731</v>
      </c>
      <c r="Q868" s="25">
        <f t="shared" si="35"/>
        <v>3731</v>
      </c>
    </row>
    <row r="869" spans="6:17" ht="15.75" customHeight="1" x14ac:dyDescent="0.2">
      <c r="F869" s="16">
        <v>44866.776456268184</v>
      </c>
      <c r="G869" s="24">
        <v>44866.776456268184</v>
      </c>
      <c r="H869" s="25">
        <v>3381</v>
      </c>
      <c r="I869" s="26">
        <f t="shared" si="27"/>
        <v>-1017182.1547444484</v>
      </c>
      <c r="J869" s="26">
        <f t="shared" si="28"/>
        <v>1049634.1089160112</v>
      </c>
      <c r="K869" s="26" t="str">
        <f t="shared" si="29"/>
        <v>Good</v>
      </c>
      <c r="L869" s="25">
        <f t="shared" si="30"/>
        <v>3381</v>
      </c>
      <c r="M869" s="26">
        <f t="shared" si="31"/>
        <v>-13975.836194986849</v>
      </c>
      <c r="N869" s="26">
        <f t="shared" si="32"/>
        <v>20870.014808382854</v>
      </c>
      <c r="O869" s="26" t="str">
        <f t="shared" si="33"/>
        <v>Good</v>
      </c>
      <c r="P869" s="25">
        <f t="shared" si="34"/>
        <v>3381</v>
      </c>
      <c r="Q869" s="25">
        <f t="shared" si="35"/>
        <v>3381</v>
      </c>
    </row>
    <row r="870" spans="6:17" ht="15.75" customHeight="1" x14ac:dyDescent="0.2">
      <c r="F870" s="16">
        <v>44866.166086388112</v>
      </c>
      <c r="G870" s="24">
        <v>44866.166086388112</v>
      </c>
      <c r="H870" s="25">
        <v>3541</v>
      </c>
      <c r="I870" s="26">
        <f t="shared" si="27"/>
        <v>-1017182.1547444484</v>
      </c>
      <c r="J870" s="26">
        <f t="shared" si="28"/>
        <v>1049634.1089160112</v>
      </c>
      <c r="K870" s="26" t="str">
        <f t="shared" si="29"/>
        <v>Good</v>
      </c>
      <c r="L870" s="25">
        <f t="shared" si="30"/>
        <v>3541</v>
      </c>
      <c r="M870" s="26">
        <f t="shared" si="31"/>
        <v>-13975.836194986849</v>
      </c>
      <c r="N870" s="26">
        <f t="shared" si="32"/>
        <v>20870.014808382854</v>
      </c>
      <c r="O870" s="26" t="str">
        <f t="shared" si="33"/>
        <v>Good</v>
      </c>
      <c r="P870" s="25">
        <f t="shared" si="34"/>
        <v>3541</v>
      </c>
      <c r="Q870" s="25">
        <f t="shared" si="35"/>
        <v>3541</v>
      </c>
    </row>
    <row r="871" spans="6:17" ht="15.75" customHeight="1" x14ac:dyDescent="0.2">
      <c r="F871" s="16">
        <v>44865.635716080789</v>
      </c>
      <c r="G871" s="24">
        <v>44865.635716080789</v>
      </c>
      <c r="H871" s="25">
        <v>3813</v>
      </c>
      <c r="I871" s="26">
        <f t="shared" si="27"/>
        <v>-1017182.1547444484</v>
      </c>
      <c r="J871" s="26">
        <f t="shared" si="28"/>
        <v>1049634.1089160112</v>
      </c>
      <c r="K871" s="26" t="str">
        <f t="shared" si="29"/>
        <v>Good</v>
      </c>
      <c r="L871" s="25">
        <f t="shared" si="30"/>
        <v>3813</v>
      </c>
      <c r="M871" s="26">
        <f t="shared" si="31"/>
        <v>-13975.836194986849</v>
      </c>
      <c r="N871" s="26">
        <f t="shared" si="32"/>
        <v>20870.014808382854</v>
      </c>
      <c r="O871" s="26" t="str">
        <f t="shared" si="33"/>
        <v>Good</v>
      </c>
      <c r="P871" s="25">
        <f t="shared" si="34"/>
        <v>3813</v>
      </c>
      <c r="Q871" s="25">
        <f t="shared" si="35"/>
        <v>3813</v>
      </c>
    </row>
    <row r="872" spans="6:17" ht="15.75" customHeight="1" x14ac:dyDescent="0.2">
      <c r="F872" s="16">
        <v>44865.097276488421</v>
      </c>
      <c r="G872" s="24">
        <v>44865.097276488421</v>
      </c>
      <c r="H872" s="25">
        <v>3143</v>
      </c>
      <c r="I872" s="26">
        <f t="shared" si="27"/>
        <v>-1017182.1547444484</v>
      </c>
      <c r="J872" s="26">
        <f t="shared" si="28"/>
        <v>1049634.1089160112</v>
      </c>
      <c r="K872" s="26" t="str">
        <f t="shared" si="29"/>
        <v>Good</v>
      </c>
      <c r="L872" s="25">
        <f t="shared" si="30"/>
        <v>3143</v>
      </c>
      <c r="M872" s="26">
        <f t="shared" si="31"/>
        <v>-13975.836194986849</v>
      </c>
      <c r="N872" s="26">
        <f t="shared" si="32"/>
        <v>20870.014808382854</v>
      </c>
      <c r="O872" s="26" t="str">
        <f t="shared" si="33"/>
        <v>Good</v>
      </c>
      <c r="P872" s="25">
        <f t="shared" si="34"/>
        <v>3143</v>
      </c>
      <c r="Q872" s="25">
        <f t="shared" si="35"/>
        <v>3143</v>
      </c>
    </row>
    <row r="873" spans="6:17" ht="15.75" customHeight="1" x14ac:dyDescent="0.2">
      <c r="F873" s="16">
        <v>44862.762694972771</v>
      </c>
      <c r="G873" s="24">
        <v>44862.762694972771</v>
      </c>
      <c r="H873" s="25">
        <v>3501</v>
      </c>
      <c r="I873" s="26">
        <f t="shared" si="27"/>
        <v>-1017182.1547444484</v>
      </c>
      <c r="J873" s="26">
        <f t="shared" si="28"/>
        <v>1049634.1089160112</v>
      </c>
      <c r="K873" s="26" t="str">
        <f t="shared" si="29"/>
        <v>Good</v>
      </c>
      <c r="L873" s="25">
        <f t="shared" si="30"/>
        <v>3501</v>
      </c>
      <c r="M873" s="26">
        <f t="shared" si="31"/>
        <v>-13975.836194986849</v>
      </c>
      <c r="N873" s="26">
        <f t="shared" si="32"/>
        <v>20870.014808382854</v>
      </c>
      <c r="O873" s="26" t="str">
        <f t="shared" si="33"/>
        <v>Good</v>
      </c>
      <c r="P873" s="25">
        <f t="shared" si="34"/>
        <v>3501</v>
      </c>
      <c r="Q873" s="25">
        <f t="shared" si="35"/>
        <v>3501</v>
      </c>
    </row>
    <row r="874" spans="6:17" ht="15.75" customHeight="1" x14ac:dyDescent="0.2">
      <c r="F874" s="16">
        <v>44862.218245431359</v>
      </c>
      <c r="G874" s="24">
        <v>44862.218245431359</v>
      </c>
      <c r="H874" s="25">
        <v>3074</v>
      </c>
      <c r="I874" s="26">
        <f t="shared" si="27"/>
        <v>-1017182.1547444484</v>
      </c>
      <c r="J874" s="26">
        <f t="shared" si="28"/>
        <v>1049634.1089160112</v>
      </c>
      <c r="K874" s="26" t="str">
        <f t="shared" si="29"/>
        <v>Good</v>
      </c>
      <c r="L874" s="25">
        <f t="shared" si="30"/>
        <v>3074</v>
      </c>
      <c r="M874" s="26">
        <f t="shared" si="31"/>
        <v>-13975.836194986849</v>
      </c>
      <c r="N874" s="26">
        <f t="shared" si="32"/>
        <v>20870.014808382854</v>
      </c>
      <c r="O874" s="26" t="str">
        <f t="shared" si="33"/>
        <v>Good</v>
      </c>
      <c r="P874" s="25">
        <f t="shared" si="34"/>
        <v>3074</v>
      </c>
      <c r="Q874" s="25">
        <f t="shared" si="35"/>
        <v>3074</v>
      </c>
    </row>
    <row r="875" spans="6:17" ht="15.75" customHeight="1" x14ac:dyDescent="0.2">
      <c r="F875" s="16">
        <v>44861.637445013184</v>
      </c>
      <c r="G875" s="24">
        <v>44861.637445013184</v>
      </c>
      <c r="H875" s="25">
        <v>3829</v>
      </c>
      <c r="I875" s="26">
        <f t="shared" si="27"/>
        <v>-1017182.1547444484</v>
      </c>
      <c r="J875" s="26">
        <f t="shared" si="28"/>
        <v>1049634.1089160112</v>
      </c>
      <c r="K875" s="26" t="str">
        <f t="shared" si="29"/>
        <v>Good</v>
      </c>
      <c r="L875" s="25">
        <f t="shared" si="30"/>
        <v>3829</v>
      </c>
      <c r="M875" s="26">
        <f t="shared" si="31"/>
        <v>-13975.836194986849</v>
      </c>
      <c r="N875" s="26">
        <f t="shared" si="32"/>
        <v>20870.014808382854</v>
      </c>
      <c r="O875" s="26" t="str">
        <f t="shared" si="33"/>
        <v>Good</v>
      </c>
      <c r="P875" s="25">
        <f t="shared" si="34"/>
        <v>3829</v>
      </c>
      <c r="Q875" s="25">
        <f t="shared" si="35"/>
        <v>3829</v>
      </c>
    </row>
    <row r="876" spans="6:17" ht="15.75" customHeight="1" x14ac:dyDescent="0.2">
      <c r="F876" s="16">
        <v>44861.084900692127</v>
      </c>
      <c r="G876" s="24">
        <v>44861.084900692127</v>
      </c>
      <c r="H876" s="25">
        <v>3137</v>
      </c>
      <c r="I876" s="26">
        <f t="shared" si="27"/>
        <v>-1017182.1547444484</v>
      </c>
      <c r="J876" s="26">
        <f t="shared" si="28"/>
        <v>1049634.1089160112</v>
      </c>
      <c r="K876" s="26" t="str">
        <f t="shared" si="29"/>
        <v>Good</v>
      </c>
      <c r="L876" s="25">
        <f t="shared" si="30"/>
        <v>3137</v>
      </c>
      <c r="M876" s="26">
        <f t="shared" si="31"/>
        <v>-13975.836194986849</v>
      </c>
      <c r="N876" s="26">
        <f t="shared" si="32"/>
        <v>20870.014808382854</v>
      </c>
      <c r="O876" s="26" t="str">
        <f t="shared" si="33"/>
        <v>Good</v>
      </c>
      <c r="P876" s="25">
        <f t="shared" si="34"/>
        <v>3137</v>
      </c>
      <c r="Q876" s="25">
        <f t="shared" si="35"/>
        <v>3137</v>
      </c>
    </row>
    <row r="877" spans="6:17" ht="15.75" customHeight="1" x14ac:dyDescent="0.2">
      <c r="F877" s="16">
        <v>44860.473748458484</v>
      </c>
      <c r="G877" s="24">
        <v>44860.473748458484</v>
      </c>
      <c r="H877" s="25">
        <v>3190</v>
      </c>
      <c r="I877" s="26">
        <f t="shared" si="27"/>
        <v>-1017182.1547444484</v>
      </c>
      <c r="J877" s="26">
        <f t="shared" si="28"/>
        <v>1049634.1089160112</v>
      </c>
      <c r="K877" s="26" t="str">
        <f t="shared" si="29"/>
        <v>Good</v>
      </c>
      <c r="L877" s="25">
        <f t="shared" si="30"/>
        <v>3190</v>
      </c>
      <c r="M877" s="26">
        <f t="shared" si="31"/>
        <v>-13975.836194986849</v>
      </c>
      <c r="N877" s="26">
        <f t="shared" si="32"/>
        <v>20870.014808382854</v>
      </c>
      <c r="O877" s="26" t="str">
        <f t="shared" si="33"/>
        <v>Good</v>
      </c>
      <c r="P877" s="25">
        <f t="shared" si="34"/>
        <v>3190</v>
      </c>
      <c r="Q877" s="25">
        <f t="shared" si="35"/>
        <v>3190</v>
      </c>
    </row>
    <row r="878" spans="6:17" ht="15.75" customHeight="1" x14ac:dyDescent="0.2">
      <c r="F878" s="16">
        <v>44859.913062956643</v>
      </c>
      <c r="G878" s="24">
        <v>44859.913062956643</v>
      </c>
      <c r="H878" s="25">
        <v>3452</v>
      </c>
      <c r="I878" s="26">
        <f t="shared" si="27"/>
        <v>-1017182.1547444484</v>
      </c>
      <c r="J878" s="26">
        <f t="shared" si="28"/>
        <v>1049634.1089160112</v>
      </c>
      <c r="K878" s="26" t="str">
        <f t="shared" si="29"/>
        <v>Good</v>
      </c>
      <c r="L878" s="25">
        <f t="shared" si="30"/>
        <v>3452</v>
      </c>
      <c r="M878" s="26">
        <f t="shared" si="31"/>
        <v>-13975.836194986849</v>
      </c>
      <c r="N878" s="26">
        <f t="shared" si="32"/>
        <v>20870.014808382854</v>
      </c>
      <c r="O878" s="26" t="str">
        <f t="shared" si="33"/>
        <v>Good</v>
      </c>
      <c r="P878" s="25">
        <f t="shared" si="34"/>
        <v>3452</v>
      </c>
      <c r="Q878" s="25">
        <f t="shared" si="35"/>
        <v>3452</v>
      </c>
    </row>
    <row r="879" spans="6:17" ht="15.75" customHeight="1" x14ac:dyDescent="0.2">
      <c r="F879" s="16">
        <v>44859.326486445461</v>
      </c>
      <c r="G879" s="24">
        <v>44859.326486445461</v>
      </c>
      <c r="H879" s="25">
        <v>3578</v>
      </c>
      <c r="I879" s="26">
        <f t="shared" si="27"/>
        <v>-1017182.1547444484</v>
      </c>
      <c r="J879" s="26">
        <f t="shared" si="28"/>
        <v>1049634.1089160112</v>
      </c>
      <c r="K879" s="26" t="str">
        <f t="shared" si="29"/>
        <v>Good</v>
      </c>
      <c r="L879" s="25">
        <f t="shared" si="30"/>
        <v>3578</v>
      </c>
      <c r="M879" s="26">
        <f t="shared" si="31"/>
        <v>-13975.836194986849</v>
      </c>
      <c r="N879" s="26">
        <f t="shared" si="32"/>
        <v>20870.014808382854</v>
      </c>
      <c r="O879" s="26" t="str">
        <f t="shared" si="33"/>
        <v>Good</v>
      </c>
      <c r="P879" s="25">
        <f t="shared" si="34"/>
        <v>3578</v>
      </c>
      <c r="Q879" s="25">
        <f t="shared" si="35"/>
        <v>3578</v>
      </c>
    </row>
    <row r="880" spans="6:17" ht="15.75" customHeight="1" x14ac:dyDescent="0.2">
      <c r="F880" s="16">
        <v>44858.780665803541</v>
      </c>
      <c r="G880" s="24">
        <v>44858.780665803541</v>
      </c>
      <c r="H880" s="25">
        <v>2976</v>
      </c>
      <c r="I880" s="26">
        <f t="shared" si="27"/>
        <v>-1017182.1547444484</v>
      </c>
      <c r="J880" s="26">
        <f t="shared" si="28"/>
        <v>1049634.1089160112</v>
      </c>
      <c r="K880" s="26" t="str">
        <f t="shared" si="29"/>
        <v>Good</v>
      </c>
      <c r="L880" s="25">
        <f t="shared" si="30"/>
        <v>2976</v>
      </c>
      <c r="M880" s="26">
        <f t="shared" si="31"/>
        <v>-13975.836194986849</v>
      </c>
      <c r="N880" s="26">
        <f t="shared" si="32"/>
        <v>20870.014808382854</v>
      </c>
      <c r="O880" s="26" t="str">
        <f t="shared" si="33"/>
        <v>Good</v>
      </c>
      <c r="P880" s="25">
        <f t="shared" si="34"/>
        <v>2976</v>
      </c>
      <c r="Q880" s="25">
        <f t="shared" si="35"/>
        <v>2976</v>
      </c>
    </row>
    <row r="881" spans="6:17" ht="15.75" customHeight="1" x14ac:dyDescent="0.2">
      <c r="F881" s="16">
        <v>44858.214414866197</v>
      </c>
      <c r="G881" s="24">
        <v>44858.214414866197</v>
      </c>
      <c r="H881" s="25">
        <v>3522</v>
      </c>
      <c r="I881" s="26">
        <f t="shared" si="27"/>
        <v>-1017182.1547444484</v>
      </c>
      <c r="J881" s="26">
        <f t="shared" si="28"/>
        <v>1049634.1089160112</v>
      </c>
      <c r="K881" s="26" t="str">
        <f t="shared" si="29"/>
        <v>Good</v>
      </c>
      <c r="L881" s="25">
        <f t="shared" si="30"/>
        <v>3522</v>
      </c>
      <c r="M881" s="26">
        <f t="shared" si="31"/>
        <v>-13975.836194986849</v>
      </c>
      <c r="N881" s="26">
        <f t="shared" si="32"/>
        <v>20870.014808382854</v>
      </c>
      <c r="O881" s="26" t="str">
        <f t="shared" si="33"/>
        <v>Good</v>
      </c>
      <c r="P881" s="25">
        <f t="shared" si="34"/>
        <v>3522</v>
      </c>
      <c r="Q881" s="25">
        <f t="shared" si="35"/>
        <v>3522</v>
      </c>
    </row>
    <row r="882" spans="6:17" ht="15.75" customHeight="1" x14ac:dyDescent="0.2">
      <c r="F882" s="16">
        <v>44855.90209823817</v>
      </c>
      <c r="G882" s="24">
        <v>44855.90209823817</v>
      </c>
      <c r="H882" s="25">
        <v>3180</v>
      </c>
      <c r="I882" s="26">
        <f t="shared" si="27"/>
        <v>-1017182.1547444484</v>
      </c>
      <c r="J882" s="26">
        <f t="shared" si="28"/>
        <v>1049634.1089160112</v>
      </c>
      <c r="K882" s="26" t="str">
        <f t="shared" si="29"/>
        <v>Good</v>
      </c>
      <c r="L882" s="25">
        <f t="shared" si="30"/>
        <v>3180</v>
      </c>
      <c r="M882" s="26">
        <f t="shared" si="31"/>
        <v>-13975.836194986849</v>
      </c>
      <c r="N882" s="26">
        <f t="shared" si="32"/>
        <v>20870.014808382854</v>
      </c>
      <c r="O882" s="26" t="str">
        <f t="shared" si="33"/>
        <v>Good</v>
      </c>
      <c r="P882" s="25">
        <f t="shared" si="34"/>
        <v>3180</v>
      </c>
      <c r="Q882" s="25">
        <f t="shared" si="35"/>
        <v>3180</v>
      </c>
    </row>
    <row r="883" spans="6:17" ht="15.75" customHeight="1" x14ac:dyDescent="0.2">
      <c r="F883" s="16">
        <v>44855.372904919102</v>
      </c>
      <c r="G883" s="24">
        <v>44855.372904919102</v>
      </c>
      <c r="H883" s="25">
        <v>3125</v>
      </c>
      <c r="I883" s="26">
        <f t="shared" si="27"/>
        <v>-1017182.1547444484</v>
      </c>
      <c r="J883" s="26">
        <f t="shared" si="28"/>
        <v>1049634.1089160112</v>
      </c>
      <c r="K883" s="26" t="str">
        <f t="shared" si="29"/>
        <v>Good</v>
      </c>
      <c r="L883" s="25">
        <f t="shared" si="30"/>
        <v>3125</v>
      </c>
      <c r="M883" s="26">
        <f t="shared" si="31"/>
        <v>-13975.836194986849</v>
      </c>
      <c r="N883" s="26">
        <f t="shared" si="32"/>
        <v>20870.014808382854</v>
      </c>
      <c r="O883" s="26" t="str">
        <f t="shared" si="33"/>
        <v>Good</v>
      </c>
      <c r="P883" s="25">
        <f t="shared" si="34"/>
        <v>3125</v>
      </c>
      <c r="Q883" s="25">
        <f t="shared" si="35"/>
        <v>3125</v>
      </c>
    </row>
    <row r="884" spans="6:17" ht="15.75" customHeight="1" x14ac:dyDescent="0.2">
      <c r="F884" s="16">
        <v>44854.767771854647</v>
      </c>
      <c r="G884" s="24">
        <v>44854.767771854647</v>
      </c>
      <c r="H884" s="25">
        <v>3539</v>
      </c>
      <c r="I884" s="26">
        <f t="shared" si="27"/>
        <v>-1017182.1547444484</v>
      </c>
      <c r="J884" s="26">
        <f t="shared" si="28"/>
        <v>1049634.1089160112</v>
      </c>
      <c r="K884" s="26" t="str">
        <f t="shared" si="29"/>
        <v>Good</v>
      </c>
      <c r="L884" s="25">
        <f t="shared" si="30"/>
        <v>3539</v>
      </c>
      <c r="M884" s="26">
        <f t="shared" si="31"/>
        <v>-13975.836194986849</v>
      </c>
      <c r="N884" s="26">
        <f t="shared" si="32"/>
        <v>20870.014808382854</v>
      </c>
      <c r="O884" s="26" t="str">
        <f t="shared" si="33"/>
        <v>Good</v>
      </c>
      <c r="P884" s="25">
        <f t="shared" si="34"/>
        <v>3539</v>
      </c>
      <c r="Q884" s="25">
        <f t="shared" si="35"/>
        <v>3539</v>
      </c>
    </row>
    <row r="885" spans="6:17" ht="15.75" customHeight="1" x14ac:dyDescent="0.2">
      <c r="F885" s="16">
        <v>44854.155243230533</v>
      </c>
      <c r="G885" s="24">
        <v>44854.155243230533</v>
      </c>
      <c r="H885" s="25">
        <v>3626</v>
      </c>
      <c r="I885" s="26">
        <f t="shared" si="27"/>
        <v>-1017182.1547444484</v>
      </c>
      <c r="J885" s="26">
        <f t="shared" si="28"/>
        <v>1049634.1089160112</v>
      </c>
      <c r="K885" s="26" t="str">
        <f t="shared" si="29"/>
        <v>Good</v>
      </c>
      <c r="L885" s="25">
        <f t="shared" si="30"/>
        <v>3626</v>
      </c>
      <c r="M885" s="26">
        <f t="shared" si="31"/>
        <v>-13975.836194986849</v>
      </c>
      <c r="N885" s="26">
        <f t="shared" si="32"/>
        <v>20870.014808382854</v>
      </c>
      <c r="O885" s="26" t="str">
        <f t="shared" si="33"/>
        <v>Good</v>
      </c>
      <c r="P885" s="25">
        <f t="shared" si="34"/>
        <v>3626</v>
      </c>
      <c r="Q885" s="25">
        <f t="shared" si="35"/>
        <v>3626</v>
      </c>
    </row>
    <row r="886" spans="6:17" ht="15.75" customHeight="1" x14ac:dyDescent="0.2">
      <c r="F886" s="16">
        <v>44853.575664998818</v>
      </c>
      <c r="G886" s="24">
        <v>44853.575664998818</v>
      </c>
      <c r="H886" s="25">
        <v>3428</v>
      </c>
      <c r="I886" s="26">
        <f t="shared" si="27"/>
        <v>-1017182.1547444484</v>
      </c>
      <c r="J886" s="26">
        <f t="shared" si="28"/>
        <v>1049634.1089160112</v>
      </c>
      <c r="K886" s="26" t="str">
        <f t="shared" si="29"/>
        <v>Good</v>
      </c>
      <c r="L886" s="25">
        <f t="shared" si="30"/>
        <v>3428</v>
      </c>
      <c r="M886" s="26">
        <f t="shared" si="31"/>
        <v>-13975.836194986849</v>
      </c>
      <c r="N886" s="26">
        <f t="shared" si="32"/>
        <v>20870.014808382854</v>
      </c>
      <c r="O886" s="26" t="str">
        <f t="shared" si="33"/>
        <v>Good</v>
      </c>
      <c r="P886" s="25">
        <f t="shared" si="34"/>
        <v>3428</v>
      </c>
      <c r="Q886" s="25">
        <f t="shared" si="35"/>
        <v>3428</v>
      </c>
    </row>
    <row r="887" spans="6:17" ht="15.75" customHeight="1" x14ac:dyDescent="0.2">
      <c r="F887" s="16">
        <v>44853.039743497859</v>
      </c>
      <c r="G887" s="24">
        <v>44853.039743497859</v>
      </c>
      <c r="H887" s="25">
        <v>2993</v>
      </c>
      <c r="I887" s="26">
        <f t="shared" si="27"/>
        <v>-1017182.1547444484</v>
      </c>
      <c r="J887" s="26">
        <f t="shared" si="28"/>
        <v>1049634.1089160112</v>
      </c>
      <c r="K887" s="26" t="str">
        <f t="shared" si="29"/>
        <v>Good</v>
      </c>
      <c r="L887" s="25">
        <f t="shared" si="30"/>
        <v>2993</v>
      </c>
      <c r="M887" s="26">
        <f t="shared" si="31"/>
        <v>-13975.836194986849</v>
      </c>
      <c r="N887" s="26">
        <f t="shared" si="32"/>
        <v>20870.014808382854</v>
      </c>
      <c r="O887" s="26" t="str">
        <f t="shared" si="33"/>
        <v>Good</v>
      </c>
      <c r="P887" s="25">
        <f t="shared" si="34"/>
        <v>2993</v>
      </c>
      <c r="Q887" s="25">
        <f t="shared" si="35"/>
        <v>2993</v>
      </c>
    </row>
    <row r="888" spans="6:17" ht="15.75" customHeight="1" x14ac:dyDescent="0.2">
      <c r="F888" s="16">
        <v>44852.425841483644</v>
      </c>
      <c r="G888" s="24">
        <v>44852.425841483644</v>
      </c>
      <c r="H888" s="25">
        <v>2827</v>
      </c>
      <c r="I888" s="26">
        <f t="shared" si="27"/>
        <v>-1017182.1547444484</v>
      </c>
      <c r="J888" s="26">
        <f t="shared" si="28"/>
        <v>1049634.1089160112</v>
      </c>
      <c r="K888" s="26" t="str">
        <f t="shared" si="29"/>
        <v>Good</v>
      </c>
      <c r="L888" s="25">
        <f t="shared" si="30"/>
        <v>2827</v>
      </c>
      <c r="M888" s="26">
        <f t="shared" si="31"/>
        <v>-13975.836194986849</v>
      </c>
      <c r="N888" s="26">
        <f t="shared" si="32"/>
        <v>20870.014808382854</v>
      </c>
      <c r="O888" s="26" t="str">
        <f t="shared" si="33"/>
        <v>Good</v>
      </c>
      <c r="P888" s="25">
        <f t="shared" si="34"/>
        <v>2827</v>
      </c>
      <c r="Q888" s="25">
        <f t="shared" si="35"/>
        <v>2827</v>
      </c>
    </row>
    <row r="889" spans="6:17" ht="15.75" customHeight="1" x14ac:dyDescent="0.2">
      <c r="F889" s="16">
        <v>44851.884327802902</v>
      </c>
      <c r="G889" s="24">
        <v>44851.884327802902</v>
      </c>
      <c r="H889" s="25">
        <v>3064</v>
      </c>
      <c r="I889" s="26">
        <f t="shared" si="27"/>
        <v>-1017182.1547444484</v>
      </c>
      <c r="J889" s="26">
        <f t="shared" si="28"/>
        <v>1049634.1089160112</v>
      </c>
      <c r="K889" s="26" t="str">
        <f t="shared" si="29"/>
        <v>Good</v>
      </c>
      <c r="L889" s="25">
        <f t="shared" si="30"/>
        <v>3064</v>
      </c>
      <c r="M889" s="26">
        <f t="shared" si="31"/>
        <v>-13975.836194986849</v>
      </c>
      <c r="N889" s="26">
        <f t="shared" si="32"/>
        <v>20870.014808382854</v>
      </c>
      <c r="O889" s="26" t="str">
        <f t="shared" si="33"/>
        <v>Good</v>
      </c>
      <c r="P889" s="25">
        <f t="shared" si="34"/>
        <v>3064</v>
      </c>
      <c r="Q889" s="25">
        <f t="shared" si="35"/>
        <v>3064</v>
      </c>
    </row>
    <row r="890" spans="6:17" ht="15.75" customHeight="1" x14ac:dyDescent="0.2">
      <c r="F890" s="16">
        <v>44851.32798813939</v>
      </c>
      <c r="G890" s="24">
        <v>44851.32798813939</v>
      </c>
      <c r="H890" s="25">
        <v>3344</v>
      </c>
      <c r="I890" s="26">
        <f t="shared" si="27"/>
        <v>-1017182.1547444484</v>
      </c>
      <c r="J890" s="26">
        <f t="shared" si="28"/>
        <v>1049634.1089160112</v>
      </c>
      <c r="K890" s="26" t="str">
        <f t="shared" si="29"/>
        <v>Good</v>
      </c>
      <c r="L890" s="25">
        <f t="shared" si="30"/>
        <v>3344</v>
      </c>
      <c r="M890" s="26">
        <f t="shared" si="31"/>
        <v>-13975.836194986849</v>
      </c>
      <c r="N890" s="26">
        <f t="shared" si="32"/>
        <v>20870.014808382854</v>
      </c>
      <c r="O890" s="26" t="str">
        <f t="shared" si="33"/>
        <v>Good</v>
      </c>
      <c r="P890" s="25">
        <f t="shared" si="34"/>
        <v>3344</v>
      </c>
      <c r="Q890" s="25">
        <f t="shared" si="35"/>
        <v>3344</v>
      </c>
    </row>
    <row r="891" spans="6:17" ht="15.75" customHeight="1" x14ac:dyDescent="0.2">
      <c r="F891" s="16">
        <v>44848.482001774857</v>
      </c>
      <c r="G891" s="24">
        <v>44848.482001774857</v>
      </c>
      <c r="H891" s="25">
        <v>3430</v>
      </c>
      <c r="I891" s="26">
        <f t="shared" si="27"/>
        <v>-1017182.1547444484</v>
      </c>
      <c r="J891" s="26">
        <f t="shared" si="28"/>
        <v>1049634.1089160112</v>
      </c>
      <c r="K891" s="26" t="str">
        <f t="shared" si="29"/>
        <v>Good</v>
      </c>
      <c r="L891" s="25">
        <f t="shared" si="30"/>
        <v>3430</v>
      </c>
      <c r="M891" s="26">
        <f t="shared" si="31"/>
        <v>-13975.836194986849</v>
      </c>
      <c r="N891" s="26">
        <f t="shared" si="32"/>
        <v>20870.014808382854</v>
      </c>
      <c r="O891" s="26" t="str">
        <f t="shared" si="33"/>
        <v>Good</v>
      </c>
      <c r="P891" s="25">
        <f t="shared" si="34"/>
        <v>3430</v>
      </c>
      <c r="Q891" s="25">
        <f t="shared" si="35"/>
        <v>3430</v>
      </c>
    </row>
    <row r="892" spans="6:17" ht="15.75" customHeight="1" x14ac:dyDescent="0.2">
      <c r="F892" s="16">
        <v>44847.936029764736</v>
      </c>
      <c r="G892" s="24">
        <v>44847.936029764736</v>
      </c>
      <c r="H892" s="25">
        <v>3400</v>
      </c>
      <c r="I892" s="26">
        <f t="shared" si="27"/>
        <v>-1017182.1547444484</v>
      </c>
      <c r="J892" s="26">
        <f t="shared" si="28"/>
        <v>1049634.1089160112</v>
      </c>
      <c r="K892" s="26" t="str">
        <f t="shared" si="29"/>
        <v>Good</v>
      </c>
      <c r="L892" s="25">
        <f t="shared" si="30"/>
        <v>3400</v>
      </c>
      <c r="M892" s="26">
        <f t="shared" si="31"/>
        <v>-13975.836194986849</v>
      </c>
      <c r="N892" s="26">
        <f t="shared" si="32"/>
        <v>20870.014808382854</v>
      </c>
      <c r="O892" s="26" t="str">
        <f t="shared" si="33"/>
        <v>Good</v>
      </c>
      <c r="P892" s="25">
        <f t="shared" si="34"/>
        <v>3400</v>
      </c>
      <c r="Q892" s="25">
        <f t="shared" si="35"/>
        <v>3400</v>
      </c>
    </row>
    <row r="893" spans="6:17" ht="15.75" customHeight="1" x14ac:dyDescent="0.2">
      <c r="F893" s="16">
        <v>44847.376399502085</v>
      </c>
      <c r="G893" s="24">
        <v>44847.376399502085</v>
      </c>
      <c r="H893" s="25">
        <v>3175</v>
      </c>
      <c r="I893" s="26">
        <f t="shared" si="27"/>
        <v>-1017182.1547444484</v>
      </c>
      <c r="J893" s="26">
        <f t="shared" si="28"/>
        <v>1049634.1089160112</v>
      </c>
      <c r="K893" s="26" t="str">
        <f t="shared" si="29"/>
        <v>Good</v>
      </c>
      <c r="L893" s="25">
        <f t="shared" si="30"/>
        <v>3175</v>
      </c>
      <c r="M893" s="26">
        <f t="shared" si="31"/>
        <v>-13975.836194986849</v>
      </c>
      <c r="N893" s="26">
        <f t="shared" si="32"/>
        <v>20870.014808382854</v>
      </c>
      <c r="O893" s="26" t="str">
        <f t="shared" si="33"/>
        <v>Good</v>
      </c>
      <c r="P893" s="25">
        <f t="shared" si="34"/>
        <v>3175</v>
      </c>
      <c r="Q893" s="25">
        <f t="shared" si="35"/>
        <v>3175</v>
      </c>
    </row>
    <row r="894" spans="6:17" ht="15.75" customHeight="1" x14ac:dyDescent="0.2">
      <c r="F894" s="16">
        <v>44846.794543982141</v>
      </c>
      <c r="G894" s="24">
        <v>44846.794543982141</v>
      </c>
      <c r="H894" s="25">
        <v>3179</v>
      </c>
      <c r="I894" s="26">
        <f t="shared" si="27"/>
        <v>-1017182.1547444484</v>
      </c>
      <c r="J894" s="26">
        <f t="shared" si="28"/>
        <v>1049634.1089160112</v>
      </c>
      <c r="K894" s="26" t="str">
        <f t="shared" si="29"/>
        <v>Good</v>
      </c>
      <c r="L894" s="25">
        <f t="shared" si="30"/>
        <v>3179</v>
      </c>
      <c r="M894" s="26">
        <f t="shared" si="31"/>
        <v>-13975.836194986849</v>
      </c>
      <c r="N894" s="26">
        <f t="shared" si="32"/>
        <v>20870.014808382854</v>
      </c>
      <c r="O894" s="26" t="str">
        <f t="shared" si="33"/>
        <v>Good</v>
      </c>
      <c r="P894" s="25">
        <f t="shared" si="34"/>
        <v>3179</v>
      </c>
      <c r="Q894" s="25">
        <f t="shared" si="35"/>
        <v>3179</v>
      </c>
    </row>
    <row r="895" spans="6:17" ht="15.75" customHeight="1" x14ac:dyDescent="0.2">
      <c r="F895" s="16">
        <v>44846.252981152153</v>
      </c>
      <c r="G895" s="24">
        <v>44846.252981152153</v>
      </c>
      <c r="H895" s="25">
        <v>2947</v>
      </c>
      <c r="I895" s="26">
        <f t="shared" si="27"/>
        <v>-1017182.1547444484</v>
      </c>
      <c r="J895" s="26">
        <f t="shared" si="28"/>
        <v>1049634.1089160112</v>
      </c>
      <c r="K895" s="26" t="str">
        <f t="shared" si="29"/>
        <v>Good</v>
      </c>
      <c r="L895" s="25">
        <f t="shared" si="30"/>
        <v>2947</v>
      </c>
      <c r="M895" s="26">
        <f t="shared" si="31"/>
        <v>-13975.836194986849</v>
      </c>
      <c r="N895" s="26">
        <f t="shared" si="32"/>
        <v>20870.014808382854</v>
      </c>
      <c r="O895" s="26" t="str">
        <f t="shared" si="33"/>
        <v>Good</v>
      </c>
      <c r="P895" s="25">
        <f t="shared" si="34"/>
        <v>2947</v>
      </c>
      <c r="Q895" s="25">
        <f t="shared" si="35"/>
        <v>2947</v>
      </c>
    </row>
    <row r="896" spans="6:17" ht="15.75" customHeight="1" x14ac:dyDescent="0.2">
      <c r="F896" s="16">
        <v>44845.640604348606</v>
      </c>
      <c r="G896" s="24">
        <v>44845.640604348606</v>
      </c>
      <c r="H896" s="25">
        <v>3290</v>
      </c>
      <c r="I896" s="26">
        <f t="shared" si="27"/>
        <v>-1017182.1547444484</v>
      </c>
      <c r="J896" s="26">
        <f t="shared" si="28"/>
        <v>1049634.1089160112</v>
      </c>
      <c r="K896" s="26" t="str">
        <f t="shared" si="29"/>
        <v>Good</v>
      </c>
      <c r="L896" s="25">
        <f t="shared" si="30"/>
        <v>3290</v>
      </c>
      <c r="M896" s="26">
        <f t="shared" si="31"/>
        <v>-13975.836194986849</v>
      </c>
      <c r="N896" s="26">
        <f t="shared" si="32"/>
        <v>20870.014808382854</v>
      </c>
      <c r="O896" s="26" t="str">
        <f t="shared" si="33"/>
        <v>Good</v>
      </c>
      <c r="P896" s="25">
        <f t="shared" si="34"/>
        <v>3290</v>
      </c>
      <c r="Q896" s="25">
        <f t="shared" si="35"/>
        <v>3290</v>
      </c>
    </row>
    <row r="897" spans="6:17" ht="15.75" customHeight="1" x14ac:dyDescent="0.2">
      <c r="F897" s="16">
        <v>44845.064038827491</v>
      </c>
      <c r="G897" s="24">
        <v>44845.064038827491</v>
      </c>
      <c r="H897" s="25">
        <v>3165</v>
      </c>
      <c r="I897" s="26">
        <f t="shared" si="27"/>
        <v>-1017182.1547444484</v>
      </c>
      <c r="J897" s="26">
        <f t="shared" si="28"/>
        <v>1049634.1089160112</v>
      </c>
      <c r="K897" s="26" t="str">
        <f t="shared" si="29"/>
        <v>Good</v>
      </c>
      <c r="L897" s="25">
        <f t="shared" si="30"/>
        <v>3165</v>
      </c>
      <c r="M897" s="26">
        <f t="shared" si="31"/>
        <v>-13975.836194986849</v>
      </c>
      <c r="N897" s="26">
        <f t="shared" si="32"/>
        <v>20870.014808382854</v>
      </c>
      <c r="O897" s="26" t="str">
        <f t="shared" si="33"/>
        <v>Good</v>
      </c>
      <c r="P897" s="25">
        <f t="shared" si="34"/>
        <v>3165</v>
      </c>
      <c r="Q897" s="25">
        <f t="shared" si="35"/>
        <v>3165</v>
      </c>
    </row>
    <row r="898" spans="6:17" ht="15.75" customHeight="1" x14ac:dyDescent="0.2">
      <c r="F898" s="16">
        <v>44844.520479140418</v>
      </c>
      <c r="G898" s="24">
        <v>44844.520479140418</v>
      </c>
      <c r="H898" s="25">
        <v>3031</v>
      </c>
      <c r="I898" s="26">
        <f t="shared" si="27"/>
        <v>-1017182.1547444484</v>
      </c>
      <c r="J898" s="26">
        <f t="shared" si="28"/>
        <v>1049634.1089160112</v>
      </c>
      <c r="K898" s="26" t="str">
        <f t="shared" si="29"/>
        <v>Good</v>
      </c>
      <c r="L898" s="25">
        <f t="shared" si="30"/>
        <v>3031</v>
      </c>
      <c r="M898" s="26">
        <f t="shared" si="31"/>
        <v>-13975.836194986849</v>
      </c>
      <c r="N898" s="26">
        <f t="shared" si="32"/>
        <v>20870.014808382854</v>
      </c>
      <c r="O898" s="26" t="str">
        <f t="shared" si="33"/>
        <v>Good</v>
      </c>
      <c r="P898" s="25">
        <f t="shared" si="34"/>
        <v>3031</v>
      </c>
      <c r="Q898" s="25">
        <f t="shared" si="35"/>
        <v>3031</v>
      </c>
    </row>
    <row r="899" spans="6:17" ht="15.75" customHeight="1" x14ac:dyDescent="0.2">
      <c r="F899" s="16">
        <v>44841.578921065637</v>
      </c>
      <c r="G899" s="24">
        <v>44841.578921065637</v>
      </c>
      <c r="H899" s="25">
        <v>3341</v>
      </c>
      <c r="I899" s="26">
        <f t="shared" si="27"/>
        <v>-1017182.1547444484</v>
      </c>
      <c r="J899" s="26">
        <f t="shared" si="28"/>
        <v>1049634.1089160112</v>
      </c>
      <c r="K899" s="26" t="str">
        <f t="shared" si="29"/>
        <v>Good</v>
      </c>
      <c r="L899" s="25">
        <f t="shared" si="30"/>
        <v>3341</v>
      </c>
      <c r="M899" s="26">
        <f t="shared" si="31"/>
        <v>-13975.836194986849</v>
      </c>
      <c r="N899" s="26">
        <f t="shared" si="32"/>
        <v>20870.014808382854</v>
      </c>
      <c r="O899" s="26" t="str">
        <f t="shared" si="33"/>
        <v>Good</v>
      </c>
      <c r="P899" s="25">
        <f t="shared" si="34"/>
        <v>3341</v>
      </c>
      <c r="Q899" s="25">
        <f t="shared" si="35"/>
        <v>3341</v>
      </c>
    </row>
    <row r="900" spans="6:17" ht="15.75" customHeight="1" x14ac:dyDescent="0.2">
      <c r="F900" s="16">
        <v>44841.003527409041</v>
      </c>
      <c r="G900" s="24">
        <v>44841.003527409041</v>
      </c>
      <c r="H900" s="25">
        <v>3121</v>
      </c>
      <c r="I900" s="26">
        <f t="shared" si="27"/>
        <v>-1017182.1547444484</v>
      </c>
      <c r="J900" s="26">
        <f t="shared" si="28"/>
        <v>1049634.1089160112</v>
      </c>
      <c r="K900" s="26" t="str">
        <f t="shared" si="29"/>
        <v>Good</v>
      </c>
      <c r="L900" s="25">
        <f t="shared" si="30"/>
        <v>3121</v>
      </c>
      <c r="M900" s="26">
        <f t="shared" si="31"/>
        <v>-13975.836194986849</v>
      </c>
      <c r="N900" s="26">
        <f t="shared" si="32"/>
        <v>20870.014808382854</v>
      </c>
      <c r="O900" s="26" t="str">
        <f t="shared" si="33"/>
        <v>Good</v>
      </c>
      <c r="P900" s="25">
        <f t="shared" si="34"/>
        <v>3121</v>
      </c>
      <c r="Q900" s="25">
        <f t="shared" si="35"/>
        <v>3121</v>
      </c>
    </row>
    <row r="901" spans="6:17" ht="15.75" customHeight="1" x14ac:dyDescent="0.2">
      <c r="F901" s="16">
        <v>44840.395115701198</v>
      </c>
      <c r="G901" s="24">
        <v>44840.395115701198</v>
      </c>
      <c r="H901" s="25">
        <v>3416</v>
      </c>
      <c r="I901" s="26">
        <f t="shared" si="27"/>
        <v>-1017182.1547444484</v>
      </c>
      <c r="J901" s="26">
        <f t="shared" si="28"/>
        <v>1049634.1089160112</v>
      </c>
      <c r="K901" s="26" t="str">
        <f t="shared" si="29"/>
        <v>Good</v>
      </c>
      <c r="L901" s="25">
        <f t="shared" si="30"/>
        <v>3416</v>
      </c>
      <c r="M901" s="26">
        <f t="shared" si="31"/>
        <v>-13975.836194986849</v>
      </c>
      <c r="N901" s="26">
        <f t="shared" si="32"/>
        <v>20870.014808382854</v>
      </c>
      <c r="O901" s="26" t="str">
        <f t="shared" si="33"/>
        <v>Good</v>
      </c>
      <c r="P901" s="25">
        <f t="shared" si="34"/>
        <v>3416</v>
      </c>
      <c r="Q901" s="25">
        <f t="shared" si="35"/>
        <v>3416</v>
      </c>
    </row>
    <row r="902" spans="6:17" ht="15.75" customHeight="1" x14ac:dyDescent="0.2">
      <c r="F902" s="16">
        <v>44839.835117225441</v>
      </c>
      <c r="G902" s="24">
        <v>44839.835117225441</v>
      </c>
      <c r="H902" s="25">
        <v>2954</v>
      </c>
      <c r="I902" s="26">
        <f t="shared" si="27"/>
        <v>-1017182.1547444484</v>
      </c>
      <c r="J902" s="26">
        <f t="shared" si="28"/>
        <v>1049634.1089160112</v>
      </c>
      <c r="K902" s="26" t="str">
        <f t="shared" si="29"/>
        <v>Good</v>
      </c>
      <c r="L902" s="25">
        <f t="shared" si="30"/>
        <v>2954</v>
      </c>
      <c r="M902" s="26">
        <f t="shared" si="31"/>
        <v>-13975.836194986849</v>
      </c>
      <c r="N902" s="26">
        <f t="shared" si="32"/>
        <v>20870.014808382854</v>
      </c>
      <c r="O902" s="26" t="str">
        <f t="shared" si="33"/>
        <v>Good</v>
      </c>
      <c r="P902" s="25">
        <f t="shared" si="34"/>
        <v>2954</v>
      </c>
      <c r="Q902" s="25">
        <f t="shared" si="35"/>
        <v>2954</v>
      </c>
    </row>
    <row r="903" spans="6:17" ht="15.75" customHeight="1" x14ac:dyDescent="0.2">
      <c r="F903" s="16">
        <v>44839.25093355478</v>
      </c>
      <c r="G903" s="24">
        <v>44839.25093355478</v>
      </c>
      <c r="H903" s="25">
        <v>2742</v>
      </c>
      <c r="I903" s="26">
        <f t="shared" si="27"/>
        <v>-1017182.1547444484</v>
      </c>
      <c r="J903" s="26">
        <f t="shared" si="28"/>
        <v>1049634.1089160112</v>
      </c>
      <c r="K903" s="26" t="str">
        <f t="shared" si="29"/>
        <v>Good</v>
      </c>
      <c r="L903" s="25">
        <f t="shared" si="30"/>
        <v>2742</v>
      </c>
      <c r="M903" s="26">
        <f t="shared" si="31"/>
        <v>-13975.836194986849</v>
      </c>
      <c r="N903" s="26">
        <f t="shared" si="32"/>
        <v>20870.014808382854</v>
      </c>
      <c r="O903" s="26" t="str">
        <f t="shared" si="33"/>
        <v>Good</v>
      </c>
      <c r="P903" s="25">
        <f t="shared" si="34"/>
        <v>2742</v>
      </c>
      <c r="Q903" s="25">
        <f t="shared" si="35"/>
        <v>2742</v>
      </c>
    </row>
    <row r="904" spans="6:17" ht="15.75" customHeight="1" x14ac:dyDescent="0.2">
      <c r="F904" s="16">
        <v>44838.681908377235</v>
      </c>
      <c r="G904" s="24">
        <v>44838.681908377235</v>
      </c>
      <c r="H904" s="25">
        <v>2929</v>
      </c>
      <c r="I904" s="26">
        <f t="shared" si="27"/>
        <v>-1017182.1547444484</v>
      </c>
      <c r="J904" s="26">
        <f t="shared" si="28"/>
        <v>1049634.1089160112</v>
      </c>
      <c r="K904" s="26" t="str">
        <f t="shared" si="29"/>
        <v>Good</v>
      </c>
      <c r="L904" s="25">
        <f t="shared" si="30"/>
        <v>2929</v>
      </c>
      <c r="M904" s="26">
        <f t="shared" si="31"/>
        <v>-13975.836194986849</v>
      </c>
      <c r="N904" s="26">
        <f t="shared" si="32"/>
        <v>20870.014808382854</v>
      </c>
      <c r="O904" s="26" t="str">
        <f t="shared" si="33"/>
        <v>Good</v>
      </c>
      <c r="P904" s="25">
        <f t="shared" si="34"/>
        <v>2929</v>
      </c>
      <c r="Q904" s="25">
        <f t="shared" si="35"/>
        <v>2929</v>
      </c>
    </row>
    <row r="905" spans="6:17" ht="15.75" customHeight="1" x14ac:dyDescent="0.2">
      <c r="F905" s="16">
        <v>44838.138580513027</v>
      </c>
      <c r="G905" s="24">
        <v>44838.138580513027</v>
      </c>
      <c r="H905" s="25">
        <v>2802</v>
      </c>
      <c r="I905" s="26">
        <f t="shared" si="27"/>
        <v>-1017182.1547444484</v>
      </c>
      <c r="J905" s="26">
        <f t="shared" si="28"/>
        <v>1049634.1089160112</v>
      </c>
      <c r="K905" s="26" t="str">
        <f t="shared" si="29"/>
        <v>Good</v>
      </c>
      <c r="L905" s="25">
        <f t="shared" si="30"/>
        <v>2802</v>
      </c>
      <c r="M905" s="26">
        <f t="shared" si="31"/>
        <v>-13975.836194986849</v>
      </c>
      <c r="N905" s="26">
        <f t="shared" si="32"/>
        <v>20870.014808382854</v>
      </c>
      <c r="O905" s="26" t="str">
        <f t="shared" si="33"/>
        <v>Good</v>
      </c>
      <c r="P905" s="25">
        <f t="shared" si="34"/>
        <v>2802</v>
      </c>
      <c r="Q905" s="25">
        <f t="shared" si="35"/>
        <v>2802</v>
      </c>
    </row>
    <row r="906" spans="6:17" ht="15.75" customHeight="1" x14ac:dyDescent="0.2">
      <c r="F906" s="16">
        <v>44837.578136734992</v>
      </c>
      <c r="G906" s="24">
        <v>44837.578136734992</v>
      </c>
      <c r="H906" s="25">
        <v>2924</v>
      </c>
      <c r="I906" s="26">
        <f t="shared" si="27"/>
        <v>-1017182.1547444484</v>
      </c>
      <c r="J906" s="26">
        <f t="shared" si="28"/>
        <v>1049634.1089160112</v>
      </c>
      <c r="K906" s="26" t="str">
        <f t="shared" si="29"/>
        <v>Good</v>
      </c>
      <c r="L906" s="25">
        <f t="shared" si="30"/>
        <v>2924</v>
      </c>
      <c r="M906" s="26">
        <f t="shared" si="31"/>
        <v>-13975.836194986849</v>
      </c>
      <c r="N906" s="26">
        <f t="shared" si="32"/>
        <v>20870.014808382854</v>
      </c>
      <c r="O906" s="26" t="str">
        <f t="shared" si="33"/>
        <v>Good</v>
      </c>
      <c r="P906" s="25">
        <f t="shared" si="34"/>
        <v>2924</v>
      </c>
      <c r="Q906" s="25">
        <f t="shared" si="35"/>
        <v>2924</v>
      </c>
    </row>
    <row r="907" spans="6:17" ht="15.75" customHeight="1" x14ac:dyDescent="0.2">
      <c r="F907" s="16">
        <v>44834.786807080352</v>
      </c>
      <c r="G907" s="24">
        <v>44834.786807080352</v>
      </c>
      <c r="H907" s="25">
        <v>2886</v>
      </c>
      <c r="I907" s="26">
        <f t="shared" si="27"/>
        <v>-1017182.1547444484</v>
      </c>
      <c r="J907" s="26">
        <f t="shared" si="28"/>
        <v>1049634.1089160112</v>
      </c>
      <c r="K907" s="26" t="str">
        <f t="shared" si="29"/>
        <v>Good</v>
      </c>
      <c r="L907" s="25">
        <f t="shared" si="30"/>
        <v>2886</v>
      </c>
      <c r="M907" s="26">
        <f t="shared" si="31"/>
        <v>-13975.836194986849</v>
      </c>
      <c r="N907" s="26">
        <f t="shared" si="32"/>
        <v>20870.014808382854</v>
      </c>
      <c r="O907" s="26" t="str">
        <f t="shared" si="33"/>
        <v>Good</v>
      </c>
      <c r="P907" s="25">
        <f t="shared" si="34"/>
        <v>2886</v>
      </c>
      <c r="Q907" s="25">
        <f t="shared" si="35"/>
        <v>2886</v>
      </c>
    </row>
    <row r="908" spans="6:17" ht="15.75" customHeight="1" x14ac:dyDescent="0.2">
      <c r="F908" s="16">
        <v>44834.191515549377</v>
      </c>
      <c r="G908" s="24">
        <v>44834.191515549377</v>
      </c>
      <c r="H908" s="25">
        <v>3077</v>
      </c>
      <c r="I908" s="26">
        <f t="shared" si="27"/>
        <v>-1017182.1547444484</v>
      </c>
      <c r="J908" s="26">
        <f t="shared" si="28"/>
        <v>1049634.1089160112</v>
      </c>
      <c r="K908" s="26" t="str">
        <f t="shared" si="29"/>
        <v>Good</v>
      </c>
      <c r="L908" s="25">
        <f t="shared" si="30"/>
        <v>3077</v>
      </c>
      <c r="M908" s="26">
        <f t="shared" si="31"/>
        <v>-13975.836194986849</v>
      </c>
      <c r="N908" s="26">
        <f t="shared" si="32"/>
        <v>20870.014808382854</v>
      </c>
      <c r="O908" s="26" t="str">
        <f t="shared" si="33"/>
        <v>Good</v>
      </c>
      <c r="P908" s="25">
        <f t="shared" si="34"/>
        <v>3077</v>
      </c>
      <c r="Q908" s="25">
        <f t="shared" si="35"/>
        <v>3077</v>
      </c>
    </row>
    <row r="909" spans="6:17" ht="15.75" customHeight="1" x14ac:dyDescent="0.2">
      <c r="F909" s="16">
        <v>44833.653635139766</v>
      </c>
      <c r="G909" s="24">
        <v>44833.653635139766</v>
      </c>
      <c r="H909" s="25">
        <v>2775</v>
      </c>
      <c r="I909" s="26">
        <f t="shared" si="27"/>
        <v>-1017182.1547444484</v>
      </c>
      <c r="J909" s="26">
        <f t="shared" si="28"/>
        <v>1049634.1089160112</v>
      </c>
      <c r="K909" s="26" t="str">
        <f t="shared" si="29"/>
        <v>Good</v>
      </c>
      <c r="L909" s="25">
        <f t="shared" si="30"/>
        <v>2775</v>
      </c>
      <c r="M909" s="26">
        <f t="shared" si="31"/>
        <v>-13975.836194986849</v>
      </c>
      <c r="N909" s="26">
        <f t="shared" si="32"/>
        <v>20870.014808382854</v>
      </c>
      <c r="O909" s="26" t="str">
        <f t="shared" si="33"/>
        <v>Good</v>
      </c>
      <c r="P909" s="25">
        <f t="shared" si="34"/>
        <v>2775</v>
      </c>
      <c r="Q909" s="25">
        <f t="shared" si="35"/>
        <v>2775</v>
      </c>
    </row>
    <row r="910" spans="6:17" ht="15.75" customHeight="1" x14ac:dyDescent="0.2">
      <c r="F910" s="16">
        <v>44833.044939345578</v>
      </c>
      <c r="G910" s="24">
        <v>44833.044939345578</v>
      </c>
      <c r="H910" s="25">
        <v>3001</v>
      </c>
      <c r="I910" s="26">
        <f t="shared" si="27"/>
        <v>-1017182.1547444484</v>
      </c>
      <c r="J910" s="26">
        <f t="shared" si="28"/>
        <v>1049634.1089160112</v>
      </c>
      <c r="K910" s="26" t="str">
        <f t="shared" si="29"/>
        <v>Good</v>
      </c>
      <c r="L910" s="25">
        <f t="shared" si="30"/>
        <v>3001</v>
      </c>
      <c r="M910" s="26">
        <f t="shared" si="31"/>
        <v>-13975.836194986849</v>
      </c>
      <c r="N910" s="26">
        <f t="shared" si="32"/>
        <v>20870.014808382854</v>
      </c>
      <c r="O910" s="26" t="str">
        <f t="shared" si="33"/>
        <v>Good</v>
      </c>
      <c r="P910" s="25">
        <f t="shared" si="34"/>
        <v>3001</v>
      </c>
      <c r="Q910" s="25">
        <f t="shared" si="35"/>
        <v>3001</v>
      </c>
    </row>
    <row r="911" spans="6:17" ht="15.75" customHeight="1" x14ac:dyDescent="0.2">
      <c r="F911" s="16">
        <v>44832.458434222819</v>
      </c>
      <c r="G911" s="24">
        <v>44832.458434222819</v>
      </c>
      <c r="H911" s="25">
        <v>3244</v>
      </c>
      <c r="I911" s="26">
        <f t="shared" si="27"/>
        <v>-1017182.1547444484</v>
      </c>
      <c r="J911" s="26">
        <f t="shared" si="28"/>
        <v>1049634.1089160112</v>
      </c>
      <c r="K911" s="26" t="str">
        <f t="shared" si="29"/>
        <v>Good</v>
      </c>
      <c r="L911" s="25">
        <f t="shared" si="30"/>
        <v>3244</v>
      </c>
      <c r="M911" s="26">
        <f t="shared" si="31"/>
        <v>-13975.836194986849</v>
      </c>
      <c r="N911" s="26">
        <f t="shared" si="32"/>
        <v>20870.014808382854</v>
      </c>
      <c r="O911" s="26" t="str">
        <f t="shared" si="33"/>
        <v>Good</v>
      </c>
      <c r="P911" s="25">
        <f t="shared" si="34"/>
        <v>3244</v>
      </c>
      <c r="Q911" s="25">
        <f t="shared" si="35"/>
        <v>3244</v>
      </c>
    </row>
    <row r="912" spans="6:17" ht="15.75" customHeight="1" x14ac:dyDescent="0.2">
      <c r="F912" s="16">
        <v>44831.915532664869</v>
      </c>
      <c r="G912" s="24">
        <v>44831.915532664869</v>
      </c>
      <c r="H912" s="25">
        <v>2878</v>
      </c>
      <c r="I912" s="26">
        <f t="shared" si="27"/>
        <v>-1017182.1547444484</v>
      </c>
      <c r="J912" s="26">
        <f t="shared" si="28"/>
        <v>1049634.1089160112</v>
      </c>
      <c r="K912" s="26" t="str">
        <f t="shared" si="29"/>
        <v>Good</v>
      </c>
      <c r="L912" s="25">
        <f t="shared" si="30"/>
        <v>2878</v>
      </c>
      <c r="M912" s="26">
        <f t="shared" si="31"/>
        <v>-13975.836194986849</v>
      </c>
      <c r="N912" s="26">
        <f t="shared" si="32"/>
        <v>20870.014808382854</v>
      </c>
      <c r="O912" s="26" t="str">
        <f t="shared" si="33"/>
        <v>Good</v>
      </c>
      <c r="P912" s="25">
        <f t="shared" si="34"/>
        <v>2878</v>
      </c>
      <c r="Q912" s="25">
        <f t="shared" si="35"/>
        <v>2878</v>
      </c>
    </row>
    <row r="913" spans="6:17" ht="15.75" customHeight="1" x14ac:dyDescent="0.2">
      <c r="F913" s="16">
        <v>44831.331326241299</v>
      </c>
      <c r="G913" s="24">
        <v>44831.331326241299</v>
      </c>
      <c r="H913" s="25">
        <v>3128</v>
      </c>
      <c r="I913" s="26">
        <f t="shared" si="27"/>
        <v>-1017182.1547444484</v>
      </c>
      <c r="J913" s="26">
        <f t="shared" si="28"/>
        <v>1049634.1089160112</v>
      </c>
      <c r="K913" s="26" t="str">
        <f t="shared" si="29"/>
        <v>Good</v>
      </c>
      <c r="L913" s="25">
        <f t="shared" si="30"/>
        <v>3128</v>
      </c>
      <c r="M913" s="26">
        <f t="shared" si="31"/>
        <v>-13975.836194986849</v>
      </c>
      <c r="N913" s="26">
        <f t="shared" si="32"/>
        <v>20870.014808382854</v>
      </c>
      <c r="O913" s="26" t="str">
        <f t="shared" si="33"/>
        <v>Good</v>
      </c>
      <c r="P913" s="25">
        <f t="shared" si="34"/>
        <v>3128</v>
      </c>
      <c r="Q913" s="25">
        <f t="shared" si="35"/>
        <v>3128</v>
      </c>
    </row>
    <row r="914" spans="6:17" ht="15.75" customHeight="1" x14ac:dyDescent="0.2">
      <c r="F914" s="16">
        <v>44830.79328375397</v>
      </c>
      <c r="G914" s="24">
        <v>44830.79328375397</v>
      </c>
      <c r="H914" s="25">
        <v>3033</v>
      </c>
      <c r="I914" s="26">
        <f t="shared" si="27"/>
        <v>-1017182.1547444484</v>
      </c>
      <c r="J914" s="26">
        <f t="shared" si="28"/>
        <v>1049634.1089160112</v>
      </c>
      <c r="K914" s="26" t="str">
        <f t="shared" si="29"/>
        <v>Good</v>
      </c>
      <c r="L914" s="25">
        <f t="shared" si="30"/>
        <v>3033</v>
      </c>
      <c r="M914" s="26">
        <f t="shared" si="31"/>
        <v>-13975.836194986849</v>
      </c>
      <c r="N914" s="26">
        <f t="shared" si="32"/>
        <v>20870.014808382854</v>
      </c>
      <c r="O914" s="26" t="str">
        <f t="shared" si="33"/>
        <v>Good</v>
      </c>
      <c r="P914" s="25">
        <f t="shared" si="34"/>
        <v>3033</v>
      </c>
      <c r="Q914" s="25">
        <f t="shared" si="35"/>
        <v>3033</v>
      </c>
    </row>
    <row r="915" spans="6:17" ht="15.75" customHeight="1" x14ac:dyDescent="0.2">
      <c r="F915" s="16">
        <v>44830.20174753639</v>
      </c>
      <c r="G915" s="24">
        <v>44830.20174753639</v>
      </c>
      <c r="H915" s="25">
        <v>3071</v>
      </c>
      <c r="I915" s="26">
        <f t="shared" si="27"/>
        <v>-1017182.1547444484</v>
      </c>
      <c r="J915" s="26">
        <f t="shared" si="28"/>
        <v>1049634.1089160112</v>
      </c>
      <c r="K915" s="26" t="str">
        <f t="shared" si="29"/>
        <v>Good</v>
      </c>
      <c r="L915" s="25">
        <f t="shared" si="30"/>
        <v>3071</v>
      </c>
      <c r="M915" s="26">
        <f t="shared" si="31"/>
        <v>-13975.836194986849</v>
      </c>
      <c r="N915" s="26">
        <f t="shared" si="32"/>
        <v>20870.014808382854</v>
      </c>
      <c r="O915" s="26" t="str">
        <f t="shared" si="33"/>
        <v>Good</v>
      </c>
      <c r="P915" s="25">
        <f t="shared" si="34"/>
        <v>3071</v>
      </c>
      <c r="Q915" s="25">
        <f t="shared" si="35"/>
        <v>3071</v>
      </c>
    </row>
    <row r="916" spans="6:17" ht="15.75" customHeight="1" x14ac:dyDescent="0.2">
      <c r="F916" s="16">
        <v>44827.917381858992</v>
      </c>
      <c r="G916" s="24">
        <v>44827.917381858992</v>
      </c>
      <c r="H916" s="25">
        <v>3038</v>
      </c>
      <c r="I916" s="26">
        <f t="shared" si="27"/>
        <v>-1017182.1547444484</v>
      </c>
      <c r="J916" s="26">
        <f t="shared" si="28"/>
        <v>1049634.1089160112</v>
      </c>
      <c r="K916" s="26" t="str">
        <f t="shared" si="29"/>
        <v>Good</v>
      </c>
      <c r="L916" s="25">
        <f t="shared" si="30"/>
        <v>3038</v>
      </c>
      <c r="M916" s="26">
        <f t="shared" si="31"/>
        <v>-13975.836194986849</v>
      </c>
      <c r="N916" s="26">
        <f t="shared" si="32"/>
        <v>20870.014808382854</v>
      </c>
      <c r="O916" s="26" t="str">
        <f t="shared" si="33"/>
        <v>Good</v>
      </c>
      <c r="P916" s="25">
        <f t="shared" si="34"/>
        <v>3038</v>
      </c>
      <c r="Q916" s="25">
        <f t="shared" si="35"/>
        <v>3038</v>
      </c>
    </row>
    <row r="917" spans="6:17" ht="15.75" customHeight="1" x14ac:dyDescent="0.2">
      <c r="F917" s="16">
        <v>44827.351937029911</v>
      </c>
      <c r="G917" s="24">
        <v>44827.351937029911</v>
      </c>
      <c r="H917" s="25">
        <v>2788</v>
      </c>
      <c r="I917" s="26">
        <f t="shared" si="27"/>
        <v>-1017182.1547444484</v>
      </c>
      <c r="J917" s="26">
        <f t="shared" si="28"/>
        <v>1049634.1089160112</v>
      </c>
      <c r="K917" s="26" t="str">
        <f t="shared" si="29"/>
        <v>Good</v>
      </c>
      <c r="L917" s="25">
        <f t="shared" si="30"/>
        <v>2788</v>
      </c>
      <c r="M917" s="26">
        <f t="shared" si="31"/>
        <v>-13975.836194986849</v>
      </c>
      <c r="N917" s="26">
        <f t="shared" si="32"/>
        <v>20870.014808382854</v>
      </c>
      <c r="O917" s="26" t="str">
        <f t="shared" si="33"/>
        <v>Good</v>
      </c>
      <c r="P917" s="25">
        <f t="shared" si="34"/>
        <v>2788</v>
      </c>
      <c r="Q917" s="25">
        <f t="shared" si="35"/>
        <v>2788</v>
      </c>
    </row>
    <row r="918" spans="6:17" ht="15.75" customHeight="1" x14ac:dyDescent="0.2">
      <c r="F918" s="16">
        <v>44826.746417996685</v>
      </c>
      <c r="G918" s="24">
        <v>44826.746417996685</v>
      </c>
      <c r="H918" s="25">
        <v>3098</v>
      </c>
      <c r="I918" s="26">
        <f t="shared" si="27"/>
        <v>-1017182.1547444484</v>
      </c>
      <c r="J918" s="26">
        <f t="shared" si="28"/>
        <v>1049634.1089160112</v>
      </c>
      <c r="K918" s="26" t="str">
        <f t="shared" si="29"/>
        <v>Good</v>
      </c>
      <c r="L918" s="25">
        <f t="shared" si="30"/>
        <v>3098</v>
      </c>
      <c r="M918" s="26">
        <f t="shared" si="31"/>
        <v>-13975.836194986849</v>
      </c>
      <c r="N918" s="26">
        <f t="shared" si="32"/>
        <v>20870.014808382854</v>
      </c>
      <c r="O918" s="26" t="str">
        <f t="shared" si="33"/>
        <v>Good</v>
      </c>
      <c r="P918" s="25">
        <f t="shared" si="34"/>
        <v>3098</v>
      </c>
      <c r="Q918" s="25">
        <f t="shared" si="35"/>
        <v>3098</v>
      </c>
    </row>
    <row r="919" spans="6:17" ht="15.75" customHeight="1" x14ac:dyDescent="0.2">
      <c r="F919" s="16">
        <v>44826.178852469653</v>
      </c>
      <c r="G919" s="24">
        <v>44826.178852469653</v>
      </c>
      <c r="H919" s="25">
        <v>3302</v>
      </c>
      <c r="I919" s="26">
        <f t="shared" si="27"/>
        <v>-1017182.1547444484</v>
      </c>
      <c r="J919" s="26">
        <f t="shared" si="28"/>
        <v>1049634.1089160112</v>
      </c>
      <c r="K919" s="26" t="str">
        <f t="shared" si="29"/>
        <v>Good</v>
      </c>
      <c r="L919" s="25">
        <f t="shared" si="30"/>
        <v>3302</v>
      </c>
      <c r="M919" s="26">
        <f t="shared" si="31"/>
        <v>-13975.836194986849</v>
      </c>
      <c r="N919" s="26">
        <f t="shared" si="32"/>
        <v>20870.014808382854</v>
      </c>
      <c r="O919" s="26" t="str">
        <f t="shared" si="33"/>
        <v>Good</v>
      </c>
      <c r="P919" s="25">
        <f t="shared" si="34"/>
        <v>3302</v>
      </c>
      <c r="Q919" s="25">
        <f t="shared" si="35"/>
        <v>3302</v>
      </c>
    </row>
    <row r="920" spans="6:17" ht="15.75" customHeight="1" x14ac:dyDescent="0.2">
      <c r="F920" s="16">
        <v>44825.60725857348</v>
      </c>
      <c r="G920" s="24">
        <v>44825.60725857348</v>
      </c>
      <c r="H920" s="25">
        <v>3434</v>
      </c>
      <c r="I920" s="26">
        <f t="shared" si="27"/>
        <v>-1017182.1547444484</v>
      </c>
      <c r="J920" s="26">
        <f t="shared" si="28"/>
        <v>1049634.1089160112</v>
      </c>
      <c r="K920" s="26" t="str">
        <f t="shared" si="29"/>
        <v>Good</v>
      </c>
      <c r="L920" s="25">
        <f t="shared" si="30"/>
        <v>3434</v>
      </c>
      <c r="M920" s="26">
        <f t="shared" si="31"/>
        <v>-13975.836194986849</v>
      </c>
      <c r="N920" s="26">
        <f t="shared" si="32"/>
        <v>20870.014808382854</v>
      </c>
      <c r="O920" s="26" t="str">
        <f t="shared" si="33"/>
        <v>Good</v>
      </c>
      <c r="P920" s="25">
        <f t="shared" si="34"/>
        <v>3434</v>
      </c>
      <c r="Q920" s="25">
        <f t="shared" si="35"/>
        <v>3434</v>
      </c>
    </row>
    <row r="921" spans="6:17" ht="15.75" customHeight="1" x14ac:dyDescent="0.2">
      <c r="F921" s="16">
        <v>44825.05070743987</v>
      </c>
      <c r="G921" s="24">
        <v>44825.05070743987</v>
      </c>
      <c r="H921" s="25">
        <v>2885</v>
      </c>
      <c r="I921" s="26">
        <f t="shared" si="27"/>
        <v>-1017182.1547444484</v>
      </c>
      <c r="J921" s="26">
        <f t="shared" si="28"/>
        <v>1049634.1089160112</v>
      </c>
      <c r="K921" s="26" t="str">
        <f t="shared" si="29"/>
        <v>Good</v>
      </c>
      <c r="L921" s="25">
        <f t="shared" si="30"/>
        <v>2885</v>
      </c>
      <c r="M921" s="26">
        <f t="shared" si="31"/>
        <v>-13975.836194986849</v>
      </c>
      <c r="N921" s="26">
        <f t="shared" si="32"/>
        <v>20870.014808382854</v>
      </c>
      <c r="O921" s="26" t="str">
        <f t="shared" si="33"/>
        <v>Good</v>
      </c>
      <c r="P921" s="25">
        <f t="shared" si="34"/>
        <v>2885</v>
      </c>
      <c r="Q921" s="25">
        <f t="shared" si="35"/>
        <v>2885</v>
      </c>
    </row>
    <row r="922" spans="6:17" ht="15.75" customHeight="1" x14ac:dyDescent="0.2">
      <c r="F922" s="16">
        <v>44824.488177433275</v>
      </c>
      <c r="G922" s="24">
        <v>44824.488177433275</v>
      </c>
      <c r="H922" s="25">
        <v>3304</v>
      </c>
      <c r="I922" s="26">
        <f t="shared" si="27"/>
        <v>-1017182.1547444484</v>
      </c>
      <c r="J922" s="26">
        <f t="shared" si="28"/>
        <v>1049634.1089160112</v>
      </c>
      <c r="K922" s="26" t="str">
        <f t="shared" si="29"/>
        <v>Good</v>
      </c>
      <c r="L922" s="25">
        <f t="shared" si="30"/>
        <v>3304</v>
      </c>
      <c r="M922" s="26">
        <f t="shared" si="31"/>
        <v>-13975.836194986849</v>
      </c>
      <c r="N922" s="26">
        <f t="shared" si="32"/>
        <v>20870.014808382854</v>
      </c>
      <c r="O922" s="26" t="str">
        <f t="shared" si="33"/>
        <v>Good</v>
      </c>
      <c r="P922" s="25">
        <f t="shared" si="34"/>
        <v>3304</v>
      </c>
      <c r="Q922" s="25">
        <f t="shared" si="35"/>
        <v>3304</v>
      </c>
    </row>
    <row r="923" spans="6:17" ht="15.75" customHeight="1" x14ac:dyDescent="0.2">
      <c r="F923" s="16">
        <v>44823.916795598008</v>
      </c>
      <c r="G923" s="24">
        <v>44823.916795598008</v>
      </c>
      <c r="H923" s="25">
        <v>2775</v>
      </c>
      <c r="I923" s="26">
        <f t="shared" si="27"/>
        <v>-1017182.1547444484</v>
      </c>
      <c r="J923" s="26">
        <f t="shared" si="28"/>
        <v>1049634.1089160112</v>
      </c>
      <c r="K923" s="26" t="str">
        <f t="shared" si="29"/>
        <v>Good</v>
      </c>
      <c r="L923" s="25">
        <f t="shared" si="30"/>
        <v>2775</v>
      </c>
      <c r="M923" s="26">
        <f t="shared" si="31"/>
        <v>-13975.836194986849</v>
      </c>
      <c r="N923" s="26">
        <f t="shared" si="32"/>
        <v>20870.014808382854</v>
      </c>
      <c r="O923" s="26" t="str">
        <f t="shared" si="33"/>
        <v>Good</v>
      </c>
      <c r="P923" s="25">
        <f t="shared" si="34"/>
        <v>2775</v>
      </c>
      <c r="Q923" s="25">
        <f t="shared" si="35"/>
        <v>2775</v>
      </c>
    </row>
    <row r="924" spans="6:17" ht="15.75" customHeight="1" x14ac:dyDescent="0.2">
      <c r="F924" s="16">
        <v>44823.333624899642</v>
      </c>
      <c r="G924" s="24">
        <v>44823.333624899642</v>
      </c>
      <c r="H924" s="25">
        <v>2954</v>
      </c>
      <c r="I924" s="26">
        <f t="shared" si="27"/>
        <v>-1017182.1547444484</v>
      </c>
      <c r="J924" s="26">
        <f t="shared" si="28"/>
        <v>1049634.1089160112</v>
      </c>
      <c r="K924" s="26" t="str">
        <f t="shared" si="29"/>
        <v>Good</v>
      </c>
      <c r="L924" s="25">
        <f t="shared" si="30"/>
        <v>2954</v>
      </c>
      <c r="M924" s="26">
        <f t="shared" si="31"/>
        <v>-13975.836194986849</v>
      </c>
      <c r="N924" s="26">
        <f t="shared" si="32"/>
        <v>20870.014808382854</v>
      </c>
      <c r="O924" s="26" t="str">
        <f t="shared" si="33"/>
        <v>Good</v>
      </c>
      <c r="P924" s="25">
        <f t="shared" si="34"/>
        <v>2954</v>
      </c>
      <c r="Q924" s="25">
        <f t="shared" si="35"/>
        <v>2954</v>
      </c>
    </row>
    <row r="925" spans="6:17" ht="15.75" customHeight="1" x14ac:dyDescent="0.2">
      <c r="F925" s="16">
        <v>44820.478361835754</v>
      </c>
      <c r="G925" s="24">
        <v>44820.478361835754</v>
      </c>
      <c r="H925" s="25">
        <v>2875</v>
      </c>
      <c r="I925" s="26">
        <f t="shared" si="27"/>
        <v>-1017182.1547444484</v>
      </c>
      <c r="J925" s="26">
        <f t="shared" si="28"/>
        <v>1049634.1089160112</v>
      </c>
      <c r="K925" s="26" t="str">
        <f t="shared" si="29"/>
        <v>Good</v>
      </c>
      <c r="L925" s="25">
        <f t="shared" si="30"/>
        <v>2875</v>
      </c>
      <c r="M925" s="26">
        <f t="shared" si="31"/>
        <v>-13975.836194986849</v>
      </c>
      <c r="N925" s="26">
        <f t="shared" si="32"/>
        <v>20870.014808382854</v>
      </c>
      <c r="O925" s="26" t="str">
        <f t="shared" si="33"/>
        <v>Good</v>
      </c>
      <c r="P925" s="25">
        <f t="shared" si="34"/>
        <v>2875</v>
      </c>
      <c r="Q925" s="25">
        <f t="shared" si="35"/>
        <v>2875</v>
      </c>
    </row>
    <row r="926" spans="6:17" ht="15.75" customHeight="1" x14ac:dyDescent="0.2">
      <c r="F926" s="16">
        <v>44819.922145597826</v>
      </c>
      <c r="G926" s="24">
        <v>44819.922145597826</v>
      </c>
      <c r="H926" s="25">
        <v>2975</v>
      </c>
      <c r="I926" s="26">
        <f t="shared" si="27"/>
        <v>-1017182.1547444484</v>
      </c>
      <c r="J926" s="26">
        <f t="shared" si="28"/>
        <v>1049634.1089160112</v>
      </c>
      <c r="K926" s="26" t="str">
        <f t="shared" si="29"/>
        <v>Good</v>
      </c>
      <c r="L926" s="25">
        <f t="shared" si="30"/>
        <v>2975</v>
      </c>
      <c r="M926" s="26">
        <f t="shared" si="31"/>
        <v>-13975.836194986849</v>
      </c>
      <c r="N926" s="26">
        <f t="shared" si="32"/>
        <v>20870.014808382854</v>
      </c>
      <c r="O926" s="26" t="str">
        <f t="shared" si="33"/>
        <v>Good</v>
      </c>
      <c r="P926" s="25">
        <f t="shared" si="34"/>
        <v>2975</v>
      </c>
      <c r="Q926" s="25">
        <f t="shared" si="35"/>
        <v>2975</v>
      </c>
    </row>
    <row r="927" spans="6:17" ht="15.75" customHeight="1" x14ac:dyDescent="0.2">
      <c r="F927" s="16">
        <v>44819.391967561336</v>
      </c>
      <c r="G927" s="24">
        <v>44819.391967561336</v>
      </c>
      <c r="H927" s="25">
        <v>3167</v>
      </c>
      <c r="I927" s="26">
        <f t="shared" si="27"/>
        <v>-1017182.1547444484</v>
      </c>
      <c r="J927" s="26">
        <f t="shared" si="28"/>
        <v>1049634.1089160112</v>
      </c>
      <c r="K927" s="26" t="str">
        <f t="shared" si="29"/>
        <v>Good</v>
      </c>
      <c r="L927" s="25">
        <f t="shared" si="30"/>
        <v>3167</v>
      </c>
      <c r="M927" s="26">
        <f t="shared" si="31"/>
        <v>-13975.836194986849</v>
      </c>
      <c r="N927" s="26">
        <f t="shared" si="32"/>
        <v>20870.014808382854</v>
      </c>
      <c r="O927" s="26" t="str">
        <f t="shared" si="33"/>
        <v>Good</v>
      </c>
      <c r="P927" s="25">
        <f t="shared" si="34"/>
        <v>3167</v>
      </c>
      <c r="Q927" s="25">
        <f t="shared" si="35"/>
        <v>3167</v>
      </c>
    </row>
    <row r="928" spans="6:17" ht="15.75" customHeight="1" x14ac:dyDescent="0.2">
      <c r="F928" s="16">
        <v>44818.797473068706</v>
      </c>
      <c r="G928" s="24">
        <v>44818.797473068706</v>
      </c>
      <c r="H928" s="25">
        <v>2994</v>
      </c>
      <c r="I928" s="26">
        <f t="shared" si="27"/>
        <v>-1017182.1547444484</v>
      </c>
      <c r="J928" s="26">
        <f t="shared" si="28"/>
        <v>1049634.1089160112</v>
      </c>
      <c r="K928" s="26" t="str">
        <f t="shared" si="29"/>
        <v>Good</v>
      </c>
      <c r="L928" s="25">
        <f t="shared" si="30"/>
        <v>2994</v>
      </c>
      <c r="M928" s="26">
        <f t="shared" si="31"/>
        <v>-13975.836194986849</v>
      </c>
      <c r="N928" s="26">
        <f t="shared" si="32"/>
        <v>20870.014808382854</v>
      </c>
      <c r="O928" s="26" t="str">
        <f t="shared" si="33"/>
        <v>Good</v>
      </c>
      <c r="P928" s="25">
        <f t="shared" si="34"/>
        <v>2994</v>
      </c>
      <c r="Q928" s="25">
        <f t="shared" si="35"/>
        <v>2994</v>
      </c>
    </row>
    <row r="929" spans="6:17" ht="15.75" customHeight="1" x14ac:dyDescent="0.2">
      <c r="F929" s="16">
        <v>44818.193785021453</v>
      </c>
      <c r="G929" s="24">
        <v>44818.193785021453</v>
      </c>
      <c r="H929" s="25">
        <v>3122</v>
      </c>
      <c r="I929" s="26">
        <f t="shared" si="27"/>
        <v>-1017182.1547444484</v>
      </c>
      <c r="J929" s="26">
        <f t="shared" si="28"/>
        <v>1049634.1089160112</v>
      </c>
      <c r="K929" s="26" t="str">
        <f t="shared" si="29"/>
        <v>Good</v>
      </c>
      <c r="L929" s="25">
        <f t="shared" si="30"/>
        <v>3122</v>
      </c>
      <c r="M929" s="26">
        <f t="shared" si="31"/>
        <v>-13975.836194986849</v>
      </c>
      <c r="N929" s="26">
        <f t="shared" si="32"/>
        <v>20870.014808382854</v>
      </c>
      <c r="O929" s="26" t="str">
        <f t="shared" si="33"/>
        <v>Good</v>
      </c>
      <c r="P929" s="25">
        <f t="shared" si="34"/>
        <v>3122</v>
      </c>
      <c r="Q929" s="25">
        <f t="shared" si="35"/>
        <v>3122</v>
      </c>
    </row>
    <row r="930" spans="6:17" ht="15.75" customHeight="1" x14ac:dyDescent="0.2">
      <c r="F930" s="16">
        <v>44817.643111314959</v>
      </c>
      <c r="G930" s="24">
        <v>44817.643111314959</v>
      </c>
      <c r="H930" s="25">
        <v>3176</v>
      </c>
      <c r="I930" s="26">
        <f t="shared" si="27"/>
        <v>-1017182.1547444484</v>
      </c>
      <c r="J930" s="26">
        <f t="shared" si="28"/>
        <v>1049634.1089160112</v>
      </c>
      <c r="K930" s="26" t="str">
        <f t="shared" si="29"/>
        <v>Good</v>
      </c>
      <c r="L930" s="25">
        <f t="shared" si="30"/>
        <v>3176</v>
      </c>
      <c r="M930" s="26">
        <f t="shared" si="31"/>
        <v>-13975.836194986849</v>
      </c>
      <c r="N930" s="26">
        <f t="shared" si="32"/>
        <v>20870.014808382854</v>
      </c>
      <c r="O930" s="26" t="str">
        <f t="shared" si="33"/>
        <v>Good</v>
      </c>
      <c r="P930" s="25">
        <f t="shared" si="34"/>
        <v>3176</v>
      </c>
      <c r="Q930" s="25">
        <f t="shared" si="35"/>
        <v>3176</v>
      </c>
    </row>
    <row r="931" spans="6:17" ht="15.75" customHeight="1" x14ac:dyDescent="0.2">
      <c r="F931" s="16">
        <v>44817.030724323413</v>
      </c>
      <c r="G931" s="24">
        <v>44817.030724323413</v>
      </c>
      <c r="H931" s="25">
        <v>3131</v>
      </c>
      <c r="I931" s="26">
        <f t="shared" si="27"/>
        <v>-1017182.1547444484</v>
      </c>
      <c r="J931" s="26">
        <f t="shared" si="28"/>
        <v>1049634.1089160112</v>
      </c>
      <c r="K931" s="26" t="str">
        <f t="shared" si="29"/>
        <v>Good</v>
      </c>
      <c r="L931" s="25">
        <f t="shared" si="30"/>
        <v>3131</v>
      </c>
      <c r="M931" s="26">
        <f t="shared" si="31"/>
        <v>-13975.836194986849</v>
      </c>
      <c r="N931" s="26">
        <f t="shared" si="32"/>
        <v>20870.014808382854</v>
      </c>
      <c r="O931" s="26" t="str">
        <f t="shared" si="33"/>
        <v>Good</v>
      </c>
      <c r="P931" s="25">
        <f t="shared" si="34"/>
        <v>3131</v>
      </c>
      <c r="Q931" s="25">
        <f t="shared" si="35"/>
        <v>3131</v>
      </c>
    </row>
    <row r="932" spans="6:17" ht="15.75" customHeight="1" x14ac:dyDescent="0.2">
      <c r="F932" s="16">
        <v>44816.442276847367</v>
      </c>
      <c r="G932" s="24">
        <v>44816.442276847367</v>
      </c>
      <c r="H932" s="25">
        <v>2751</v>
      </c>
      <c r="I932" s="26">
        <f t="shared" si="27"/>
        <v>-1017182.1547444484</v>
      </c>
      <c r="J932" s="26">
        <f t="shared" si="28"/>
        <v>1049634.1089160112</v>
      </c>
      <c r="K932" s="26" t="str">
        <f t="shared" si="29"/>
        <v>Good</v>
      </c>
      <c r="L932" s="25">
        <f t="shared" si="30"/>
        <v>2751</v>
      </c>
      <c r="M932" s="26">
        <f t="shared" si="31"/>
        <v>-13975.836194986849</v>
      </c>
      <c r="N932" s="26">
        <f t="shared" si="32"/>
        <v>20870.014808382854</v>
      </c>
      <c r="O932" s="26" t="str">
        <f t="shared" si="33"/>
        <v>Good</v>
      </c>
      <c r="P932" s="25">
        <f t="shared" si="34"/>
        <v>2751</v>
      </c>
      <c r="Q932" s="25">
        <f t="shared" si="35"/>
        <v>2751</v>
      </c>
    </row>
    <row r="933" spans="6:17" ht="15.75" customHeight="1" x14ac:dyDescent="0.2">
      <c r="F933" s="16">
        <v>44813.600669987682</v>
      </c>
      <c r="G933" s="24">
        <v>44813.600669987682</v>
      </c>
      <c r="H933" s="25">
        <v>2973</v>
      </c>
      <c r="I933" s="26">
        <f t="shared" si="27"/>
        <v>-1017182.1547444484</v>
      </c>
      <c r="J933" s="26">
        <f t="shared" si="28"/>
        <v>1049634.1089160112</v>
      </c>
      <c r="K933" s="26" t="str">
        <f t="shared" si="29"/>
        <v>Good</v>
      </c>
      <c r="L933" s="25">
        <f t="shared" si="30"/>
        <v>2973</v>
      </c>
      <c r="M933" s="26">
        <f t="shared" si="31"/>
        <v>-13975.836194986849</v>
      </c>
      <c r="N933" s="26">
        <f t="shared" si="32"/>
        <v>20870.014808382854</v>
      </c>
      <c r="O933" s="26" t="str">
        <f t="shared" si="33"/>
        <v>Good</v>
      </c>
      <c r="P933" s="25">
        <f t="shared" si="34"/>
        <v>2973</v>
      </c>
      <c r="Q933" s="25">
        <f t="shared" si="35"/>
        <v>2973</v>
      </c>
    </row>
    <row r="934" spans="6:17" ht="15.75" customHeight="1" x14ac:dyDescent="0.2">
      <c r="F934" s="16">
        <v>44813.010587657089</v>
      </c>
      <c r="G934" s="24">
        <v>44813.010587657089</v>
      </c>
      <c r="H934" s="25">
        <v>2966</v>
      </c>
      <c r="I934" s="26">
        <f t="shared" si="27"/>
        <v>-1017182.1547444484</v>
      </c>
      <c r="J934" s="26">
        <f t="shared" si="28"/>
        <v>1049634.1089160112</v>
      </c>
      <c r="K934" s="26" t="str">
        <f t="shared" si="29"/>
        <v>Good</v>
      </c>
      <c r="L934" s="25">
        <f t="shared" si="30"/>
        <v>2966</v>
      </c>
      <c r="M934" s="26">
        <f t="shared" si="31"/>
        <v>-13975.836194986849</v>
      </c>
      <c r="N934" s="26">
        <f t="shared" si="32"/>
        <v>20870.014808382854</v>
      </c>
      <c r="O934" s="26" t="str">
        <f t="shared" si="33"/>
        <v>Good</v>
      </c>
      <c r="P934" s="25">
        <f t="shared" si="34"/>
        <v>2966</v>
      </c>
      <c r="Q934" s="25">
        <f t="shared" si="35"/>
        <v>2966</v>
      </c>
    </row>
    <row r="935" spans="6:17" ht="15.75" customHeight="1" x14ac:dyDescent="0.2">
      <c r="F935" s="16">
        <v>44812.448520742524</v>
      </c>
      <c r="G935" s="24">
        <v>44812.448520742524</v>
      </c>
      <c r="H935" s="25">
        <v>2966</v>
      </c>
      <c r="I935" s="26">
        <f t="shared" si="27"/>
        <v>-1017182.1547444484</v>
      </c>
      <c r="J935" s="26">
        <f t="shared" si="28"/>
        <v>1049634.1089160112</v>
      </c>
      <c r="K935" s="26" t="str">
        <f t="shared" si="29"/>
        <v>Good</v>
      </c>
      <c r="L935" s="25">
        <f t="shared" si="30"/>
        <v>2966</v>
      </c>
      <c r="M935" s="26">
        <f t="shared" si="31"/>
        <v>-13975.836194986849</v>
      </c>
      <c r="N935" s="26">
        <f t="shared" si="32"/>
        <v>20870.014808382854</v>
      </c>
      <c r="O935" s="26" t="str">
        <f t="shared" si="33"/>
        <v>Good</v>
      </c>
      <c r="P935" s="25">
        <f t="shared" si="34"/>
        <v>2966</v>
      </c>
      <c r="Q935" s="25">
        <f t="shared" si="35"/>
        <v>2966</v>
      </c>
    </row>
    <row r="936" spans="6:17" ht="15.75" customHeight="1" x14ac:dyDescent="0.2">
      <c r="F936" s="16">
        <v>44811.864339207867</v>
      </c>
      <c r="G936" s="24">
        <v>44811.864339207867</v>
      </c>
      <c r="H936" s="25">
        <v>3074</v>
      </c>
      <c r="I936" s="26">
        <f t="shared" si="27"/>
        <v>-1017182.1547444484</v>
      </c>
      <c r="J936" s="26">
        <f t="shared" si="28"/>
        <v>1049634.1089160112</v>
      </c>
      <c r="K936" s="26" t="str">
        <f t="shared" si="29"/>
        <v>Good</v>
      </c>
      <c r="L936" s="25">
        <f t="shared" si="30"/>
        <v>3074</v>
      </c>
      <c r="M936" s="26">
        <f t="shared" si="31"/>
        <v>-13975.836194986849</v>
      </c>
      <c r="N936" s="26">
        <f t="shared" si="32"/>
        <v>20870.014808382854</v>
      </c>
      <c r="O936" s="26" t="str">
        <f t="shared" si="33"/>
        <v>Good</v>
      </c>
      <c r="P936" s="25">
        <f t="shared" si="34"/>
        <v>3074</v>
      </c>
      <c r="Q936" s="25">
        <f t="shared" si="35"/>
        <v>3074</v>
      </c>
    </row>
    <row r="937" spans="6:17" ht="15.75" customHeight="1" x14ac:dyDescent="0.2">
      <c r="F937" s="16">
        <v>44811.259546472626</v>
      </c>
      <c r="G937" s="24">
        <v>44811.259546472626</v>
      </c>
      <c r="H937" s="25">
        <v>2635</v>
      </c>
      <c r="I937" s="26">
        <f t="shared" si="27"/>
        <v>-1017182.1547444484</v>
      </c>
      <c r="J937" s="26">
        <f t="shared" si="28"/>
        <v>1049634.1089160112</v>
      </c>
      <c r="K937" s="26" t="str">
        <f t="shared" si="29"/>
        <v>Good</v>
      </c>
      <c r="L937" s="25">
        <f t="shared" si="30"/>
        <v>2635</v>
      </c>
      <c r="M937" s="26">
        <f t="shared" si="31"/>
        <v>-13975.836194986849</v>
      </c>
      <c r="N937" s="26">
        <f t="shared" si="32"/>
        <v>20870.014808382854</v>
      </c>
      <c r="O937" s="26" t="str">
        <f t="shared" si="33"/>
        <v>Good</v>
      </c>
      <c r="P937" s="25">
        <f t="shared" si="34"/>
        <v>2635</v>
      </c>
      <c r="Q937" s="25">
        <f t="shared" si="35"/>
        <v>2635</v>
      </c>
    </row>
    <row r="938" spans="6:17" ht="15.75" customHeight="1" x14ac:dyDescent="0.2">
      <c r="F938" s="16">
        <v>44810.710016687044</v>
      </c>
      <c r="G938" s="24">
        <v>44810.710016687044</v>
      </c>
      <c r="H938" s="25">
        <v>2749</v>
      </c>
      <c r="I938" s="26">
        <f t="shared" si="27"/>
        <v>-1017182.1547444484</v>
      </c>
      <c r="J938" s="26">
        <f t="shared" si="28"/>
        <v>1049634.1089160112</v>
      </c>
      <c r="K938" s="26" t="str">
        <f t="shared" si="29"/>
        <v>Good</v>
      </c>
      <c r="L938" s="25">
        <f t="shared" si="30"/>
        <v>2749</v>
      </c>
      <c r="M938" s="26">
        <f t="shared" si="31"/>
        <v>-13975.836194986849</v>
      </c>
      <c r="N938" s="26">
        <f t="shared" si="32"/>
        <v>20870.014808382854</v>
      </c>
      <c r="O938" s="26" t="str">
        <f t="shared" si="33"/>
        <v>Good</v>
      </c>
      <c r="P938" s="25">
        <f t="shared" si="34"/>
        <v>2749</v>
      </c>
      <c r="Q938" s="25">
        <f t="shared" si="35"/>
        <v>2749</v>
      </c>
    </row>
    <row r="939" spans="6:17" ht="15.75" customHeight="1" x14ac:dyDescent="0.2">
      <c r="F939" s="16">
        <v>44810.101919299828</v>
      </c>
      <c r="G939" s="24">
        <v>44810.101919299828</v>
      </c>
      <c r="H939" s="25">
        <v>2837</v>
      </c>
      <c r="I939" s="26">
        <f t="shared" si="27"/>
        <v>-1017182.1547444484</v>
      </c>
      <c r="J939" s="26">
        <f t="shared" si="28"/>
        <v>1049634.1089160112</v>
      </c>
      <c r="K939" s="26" t="str">
        <f t="shared" si="29"/>
        <v>Good</v>
      </c>
      <c r="L939" s="25">
        <f t="shared" si="30"/>
        <v>2837</v>
      </c>
      <c r="M939" s="26">
        <f t="shared" si="31"/>
        <v>-13975.836194986849</v>
      </c>
      <c r="N939" s="26">
        <f t="shared" si="32"/>
        <v>20870.014808382854</v>
      </c>
      <c r="O939" s="26" t="str">
        <f t="shared" si="33"/>
        <v>Good</v>
      </c>
      <c r="P939" s="25">
        <f t="shared" si="34"/>
        <v>2837</v>
      </c>
      <c r="Q939" s="25">
        <f t="shared" si="35"/>
        <v>2837</v>
      </c>
    </row>
    <row r="940" spans="6:17" ht="15.75" customHeight="1" x14ac:dyDescent="0.2">
      <c r="F940" s="16">
        <v>44809.559047808594</v>
      </c>
      <c r="G940" s="24">
        <v>44809.559047808594</v>
      </c>
      <c r="H940" s="25">
        <v>2835</v>
      </c>
      <c r="I940" s="26">
        <f t="shared" si="27"/>
        <v>-1017182.1547444484</v>
      </c>
      <c r="J940" s="26">
        <f t="shared" si="28"/>
        <v>1049634.1089160112</v>
      </c>
      <c r="K940" s="26" t="str">
        <f t="shared" si="29"/>
        <v>Good</v>
      </c>
      <c r="L940" s="25">
        <f t="shared" si="30"/>
        <v>2835</v>
      </c>
      <c r="M940" s="26">
        <f t="shared" si="31"/>
        <v>-13975.836194986849</v>
      </c>
      <c r="N940" s="26">
        <f t="shared" si="32"/>
        <v>20870.014808382854</v>
      </c>
      <c r="O940" s="26" t="str">
        <f t="shared" si="33"/>
        <v>Good</v>
      </c>
      <c r="P940" s="25">
        <f t="shared" si="34"/>
        <v>2835</v>
      </c>
      <c r="Q940" s="25">
        <f t="shared" si="35"/>
        <v>2835</v>
      </c>
    </row>
    <row r="941" spans="6:17" ht="15.75" customHeight="1" x14ac:dyDescent="0.2">
      <c r="F941" s="16">
        <v>44809.003836300544</v>
      </c>
      <c r="G941" s="24">
        <v>44809.003836300544</v>
      </c>
      <c r="H941" s="25">
        <v>2686</v>
      </c>
      <c r="I941" s="26">
        <f t="shared" si="27"/>
        <v>-1017182.1547444484</v>
      </c>
      <c r="J941" s="26">
        <f t="shared" si="28"/>
        <v>1049634.1089160112</v>
      </c>
      <c r="K941" s="26" t="str">
        <f t="shared" si="29"/>
        <v>Good</v>
      </c>
      <c r="L941" s="25">
        <f t="shared" si="30"/>
        <v>2686</v>
      </c>
      <c r="M941" s="26">
        <f t="shared" si="31"/>
        <v>-13975.836194986849</v>
      </c>
      <c r="N941" s="26">
        <f t="shared" si="32"/>
        <v>20870.014808382854</v>
      </c>
      <c r="O941" s="26" t="str">
        <f t="shared" si="33"/>
        <v>Good</v>
      </c>
      <c r="P941" s="25">
        <f t="shared" si="34"/>
        <v>2686</v>
      </c>
      <c r="Q941" s="25">
        <f t="shared" si="35"/>
        <v>2686</v>
      </c>
    </row>
    <row r="942" spans="6:17" ht="15.75" customHeight="1" x14ac:dyDescent="0.2">
      <c r="F942" s="16">
        <v>44806.640888542752</v>
      </c>
      <c r="G942" s="24">
        <v>44806.640888542752</v>
      </c>
      <c r="H942" s="25">
        <v>2583</v>
      </c>
      <c r="I942" s="26">
        <f t="shared" si="27"/>
        <v>-1017182.1547444484</v>
      </c>
      <c r="J942" s="26">
        <f t="shared" si="28"/>
        <v>1049634.1089160112</v>
      </c>
      <c r="K942" s="26" t="str">
        <f t="shared" si="29"/>
        <v>Good</v>
      </c>
      <c r="L942" s="25">
        <f t="shared" si="30"/>
        <v>2583</v>
      </c>
      <c r="M942" s="26">
        <f t="shared" si="31"/>
        <v>-13975.836194986849</v>
      </c>
      <c r="N942" s="26">
        <f t="shared" si="32"/>
        <v>20870.014808382854</v>
      </c>
      <c r="O942" s="26" t="str">
        <f t="shared" si="33"/>
        <v>Good</v>
      </c>
      <c r="P942" s="25">
        <f t="shared" si="34"/>
        <v>2583</v>
      </c>
      <c r="Q942" s="25">
        <f t="shared" si="35"/>
        <v>2583</v>
      </c>
    </row>
    <row r="943" spans="6:17" ht="15.75" customHeight="1" x14ac:dyDescent="0.2">
      <c r="F943" s="16">
        <v>44806.105177170728</v>
      </c>
      <c r="G943" s="24">
        <v>44806.105177170728</v>
      </c>
      <c r="H943" s="25">
        <v>2529</v>
      </c>
      <c r="I943" s="26">
        <f t="shared" si="27"/>
        <v>-1017182.1547444484</v>
      </c>
      <c r="J943" s="26">
        <f t="shared" si="28"/>
        <v>1049634.1089160112</v>
      </c>
      <c r="K943" s="26" t="str">
        <f t="shared" si="29"/>
        <v>Good</v>
      </c>
      <c r="L943" s="25">
        <f t="shared" si="30"/>
        <v>2529</v>
      </c>
      <c r="M943" s="26">
        <f t="shared" si="31"/>
        <v>-13975.836194986849</v>
      </c>
      <c r="N943" s="26">
        <f t="shared" si="32"/>
        <v>20870.014808382854</v>
      </c>
      <c r="O943" s="26" t="str">
        <f t="shared" si="33"/>
        <v>Good</v>
      </c>
      <c r="P943" s="25">
        <f t="shared" si="34"/>
        <v>2529</v>
      </c>
      <c r="Q943" s="25">
        <f t="shared" si="35"/>
        <v>2529</v>
      </c>
    </row>
    <row r="944" spans="6:17" ht="15.75" customHeight="1" x14ac:dyDescent="0.2">
      <c r="F944" s="16">
        <v>44805.525849599362</v>
      </c>
      <c r="G944" s="24">
        <v>44805.525849599362</v>
      </c>
      <c r="H944" s="25">
        <v>2651</v>
      </c>
      <c r="I944" s="26">
        <f t="shared" si="27"/>
        <v>-1017182.1547444484</v>
      </c>
      <c r="J944" s="26">
        <f t="shared" si="28"/>
        <v>1049634.1089160112</v>
      </c>
      <c r="K944" s="26" t="str">
        <f t="shared" si="29"/>
        <v>Good</v>
      </c>
      <c r="L944" s="25">
        <f t="shared" si="30"/>
        <v>2651</v>
      </c>
      <c r="M944" s="26">
        <f t="shared" si="31"/>
        <v>-13975.836194986849</v>
      </c>
      <c r="N944" s="26">
        <f t="shared" si="32"/>
        <v>20870.014808382854</v>
      </c>
      <c r="O944" s="26" t="str">
        <f t="shared" si="33"/>
        <v>Good</v>
      </c>
      <c r="P944" s="25">
        <f t="shared" si="34"/>
        <v>2651</v>
      </c>
      <c r="Q944" s="25">
        <f t="shared" si="35"/>
        <v>2651</v>
      </c>
    </row>
    <row r="945" spans="6:17" ht="15.75" customHeight="1" x14ac:dyDescent="0.2">
      <c r="F945" s="16">
        <v>44804.992261384992</v>
      </c>
      <c r="G945" s="24">
        <v>44804.992261384992</v>
      </c>
      <c r="H945" s="25">
        <v>2613</v>
      </c>
      <c r="I945" s="26">
        <f t="shared" si="27"/>
        <v>-1017182.1547444484</v>
      </c>
      <c r="J945" s="26">
        <f t="shared" si="28"/>
        <v>1049634.1089160112</v>
      </c>
      <c r="K945" s="26" t="str">
        <f t="shared" si="29"/>
        <v>Good</v>
      </c>
      <c r="L945" s="25">
        <f t="shared" si="30"/>
        <v>2613</v>
      </c>
      <c r="M945" s="26">
        <f t="shared" si="31"/>
        <v>-13975.836194986849</v>
      </c>
      <c r="N945" s="26">
        <f t="shared" si="32"/>
        <v>20870.014808382854</v>
      </c>
      <c r="O945" s="26" t="str">
        <f t="shared" si="33"/>
        <v>Good</v>
      </c>
      <c r="P945" s="25">
        <f t="shared" si="34"/>
        <v>2613</v>
      </c>
      <c r="Q945" s="25">
        <f t="shared" si="35"/>
        <v>2613</v>
      </c>
    </row>
    <row r="946" spans="6:17" ht="15.75" customHeight="1" x14ac:dyDescent="0.2">
      <c r="F946" s="16">
        <v>44804.46180259181</v>
      </c>
      <c r="G946" s="24">
        <v>44804.46180259181</v>
      </c>
      <c r="H946" s="25">
        <v>2224</v>
      </c>
      <c r="I946" s="26">
        <f t="shared" si="27"/>
        <v>-1017182.1547444484</v>
      </c>
      <c r="J946" s="26">
        <f t="shared" si="28"/>
        <v>1049634.1089160112</v>
      </c>
      <c r="K946" s="26" t="str">
        <f t="shared" si="29"/>
        <v>Good</v>
      </c>
      <c r="L946" s="25">
        <f t="shared" si="30"/>
        <v>2224</v>
      </c>
      <c r="M946" s="26">
        <f t="shared" si="31"/>
        <v>-13975.836194986849</v>
      </c>
      <c r="N946" s="26">
        <f t="shared" si="32"/>
        <v>20870.014808382854</v>
      </c>
      <c r="O946" s="26" t="str">
        <f t="shared" si="33"/>
        <v>Good</v>
      </c>
      <c r="P946" s="25">
        <f t="shared" si="34"/>
        <v>2224</v>
      </c>
      <c r="Q946" s="25">
        <f t="shared" si="35"/>
        <v>2224</v>
      </c>
    </row>
    <row r="947" spans="6:17" ht="15.75" customHeight="1" x14ac:dyDescent="0.2">
      <c r="F947" s="16">
        <v>44803.879181520846</v>
      </c>
      <c r="G947" s="24">
        <v>44803.879181520846</v>
      </c>
      <c r="H947" s="25">
        <v>2327</v>
      </c>
      <c r="I947" s="26">
        <f t="shared" si="27"/>
        <v>-1017182.1547444484</v>
      </c>
      <c r="J947" s="26">
        <f t="shared" si="28"/>
        <v>1049634.1089160112</v>
      </c>
      <c r="K947" s="26" t="str">
        <f t="shared" si="29"/>
        <v>Good</v>
      </c>
      <c r="L947" s="25">
        <f t="shared" si="30"/>
        <v>2327</v>
      </c>
      <c r="M947" s="26">
        <f t="shared" si="31"/>
        <v>-13975.836194986849</v>
      </c>
      <c r="N947" s="26">
        <f t="shared" si="32"/>
        <v>20870.014808382854</v>
      </c>
      <c r="O947" s="26" t="str">
        <f t="shared" si="33"/>
        <v>Good</v>
      </c>
      <c r="P947" s="25">
        <f t="shared" si="34"/>
        <v>2327</v>
      </c>
      <c r="Q947" s="25">
        <f t="shared" si="35"/>
        <v>2327</v>
      </c>
    </row>
    <row r="948" spans="6:17" ht="15.75" customHeight="1" x14ac:dyDescent="0.2">
      <c r="F948" s="16">
        <v>44803.286103180057</v>
      </c>
      <c r="G948" s="24">
        <v>44803.286103180057</v>
      </c>
      <c r="H948" s="25">
        <v>2583</v>
      </c>
      <c r="I948" s="26">
        <f t="shared" si="27"/>
        <v>-1017182.1547444484</v>
      </c>
      <c r="J948" s="26">
        <f t="shared" si="28"/>
        <v>1049634.1089160112</v>
      </c>
      <c r="K948" s="26" t="str">
        <f t="shared" si="29"/>
        <v>Good</v>
      </c>
      <c r="L948" s="25">
        <f t="shared" si="30"/>
        <v>2583</v>
      </c>
      <c r="M948" s="26">
        <f t="shared" si="31"/>
        <v>-13975.836194986849</v>
      </c>
      <c r="N948" s="26">
        <f t="shared" si="32"/>
        <v>20870.014808382854</v>
      </c>
      <c r="O948" s="26" t="str">
        <f t="shared" si="33"/>
        <v>Good</v>
      </c>
      <c r="P948" s="25">
        <f t="shared" si="34"/>
        <v>2583</v>
      </c>
      <c r="Q948" s="25">
        <f t="shared" si="35"/>
        <v>2583</v>
      </c>
    </row>
    <row r="949" spans="6:17" ht="15.75" customHeight="1" x14ac:dyDescent="0.2">
      <c r="F949" s="16">
        <v>44802.675511763824</v>
      </c>
      <c r="G949" s="24">
        <v>44802.675511763824</v>
      </c>
      <c r="H949" s="25">
        <v>2669</v>
      </c>
      <c r="I949" s="26">
        <f t="shared" si="27"/>
        <v>-1017182.1547444484</v>
      </c>
      <c r="J949" s="26">
        <f t="shared" si="28"/>
        <v>1049634.1089160112</v>
      </c>
      <c r="K949" s="26" t="str">
        <f t="shared" si="29"/>
        <v>Good</v>
      </c>
      <c r="L949" s="25">
        <f t="shared" si="30"/>
        <v>2669</v>
      </c>
      <c r="M949" s="26">
        <f t="shared" si="31"/>
        <v>-13975.836194986849</v>
      </c>
      <c r="N949" s="26">
        <f t="shared" si="32"/>
        <v>20870.014808382854</v>
      </c>
      <c r="O949" s="26" t="str">
        <f t="shared" si="33"/>
        <v>Good</v>
      </c>
      <c r="P949" s="25">
        <f t="shared" si="34"/>
        <v>2669</v>
      </c>
      <c r="Q949" s="25">
        <f t="shared" si="35"/>
        <v>2669</v>
      </c>
    </row>
    <row r="950" spans="6:17" ht="15.75" customHeight="1" x14ac:dyDescent="0.2">
      <c r="F950" s="16">
        <v>44802.065716580124</v>
      </c>
      <c r="G950" s="24">
        <v>44802.065716580124</v>
      </c>
      <c r="H950" s="25">
        <v>2242</v>
      </c>
      <c r="I950" s="26">
        <f t="shared" si="27"/>
        <v>-1017182.1547444484</v>
      </c>
      <c r="J950" s="26">
        <f t="shared" si="28"/>
        <v>1049634.1089160112</v>
      </c>
      <c r="K950" s="26" t="str">
        <f t="shared" si="29"/>
        <v>Good</v>
      </c>
      <c r="L950" s="25">
        <f t="shared" si="30"/>
        <v>2242</v>
      </c>
      <c r="M950" s="26">
        <f t="shared" si="31"/>
        <v>-13975.836194986849</v>
      </c>
      <c r="N950" s="26">
        <f t="shared" si="32"/>
        <v>20870.014808382854</v>
      </c>
      <c r="O950" s="26" t="str">
        <f t="shared" si="33"/>
        <v>Good</v>
      </c>
      <c r="P950" s="25">
        <f t="shared" si="34"/>
        <v>2242</v>
      </c>
      <c r="Q950" s="25">
        <f t="shared" si="35"/>
        <v>2242</v>
      </c>
    </row>
    <row r="951" spans="6:17" ht="15.75" customHeight="1" x14ac:dyDescent="0.2">
      <c r="F951" s="16">
        <v>44799.763093123554</v>
      </c>
      <c r="G951" s="24">
        <v>44799.763093123554</v>
      </c>
      <c r="H951" s="25">
        <v>2421</v>
      </c>
      <c r="I951" s="26">
        <f t="shared" si="27"/>
        <v>-1017182.1547444484</v>
      </c>
      <c r="J951" s="26">
        <f t="shared" si="28"/>
        <v>1049634.1089160112</v>
      </c>
      <c r="K951" s="26" t="str">
        <f t="shared" si="29"/>
        <v>Good</v>
      </c>
      <c r="L951" s="25">
        <f t="shared" si="30"/>
        <v>2421</v>
      </c>
      <c r="M951" s="26">
        <f t="shared" si="31"/>
        <v>-13975.836194986849</v>
      </c>
      <c r="N951" s="26">
        <f t="shared" si="32"/>
        <v>20870.014808382854</v>
      </c>
      <c r="O951" s="26" t="str">
        <f t="shared" si="33"/>
        <v>Good</v>
      </c>
      <c r="P951" s="25">
        <f t="shared" si="34"/>
        <v>2421</v>
      </c>
      <c r="Q951" s="25">
        <f t="shared" si="35"/>
        <v>2421</v>
      </c>
    </row>
    <row r="952" spans="6:17" ht="15.75" customHeight="1" x14ac:dyDescent="0.2">
      <c r="F952" s="16">
        <v>44799.220082944434</v>
      </c>
      <c r="G952" s="24">
        <v>44799.220082944434</v>
      </c>
      <c r="H952" s="25">
        <v>2038</v>
      </c>
      <c r="I952" s="26">
        <f t="shared" si="27"/>
        <v>-1017182.1547444484</v>
      </c>
      <c r="J952" s="26">
        <f t="shared" si="28"/>
        <v>1049634.1089160112</v>
      </c>
      <c r="K952" s="26" t="str">
        <f t="shared" si="29"/>
        <v>Good</v>
      </c>
      <c r="L952" s="25">
        <f t="shared" si="30"/>
        <v>2038</v>
      </c>
      <c r="M952" s="26">
        <f t="shared" si="31"/>
        <v>-13975.836194986849</v>
      </c>
      <c r="N952" s="26">
        <f t="shared" si="32"/>
        <v>20870.014808382854</v>
      </c>
      <c r="O952" s="26" t="str">
        <f t="shared" si="33"/>
        <v>Good</v>
      </c>
      <c r="P952" s="25">
        <f t="shared" si="34"/>
        <v>2038</v>
      </c>
      <c r="Q952" s="25">
        <f t="shared" si="35"/>
        <v>2038</v>
      </c>
    </row>
    <row r="953" spans="6:17" ht="15.75" customHeight="1" x14ac:dyDescent="0.2">
      <c r="F953" s="16">
        <v>44798.611319575117</v>
      </c>
      <c r="G953" s="24">
        <v>44798.611319575117</v>
      </c>
      <c r="H953" s="25">
        <v>2187</v>
      </c>
      <c r="I953" s="26">
        <f t="shared" si="27"/>
        <v>-1017182.1547444484</v>
      </c>
      <c r="J953" s="26">
        <f t="shared" si="28"/>
        <v>1049634.1089160112</v>
      </c>
      <c r="K953" s="26" t="str">
        <f t="shared" si="29"/>
        <v>Good</v>
      </c>
      <c r="L953" s="25">
        <f t="shared" si="30"/>
        <v>2187</v>
      </c>
      <c r="M953" s="26">
        <f t="shared" si="31"/>
        <v>-13975.836194986849</v>
      </c>
      <c r="N953" s="26">
        <f t="shared" si="32"/>
        <v>20870.014808382854</v>
      </c>
      <c r="O953" s="26" t="str">
        <f t="shared" si="33"/>
        <v>Good</v>
      </c>
      <c r="P953" s="25">
        <f t="shared" si="34"/>
        <v>2187</v>
      </c>
      <c r="Q953" s="25">
        <f t="shared" si="35"/>
        <v>2187</v>
      </c>
    </row>
    <row r="954" spans="6:17" ht="15.75" customHeight="1" x14ac:dyDescent="0.2">
      <c r="F954" s="16">
        <v>44798.079961670912</v>
      </c>
      <c r="G954" s="24">
        <v>44798.079961670912</v>
      </c>
      <c r="H954" s="25">
        <v>2356</v>
      </c>
      <c r="I954" s="26">
        <f t="shared" si="27"/>
        <v>-1017182.1547444484</v>
      </c>
      <c r="J954" s="26">
        <f t="shared" si="28"/>
        <v>1049634.1089160112</v>
      </c>
      <c r="K954" s="26" t="str">
        <f t="shared" si="29"/>
        <v>Good</v>
      </c>
      <c r="L954" s="25">
        <f t="shared" si="30"/>
        <v>2356</v>
      </c>
      <c r="M954" s="26">
        <f t="shared" si="31"/>
        <v>-13975.836194986849</v>
      </c>
      <c r="N954" s="26">
        <f t="shared" si="32"/>
        <v>20870.014808382854</v>
      </c>
      <c r="O954" s="26" t="str">
        <f t="shared" si="33"/>
        <v>Good</v>
      </c>
      <c r="P954" s="25">
        <f t="shared" si="34"/>
        <v>2356</v>
      </c>
      <c r="Q954" s="25">
        <f t="shared" si="35"/>
        <v>2356</v>
      </c>
    </row>
    <row r="955" spans="6:17" ht="15.75" customHeight="1" x14ac:dyDescent="0.2">
      <c r="F955" s="16">
        <v>44797.488559899306</v>
      </c>
      <c r="G955" s="24">
        <v>44797.488559899306</v>
      </c>
      <c r="H955" s="25">
        <v>2190</v>
      </c>
      <c r="I955" s="26">
        <f t="shared" si="27"/>
        <v>-1017182.1547444484</v>
      </c>
      <c r="J955" s="26">
        <f t="shared" si="28"/>
        <v>1049634.1089160112</v>
      </c>
      <c r="K955" s="26" t="str">
        <f t="shared" si="29"/>
        <v>Good</v>
      </c>
      <c r="L955" s="25">
        <f t="shared" si="30"/>
        <v>2190</v>
      </c>
      <c r="M955" s="26">
        <f t="shared" si="31"/>
        <v>-13975.836194986849</v>
      </c>
      <c r="N955" s="26">
        <f t="shared" si="32"/>
        <v>20870.014808382854</v>
      </c>
      <c r="O955" s="26" t="str">
        <f t="shared" si="33"/>
        <v>Good</v>
      </c>
      <c r="P955" s="25">
        <f t="shared" si="34"/>
        <v>2190</v>
      </c>
      <c r="Q955" s="25">
        <f t="shared" si="35"/>
        <v>2190</v>
      </c>
    </row>
    <row r="956" spans="6:17" ht="15.75" customHeight="1" x14ac:dyDescent="0.2">
      <c r="F956" s="16">
        <v>44796.889461651568</v>
      </c>
      <c r="G956" s="24">
        <v>44796.889461651568</v>
      </c>
      <c r="H956" s="25">
        <v>2006</v>
      </c>
      <c r="I956" s="26">
        <f t="shared" si="27"/>
        <v>-1017182.1547444484</v>
      </c>
      <c r="J956" s="26">
        <f t="shared" si="28"/>
        <v>1049634.1089160112</v>
      </c>
      <c r="K956" s="26" t="str">
        <f t="shared" si="29"/>
        <v>Good</v>
      </c>
      <c r="L956" s="25">
        <f t="shared" si="30"/>
        <v>2006</v>
      </c>
      <c r="M956" s="26">
        <f t="shared" si="31"/>
        <v>-13975.836194986849</v>
      </c>
      <c r="N956" s="26">
        <f t="shared" si="32"/>
        <v>20870.014808382854</v>
      </c>
      <c r="O956" s="26" t="str">
        <f t="shared" si="33"/>
        <v>Good</v>
      </c>
      <c r="P956" s="25">
        <f t="shared" si="34"/>
        <v>2006</v>
      </c>
      <c r="Q956" s="25">
        <f t="shared" si="35"/>
        <v>2006</v>
      </c>
    </row>
    <row r="957" spans="6:17" ht="15.75" customHeight="1" x14ac:dyDescent="0.2">
      <c r="F957" s="16">
        <v>44796.281451126568</v>
      </c>
      <c r="G957" s="24">
        <v>44796.281451126568</v>
      </c>
      <c r="H957" s="25">
        <v>1988</v>
      </c>
      <c r="I957" s="26">
        <f t="shared" si="27"/>
        <v>-1017182.1547444484</v>
      </c>
      <c r="J957" s="26">
        <f t="shared" si="28"/>
        <v>1049634.1089160112</v>
      </c>
      <c r="K957" s="26" t="str">
        <f t="shared" si="29"/>
        <v>Good</v>
      </c>
      <c r="L957" s="25">
        <f t="shared" si="30"/>
        <v>1988</v>
      </c>
      <c r="M957" s="26">
        <f t="shared" si="31"/>
        <v>-13975.836194986849</v>
      </c>
      <c r="N957" s="26">
        <f t="shared" si="32"/>
        <v>20870.014808382854</v>
      </c>
      <c r="O957" s="26" t="str">
        <f t="shared" si="33"/>
        <v>Good</v>
      </c>
      <c r="P957" s="25">
        <f t="shared" si="34"/>
        <v>1988</v>
      </c>
      <c r="Q957" s="25">
        <f t="shared" si="35"/>
        <v>1988</v>
      </c>
    </row>
    <row r="958" spans="6:17" ht="15.75" customHeight="1" x14ac:dyDescent="0.2">
      <c r="F958" s="16">
        <v>44795.72193884226</v>
      </c>
      <c r="G958" s="24">
        <v>44795.72193884226</v>
      </c>
      <c r="H958" s="25">
        <v>2258</v>
      </c>
      <c r="I958" s="26">
        <f t="shared" si="27"/>
        <v>-1017182.1547444484</v>
      </c>
      <c r="J958" s="26">
        <f t="shared" si="28"/>
        <v>1049634.1089160112</v>
      </c>
      <c r="K958" s="26" t="str">
        <f t="shared" si="29"/>
        <v>Good</v>
      </c>
      <c r="L958" s="25">
        <f t="shared" si="30"/>
        <v>2258</v>
      </c>
      <c r="M958" s="26">
        <f t="shared" si="31"/>
        <v>-13975.836194986849</v>
      </c>
      <c r="N958" s="26">
        <f t="shared" si="32"/>
        <v>20870.014808382854</v>
      </c>
      <c r="O958" s="26" t="str">
        <f t="shared" si="33"/>
        <v>Good</v>
      </c>
      <c r="P958" s="25">
        <f t="shared" si="34"/>
        <v>2258</v>
      </c>
      <c r="Q958" s="25">
        <f t="shared" si="35"/>
        <v>2258</v>
      </c>
    </row>
    <row r="959" spans="6:17" ht="15.75" customHeight="1" x14ac:dyDescent="0.2">
      <c r="F959" s="16">
        <v>44795.181905348596</v>
      </c>
      <c r="G959" s="24">
        <v>44795.181905348596</v>
      </c>
      <c r="H959" s="25">
        <v>1957</v>
      </c>
      <c r="I959" s="26">
        <f t="shared" si="27"/>
        <v>-1017182.1547444484</v>
      </c>
      <c r="J959" s="26">
        <f t="shared" si="28"/>
        <v>1049634.1089160112</v>
      </c>
      <c r="K959" s="26" t="str">
        <f t="shared" si="29"/>
        <v>Good</v>
      </c>
      <c r="L959" s="25">
        <f t="shared" si="30"/>
        <v>1957</v>
      </c>
      <c r="M959" s="26">
        <f t="shared" si="31"/>
        <v>-13975.836194986849</v>
      </c>
      <c r="N959" s="26">
        <f t="shared" si="32"/>
        <v>20870.014808382854</v>
      </c>
      <c r="O959" s="26" t="str">
        <f t="shared" si="33"/>
        <v>Good</v>
      </c>
      <c r="P959" s="25">
        <f t="shared" si="34"/>
        <v>1957</v>
      </c>
      <c r="Q959" s="25">
        <f t="shared" si="35"/>
        <v>1957</v>
      </c>
    </row>
    <row r="960" spans="6:17" ht="15.75" customHeight="1" x14ac:dyDescent="0.2">
      <c r="F960" s="16">
        <v>44792.894745862897</v>
      </c>
      <c r="G960" s="24">
        <v>44792.894745862897</v>
      </c>
      <c r="H960" s="25">
        <v>1802</v>
      </c>
      <c r="I960" s="26">
        <f t="shared" si="27"/>
        <v>-1017182.1547444484</v>
      </c>
      <c r="J960" s="26">
        <f t="shared" si="28"/>
        <v>1049634.1089160112</v>
      </c>
      <c r="K960" s="26" t="str">
        <f t="shared" si="29"/>
        <v>Good</v>
      </c>
      <c r="L960" s="25">
        <f t="shared" si="30"/>
        <v>1802</v>
      </c>
      <c r="M960" s="26">
        <f t="shared" si="31"/>
        <v>-13975.836194986849</v>
      </c>
      <c r="N960" s="26">
        <f t="shared" si="32"/>
        <v>20870.014808382854</v>
      </c>
      <c r="O960" s="26" t="str">
        <f t="shared" si="33"/>
        <v>Good</v>
      </c>
      <c r="P960" s="25">
        <f t="shared" si="34"/>
        <v>1802</v>
      </c>
      <c r="Q960" s="25">
        <f t="shared" si="35"/>
        <v>1802</v>
      </c>
    </row>
    <row r="961" spans="6:17" ht="15.75" customHeight="1" x14ac:dyDescent="0.2">
      <c r="F961" s="16">
        <v>44792.290655356934</v>
      </c>
      <c r="G961" s="24">
        <v>44792.290655356934</v>
      </c>
      <c r="H961" s="25">
        <v>2044</v>
      </c>
      <c r="I961" s="26">
        <f t="shared" si="27"/>
        <v>-1017182.1547444484</v>
      </c>
      <c r="J961" s="26">
        <f t="shared" si="28"/>
        <v>1049634.1089160112</v>
      </c>
      <c r="K961" s="26" t="str">
        <f t="shared" si="29"/>
        <v>Good</v>
      </c>
      <c r="L961" s="25">
        <f t="shared" si="30"/>
        <v>2044</v>
      </c>
      <c r="M961" s="26">
        <f t="shared" si="31"/>
        <v>-13975.836194986849</v>
      </c>
      <c r="N961" s="26">
        <f t="shared" si="32"/>
        <v>20870.014808382854</v>
      </c>
      <c r="O961" s="26" t="str">
        <f t="shared" si="33"/>
        <v>Good</v>
      </c>
      <c r="P961" s="25">
        <f t="shared" si="34"/>
        <v>2044</v>
      </c>
      <c r="Q961" s="25">
        <f t="shared" si="35"/>
        <v>2044</v>
      </c>
    </row>
    <row r="962" spans="6:17" ht="15.75" customHeight="1" x14ac:dyDescent="0.2">
      <c r="F962" s="16">
        <v>44791.695510076635</v>
      </c>
      <c r="G962" s="24">
        <v>44791.695510076635</v>
      </c>
      <c r="H962" s="25">
        <v>2095</v>
      </c>
      <c r="I962" s="26">
        <f t="shared" si="27"/>
        <v>-1017182.1547444484</v>
      </c>
      <c r="J962" s="26">
        <f t="shared" si="28"/>
        <v>1049634.1089160112</v>
      </c>
      <c r="K962" s="26" t="str">
        <f t="shared" si="29"/>
        <v>Good</v>
      </c>
      <c r="L962" s="25">
        <f t="shared" si="30"/>
        <v>2095</v>
      </c>
      <c r="M962" s="26">
        <f t="shared" si="31"/>
        <v>-13975.836194986849</v>
      </c>
      <c r="N962" s="26">
        <f t="shared" si="32"/>
        <v>20870.014808382854</v>
      </c>
      <c r="O962" s="26" t="str">
        <f t="shared" si="33"/>
        <v>Good</v>
      </c>
      <c r="P962" s="25">
        <f t="shared" si="34"/>
        <v>2095</v>
      </c>
      <c r="Q962" s="25">
        <f t="shared" si="35"/>
        <v>2095</v>
      </c>
    </row>
    <row r="963" spans="6:17" ht="15.75" customHeight="1" x14ac:dyDescent="0.2">
      <c r="F963" s="16">
        <v>44791.119071969828</v>
      </c>
      <c r="G963" s="24">
        <v>44791.119071969828</v>
      </c>
      <c r="H963" s="25">
        <v>1845</v>
      </c>
      <c r="I963" s="26">
        <f t="shared" si="27"/>
        <v>-1017182.1547444484</v>
      </c>
      <c r="J963" s="26">
        <f t="shared" si="28"/>
        <v>1049634.1089160112</v>
      </c>
      <c r="K963" s="26" t="str">
        <f t="shared" si="29"/>
        <v>Good</v>
      </c>
      <c r="L963" s="25">
        <f t="shared" si="30"/>
        <v>1845</v>
      </c>
      <c r="M963" s="26">
        <f t="shared" si="31"/>
        <v>-13975.836194986849</v>
      </c>
      <c r="N963" s="26">
        <f t="shared" si="32"/>
        <v>20870.014808382854</v>
      </c>
      <c r="O963" s="26" t="str">
        <f t="shared" si="33"/>
        <v>Good</v>
      </c>
      <c r="P963" s="25">
        <f t="shared" si="34"/>
        <v>1845</v>
      </c>
      <c r="Q963" s="25">
        <f t="shared" si="35"/>
        <v>1845</v>
      </c>
    </row>
    <row r="964" spans="6:17" ht="15.75" customHeight="1" x14ac:dyDescent="0.2">
      <c r="F964" s="16">
        <v>44790.575404866016</v>
      </c>
      <c r="G964" s="24">
        <v>44790.575404866016</v>
      </c>
      <c r="H964" s="25">
        <v>1794</v>
      </c>
      <c r="I964" s="26">
        <f t="shared" si="27"/>
        <v>-1017182.1547444484</v>
      </c>
      <c r="J964" s="26">
        <f t="shared" si="28"/>
        <v>1049634.1089160112</v>
      </c>
      <c r="K964" s="26" t="str">
        <f t="shared" si="29"/>
        <v>Good</v>
      </c>
      <c r="L964" s="25">
        <f t="shared" si="30"/>
        <v>1794</v>
      </c>
      <c r="M964" s="26">
        <f t="shared" si="31"/>
        <v>-13975.836194986849</v>
      </c>
      <c r="N964" s="26">
        <f t="shared" si="32"/>
        <v>20870.014808382854</v>
      </c>
      <c r="O964" s="26" t="str">
        <f t="shared" si="33"/>
        <v>Good</v>
      </c>
      <c r="P964" s="25">
        <f t="shared" si="34"/>
        <v>1794</v>
      </c>
      <c r="Q964" s="25">
        <f t="shared" si="35"/>
        <v>1794</v>
      </c>
    </row>
    <row r="965" spans="6:17" ht="15.75" customHeight="1" x14ac:dyDescent="0.2">
      <c r="F965" s="16">
        <v>44789.963028693317</v>
      </c>
      <c r="G965" s="24">
        <v>44789.963028693317</v>
      </c>
      <c r="H965" s="25">
        <v>2045</v>
      </c>
      <c r="I965" s="26">
        <f t="shared" si="27"/>
        <v>-1017182.1547444484</v>
      </c>
      <c r="J965" s="26">
        <f t="shared" si="28"/>
        <v>1049634.1089160112</v>
      </c>
      <c r="K965" s="26" t="str">
        <f t="shared" si="29"/>
        <v>Good</v>
      </c>
      <c r="L965" s="25">
        <f t="shared" si="30"/>
        <v>2045</v>
      </c>
      <c r="M965" s="26">
        <f t="shared" si="31"/>
        <v>-13975.836194986849</v>
      </c>
      <c r="N965" s="26">
        <f t="shared" si="32"/>
        <v>20870.014808382854</v>
      </c>
      <c r="O965" s="26" t="str">
        <f t="shared" si="33"/>
        <v>Good</v>
      </c>
      <c r="P965" s="25">
        <f t="shared" si="34"/>
        <v>2045</v>
      </c>
      <c r="Q965" s="25">
        <f t="shared" si="35"/>
        <v>2045</v>
      </c>
    </row>
    <row r="966" spans="6:17" ht="15.75" customHeight="1" x14ac:dyDescent="0.2">
      <c r="F966" s="16">
        <v>44789.356359524165</v>
      </c>
      <c r="G966" s="24">
        <v>44789.356359524165</v>
      </c>
      <c r="H966" s="25">
        <v>1927</v>
      </c>
      <c r="I966" s="26">
        <f t="shared" si="27"/>
        <v>-1017182.1547444484</v>
      </c>
      <c r="J966" s="26">
        <f t="shared" si="28"/>
        <v>1049634.1089160112</v>
      </c>
      <c r="K966" s="26" t="str">
        <f t="shared" si="29"/>
        <v>Good</v>
      </c>
      <c r="L966" s="25">
        <f t="shared" si="30"/>
        <v>1927</v>
      </c>
      <c r="M966" s="26">
        <f t="shared" si="31"/>
        <v>-13975.836194986849</v>
      </c>
      <c r="N966" s="26">
        <f t="shared" si="32"/>
        <v>20870.014808382854</v>
      </c>
      <c r="O966" s="26" t="str">
        <f t="shared" si="33"/>
        <v>Good</v>
      </c>
      <c r="P966" s="25">
        <f t="shared" si="34"/>
        <v>1927</v>
      </c>
      <c r="Q966" s="25">
        <f t="shared" si="35"/>
        <v>1927</v>
      </c>
    </row>
    <row r="967" spans="6:17" ht="15.75" customHeight="1" x14ac:dyDescent="0.2">
      <c r="F967" s="16">
        <v>44788.814486856762</v>
      </c>
      <c r="G967" s="24">
        <v>44788.814486856762</v>
      </c>
      <c r="H967" s="25">
        <v>1842</v>
      </c>
      <c r="I967" s="26">
        <f t="shared" si="27"/>
        <v>-1017182.1547444484</v>
      </c>
      <c r="J967" s="26">
        <f t="shared" si="28"/>
        <v>1049634.1089160112</v>
      </c>
      <c r="K967" s="26" t="str">
        <f t="shared" si="29"/>
        <v>Good</v>
      </c>
      <c r="L967" s="25">
        <f t="shared" si="30"/>
        <v>1842</v>
      </c>
      <c r="M967" s="26">
        <f t="shared" si="31"/>
        <v>-13975.836194986849</v>
      </c>
      <c r="N967" s="26">
        <f t="shared" si="32"/>
        <v>20870.014808382854</v>
      </c>
      <c r="O967" s="26" t="str">
        <f t="shared" si="33"/>
        <v>Good</v>
      </c>
      <c r="P967" s="25">
        <f t="shared" si="34"/>
        <v>1842</v>
      </c>
      <c r="Q967" s="25">
        <f t="shared" si="35"/>
        <v>1842</v>
      </c>
    </row>
    <row r="968" spans="6:17" ht="15.75" customHeight="1" x14ac:dyDescent="0.2">
      <c r="F968" s="16">
        <v>44788.273901829052</v>
      </c>
      <c r="G968" s="24">
        <v>44788.273901829052</v>
      </c>
      <c r="H968" s="25">
        <v>2066</v>
      </c>
      <c r="I968" s="26">
        <f t="shared" si="27"/>
        <v>-1017182.1547444484</v>
      </c>
      <c r="J968" s="26">
        <f t="shared" si="28"/>
        <v>1049634.1089160112</v>
      </c>
      <c r="K968" s="26" t="str">
        <f t="shared" si="29"/>
        <v>Good</v>
      </c>
      <c r="L968" s="25">
        <f t="shared" si="30"/>
        <v>2066</v>
      </c>
      <c r="M968" s="26">
        <f t="shared" si="31"/>
        <v>-13975.836194986849</v>
      </c>
      <c r="N968" s="26">
        <f t="shared" si="32"/>
        <v>20870.014808382854</v>
      </c>
      <c r="O968" s="26" t="str">
        <f t="shared" si="33"/>
        <v>Good</v>
      </c>
      <c r="P968" s="25">
        <f t="shared" si="34"/>
        <v>2066</v>
      </c>
      <c r="Q968" s="25">
        <f t="shared" si="35"/>
        <v>2066</v>
      </c>
    </row>
    <row r="969" spans="6:17" ht="15.75" customHeight="1" x14ac:dyDescent="0.2">
      <c r="F969" s="16">
        <v>44785.400231711952</v>
      </c>
      <c r="G969" s="24">
        <v>44785.400231711952</v>
      </c>
      <c r="H969" s="25">
        <v>1850</v>
      </c>
      <c r="I969" s="26">
        <f t="shared" si="27"/>
        <v>-1017182.1547444484</v>
      </c>
      <c r="J969" s="26">
        <f t="shared" si="28"/>
        <v>1049634.1089160112</v>
      </c>
      <c r="K969" s="26" t="str">
        <f t="shared" si="29"/>
        <v>Good</v>
      </c>
      <c r="L969" s="25">
        <f t="shared" si="30"/>
        <v>1850</v>
      </c>
      <c r="M969" s="26">
        <f t="shared" si="31"/>
        <v>-13975.836194986849</v>
      </c>
      <c r="N969" s="26">
        <f t="shared" si="32"/>
        <v>20870.014808382854</v>
      </c>
      <c r="O969" s="26" t="str">
        <f t="shared" si="33"/>
        <v>Good</v>
      </c>
      <c r="P969" s="25">
        <f t="shared" si="34"/>
        <v>1850</v>
      </c>
      <c r="Q969" s="25">
        <f t="shared" si="35"/>
        <v>1850</v>
      </c>
    </row>
    <row r="970" spans="6:17" ht="15.75" customHeight="1" x14ac:dyDescent="0.2">
      <c r="F970" s="16">
        <v>44784.803613089891</v>
      </c>
      <c r="G970" s="24">
        <v>44784.803613089891</v>
      </c>
      <c r="H970" s="25">
        <v>2042</v>
      </c>
      <c r="I970" s="26">
        <f t="shared" si="27"/>
        <v>-1017182.1547444484</v>
      </c>
      <c r="J970" s="26">
        <f t="shared" si="28"/>
        <v>1049634.1089160112</v>
      </c>
      <c r="K970" s="26" t="str">
        <f t="shared" si="29"/>
        <v>Good</v>
      </c>
      <c r="L970" s="25">
        <f t="shared" si="30"/>
        <v>2042</v>
      </c>
      <c r="M970" s="26">
        <f t="shared" si="31"/>
        <v>-13975.836194986849</v>
      </c>
      <c r="N970" s="26">
        <f t="shared" si="32"/>
        <v>20870.014808382854</v>
      </c>
      <c r="O970" s="26" t="str">
        <f t="shared" si="33"/>
        <v>Good</v>
      </c>
      <c r="P970" s="25">
        <f t="shared" si="34"/>
        <v>2042</v>
      </c>
      <c r="Q970" s="25">
        <f t="shared" si="35"/>
        <v>2042</v>
      </c>
    </row>
    <row r="971" spans="6:17" ht="15.75" customHeight="1" x14ac:dyDescent="0.2">
      <c r="F971" s="16">
        <v>44784.238361892647</v>
      </c>
      <c r="G971" s="24">
        <v>44784.238361892647</v>
      </c>
      <c r="H971" s="25">
        <v>1893</v>
      </c>
      <c r="I971" s="26">
        <f t="shared" si="27"/>
        <v>-1017182.1547444484</v>
      </c>
      <c r="J971" s="26">
        <f t="shared" si="28"/>
        <v>1049634.1089160112</v>
      </c>
      <c r="K971" s="26" t="str">
        <f t="shared" si="29"/>
        <v>Good</v>
      </c>
      <c r="L971" s="25">
        <f t="shared" si="30"/>
        <v>1893</v>
      </c>
      <c r="M971" s="26">
        <f t="shared" si="31"/>
        <v>-13975.836194986849</v>
      </c>
      <c r="N971" s="26">
        <f t="shared" si="32"/>
        <v>20870.014808382854</v>
      </c>
      <c r="O971" s="26" t="str">
        <f t="shared" si="33"/>
        <v>Good</v>
      </c>
      <c r="P971" s="25">
        <f t="shared" si="34"/>
        <v>1893</v>
      </c>
      <c r="Q971" s="25">
        <f t="shared" si="35"/>
        <v>1893</v>
      </c>
    </row>
    <row r="972" spans="6:17" ht="15.75" customHeight="1" x14ac:dyDescent="0.2">
      <c r="F972" s="16">
        <v>44783.695639680671</v>
      </c>
      <c r="G972" s="24">
        <v>44783.695639680671</v>
      </c>
      <c r="H972" s="25">
        <v>1717</v>
      </c>
      <c r="I972" s="26">
        <f t="shared" si="27"/>
        <v>-1017182.1547444484</v>
      </c>
      <c r="J972" s="26">
        <f t="shared" si="28"/>
        <v>1049634.1089160112</v>
      </c>
      <c r="K972" s="26" t="str">
        <f t="shared" si="29"/>
        <v>Good</v>
      </c>
      <c r="L972" s="25">
        <f t="shared" si="30"/>
        <v>1717</v>
      </c>
      <c r="M972" s="26">
        <f t="shared" si="31"/>
        <v>-13975.836194986849</v>
      </c>
      <c r="N972" s="26">
        <f t="shared" si="32"/>
        <v>20870.014808382854</v>
      </c>
      <c r="O972" s="26" t="str">
        <f t="shared" si="33"/>
        <v>Good</v>
      </c>
      <c r="P972" s="25">
        <f t="shared" si="34"/>
        <v>1717</v>
      </c>
      <c r="Q972" s="25">
        <f t="shared" si="35"/>
        <v>1717</v>
      </c>
    </row>
    <row r="973" spans="6:17" ht="15.75" customHeight="1" x14ac:dyDescent="0.2">
      <c r="F973" s="16">
        <v>44783.158244091115</v>
      </c>
      <c r="G973" s="24">
        <v>44783.158244091115</v>
      </c>
      <c r="H973" s="25">
        <v>1985</v>
      </c>
      <c r="I973" s="26">
        <f t="shared" si="27"/>
        <v>-1017182.1547444484</v>
      </c>
      <c r="J973" s="26">
        <f t="shared" si="28"/>
        <v>1049634.1089160112</v>
      </c>
      <c r="K973" s="26" t="str">
        <f t="shared" si="29"/>
        <v>Good</v>
      </c>
      <c r="L973" s="25">
        <f t="shared" si="30"/>
        <v>1985</v>
      </c>
      <c r="M973" s="26">
        <f t="shared" si="31"/>
        <v>-13975.836194986849</v>
      </c>
      <c r="N973" s="26">
        <f t="shared" si="32"/>
        <v>20870.014808382854</v>
      </c>
      <c r="O973" s="26" t="str">
        <f t="shared" si="33"/>
        <v>Good</v>
      </c>
      <c r="P973" s="25">
        <f t="shared" si="34"/>
        <v>1985</v>
      </c>
      <c r="Q973" s="25">
        <f t="shared" si="35"/>
        <v>1985</v>
      </c>
    </row>
    <row r="974" spans="6:17" ht="15.75" customHeight="1" x14ac:dyDescent="0.2">
      <c r="F974" s="16">
        <v>44782.572945799795</v>
      </c>
      <c r="G974" s="24">
        <v>44782.572945799795</v>
      </c>
      <c r="H974" s="25">
        <v>1902</v>
      </c>
      <c r="I974" s="26">
        <f t="shared" si="27"/>
        <v>-1017182.1547444484</v>
      </c>
      <c r="J974" s="26">
        <f t="shared" si="28"/>
        <v>1049634.1089160112</v>
      </c>
      <c r="K974" s="26" t="str">
        <f t="shared" si="29"/>
        <v>Good</v>
      </c>
      <c r="L974" s="25">
        <f t="shared" si="30"/>
        <v>1902</v>
      </c>
      <c r="M974" s="26">
        <f t="shared" si="31"/>
        <v>-13975.836194986849</v>
      </c>
      <c r="N974" s="26">
        <f t="shared" si="32"/>
        <v>20870.014808382854</v>
      </c>
      <c r="O974" s="26" t="str">
        <f t="shared" si="33"/>
        <v>Good</v>
      </c>
      <c r="P974" s="25">
        <f t="shared" si="34"/>
        <v>1902</v>
      </c>
      <c r="Q974" s="25">
        <f t="shared" si="35"/>
        <v>1902</v>
      </c>
    </row>
    <row r="975" spans="6:17" ht="15.75" customHeight="1" x14ac:dyDescent="0.2">
      <c r="F975" s="16">
        <v>44781.998620413593</v>
      </c>
      <c r="G975" s="24">
        <v>44781.998620413593</v>
      </c>
      <c r="H975" s="25">
        <v>1977</v>
      </c>
      <c r="I975" s="26">
        <f t="shared" si="27"/>
        <v>-1017182.1547444484</v>
      </c>
      <c r="J975" s="26">
        <f t="shared" si="28"/>
        <v>1049634.1089160112</v>
      </c>
      <c r="K975" s="26" t="str">
        <f t="shared" si="29"/>
        <v>Good</v>
      </c>
      <c r="L975" s="25">
        <f t="shared" si="30"/>
        <v>1977</v>
      </c>
      <c r="M975" s="26">
        <f t="shared" si="31"/>
        <v>-13975.836194986849</v>
      </c>
      <c r="N975" s="26">
        <f t="shared" si="32"/>
        <v>20870.014808382854</v>
      </c>
      <c r="O975" s="26" t="str">
        <f t="shared" si="33"/>
        <v>Good</v>
      </c>
      <c r="P975" s="25">
        <f t="shared" si="34"/>
        <v>1977</v>
      </c>
      <c r="Q975" s="25">
        <f t="shared" si="35"/>
        <v>1977</v>
      </c>
    </row>
    <row r="976" spans="6:17" ht="15.75" customHeight="1" x14ac:dyDescent="0.2">
      <c r="F976" s="16">
        <v>44781.445146889775</v>
      </c>
      <c r="G976" s="24">
        <v>44781.445146889775</v>
      </c>
      <c r="H976" s="25">
        <v>1906</v>
      </c>
      <c r="I976" s="26">
        <f t="shared" si="27"/>
        <v>-1017182.1547444484</v>
      </c>
      <c r="J976" s="26">
        <f t="shared" si="28"/>
        <v>1049634.1089160112</v>
      </c>
      <c r="K976" s="26" t="str">
        <f t="shared" si="29"/>
        <v>Good</v>
      </c>
      <c r="L976" s="25">
        <f t="shared" si="30"/>
        <v>1906</v>
      </c>
      <c r="M976" s="26">
        <f t="shared" si="31"/>
        <v>-13975.836194986849</v>
      </c>
      <c r="N976" s="26">
        <f t="shared" si="32"/>
        <v>20870.014808382854</v>
      </c>
      <c r="O976" s="26" t="str">
        <f t="shared" si="33"/>
        <v>Good</v>
      </c>
      <c r="P976" s="25">
        <f t="shared" si="34"/>
        <v>1906</v>
      </c>
      <c r="Q976" s="25">
        <f t="shared" si="35"/>
        <v>1906</v>
      </c>
    </row>
    <row r="977" spans="6:17" ht="15.75" customHeight="1" x14ac:dyDescent="0.2">
      <c r="F977" s="16">
        <v>44778.507410953462</v>
      </c>
      <c r="G977" s="24">
        <v>44778.507410953462</v>
      </c>
      <c r="H977" s="25">
        <v>1888</v>
      </c>
      <c r="I977" s="26">
        <f t="shared" si="27"/>
        <v>-1017182.1547444484</v>
      </c>
      <c r="J977" s="26">
        <f t="shared" si="28"/>
        <v>1049634.1089160112</v>
      </c>
      <c r="K977" s="26" t="str">
        <f t="shared" si="29"/>
        <v>Good</v>
      </c>
      <c r="L977" s="25">
        <f t="shared" si="30"/>
        <v>1888</v>
      </c>
      <c r="M977" s="26">
        <f t="shared" si="31"/>
        <v>-13975.836194986849</v>
      </c>
      <c r="N977" s="26">
        <f t="shared" si="32"/>
        <v>20870.014808382854</v>
      </c>
      <c r="O977" s="26" t="str">
        <f t="shared" si="33"/>
        <v>Good</v>
      </c>
      <c r="P977" s="25">
        <f t="shared" si="34"/>
        <v>1888</v>
      </c>
      <c r="Q977" s="25">
        <f t="shared" si="35"/>
        <v>1888</v>
      </c>
    </row>
    <row r="978" spans="6:17" ht="15.75" customHeight="1" x14ac:dyDescent="0.2">
      <c r="F978" s="16">
        <v>44777.911086707536</v>
      </c>
      <c r="G978" s="24">
        <v>44777.911086707536</v>
      </c>
      <c r="H978" s="25">
        <v>2034</v>
      </c>
      <c r="I978" s="26">
        <f t="shared" si="27"/>
        <v>-1017182.1547444484</v>
      </c>
      <c r="J978" s="26">
        <f t="shared" si="28"/>
        <v>1049634.1089160112</v>
      </c>
      <c r="K978" s="26" t="str">
        <f t="shared" si="29"/>
        <v>Good</v>
      </c>
      <c r="L978" s="25">
        <f t="shared" si="30"/>
        <v>2034</v>
      </c>
      <c r="M978" s="26">
        <f t="shared" si="31"/>
        <v>-13975.836194986849</v>
      </c>
      <c r="N978" s="26">
        <f t="shared" si="32"/>
        <v>20870.014808382854</v>
      </c>
      <c r="O978" s="26" t="str">
        <f t="shared" si="33"/>
        <v>Good</v>
      </c>
      <c r="P978" s="25">
        <f t="shared" si="34"/>
        <v>2034</v>
      </c>
      <c r="Q978" s="25">
        <f t="shared" si="35"/>
        <v>2034</v>
      </c>
    </row>
    <row r="979" spans="6:17" ht="15.75" customHeight="1" x14ac:dyDescent="0.2">
      <c r="F979" s="16">
        <v>44777.351224350139</v>
      </c>
      <c r="G979" s="24">
        <v>44777.351224350139</v>
      </c>
      <c r="H979" s="25">
        <v>2063</v>
      </c>
      <c r="I979" s="26">
        <f t="shared" si="27"/>
        <v>-1017182.1547444484</v>
      </c>
      <c r="J979" s="26">
        <f t="shared" si="28"/>
        <v>1049634.1089160112</v>
      </c>
      <c r="K979" s="26" t="str">
        <f t="shared" si="29"/>
        <v>Good</v>
      </c>
      <c r="L979" s="25">
        <f t="shared" si="30"/>
        <v>2063</v>
      </c>
      <c r="M979" s="26">
        <f t="shared" si="31"/>
        <v>-13975.836194986849</v>
      </c>
      <c r="N979" s="26">
        <f t="shared" si="32"/>
        <v>20870.014808382854</v>
      </c>
      <c r="O979" s="26" t="str">
        <f t="shared" si="33"/>
        <v>Good</v>
      </c>
      <c r="P979" s="25">
        <f t="shared" si="34"/>
        <v>2063</v>
      </c>
      <c r="Q979" s="25">
        <f t="shared" si="35"/>
        <v>2063</v>
      </c>
    </row>
    <row r="980" spans="6:17" ht="15.75" customHeight="1" x14ac:dyDescent="0.2">
      <c r="F980" s="16">
        <v>44776.807944193693</v>
      </c>
      <c r="G980" s="24">
        <v>44776.807944193693</v>
      </c>
      <c r="H980" s="25">
        <v>1958</v>
      </c>
      <c r="I980" s="26">
        <f t="shared" si="27"/>
        <v>-1017182.1547444484</v>
      </c>
      <c r="J980" s="26">
        <f t="shared" si="28"/>
        <v>1049634.1089160112</v>
      </c>
      <c r="K980" s="26" t="str">
        <f t="shared" si="29"/>
        <v>Good</v>
      </c>
      <c r="L980" s="25">
        <f t="shared" si="30"/>
        <v>1958</v>
      </c>
      <c r="M980" s="26">
        <f t="shared" si="31"/>
        <v>-13975.836194986849</v>
      </c>
      <c r="N980" s="26">
        <f t="shared" si="32"/>
        <v>20870.014808382854</v>
      </c>
      <c r="O980" s="26" t="str">
        <f t="shared" si="33"/>
        <v>Good</v>
      </c>
      <c r="P980" s="25">
        <f t="shared" si="34"/>
        <v>1958</v>
      </c>
      <c r="Q980" s="25">
        <f t="shared" si="35"/>
        <v>1958</v>
      </c>
    </row>
    <row r="981" spans="6:17" ht="15.75" customHeight="1" x14ac:dyDescent="0.2">
      <c r="F981" s="16">
        <v>44776.268847888954</v>
      </c>
      <c r="G981" s="24">
        <v>44776.268847888954</v>
      </c>
      <c r="H981" s="25">
        <v>2036</v>
      </c>
      <c r="I981" s="26">
        <f t="shared" si="27"/>
        <v>-1017182.1547444484</v>
      </c>
      <c r="J981" s="26">
        <f t="shared" si="28"/>
        <v>1049634.1089160112</v>
      </c>
      <c r="K981" s="26" t="str">
        <f t="shared" si="29"/>
        <v>Good</v>
      </c>
      <c r="L981" s="25">
        <f t="shared" si="30"/>
        <v>2036</v>
      </c>
      <c r="M981" s="26">
        <f t="shared" si="31"/>
        <v>-13975.836194986849</v>
      </c>
      <c r="N981" s="26">
        <f t="shared" si="32"/>
        <v>20870.014808382854</v>
      </c>
      <c r="O981" s="26" t="str">
        <f t="shared" si="33"/>
        <v>Good</v>
      </c>
      <c r="P981" s="25">
        <f t="shared" si="34"/>
        <v>2036</v>
      </c>
      <c r="Q981" s="25">
        <f t="shared" si="35"/>
        <v>2036</v>
      </c>
    </row>
    <row r="982" spans="6:17" ht="15.75" customHeight="1" x14ac:dyDescent="0.2">
      <c r="F982" s="16">
        <v>44775.716630463787</v>
      </c>
      <c r="G982" s="24">
        <v>44775.716630463787</v>
      </c>
      <c r="H982" s="25">
        <v>1799</v>
      </c>
      <c r="I982" s="26">
        <f t="shared" si="27"/>
        <v>-1017182.1547444484</v>
      </c>
      <c r="J982" s="26">
        <f t="shared" si="28"/>
        <v>1049634.1089160112</v>
      </c>
      <c r="K982" s="26" t="str">
        <f t="shared" si="29"/>
        <v>Good</v>
      </c>
      <c r="L982" s="25">
        <f t="shared" si="30"/>
        <v>1799</v>
      </c>
      <c r="M982" s="26">
        <f t="shared" si="31"/>
        <v>-13975.836194986849</v>
      </c>
      <c r="N982" s="26">
        <f t="shared" si="32"/>
        <v>20870.014808382854</v>
      </c>
      <c r="O982" s="26" t="str">
        <f t="shared" si="33"/>
        <v>Good</v>
      </c>
      <c r="P982" s="25">
        <f t="shared" si="34"/>
        <v>1799</v>
      </c>
      <c r="Q982" s="25">
        <f t="shared" si="35"/>
        <v>1799</v>
      </c>
    </row>
    <row r="983" spans="6:17" ht="15.75" customHeight="1" x14ac:dyDescent="0.2">
      <c r="F983" s="16">
        <v>44775.179713324964</v>
      </c>
      <c r="G983" s="24">
        <v>44775.179713324964</v>
      </c>
      <c r="H983" s="25">
        <v>1798</v>
      </c>
      <c r="I983" s="26">
        <f t="shared" si="27"/>
        <v>-1017182.1547444484</v>
      </c>
      <c r="J983" s="26">
        <f t="shared" si="28"/>
        <v>1049634.1089160112</v>
      </c>
      <c r="K983" s="26" t="str">
        <f t="shared" si="29"/>
        <v>Good</v>
      </c>
      <c r="L983" s="25">
        <f t="shared" si="30"/>
        <v>1798</v>
      </c>
      <c r="M983" s="26">
        <f t="shared" si="31"/>
        <v>-13975.836194986849</v>
      </c>
      <c r="N983" s="26">
        <f t="shared" si="32"/>
        <v>20870.014808382854</v>
      </c>
      <c r="O983" s="26" t="str">
        <f t="shared" si="33"/>
        <v>Good</v>
      </c>
      <c r="P983" s="25">
        <f t="shared" si="34"/>
        <v>1798</v>
      </c>
      <c r="Q983" s="25">
        <f t="shared" si="35"/>
        <v>1798</v>
      </c>
    </row>
    <row r="984" spans="6:17" ht="15.75" customHeight="1" x14ac:dyDescent="0.2">
      <c r="F984" s="16">
        <v>44774.595354800258</v>
      </c>
      <c r="G984" s="24">
        <v>44774.595354800258</v>
      </c>
      <c r="H984" s="25">
        <v>1906</v>
      </c>
      <c r="I984" s="26">
        <f t="shared" si="27"/>
        <v>-1017182.1547444484</v>
      </c>
      <c r="J984" s="26">
        <f t="shared" si="28"/>
        <v>1049634.1089160112</v>
      </c>
      <c r="K984" s="26" t="str">
        <f t="shared" si="29"/>
        <v>Good</v>
      </c>
      <c r="L984" s="25">
        <f t="shared" si="30"/>
        <v>1906</v>
      </c>
      <c r="M984" s="26">
        <f t="shared" si="31"/>
        <v>-13975.836194986849</v>
      </c>
      <c r="N984" s="26">
        <f t="shared" si="32"/>
        <v>20870.014808382854</v>
      </c>
      <c r="O984" s="26" t="str">
        <f t="shared" si="33"/>
        <v>Good</v>
      </c>
      <c r="P984" s="25">
        <f t="shared" si="34"/>
        <v>1906</v>
      </c>
      <c r="Q984" s="25">
        <f t="shared" si="35"/>
        <v>1906</v>
      </c>
    </row>
    <row r="985" spans="6:17" ht="15.75" customHeight="1" x14ac:dyDescent="0.2">
      <c r="F985" s="16">
        <v>44774.014006843739</v>
      </c>
      <c r="G985" s="24">
        <v>44774.014006843739</v>
      </c>
      <c r="H985" s="25">
        <v>1908</v>
      </c>
      <c r="I985" s="26">
        <f t="shared" si="27"/>
        <v>-1017182.1547444484</v>
      </c>
      <c r="J985" s="26">
        <f t="shared" si="28"/>
        <v>1049634.1089160112</v>
      </c>
      <c r="K985" s="26" t="str">
        <f t="shared" si="29"/>
        <v>Good</v>
      </c>
      <c r="L985" s="25">
        <f t="shared" si="30"/>
        <v>1908</v>
      </c>
      <c r="M985" s="26">
        <f t="shared" si="31"/>
        <v>-13975.836194986849</v>
      </c>
      <c r="N985" s="26">
        <f t="shared" si="32"/>
        <v>20870.014808382854</v>
      </c>
      <c r="O985" s="26" t="str">
        <f t="shared" si="33"/>
        <v>Good</v>
      </c>
      <c r="P985" s="25">
        <f t="shared" si="34"/>
        <v>1908</v>
      </c>
      <c r="Q985" s="25">
        <f t="shared" si="35"/>
        <v>1908</v>
      </c>
    </row>
    <row r="986" spans="6:17" ht="15.75" customHeight="1" x14ac:dyDescent="0.2">
      <c r="F986" s="16">
        <v>44771.669556346671</v>
      </c>
      <c r="G986" s="24">
        <v>44771.669556346671</v>
      </c>
      <c r="H986" s="25">
        <v>1730</v>
      </c>
      <c r="I986" s="26">
        <f t="shared" si="27"/>
        <v>-1017182.1547444484</v>
      </c>
      <c r="J986" s="26">
        <f t="shared" si="28"/>
        <v>1049634.1089160112</v>
      </c>
      <c r="K986" s="26" t="str">
        <f t="shared" si="29"/>
        <v>Good</v>
      </c>
      <c r="L986" s="25">
        <f t="shared" si="30"/>
        <v>1730</v>
      </c>
      <c r="M986" s="26">
        <f t="shared" si="31"/>
        <v>-13975.836194986849</v>
      </c>
      <c r="N986" s="26">
        <f t="shared" si="32"/>
        <v>20870.014808382854</v>
      </c>
      <c r="O986" s="26" t="str">
        <f t="shared" si="33"/>
        <v>Good</v>
      </c>
      <c r="P986" s="25">
        <f t="shared" si="34"/>
        <v>1730</v>
      </c>
      <c r="Q986" s="25">
        <f t="shared" si="35"/>
        <v>1730</v>
      </c>
    </row>
    <row r="987" spans="6:17" ht="15.75" customHeight="1" x14ac:dyDescent="0.2">
      <c r="F987" s="16">
        <v>44771.110411197726</v>
      </c>
      <c r="G987" s="24">
        <v>44771.110411197726</v>
      </c>
      <c r="H987" s="25">
        <v>1953</v>
      </c>
      <c r="I987" s="26">
        <f t="shared" si="27"/>
        <v>-1017182.1547444484</v>
      </c>
      <c r="J987" s="26">
        <f t="shared" si="28"/>
        <v>1049634.1089160112</v>
      </c>
      <c r="K987" s="26" t="str">
        <f t="shared" si="29"/>
        <v>Good</v>
      </c>
      <c r="L987" s="25">
        <f t="shared" si="30"/>
        <v>1953</v>
      </c>
      <c r="M987" s="26">
        <f t="shared" si="31"/>
        <v>-13975.836194986849</v>
      </c>
      <c r="N987" s="26">
        <f t="shared" si="32"/>
        <v>20870.014808382854</v>
      </c>
      <c r="O987" s="26" t="str">
        <f t="shared" si="33"/>
        <v>Good</v>
      </c>
      <c r="P987" s="25">
        <f t="shared" si="34"/>
        <v>1953</v>
      </c>
      <c r="Q987" s="25">
        <f t="shared" si="35"/>
        <v>1953</v>
      </c>
    </row>
    <row r="988" spans="6:17" ht="15.75" customHeight="1" x14ac:dyDescent="0.2">
      <c r="F988" s="16">
        <v>44770.535576162561</v>
      </c>
      <c r="G988" s="24">
        <v>44770.535576162561</v>
      </c>
      <c r="H988" s="25">
        <v>1965</v>
      </c>
      <c r="I988" s="26">
        <f t="shared" si="27"/>
        <v>-1017182.1547444484</v>
      </c>
      <c r="J988" s="26">
        <f t="shared" si="28"/>
        <v>1049634.1089160112</v>
      </c>
      <c r="K988" s="26" t="str">
        <f t="shared" si="29"/>
        <v>Good</v>
      </c>
      <c r="L988" s="25">
        <f t="shared" si="30"/>
        <v>1965</v>
      </c>
      <c r="M988" s="26">
        <f t="shared" si="31"/>
        <v>-13975.836194986849</v>
      </c>
      <c r="N988" s="26">
        <f t="shared" si="32"/>
        <v>20870.014808382854</v>
      </c>
      <c r="O988" s="26" t="str">
        <f t="shared" si="33"/>
        <v>Good</v>
      </c>
      <c r="P988" s="25">
        <f t="shared" si="34"/>
        <v>1965</v>
      </c>
      <c r="Q988" s="25">
        <f t="shared" si="35"/>
        <v>1965</v>
      </c>
    </row>
    <row r="989" spans="6:17" ht="15.75" customHeight="1" x14ac:dyDescent="0.2">
      <c r="F989" s="16">
        <v>44769.991639734937</v>
      </c>
      <c r="G989" s="24">
        <v>44769.991639734937</v>
      </c>
      <c r="H989" s="25">
        <v>1940</v>
      </c>
      <c r="I989" s="26">
        <f t="shared" si="27"/>
        <v>-1017182.1547444484</v>
      </c>
      <c r="J989" s="26">
        <f t="shared" si="28"/>
        <v>1049634.1089160112</v>
      </c>
      <c r="K989" s="26" t="str">
        <f t="shared" si="29"/>
        <v>Good</v>
      </c>
      <c r="L989" s="25">
        <f t="shared" si="30"/>
        <v>1940</v>
      </c>
      <c r="M989" s="26">
        <f t="shared" si="31"/>
        <v>-13975.836194986849</v>
      </c>
      <c r="N989" s="26">
        <f t="shared" si="32"/>
        <v>20870.014808382854</v>
      </c>
      <c r="O989" s="26" t="str">
        <f t="shared" si="33"/>
        <v>Good</v>
      </c>
      <c r="P989" s="25">
        <f t="shared" si="34"/>
        <v>1940</v>
      </c>
      <c r="Q989" s="25">
        <f t="shared" si="35"/>
        <v>1940</v>
      </c>
    </row>
    <row r="990" spans="6:17" ht="15.75" customHeight="1" x14ac:dyDescent="0.2">
      <c r="F990" s="16">
        <v>44769.452308531152</v>
      </c>
      <c r="G990" s="24">
        <v>44769.452308531152</v>
      </c>
      <c r="H990" s="25">
        <v>1879</v>
      </c>
      <c r="I990" s="26">
        <f t="shared" si="27"/>
        <v>-1017182.1547444484</v>
      </c>
      <c r="J990" s="26">
        <f t="shared" si="28"/>
        <v>1049634.1089160112</v>
      </c>
      <c r="K990" s="26" t="str">
        <f t="shared" si="29"/>
        <v>Good</v>
      </c>
      <c r="L990" s="25">
        <f t="shared" si="30"/>
        <v>1879</v>
      </c>
      <c r="M990" s="26">
        <f t="shared" si="31"/>
        <v>-13975.836194986849</v>
      </c>
      <c r="N990" s="26">
        <f t="shared" si="32"/>
        <v>20870.014808382854</v>
      </c>
      <c r="O990" s="26" t="str">
        <f t="shared" si="33"/>
        <v>Good</v>
      </c>
      <c r="P990" s="25">
        <f t="shared" si="34"/>
        <v>1879</v>
      </c>
      <c r="Q990" s="25">
        <f t="shared" si="35"/>
        <v>1879</v>
      </c>
    </row>
    <row r="991" spans="6:17" ht="15.75" customHeight="1" x14ac:dyDescent="0.2">
      <c r="F991" s="16">
        <v>44768.840286807746</v>
      </c>
      <c r="G991" s="24">
        <v>44768.840286807746</v>
      </c>
      <c r="H991" s="25">
        <v>2087</v>
      </c>
      <c r="I991" s="26">
        <f t="shared" si="27"/>
        <v>-1017182.1547444484</v>
      </c>
      <c r="J991" s="26">
        <f t="shared" si="28"/>
        <v>1049634.1089160112</v>
      </c>
      <c r="K991" s="26" t="str">
        <f t="shared" si="29"/>
        <v>Good</v>
      </c>
      <c r="L991" s="25">
        <f t="shared" si="30"/>
        <v>2087</v>
      </c>
      <c r="M991" s="26">
        <f t="shared" si="31"/>
        <v>-13975.836194986849</v>
      </c>
      <c r="N991" s="26">
        <f t="shared" si="32"/>
        <v>20870.014808382854</v>
      </c>
      <c r="O991" s="26" t="str">
        <f t="shared" si="33"/>
        <v>Good</v>
      </c>
      <c r="P991" s="25">
        <f t="shared" si="34"/>
        <v>2087</v>
      </c>
      <c r="Q991" s="25">
        <f t="shared" si="35"/>
        <v>2087</v>
      </c>
    </row>
    <row r="992" spans="6:17" ht="15.75" customHeight="1" x14ac:dyDescent="0.2">
      <c r="F992" s="16">
        <v>44768.250300918087</v>
      </c>
      <c r="G992" s="24">
        <v>44768.250300918087</v>
      </c>
      <c r="H992" s="25">
        <v>1994</v>
      </c>
      <c r="I992" s="26">
        <f t="shared" si="27"/>
        <v>-1017182.1547444484</v>
      </c>
      <c r="J992" s="26">
        <f t="shared" si="28"/>
        <v>1049634.1089160112</v>
      </c>
      <c r="K992" s="26" t="str">
        <f t="shared" si="29"/>
        <v>Good</v>
      </c>
      <c r="L992" s="25">
        <f t="shared" si="30"/>
        <v>1994</v>
      </c>
      <c r="M992" s="26">
        <f t="shared" si="31"/>
        <v>-13975.836194986849</v>
      </c>
      <c r="N992" s="26">
        <f t="shared" si="32"/>
        <v>20870.014808382854</v>
      </c>
      <c r="O992" s="26" t="str">
        <f t="shared" si="33"/>
        <v>Good</v>
      </c>
      <c r="P992" s="25">
        <f t="shared" si="34"/>
        <v>1994</v>
      </c>
      <c r="Q992" s="25">
        <f t="shared" si="35"/>
        <v>1994</v>
      </c>
    </row>
    <row r="993" spans="6:17" ht="15.75" customHeight="1" x14ac:dyDescent="0.2">
      <c r="F993" s="16">
        <v>44767.716665313186</v>
      </c>
      <c r="G993" s="24">
        <v>44767.716665313186</v>
      </c>
      <c r="H993" s="25">
        <v>2062</v>
      </c>
      <c r="I993" s="26">
        <f t="shared" si="27"/>
        <v>-1017182.1547444484</v>
      </c>
      <c r="J993" s="26">
        <f t="shared" si="28"/>
        <v>1049634.1089160112</v>
      </c>
      <c r="K993" s="26" t="str">
        <f t="shared" si="29"/>
        <v>Good</v>
      </c>
      <c r="L993" s="25">
        <f t="shared" si="30"/>
        <v>2062</v>
      </c>
      <c r="M993" s="26">
        <f t="shared" si="31"/>
        <v>-13975.836194986849</v>
      </c>
      <c r="N993" s="26">
        <f t="shared" si="32"/>
        <v>20870.014808382854</v>
      </c>
      <c r="O993" s="26" t="str">
        <f t="shared" si="33"/>
        <v>Good</v>
      </c>
      <c r="P993" s="25">
        <f t="shared" si="34"/>
        <v>2062</v>
      </c>
      <c r="Q993" s="25">
        <f t="shared" si="35"/>
        <v>2062</v>
      </c>
    </row>
    <row r="994" spans="6:17" ht="15.75" customHeight="1" x14ac:dyDescent="0.2">
      <c r="F994" s="16">
        <v>44767.158087257216</v>
      </c>
      <c r="G994" s="24">
        <v>44767.158087257216</v>
      </c>
      <c r="H994" s="25">
        <v>2037</v>
      </c>
      <c r="I994" s="26">
        <f t="shared" si="27"/>
        <v>-1017182.1547444484</v>
      </c>
      <c r="J994" s="26">
        <f t="shared" si="28"/>
        <v>1049634.1089160112</v>
      </c>
      <c r="K994" s="26" t="str">
        <f t="shared" si="29"/>
        <v>Good</v>
      </c>
      <c r="L994" s="25">
        <f t="shared" si="30"/>
        <v>2037</v>
      </c>
      <c r="M994" s="26">
        <f t="shared" si="31"/>
        <v>-13975.836194986849</v>
      </c>
      <c r="N994" s="26">
        <f t="shared" si="32"/>
        <v>20870.014808382854</v>
      </c>
      <c r="O994" s="26" t="str">
        <f t="shared" si="33"/>
        <v>Good</v>
      </c>
      <c r="P994" s="25">
        <f t="shared" si="34"/>
        <v>2037</v>
      </c>
      <c r="Q994" s="25">
        <f t="shared" si="35"/>
        <v>2037</v>
      </c>
    </row>
    <row r="995" spans="6:17" ht="15.75" customHeight="1" x14ac:dyDescent="0.2">
      <c r="F995" s="16">
        <v>44764.965821562582</v>
      </c>
      <c r="G995" s="24">
        <v>44764.965821562582</v>
      </c>
      <c r="H995" s="25">
        <v>1998</v>
      </c>
      <c r="I995" s="26">
        <f t="shared" si="27"/>
        <v>-1017182.1547444484</v>
      </c>
      <c r="J995" s="26">
        <f t="shared" si="28"/>
        <v>1049634.1089160112</v>
      </c>
      <c r="K995" s="26" t="str">
        <f t="shared" si="29"/>
        <v>Good</v>
      </c>
      <c r="L995" s="25">
        <f t="shared" si="30"/>
        <v>1998</v>
      </c>
      <c r="M995" s="26">
        <f t="shared" si="31"/>
        <v>-13975.836194986849</v>
      </c>
      <c r="N995" s="26">
        <f t="shared" si="32"/>
        <v>20870.014808382854</v>
      </c>
      <c r="O995" s="26" t="str">
        <f t="shared" si="33"/>
        <v>Good</v>
      </c>
      <c r="P995" s="25">
        <f t="shared" si="34"/>
        <v>1998</v>
      </c>
      <c r="Q995" s="25">
        <f t="shared" si="35"/>
        <v>1998</v>
      </c>
    </row>
    <row r="996" spans="6:17" ht="15.75" customHeight="1" x14ac:dyDescent="0.2">
      <c r="F996" s="16">
        <v>44764.415058340688</v>
      </c>
      <c r="G996" s="24">
        <v>44764.415058340688</v>
      </c>
      <c r="H996" s="25">
        <v>1895</v>
      </c>
      <c r="I996" s="26">
        <f t="shared" si="27"/>
        <v>-1017182.1547444484</v>
      </c>
      <c r="J996" s="26">
        <f t="shared" si="28"/>
        <v>1049634.1089160112</v>
      </c>
      <c r="K996" s="26" t="str">
        <f t="shared" si="29"/>
        <v>Good</v>
      </c>
      <c r="L996" s="25">
        <f t="shared" si="30"/>
        <v>1895</v>
      </c>
      <c r="M996" s="26">
        <f t="shared" si="31"/>
        <v>-13975.836194986849</v>
      </c>
      <c r="N996" s="26">
        <f t="shared" si="32"/>
        <v>20870.014808382854</v>
      </c>
      <c r="O996" s="26" t="str">
        <f t="shared" si="33"/>
        <v>Good</v>
      </c>
      <c r="P996" s="25">
        <f t="shared" si="34"/>
        <v>1895</v>
      </c>
      <c r="Q996" s="25">
        <f t="shared" si="35"/>
        <v>1895</v>
      </c>
    </row>
    <row r="997" spans="6:17" ht="15.75" customHeight="1" x14ac:dyDescent="0.2">
      <c r="F997" s="16">
        <v>44763.800853139299</v>
      </c>
      <c r="G997" s="24">
        <v>44763.800853139299</v>
      </c>
      <c r="H997" s="25">
        <v>1741</v>
      </c>
      <c r="I997" s="26">
        <f t="shared" si="27"/>
        <v>-1017182.1547444484</v>
      </c>
      <c r="J997" s="26">
        <f t="shared" si="28"/>
        <v>1049634.1089160112</v>
      </c>
      <c r="K997" s="26" t="str">
        <f t="shared" si="29"/>
        <v>Good</v>
      </c>
      <c r="L997" s="25">
        <f t="shared" si="30"/>
        <v>1741</v>
      </c>
      <c r="M997" s="26">
        <f t="shared" si="31"/>
        <v>-13975.836194986849</v>
      </c>
      <c r="N997" s="26">
        <f t="shared" si="32"/>
        <v>20870.014808382854</v>
      </c>
      <c r="O997" s="26" t="str">
        <f t="shared" si="33"/>
        <v>Good</v>
      </c>
      <c r="P997" s="25">
        <f t="shared" si="34"/>
        <v>1741</v>
      </c>
      <c r="Q997" s="25">
        <f t="shared" si="35"/>
        <v>1741</v>
      </c>
    </row>
    <row r="998" spans="6:17" ht="15.75" customHeight="1" x14ac:dyDescent="0.2">
      <c r="F998" s="16">
        <v>44763.233249682409</v>
      </c>
      <c r="G998" s="24">
        <v>44763.233249682409</v>
      </c>
      <c r="H998" s="25">
        <v>1836</v>
      </c>
      <c r="I998" s="26">
        <f t="shared" si="27"/>
        <v>-1017182.1547444484</v>
      </c>
      <c r="J998" s="26">
        <f t="shared" si="28"/>
        <v>1049634.1089160112</v>
      </c>
      <c r="K998" s="26" t="str">
        <f t="shared" si="29"/>
        <v>Good</v>
      </c>
      <c r="L998" s="25">
        <f t="shared" si="30"/>
        <v>1836</v>
      </c>
      <c r="M998" s="26">
        <f t="shared" si="31"/>
        <v>-13975.836194986849</v>
      </c>
      <c r="N998" s="26">
        <f t="shared" si="32"/>
        <v>20870.014808382854</v>
      </c>
      <c r="O998" s="26" t="str">
        <f t="shared" si="33"/>
        <v>Good</v>
      </c>
      <c r="P998" s="25">
        <f t="shared" si="34"/>
        <v>1836</v>
      </c>
      <c r="Q998" s="25">
        <f t="shared" si="35"/>
        <v>1836</v>
      </c>
    </row>
    <row r="999" spans="6:17" ht="15.75" customHeight="1" x14ac:dyDescent="0.2">
      <c r="F999" s="16">
        <v>44762.644913992517</v>
      </c>
      <c r="G999" s="24">
        <v>44762.644913992517</v>
      </c>
      <c r="H999" s="25">
        <v>2156</v>
      </c>
      <c r="I999" s="26">
        <f t="shared" si="27"/>
        <v>-1017182.1547444484</v>
      </c>
      <c r="J999" s="26">
        <f t="shared" si="28"/>
        <v>1049634.1089160112</v>
      </c>
      <c r="K999" s="26" t="str">
        <f t="shared" si="29"/>
        <v>Good</v>
      </c>
      <c r="L999" s="25">
        <f t="shared" si="30"/>
        <v>2156</v>
      </c>
      <c r="M999" s="26">
        <f t="shared" si="31"/>
        <v>-13975.836194986849</v>
      </c>
      <c r="N999" s="26">
        <f t="shared" si="32"/>
        <v>20870.014808382854</v>
      </c>
      <c r="O999" s="26" t="str">
        <f t="shared" si="33"/>
        <v>Good</v>
      </c>
      <c r="P999" s="25">
        <f t="shared" si="34"/>
        <v>2156</v>
      </c>
      <c r="Q999" s="25">
        <f t="shared" si="35"/>
        <v>2156</v>
      </c>
    </row>
    <row r="1000" spans="6:17" ht="15.75" customHeight="1" x14ac:dyDescent="0.2">
      <c r="F1000" s="16">
        <v>44762.112519585469</v>
      </c>
      <c r="G1000" s="24">
        <v>44762.112519585469</v>
      </c>
      <c r="H1000" s="25">
        <v>2126</v>
      </c>
      <c r="I1000" s="26">
        <f t="shared" si="27"/>
        <v>-1017182.1547444484</v>
      </c>
      <c r="J1000" s="26">
        <f t="shared" si="28"/>
        <v>1049634.1089160112</v>
      </c>
      <c r="K1000" s="26" t="str">
        <f t="shared" si="29"/>
        <v>Good</v>
      </c>
      <c r="L1000" s="25">
        <f t="shared" si="30"/>
        <v>2126</v>
      </c>
      <c r="M1000" s="26">
        <f t="shared" si="31"/>
        <v>-13975.836194986849</v>
      </c>
      <c r="N1000" s="26">
        <f t="shared" si="32"/>
        <v>20870.014808382854</v>
      </c>
      <c r="O1000" s="26" t="str">
        <f t="shared" si="33"/>
        <v>Good</v>
      </c>
      <c r="P1000" s="25">
        <f t="shared" si="34"/>
        <v>2126</v>
      </c>
      <c r="Q1000" s="25">
        <f t="shared" si="35"/>
        <v>2126</v>
      </c>
    </row>
    <row r="1001" spans="6:17" ht="15.75" customHeight="1" x14ac:dyDescent="0.2">
      <c r="F1001" s="16">
        <v>44761.532093327762</v>
      </c>
      <c r="G1001" s="24">
        <v>44761.532093327762</v>
      </c>
      <c r="H1001" s="25">
        <v>2072</v>
      </c>
      <c r="I1001" s="26">
        <f t="shared" si="27"/>
        <v>-1017182.1547444484</v>
      </c>
      <c r="J1001" s="26">
        <f t="shared" si="28"/>
        <v>1049634.1089160112</v>
      </c>
      <c r="K1001" s="26" t="str">
        <f t="shared" si="29"/>
        <v>Good</v>
      </c>
      <c r="L1001" s="25">
        <f t="shared" si="30"/>
        <v>2072</v>
      </c>
      <c r="M1001" s="26">
        <f t="shared" si="31"/>
        <v>-13975.836194986849</v>
      </c>
      <c r="N1001" s="26">
        <f t="shared" si="32"/>
        <v>20870.014808382854</v>
      </c>
      <c r="O1001" s="26" t="str">
        <f t="shared" si="33"/>
        <v>Good</v>
      </c>
      <c r="P1001" s="25">
        <f t="shared" si="34"/>
        <v>2072</v>
      </c>
      <c r="Q1001" s="25">
        <f t="shared" si="35"/>
        <v>2072</v>
      </c>
    </row>
    <row r="1002" spans="6:17" ht="15.75" customHeight="1" x14ac:dyDescent="0.2">
      <c r="F1002" s="16">
        <v>44760.938977549355</v>
      </c>
      <c r="G1002" s="24">
        <v>44760.938977549355</v>
      </c>
      <c r="H1002" s="25">
        <v>1797</v>
      </c>
      <c r="I1002" s="26">
        <f t="shared" si="27"/>
        <v>-1017182.1547444484</v>
      </c>
      <c r="J1002" s="26">
        <f t="shared" si="28"/>
        <v>1049634.1089160112</v>
      </c>
      <c r="K1002" s="26" t="str">
        <f t="shared" si="29"/>
        <v>Good</v>
      </c>
      <c r="L1002" s="25">
        <f t="shared" si="30"/>
        <v>1797</v>
      </c>
      <c r="M1002" s="26">
        <f t="shared" si="31"/>
        <v>-13975.836194986849</v>
      </c>
      <c r="N1002" s="26">
        <f t="shared" si="32"/>
        <v>20870.014808382854</v>
      </c>
      <c r="O1002" s="26" t="str">
        <f t="shared" si="33"/>
        <v>Good</v>
      </c>
      <c r="P1002" s="25">
        <f t="shared" si="34"/>
        <v>1797</v>
      </c>
      <c r="Q1002" s="25">
        <f t="shared" si="35"/>
        <v>1797</v>
      </c>
    </row>
    <row r="1003" spans="6:17" ht="15.75" customHeight="1" x14ac:dyDescent="0.2">
      <c r="F1003" s="16">
        <v>44760.339043709879</v>
      </c>
      <c r="G1003" s="24">
        <v>44760.339043709879</v>
      </c>
      <c r="H1003" s="25">
        <v>1924</v>
      </c>
      <c r="I1003" s="26">
        <f t="shared" si="27"/>
        <v>-1017182.1547444484</v>
      </c>
      <c r="J1003" s="26">
        <f t="shared" si="28"/>
        <v>1049634.1089160112</v>
      </c>
      <c r="K1003" s="26" t="str">
        <f t="shared" si="29"/>
        <v>Good</v>
      </c>
      <c r="L1003" s="25">
        <f t="shared" si="30"/>
        <v>1924</v>
      </c>
      <c r="M1003" s="26">
        <f t="shared" si="31"/>
        <v>-13975.836194986849</v>
      </c>
      <c r="N1003" s="26">
        <f t="shared" si="32"/>
        <v>20870.014808382854</v>
      </c>
      <c r="O1003" s="26" t="str">
        <f t="shared" si="33"/>
        <v>Good</v>
      </c>
      <c r="P1003" s="25">
        <f t="shared" si="34"/>
        <v>1924</v>
      </c>
      <c r="Q1003" s="25">
        <f t="shared" si="35"/>
        <v>1924</v>
      </c>
    </row>
    <row r="1004" spans="6:17" ht="15.75" customHeight="1" x14ac:dyDescent="0.2">
      <c r="F1004" s="16">
        <v>44757.484353684966</v>
      </c>
      <c r="G1004" s="24">
        <v>44757.484353684966</v>
      </c>
      <c r="H1004" s="25">
        <v>2051</v>
      </c>
      <c r="I1004" s="26">
        <f t="shared" si="27"/>
        <v>-1017182.1547444484</v>
      </c>
      <c r="J1004" s="26">
        <f t="shared" si="28"/>
        <v>1049634.1089160112</v>
      </c>
      <c r="K1004" s="26" t="str">
        <f t="shared" si="29"/>
        <v>Good</v>
      </c>
      <c r="L1004" s="25">
        <f t="shared" si="30"/>
        <v>2051</v>
      </c>
      <c r="M1004" s="26">
        <f t="shared" si="31"/>
        <v>-13975.836194986849</v>
      </c>
      <c r="N1004" s="26">
        <f t="shared" si="32"/>
        <v>20870.014808382854</v>
      </c>
      <c r="O1004" s="26" t="str">
        <f t="shared" si="33"/>
        <v>Good</v>
      </c>
      <c r="P1004" s="25">
        <f t="shared" si="34"/>
        <v>2051</v>
      </c>
      <c r="Q1004" s="25">
        <f t="shared" si="35"/>
        <v>2051</v>
      </c>
    </row>
    <row r="1005" spans="6:17" ht="15.75" customHeight="1" x14ac:dyDescent="0.2">
      <c r="F1005" s="16">
        <v>44756.943453127933</v>
      </c>
      <c r="G1005" s="24">
        <v>44756.943453127933</v>
      </c>
      <c r="H1005" s="25">
        <v>2017</v>
      </c>
      <c r="I1005" s="26">
        <f t="shared" si="27"/>
        <v>-1017182.1547444484</v>
      </c>
      <c r="J1005" s="26">
        <f t="shared" si="28"/>
        <v>1049634.1089160112</v>
      </c>
      <c r="K1005" s="26" t="str">
        <f t="shared" si="29"/>
        <v>Good</v>
      </c>
      <c r="L1005" s="25">
        <f t="shared" si="30"/>
        <v>2017</v>
      </c>
      <c r="M1005" s="26">
        <f t="shared" si="31"/>
        <v>-13975.836194986849</v>
      </c>
      <c r="N1005" s="26">
        <f t="shared" si="32"/>
        <v>20870.014808382854</v>
      </c>
      <c r="O1005" s="26" t="str">
        <f t="shared" si="33"/>
        <v>Good</v>
      </c>
      <c r="P1005" s="25">
        <f t="shared" si="34"/>
        <v>2017</v>
      </c>
      <c r="Q1005" s="25">
        <f t="shared" si="35"/>
        <v>2017</v>
      </c>
    </row>
    <row r="1006" spans="6:17" ht="15.75" customHeight="1" x14ac:dyDescent="0.2">
      <c r="F1006" s="16">
        <v>44756.345169368273</v>
      </c>
      <c r="G1006" s="24">
        <v>44756.345169368273</v>
      </c>
      <c r="H1006" s="25">
        <v>2012</v>
      </c>
      <c r="I1006" s="26">
        <f t="shared" si="27"/>
        <v>-1017182.1547444484</v>
      </c>
      <c r="J1006" s="26">
        <f t="shared" si="28"/>
        <v>1049634.1089160112</v>
      </c>
      <c r="K1006" s="26" t="str">
        <f t="shared" si="29"/>
        <v>Good</v>
      </c>
      <c r="L1006" s="25">
        <f t="shared" si="30"/>
        <v>2012</v>
      </c>
      <c r="M1006" s="26">
        <f t="shared" si="31"/>
        <v>-13975.836194986849</v>
      </c>
      <c r="N1006" s="26">
        <f t="shared" si="32"/>
        <v>20870.014808382854</v>
      </c>
      <c r="O1006" s="26" t="str">
        <f t="shared" si="33"/>
        <v>Good</v>
      </c>
      <c r="P1006" s="25">
        <f t="shared" si="34"/>
        <v>2012</v>
      </c>
      <c r="Q1006" s="25">
        <f t="shared" si="35"/>
        <v>2012</v>
      </c>
    </row>
    <row r="1007" spans="6:17" ht="15.75" customHeight="1" x14ac:dyDescent="0.2">
      <c r="F1007" s="16">
        <v>44755.73972400387</v>
      </c>
      <c r="G1007" s="24">
        <v>44755.73972400387</v>
      </c>
      <c r="H1007" s="25">
        <v>1895</v>
      </c>
      <c r="I1007" s="26">
        <f t="shared" si="27"/>
        <v>-1017182.1547444484</v>
      </c>
      <c r="J1007" s="26">
        <f t="shared" si="28"/>
        <v>1049634.1089160112</v>
      </c>
      <c r="K1007" s="26" t="str">
        <f t="shared" si="29"/>
        <v>Good</v>
      </c>
      <c r="L1007" s="25">
        <f t="shared" si="30"/>
        <v>1895</v>
      </c>
      <c r="M1007" s="26">
        <f t="shared" si="31"/>
        <v>-13975.836194986849</v>
      </c>
      <c r="N1007" s="26">
        <f t="shared" si="32"/>
        <v>20870.014808382854</v>
      </c>
      <c r="O1007" s="26" t="str">
        <f t="shared" si="33"/>
        <v>Good</v>
      </c>
      <c r="P1007" s="25">
        <f t="shared" si="34"/>
        <v>1895</v>
      </c>
      <c r="Q1007" s="25">
        <f t="shared" si="35"/>
        <v>1895</v>
      </c>
    </row>
    <row r="1008" spans="6:17" ht="15.75" customHeight="1" x14ac:dyDescent="0.2">
      <c r="F1008" s="16">
        <v>44755.175892876308</v>
      </c>
      <c r="G1008" s="24">
        <v>44755.175892876308</v>
      </c>
      <c r="H1008" s="25">
        <v>1807</v>
      </c>
      <c r="I1008" s="26">
        <f t="shared" si="27"/>
        <v>-1017182.1547444484</v>
      </c>
      <c r="J1008" s="26">
        <f t="shared" si="28"/>
        <v>1049634.1089160112</v>
      </c>
      <c r="K1008" s="26" t="str">
        <f t="shared" si="29"/>
        <v>Good</v>
      </c>
      <c r="L1008" s="25">
        <f t="shared" si="30"/>
        <v>1807</v>
      </c>
      <c r="M1008" s="26">
        <f t="shared" si="31"/>
        <v>-13975.836194986849</v>
      </c>
      <c r="N1008" s="26">
        <f t="shared" si="32"/>
        <v>20870.014808382854</v>
      </c>
      <c r="O1008" s="26" t="str">
        <f t="shared" si="33"/>
        <v>Good</v>
      </c>
      <c r="P1008" s="25">
        <f t="shared" si="34"/>
        <v>1807</v>
      </c>
      <c r="Q1008" s="25">
        <f t="shared" si="35"/>
        <v>1807</v>
      </c>
    </row>
    <row r="1009" spans="6:17" ht="15.75" customHeight="1" x14ac:dyDescent="0.2">
      <c r="F1009" s="16">
        <v>44754.597514364592</v>
      </c>
      <c r="G1009" s="24">
        <v>44754.597514364592</v>
      </c>
      <c r="H1009" s="25">
        <v>1957</v>
      </c>
      <c r="I1009" s="26">
        <f t="shared" si="27"/>
        <v>-1017182.1547444484</v>
      </c>
      <c r="J1009" s="26">
        <f t="shared" si="28"/>
        <v>1049634.1089160112</v>
      </c>
      <c r="K1009" s="26" t="str">
        <f t="shared" si="29"/>
        <v>Good</v>
      </c>
      <c r="L1009" s="25">
        <f t="shared" si="30"/>
        <v>1957</v>
      </c>
      <c r="M1009" s="26">
        <f t="shared" si="31"/>
        <v>-13975.836194986849</v>
      </c>
      <c r="N1009" s="26">
        <f t="shared" si="32"/>
        <v>20870.014808382854</v>
      </c>
      <c r="O1009" s="26" t="str">
        <f t="shared" si="33"/>
        <v>Good</v>
      </c>
      <c r="P1009" s="25">
        <f t="shared" si="34"/>
        <v>1957</v>
      </c>
      <c r="Q1009" s="25">
        <f t="shared" si="35"/>
        <v>1957</v>
      </c>
    </row>
    <row r="1010" spans="6:17" ht="15.75" customHeight="1" x14ac:dyDescent="0.2">
      <c r="F1010" s="16">
        <v>44754.033407162111</v>
      </c>
      <c r="G1010" s="24">
        <v>44754.033407162111</v>
      </c>
      <c r="H1010" s="25">
        <v>1841</v>
      </c>
      <c r="I1010" s="26">
        <f t="shared" si="27"/>
        <v>-1017182.1547444484</v>
      </c>
      <c r="J1010" s="26">
        <f t="shared" si="28"/>
        <v>1049634.1089160112</v>
      </c>
      <c r="K1010" s="26" t="str">
        <f t="shared" si="29"/>
        <v>Good</v>
      </c>
      <c r="L1010" s="25">
        <f t="shared" si="30"/>
        <v>1841</v>
      </c>
      <c r="M1010" s="26">
        <f t="shared" si="31"/>
        <v>-13975.836194986849</v>
      </c>
      <c r="N1010" s="26">
        <f t="shared" si="32"/>
        <v>20870.014808382854</v>
      </c>
      <c r="O1010" s="26" t="str">
        <f t="shared" si="33"/>
        <v>Good</v>
      </c>
      <c r="P1010" s="25">
        <f t="shared" si="34"/>
        <v>1841</v>
      </c>
      <c r="Q1010" s="25">
        <f t="shared" si="35"/>
        <v>1841</v>
      </c>
    </row>
    <row r="1011" spans="6:17" ht="15.75" customHeight="1" x14ac:dyDescent="0.2">
      <c r="F1011" s="16">
        <v>44753.49301580443</v>
      </c>
      <c r="G1011" s="24">
        <v>44753.49301580443</v>
      </c>
      <c r="H1011" s="25">
        <v>1932</v>
      </c>
      <c r="I1011" s="26">
        <f t="shared" si="27"/>
        <v>-1017182.1547444484</v>
      </c>
      <c r="J1011" s="26">
        <f t="shared" si="28"/>
        <v>1049634.1089160112</v>
      </c>
      <c r="K1011" s="26" t="str">
        <f t="shared" si="29"/>
        <v>Good</v>
      </c>
      <c r="L1011" s="25">
        <f t="shared" si="30"/>
        <v>1932</v>
      </c>
      <c r="M1011" s="26">
        <f t="shared" si="31"/>
        <v>-13975.836194986849</v>
      </c>
      <c r="N1011" s="26">
        <f t="shared" si="32"/>
        <v>20870.014808382854</v>
      </c>
      <c r="O1011" s="26" t="str">
        <f t="shared" si="33"/>
        <v>Good</v>
      </c>
      <c r="P1011" s="25">
        <f t="shared" si="34"/>
        <v>1932</v>
      </c>
      <c r="Q1011" s="25">
        <f t="shared" si="35"/>
        <v>1932</v>
      </c>
    </row>
    <row r="1012" spans="6:17" ht="15.75" customHeight="1" x14ac:dyDescent="0.2">
      <c r="F1012" s="16">
        <v>44750.686002090573</v>
      </c>
      <c r="G1012" s="24">
        <v>44750.686002090573</v>
      </c>
      <c r="H1012" s="25">
        <v>2119</v>
      </c>
      <c r="I1012" s="26">
        <f t="shared" si="27"/>
        <v>-1017182.1547444484</v>
      </c>
      <c r="J1012" s="26">
        <f t="shared" si="28"/>
        <v>1049634.1089160112</v>
      </c>
      <c r="K1012" s="26" t="str">
        <f t="shared" si="29"/>
        <v>Good</v>
      </c>
      <c r="L1012" s="25">
        <f t="shared" si="30"/>
        <v>2119</v>
      </c>
      <c r="M1012" s="26">
        <f t="shared" si="31"/>
        <v>-13975.836194986849</v>
      </c>
      <c r="N1012" s="26">
        <f t="shared" si="32"/>
        <v>20870.014808382854</v>
      </c>
      <c r="O1012" s="26" t="str">
        <f t="shared" si="33"/>
        <v>Good</v>
      </c>
      <c r="P1012" s="25">
        <f t="shared" si="34"/>
        <v>2119</v>
      </c>
      <c r="Q1012" s="25">
        <f t="shared" si="35"/>
        <v>2119</v>
      </c>
    </row>
    <row r="1013" spans="6:17" ht="15.75" customHeight="1" x14ac:dyDescent="0.2">
      <c r="F1013" s="16">
        <v>44750.085750994578</v>
      </c>
      <c r="G1013" s="24">
        <v>44750.085750994578</v>
      </c>
      <c r="H1013" s="25">
        <v>2004</v>
      </c>
      <c r="I1013" s="26">
        <f t="shared" si="27"/>
        <v>-1017182.1547444484</v>
      </c>
      <c r="J1013" s="26">
        <f t="shared" si="28"/>
        <v>1049634.1089160112</v>
      </c>
      <c r="K1013" s="26" t="str">
        <f t="shared" si="29"/>
        <v>Good</v>
      </c>
      <c r="L1013" s="25">
        <f t="shared" si="30"/>
        <v>2004</v>
      </c>
      <c r="M1013" s="26">
        <f t="shared" si="31"/>
        <v>-13975.836194986849</v>
      </c>
      <c r="N1013" s="26">
        <f t="shared" si="32"/>
        <v>20870.014808382854</v>
      </c>
      <c r="O1013" s="26" t="str">
        <f t="shared" si="33"/>
        <v>Good</v>
      </c>
      <c r="P1013" s="25">
        <f t="shared" si="34"/>
        <v>2004</v>
      </c>
      <c r="Q1013" s="25">
        <f t="shared" si="35"/>
        <v>2004</v>
      </c>
    </row>
    <row r="1014" spans="6:17" ht="15.75" customHeight="1" x14ac:dyDescent="0.2">
      <c r="F1014" s="16">
        <v>44749.518494950986</v>
      </c>
      <c r="G1014" s="24">
        <v>44749.518494950986</v>
      </c>
      <c r="H1014" s="25">
        <v>2226</v>
      </c>
      <c r="I1014" s="26">
        <f t="shared" si="27"/>
        <v>-1017182.1547444484</v>
      </c>
      <c r="J1014" s="26">
        <f t="shared" si="28"/>
        <v>1049634.1089160112</v>
      </c>
      <c r="K1014" s="26" t="str">
        <f t="shared" si="29"/>
        <v>Good</v>
      </c>
      <c r="L1014" s="25">
        <f t="shared" si="30"/>
        <v>2226</v>
      </c>
      <c r="M1014" s="26">
        <f t="shared" si="31"/>
        <v>-13975.836194986849</v>
      </c>
      <c r="N1014" s="26">
        <f t="shared" si="32"/>
        <v>20870.014808382854</v>
      </c>
      <c r="O1014" s="26" t="str">
        <f t="shared" si="33"/>
        <v>Good</v>
      </c>
      <c r="P1014" s="25">
        <f t="shared" si="34"/>
        <v>2226</v>
      </c>
      <c r="Q1014" s="25">
        <f t="shared" si="35"/>
        <v>2226</v>
      </c>
    </row>
    <row r="1015" spans="6:17" ht="15.75" customHeight="1" x14ac:dyDescent="0.2">
      <c r="F1015" s="16">
        <v>44748.976959473752</v>
      </c>
      <c r="G1015" s="24">
        <v>44748.976959473752</v>
      </c>
      <c r="H1015" s="25">
        <v>2391</v>
      </c>
      <c r="I1015" s="26">
        <f t="shared" si="27"/>
        <v>-1017182.1547444484</v>
      </c>
      <c r="J1015" s="26">
        <f t="shared" si="28"/>
        <v>1049634.1089160112</v>
      </c>
      <c r="K1015" s="26" t="str">
        <f t="shared" si="29"/>
        <v>Good</v>
      </c>
      <c r="L1015" s="25">
        <f t="shared" si="30"/>
        <v>2391</v>
      </c>
      <c r="M1015" s="26">
        <f t="shared" si="31"/>
        <v>-13975.836194986849</v>
      </c>
      <c r="N1015" s="26">
        <f t="shared" si="32"/>
        <v>20870.014808382854</v>
      </c>
      <c r="O1015" s="26" t="str">
        <f t="shared" si="33"/>
        <v>Good</v>
      </c>
      <c r="P1015" s="25">
        <f t="shared" si="34"/>
        <v>2391</v>
      </c>
      <c r="Q1015" s="25">
        <f t="shared" si="35"/>
        <v>2391</v>
      </c>
    </row>
    <row r="1016" spans="6:17" ht="15.75" customHeight="1" x14ac:dyDescent="0.2">
      <c r="F1016" s="16">
        <v>44748.432862192349</v>
      </c>
      <c r="G1016" s="24">
        <v>44748.432862192349</v>
      </c>
      <c r="H1016" s="25">
        <v>2312</v>
      </c>
      <c r="I1016" s="26">
        <f t="shared" si="27"/>
        <v>-1017182.1547444484</v>
      </c>
      <c r="J1016" s="26">
        <f t="shared" si="28"/>
        <v>1049634.1089160112</v>
      </c>
      <c r="K1016" s="26" t="str">
        <f t="shared" si="29"/>
        <v>Good</v>
      </c>
      <c r="L1016" s="25">
        <f t="shared" si="30"/>
        <v>2312</v>
      </c>
      <c r="M1016" s="26">
        <f t="shared" si="31"/>
        <v>-13975.836194986849</v>
      </c>
      <c r="N1016" s="26">
        <f t="shared" si="32"/>
        <v>20870.014808382854</v>
      </c>
      <c r="O1016" s="26" t="str">
        <f t="shared" si="33"/>
        <v>Good</v>
      </c>
      <c r="P1016" s="25">
        <f t="shared" si="34"/>
        <v>2312</v>
      </c>
      <c r="Q1016" s="25">
        <f t="shared" si="35"/>
        <v>2312</v>
      </c>
    </row>
    <row r="1017" spans="6:17" ht="15.75" customHeight="1" x14ac:dyDescent="0.2">
      <c r="F1017" s="16">
        <v>44747.863027281965</v>
      </c>
      <c r="G1017" s="24">
        <v>44747.863027281965</v>
      </c>
      <c r="H1017" s="25">
        <v>2063</v>
      </c>
      <c r="I1017" s="26">
        <f t="shared" si="27"/>
        <v>-1017182.1547444484</v>
      </c>
      <c r="J1017" s="26">
        <f t="shared" si="28"/>
        <v>1049634.1089160112</v>
      </c>
      <c r="K1017" s="26" t="str">
        <f t="shared" si="29"/>
        <v>Good</v>
      </c>
      <c r="L1017" s="25">
        <f t="shared" si="30"/>
        <v>2063</v>
      </c>
      <c r="M1017" s="26">
        <f t="shared" si="31"/>
        <v>-13975.836194986849</v>
      </c>
      <c r="N1017" s="26">
        <f t="shared" si="32"/>
        <v>20870.014808382854</v>
      </c>
      <c r="O1017" s="26" t="str">
        <f t="shared" si="33"/>
        <v>Good</v>
      </c>
      <c r="P1017" s="25">
        <f t="shared" si="34"/>
        <v>2063</v>
      </c>
      <c r="Q1017" s="25">
        <f t="shared" si="35"/>
        <v>2063</v>
      </c>
    </row>
    <row r="1018" spans="6:17" ht="15.75" customHeight="1" x14ac:dyDescent="0.2">
      <c r="F1018" s="16">
        <v>44747.307078244135</v>
      </c>
      <c r="G1018" s="24">
        <v>44747.307078244135</v>
      </c>
      <c r="H1018" s="25">
        <v>2114</v>
      </c>
      <c r="I1018" s="26">
        <f t="shared" si="27"/>
        <v>-1017182.1547444484</v>
      </c>
      <c r="J1018" s="26">
        <f t="shared" si="28"/>
        <v>1049634.1089160112</v>
      </c>
      <c r="K1018" s="26" t="str">
        <f t="shared" si="29"/>
        <v>Good</v>
      </c>
      <c r="L1018" s="25">
        <f t="shared" si="30"/>
        <v>2114</v>
      </c>
      <c r="M1018" s="26">
        <f t="shared" si="31"/>
        <v>-13975.836194986849</v>
      </c>
      <c r="N1018" s="26">
        <f t="shared" si="32"/>
        <v>20870.014808382854</v>
      </c>
      <c r="O1018" s="26" t="str">
        <f t="shared" si="33"/>
        <v>Good</v>
      </c>
      <c r="P1018" s="25">
        <f t="shared" si="34"/>
        <v>2114</v>
      </c>
      <c r="Q1018" s="25">
        <f t="shared" si="35"/>
        <v>2114</v>
      </c>
    </row>
    <row r="1019" spans="6:17" ht="15.75" customHeight="1" x14ac:dyDescent="0.2">
      <c r="F1019" s="16">
        <v>44746.738577128031</v>
      </c>
      <c r="G1019" s="24">
        <v>44746.738577128031</v>
      </c>
      <c r="H1019" s="25">
        <v>1978</v>
      </c>
      <c r="I1019" s="26">
        <f t="shared" si="27"/>
        <v>-1017182.1547444484</v>
      </c>
      <c r="J1019" s="26">
        <f t="shared" si="28"/>
        <v>1049634.1089160112</v>
      </c>
      <c r="K1019" s="26" t="str">
        <f t="shared" si="29"/>
        <v>Good</v>
      </c>
      <c r="L1019" s="25">
        <f t="shared" si="30"/>
        <v>1978</v>
      </c>
      <c r="M1019" s="26">
        <f t="shared" si="31"/>
        <v>-13975.836194986849</v>
      </c>
      <c r="N1019" s="26">
        <f t="shared" si="32"/>
        <v>20870.014808382854</v>
      </c>
      <c r="O1019" s="26" t="str">
        <f t="shared" si="33"/>
        <v>Good</v>
      </c>
      <c r="P1019" s="25">
        <f t="shared" si="34"/>
        <v>1978</v>
      </c>
      <c r="Q1019" s="25">
        <f t="shared" si="35"/>
        <v>1978</v>
      </c>
    </row>
    <row r="1020" spans="6:17" ht="15.75" customHeight="1" x14ac:dyDescent="0.2">
      <c r="F1020" s="16">
        <v>44746.139179214704</v>
      </c>
      <c r="G1020" s="24">
        <v>44746.139179214704</v>
      </c>
      <c r="H1020" s="25">
        <v>2297</v>
      </c>
      <c r="I1020" s="26">
        <f t="shared" si="27"/>
        <v>-1017182.1547444484</v>
      </c>
      <c r="J1020" s="26">
        <f t="shared" si="28"/>
        <v>1049634.1089160112</v>
      </c>
      <c r="K1020" s="26" t="str">
        <f t="shared" si="29"/>
        <v>Good</v>
      </c>
      <c r="L1020" s="25">
        <f t="shared" si="30"/>
        <v>2297</v>
      </c>
      <c r="M1020" s="26">
        <f t="shared" si="31"/>
        <v>-13975.836194986849</v>
      </c>
      <c r="N1020" s="26">
        <f t="shared" si="32"/>
        <v>20870.014808382854</v>
      </c>
      <c r="O1020" s="26" t="str">
        <f t="shared" si="33"/>
        <v>Good</v>
      </c>
      <c r="P1020" s="25">
        <f t="shared" si="34"/>
        <v>2297</v>
      </c>
      <c r="Q1020" s="25">
        <f t="shared" si="35"/>
        <v>2297</v>
      </c>
    </row>
    <row r="1021" spans="6:17" ht="15.75" customHeight="1" x14ac:dyDescent="0.2">
      <c r="F1021" s="16">
        <v>44743.802135567355</v>
      </c>
      <c r="G1021" s="24">
        <v>44743.802135567355</v>
      </c>
      <c r="H1021" s="25">
        <v>2019</v>
      </c>
      <c r="I1021" s="26">
        <f t="shared" si="27"/>
        <v>-1017182.1547444484</v>
      </c>
      <c r="J1021" s="26">
        <f t="shared" si="28"/>
        <v>1049634.1089160112</v>
      </c>
      <c r="K1021" s="26" t="str">
        <f t="shared" si="29"/>
        <v>Good</v>
      </c>
      <c r="L1021" s="25">
        <f t="shared" si="30"/>
        <v>2019</v>
      </c>
      <c r="M1021" s="26">
        <f t="shared" si="31"/>
        <v>-13975.836194986849</v>
      </c>
      <c r="N1021" s="26">
        <f t="shared" si="32"/>
        <v>20870.014808382854</v>
      </c>
      <c r="O1021" s="26" t="str">
        <f t="shared" si="33"/>
        <v>Good</v>
      </c>
      <c r="P1021" s="25">
        <f t="shared" si="34"/>
        <v>2019</v>
      </c>
      <c r="Q1021" s="25">
        <f t="shared" si="35"/>
        <v>2019</v>
      </c>
    </row>
    <row r="1022" spans="6:17" ht="15.75" customHeight="1" x14ac:dyDescent="0.2">
      <c r="F1022" s="16">
        <v>44743.19030637612</v>
      </c>
      <c r="G1022" s="24">
        <v>44743.19030637612</v>
      </c>
      <c r="H1022" s="25">
        <v>2312</v>
      </c>
      <c r="I1022" s="26">
        <f t="shared" si="27"/>
        <v>-1017182.1547444484</v>
      </c>
      <c r="J1022" s="26">
        <f t="shared" si="28"/>
        <v>1049634.1089160112</v>
      </c>
      <c r="K1022" s="26" t="str">
        <f t="shared" si="29"/>
        <v>Good</v>
      </c>
      <c r="L1022" s="25">
        <f t="shared" si="30"/>
        <v>2312</v>
      </c>
      <c r="M1022" s="26">
        <f t="shared" si="31"/>
        <v>-13975.836194986849</v>
      </c>
      <c r="N1022" s="26">
        <f t="shared" si="32"/>
        <v>20870.014808382854</v>
      </c>
      <c r="O1022" s="26" t="str">
        <f t="shared" si="33"/>
        <v>Good</v>
      </c>
      <c r="P1022" s="25">
        <f t="shared" si="34"/>
        <v>2312</v>
      </c>
      <c r="Q1022" s="25">
        <f t="shared" si="35"/>
        <v>2312</v>
      </c>
    </row>
    <row r="1023" spans="6:17" ht="15.75" customHeight="1" x14ac:dyDescent="0.2">
      <c r="F1023" s="16">
        <v>44742.642085112311</v>
      </c>
      <c r="G1023" s="24">
        <v>44742.642085112311</v>
      </c>
      <c r="H1023" s="25">
        <v>2551</v>
      </c>
      <c r="I1023" s="26">
        <f t="shared" si="27"/>
        <v>-1017182.1547444484</v>
      </c>
      <c r="J1023" s="26">
        <f t="shared" si="28"/>
        <v>1049634.1089160112</v>
      </c>
      <c r="K1023" s="26" t="str">
        <f t="shared" si="29"/>
        <v>Good</v>
      </c>
      <c r="L1023" s="25">
        <f t="shared" si="30"/>
        <v>2551</v>
      </c>
      <c r="M1023" s="26">
        <f t="shared" si="31"/>
        <v>-13975.836194986849</v>
      </c>
      <c r="N1023" s="26">
        <f t="shared" si="32"/>
        <v>20870.014808382854</v>
      </c>
      <c r="O1023" s="26" t="str">
        <f t="shared" si="33"/>
        <v>Good</v>
      </c>
      <c r="P1023" s="25">
        <f t="shared" si="34"/>
        <v>2551</v>
      </c>
      <c r="Q1023" s="25">
        <f t="shared" si="35"/>
        <v>2551</v>
      </c>
    </row>
    <row r="1024" spans="6:17" ht="15.75" customHeight="1" x14ac:dyDescent="0.2">
      <c r="F1024" s="16">
        <v>44742.067891993152</v>
      </c>
      <c r="G1024" s="24">
        <v>44742.067891993152</v>
      </c>
      <c r="H1024" s="25">
        <v>2404</v>
      </c>
      <c r="I1024" s="26">
        <f t="shared" si="27"/>
        <v>-1017182.1547444484</v>
      </c>
      <c r="J1024" s="26">
        <f t="shared" si="28"/>
        <v>1049634.1089160112</v>
      </c>
      <c r="K1024" s="26" t="str">
        <f t="shared" si="29"/>
        <v>Good</v>
      </c>
      <c r="L1024" s="25">
        <f t="shared" si="30"/>
        <v>2404</v>
      </c>
      <c r="M1024" s="26">
        <f t="shared" si="31"/>
        <v>-13975.836194986849</v>
      </c>
      <c r="N1024" s="26">
        <f t="shared" si="32"/>
        <v>20870.014808382854</v>
      </c>
      <c r="O1024" s="26" t="str">
        <f t="shared" si="33"/>
        <v>Good</v>
      </c>
      <c r="P1024" s="25">
        <f t="shared" si="34"/>
        <v>2404</v>
      </c>
      <c r="Q1024" s="25">
        <f t="shared" si="35"/>
        <v>2404</v>
      </c>
    </row>
    <row r="1025" spans="6:17" ht="15.75" customHeight="1" x14ac:dyDescent="0.2">
      <c r="F1025" s="16">
        <v>44741.507234518409</v>
      </c>
      <c r="G1025" s="24">
        <v>44741.507234518409</v>
      </c>
      <c r="H1025" s="25">
        <v>2012</v>
      </c>
      <c r="I1025" s="26">
        <f t="shared" ref="I1025:I1279" si="36">$S$5-$T$5*1.96</f>
        <v>-1017182.1547444484</v>
      </c>
      <c r="J1025" s="26">
        <f t="shared" ref="J1025:J1279" si="37">$S$5+$T$5*1.96</f>
        <v>1049634.1089160112</v>
      </c>
      <c r="K1025" s="26" t="str">
        <f t="shared" ref="K1025:K1279" si="38">IF(AND(H1025&gt;=I1025,H1025&lt;=J1025),"Good","For Replacement")</f>
        <v>Good</v>
      </c>
      <c r="L1025" s="25">
        <f t="shared" ref="L1025:L1279" si="39">IF(K1025="Good",H1025,(H1026+H1024)/2)</f>
        <v>2012</v>
      </c>
      <c r="M1025" s="26">
        <f t="shared" ref="M1025:M1279" si="40">$V$5-$W$5*1.96</f>
        <v>-13975.836194986849</v>
      </c>
      <c r="N1025" s="26">
        <f t="shared" ref="N1025:N1279" si="41">$V$5+$W$5*1.96</f>
        <v>20870.014808382854</v>
      </c>
      <c r="O1025" s="26" t="str">
        <f t="shared" ref="O1025:O1279" si="42">IF(AND(L1025&gt;=M1025,L1025&lt;=N1025),"Good","For Replacement")</f>
        <v>Good</v>
      </c>
      <c r="P1025" s="25">
        <f t="shared" ref="P1025:P1279" si="43">IF(O1025="Good",L1025,(L1026+L1024)/2)</f>
        <v>2012</v>
      </c>
      <c r="Q1025" s="25">
        <f t="shared" ref="Q1025:Q1279" si="44">P1025</f>
        <v>2012</v>
      </c>
    </row>
    <row r="1026" spans="6:17" ht="15.75" customHeight="1" x14ac:dyDescent="0.2">
      <c r="F1026" s="16">
        <v>44740.975629158842</v>
      </c>
      <c r="G1026" s="24">
        <v>44740.975629158842</v>
      </c>
      <c r="H1026" s="25">
        <v>2119</v>
      </c>
      <c r="I1026" s="26">
        <f t="shared" si="36"/>
        <v>-1017182.1547444484</v>
      </c>
      <c r="J1026" s="26">
        <f t="shared" si="37"/>
        <v>1049634.1089160112</v>
      </c>
      <c r="K1026" s="26" t="str">
        <f t="shared" si="38"/>
        <v>Good</v>
      </c>
      <c r="L1026" s="25">
        <f t="shared" si="39"/>
        <v>2119</v>
      </c>
      <c r="M1026" s="26">
        <f t="shared" si="40"/>
        <v>-13975.836194986849</v>
      </c>
      <c r="N1026" s="26">
        <f t="shared" si="41"/>
        <v>20870.014808382854</v>
      </c>
      <c r="O1026" s="26" t="str">
        <f t="shared" si="42"/>
        <v>Good</v>
      </c>
      <c r="P1026" s="25">
        <f t="shared" si="43"/>
        <v>2119</v>
      </c>
      <c r="Q1026" s="25">
        <f t="shared" si="44"/>
        <v>2119</v>
      </c>
    </row>
    <row r="1027" spans="6:17" ht="15.75" customHeight="1" x14ac:dyDescent="0.2">
      <c r="F1027" s="16">
        <v>44740.400340653367</v>
      </c>
      <c r="G1027" s="24">
        <v>44740.400340653367</v>
      </c>
      <c r="H1027" s="25">
        <v>2025</v>
      </c>
      <c r="I1027" s="26">
        <f t="shared" si="36"/>
        <v>-1017182.1547444484</v>
      </c>
      <c r="J1027" s="26">
        <f t="shared" si="37"/>
        <v>1049634.1089160112</v>
      </c>
      <c r="K1027" s="26" t="str">
        <f t="shared" si="38"/>
        <v>Good</v>
      </c>
      <c r="L1027" s="25">
        <f t="shared" si="39"/>
        <v>2025</v>
      </c>
      <c r="M1027" s="26">
        <f t="shared" si="40"/>
        <v>-13975.836194986849</v>
      </c>
      <c r="N1027" s="26">
        <f t="shared" si="41"/>
        <v>20870.014808382854</v>
      </c>
      <c r="O1027" s="26" t="str">
        <f t="shared" si="42"/>
        <v>Good</v>
      </c>
      <c r="P1027" s="25">
        <f t="shared" si="43"/>
        <v>2025</v>
      </c>
      <c r="Q1027" s="25">
        <f t="shared" si="44"/>
        <v>2025</v>
      </c>
    </row>
    <row r="1028" spans="6:17" ht="15.75" customHeight="1" x14ac:dyDescent="0.2">
      <c r="F1028" s="16">
        <v>44739.86228334609</v>
      </c>
      <c r="G1028" s="24">
        <v>44739.86228334609</v>
      </c>
      <c r="H1028" s="25">
        <v>2397</v>
      </c>
      <c r="I1028" s="26">
        <f t="shared" si="36"/>
        <v>-1017182.1547444484</v>
      </c>
      <c r="J1028" s="26">
        <f t="shared" si="37"/>
        <v>1049634.1089160112</v>
      </c>
      <c r="K1028" s="26" t="str">
        <f t="shared" si="38"/>
        <v>Good</v>
      </c>
      <c r="L1028" s="25">
        <f t="shared" si="39"/>
        <v>2397</v>
      </c>
      <c r="M1028" s="26">
        <f t="shared" si="40"/>
        <v>-13975.836194986849</v>
      </c>
      <c r="N1028" s="26">
        <f t="shared" si="41"/>
        <v>20870.014808382854</v>
      </c>
      <c r="O1028" s="26" t="str">
        <f t="shared" si="42"/>
        <v>Good</v>
      </c>
      <c r="P1028" s="25">
        <f t="shared" si="43"/>
        <v>2397</v>
      </c>
      <c r="Q1028" s="25">
        <f t="shared" si="44"/>
        <v>2397</v>
      </c>
    </row>
    <row r="1029" spans="6:17" ht="15.75" customHeight="1" x14ac:dyDescent="0.2">
      <c r="F1029" s="16">
        <v>44739.258312976672</v>
      </c>
      <c r="G1029" s="24">
        <v>44739.258312976672</v>
      </c>
      <c r="H1029" s="25">
        <v>2080</v>
      </c>
      <c r="I1029" s="26">
        <f t="shared" si="36"/>
        <v>-1017182.1547444484</v>
      </c>
      <c r="J1029" s="26">
        <f t="shared" si="37"/>
        <v>1049634.1089160112</v>
      </c>
      <c r="K1029" s="26" t="str">
        <f t="shared" si="38"/>
        <v>Good</v>
      </c>
      <c r="L1029" s="25">
        <f t="shared" si="39"/>
        <v>2080</v>
      </c>
      <c r="M1029" s="26">
        <f t="shared" si="40"/>
        <v>-13975.836194986849</v>
      </c>
      <c r="N1029" s="26">
        <f t="shared" si="41"/>
        <v>20870.014808382854</v>
      </c>
      <c r="O1029" s="26" t="str">
        <f t="shared" si="42"/>
        <v>Good</v>
      </c>
      <c r="P1029" s="25">
        <f t="shared" si="43"/>
        <v>2080</v>
      </c>
      <c r="Q1029" s="25">
        <f t="shared" si="44"/>
        <v>2080</v>
      </c>
    </row>
    <row r="1030" spans="6:17" ht="15.75" customHeight="1" x14ac:dyDescent="0.2">
      <c r="F1030" s="16">
        <v>44736.4336195699</v>
      </c>
      <c r="G1030" s="24">
        <v>44736.4336195699</v>
      </c>
      <c r="H1030" s="25">
        <v>2403</v>
      </c>
      <c r="I1030" s="26">
        <f t="shared" si="36"/>
        <v>-1017182.1547444484</v>
      </c>
      <c r="J1030" s="26">
        <f t="shared" si="37"/>
        <v>1049634.1089160112</v>
      </c>
      <c r="K1030" s="26" t="str">
        <f t="shared" si="38"/>
        <v>Good</v>
      </c>
      <c r="L1030" s="25">
        <f t="shared" si="39"/>
        <v>2403</v>
      </c>
      <c r="M1030" s="26">
        <f t="shared" si="40"/>
        <v>-13975.836194986849</v>
      </c>
      <c r="N1030" s="26">
        <f t="shared" si="41"/>
        <v>20870.014808382854</v>
      </c>
      <c r="O1030" s="26" t="str">
        <f t="shared" si="42"/>
        <v>Good</v>
      </c>
      <c r="P1030" s="25">
        <f t="shared" si="43"/>
        <v>2403</v>
      </c>
      <c r="Q1030" s="25">
        <f t="shared" si="44"/>
        <v>2403</v>
      </c>
    </row>
    <row r="1031" spans="6:17" ht="15.75" customHeight="1" x14ac:dyDescent="0.2">
      <c r="F1031" s="16">
        <v>44735.856600207866</v>
      </c>
      <c r="G1031" s="24">
        <v>44735.856600207866</v>
      </c>
      <c r="H1031" s="25">
        <v>2352</v>
      </c>
      <c r="I1031" s="26">
        <f t="shared" si="36"/>
        <v>-1017182.1547444484</v>
      </c>
      <c r="J1031" s="26">
        <f t="shared" si="37"/>
        <v>1049634.1089160112</v>
      </c>
      <c r="K1031" s="26" t="str">
        <f t="shared" si="38"/>
        <v>Good</v>
      </c>
      <c r="L1031" s="25">
        <f t="shared" si="39"/>
        <v>2352</v>
      </c>
      <c r="M1031" s="26">
        <f t="shared" si="40"/>
        <v>-13975.836194986849</v>
      </c>
      <c r="N1031" s="26">
        <f t="shared" si="41"/>
        <v>20870.014808382854</v>
      </c>
      <c r="O1031" s="26" t="str">
        <f t="shared" si="42"/>
        <v>Good</v>
      </c>
      <c r="P1031" s="25">
        <f t="shared" si="43"/>
        <v>2352</v>
      </c>
      <c r="Q1031" s="25">
        <f t="shared" si="44"/>
        <v>2352</v>
      </c>
    </row>
    <row r="1032" spans="6:17" ht="15.75" customHeight="1" x14ac:dyDescent="0.2">
      <c r="F1032" s="16">
        <v>44735.317195661606</v>
      </c>
      <c r="G1032" s="24">
        <v>44735.317195661606</v>
      </c>
      <c r="H1032" s="25">
        <v>2314</v>
      </c>
      <c r="I1032" s="26">
        <f t="shared" si="36"/>
        <v>-1017182.1547444484</v>
      </c>
      <c r="J1032" s="26">
        <f t="shared" si="37"/>
        <v>1049634.1089160112</v>
      </c>
      <c r="K1032" s="26" t="str">
        <f t="shared" si="38"/>
        <v>Good</v>
      </c>
      <c r="L1032" s="25">
        <f t="shared" si="39"/>
        <v>2314</v>
      </c>
      <c r="M1032" s="26">
        <f t="shared" si="40"/>
        <v>-13975.836194986849</v>
      </c>
      <c r="N1032" s="26">
        <f t="shared" si="41"/>
        <v>20870.014808382854</v>
      </c>
      <c r="O1032" s="26" t="str">
        <f t="shared" si="42"/>
        <v>Good</v>
      </c>
      <c r="P1032" s="25">
        <f t="shared" si="43"/>
        <v>2314</v>
      </c>
      <c r="Q1032" s="25">
        <f t="shared" si="44"/>
        <v>2314</v>
      </c>
    </row>
    <row r="1033" spans="6:17" ht="15.75" customHeight="1" x14ac:dyDescent="0.2">
      <c r="F1033" s="16">
        <v>44734.762819800431</v>
      </c>
      <c r="G1033" s="24">
        <v>44734.762819800431</v>
      </c>
      <c r="H1033" s="25">
        <v>2408</v>
      </c>
      <c r="I1033" s="26">
        <f t="shared" si="36"/>
        <v>-1017182.1547444484</v>
      </c>
      <c r="J1033" s="26">
        <f t="shared" si="37"/>
        <v>1049634.1089160112</v>
      </c>
      <c r="K1033" s="26" t="str">
        <f t="shared" si="38"/>
        <v>Good</v>
      </c>
      <c r="L1033" s="25">
        <f t="shared" si="39"/>
        <v>2408</v>
      </c>
      <c r="M1033" s="26">
        <f t="shared" si="40"/>
        <v>-13975.836194986849</v>
      </c>
      <c r="N1033" s="26">
        <f t="shared" si="41"/>
        <v>20870.014808382854</v>
      </c>
      <c r="O1033" s="26" t="str">
        <f t="shared" si="42"/>
        <v>Good</v>
      </c>
      <c r="P1033" s="25">
        <f t="shared" si="43"/>
        <v>2408</v>
      </c>
      <c r="Q1033" s="25">
        <f t="shared" si="44"/>
        <v>2408</v>
      </c>
    </row>
    <row r="1034" spans="6:17" ht="15.75" customHeight="1" x14ac:dyDescent="0.2">
      <c r="F1034" s="16">
        <v>44734.226625886804</v>
      </c>
      <c r="G1034" s="24">
        <v>44734.226625886804</v>
      </c>
      <c r="H1034" s="25">
        <v>2592</v>
      </c>
      <c r="I1034" s="26">
        <f t="shared" si="36"/>
        <v>-1017182.1547444484</v>
      </c>
      <c r="J1034" s="26">
        <f t="shared" si="37"/>
        <v>1049634.1089160112</v>
      </c>
      <c r="K1034" s="26" t="str">
        <f t="shared" si="38"/>
        <v>Good</v>
      </c>
      <c r="L1034" s="25">
        <f t="shared" si="39"/>
        <v>2592</v>
      </c>
      <c r="M1034" s="26">
        <f t="shared" si="40"/>
        <v>-13975.836194986849</v>
      </c>
      <c r="N1034" s="26">
        <f t="shared" si="41"/>
        <v>20870.014808382854</v>
      </c>
      <c r="O1034" s="26" t="str">
        <f t="shared" si="42"/>
        <v>Good</v>
      </c>
      <c r="P1034" s="25">
        <f t="shared" si="43"/>
        <v>2592</v>
      </c>
      <c r="Q1034" s="25">
        <f t="shared" si="44"/>
        <v>2592</v>
      </c>
    </row>
    <row r="1035" spans="6:17" ht="15.75" customHeight="1" x14ac:dyDescent="0.2">
      <c r="F1035" s="16">
        <v>44733.64409247032</v>
      </c>
      <c r="G1035" s="24">
        <v>44733.64409247032</v>
      </c>
      <c r="H1035" s="25">
        <v>2340</v>
      </c>
      <c r="I1035" s="26">
        <f t="shared" si="36"/>
        <v>-1017182.1547444484</v>
      </c>
      <c r="J1035" s="26">
        <f t="shared" si="37"/>
        <v>1049634.1089160112</v>
      </c>
      <c r="K1035" s="26" t="str">
        <f t="shared" si="38"/>
        <v>Good</v>
      </c>
      <c r="L1035" s="25">
        <f t="shared" si="39"/>
        <v>2340</v>
      </c>
      <c r="M1035" s="26">
        <f t="shared" si="40"/>
        <v>-13975.836194986849</v>
      </c>
      <c r="N1035" s="26">
        <f t="shared" si="41"/>
        <v>20870.014808382854</v>
      </c>
      <c r="O1035" s="26" t="str">
        <f t="shared" si="42"/>
        <v>Good</v>
      </c>
      <c r="P1035" s="25">
        <f t="shared" si="43"/>
        <v>2340</v>
      </c>
      <c r="Q1035" s="25">
        <f t="shared" si="44"/>
        <v>2340</v>
      </c>
    </row>
    <row r="1036" spans="6:17" ht="15.75" customHeight="1" x14ac:dyDescent="0.2">
      <c r="F1036" s="16">
        <v>44733.111698642264</v>
      </c>
      <c r="G1036" s="24">
        <v>44733.111698642264</v>
      </c>
      <c r="H1036" s="25">
        <v>2656</v>
      </c>
      <c r="I1036" s="26">
        <f t="shared" si="36"/>
        <v>-1017182.1547444484</v>
      </c>
      <c r="J1036" s="26">
        <f t="shared" si="37"/>
        <v>1049634.1089160112</v>
      </c>
      <c r="K1036" s="26" t="str">
        <f t="shared" si="38"/>
        <v>Good</v>
      </c>
      <c r="L1036" s="25">
        <f t="shared" si="39"/>
        <v>2656</v>
      </c>
      <c r="M1036" s="26">
        <f t="shared" si="40"/>
        <v>-13975.836194986849</v>
      </c>
      <c r="N1036" s="26">
        <f t="shared" si="41"/>
        <v>20870.014808382854</v>
      </c>
      <c r="O1036" s="26" t="str">
        <f t="shared" si="42"/>
        <v>Good</v>
      </c>
      <c r="P1036" s="25">
        <f t="shared" si="43"/>
        <v>2656</v>
      </c>
      <c r="Q1036" s="25">
        <f t="shared" si="44"/>
        <v>2656</v>
      </c>
    </row>
    <row r="1037" spans="6:17" ht="15.75" customHeight="1" x14ac:dyDescent="0.2">
      <c r="F1037" s="16">
        <v>44732.556174080026</v>
      </c>
      <c r="G1037" s="24">
        <v>44732.556174080026</v>
      </c>
      <c r="H1037" s="25">
        <v>2518</v>
      </c>
      <c r="I1037" s="26">
        <f t="shared" si="36"/>
        <v>-1017182.1547444484</v>
      </c>
      <c r="J1037" s="26">
        <f t="shared" si="37"/>
        <v>1049634.1089160112</v>
      </c>
      <c r="K1037" s="26" t="str">
        <f t="shared" si="38"/>
        <v>Good</v>
      </c>
      <c r="L1037" s="25">
        <f t="shared" si="39"/>
        <v>2518</v>
      </c>
      <c r="M1037" s="26">
        <f t="shared" si="40"/>
        <v>-13975.836194986849</v>
      </c>
      <c r="N1037" s="26">
        <f t="shared" si="41"/>
        <v>20870.014808382854</v>
      </c>
      <c r="O1037" s="26" t="str">
        <f t="shared" si="42"/>
        <v>Good</v>
      </c>
      <c r="P1037" s="25">
        <f t="shared" si="43"/>
        <v>2518</v>
      </c>
      <c r="Q1037" s="25">
        <f t="shared" si="44"/>
        <v>2518</v>
      </c>
    </row>
    <row r="1038" spans="6:17" ht="15.75" customHeight="1" x14ac:dyDescent="0.2">
      <c r="F1038" s="16">
        <v>44732.020695671185</v>
      </c>
      <c r="G1038" s="24">
        <v>44732.020695671185</v>
      </c>
      <c r="H1038" s="25">
        <v>2460</v>
      </c>
      <c r="I1038" s="26">
        <f t="shared" si="36"/>
        <v>-1017182.1547444484</v>
      </c>
      <c r="J1038" s="26">
        <f t="shared" si="37"/>
        <v>1049634.1089160112</v>
      </c>
      <c r="K1038" s="26" t="str">
        <f t="shared" si="38"/>
        <v>Good</v>
      </c>
      <c r="L1038" s="25">
        <f t="shared" si="39"/>
        <v>2460</v>
      </c>
      <c r="M1038" s="26">
        <f t="shared" si="40"/>
        <v>-13975.836194986849</v>
      </c>
      <c r="N1038" s="26">
        <f t="shared" si="41"/>
        <v>20870.014808382854</v>
      </c>
      <c r="O1038" s="26" t="str">
        <f t="shared" si="42"/>
        <v>Good</v>
      </c>
      <c r="P1038" s="25">
        <f t="shared" si="43"/>
        <v>2460</v>
      </c>
      <c r="Q1038" s="25">
        <f t="shared" si="44"/>
        <v>2460</v>
      </c>
    </row>
    <row r="1039" spans="6:17" ht="15.75" customHeight="1" x14ac:dyDescent="0.2">
      <c r="F1039" s="16">
        <v>44729.755948811988</v>
      </c>
      <c r="G1039" s="24">
        <v>44729.755948811988</v>
      </c>
      <c r="H1039" s="25">
        <v>2832</v>
      </c>
      <c r="I1039" s="26">
        <f t="shared" si="36"/>
        <v>-1017182.1547444484</v>
      </c>
      <c r="J1039" s="26">
        <f t="shared" si="37"/>
        <v>1049634.1089160112</v>
      </c>
      <c r="K1039" s="26" t="str">
        <f t="shared" si="38"/>
        <v>Good</v>
      </c>
      <c r="L1039" s="25">
        <f t="shared" si="39"/>
        <v>2832</v>
      </c>
      <c r="M1039" s="26">
        <f t="shared" si="40"/>
        <v>-13975.836194986849</v>
      </c>
      <c r="N1039" s="26">
        <f t="shared" si="41"/>
        <v>20870.014808382854</v>
      </c>
      <c r="O1039" s="26" t="str">
        <f t="shared" si="42"/>
        <v>Good</v>
      </c>
      <c r="P1039" s="25">
        <f t="shared" si="43"/>
        <v>2832</v>
      </c>
      <c r="Q1039" s="25">
        <f t="shared" si="44"/>
        <v>2832</v>
      </c>
    </row>
    <row r="1040" spans="6:17" ht="15.75" customHeight="1" x14ac:dyDescent="0.2">
      <c r="F1040" s="16">
        <v>44729.169338642285</v>
      </c>
      <c r="G1040" s="24">
        <v>44729.169338642285</v>
      </c>
      <c r="H1040" s="25">
        <v>2325</v>
      </c>
      <c r="I1040" s="26">
        <f t="shared" si="36"/>
        <v>-1017182.1547444484</v>
      </c>
      <c r="J1040" s="26">
        <f t="shared" si="37"/>
        <v>1049634.1089160112</v>
      </c>
      <c r="K1040" s="26" t="str">
        <f t="shared" si="38"/>
        <v>Good</v>
      </c>
      <c r="L1040" s="25">
        <f t="shared" si="39"/>
        <v>2325</v>
      </c>
      <c r="M1040" s="26">
        <f t="shared" si="40"/>
        <v>-13975.836194986849</v>
      </c>
      <c r="N1040" s="26">
        <f t="shared" si="41"/>
        <v>20870.014808382854</v>
      </c>
      <c r="O1040" s="26" t="str">
        <f t="shared" si="42"/>
        <v>Good</v>
      </c>
      <c r="P1040" s="25">
        <f t="shared" si="43"/>
        <v>2325</v>
      </c>
      <c r="Q1040" s="25">
        <f t="shared" si="44"/>
        <v>2325</v>
      </c>
    </row>
    <row r="1041" spans="6:17" ht="15.75" customHeight="1" x14ac:dyDescent="0.2">
      <c r="F1041" s="16">
        <v>44728.630475741564</v>
      </c>
      <c r="G1041" s="24">
        <v>44728.630475741564</v>
      </c>
      <c r="H1041" s="25">
        <v>2688</v>
      </c>
      <c r="I1041" s="26">
        <f t="shared" si="36"/>
        <v>-1017182.1547444484</v>
      </c>
      <c r="J1041" s="26">
        <f t="shared" si="37"/>
        <v>1049634.1089160112</v>
      </c>
      <c r="K1041" s="26" t="str">
        <f t="shared" si="38"/>
        <v>Good</v>
      </c>
      <c r="L1041" s="25">
        <f t="shared" si="39"/>
        <v>2688</v>
      </c>
      <c r="M1041" s="26">
        <f t="shared" si="40"/>
        <v>-13975.836194986849</v>
      </c>
      <c r="N1041" s="26">
        <f t="shared" si="41"/>
        <v>20870.014808382854</v>
      </c>
      <c r="O1041" s="26" t="str">
        <f t="shared" si="42"/>
        <v>Good</v>
      </c>
      <c r="P1041" s="25">
        <f t="shared" si="43"/>
        <v>2688</v>
      </c>
      <c r="Q1041" s="25">
        <f t="shared" si="44"/>
        <v>2688</v>
      </c>
    </row>
    <row r="1042" spans="6:17" ht="15.75" customHeight="1" x14ac:dyDescent="0.2">
      <c r="F1042" s="16">
        <v>44728.021926189584</v>
      </c>
      <c r="G1042" s="24">
        <v>44728.021926189584</v>
      </c>
      <c r="H1042" s="25">
        <v>2304</v>
      </c>
      <c r="I1042" s="26">
        <f t="shared" si="36"/>
        <v>-1017182.1547444484</v>
      </c>
      <c r="J1042" s="26">
        <f t="shared" si="37"/>
        <v>1049634.1089160112</v>
      </c>
      <c r="K1042" s="26" t="str">
        <f t="shared" si="38"/>
        <v>Good</v>
      </c>
      <c r="L1042" s="25">
        <f t="shared" si="39"/>
        <v>2304</v>
      </c>
      <c r="M1042" s="26">
        <f t="shared" si="40"/>
        <v>-13975.836194986849</v>
      </c>
      <c r="N1042" s="26">
        <f t="shared" si="41"/>
        <v>20870.014808382854</v>
      </c>
      <c r="O1042" s="26" t="str">
        <f t="shared" si="42"/>
        <v>Good</v>
      </c>
      <c r="P1042" s="25">
        <f t="shared" si="43"/>
        <v>2304</v>
      </c>
      <c r="Q1042" s="25">
        <f t="shared" si="44"/>
        <v>2304</v>
      </c>
    </row>
    <row r="1043" spans="6:17" ht="15.75" customHeight="1" x14ac:dyDescent="0.2">
      <c r="F1043" s="16">
        <v>44727.475837610313</v>
      </c>
      <c r="G1043" s="24">
        <v>44727.475837610313</v>
      </c>
      <c r="H1043" s="25">
        <v>2412</v>
      </c>
      <c r="I1043" s="26">
        <f t="shared" si="36"/>
        <v>-1017182.1547444484</v>
      </c>
      <c r="J1043" s="26">
        <f t="shared" si="37"/>
        <v>1049634.1089160112</v>
      </c>
      <c r="K1043" s="26" t="str">
        <f t="shared" si="38"/>
        <v>Good</v>
      </c>
      <c r="L1043" s="25">
        <f t="shared" si="39"/>
        <v>2412</v>
      </c>
      <c r="M1043" s="26">
        <f t="shared" si="40"/>
        <v>-13975.836194986849</v>
      </c>
      <c r="N1043" s="26">
        <f t="shared" si="41"/>
        <v>20870.014808382854</v>
      </c>
      <c r="O1043" s="26" t="str">
        <f t="shared" si="42"/>
        <v>Good</v>
      </c>
      <c r="P1043" s="25">
        <f t="shared" si="43"/>
        <v>2412</v>
      </c>
      <c r="Q1043" s="25">
        <f t="shared" si="44"/>
        <v>2412</v>
      </c>
    </row>
    <row r="1044" spans="6:17" ht="15.75" customHeight="1" x14ac:dyDescent="0.2">
      <c r="F1044" s="16">
        <v>44726.925051106671</v>
      </c>
      <c r="G1044" s="24">
        <v>44726.925051106671</v>
      </c>
      <c r="H1044" s="25">
        <v>2861</v>
      </c>
      <c r="I1044" s="26">
        <f t="shared" si="36"/>
        <v>-1017182.1547444484</v>
      </c>
      <c r="J1044" s="26">
        <f t="shared" si="37"/>
        <v>1049634.1089160112</v>
      </c>
      <c r="K1044" s="26" t="str">
        <f t="shared" si="38"/>
        <v>Good</v>
      </c>
      <c r="L1044" s="25">
        <f t="shared" si="39"/>
        <v>2861</v>
      </c>
      <c r="M1044" s="26">
        <f t="shared" si="40"/>
        <v>-13975.836194986849</v>
      </c>
      <c r="N1044" s="26">
        <f t="shared" si="41"/>
        <v>20870.014808382854</v>
      </c>
      <c r="O1044" s="26" t="str">
        <f t="shared" si="42"/>
        <v>Good</v>
      </c>
      <c r="P1044" s="25">
        <f t="shared" si="43"/>
        <v>2861</v>
      </c>
      <c r="Q1044" s="25">
        <f t="shared" si="44"/>
        <v>2861</v>
      </c>
    </row>
    <row r="1045" spans="6:17" ht="15.75" customHeight="1" x14ac:dyDescent="0.2">
      <c r="F1045" s="16">
        <v>44726.328626580274</v>
      </c>
      <c r="G1045" s="24">
        <v>44726.328626580274</v>
      </c>
      <c r="H1045" s="25">
        <v>2801</v>
      </c>
      <c r="I1045" s="26">
        <f t="shared" si="36"/>
        <v>-1017182.1547444484</v>
      </c>
      <c r="J1045" s="26">
        <f t="shared" si="37"/>
        <v>1049634.1089160112</v>
      </c>
      <c r="K1045" s="26" t="str">
        <f t="shared" si="38"/>
        <v>Good</v>
      </c>
      <c r="L1045" s="25">
        <f t="shared" si="39"/>
        <v>2801</v>
      </c>
      <c r="M1045" s="26">
        <f t="shared" si="40"/>
        <v>-13975.836194986849</v>
      </c>
      <c r="N1045" s="26">
        <f t="shared" si="41"/>
        <v>20870.014808382854</v>
      </c>
      <c r="O1045" s="26" t="str">
        <f t="shared" si="42"/>
        <v>Good</v>
      </c>
      <c r="P1045" s="25">
        <f t="shared" si="43"/>
        <v>2801</v>
      </c>
      <c r="Q1045" s="25">
        <f t="shared" si="44"/>
        <v>2801</v>
      </c>
    </row>
    <row r="1046" spans="6:17" ht="15.75" customHeight="1" x14ac:dyDescent="0.2">
      <c r="F1046" s="16">
        <v>44725.792365584683</v>
      </c>
      <c r="G1046" s="24">
        <v>44725.792365584683</v>
      </c>
      <c r="H1046" s="25">
        <v>2300</v>
      </c>
      <c r="I1046" s="26">
        <f t="shared" si="36"/>
        <v>-1017182.1547444484</v>
      </c>
      <c r="J1046" s="26">
        <f t="shared" si="37"/>
        <v>1049634.1089160112</v>
      </c>
      <c r="K1046" s="26" t="str">
        <f t="shared" si="38"/>
        <v>Good</v>
      </c>
      <c r="L1046" s="25">
        <f t="shared" si="39"/>
        <v>2300</v>
      </c>
      <c r="M1046" s="26">
        <f t="shared" si="40"/>
        <v>-13975.836194986849</v>
      </c>
      <c r="N1046" s="26">
        <f t="shared" si="41"/>
        <v>20870.014808382854</v>
      </c>
      <c r="O1046" s="26" t="str">
        <f t="shared" si="42"/>
        <v>Good</v>
      </c>
      <c r="P1046" s="25">
        <f t="shared" si="43"/>
        <v>2300</v>
      </c>
      <c r="Q1046" s="25">
        <f t="shared" si="44"/>
        <v>2300</v>
      </c>
    </row>
    <row r="1047" spans="6:17" ht="15.75" customHeight="1" x14ac:dyDescent="0.2">
      <c r="F1047" s="16">
        <v>44725.201484206002</v>
      </c>
      <c r="G1047" s="24">
        <v>44725.201484206002</v>
      </c>
      <c r="H1047" s="25">
        <v>2558</v>
      </c>
      <c r="I1047" s="26">
        <f t="shared" si="36"/>
        <v>-1017182.1547444484</v>
      </c>
      <c r="J1047" s="26">
        <f t="shared" si="37"/>
        <v>1049634.1089160112</v>
      </c>
      <c r="K1047" s="26" t="str">
        <f t="shared" si="38"/>
        <v>Good</v>
      </c>
      <c r="L1047" s="25">
        <f t="shared" si="39"/>
        <v>2558</v>
      </c>
      <c r="M1047" s="26">
        <f t="shared" si="40"/>
        <v>-13975.836194986849</v>
      </c>
      <c r="N1047" s="26">
        <f t="shared" si="41"/>
        <v>20870.014808382854</v>
      </c>
      <c r="O1047" s="26" t="str">
        <f t="shared" si="42"/>
        <v>Good</v>
      </c>
      <c r="P1047" s="25">
        <f t="shared" si="43"/>
        <v>2558</v>
      </c>
      <c r="Q1047" s="25">
        <f t="shared" si="44"/>
        <v>2558</v>
      </c>
    </row>
    <row r="1048" spans="6:17" ht="15.75" customHeight="1" x14ac:dyDescent="0.2">
      <c r="F1048" s="16">
        <v>44722.794396960104</v>
      </c>
      <c r="G1048" s="24">
        <v>44722.794396960104</v>
      </c>
      <c r="H1048" s="25">
        <v>2849</v>
      </c>
      <c r="I1048" s="26">
        <f t="shared" si="36"/>
        <v>-1017182.1547444484</v>
      </c>
      <c r="J1048" s="26">
        <f t="shared" si="37"/>
        <v>1049634.1089160112</v>
      </c>
      <c r="K1048" s="26" t="str">
        <f t="shared" si="38"/>
        <v>Good</v>
      </c>
      <c r="L1048" s="25">
        <f t="shared" si="39"/>
        <v>2849</v>
      </c>
      <c r="M1048" s="26">
        <f t="shared" si="40"/>
        <v>-13975.836194986849</v>
      </c>
      <c r="N1048" s="26">
        <f t="shared" si="41"/>
        <v>20870.014808382854</v>
      </c>
      <c r="O1048" s="26" t="str">
        <f t="shared" si="42"/>
        <v>Good</v>
      </c>
      <c r="P1048" s="25">
        <f t="shared" si="43"/>
        <v>2849</v>
      </c>
      <c r="Q1048" s="25">
        <f t="shared" si="44"/>
        <v>2849</v>
      </c>
    </row>
    <row r="1049" spans="6:17" ht="15.75" customHeight="1" x14ac:dyDescent="0.2">
      <c r="F1049" s="16">
        <v>44722.189540029307</v>
      </c>
      <c r="G1049" s="24">
        <v>44722.189540029307</v>
      </c>
      <c r="H1049" s="25">
        <v>2329</v>
      </c>
      <c r="I1049" s="26">
        <f t="shared" si="36"/>
        <v>-1017182.1547444484</v>
      </c>
      <c r="J1049" s="26">
        <f t="shared" si="37"/>
        <v>1049634.1089160112</v>
      </c>
      <c r="K1049" s="26" t="str">
        <f t="shared" si="38"/>
        <v>Good</v>
      </c>
      <c r="L1049" s="25">
        <f t="shared" si="39"/>
        <v>2329</v>
      </c>
      <c r="M1049" s="26">
        <f t="shared" si="40"/>
        <v>-13975.836194986849</v>
      </c>
      <c r="N1049" s="26">
        <f t="shared" si="41"/>
        <v>20870.014808382854</v>
      </c>
      <c r="O1049" s="26" t="str">
        <f t="shared" si="42"/>
        <v>Good</v>
      </c>
      <c r="P1049" s="25">
        <f t="shared" si="43"/>
        <v>2329</v>
      </c>
      <c r="Q1049" s="25">
        <f t="shared" si="44"/>
        <v>2329</v>
      </c>
    </row>
    <row r="1050" spans="6:17" ht="15.75" customHeight="1" x14ac:dyDescent="0.2">
      <c r="F1050" s="16">
        <v>44721.660357621266</v>
      </c>
      <c r="G1050" s="24">
        <v>44721.660357621266</v>
      </c>
      <c r="H1050" s="25">
        <v>2371</v>
      </c>
      <c r="I1050" s="26">
        <f t="shared" si="36"/>
        <v>-1017182.1547444484</v>
      </c>
      <c r="J1050" s="26">
        <f t="shared" si="37"/>
        <v>1049634.1089160112</v>
      </c>
      <c r="K1050" s="26" t="str">
        <f t="shared" si="38"/>
        <v>Good</v>
      </c>
      <c r="L1050" s="25">
        <f t="shared" si="39"/>
        <v>2371</v>
      </c>
      <c r="M1050" s="26">
        <f t="shared" si="40"/>
        <v>-13975.836194986849</v>
      </c>
      <c r="N1050" s="26">
        <f t="shared" si="41"/>
        <v>20870.014808382854</v>
      </c>
      <c r="O1050" s="26" t="str">
        <f t="shared" si="42"/>
        <v>Good</v>
      </c>
      <c r="P1050" s="25">
        <f t="shared" si="43"/>
        <v>2371</v>
      </c>
      <c r="Q1050" s="25">
        <f t="shared" si="44"/>
        <v>2371</v>
      </c>
    </row>
    <row r="1051" spans="6:17" ht="15.75" customHeight="1" x14ac:dyDescent="0.2">
      <c r="F1051" s="16">
        <v>44721.10666792214</v>
      </c>
      <c r="G1051" s="24">
        <v>44721.10666792214</v>
      </c>
      <c r="H1051" s="25">
        <v>2386</v>
      </c>
      <c r="I1051" s="26">
        <f t="shared" si="36"/>
        <v>-1017182.1547444484</v>
      </c>
      <c r="J1051" s="26">
        <f t="shared" si="37"/>
        <v>1049634.1089160112</v>
      </c>
      <c r="K1051" s="26" t="str">
        <f t="shared" si="38"/>
        <v>Good</v>
      </c>
      <c r="L1051" s="25">
        <f t="shared" si="39"/>
        <v>2386</v>
      </c>
      <c r="M1051" s="26">
        <f t="shared" si="40"/>
        <v>-13975.836194986849</v>
      </c>
      <c r="N1051" s="26">
        <f t="shared" si="41"/>
        <v>20870.014808382854</v>
      </c>
      <c r="O1051" s="26" t="str">
        <f t="shared" si="42"/>
        <v>Good</v>
      </c>
      <c r="P1051" s="25">
        <f t="shared" si="43"/>
        <v>2386</v>
      </c>
      <c r="Q1051" s="25">
        <f t="shared" si="44"/>
        <v>2386</v>
      </c>
    </row>
    <row r="1052" spans="6:17" ht="15.75" customHeight="1" x14ac:dyDescent="0.2">
      <c r="F1052" s="16">
        <v>44720.56700917078</v>
      </c>
      <c r="G1052" s="24">
        <v>44720.56700917078</v>
      </c>
      <c r="H1052" s="25">
        <v>2700</v>
      </c>
      <c r="I1052" s="26">
        <f t="shared" si="36"/>
        <v>-1017182.1547444484</v>
      </c>
      <c r="J1052" s="26">
        <f t="shared" si="37"/>
        <v>1049634.1089160112</v>
      </c>
      <c r="K1052" s="26" t="str">
        <f t="shared" si="38"/>
        <v>Good</v>
      </c>
      <c r="L1052" s="25">
        <f t="shared" si="39"/>
        <v>2700</v>
      </c>
      <c r="M1052" s="26">
        <f t="shared" si="40"/>
        <v>-13975.836194986849</v>
      </c>
      <c r="N1052" s="26">
        <f t="shared" si="41"/>
        <v>20870.014808382854</v>
      </c>
      <c r="O1052" s="26" t="str">
        <f t="shared" si="42"/>
        <v>Good</v>
      </c>
      <c r="P1052" s="25">
        <f t="shared" si="43"/>
        <v>2700</v>
      </c>
      <c r="Q1052" s="25">
        <f t="shared" si="44"/>
        <v>2700</v>
      </c>
    </row>
    <row r="1053" spans="6:17" ht="15.75" customHeight="1" x14ac:dyDescent="0.2">
      <c r="F1053" s="16">
        <v>44719.983169930463</v>
      </c>
      <c r="G1053" s="24">
        <v>44719.983169930463</v>
      </c>
      <c r="H1053" s="25">
        <v>2782</v>
      </c>
      <c r="I1053" s="26">
        <f t="shared" si="36"/>
        <v>-1017182.1547444484</v>
      </c>
      <c r="J1053" s="26">
        <f t="shared" si="37"/>
        <v>1049634.1089160112</v>
      </c>
      <c r="K1053" s="26" t="str">
        <f t="shared" si="38"/>
        <v>Good</v>
      </c>
      <c r="L1053" s="25">
        <f t="shared" si="39"/>
        <v>2782</v>
      </c>
      <c r="M1053" s="26">
        <f t="shared" si="40"/>
        <v>-13975.836194986849</v>
      </c>
      <c r="N1053" s="26">
        <f t="shared" si="41"/>
        <v>20870.014808382854</v>
      </c>
      <c r="O1053" s="26" t="str">
        <f t="shared" si="42"/>
        <v>Good</v>
      </c>
      <c r="P1053" s="25">
        <f t="shared" si="43"/>
        <v>2782</v>
      </c>
      <c r="Q1053" s="25">
        <f t="shared" si="44"/>
        <v>2782</v>
      </c>
    </row>
    <row r="1054" spans="6:17" ht="15.75" customHeight="1" x14ac:dyDescent="0.2">
      <c r="F1054" s="16">
        <v>44719.410197675657</v>
      </c>
      <c r="G1054" s="24">
        <v>44719.410197675657</v>
      </c>
      <c r="H1054" s="25">
        <v>2580</v>
      </c>
      <c r="I1054" s="26">
        <f t="shared" si="36"/>
        <v>-1017182.1547444484</v>
      </c>
      <c r="J1054" s="26">
        <f t="shared" si="37"/>
        <v>1049634.1089160112</v>
      </c>
      <c r="K1054" s="26" t="str">
        <f t="shared" si="38"/>
        <v>Good</v>
      </c>
      <c r="L1054" s="25">
        <f t="shared" si="39"/>
        <v>2580</v>
      </c>
      <c r="M1054" s="26">
        <f t="shared" si="40"/>
        <v>-13975.836194986849</v>
      </c>
      <c r="N1054" s="26">
        <f t="shared" si="41"/>
        <v>20870.014808382854</v>
      </c>
      <c r="O1054" s="26" t="str">
        <f t="shared" si="42"/>
        <v>Good</v>
      </c>
      <c r="P1054" s="25">
        <f t="shared" si="43"/>
        <v>2580</v>
      </c>
      <c r="Q1054" s="25">
        <f t="shared" si="44"/>
        <v>2580</v>
      </c>
    </row>
    <row r="1055" spans="6:17" ht="15.75" customHeight="1" x14ac:dyDescent="0.2">
      <c r="F1055" s="16">
        <v>44718.797866066219</v>
      </c>
      <c r="G1055" s="24">
        <v>44718.797866066219</v>
      </c>
      <c r="H1055" s="25">
        <v>2493</v>
      </c>
      <c r="I1055" s="26">
        <f t="shared" si="36"/>
        <v>-1017182.1547444484</v>
      </c>
      <c r="J1055" s="26">
        <f t="shared" si="37"/>
        <v>1049634.1089160112</v>
      </c>
      <c r="K1055" s="26" t="str">
        <f t="shared" si="38"/>
        <v>Good</v>
      </c>
      <c r="L1055" s="25">
        <f t="shared" si="39"/>
        <v>2493</v>
      </c>
      <c r="M1055" s="26">
        <f t="shared" si="40"/>
        <v>-13975.836194986849</v>
      </c>
      <c r="N1055" s="26">
        <f t="shared" si="41"/>
        <v>20870.014808382854</v>
      </c>
      <c r="O1055" s="26" t="str">
        <f t="shared" si="42"/>
        <v>Good</v>
      </c>
      <c r="P1055" s="25">
        <f t="shared" si="43"/>
        <v>2493</v>
      </c>
      <c r="Q1055" s="25">
        <f t="shared" si="44"/>
        <v>2493</v>
      </c>
    </row>
    <row r="1056" spans="6:17" ht="15.75" customHeight="1" x14ac:dyDescent="0.2">
      <c r="F1056" s="16">
        <v>44718.255198499741</v>
      </c>
      <c r="G1056" s="24">
        <v>44718.255198499741</v>
      </c>
      <c r="H1056" s="25">
        <v>2837</v>
      </c>
      <c r="I1056" s="26">
        <f t="shared" si="36"/>
        <v>-1017182.1547444484</v>
      </c>
      <c r="J1056" s="26">
        <f t="shared" si="37"/>
        <v>1049634.1089160112</v>
      </c>
      <c r="K1056" s="26" t="str">
        <f t="shared" si="38"/>
        <v>Good</v>
      </c>
      <c r="L1056" s="25">
        <f t="shared" si="39"/>
        <v>2837</v>
      </c>
      <c r="M1056" s="26">
        <f t="shared" si="40"/>
        <v>-13975.836194986849</v>
      </c>
      <c r="N1056" s="26">
        <f t="shared" si="41"/>
        <v>20870.014808382854</v>
      </c>
      <c r="O1056" s="26" t="str">
        <f t="shared" si="42"/>
        <v>Good</v>
      </c>
      <c r="P1056" s="25">
        <f t="shared" si="43"/>
        <v>2837</v>
      </c>
      <c r="Q1056" s="25">
        <f t="shared" si="44"/>
        <v>2837</v>
      </c>
    </row>
    <row r="1057" spans="6:17" ht="15.75" customHeight="1" x14ac:dyDescent="0.2">
      <c r="F1057" s="16">
        <v>44715.995050163932</v>
      </c>
      <c r="G1057" s="24">
        <v>44715.995050163932</v>
      </c>
      <c r="H1057" s="25">
        <v>2614</v>
      </c>
      <c r="I1057" s="26">
        <f t="shared" si="36"/>
        <v>-1017182.1547444484</v>
      </c>
      <c r="J1057" s="26">
        <f t="shared" si="37"/>
        <v>1049634.1089160112</v>
      </c>
      <c r="K1057" s="26" t="str">
        <f t="shared" si="38"/>
        <v>Good</v>
      </c>
      <c r="L1057" s="25">
        <f t="shared" si="39"/>
        <v>2614</v>
      </c>
      <c r="M1057" s="26">
        <f t="shared" si="40"/>
        <v>-13975.836194986849</v>
      </c>
      <c r="N1057" s="26">
        <f t="shared" si="41"/>
        <v>20870.014808382854</v>
      </c>
      <c r="O1057" s="26" t="str">
        <f t="shared" si="42"/>
        <v>Good</v>
      </c>
      <c r="P1057" s="25">
        <f t="shared" si="43"/>
        <v>2614</v>
      </c>
      <c r="Q1057" s="25">
        <f t="shared" si="44"/>
        <v>2614</v>
      </c>
    </row>
    <row r="1058" spans="6:17" ht="15.75" customHeight="1" x14ac:dyDescent="0.2">
      <c r="F1058" s="16">
        <v>44715.464720143937</v>
      </c>
      <c r="G1058" s="24">
        <v>44715.464720143937</v>
      </c>
      <c r="H1058" s="25">
        <v>2337</v>
      </c>
      <c r="I1058" s="26">
        <f t="shared" si="36"/>
        <v>-1017182.1547444484</v>
      </c>
      <c r="J1058" s="26">
        <f t="shared" si="37"/>
        <v>1049634.1089160112</v>
      </c>
      <c r="K1058" s="26" t="str">
        <f t="shared" si="38"/>
        <v>Good</v>
      </c>
      <c r="L1058" s="25">
        <f t="shared" si="39"/>
        <v>2337</v>
      </c>
      <c r="M1058" s="26">
        <f t="shared" si="40"/>
        <v>-13975.836194986849</v>
      </c>
      <c r="N1058" s="26">
        <f t="shared" si="41"/>
        <v>20870.014808382854</v>
      </c>
      <c r="O1058" s="26" t="str">
        <f t="shared" si="42"/>
        <v>Good</v>
      </c>
      <c r="P1058" s="25">
        <f t="shared" si="43"/>
        <v>2337</v>
      </c>
      <c r="Q1058" s="25">
        <f t="shared" si="44"/>
        <v>2337</v>
      </c>
    </row>
    <row r="1059" spans="6:17" ht="15.75" customHeight="1" x14ac:dyDescent="0.2">
      <c r="F1059" s="16">
        <v>44714.899831664297</v>
      </c>
      <c r="G1059" s="24">
        <v>44714.899831664297</v>
      </c>
      <c r="H1059" s="25">
        <v>2613</v>
      </c>
      <c r="I1059" s="26">
        <f t="shared" si="36"/>
        <v>-1017182.1547444484</v>
      </c>
      <c r="J1059" s="26">
        <f t="shared" si="37"/>
        <v>1049634.1089160112</v>
      </c>
      <c r="K1059" s="26" t="str">
        <f t="shared" si="38"/>
        <v>Good</v>
      </c>
      <c r="L1059" s="25">
        <f t="shared" si="39"/>
        <v>2613</v>
      </c>
      <c r="M1059" s="26">
        <f t="shared" si="40"/>
        <v>-13975.836194986849</v>
      </c>
      <c r="N1059" s="26">
        <f t="shared" si="41"/>
        <v>20870.014808382854</v>
      </c>
      <c r="O1059" s="26" t="str">
        <f t="shared" si="42"/>
        <v>Good</v>
      </c>
      <c r="P1059" s="25">
        <f t="shared" si="43"/>
        <v>2613</v>
      </c>
      <c r="Q1059" s="25">
        <f t="shared" si="44"/>
        <v>2613</v>
      </c>
    </row>
    <row r="1060" spans="6:17" ht="15.75" customHeight="1" x14ac:dyDescent="0.2">
      <c r="F1060" s="16">
        <v>44714.310769943928</v>
      </c>
      <c r="G1060" s="24">
        <v>44714.310769943928</v>
      </c>
      <c r="H1060" s="25">
        <v>2559</v>
      </c>
      <c r="I1060" s="26">
        <f t="shared" si="36"/>
        <v>-1017182.1547444484</v>
      </c>
      <c r="J1060" s="26">
        <f t="shared" si="37"/>
        <v>1049634.1089160112</v>
      </c>
      <c r="K1060" s="26" t="str">
        <f t="shared" si="38"/>
        <v>Good</v>
      </c>
      <c r="L1060" s="25">
        <f t="shared" si="39"/>
        <v>2559</v>
      </c>
      <c r="M1060" s="26">
        <f t="shared" si="40"/>
        <v>-13975.836194986849</v>
      </c>
      <c r="N1060" s="26">
        <f t="shared" si="41"/>
        <v>20870.014808382854</v>
      </c>
      <c r="O1060" s="26" t="str">
        <f t="shared" si="42"/>
        <v>Good</v>
      </c>
      <c r="P1060" s="25">
        <f t="shared" si="43"/>
        <v>2559</v>
      </c>
      <c r="Q1060" s="25">
        <f t="shared" si="44"/>
        <v>2559</v>
      </c>
    </row>
    <row r="1061" spans="6:17" ht="15.75" customHeight="1" x14ac:dyDescent="0.2">
      <c r="F1061" s="16">
        <v>44713.714776723842</v>
      </c>
      <c r="G1061" s="24">
        <v>44713.714776723842</v>
      </c>
      <c r="H1061" s="25">
        <v>2398</v>
      </c>
      <c r="I1061" s="26">
        <f t="shared" si="36"/>
        <v>-1017182.1547444484</v>
      </c>
      <c r="J1061" s="26">
        <f t="shared" si="37"/>
        <v>1049634.1089160112</v>
      </c>
      <c r="K1061" s="26" t="str">
        <f t="shared" si="38"/>
        <v>Good</v>
      </c>
      <c r="L1061" s="25">
        <f t="shared" si="39"/>
        <v>2398</v>
      </c>
      <c r="M1061" s="26">
        <f t="shared" si="40"/>
        <v>-13975.836194986849</v>
      </c>
      <c r="N1061" s="26">
        <f t="shared" si="41"/>
        <v>20870.014808382854</v>
      </c>
      <c r="O1061" s="26" t="str">
        <f t="shared" si="42"/>
        <v>Good</v>
      </c>
      <c r="P1061" s="25">
        <f t="shared" si="43"/>
        <v>2398</v>
      </c>
      <c r="Q1061" s="25">
        <f t="shared" si="44"/>
        <v>2398</v>
      </c>
    </row>
    <row r="1062" spans="6:17" ht="15.75" customHeight="1" x14ac:dyDescent="0.2">
      <c r="F1062" s="16">
        <v>44713.173235686998</v>
      </c>
      <c r="G1062" s="24">
        <v>44713.173235686998</v>
      </c>
      <c r="H1062" s="25">
        <v>2283</v>
      </c>
      <c r="I1062" s="26">
        <f t="shared" si="36"/>
        <v>-1017182.1547444484</v>
      </c>
      <c r="J1062" s="26">
        <f t="shared" si="37"/>
        <v>1049634.1089160112</v>
      </c>
      <c r="K1062" s="26" t="str">
        <f t="shared" si="38"/>
        <v>Good</v>
      </c>
      <c r="L1062" s="25">
        <f t="shared" si="39"/>
        <v>2283</v>
      </c>
      <c r="M1062" s="26">
        <f t="shared" si="40"/>
        <v>-13975.836194986849</v>
      </c>
      <c r="N1062" s="26">
        <f t="shared" si="41"/>
        <v>20870.014808382854</v>
      </c>
      <c r="O1062" s="26" t="str">
        <f t="shared" si="42"/>
        <v>Good</v>
      </c>
      <c r="P1062" s="25">
        <f t="shared" si="43"/>
        <v>2283</v>
      </c>
      <c r="Q1062" s="25">
        <f t="shared" si="44"/>
        <v>2283</v>
      </c>
    </row>
    <row r="1063" spans="6:17" ht="15.75" customHeight="1" x14ac:dyDescent="0.2">
      <c r="F1063" s="16">
        <v>44712.567257851762</v>
      </c>
      <c r="G1063" s="24">
        <v>44712.567257851762</v>
      </c>
      <c r="H1063" s="25">
        <v>2361</v>
      </c>
      <c r="I1063" s="26">
        <f t="shared" si="36"/>
        <v>-1017182.1547444484</v>
      </c>
      <c r="J1063" s="26">
        <f t="shared" si="37"/>
        <v>1049634.1089160112</v>
      </c>
      <c r="K1063" s="26" t="str">
        <f t="shared" si="38"/>
        <v>Good</v>
      </c>
      <c r="L1063" s="25">
        <f t="shared" si="39"/>
        <v>2361</v>
      </c>
      <c r="M1063" s="26">
        <f t="shared" si="40"/>
        <v>-13975.836194986849</v>
      </c>
      <c r="N1063" s="26">
        <f t="shared" si="41"/>
        <v>20870.014808382854</v>
      </c>
      <c r="O1063" s="26" t="str">
        <f t="shared" si="42"/>
        <v>Good</v>
      </c>
      <c r="P1063" s="25">
        <f t="shared" si="43"/>
        <v>2361</v>
      </c>
      <c r="Q1063" s="25">
        <f t="shared" si="44"/>
        <v>2361</v>
      </c>
    </row>
    <row r="1064" spans="6:17" ht="15.75" customHeight="1" x14ac:dyDescent="0.2">
      <c r="F1064" s="16">
        <v>44711.966956372256</v>
      </c>
      <c r="G1064" s="24">
        <v>44711.966956372256</v>
      </c>
      <c r="H1064" s="25">
        <v>2695</v>
      </c>
      <c r="I1064" s="26">
        <f t="shared" si="36"/>
        <v>-1017182.1547444484</v>
      </c>
      <c r="J1064" s="26">
        <f t="shared" si="37"/>
        <v>1049634.1089160112</v>
      </c>
      <c r="K1064" s="26" t="str">
        <f t="shared" si="38"/>
        <v>Good</v>
      </c>
      <c r="L1064" s="25">
        <f t="shared" si="39"/>
        <v>2695</v>
      </c>
      <c r="M1064" s="26">
        <f t="shared" si="40"/>
        <v>-13975.836194986849</v>
      </c>
      <c r="N1064" s="26">
        <f t="shared" si="41"/>
        <v>20870.014808382854</v>
      </c>
      <c r="O1064" s="26" t="str">
        <f t="shared" si="42"/>
        <v>Good</v>
      </c>
      <c r="P1064" s="25">
        <f t="shared" si="43"/>
        <v>2695</v>
      </c>
      <c r="Q1064" s="25">
        <f t="shared" si="44"/>
        <v>2695</v>
      </c>
    </row>
    <row r="1065" spans="6:17" ht="15.75" customHeight="1" x14ac:dyDescent="0.2">
      <c r="F1065" s="16">
        <v>44711.432877103645</v>
      </c>
      <c r="G1065" s="24">
        <v>44711.432877103645</v>
      </c>
      <c r="H1065" s="25">
        <v>2480</v>
      </c>
      <c r="I1065" s="26">
        <f t="shared" si="36"/>
        <v>-1017182.1547444484</v>
      </c>
      <c r="J1065" s="26">
        <f t="shared" si="37"/>
        <v>1049634.1089160112</v>
      </c>
      <c r="K1065" s="26" t="str">
        <f t="shared" si="38"/>
        <v>Good</v>
      </c>
      <c r="L1065" s="25">
        <f t="shared" si="39"/>
        <v>2480</v>
      </c>
      <c r="M1065" s="26">
        <f t="shared" si="40"/>
        <v>-13975.836194986849</v>
      </c>
      <c r="N1065" s="26">
        <f t="shared" si="41"/>
        <v>20870.014808382854</v>
      </c>
      <c r="O1065" s="26" t="str">
        <f t="shared" si="42"/>
        <v>Good</v>
      </c>
      <c r="P1065" s="25">
        <f t="shared" si="43"/>
        <v>2480</v>
      </c>
      <c r="Q1065" s="25">
        <f t="shared" si="44"/>
        <v>2480</v>
      </c>
    </row>
    <row r="1066" spans="6:17" ht="15.75" customHeight="1" x14ac:dyDescent="0.2">
      <c r="F1066" s="16">
        <v>44708.496625765169</v>
      </c>
      <c r="G1066" s="24">
        <v>44708.496625765169</v>
      </c>
      <c r="H1066" s="25">
        <v>2236</v>
      </c>
      <c r="I1066" s="26">
        <f t="shared" si="36"/>
        <v>-1017182.1547444484</v>
      </c>
      <c r="J1066" s="26">
        <f t="shared" si="37"/>
        <v>1049634.1089160112</v>
      </c>
      <c r="K1066" s="26" t="str">
        <f t="shared" si="38"/>
        <v>Good</v>
      </c>
      <c r="L1066" s="25">
        <f t="shared" si="39"/>
        <v>2236</v>
      </c>
      <c r="M1066" s="26">
        <f t="shared" si="40"/>
        <v>-13975.836194986849</v>
      </c>
      <c r="N1066" s="26">
        <f t="shared" si="41"/>
        <v>20870.014808382854</v>
      </c>
      <c r="O1066" s="26" t="str">
        <f t="shared" si="42"/>
        <v>Good</v>
      </c>
      <c r="P1066" s="25">
        <f t="shared" si="43"/>
        <v>2236</v>
      </c>
      <c r="Q1066" s="25">
        <f t="shared" si="44"/>
        <v>2236</v>
      </c>
    </row>
    <row r="1067" spans="6:17" ht="15.75" customHeight="1" x14ac:dyDescent="0.2">
      <c r="F1067" s="16">
        <v>44707.945321668099</v>
      </c>
      <c r="G1067" s="24">
        <v>44707.945321668099</v>
      </c>
      <c r="H1067" s="25">
        <v>2451</v>
      </c>
      <c r="I1067" s="26">
        <f t="shared" si="36"/>
        <v>-1017182.1547444484</v>
      </c>
      <c r="J1067" s="26">
        <f t="shared" si="37"/>
        <v>1049634.1089160112</v>
      </c>
      <c r="K1067" s="26" t="str">
        <f t="shared" si="38"/>
        <v>Good</v>
      </c>
      <c r="L1067" s="25">
        <f t="shared" si="39"/>
        <v>2451</v>
      </c>
      <c r="M1067" s="26">
        <f t="shared" si="40"/>
        <v>-13975.836194986849</v>
      </c>
      <c r="N1067" s="26">
        <f t="shared" si="41"/>
        <v>20870.014808382854</v>
      </c>
      <c r="O1067" s="26" t="str">
        <f t="shared" si="42"/>
        <v>Good</v>
      </c>
      <c r="P1067" s="25">
        <f t="shared" si="43"/>
        <v>2451</v>
      </c>
      <c r="Q1067" s="25">
        <f t="shared" si="44"/>
        <v>2451</v>
      </c>
    </row>
    <row r="1068" spans="6:17" ht="15.75" customHeight="1" x14ac:dyDescent="0.2">
      <c r="F1068" s="16">
        <v>44707.370633748978</v>
      </c>
      <c r="G1068" s="24">
        <v>44707.370633748978</v>
      </c>
      <c r="H1068" s="25">
        <v>2760</v>
      </c>
      <c r="I1068" s="26">
        <f t="shared" si="36"/>
        <v>-1017182.1547444484</v>
      </c>
      <c r="J1068" s="26">
        <f t="shared" si="37"/>
        <v>1049634.1089160112</v>
      </c>
      <c r="K1068" s="26" t="str">
        <f t="shared" si="38"/>
        <v>Good</v>
      </c>
      <c r="L1068" s="25">
        <f t="shared" si="39"/>
        <v>2760</v>
      </c>
      <c r="M1068" s="26">
        <f t="shared" si="40"/>
        <v>-13975.836194986849</v>
      </c>
      <c r="N1068" s="26">
        <f t="shared" si="41"/>
        <v>20870.014808382854</v>
      </c>
      <c r="O1068" s="26" t="str">
        <f t="shared" si="42"/>
        <v>Good</v>
      </c>
      <c r="P1068" s="25">
        <f t="shared" si="43"/>
        <v>2760</v>
      </c>
      <c r="Q1068" s="25">
        <f t="shared" si="44"/>
        <v>2760</v>
      </c>
    </row>
    <row r="1069" spans="6:17" ht="15.75" customHeight="1" x14ac:dyDescent="0.2">
      <c r="F1069" s="16">
        <v>44706.835788349781</v>
      </c>
      <c r="G1069" s="24">
        <v>44706.835788349781</v>
      </c>
      <c r="H1069" s="25">
        <v>2384</v>
      </c>
      <c r="I1069" s="26">
        <f t="shared" si="36"/>
        <v>-1017182.1547444484</v>
      </c>
      <c r="J1069" s="26">
        <f t="shared" si="37"/>
        <v>1049634.1089160112</v>
      </c>
      <c r="K1069" s="26" t="str">
        <f t="shared" si="38"/>
        <v>Good</v>
      </c>
      <c r="L1069" s="25">
        <f t="shared" si="39"/>
        <v>2384</v>
      </c>
      <c r="M1069" s="26">
        <f t="shared" si="40"/>
        <v>-13975.836194986849</v>
      </c>
      <c r="N1069" s="26">
        <f t="shared" si="41"/>
        <v>20870.014808382854</v>
      </c>
      <c r="O1069" s="26" t="str">
        <f t="shared" si="42"/>
        <v>Good</v>
      </c>
      <c r="P1069" s="25">
        <f t="shared" si="43"/>
        <v>2384</v>
      </c>
      <c r="Q1069" s="25">
        <f t="shared" si="44"/>
        <v>2384</v>
      </c>
    </row>
    <row r="1070" spans="6:17" ht="15.75" customHeight="1" x14ac:dyDescent="0.2">
      <c r="F1070" s="16">
        <v>44706.239062609908</v>
      </c>
      <c r="G1070" s="24">
        <v>44706.239062609908</v>
      </c>
      <c r="H1070" s="25">
        <v>2380</v>
      </c>
      <c r="I1070" s="26">
        <f t="shared" si="36"/>
        <v>-1017182.1547444484</v>
      </c>
      <c r="J1070" s="26">
        <f t="shared" si="37"/>
        <v>1049634.1089160112</v>
      </c>
      <c r="K1070" s="26" t="str">
        <f t="shared" si="38"/>
        <v>Good</v>
      </c>
      <c r="L1070" s="25">
        <f t="shared" si="39"/>
        <v>2380</v>
      </c>
      <c r="M1070" s="26">
        <f t="shared" si="40"/>
        <v>-13975.836194986849</v>
      </c>
      <c r="N1070" s="26">
        <f t="shared" si="41"/>
        <v>20870.014808382854</v>
      </c>
      <c r="O1070" s="26" t="str">
        <f t="shared" si="42"/>
        <v>Good</v>
      </c>
      <c r="P1070" s="25">
        <f t="shared" si="43"/>
        <v>2380</v>
      </c>
      <c r="Q1070" s="25">
        <f t="shared" si="44"/>
        <v>2380</v>
      </c>
    </row>
    <row r="1071" spans="6:17" ht="15.75" customHeight="1" x14ac:dyDescent="0.2">
      <c r="F1071" s="16">
        <v>44705.671385326008</v>
      </c>
      <c r="G1071" s="24">
        <v>44705.671385326008</v>
      </c>
      <c r="H1071" s="25">
        <v>2600</v>
      </c>
      <c r="I1071" s="26">
        <f t="shared" si="36"/>
        <v>-1017182.1547444484</v>
      </c>
      <c r="J1071" s="26">
        <f t="shared" si="37"/>
        <v>1049634.1089160112</v>
      </c>
      <c r="K1071" s="26" t="str">
        <f t="shared" si="38"/>
        <v>Good</v>
      </c>
      <c r="L1071" s="25">
        <f t="shared" si="39"/>
        <v>2600</v>
      </c>
      <c r="M1071" s="26">
        <f t="shared" si="40"/>
        <v>-13975.836194986849</v>
      </c>
      <c r="N1071" s="26">
        <f t="shared" si="41"/>
        <v>20870.014808382854</v>
      </c>
      <c r="O1071" s="26" t="str">
        <f t="shared" si="42"/>
        <v>Good</v>
      </c>
      <c r="P1071" s="25">
        <f t="shared" si="43"/>
        <v>2600</v>
      </c>
      <c r="Q1071" s="25">
        <f t="shared" si="44"/>
        <v>2600</v>
      </c>
    </row>
    <row r="1072" spans="6:17" ht="15.75" customHeight="1" x14ac:dyDescent="0.2">
      <c r="F1072" s="16">
        <v>44705.141849362328</v>
      </c>
      <c r="G1072" s="24">
        <v>44705.141849362328</v>
      </c>
      <c r="H1072" s="25">
        <v>2270</v>
      </c>
      <c r="I1072" s="26">
        <f t="shared" si="36"/>
        <v>-1017182.1547444484</v>
      </c>
      <c r="J1072" s="26">
        <f t="shared" si="37"/>
        <v>1049634.1089160112</v>
      </c>
      <c r="K1072" s="26" t="str">
        <f t="shared" si="38"/>
        <v>Good</v>
      </c>
      <c r="L1072" s="25">
        <f t="shared" si="39"/>
        <v>2270</v>
      </c>
      <c r="M1072" s="26">
        <f t="shared" si="40"/>
        <v>-13975.836194986849</v>
      </c>
      <c r="N1072" s="26">
        <f t="shared" si="41"/>
        <v>20870.014808382854</v>
      </c>
      <c r="O1072" s="26" t="str">
        <f t="shared" si="42"/>
        <v>Good</v>
      </c>
      <c r="P1072" s="25">
        <f t="shared" si="43"/>
        <v>2270</v>
      </c>
      <c r="Q1072" s="25">
        <f t="shared" si="44"/>
        <v>2270</v>
      </c>
    </row>
    <row r="1073" spans="6:17" ht="15.75" customHeight="1" x14ac:dyDescent="0.2">
      <c r="F1073" s="16">
        <v>44704.527731086739</v>
      </c>
      <c r="G1073" s="24">
        <v>44704.527731086739</v>
      </c>
      <c r="H1073" s="25">
        <v>2624</v>
      </c>
      <c r="I1073" s="26">
        <f t="shared" si="36"/>
        <v>-1017182.1547444484</v>
      </c>
      <c r="J1073" s="26">
        <f t="shared" si="37"/>
        <v>1049634.1089160112</v>
      </c>
      <c r="K1073" s="26" t="str">
        <f t="shared" si="38"/>
        <v>Good</v>
      </c>
      <c r="L1073" s="25">
        <f t="shared" si="39"/>
        <v>2624</v>
      </c>
      <c r="M1073" s="26">
        <f t="shared" si="40"/>
        <v>-13975.836194986849</v>
      </c>
      <c r="N1073" s="26">
        <f t="shared" si="41"/>
        <v>20870.014808382854</v>
      </c>
      <c r="O1073" s="26" t="str">
        <f t="shared" si="42"/>
        <v>Good</v>
      </c>
      <c r="P1073" s="25">
        <f t="shared" si="43"/>
        <v>2624</v>
      </c>
      <c r="Q1073" s="25">
        <f t="shared" si="44"/>
        <v>2624</v>
      </c>
    </row>
    <row r="1074" spans="6:17" ht="15.75" customHeight="1" x14ac:dyDescent="0.2">
      <c r="F1074" s="16">
        <v>44701.649967091485</v>
      </c>
      <c r="G1074" s="24">
        <v>44701.649967091485</v>
      </c>
      <c r="H1074" s="25">
        <v>2555</v>
      </c>
      <c r="I1074" s="26">
        <f t="shared" si="36"/>
        <v>-1017182.1547444484</v>
      </c>
      <c r="J1074" s="26">
        <f t="shared" si="37"/>
        <v>1049634.1089160112</v>
      </c>
      <c r="K1074" s="26" t="str">
        <f t="shared" si="38"/>
        <v>Good</v>
      </c>
      <c r="L1074" s="25">
        <f t="shared" si="39"/>
        <v>2555</v>
      </c>
      <c r="M1074" s="26">
        <f t="shared" si="40"/>
        <v>-13975.836194986849</v>
      </c>
      <c r="N1074" s="26">
        <f t="shared" si="41"/>
        <v>20870.014808382854</v>
      </c>
      <c r="O1074" s="26" t="str">
        <f t="shared" si="42"/>
        <v>Good</v>
      </c>
      <c r="P1074" s="25">
        <f t="shared" si="43"/>
        <v>2555</v>
      </c>
      <c r="Q1074" s="25">
        <f t="shared" si="44"/>
        <v>2555</v>
      </c>
    </row>
    <row r="1075" spans="6:17" ht="15.75" customHeight="1" x14ac:dyDescent="0.2">
      <c r="F1075" s="16">
        <v>44701.097485478786</v>
      </c>
      <c r="G1075" s="24">
        <v>44701.097485478786</v>
      </c>
      <c r="H1075" s="25">
        <v>2745</v>
      </c>
      <c r="I1075" s="26">
        <f t="shared" si="36"/>
        <v>-1017182.1547444484</v>
      </c>
      <c r="J1075" s="26">
        <f t="shared" si="37"/>
        <v>1049634.1089160112</v>
      </c>
      <c r="K1075" s="26" t="str">
        <f t="shared" si="38"/>
        <v>Good</v>
      </c>
      <c r="L1075" s="25">
        <f t="shared" si="39"/>
        <v>2745</v>
      </c>
      <c r="M1075" s="26">
        <f t="shared" si="40"/>
        <v>-13975.836194986849</v>
      </c>
      <c r="N1075" s="26">
        <f t="shared" si="41"/>
        <v>20870.014808382854</v>
      </c>
      <c r="O1075" s="26" t="str">
        <f t="shared" si="42"/>
        <v>Good</v>
      </c>
      <c r="P1075" s="25">
        <f t="shared" si="43"/>
        <v>2745</v>
      </c>
      <c r="Q1075" s="25">
        <f t="shared" si="44"/>
        <v>2745</v>
      </c>
    </row>
    <row r="1076" spans="6:17" ht="15.75" customHeight="1" x14ac:dyDescent="0.2">
      <c r="F1076" s="16">
        <v>44700.487274114123</v>
      </c>
      <c r="G1076" s="24">
        <v>44700.487274114123</v>
      </c>
      <c r="H1076" s="25">
        <v>2538</v>
      </c>
      <c r="I1076" s="26">
        <f t="shared" si="36"/>
        <v>-1017182.1547444484</v>
      </c>
      <c r="J1076" s="26">
        <f t="shared" si="37"/>
        <v>1049634.1089160112</v>
      </c>
      <c r="K1076" s="26" t="str">
        <f t="shared" si="38"/>
        <v>Good</v>
      </c>
      <c r="L1076" s="25">
        <f t="shared" si="39"/>
        <v>2538</v>
      </c>
      <c r="M1076" s="26">
        <f t="shared" si="40"/>
        <v>-13975.836194986849</v>
      </c>
      <c r="N1076" s="26">
        <f t="shared" si="41"/>
        <v>20870.014808382854</v>
      </c>
      <c r="O1076" s="26" t="str">
        <f t="shared" si="42"/>
        <v>Good</v>
      </c>
      <c r="P1076" s="25">
        <f t="shared" si="43"/>
        <v>2538</v>
      </c>
      <c r="Q1076" s="25">
        <f t="shared" si="44"/>
        <v>2538</v>
      </c>
    </row>
    <row r="1077" spans="6:17" ht="15.75" customHeight="1" x14ac:dyDescent="0.2">
      <c r="F1077" s="16">
        <v>44699.914643225966</v>
      </c>
      <c r="G1077" s="24">
        <v>44699.914643225966</v>
      </c>
      <c r="H1077" s="25">
        <v>2469</v>
      </c>
      <c r="I1077" s="26">
        <f t="shared" si="36"/>
        <v>-1017182.1547444484</v>
      </c>
      <c r="J1077" s="26">
        <f t="shared" si="37"/>
        <v>1049634.1089160112</v>
      </c>
      <c r="K1077" s="26" t="str">
        <f t="shared" si="38"/>
        <v>Good</v>
      </c>
      <c r="L1077" s="25">
        <f t="shared" si="39"/>
        <v>2469</v>
      </c>
      <c r="M1077" s="26">
        <f t="shared" si="40"/>
        <v>-13975.836194986849</v>
      </c>
      <c r="N1077" s="26">
        <f t="shared" si="41"/>
        <v>20870.014808382854</v>
      </c>
      <c r="O1077" s="26" t="str">
        <f t="shared" si="42"/>
        <v>Good</v>
      </c>
      <c r="P1077" s="25">
        <f t="shared" si="43"/>
        <v>2469</v>
      </c>
      <c r="Q1077" s="25">
        <f t="shared" si="44"/>
        <v>2469</v>
      </c>
    </row>
    <row r="1078" spans="6:17" ht="15.75" customHeight="1" x14ac:dyDescent="0.2">
      <c r="F1078" s="16">
        <v>44699.34523209693</v>
      </c>
      <c r="G1078" s="24">
        <v>44699.34523209693</v>
      </c>
      <c r="H1078" s="25">
        <v>2709</v>
      </c>
      <c r="I1078" s="26">
        <f t="shared" si="36"/>
        <v>-1017182.1547444484</v>
      </c>
      <c r="J1078" s="26">
        <f t="shared" si="37"/>
        <v>1049634.1089160112</v>
      </c>
      <c r="K1078" s="26" t="str">
        <f t="shared" si="38"/>
        <v>Good</v>
      </c>
      <c r="L1078" s="25">
        <f t="shared" si="39"/>
        <v>2709</v>
      </c>
      <c r="M1078" s="26">
        <f t="shared" si="40"/>
        <v>-13975.836194986849</v>
      </c>
      <c r="N1078" s="26">
        <f t="shared" si="41"/>
        <v>20870.014808382854</v>
      </c>
      <c r="O1078" s="26" t="str">
        <f t="shared" si="42"/>
        <v>Good</v>
      </c>
      <c r="P1078" s="25">
        <f t="shared" si="43"/>
        <v>2709</v>
      </c>
      <c r="Q1078" s="25">
        <f t="shared" si="44"/>
        <v>2709</v>
      </c>
    </row>
    <row r="1079" spans="6:17" ht="15.75" customHeight="1" x14ac:dyDescent="0.2">
      <c r="F1079" s="16">
        <v>44698.778234894467</v>
      </c>
      <c r="G1079" s="24">
        <v>44698.778234894467</v>
      </c>
      <c r="H1079" s="25">
        <v>2601</v>
      </c>
      <c r="I1079" s="26">
        <f t="shared" si="36"/>
        <v>-1017182.1547444484</v>
      </c>
      <c r="J1079" s="26">
        <f t="shared" si="37"/>
        <v>1049634.1089160112</v>
      </c>
      <c r="K1079" s="26" t="str">
        <f t="shared" si="38"/>
        <v>Good</v>
      </c>
      <c r="L1079" s="25">
        <f t="shared" si="39"/>
        <v>2601</v>
      </c>
      <c r="M1079" s="26">
        <f t="shared" si="40"/>
        <v>-13975.836194986849</v>
      </c>
      <c r="N1079" s="26">
        <f t="shared" si="41"/>
        <v>20870.014808382854</v>
      </c>
      <c r="O1079" s="26" t="str">
        <f t="shared" si="42"/>
        <v>Good</v>
      </c>
      <c r="P1079" s="25">
        <f t="shared" si="43"/>
        <v>2601</v>
      </c>
      <c r="Q1079" s="25">
        <f t="shared" si="44"/>
        <v>2601</v>
      </c>
    </row>
    <row r="1080" spans="6:17" ht="15.75" customHeight="1" x14ac:dyDescent="0.2">
      <c r="F1080" s="16">
        <v>44698.202190190466</v>
      </c>
      <c r="G1080" s="24">
        <v>44698.202190190466</v>
      </c>
      <c r="H1080" s="25">
        <v>2362</v>
      </c>
      <c r="I1080" s="26">
        <f t="shared" si="36"/>
        <v>-1017182.1547444484</v>
      </c>
      <c r="J1080" s="26">
        <f t="shared" si="37"/>
        <v>1049634.1089160112</v>
      </c>
      <c r="K1080" s="26" t="str">
        <f t="shared" si="38"/>
        <v>Good</v>
      </c>
      <c r="L1080" s="25">
        <f t="shared" si="39"/>
        <v>2362</v>
      </c>
      <c r="M1080" s="26">
        <f t="shared" si="40"/>
        <v>-13975.836194986849</v>
      </c>
      <c r="N1080" s="26">
        <f t="shared" si="41"/>
        <v>20870.014808382854</v>
      </c>
      <c r="O1080" s="26" t="str">
        <f t="shared" si="42"/>
        <v>Good</v>
      </c>
      <c r="P1080" s="25">
        <f t="shared" si="43"/>
        <v>2362</v>
      </c>
      <c r="Q1080" s="25">
        <f t="shared" si="44"/>
        <v>2362</v>
      </c>
    </row>
    <row r="1081" spans="6:17" ht="15.75" customHeight="1" x14ac:dyDescent="0.2">
      <c r="F1081" s="16">
        <v>44697.652769980843</v>
      </c>
      <c r="G1081" s="24">
        <v>44697.652769980843</v>
      </c>
      <c r="H1081" s="25">
        <v>2766</v>
      </c>
      <c r="I1081" s="26">
        <f t="shared" si="36"/>
        <v>-1017182.1547444484</v>
      </c>
      <c r="J1081" s="26">
        <f t="shared" si="37"/>
        <v>1049634.1089160112</v>
      </c>
      <c r="K1081" s="26" t="str">
        <f t="shared" si="38"/>
        <v>Good</v>
      </c>
      <c r="L1081" s="25">
        <f t="shared" si="39"/>
        <v>2766</v>
      </c>
      <c r="M1081" s="26">
        <f t="shared" si="40"/>
        <v>-13975.836194986849</v>
      </c>
      <c r="N1081" s="26">
        <f t="shared" si="41"/>
        <v>20870.014808382854</v>
      </c>
      <c r="O1081" s="26" t="str">
        <f t="shared" si="42"/>
        <v>Good</v>
      </c>
      <c r="P1081" s="25">
        <f t="shared" si="43"/>
        <v>2766</v>
      </c>
      <c r="Q1081" s="25">
        <f t="shared" si="44"/>
        <v>2766</v>
      </c>
    </row>
    <row r="1082" spans="6:17" ht="15.75" customHeight="1" x14ac:dyDescent="0.2">
      <c r="F1082" s="16">
        <v>44697.039731943427</v>
      </c>
      <c r="G1082" s="24">
        <v>44697.039731943427</v>
      </c>
      <c r="H1082" s="25">
        <v>2710</v>
      </c>
      <c r="I1082" s="26">
        <f t="shared" si="36"/>
        <v>-1017182.1547444484</v>
      </c>
      <c r="J1082" s="26">
        <f t="shared" si="37"/>
        <v>1049634.1089160112</v>
      </c>
      <c r="K1082" s="26" t="str">
        <f t="shared" si="38"/>
        <v>Good</v>
      </c>
      <c r="L1082" s="25">
        <f t="shared" si="39"/>
        <v>2710</v>
      </c>
      <c r="M1082" s="26">
        <f t="shared" si="40"/>
        <v>-13975.836194986849</v>
      </c>
      <c r="N1082" s="26">
        <f t="shared" si="41"/>
        <v>20870.014808382854</v>
      </c>
      <c r="O1082" s="26" t="str">
        <f t="shared" si="42"/>
        <v>Good</v>
      </c>
      <c r="P1082" s="25">
        <f t="shared" si="43"/>
        <v>2710</v>
      </c>
      <c r="Q1082" s="25">
        <f t="shared" si="44"/>
        <v>2710</v>
      </c>
    </row>
    <row r="1083" spans="6:17" ht="15.75" customHeight="1" x14ac:dyDescent="0.2">
      <c r="F1083" s="16">
        <v>44694.776582062419</v>
      </c>
      <c r="G1083" s="24">
        <v>44694.776582062419</v>
      </c>
      <c r="H1083" s="25">
        <v>2614</v>
      </c>
      <c r="I1083" s="26">
        <f t="shared" si="36"/>
        <v>-1017182.1547444484</v>
      </c>
      <c r="J1083" s="26">
        <f t="shared" si="37"/>
        <v>1049634.1089160112</v>
      </c>
      <c r="K1083" s="26" t="str">
        <f t="shared" si="38"/>
        <v>Good</v>
      </c>
      <c r="L1083" s="25">
        <f t="shared" si="39"/>
        <v>2614</v>
      </c>
      <c r="M1083" s="26">
        <f t="shared" si="40"/>
        <v>-13975.836194986849</v>
      </c>
      <c r="N1083" s="26">
        <f t="shared" si="41"/>
        <v>20870.014808382854</v>
      </c>
      <c r="O1083" s="26" t="str">
        <f t="shared" si="42"/>
        <v>Good</v>
      </c>
      <c r="P1083" s="25">
        <f t="shared" si="43"/>
        <v>2614</v>
      </c>
      <c r="Q1083" s="25">
        <f t="shared" si="44"/>
        <v>2614</v>
      </c>
    </row>
    <row r="1084" spans="6:17" ht="15.75" customHeight="1" x14ac:dyDescent="0.2">
      <c r="F1084" s="16">
        <v>44694.163545672956</v>
      </c>
      <c r="G1084" s="24">
        <v>44694.163545672956</v>
      </c>
      <c r="H1084" s="25">
        <v>2681</v>
      </c>
      <c r="I1084" s="26">
        <f t="shared" si="36"/>
        <v>-1017182.1547444484</v>
      </c>
      <c r="J1084" s="26">
        <f t="shared" si="37"/>
        <v>1049634.1089160112</v>
      </c>
      <c r="K1084" s="26" t="str">
        <f t="shared" si="38"/>
        <v>Good</v>
      </c>
      <c r="L1084" s="25">
        <f t="shared" si="39"/>
        <v>2681</v>
      </c>
      <c r="M1084" s="26">
        <f t="shared" si="40"/>
        <v>-13975.836194986849</v>
      </c>
      <c r="N1084" s="26">
        <f t="shared" si="41"/>
        <v>20870.014808382854</v>
      </c>
      <c r="O1084" s="26" t="str">
        <f t="shared" si="42"/>
        <v>Good</v>
      </c>
      <c r="P1084" s="25">
        <f t="shared" si="43"/>
        <v>2681</v>
      </c>
      <c r="Q1084" s="25">
        <f t="shared" si="44"/>
        <v>2681</v>
      </c>
    </row>
    <row r="1085" spans="6:17" ht="15.75" customHeight="1" x14ac:dyDescent="0.2">
      <c r="F1085" s="16">
        <v>44693.583212600206</v>
      </c>
      <c r="G1085" s="24">
        <v>44693.583212600206</v>
      </c>
      <c r="H1085" s="25">
        <v>2738</v>
      </c>
      <c r="I1085" s="26">
        <f t="shared" si="36"/>
        <v>-1017182.1547444484</v>
      </c>
      <c r="J1085" s="26">
        <f t="shared" si="37"/>
        <v>1049634.1089160112</v>
      </c>
      <c r="K1085" s="26" t="str">
        <f t="shared" si="38"/>
        <v>Good</v>
      </c>
      <c r="L1085" s="25">
        <f t="shared" si="39"/>
        <v>2738</v>
      </c>
      <c r="M1085" s="26">
        <f t="shared" si="40"/>
        <v>-13975.836194986849</v>
      </c>
      <c r="N1085" s="26">
        <f t="shared" si="41"/>
        <v>20870.014808382854</v>
      </c>
      <c r="O1085" s="26" t="str">
        <f t="shared" si="42"/>
        <v>Good</v>
      </c>
      <c r="P1085" s="25">
        <f t="shared" si="43"/>
        <v>2738</v>
      </c>
      <c r="Q1085" s="25">
        <f t="shared" si="44"/>
        <v>2738</v>
      </c>
    </row>
    <row r="1086" spans="6:17" ht="15.75" customHeight="1" x14ac:dyDescent="0.2">
      <c r="F1086" s="16">
        <v>44693.036532208214</v>
      </c>
      <c r="G1086" s="24">
        <v>44693.036532208214</v>
      </c>
      <c r="H1086" s="25">
        <v>2222</v>
      </c>
      <c r="I1086" s="26">
        <f t="shared" si="36"/>
        <v>-1017182.1547444484</v>
      </c>
      <c r="J1086" s="26">
        <f t="shared" si="37"/>
        <v>1049634.1089160112</v>
      </c>
      <c r="K1086" s="26" t="str">
        <f t="shared" si="38"/>
        <v>Good</v>
      </c>
      <c r="L1086" s="25">
        <f t="shared" si="39"/>
        <v>2222</v>
      </c>
      <c r="M1086" s="26">
        <f t="shared" si="40"/>
        <v>-13975.836194986849</v>
      </c>
      <c r="N1086" s="26">
        <f t="shared" si="41"/>
        <v>20870.014808382854</v>
      </c>
      <c r="O1086" s="26" t="str">
        <f t="shared" si="42"/>
        <v>Good</v>
      </c>
      <c r="P1086" s="25">
        <f t="shared" si="43"/>
        <v>2222</v>
      </c>
      <c r="Q1086" s="25">
        <f t="shared" si="44"/>
        <v>2222</v>
      </c>
    </row>
    <row r="1087" spans="6:17" ht="15.75" customHeight="1" x14ac:dyDescent="0.2">
      <c r="F1087" s="16">
        <v>44692.427273725807</v>
      </c>
      <c r="G1087" s="24">
        <v>44692.427273725807</v>
      </c>
      <c r="H1087" s="25">
        <v>2549</v>
      </c>
      <c r="I1087" s="26">
        <f t="shared" si="36"/>
        <v>-1017182.1547444484</v>
      </c>
      <c r="J1087" s="26">
        <f t="shared" si="37"/>
        <v>1049634.1089160112</v>
      </c>
      <c r="K1087" s="26" t="str">
        <f t="shared" si="38"/>
        <v>Good</v>
      </c>
      <c r="L1087" s="25">
        <f t="shared" si="39"/>
        <v>2549</v>
      </c>
      <c r="M1087" s="26">
        <f t="shared" si="40"/>
        <v>-13975.836194986849</v>
      </c>
      <c r="N1087" s="26">
        <f t="shared" si="41"/>
        <v>20870.014808382854</v>
      </c>
      <c r="O1087" s="26" t="str">
        <f t="shared" si="42"/>
        <v>Good</v>
      </c>
      <c r="P1087" s="25">
        <f t="shared" si="43"/>
        <v>2549</v>
      </c>
      <c r="Q1087" s="25">
        <f t="shared" si="44"/>
        <v>2549</v>
      </c>
    </row>
    <row r="1088" spans="6:17" ht="15.75" customHeight="1" x14ac:dyDescent="0.2">
      <c r="F1088" s="16">
        <v>44691.855194953627</v>
      </c>
      <c r="G1088" s="24">
        <v>44691.855194953627</v>
      </c>
      <c r="H1088" s="25">
        <v>2757</v>
      </c>
      <c r="I1088" s="26">
        <f t="shared" si="36"/>
        <v>-1017182.1547444484</v>
      </c>
      <c r="J1088" s="26">
        <f t="shared" si="37"/>
        <v>1049634.1089160112</v>
      </c>
      <c r="K1088" s="26" t="str">
        <f t="shared" si="38"/>
        <v>Good</v>
      </c>
      <c r="L1088" s="25">
        <f t="shared" si="39"/>
        <v>2757</v>
      </c>
      <c r="M1088" s="26">
        <f t="shared" si="40"/>
        <v>-13975.836194986849</v>
      </c>
      <c r="N1088" s="26">
        <f t="shared" si="41"/>
        <v>20870.014808382854</v>
      </c>
      <c r="O1088" s="26" t="str">
        <f t="shared" si="42"/>
        <v>Good</v>
      </c>
      <c r="P1088" s="25">
        <f t="shared" si="43"/>
        <v>2757</v>
      </c>
      <c r="Q1088" s="25">
        <f t="shared" si="44"/>
        <v>2757</v>
      </c>
    </row>
    <row r="1089" spans="6:17" ht="15.75" customHeight="1" x14ac:dyDescent="0.2">
      <c r="F1089" s="16">
        <v>44691.284629539223</v>
      </c>
      <c r="G1089" s="24">
        <v>44691.284629539223</v>
      </c>
      <c r="H1089" s="25">
        <v>2466</v>
      </c>
      <c r="I1089" s="26">
        <f t="shared" si="36"/>
        <v>-1017182.1547444484</v>
      </c>
      <c r="J1089" s="26">
        <f t="shared" si="37"/>
        <v>1049634.1089160112</v>
      </c>
      <c r="K1089" s="26" t="str">
        <f t="shared" si="38"/>
        <v>Good</v>
      </c>
      <c r="L1089" s="25">
        <f t="shared" si="39"/>
        <v>2466</v>
      </c>
      <c r="M1089" s="26">
        <f t="shared" si="40"/>
        <v>-13975.836194986849</v>
      </c>
      <c r="N1089" s="26">
        <f t="shared" si="41"/>
        <v>20870.014808382854</v>
      </c>
      <c r="O1089" s="26" t="str">
        <f t="shared" si="42"/>
        <v>Good</v>
      </c>
      <c r="P1089" s="25">
        <f t="shared" si="43"/>
        <v>2466</v>
      </c>
      <c r="Q1089" s="25">
        <f t="shared" si="44"/>
        <v>2466</v>
      </c>
    </row>
    <row r="1090" spans="6:17" ht="15.75" customHeight="1" x14ac:dyDescent="0.2">
      <c r="F1090" s="16">
        <v>44690.687208696407</v>
      </c>
      <c r="G1090" s="24">
        <v>44690.687208696407</v>
      </c>
      <c r="H1090" s="25">
        <v>2750</v>
      </c>
      <c r="I1090" s="26">
        <f t="shared" si="36"/>
        <v>-1017182.1547444484</v>
      </c>
      <c r="J1090" s="26">
        <f t="shared" si="37"/>
        <v>1049634.1089160112</v>
      </c>
      <c r="K1090" s="26" t="str">
        <f t="shared" si="38"/>
        <v>Good</v>
      </c>
      <c r="L1090" s="25">
        <f t="shared" si="39"/>
        <v>2750</v>
      </c>
      <c r="M1090" s="26">
        <f t="shared" si="40"/>
        <v>-13975.836194986849</v>
      </c>
      <c r="N1090" s="26">
        <f t="shared" si="41"/>
        <v>20870.014808382854</v>
      </c>
      <c r="O1090" s="26" t="str">
        <f t="shared" si="42"/>
        <v>Good</v>
      </c>
      <c r="P1090" s="25">
        <f t="shared" si="43"/>
        <v>2750</v>
      </c>
      <c r="Q1090" s="25">
        <f t="shared" si="44"/>
        <v>2750</v>
      </c>
    </row>
    <row r="1091" spans="6:17" ht="15.75" customHeight="1" x14ac:dyDescent="0.2">
      <c r="F1091" s="16">
        <v>44690.151523407389</v>
      </c>
      <c r="G1091" s="24">
        <v>44690.151523407389</v>
      </c>
      <c r="H1091" s="25">
        <v>2428</v>
      </c>
      <c r="I1091" s="26">
        <f t="shared" si="36"/>
        <v>-1017182.1547444484</v>
      </c>
      <c r="J1091" s="26">
        <f t="shared" si="37"/>
        <v>1049634.1089160112</v>
      </c>
      <c r="K1091" s="26" t="str">
        <f t="shared" si="38"/>
        <v>Good</v>
      </c>
      <c r="L1091" s="25">
        <f t="shared" si="39"/>
        <v>2428</v>
      </c>
      <c r="M1091" s="26">
        <f t="shared" si="40"/>
        <v>-13975.836194986849</v>
      </c>
      <c r="N1091" s="26">
        <f t="shared" si="41"/>
        <v>20870.014808382854</v>
      </c>
      <c r="O1091" s="26" t="str">
        <f t="shared" si="42"/>
        <v>Good</v>
      </c>
      <c r="P1091" s="25">
        <f t="shared" si="43"/>
        <v>2428</v>
      </c>
      <c r="Q1091" s="25">
        <f t="shared" si="44"/>
        <v>2428</v>
      </c>
    </row>
    <row r="1092" spans="6:17" ht="15.75" customHeight="1" x14ac:dyDescent="0.2">
      <c r="F1092" s="16">
        <v>44687.854974547452</v>
      </c>
      <c r="G1092" s="24">
        <v>44687.854974547452</v>
      </c>
      <c r="H1092" s="25">
        <v>2219</v>
      </c>
      <c r="I1092" s="26">
        <f t="shared" si="36"/>
        <v>-1017182.1547444484</v>
      </c>
      <c r="J1092" s="26">
        <f t="shared" si="37"/>
        <v>1049634.1089160112</v>
      </c>
      <c r="K1092" s="26" t="str">
        <f t="shared" si="38"/>
        <v>Good</v>
      </c>
      <c r="L1092" s="25">
        <f t="shared" si="39"/>
        <v>2219</v>
      </c>
      <c r="M1092" s="26">
        <f t="shared" si="40"/>
        <v>-13975.836194986849</v>
      </c>
      <c r="N1092" s="26">
        <f t="shared" si="41"/>
        <v>20870.014808382854</v>
      </c>
      <c r="O1092" s="26" t="str">
        <f t="shared" si="42"/>
        <v>Good</v>
      </c>
      <c r="P1092" s="25">
        <f t="shared" si="43"/>
        <v>2219</v>
      </c>
      <c r="Q1092" s="25">
        <f t="shared" si="44"/>
        <v>2219</v>
      </c>
    </row>
    <row r="1093" spans="6:17" ht="15.75" customHeight="1" x14ac:dyDescent="0.2">
      <c r="F1093" s="16">
        <v>44687.254981261707</v>
      </c>
      <c r="G1093" s="24">
        <v>44687.254981261707</v>
      </c>
      <c r="H1093" s="25">
        <v>2574</v>
      </c>
      <c r="I1093" s="26">
        <f t="shared" si="36"/>
        <v>-1017182.1547444484</v>
      </c>
      <c r="J1093" s="26">
        <f t="shared" si="37"/>
        <v>1049634.1089160112</v>
      </c>
      <c r="K1093" s="26" t="str">
        <f t="shared" si="38"/>
        <v>Good</v>
      </c>
      <c r="L1093" s="25">
        <f t="shared" si="39"/>
        <v>2574</v>
      </c>
      <c r="M1093" s="26">
        <f t="shared" si="40"/>
        <v>-13975.836194986849</v>
      </c>
      <c r="N1093" s="26">
        <f t="shared" si="41"/>
        <v>20870.014808382854</v>
      </c>
      <c r="O1093" s="26" t="str">
        <f t="shared" si="42"/>
        <v>Good</v>
      </c>
      <c r="P1093" s="25">
        <f t="shared" si="43"/>
        <v>2574</v>
      </c>
      <c r="Q1093" s="25">
        <f t="shared" si="44"/>
        <v>2574</v>
      </c>
    </row>
    <row r="1094" spans="6:17" ht="15.75" customHeight="1" x14ac:dyDescent="0.2">
      <c r="F1094" s="16">
        <v>44686.695268787305</v>
      </c>
      <c r="G1094" s="24">
        <v>44686.695268787305</v>
      </c>
      <c r="H1094" s="25">
        <v>2724</v>
      </c>
      <c r="I1094" s="26">
        <f t="shared" si="36"/>
        <v>-1017182.1547444484</v>
      </c>
      <c r="J1094" s="26">
        <f t="shared" si="37"/>
        <v>1049634.1089160112</v>
      </c>
      <c r="K1094" s="26" t="str">
        <f t="shared" si="38"/>
        <v>Good</v>
      </c>
      <c r="L1094" s="25">
        <f t="shared" si="39"/>
        <v>2724</v>
      </c>
      <c r="M1094" s="26">
        <f t="shared" si="40"/>
        <v>-13975.836194986849</v>
      </c>
      <c r="N1094" s="26">
        <f t="shared" si="41"/>
        <v>20870.014808382854</v>
      </c>
      <c r="O1094" s="26" t="str">
        <f t="shared" si="42"/>
        <v>Good</v>
      </c>
      <c r="P1094" s="25">
        <f t="shared" si="43"/>
        <v>2724</v>
      </c>
      <c r="Q1094" s="25">
        <f t="shared" si="44"/>
        <v>2724</v>
      </c>
    </row>
    <row r="1095" spans="6:17" ht="15.75" customHeight="1" x14ac:dyDescent="0.2">
      <c r="F1095" s="16">
        <v>44686.113684288684</v>
      </c>
      <c r="G1095" s="24">
        <v>44686.113684288684</v>
      </c>
      <c r="H1095" s="25">
        <v>2546</v>
      </c>
      <c r="I1095" s="26">
        <f t="shared" si="36"/>
        <v>-1017182.1547444484</v>
      </c>
      <c r="J1095" s="26">
        <f t="shared" si="37"/>
        <v>1049634.1089160112</v>
      </c>
      <c r="K1095" s="26" t="str">
        <f t="shared" si="38"/>
        <v>Good</v>
      </c>
      <c r="L1095" s="25">
        <f t="shared" si="39"/>
        <v>2546</v>
      </c>
      <c r="M1095" s="26">
        <f t="shared" si="40"/>
        <v>-13975.836194986849</v>
      </c>
      <c r="N1095" s="26">
        <f t="shared" si="41"/>
        <v>20870.014808382854</v>
      </c>
      <c r="O1095" s="26" t="str">
        <f t="shared" si="42"/>
        <v>Good</v>
      </c>
      <c r="P1095" s="25">
        <f t="shared" si="43"/>
        <v>2546</v>
      </c>
      <c r="Q1095" s="25">
        <f t="shared" si="44"/>
        <v>2546</v>
      </c>
    </row>
    <row r="1096" spans="6:17" ht="15.75" customHeight="1" x14ac:dyDescent="0.2">
      <c r="F1096" s="16">
        <v>44685.551793143757</v>
      </c>
      <c r="G1096" s="24">
        <v>44685.551793143757</v>
      </c>
      <c r="H1096" s="25">
        <v>2592</v>
      </c>
      <c r="I1096" s="26">
        <f t="shared" si="36"/>
        <v>-1017182.1547444484</v>
      </c>
      <c r="J1096" s="26">
        <f t="shared" si="37"/>
        <v>1049634.1089160112</v>
      </c>
      <c r="K1096" s="26" t="str">
        <f t="shared" si="38"/>
        <v>Good</v>
      </c>
      <c r="L1096" s="25">
        <f t="shared" si="39"/>
        <v>2592</v>
      </c>
      <c r="M1096" s="26">
        <f t="shared" si="40"/>
        <v>-13975.836194986849</v>
      </c>
      <c r="N1096" s="26">
        <f t="shared" si="41"/>
        <v>20870.014808382854</v>
      </c>
      <c r="O1096" s="26" t="str">
        <f t="shared" si="42"/>
        <v>Good</v>
      </c>
      <c r="P1096" s="25">
        <f t="shared" si="43"/>
        <v>2592</v>
      </c>
      <c r="Q1096" s="25">
        <f t="shared" si="44"/>
        <v>2592</v>
      </c>
    </row>
    <row r="1097" spans="6:17" ht="15.75" customHeight="1" x14ac:dyDescent="0.2">
      <c r="F1097" s="16">
        <v>44684.981969584434</v>
      </c>
      <c r="G1097" s="24">
        <v>44684.981969584434</v>
      </c>
      <c r="H1097" s="25">
        <v>2582</v>
      </c>
      <c r="I1097" s="26">
        <f t="shared" si="36"/>
        <v>-1017182.1547444484</v>
      </c>
      <c r="J1097" s="26">
        <f t="shared" si="37"/>
        <v>1049634.1089160112</v>
      </c>
      <c r="K1097" s="26" t="str">
        <f t="shared" si="38"/>
        <v>Good</v>
      </c>
      <c r="L1097" s="25">
        <f t="shared" si="39"/>
        <v>2582</v>
      </c>
      <c r="M1097" s="26">
        <f t="shared" si="40"/>
        <v>-13975.836194986849</v>
      </c>
      <c r="N1097" s="26">
        <f t="shared" si="41"/>
        <v>20870.014808382854</v>
      </c>
      <c r="O1097" s="26" t="str">
        <f t="shared" si="42"/>
        <v>Good</v>
      </c>
      <c r="P1097" s="25">
        <f t="shared" si="43"/>
        <v>2582</v>
      </c>
      <c r="Q1097" s="25">
        <f t="shared" si="44"/>
        <v>2582</v>
      </c>
    </row>
    <row r="1098" spans="6:17" ht="15.75" customHeight="1" x14ac:dyDescent="0.2">
      <c r="F1098" s="16">
        <v>44684.444502646526</v>
      </c>
      <c r="G1098" s="24">
        <v>44684.444502646526</v>
      </c>
      <c r="H1098" s="25">
        <v>2474</v>
      </c>
      <c r="I1098" s="26">
        <f t="shared" si="36"/>
        <v>-1017182.1547444484</v>
      </c>
      <c r="J1098" s="26">
        <f t="shared" si="37"/>
        <v>1049634.1089160112</v>
      </c>
      <c r="K1098" s="26" t="str">
        <f t="shared" si="38"/>
        <v>Good</v>
      </c>
      <c r="L1098" s="25">
        <f t="shared" si="39"/>
        <v>2474</v>
      </c>
      <c r="M1098" s="26">
        <f t="shared" si="40"/>
        <v>-13975.836194986849</v>
      </c>
      <c r="N1098" s="26">
        <f t="shared" si="41"/>
        <v>20870.014808382854</v>
      </c>
      <c r="O1098" s="26" t="str">
        <f t="shared" si="42"/>
        <v>Good</v>
      </c>
      <c r="P1098" s="25">
        <f t="shared" si="43"/>
        <v>2474</v>
      </c>
      <c r="Q1098" s="25">
        <f t="shared" si="44"/>
        <v>2474</v>
      </c>
    </row>
    <row r="1099" spans="6:17" ht="15.75" customHeight="1" x14ac:dyDescent="0.2">
      <c r="F1099" s="16">
        <v>44683.884206132127</v>
      </c>
      <c r="G1099" s="24">
        <v>44683.884206132127</v>
      </c>
      <c r="H1099" s="25">
        <v>2677</v>
      </c>
      <c r="I1099" s="26">
        <f t="shared" si="36"/>
        <v>-1017182.1547444484</v>
      </c>
      <c r="J1099" s="26">
        <f t="shared" si="37"/>
        <v>1049634.1089160112</v>
      </c>
      <c r="K1099" s="26" t="str">
        <f t="shared" si="38"/>
        <v>Good</v>
      </c>
      <c r="L1099" s="25">
        <f t="shared" si="39"/>
        <v>2677</v>
      </c>
      <c r="M1099" s="26">
        <f t="shared" si="40"/>
        <v>-13975.836194986849</v>
      </c>
      <c r="N1099" s="26">
        <f t="shared" si="41"/>
        <v>20870.014808382854</v>
      </c>
      <c r="O1099" s="26" t="str">
        <f t="shared" si="42"/>
        <v>Good</v>
      </c>
      <c r="P1099" s="25">
        <f t="shared" si="43"/>
        <v>2677</v>
      </c>
      <c r="Q1099" s="25">
        <f t="shared" si="44"/>
        <v>2677</v>
      </c>
    </row>
    <row r="1100" spans="6:17" ht="15.75" customHeight="1" x14ac:dyDescent="0.2">
      <c r="F1100" s="16">
        <v>44683.313921111869</v>
      </c>
      <c r="G1100" s="24">
        <v>44683.313921111869</v>
      </c>
      <c r="H1100" s="25">
        <v>2446</v>
      </c>
      <c r="I1100" s="26">
        <f t="shared" si="36"/>
        <v>-1017182.1547444484</v>
      </c>
      <c r="J1100" s="26">
        <f t="shared" si="37"/>
        <v>1049634.1089160112</v>
      </c>
      <c r="K1100" s="26" t="str">
        <f t="shared" si="38"/>
        <v>Good</v>
      </c>
      <c r="L1100" s="25">
        <f t="shared" si="39"/>
        <v>2446</v>
      </c>
      <c r="M1100" s="26">
        <f t="shared" si="40"/>
        <v>-13975.836194986849</v>
      </c>
      <c r="N1100" s="26">
        <f t="shared" si="41"/>
        <v>20870.014808382854</v>
      </c>
      <c r="O1100" s="26" t="str">
        <f t="shared" si="42"/>
        <v>Good</v>
      </c>
      <c r="P1100" s="25">
        <f t="shared" si="43"/>
        <v>2446</v>
      </c>
      <c r="Q1100" s="25">
        <f t="shared" si="44"/>
        <v>2446</v>
      </c>
    </row>
    <row r="1101" spans="6:17" ht="15.75" customHeight="1" x14ac:dyDescent="0.2">
      <c r="F1101" s="16">
        <v>44680.997134647288</v>
      </c>
      <c r="G1101" s="24">
        <v>44680.997134647288</v>
      </c>
      <c r="H1101" s="25">
        <v>2570</v>
      </c>
      <c r="I1101" s="26">
        <f t="shared" si="36"/>
        <v>-1017182.1547444484</v>
      </c>
      <c r="J1101" s="26">
        <f t="shared" si="37"/>
        <v>1049634.1089160112</v>
      </c>
      <c r="K1101" s="26" t="str">
        <f t="shared" si="38"/>
        <v>Good</v>
      </c>
      <c r="L1101" s="25">
        <f t="shared" si="39"/>
        <v>2570</v>
      </c>
      <c r="M1101" s="26">
        <f t="shared" si="40"/>
        <v>-13975.836194986849</v>
      </c>
      <c r="N1101" s="26">
        <f t="shared" si="41"/>
        <v>20870.014808382854</v>
      </c>
      <c r="O1101" s="26" t="str">
        <f t="shared" si="42"/>
        <v>Good</v>
      </c>
      <c r="P1101" s="25">
        <f t="shared" si="43"/>
        <v>2570</v>
      </c>
      <c r="Q1101" s="25">
        <f t="shared" si="44"/>
        <v>2570</v>
      </c>
    </row>
    <row r="1102" spans="6:17" ht="15.75" customHeight="1" x14ac:dyDescent="0.2">
      <c r="F1102" s="16">
        <v>44680.418716458218</v>
      </c>
      <c r="G1102" s="24">
        <v>44680.418716458218</v>
      </c>
      <c r="H1102" s="25">
        <v>2551</v>
      </c>
      <c r="I1102" s="26">
        <f t="shared" si="36"/>
        <v>-1017182.1547444484</v>
      </c>
      <c r="J1102" s="26">
        <f t="shared" si="37"/>
        <v>1049634.1089160112</v>
      </c>
      <c r="K1102" s="26" t="str">
        <f t="shared" si="38"/>
        <v>Good</v>
      </c>
      <c r="L1102" s="25">
        <f t="shared" si="39"/>
        <v>2551</v>
      </c>
      <c r="M1102" s="26">
        <f t="shared" si="40"/>
        <v>-13975.836194986849</v>
      </c>
      <c r="N1102" s="26">
        <f t="shared" si="41"/>
        <v>20870.014808382854</v>
      </c>
      <c r="O1102" s="26" t="str">
        <f t="shared" si="42"/>
        <v>Good</v>
      </c>
      <c r="P1102" s="25">
        <f t="shared" si="43"/>
        <v>2551</v>
      </c>
      <c r="Q1102" s="25">
        <f t="shared" si="44"/>
        <v>2551</v>
      </c>
    </row>
    <row r="1103" spans="6:17" ht="15.75" customHeight="1" x14ac:dyDescent="0.2">
      <c r="F1103" s="16">
        <v>44679.839143886267</v>
      </c>
      <c r="G1103" s="24">
        <v>44679.839143886267</v>
      </c>
      <c r="H1103" s="25">
        <v>2240</v>
      </c>
      <c r="I1103" s="26">
        <f t="shared" si="36"/>
        <v>-1017182.1547444484</v>
      </c>
      <c r="J1103" s="26">
        <f t="shared" si="37"/>
        <v>1049634.1089160112</v>
      </c>
      <c r="K1103" s="26" t="str">
        <f t="shared" si="38"/>
        <v>Good</v>
      </c>
      <c r="L1103" s="25">
        <f t="shared" si="39"/>
        <v>2240</v>
      </c>
      <c r="M1103" s="26">
        <f t="shared" si="40"/>
        <v>-13975.836194986849</v>
      </c>
      <c r="N1103" s="26">
        <f t="shared" si="41"/>
        <v>20870.014808382854</v>
      </c>
      <c r="O1103" s="26" t="str">
        <f t="shared" si="42"/>
        <v>Good</v>
      </c>
      <c r="P1103" s="25">
        <f t="shared" si="43"/>
        <v>2240</v>
      </c>
      <c r="Q1103" s="25">
        <f t="shared" si="44"/>
        <v>2240</v>
      </c>
    </row>
    <row r="1104" spans="6:17" ht="15.75" customHeight="1" x14ac:dyDescent="0.2">
      <c r="F1104" s="16">
        <v>44679.285480142353</v>
      </c>
      <c r="G1104" s="24">
        <v>44679.285480142353</v>
      </c>
      <c r="H1104" s="25">
        <v>2276</v>
      </c>
      <c r="I1104" s="26">
        <f t="shared" si="36"/>
        <v>-1017182.1547444484</v>
      </c>
      <c r="J1104" s="26">
        <f t="shared" si="37"/>
        <v>1049634.1089160112</v>
      </c>
      <c r="K1104" s="26" t="str">
        <f t="shared" si="38"/>
        <v>Good</v>
      </c>
      <c r="L1104" s="25">
        <f t="shared" si="39"/>
        <v>2276</v>
      </c>
      <c r="M1104" s="26">
        <f t="shared" si="40"/>
        <v>-13975.836194986849</v>
      </c>
      <c r="N1104" s="26">
        <f t="shared" si="41"/>
        <v>20870.014808382854</v>
      </c>
      <c r="O1104" s="26" t="str">
        <f t="shared" si="42"/>
        <v>Good</v>
      </c>
      <c r="P1104" s="25">
        <f t="shared" si="43"/>
        <v>2276</v>
      </c>
      <c r="Q1104" s="25">
        <f t="shared" si="44"/>
        <v>2276</v>
      </c>
    </row>
    <row r="1105" spans="6:17" ht="15.75" customHeight="1" x14ac:dyDescent="0.2">
      <c r="F1105" s="16">
        <v>44678.741915473925</v>
      </c>
      <c r="G1105" s="24">
        <v>44678.741915473925</v>
      </c>
      <c r="H1105" s="25">
        <v>2270</v>
      </c>
      <c r="I1105" s="26">
        <f t="shared" si="36"/>
        <v>-1017182.1547444484</v>
      </c>
      <c r="J1105" s="26">
        <f t="shared" si="37"/>
        <v>1049634.1089160112</v>
      </c>
      <c r="K1105" s="26" t="str">
        <f t="shared" si="38"/>
        <v>Good</v>
      </c>
      <c r="L1105" s="25">
        <f t="shared" si="39"/>
        <v>2270</v>
      </c>
      <c r="M1105" s="26">
        <f t="shared" si="40"/>
        <v>-13975.836194986849</v>
      </c>
      <c r="N1105" s="26">
        <f t="shared" si="41"/>
        <v>20870.014808382854</v>
      </c>
      <c r="O1105" s="26" t="str">
        <f t="shared" si="42"/>
        <v>Good</v>
      </c>
      <c r="P1105" s="25">
        <f t="shared" si="43"/>
        <v>2270</v>
      </c>
      <c r="Q1105" s="25">
        <f t="shared" si="44"/>
        <v>2270</v>
      </c>
    </row>
    <row r="1106" spans="6:17" ht="15.75" customHeight="1" x14ac:dyDescent="0.2">
      <c r="F1106" s="16">
        <v>44678.202424688236</v>
      </c>
      <c r="G1106" s="24">
        <v>44678.202424688236</v>
      </c>
      <c r="H1106" s="25">
        <v>2347</v>
      </c>
      <c r="I1106" s="26">
        <f t="shared" si="36"/>
        <v>-1017182.1547444484</v>
      </c>
      <c r="J1106" s="26">
        <f t="shared" si="37"/>
        <v>1049634.1089160112</v>
      </c>
      <c r="K1106" s="26" t="str">
        <f t="shared" si="38"/>
        <v>Good</v>
      </c>
      <c r="L1106" s="25">
        <f t="shared" si="39"/>
        <v>2347</v>
      </c>
      <c r="M1106" s="26">
        <f t="shared" si="40"/>
        <v>-13975.836194986849</v>
      </c>
      <c r="N1106" s="26">
        <f t="shared" si="41"/>
        <v>20870.014808382854</v>
      </c>
      <c r="O1106" s="26" t="str">
        <f t="shared" si="42"/>
        <v>Good</v>
      </c>
      <c r="P1106" s="25">
        <f t="shared" si="43"/>
        <v>2347</v>
      </c>
      <c r="Q1106" s="25">
        <f t="shared" si="44"/>
        <v>2347</v>
      </c>
    </row>
    <row r="1107" spans="6:17" ht="15.75" customHeight="1" x14ac:dyDescent="0.2">
      <c r="F1107" s="16">
        <v>44677.646134087554</v>
      </c>
      <c r="G1107" s="24">
        <v>44677.646134087554</v>
      </c>
      <c r="H1107" s="25">
        <v>2365</v>
      </c>
      <c r="I1107" s="26">
        <f t="shared" si="36"/>
        <v>-1017182.1547444484</v>
      </c>
      <c r="J1107" s="26">
        <f t="shared" si="37"/>
        <v>1049634.1089160112</v>
      </c>
      <c r="K1107" s="26" t="str">
        <f t="shared" si="38"/>
        <v>Good</v>
      </c>
      <c r="L1107" s="25">
        <f t="shared" si="39"/>
        <v>2365</v>
      </c>
      <c r="M1107" s="26">
        <f t="shared" si="40"/>
        <v>-13975.836194986849</v>
      </c>
      <c r="N1107" s="26">
        <f t="shared" si="41"/>
        <v>20870.014808382854</v>
      </c>
      <c r="O1107" s="26" t="str">
        <f t="shared" si="42"/>
        <v>Good</v>
      </c>
      <c r="P1107" s="25">
        <f t="shared" si="43"/>
        <v>2365</v>
      </c>
      <c r="Q1107" s="25">
        <f t="shared" si="44"/>
        <v>2365</v>
      </c>
    </row>
    <row r="1108" spans="6:17" ht="15.75" customHeight="1" x14ac:dyDescent="0.2">
      <c r="F1108" s="16">
        <v>44677.06692191137</v>
      </c>
      <c r="G1108" s="24">
        <v>44677.06692191137</v>
      </c>
      <c r="H1108" s="25">
        <v>2542</v>
      </c>
      <c r="I1108" s="26">
        <f t="shared" si="36"/>
        <v>-1017182.1547444484</v>
      </c>
      <c r="J1108" s="26">
        <f t="shared" si="37"/>
        <v>1049634.1089160112</v>
      </c>
      <c r="K1108" s="26" t="str">
        <f t="shared" si="38"/>
        <v>Good</v>
      </c>
      <c r="L1108" s="25">
        <f t="shared" si="39"/>
        <v>2542</v>
      </c>
      <c r="M1108" s="26">
        <f t="shared" si="40"/>
        <v>-13975.836194986849</v>
      </c>
      <c r="N1108" s="26">
        <f t="shared" si="41"/>
        <v>20870.014808382854</v>
      </c>
      <c r="O1108" s="26" t="str">
        <f t="shared" si="42"/>
        <v>Good</v>
      </c>
      <c r="P1108" s="25">
        <f t="shared" si="43"/>
        <v>2542</v>
      </c>
      <c r="Q1108" s="25">
        <f t="shared" si="44"/>
        <v>2542</v>
      </c>
    </row>
    <row r="1109" spans="6:17" ht="15.75" customHeight="1" x14ac:dyDescent="0.2">
      <c r="F1109" s="16">
        <v>44676.525248858154</v>
      </c>
      <c r="G1109" s="24">
        <v>44676.525248858154</v>
      </c>
      <c r="H1109" s="25">
        <v>2579</v>
      </c>
      <c r="I1109" s="26">
        <f t="shared" si="36"/>
        <v>-1017182.1547444484</v>
      </c>
      <c r="J1109" s="26">
        <f t="shared" si="37"/>
        <v>1049634.1089160112</v>
      </c>
      <c r="K1109" s="26" t="str">
        <f t="shared" si="38"/>
        <v>Good</v>
      </c>
      <c r="L1109" s="25">
        <f t="shared" si="39"/>
        <v>2579</v>
      </c>
      <c r="M1109" s="26">
        <f t="shared" si="40"/>
        <v>-13975.836194986849</v>
      </c>
      <c r="N1109" s="26">
        <f t="shared" si="41"/>
        <v>20870.014808382854</v>
      </c>
      <c r="O1109" s="26" t="str">
        <f t="shared" si="42"/>
        <v>Good</v>
      </c>
      <c r="P1109" s="25">
        <f t="shared" si="43"/>
        <v>2579</v>
      </c>
      <c r="Q1109" s="25">
        <f t="shared" si="44"/>
        <v>2579</v>
      </c>
    </row>
    <row r="1110" spans="6:17" ht="15.75" customHeight="1" x14ac:dyDescent="0.2">
      <c r="F1110" s="16">
        <v>44673.621459683112</v>
      </c>
      <c r="G1110" s="24">
        <v>44673.621459683112</v>
      </c>
      <c r="H1110" s="25">
        <v>2166</v>
      </c>
      <c r="I1110" s="26">
        <f t="shared" si="36"/>
        <v>-1017182.1547444484</v>
      </c>
      <c r="J1110" s="26">
        <f t="shared" si="37"/>
        <v>1049634.1089160112</v>
      </c>
      <c r="K1110" s="26" t="str">
        <f t="shared" si="38"/>
        <v>Good</v>
      </c>
      <c r="L1110" s="25">
        <f t="shared" si="39"/>
        <v>2166</v>
      </c>
      <c r="M1110" s="26">
        <f t="shared" si="40"/>
        <v>-13975.836194986849</v>
      </c>
      <c r="N1110" s="26">
        <f t="shared" si="41"/>
        <v>20870.014808382854</v>
      </c>
      <c r="O1110" s="26" t="str">
        <f t="shared" si="42"/>
        <v>Good</v>
      </c>
      <c r="P1110" s="25">
        <f t="shared" si="43"/>
        <v>2166</v>
      </c>
      <c r="Q1110" s="25">
        <f t="shared" si="44"/>
        <v>2166</v>
      </c>
    </row>
    <row r="1111" spans="6:17" ht="15.75" customHeight="1" x14ac:dyDescent="0.2">
      <c r="F1111" s="16">
        <v>44673.046065436552</v>
      </c>
      <c r="G1111" s="24">
        <v>44673.046065436552</v>
      </c>
      <c r="H1111" s="25">
        <v>2174</v>
      </c>
      <c r="I1111" s="26">
        <f t="shared" si="36"/>
        <v>-1017182.1547444484</v>
      </c>
      <c r="J1111" s="26">
        <f t="shared" si="37"/>
        <v>1049634.1089160112</v>
      </c>
      <c r="K1111" s="26" t="str">
        <f t="shared" si="38"/>
        <v>Good</v>
      </c>
      <c r="L1111" s="25">
        <f t="shared" si="39"/>
        <v>2174</v>
      </c>
      <c r="M1111" s="26">
        <f t="shared" si="40"/>
        <v>-13975.836194986849</v>
      </c>
      <c r="N1111" s="26">
        <f t="shared" si="41"/>
        <v>20870.014808382854</v>
      </c>
      <c r="O1111" s="26" t="str">
        <f t="shared" si="42"/>
        <v>Good</v>
      </c>
      <c r="P1111" s="25">
        <f t="shared" si="43"/>
        <v>2174</v>
      </c>
      <c r="Q1111" s="25">
        <f t="shared" si="44"/>
        <v>2174</v>
      </c>
    </row>
    <row r="1112" spans="6:17" ht="15.75" customHeight="1" x14ac:dyDescent="0.2">
      <c r="F1112" s="16">
        <v>44672.431781296458</v>
      </c>
      <c r="G1112" s="24">
        <v>44672.431781296458</v>
      </c>
      <c r="H1112" s="25">
        <v>2224</v>
      </c>
      <c r="I1112" s="26">
        <f t="shared" si="36"/>
        <v>-1017182.1547444484</v>
      </c>
      <c r="J1112" s="26">
        <f t="shared" si="37"/>
        <v>1049634.1089160112</v>
      </c>
      <c r="K1112" s="26" t="str">
        <f t="shared" si="38"/>
        <v>Good</v>
      </c>
      <c r="L1112" s="25">
        <f t="shared" si="39"/>
        <v>2224</v>
      </c>
      <c r="M1112" s="26">
        <f t="shared" si="40"/>
        <v>-13975.836194986849</v>
      </c>
      <c r="N1112" s="26">
        <f t="shared" si="41"/>
        <v>20870.014808382854</v>
      </c>
      <c r="O1112" s="26" t="str">
        <f t="shared" si="42"/>
        <v>Good</v>
      </c>
      <c r="P1112" s="25">
        <f t="shared" si="43"/>
        <v>2224</v>
      </c>
      <c r="Q1112" s="25">
        <f t="shared" si="44"/>
        <v>2224</v>
      </c>
    </row>
    <row r="1113" spans="6:17" ht="15.75" customHeight="1" x14ac:dyDescent="0.2">
      <c r="F1113" s="16">
        <v>44671.897792426695</v>
      </c>
      <c r="G1113" s="24">
        <v>44671.897792426695</v>
      </c>
      <c r="H1113" s="25">
        <v>2334</v>
      </c>
      <c r="I1113" s="26">
        <f t="shared" si="36"/>
        <v>-1017182.1547444484</v>
      </c>
      <c r="J1113" s="26">
        <f t="shared" si="37"/>
        <v>1049634.1089160112</v>
      </c>
      <c r="K1113" s="26" t="str">
        <f t="shared" si="38"/>
        <v>Good</v>
      </c>
      <c r="L1113" s="25">
        <f t="shared" si="39"/>
        <v>2334</v>
      </c>
      <c r="M1113" s="26">
        <f t="shared" si="40"/>
        <v>-13975.836194986849</v>
      </c>
      <c r="N1113" s="26">
        <f t="shared" si="41"/>
        <v>20870.014808382854</v>
      </c>
      <c r="O1113" s="26" t="str">
        <f t="shared" si="42"/>
        <v>Good</v>
      </c>
      <c r="P1113" s="25">
        <f t="shared" si="43"/>
        <v>2334</v>
      </c>
      <c r="Q1113" s="25">
        <f t="shared" si="44"/>
        <v>2334</v>
      </c>
    </row>
    <row r="1114" spans="6:17" ht="15.75" customHeight="1" x14ac:dyDescent="0.2">
      <c r="F1114" s="16">
        <v>44671.290314101498</v>
      </c>
      <c r="G1114" s="24">
        <v>44671.290314101498</v>
      </c>
      <c r="H1114" s="25">
        <v>2101</v>
      </c>
      <c r="I1114" s="26">
        <f t="shared" si="36"/>
        <v>-1017182.1547444484</v>
      </c>
      <c r="J1114" s="26">
        <f t="shared" si="37"/>
        <v>1049634.1089160112</v>
      </c>
      <c r="K1114" s="26" t="str">
        <f t="shared" si="38"/>
        <v>Good</v>
      </c>
      <c r="L1114" s="25">
        <f t="shared" si="39"/>
        <v>2101</v>
      </c>
      <c r="M1114" s="26">
        <f t="shared" si="40"/>
        <v>-13975.836194986849</v>
      </c>
      <c r="N1114" s="26">
        <f t="shared" si="41"/>
        <v>20870.014808382854</v>
      </c>
      <c r="O1114" s="26" t="str">
        <f t="shared" si="42"/>
        <v>Good</v>
      </c>
      <c r="P1114" s="25">
        <f t="shared" si="43"/>
        <v>2101</v>
      </c>
      <c r="Q1114" s="25">
        <f t="shared" si="44"/>
        <v>2101</v>
      </c>
    </row>
    <row r="1115" spans="6:17" ht="15.75" customHeight="1" x14ac:dyDescent="0.2">
      <c r="F1115" s="16">
        <v>44670.706500546054</v>
      </c>
      <c r="G1115" s="24">
        <v>44670.706500546054</v>
      </c>
      <c r="H1115" s="25">
        <v>2298</v>
      </c>
      <c r="I1115" s="26">
        <f t="shared" si="36"/>
        <v>-1017182.1547444484</v>
      </c>
      <c r="J1115" s="26">
        <f t="shared" si="37"/>
        <v>1049634.1089160112</v>
      </c>
      <c r="K1115" s="26" t="str">
        <f t="shared" si="38"/>
        <v>Good</v>
      </c>
      <c r="L1115" s="25">
        <f t="shared" si="39"/>
        <v>2298</v>
      </c>
      <c r="M1115" s="26">
        <f t="shared" si="40"/>
        <v>-13975.836194986849</v>
      </c>
      <c r="N1115" s="26">
        <f t="shared" si="41"/>
        <v>20870.014808382854</v>
      </c>
      <c r="O1115" s="26" t="str">
        <f t="shared" si="42"/>
        <v>Good</v>
      </c>
      <c r="P1115" s="25">
        <f t="shared" si="43"/>
        <v>2298</v>
      </c>
      <c r="Q1115" s="25">
        <f t="shared" si="44"/>
        <v>2298</v>
      </c>
    </row>
    <row r="1116" spans="6:17" ht="15.75" customHeight="1" x14ac:dyDescent="0.2">
      <c r="F1116" s="16">
        <v>44670.148512318381</v>
      </c>
      <c r="G1116" s="24">
        <v>44670.148512318381</v>
      </c>
      <c r="H1116" s="25">
        <v>2170</v>
      </c>
      <c r="I1116" s="26">
        <f t="shared" si="36"/>
        <v>-1017182.1547444484</v>
      </c>
      <c r="J1116" s="26">
        <f t="shared" si="37"/>
        <v>1049634.1089160112</v>
      </c>
      <c r="K1116" s="26" t="str">
        <f t="shared" si="38"/>
        <v>Good</v>
      </c>
      <c r="L1116" s="25">
        <f t="shared" si="39"/>
        <v>2170</v>
      </c>
      <c r="M1116" s="26">
        <f t="shared" si="40"/>
        <v>-13975.836194986849</v>
      </c>
      <c r="N1116" s="26">
        <f t="shared" si="41"/>
        <v>20870.014808382854</v>
      </c>
      <c r="O1116" s="26" t="str">
        <f t="shared" si="42"/>
        <v>Good</v>
      </c>
      <c r="P1116" s="25">
        <f t="shared" si="43"/>
        <v>2170</v>
      </c>
      <c r="Q1116" s="25">
        <f t="shared" si="44"/>
        <v>2170</v>
      </c>
    </row>
    <row r="1117" spans="6:17" ht="15.75" customHeight="1" x14ac:dyDescent="0.2">
      <c r="F1117" s="16">
        <v>44669.551105693434</v>
      </c>
      <c r="G1117" s="24">
        <v>44669.551105693434</v>
      </c>
      <c r="H1117" s="25">
        <v>2212</v>
      </c>
      <c r="I1117" s="26">
        <f t="shared" si="36"/>
        <v>-1017182.1547444484</v>
      </c>
      <c r="J1117" s="26">
        <f t="shared" si="37"/>
        <v>1049634.1089160112</v>
      </c>
      <c r="K1117" s="26" t="str">
        <f t="shared" si="38"/>
        <v>Good</v>
      </c>
      <c r="L1117" s="25">
        <f t="shared" si="39"/>
        <v>2212</v>
      </c>
      <c r="M1117" s="26">
        <f t="shared" si="40"/>
        <v>-13975.836194986849</v>
      </c>
      <c r="N1117" s="26">
        <f t="shared" si="41"/>
        <v>20870.014808382854</v>
      </c>
      <c r="O1117" s="26" t="str">
        <f t="shared" si="42"/>
        <v>Good</v>
      </c>
      <c r="P1117" s="25">
        <f t="shared" si="43"/>
        <v>2212</v>
      </c>
      <c r="Q1117" s="25">
        <f t="shared" si="44"/>
        <v>2212</v>
      </c>
    </row>
    <row r="1118" spans="6:17" ht="15.75" customHeight="1" x14ac:dyDescent="0.2">
      <c r="F1118" s="16">
        <v>44666.670950970532</v>
      </c>
      <c r="G1118" s="24">
        <v>44666.670950970532</v>
      </c>
      <c r="H1118" s="25">
        <v>2351</v>
      </c>
      <c r="I1118" s="26">
        <f t="shared" si="36"/>
        <v>-1017182.1547444484</v>
      </c>
      <c r="J1118" s="26">
        <f t="shared" si="37"/>
        <v>1049634.1089160112</v>
      </c>
      <c r="K1118" s="26" t="str">
        <f t="shared" si="38"/>
        <v>Good</v>
      </c>
      <c r="L1118" s="25">
        <f t="shared" si="39"/>
        <v>2351</v>
      </c>
      <c r="M1118" s="26">
        <f t="shared" si="40"/>
        <v>-13975.836194986849</v>
      </c>
      <c r="N1118" s="26">
        <f t="shared" si="41"/>
        <v>20870.014808382854</v>
      </c>
      <c r="O1118" s="26" t="str">
        <f t="shared" si="42"/>
        <v>Good</v>
      </c>
      <c r="P1118" s="25">
        <f t="shared" si="43"/>
        <v>2351</v>
      </c>
      <c r="Q1118" s="25">
        <f t="shared" si="44"/>
        <v>2351</v>
      </c>
    </row>
    <row r="1119" spans="6:17" ht="15.75" customHeight="1" x14ac:dyDescent="0.2">
      <c r="F1119" s="16">
        <v>44666.101353963189</v>
      </c>
      <c r="G1119" s="24">
        <v>44666.101353963189</v>
      </c>
      <c r="H1119" s="25">
        <v>2183</v>
      </c>
      <c r="I1119" s="26">
        <f t="shared" si="36"/>
        <v>-1017182.1547444484</v>
      </c>
      <c r="J1119" s="26">
        <f t="shared" si="37"/>
        <v>1049634.1089160112</v>
      </c>
      <c r="K1119" s="26" t="str">
        <f t="shared" si="38"/>
        <v>Good</v>
      </c>
      <c r="L1119" s="25">
        <f t="shared" si="39"/>
        <v>2183</v>
      </c>
      <c r="M1119" s="26">
        <f t="shared" si="40"/>
        <v>-13975.836194986849</v>
      </c>
      <c r="N1119" s="26">
        <f t="shared" si="41"/>
        <v>20870.014808382854</v>
      </c>
      <c r="O1119" s="26" t="str">
        <f t="shared" si="42"/>
        <v>Good</v>
      </c>
      <c r="P1119" s="25">
        <f t="shared" si="43"/>
        <v>2183</v>
      </c>
      <c r="Q1119" s="25">
        <f t="shared" si="44"/>
        <v>2183</v>
      </c>
    </row>
    <row r="1120" spans="6:17" ht="15.75" customHeight="1" x14ac:dyDescent="0.2">
      <c r="F1120" s="16">
        <v>44665.507675772191</v>
      </c>
      <c r="G1120" s="24">
        <v>44665.507675772191</v>
      </c>
      <c r="H1120" s="25">
        <v>2288</v>
      </c>
      <c r="I1120" s="26">
        <f t="shared" si="36"/>
        <v>-1017182.1547444484</v>
      </c>
      <c r="J1120" s="26">
        <f t="shared" si="37"/>
        <v>1049634.1089160112</v>
      </c>
      <c r="K1120" s="26" t="str">
        <f t="shared" si="38"/>
        <v>Good</v>
      </c>
      <c r="L1120" s="25">
        <f t="shared" si="39"/>
        <v>2288</v>
      </c>
      <c r="M1120" s="26">
        <f t="shared" si="40"/>
        <v>-13975.836194986849</v>
      </c>
      <c r="N1120" s="26">
        <f t="shared" si="41"/>
        <v>20870.014808382854</v>
      </c>
      <c r="O1120" s="26" t="str">
        <f t="shared" si="42"/>
        <v>Good</v>
      </c>
      <c r="P1120" s="25">
        <f t="shared" si="43"/>
        <v>2288</v>
      </c>
      <c r="Q1120" s="25">
        <f t="shared" si="44"/>
        <v>2288</v>
      </c>
    </row>
    <row r="1121" spans="6:17" ht="15.75" customHeight="1" x14ac:dyDescent="0.2">
      <c r="F1121" s="16">
        <v>44664.911796849236</v>
      </c>
      <c r="G1121" s="24">
        <v>44664.911796849236</v>
      </c>
      <c r="H1121" s="25">
        <v>2235</v>
      </c>
      <c r="I1121" s="26">
        <f t="shared" si="36"/>
        <v>-1017182.1547444484</v>
      </c>
      <c r="J1121" s="26">
        <f t="shared" si="37"/>
        <v>1049634.1089160112</v>
      </c>
      <c r="K1121" s="26" t="str">
        <f t="shared" si="38"/>
        <v>Good</v>
      </c>
      <c r="L1121" s="25">
        <f t="shared" si="39"/>
        <v>2235</v>
      </c>
      <c r="M1121" s="26">
        <f t="shared" si="40"/>
        <v>-13975.836194986849</v>
      </c>
      <c r="N1121" s="26">
        <f t="shared" si="41"/>
        <v>20870.014808382854</v>
      </c>
      <c r="O1121" s="26" t="str">
        <f t="shared" si="42"/>
        <v>Good</v>
      </c>
      <c r="P1121" s="25">
        <f t="shared" si="43"/>
        <v>2235</v>
      </c>
      <c r="Q1121" s="25">
        <f t="shared" si="44"/>
        <v>2235</v>
      </c>
    </row>
    <row r="1122" spans="6:17" ht="15.75" customHeight="1" x14ac:dyDescent="0.2">
      <c r="F1122" s="16">
        <v>44664.350828319373</v>
      </c>
      <c r="G1122" s="24">
        <v>44664.350828319373</v>
      </c>
      <c r="H1122" s="25">
        <v>2235</v>
      </c>
      <c r="I1122" s="26">
        <f t="shared" si="36"/>
        <v>-1017182.1547444484</v>
      </c>
      <c r="J1122" s="26">
        <f t="shared" si="37"/>
        <v>1049634.1089160112</v>
      </c>
      <c r="K1122" s="26" t="str">
        <f t="shared" si="38"/>
        <v>Good</v>
      </c>
      <c r="L1122" s="25">
        <f t="shared" si="39"/>
        <v>2235</v>
      </c>
      <c r="M1122" s="26">
        <f t="shared" si="40"/>
        <v>-13975.836194986849</v>
      </c>
      <c r="N1122" s="26">
        <f t="shared" si="41"/>
        <v>20870.014808382854</v>
      </c>
      <c r="O1122" s="26" t="str">
        <f t="shared" si="42"/>
        <v>Good</v>
      </c>
      <c r="P1122" s="25">
        <f t="shared" si="43"/>
        <v>2235</v>
      </c>
      <c r="Q1122" s="25">
        <f t="shared" si="44"/>
        <v>2235</v>
      </c>
    </row>
    <row r="1123" spans="6:17" ht="15.75" customHeight="1" x14ac:dyDescent="0.2">
      <c r="F1123" s="16">
        <v>44663.745467546367</v>
      </c>
      <c r="G1123" s="24">
        <v>44663.745467546367</v>
      </c>
      <c r="H1123" s="25">
        <v>2524</v>
      </c>
      <c r="I1123" s="26">
        <f t="shared" si="36"/>
        <v>-1017182.1547444484</v>
      </c>
      <c r="J1123" s="26">
        <f t="shared" si="37"/>
        <v>1049634.1089160112</v>
      </c>
      <c r="K1123" s="26" t="str">
        <f t="shared" si="38"/>
        <v>Good</v>
      </c>
      <c r="L1123" s="25">
        <f t="shared" si="39"/>
        <v>2524</v>
      </c>
      <c r="M1123" s="26">
        <f t="shared" si="40"/>
        <v>-13975.836194986849</v>
      </c>
      <c r="N1123" s="26">
        <f t="shared" si="41"/>
        <v>20870.014808382854</v>
      </c>
      <c r="O1123" s="26" t="str">
        <f t="shared" si="42"/>
        <v>Good</v>
      </c>
      <c r="P1123" s="25">
        <f t="shared" si="43"/>
        <v>2524</v>
      </c>
      <c r="Q1123" s="25">
        <f t="shared" si="44"/>
        <v>2524</v>
      </c>
    </row>
    <row r="1124" spans="6:17" ht="15.75" customHeight="1" x14ac:dyDescent="0.2">
      <c r="F1124" s="16">
        <v>44663.168437901761</v>
      </c>
      <c r="G1124" s="24">
        <v>44663.168437901761</v>
      </c>
      <c r="H1124" s="25">
        <v>2431</v>
      </c>
      <c r="I1124" s="26">
        <f t="shared" si="36"/>
        <v>-1017182.1547444484</v>
      </c>
      <c r="J1124" s="26">
        <f t="shared" si="37"/>
        <v>1049634.1089160112</v>
      </c>
      <c r="K1124" s="26" t="str">
        <f t="shared" si="38"/>
        <v>Good</v>
      </c>
      <c r="L1124" s="25">
        <f t="shared" si="39"/>
        <v>2431</v>
      </c>
      <c r="M1124" s="26">
        <f t="shared" si="40"/>
        <v>-13975.836194986849</v>
      </c>
      <c r="N1124" s="26">
        <f t="shared" si="41"/>
        <v>20870.014808382854</v>
      </c>
      <c r="O1124" s="26" t="str">
        <f t="shared" si="42"/>
        <v>Good</v>
      </c>
      <c r="P1124" s="25">
        <f t="shared" si="43"/>
        <v>2431</v>
      </c>
      <c r="Q1124" s="25">
        <f t="shared" si="44"/>
        <v>2431</v>
      </c>
    </row>
    <row r="1125" spans="6:17" ht="15.75" customHeight="1" x14ac:dyDescent="0.2">
      <c r="F1125" s="16">
        <v>44662.57749265372</v>
      </c>
      <c r="G1125" s="24">
        <v>44662.57749265372</v>
      </c>
      <c r="H1125" s="25">
        <v>2589</v>
      </c>
      <c r="I1125" s="26">
        <f t="shared" si="36"/>
        <v>-1017182.1547444484</v>
      </c>
      <c r="J1125" s="26">
        <f t="shared" si="37"/>
        <v>1049634.1089160112</v>
      </c>
      <c r="K1125" s="26" t="str">
        <f t="shared" si="38"/>
        <v>Good</v>
      </c>
      <c r="L1125" s="25">
        <f t="shared" si="39"/>
        <v>2589</v>
      </c>
      <c r="M1125" s="26">
        <f t="shared" si="40"/>
        <v>-13975.836194986849</v>
      </c>
      <c r="N1125" s="26">
        <f t="shared" si="41"/>
        <v>20870.014808382854</v>
      </c>
      <c r="O1125" s="26" t="str">
        <f t="shared" si="42"/>
        <v>Good</v>
      </c>
      <c r="P1125" s="25">
        <f t="shared" si="43"/>
        <v>2589</v>
      </c>
      <c r="Q1125" s="25">
        <f t="shared" si="44"/>
        <v>2589</v>
      </c>
    </row>
    <row r="1126" spans="6:17" ht="15.75" customHeight="1" x14ac:dyDescent="0.2">
      <c r="F1126" s="16">
        <v>44662.041962843061</v>
      </c>
      <c r="G1126" s="24">
        <v>44662.041962843061</v>
      </c>
      <c r="H1126" s="25">
        <v>2325</v>
      </c>
      <c r="I1126" s="26">
        <f t="shared" si="36"/>
        <v>-1017182.1547444484</v>
      </c>
      <c r="J1126" s="26">
        <f t="shared" si="37"/>
        <v>1049634.1089160112</v>
      </c>
      <c r="K1126" s="26" t="str">
        <f t="shared" si="38"/>
        <v>Good</v>
      </c>
      <c r="L1126" s="25">
        <f t="shared" si="39"/>
        <v>2325</v>
      </c>
      <c r="M1126" s="26">
        <f t="shared" si="40"/>
        <v>-13975.836194986849</v>
      </c>
      <c r="N1126" s="26">
        <f t="shared" si="41"/>
        <v>20870.014808382854</v>
      </c>
      <c r="O1126" s="26" t="str">
        <f t="shared" si="42"/>
        <v>Good</v>
      </c>
      <c r="P1126" s="25">
        <f t="shared" si="43"/>
        <v>2325</v>
      </c>
      <c r="Q1126" s="25">
        <f t="shared" si="44"/>
        <v>2325</v>
      </c>
    </row>
    <row r="1127" spans="6:17" ht="15.75" customHeight="1" x14ac:dyDescent="0.2">
      <c r="F1127" s="16">
        <v>44659.770201661857</v>
      </c>
      <c r="G1127" s="24">
        <v>44659.770201661857</v>
      </c>
      <c r="H1127" s="25">
        <v>2286</v>
      </c>
      <c r="I1127" s="26">
        <f t="shared" si="36"/>
        <v>-1017182.1547444484</v>
      </c>
      <c r="J1127" s="26">
        <f t="shared" si="37"/>
        <v>1049634.1089160112</v>
      </c>
      <c r="K1127" s="26" t="str">
        <f t="shared" si="38"/>
        <v>Good</v>
      </c>
      <c r="L1127" s="25">
        <f t="shared" si="39"/>
        <v>2286</v>
      </c>
      <c r="M1127" s="26">
        <f t="shared" si="40"/>
        <v>-13975.836194986849</v>
      </c>
      <c r="N1127" s="26">
        <f t="shared" si="41"/>
        <v>20870.014808382854</v>
      </c>
      <c r="O1127" s="26" t="str">
        <f t="shared" si="42"/>
        <v>Good</v>
      </c>
      <c r="P1127" s="25">
        <f t="shared" si="43"/>
        <v>2286</v>
      </c>
      <c r="Q1127" s="25">
        <f t="shared" si="44"/>
        <v>2286</v>
      </c>
    </row>
    <row r="1128" spans="6:17" ht="15.75" customHeight="1" x14ac:dyDescent="0.2">
      <c r="F1128" s="16">
        <v>44659.176312756172</v>
      </c>
      <c r="G1128" s="24">
        <v>44659.176312756172</v>
      </c>
      <c r="H1128" s="25">
        <v>2579</v>
      </c>
      <c r="I1128" s="26">
        <f t="shared" si="36"/>
        <v>-1017182.1547444484</v>
      </c>
      <c r="J1128" s="26">
        <f t="shared" si="37"/>
        <v>1049634.1089160112</v>
      </c>
      <c r="K1128" s="26" t="str">
        <f t="shared" si="38"/>
        <v>Good</v>
      </c>
      <c r="L1128" s="25">
        <f t="shared" si="39"/>
        <v>2579</v>
      </c>
      <c r="M1128" s="26">
        <f t="shared" si="40"/>
        <v>-13975.836194986849</v>
      </c>
      <c r="N1128" s="26">
        <f t="shared" si="41"/>
        <v>20870.014808382854</v>
      </c>
      <c r="O1128" s="26" t="str">
        <f t="shared" si="42"/>
        <v>Good</v>
      </c>
      <c r="P1128" s="25">
        <f t="shared" si="43"/>
        <v>2579</v>
      </c>
      <c r="Q1128" s="25">
        <f t="shared" si="44"/>
        <v>2579</v>
      </c>
    </row>
    <row r="1129" spans="6:17" ht="15.75" customHeight="1" x14ac:dyDescent="0.2">
      <c r="F1129" s="16">
        <v>44658.626728597075</v>
      </c>
      <c r="G1129" s="24">
        <v>44658.626728597075</v>
      </c>
      <c r="H1129" s="25">
        <v>2628</v>
      </c>
      <c r="I1129" s="26">
        <f t="shared" si="36"/>
        <v>-1017182.1547444484</v>
      </c>
      <c r="J1129" s="26">
        <f t="shared" si="37"/>
        <v>1049634.1089160112</v>
      </c>
      <c r="K1129" s="26" t="str">
        <f t="shared" si="38"/>
        <v>Good</v>
      </c>
      <c r="L1129" s="25">
        <f t="shared" si="39"/>
        <v>2628</v>
      </c>
      <c r="M1129" s="26">
        <f t="shared" si="40"/>
        <v>-13975.836194986849</v>
      </c>
      <c r="N1129" s="26">
        <f t="shared" si="41"/>
        <v>20870.014808382854</v>
      </c>
      <c r="O1129" s="26" t="str">
        <f t="shared" si="42"/>
        <v>Good</v>
      </c>
      <c r="P1129" s="25">
        <f t="shared" si="43"/>
        <v>2628</v>
      </c>
      <c r="Q1129" s="25">
        <f t="shared" si="44"/>
        <v>2628</v>
      </c>
    </row>
    <row r="1130" spans="6:17" ht="15.75" customHeight="1" x14ac:dyDescent="0.2">
      <c r="F1130" s="16">
        <v>44658.09807788617</v>
      </c>
      <c r="G1130" s="24">
        <v>44658.09807788617</v>
      </c>
      <c r="H1130" s="25">
        <v>2412</v>
      </c>
      <c r="I1130" s="26">
        <f t="shared" si="36"/>
        <v>-1017182.1547444484</v>
      </c>
      <c r="J1130" s="26">
        <f t="shared" si="37"/>
        <v>1049634.1089160112</v>
      </c>
      <c r="K1130" s="26" t="str">
        <f t="shared" si="38"/>
        <v>Good</v>
      </c>
      <c r="L1130" s="25">
        <f t="shared" si="39"/>
        <v>2412</v>
      </c>
      <c r="M1130" s="26">
        <f t="shared" si="40"/>
        <v>-13975.836194986849</v>
      </c>
      <c r="N1130" s="26">
        <f t="shared" si="41"/>
        <v>20870.014808382854</v>
      </c>
      <c r="O1130" s="26" t="str">
        <f t="shared" si="42"/>
        <v>Good</v>
      </c>
      <c r="P1130" s="25">
        <f t="shared" si="43"/>
        <v>2412</v>
      </c>
      <c r="Q1130" s="25">
        <f t="shared" si="44"/>
        <v>2412</v>
      </c>
    </row>
    <row r="1131" spans="6:17" ht="15.75" customHeight="1" x14ac:dyDescent="0.2">
      <c r="F1131" s="16">
        <v>44657.522594454727</v>
      </c>
      <c r="G1131" s="24">
        <v>44657.522594454727</v>
      </c>
      <c r="H1131" s="25">
        <v>2569</v>
      </c>
      <c r="I1131" s="26">
        <f t="shared" si="36"/>
        <v>-1017182.1547444484</v>
      </c>
      <c r="J1131" s="26">
        <f t="shared" si="37"/>
        <v>1049634.1089160112</v>
      </c>
      <c r="K1131" s="26" t="str">
        <f t="shared" si="38"/>
        <v>Good</v>
      </c>
      <c r="L1131" s="25">
        <f t="shared" si="39"/>
        <v>2569</v>
      </c>
      <c r="M1131" s="26">
        <f t="shared" si="40"/>
        <v>-13975.836194986849</v>
      </c>
      <c r="N1131" s="26">
        <f t="shared" si="41"/>
        <v>20870.014808382854</v>
      </c>
      <c r="O1131" s="26" t="str">
        <f t="shared" si="42"/>
        <v>Good</v>
      </c>
      <c r="P1131" s="25">
        <f t="shared" si="43"/>
        <v>2569</v>
      </c>
      <c r="Q1131" s="25">
        <f t="shared" si="44"/>
        <v>2569</v>
      </c>
    </row>
    <row r="1132" spans="6:17" ht="15.75" customHeight="1" x14ac:dyDescent="0.2">
      <c r="F1132" s="16">
        <v>44656.929599568561</v>
      </c>
      <c r="G1132" s="24">
        <v>44656.929599568561</v>
      </c>
      <c r="H1132" s="25">
        <v>2775</v>
      </c>
      <c r="I1132" s="26">
        <f t="shared" si="36"/>
        <v>-1017182.1547444484</v>
      </c>
      <c r="J1132" s="26">
        <f t="shared" si="37"/>
        <v>1049634.1089160112</v>
      </c>
      <c r="K1132" s="26" t="str">
        <f t="shared" si="38"/>
        <v>Good</v>
      </c>
      <c r="L1132" s="25">
        <f t="shared" si="39"/>
        <v>2775</v>
      </c>
      <c r="M1132" s="26">
        <f t="shared" si="40"/>
        <v>-13975.836194986849</v>
      </c>
      <c r="N1132" s="26">
        <f t="shared" si="41"/>
        <v>20870.014808382854</v>
      </c>
      <c r="O1132" s="26" t="str">
        <f t="shared" si="42"/>
        <v>Good</v>
      </c>
      <c r="P1132" s="25">
        <f t="shared" si="43"/>
        <v>2775</v>
      </c>
      <c r="Q1132" s="25">
        <f t="shared" si="44"/>
        <v>2775</v>
      </c>
    </row>
    <row r="1133" spans="6:17" ht="15.75" customHeight="1" x14ac:dyDescent="0.2">
      <c r="F1133" s="16">
        <v>44656.396484345627</v>
      </c>
      <c r="G1133" s="24">
        <v>44656.396484345627</v>
      </c>
      <c r="H1133" s="25">
        <v>2260</v>
      </c>
      <c r="I1133" s="26">
        <f t="shared" si="36"/>
        <v>-1017182.1547444484</v>
      </c>
      <c r="J1133" s="26">
        <f t="shared" si="37"/>
        <v>1049634.1089160112</v>
      </c>
      <c r="K1133" s="26" t="str">
        <f t="shared" si="38"/>
        <v>Good</v>
      </c>
      <c r="L1133" s="25">
        <f t="shared" si="39"/>
        <v>2260</v>
      </c>
      <c r="M1133" s="26">
        <f t="shared" si="40"/>
        <v>-13975.836194986849</v>
      </c>
      <c r="N1133" s="26">
        <f t="shared" si="41"/>
        <v>20870.014808382854</v>
      </c>
      <c r="O1133" s="26" t="str">
        <f t="shared" si="42"/>
        <v>Good</v>
      </c>
      <c r="P1133" s="25">
        <f t="shared" si="43"/>
        <v>2260</v>
      </c>
      <c r="Q1133" s="25">
        <f t="shared" si="44"/>
        <v>2260</v>
      </c>
    </row>
    <row r="1134" spans="6:17" ht="15.75" customHeight="1" x14ac:dyDescent="0.2">
      <c r="F1134" s="16">
        <v>44655.828365882335</v>
      </c>
      <c r="G1134" s="24">
        <v>44655.828365882335</v>
      </c>
      <c r="H1134" s="25">
        <v>2366</v>
      </c>
      <c r="I1134" s="26">
        <f t="shared" si="36"/>
        <v>-1017182.1547444484</v>
      </c>
      <c r="J1134" s="26">
        <f t="shared" si="37"/>
        <v>1049634.1089160112</v>
      </c>
      <c r="K1134" s="26" t="str">
        <f t="shared" si="38"/>
        <v>Good</v>
      </c>
      <c r="L1134" s="25">
        <f t="shared" si="39"/>
        <v>2366</v>
      </c>
      <c r="M1134" s="26">
        <f t="shared" si="40"/>
        <v>-13975.836194986849</v>
      </c>
      <c r="N1134" s="26">
        <f t="shared" si="41"/>
        <v>20870.014808382854</v>
      </c>
      <c r="O1134" s="26" t="str">
        <f t="shared" si="42"/>
        <v>Good</v>
      </c>
      <c r="P1134" s="25">
        <f t="shared" si="43"/>
        <v>2366</v>
      </c>
      <c r="Q1134" s="25">
        <f t="shared" si="44"/>
        <v>2366</v>
      </c>
    </row>
    <row r="1135" spans="6:17" ht="15.75" customHeight="1" x14ac:dyDescent="0.2">
      <c r="F1135" s="16">
        <v>44655.275849230151</v>
      </c>
      <c r="G1135" s="24">
        <v>44655.275849230151</v>
      </c>
      <c r="H1135" s="25">
        <v>2769</v>
      </c>
      <c r="I1135" s="26">
        <f t="shared" si="36"/>
        <v>-1017182.1547444484</v>
      </c>
      <c r="J1135" s="26">
        <f t="shared" si="37"/>
        <v>1049634.1089160112</v>
      </c>
      <c r="K1135" s="26" t="str">
        <f t="shared" si="38"/>
        <v>Good</v>
      </c>
      <c r="L1135" s="25">
        <f t="shared" si="39"/>
        <v>2769</v>
      </c>
      <c r="M1135" s="26">
        <f t="shared" si="40"/>
        <v>-13975.836194986849</v>
      </c>
      <c r="N1135" s="26">
        <f t="shared" si="41"/>
        <v>20870.014808382854</v>
      </c>
      <c r="O1135" s="26" t="str">
        <f t="shared" si="42"/>
        <v>Good</v>
      </c>
      <c r="P1135" s="25">
        <f t="shared" si="43"/>
        <v>2769</v>
      </c>
      <c r="Q1135" s="25">
        <f t="shared" si="44"/>
        <v>2769</v>
      </c>
    </row>
    <row r="1136" spans="6:17" ht="15.75" customHeight="1" x14ac:dyDescent="0.2">
      <c r="F1136" s="16">
        <v>44652.956610495843</v>
      </c>
      <c r="G1136" s="24">
        <v>44652.956610495843</v>
      </c>
      <c r="H1136" s="25">
        <v>2925</v>
      </c>
      <c r="I1136" s="26">
        <f t="shared" si="36"/>
        <v>-1017182.1547444484</v>
      </c>
      <c r="J1136" s="26">
        <f t="shared" si="37"/>
        <v>1049634.1089160112</v>
      </c>
      <c r="K1136" s="26" t="str">
        <f t="shared" si="38"/>
        <v>Good</v>
      </c>
      <c r="L1136" s="25">
        <f t="shared" si="39"/>
        <v>2925</v>
      </c>
      <c r="M1136" s="26">
        <f t="shared" si="40"/>
        <v>-13975.836194986849</v>
      </c>
      <c r="N1136" s="26">
        <f t="shared" si="41"/>
        <v>20870.014808382854</v>
      </c>
      <c r="O1136" s="26" t="str">
        <f t="shared" si="42"/>
        <v>Good</v>
      </c>
      <c r="P1136" s="25">
        <f t="shared" si="43"/>
        <v>2925</v>
      </c>
      <c r="Q1136" s="25">
        <f t="shared" si="44"/>
        <v>2925</v>
      </c>
    </row>
    <row r="1137" spans="6:17" ht="15.75" customHeight="1" x14ac:dyDescent="0.2">
      <c r="F1137" s="16">
        <v>44652.421812148059</v>
      </c>
      <c r="G1137" s="24">
        <v>44652.421812148059</v>
      </c>
      <c r="H1137" s="25">
        <v>2529</v>
      </c>
      <c r="I1137" s="26">
        <f t="shared" si="36"/>
        <v>-1017182.1547444484</v>
      </c>
      <c r="J1137" s="26">
        <f t="shared" si="37"/>
        <v>1049634.1089160112</v>
      </c>
      <c r="K1137" s="26" t="str">
        <f t="shared" si="38"/>
        <v>Good</v>
      </c>
      <c r="L1137" s="25">
        <f t="shared" si="39"/>
        <v>2529</v>
      </c>
      <c r="M1137" s="26">
        <f t="shared" si="40"/>
        <v>-13975.836194986849</v>
      </c>
      <c r="N1137" s="26">
        <f t="shared" si="41"/>
        <v>20870.014808382854</v>
      </c>
      <c r="O1137" s="26" t="str">
        <f t="shared" si="42"/>
        <v>Good</v>
      </c>
      <c r="P1137" s="25">
        <f t="shared" si="43"/>
        <v>2529</v>
      </c>
      <c r="Q1137" s="25">
        <f t="shared" si="44"/>
        <v>2529</v>
      </c>
    </row>
    <row r="1138" spans="6:17" ht="15.75" customHeight="1" x14ac:dyDescent="0.2">
      <c r="F1138" s="16">
        <v>44651.846135848944</v>
      </c>
      <c r="G1138" s="24">
        <v>44651.846135848944</v>
      </c>
      <c r="H1138" s="25">
        <v>2338</v>
      </c>
      <c r="I1138" s="26">
        <f t="shared" si="36"/>
        <v>-1017182.1547444484</v>
      </c>
      <c r="J1138" s="26">
        <f t="shared" si="37"/>
        <v>1049634.1089160112</v>
      </c>
      <c r="K1138" s="26" t="str">
        <f t="shared" si="38"/>
        <v>Good</v>
      </c>
      <c r="L1138" s="25">
        <f t="shared" si="39"/>
        <v>2338</v>
      </c>
      <c r="M1138" s="26">
        <f t="shared" si="40"/>
        <v>-13975.836194986849</v>
      </c>
      <c r="N1138" s="26">
        <f t="shared" si="41"/>
        <v>20870.014808382854</v>
      </c>
      <c r="O1138" s="26" t="str">
        <f t="shared" si="42"/>
        <v>Good</v>
      </c>
      <c r="P1138" s="25">
        <f t="shared" si="43"/>
        <v>2338</v>
      </c>
      <c r="Q1138" s="25">
        <f t="shared" si="44"/>
        <v>2338</v>
      </c>
    </row>
    <row r="1139" spans="6:17" ht="15.75" customHeight="1" x14ac:dyDescent="0.2">
      <c r="F1139" s="16">
        <v>44651.273625699818</v>
      </c>
      <c r="G1139" s="24">
        <v>44651.273625699818</v>
      </c>
      <c r="H1139" s="25">
        <v>2789</v>
      </c>
      <c r="I1139" s="26">
        <f t="shared" si="36"/>
        <v>-1017182.1547444484</v>
      </c>
      <c r="J1139" s="26">
        <f t="shared" si="37"/>
        <v>1049634.1089160112</v>
      </c>
      <c r="K1139" s="26" t="str">
        <f t="shared" si="38"/>
        <v>Good</v>
      </c>
      <c r="L1139" s="25">
        <f t="shared" si="39"/>
        <v>2789</v>
      </c>
      <c r="M1139" s="26">
        <f t="shared" si="40"/>
        <v>-13975.836194986849</v>
      </c>
      <c r="N1139" s="26">
        <f t="shared" si="41"/>
        <v>20870.014808382854</v>
      </c>
      <c r="O1139" s="26" t="str">
        <f t="shared" si="42"/>
        <v>Good</v>
      </c>
      <c r="P1139" s="25">
        <f t="shared" si="43"/>
        <v>2789</v>
      </c>
      <c r="Q1139" s="25">
        <f t="shared" si="44"/>
        <v>2789</v>
      </c>
    </row>
    <row r="1140" spans="6:17" ht="15.75" customHeight="1" x14ac:dyDescent="0.2">
      <c r="F1140" s="16">
        <v>44650.712290402225</v>
      </c>
      <c r="G1140" s="24">
        <v>44650.712290402225</v>
      </c>
      <c r="H1140" s="25">
        <v>2869</v>
      </c>
      <c r="I1140" s="26">
        <f t="shared" si="36"/>
        <v>-1017182.1547444484</v>
      </c>
      <c r="J1140" s="26">
        <f t="shared" si="37"/>
        <v>1049634.1089160112</v>
      </c>
      <c r="K1140" s="26" t="str">
        <f t="shared" si="38"/>
        <v>Good</v>
      </c>
      <c r="L1140" s="25">
        <f t="shared" si="39"/>
        <v>2869</v>
      </c>
      <c r="M1140" s="26">
        <f t="shared" si="40"/>
        <v>-13975.836194986849</v>
      </c>
      <c r="N1140" s="26">
        <f t="shared" si="41"/>
        <v>20870.014808382854</v>
      </c>
      <c r="O1140" s="26" t="str">
        <f t="shared" si="42"/>
        <v>Good</v>
      </c>
      <c r="P1140" s="25">
        <f t="shared" si="43"/>
        <v>2869</v>
      </c>
      <c r="Q1140" s="25">
        <f t="shared" si="44"/>
        <v>2869</v>
      </c>
    </row>
    <row r="1141" spans="6:17" ht="15.75" customHeight="1" x14ac:dyDescent="0.2">
      <c r="F1141" s="16">
        <v>44650.124130197248</v>
      </c>
      <c r="G1141" s="24">
        <v>44650.124130197248</v>
      </c>
      <c r="H1141" s="25">
        <v>2650</v>
      </c>
      <c r="I1141" s="26">
        <f t="shared" si="36"/>
        <v>-1017182.1547444484</v>
      </c>
      <c r="J1141" s="26">
        <f t="shared" si="37"/>
        <v>1049634.1089160112</v>
      </c>
      <c r="K1141" s="26" t="str">
        <f t="shared" si="38"/>
        <v>Good</v>
      </c>
      <c r="L1141" s="25">
        <f t="shared" si="39"/>
        <v>2650</v>
      </c>
      <c r="M1141" s="26">
        <f t="shared" si="40"/>
        <v>-13975.836194986849</v>
      </c>
      <c r="N1141" s="26">
        <f t="shared" si="41"/>
        <v>20870.014808382854</v>
      </c>
      <c r="O1141" s="26" t="str">
        <f t="shared" si="42"/>
        <v>Good</v>
      </c>
      <c r="P1141" s="25">
        <f t="shared" si="43"/>
        <v>2650</v>
      </c>
      <c r="Q1141" s="25">
        <f t="shared" si="44"/>
        <v>2650</v>
      </c>
    </row>
    <row r="1142" spans="6:17" ht="15.75" customHeight="1" x14ac:dyDescent="0.2">
      <c r="F1142" s="16">
        <v>44649.582640042456</v>
      </c>
      <c r="G1142" s="24">
        <v>44649.582640042456</v>
      </c>
      <c r="H1142" s="25">
        <v>2691</v>
      </c>
      <c r="I1142" s="26">
        <f t="shared" si="36"/>
        <v>-1017182.1547444484</v>
      </c>
      <c r="J1142" s="26">
        <f t="shared" si="37"/>
        <v>1049634.1089160112</v>
      </c>
      <c r="K1142" s="26" t="str">
        <f t="shared" si="38"/>
        <v>Good</v>
      </c>
      <c r="L1142" s="25">
        <f t="shared" si="39"/>
        <v>2691</v>
      </c>
      <c r="M1142" s="26">
        <f t="shared" si="40"/>
        <v>-13975.836194986849</v>
      </c>
      <c r="N1142" s="26">
        <f t="shared" si="41"/>
        <v>20870.014808382854</v>
      </c>
      <c r="O1142" s="26" t="str">
        <f t="shared" si="42"/>
        <v>Good</v>
      </c>
      <c r="P1142" s="25">
        <f t="shared" si="43"/>
        <v>2691</v>
      </c>
      <c r="Q1142" s="25">
        <f t="shared" si="44"/>
        <v>2691</v>
      </c>
    </row>
    <row r="1143" spans="6:17" ht="15.75" customHeight="1" x14ac:dyDescent="0.2">
      <c r="F1143" s="16">
        <v>44648.969431773359</v>
      </c>
      <c r="G1143" s="24">
        <v>44648.969431773359</v>
      </c>
      <c r="H1143" s="25">
        <v>2841</v>
      </c>
      <c r="I1143" s="26">
        <f t="shared" si="36"/>
        <v>-1017182.1547444484</v>
      </c>
      <c r="J1143" s="26">
        <f t="shared" si="37"/>
        <v>1049634.1089160112</v>
      </c>
      <c r="K1143" s="26" t="str">
        <f t="shared" si="38"/>
        <v>Good</v>
      </c>
      <c r="L1143" s="25">
        <f t="shared" si="39"/>
        <v>2841</v>
      </c>
      <c r="M1143" s="26">
        <f t="shared" si="40"/>
        <v>-13975.836194986849</v>
      </c>
      <c r="N1143" s="26">
        <f t="shared" si="41"/>
        <v>20870.014808382854</v>
      </c>
      <c r="O1143" s="26" t="str">
        <f t="shared" si="42"/>
        <v>Good</v>
      </c>
      <c r="P1143" s="25">
        <f t="shared" si="43"/>
        <v>2841</v>
      </c>
      <c r="Q1143" s="25">
        <f t="shared" si="44"/>
        <v>2841</v>
      </c>
    </row>
    <row r="1144" spans="6:17" ht="15.75" customHeight="1" x14ac:dyDescent="0.2">
      <c r="F1144" s="16">
        <v>44648.439961160773</v>
      </c>
      <c r="G1144" s="24">
        <v>44648.439961160773</v>
      </c>
      <c r="H1144" s="25">
        <v>2920</v>
      </c>
      <c r="I1144" s="26">
        <f t="shared" si="36"/>
        <v>-1017182.1547444484</v>
      </c>
      <c r="J1144" s="26">
        <f t="shared" si="37"/>
        <v>1049634.1089160112</v>
      </c>
      <c r="K1144" s="26" t="str">
        <f t="shared" si="38"/>
        <v>Good</v>
      </c>
      <c r="L1144" s="25">
        <f t="shared" si="39"/>
        <v>2920</v>
      </c>
      <c r="M1144" s="26">
        <f t="shared" si="40"/>
        <v>-13975.836194986849</v>
      </c>
      <c r="N1144" s="26">
        <f t="shared" si="41"/>
        <v>20870.014808382854</v>
      </c>
      <c r="O1144" s="26" t="str">
        <f t="shared" si="42"/>
        <v>Good</v>
      </c>
      <c r="P1144" s="25">
        <f t="shared" si="43"/>
        <v>2920</v>
      </c>
      <c r="Q1144" s="25">
        <f t="shared" si="44"/>
        <v>2920</v>
      </c>
    </row>
    <row r="1145" spans="6:17" ht="15.75" customHeight="1" x14ac:dyDescent="0.2">
      <c r="F1145" s="16">
        <v>44645.621521718145</v>
      </c>
      <c r="G1145" s="24">
        <v>44645.621521718145</v>
      </c>
      <c r="H1145" s="25">
        <v>2461</v>
      </c>
      <c r="I1145" s="26">
        <f t="shared" si="36"/>
        <v>-1017182.1547444484</v>
      </c>
      <c r="J1145" s="26">
        <f t="shared" si="37"/>
        <v>1049634.1089160112</v>
      </c>
      <c r="K1145" s="26" t="str">
        <f t="shared" si="38"/>
        <v>Good</v>
      </c>
      <c r="L1145" s="25">
        <f t="shared" si="39"/>
        <v>2461</v>
      </c>
      <c r="M1145" s="26">
        <f t="shared" si="40"/>
        <v>-13975.836194986849</v>
      </c>
      <c r="N1145" s="26">
        <f t="shared" si="41"/>
        <v>20870.014808382854</v>
      </c>
      <c r="O1145" s="26" t="str">
        <f t="shared" si="42"/>
        <v>Good</v>
      </c>
      <c r="P1145" s="25">
        <f t="shared" si="43"/>
        <v>2461</v>
      </c>
      <c r="Q1145" s="25">
        <f t="shared" si="44"/>
        <v>2461</v>
      </c>
    </row>
    <row r="1146" spans="6:17" ht="15.75" customHeight="1" x14ac:dyDescent="0.2">
      <c r="F1146" s="16">
        <v>44645.026214801299</v>
      </c>
      <c r="G1146" s="24">
        <v>44645.026214801299</v>
      </c>
      <c r="H1146" s="25">
        <v>2816</v>
      </c>
      <c r="I1146" s="26">
        <f t="shared" si="36"/>
        <v>-1017182.1547444484</v>
      </c>
      <c r="J1146" s="26">
        <f t="shared" si="37"/>
        <v>1049634.1089160112</v>
      </c>
      <c r="K1146" s="26" t="str">
        <f t="shared" si="38"/>
        <v>Good</v>
      </c>
      <c r="L1146" s="25">
        <f t="shared" si="39"/>
        <v>2816</v>
      </c>
      <c r="M1146" s="26">
        <f t="shared" si="40"/>
        <v>-13975.836194986849</v>
      </c>
      <c r="N1146" s="26">
        <f t="shared" si="41"/>
        <v>20870.014808382854</v>
      </c>
      <c r="O1146" s="26" t="str">
        <f t="shared" si="42"/>
        <v>Good</v>
      </c>
      <c r="P1146" s="25">
        <f t="shared" si="43"/>
        <v>2816</v>
      </c>
      <c r="Q1146" s="25">
        <f t="shared" si="44"/>
        <v>2816</v>
      </c>
    </row>
    <row r="1147" spans="6:17" ht="15.75" customHeight="1" x14ac:dyDescent="0.2">
      <c r="F1147" s="16">
        <v>44644.422754306848</v>
      </c>
      <c r="G1147" s="24">
        <v>44644.422754306848</v>
      </c>
      <c r="H1147" s="25">
        <v>2933</v>
      </c>
      <c r="I1147" s="26">
        <f t="shared" si="36"/>
        <v>-1017182.1547444484</v>
      </c>
      <c r="J1147" s="26">
        <f t="shared" si="37"/>
        <v>1049634.1089160112</v>
      </c>
      <c r="K1147" s="26" t="str">
        <f t="shared" si="38"/>
        <v>Good</v>
      </c>
      <c r="L1147" s="25">
        <f t="shared" si="39"/>
        <v>2933</v>
      </c>
      <c r="M1147" s="26">
        <f t="shared" si="40"/>
        <v>-13975.836194986849</v>
      </c>
      <c r="N1147" s="26">
        <f t="shared" si="41"/>
        <v>20870.014808382854</v>
      </c>
      <c r="O1147" s="26" t="str">
        <f t="shared" si="42"/>
        <v>Good</v>
      </c>
      <c r="P1147" s="25">
        <f t="shared" si="43"/>
        <v>2933</v>
      </c>
      <c r="Q1147" s="25">
        <f t="shared" si="44"/>
        <v>2933</v>
      </c>
    </row>
    <row r="1148" spans="6:17" ht="15.75" customHeight="1" x14ac:dyDescent="0.2">
      <c r="F1148" s="16">
        <v>44643.845074881247</v>
      </c>
      <c r="G1148" s="24">
        <v>44643.845074881247</v>
      </c>
      <c r="H1148" s="25">
        <v>3145</v>
      </c>
      <c r="I1148" s="26">
        <f t="shared" si="36"/>
        <v>-1017182.1547444484</v>
      </c>
      <c r="J1148" s="26">
        <f t="shared" si="37"/>
        <v>1049634.1089160112</v>
      </c>
      <c r="K1148" s="26" t="str">
        <f t="shared" si="38"/>
        <v>Good</v>
      </c>
      <c r="L1148" s="25">
        <f t="shared" si="39"/>
        <v>3145</v>
      </c>
      <c r="M1148" s="26">
        <f t="shared" si="40"/>
        <v>-13975.836194986849</v>
      </c>
      <c r="N1148" s="26">
        <f t="shared" si="41"/>
        <v>20870.014808382854</v>
      </c>
      <c r="O1148" s="26" t="str">
        <f t="shared" si="42"/>
        <v>Good</v>
      </c>
      <c r="P1148" s="25">
        <f t="shared" si="43"/>
        <v>3145</v>
      </c>
      <c r="Q1148" s="25">
        <f t="shared" si="44"/>
        <v>3145</v>
      </c>
    </row>
    <row r="1149" spans="6:17" ht="15.75" customHeight="1" x14ac:dyDescent="0.2">
      <c r="F1149" s="16">
        <v>44643.294591642283</v>
      </c>
      <c r="G1149" s="24">
        <v>44643.294591642283</v>
      </c>
      <c r="H1149" s="25">
        <v>2767</v>
      </c>
      <c r="I1149" s="26">
        <f t="shared" si="36"/>
        <v>-1017182.1547444484</v>
      </c>
      <c r="J1149" s="26">
        <f t="shared" si="37"/>
        <v>1049634.1089160112</v>
      </c>
      <c r="K1149" s="26" t="str">
        <f t="shared" si="38"/>
        <v>Good</v>
      </c>
      <c r="L1149" s="25">
        <f t="shared" si="39"/>
        <v>2767</v>
      </c>
      <c r="M1149" s="26">
        <f t="shared" si="40"/>
        <v>-13975.836194986849</v>
      </c>
      <c r="N1149" s="26">
        <f t="shared" si="41"/>
        <v>20870.014808382854</v>
      </c>
      <c r="O1149" s="26" t="str">
        <f t="shared" si="42"/>
        <v>Good</v>
      </c>
      <c r="P1149" s="25">
        <f t="shared" si="43"/>
        <v>2767</v>
      </c>
      <c r="Q1149" s="25">
        <f t="shared" si="44"/>
        <v>2767</v>
      </c>
    </row>
    <row r="1150" spans="6:17" ht="15.75" customHeight="1" x14ac:dyDescent="0.2">
      <c r="F1150" s="16">
        <v>44642.751858174488</v>
      </c>
      <c r="G1150" s="24">
        <v>44642.751858174488</v>
      </c>
      <c r="H1150" s="25">
        <v>3102</v>
      </c>
      <c r="I1150" s="26">
        <f t="shared" si="36"/>
        <v>-1017182.1547444484</v>
      </c>
      <c r="J1150" s="26">
        <f t="shared" si="37"/>
        <v>1049634.1089160112</v>
      </c>
      <c r="K1150" s="26" t="str">
        <f t="shared" si="38"/>
        <v>Good</v>
      </c>
      <c r="L1150" s="25">
        <f t="shared" si="39"/>
        <v>3102</v>
      </c>
      <c r="M1150" s="26">
        <f t="shared" si="40"/>
        <v>-13975.836194986849</v>
      </c>
      <c r="N1150" s="26">
        <f t="shared" si="41"/>
        <v>20870.014808382854</v>
      </c>
      <c r="O1150" s="26" t="str">
        <f t="shared" si="42"/>
        <v>Good</v>
      </c>
      <c r="P1150" s="25">
        <f t="shared" si="43"/>
        <v>3102</v>
      </c>
      <c r="Q1150" s="25">
        <f t="shared" si="44"/>
        <v>3102</v>
      </c>
    </row>
    <row r="1151" spans="6:17" ht="15.75" customHeight="1" x14ac:dyDescent="0.2">
      <c r="F1151" s="16">
        <v>44642.187518235805</v>
      </c>
      <c r="G1151" s="24">
        <v>44642.187518235805</v>
      </c>
      <c r="H1151" s="25">
        <v>2752</v>
      </c>
      <c r="I1151" s="26">
        <f t="shared" si="36"/>
        <v>-1017182.1547444484</v>
      </c>
      <c r="J1151" s="26">
        <f t="shared" si="37"/>
        <v>1049634.1089160112</v>
      </c>
      <c r="K1151" s="26" t="str">
        <f t="shared" si="38"/>
        <v>Good</v>
      </c>
      <c r="L1151" s="25">
        <f t="shared" si="39"/>
        <v>2752</v>
      </c>
      <c r="M1151" s="26">
        <f t="shared" si="40"/>
        <v>-13975.836194986849</v>
      </c>
      <c r="N1151" s="26">
        <f t="shared" si="41"/>
        <v>20870.014808382854</v>
      </c>
      <c r="O1151" s="26" t="str">
        <f t="shared" si="42"/>
        <v>Good</v>
      </c>
      <c r="P1151" s="25">
        <f t="shared" si="43"/>
        <v>2752</v>
      </c>
      <c r="Q1151" s="25">
        <f t="shared" si="44"/>
        <v>2752</v>
      </c>
    </row>
    <row r="1152" spans="6:17" ht="15.75" customHeight="1" x14ac:dyDescent="0.2">
      <c r="F1152" s="16">
        <v>44641.578143658116</v>
      </c>
      <c r="G1152" s="24">
        <v>44641.578143658116</v>
      </c>
      <c r="H1152" s="25">
        <v>2833</v>
      </c>
      <c r="I1152" s="26">
        <f t="shared" si="36"/>
        <v>-1017182.1547444484</v>
      </c>
      <c r="J1152" s="26">
        <f t="shared" si="37"/>
        <v>1049634.1089160112</v>
      </c>
      <c r="K1152" s="26" t="str">
        <f t="shared" si="38"/>
        <v>Good</v>
      </c>
      <c r="L1152" s="25">
        <f t="shared" si="39"/>
        <v>2833</v>
      </c>
      <c r="M1152" s="26">
        <f t="shared" si="40"/>
        <v>-13975.836194986849</v>
      </c>
      <c r="N1152" s="26">
        <f t="shared" si="41"/>
        <v>20870.014808382854</v>
      </c>
      <c r="O1152" s="26" t="str">
        <f t="shared" si="42"/>
        <v>Good</v>
      </c>
      <c r="P1152" s="25">
        <f t="shared" si="43"/>
        <v>2833</v>
      </c>
      <c r="Q1152" s="25">
        <f t="shared" si="44"/>
        <v>2833</v>
      </c>
    </row>
    <row r="1153" spans="6:17" ht="15.75" customHeight="1" x14ac:dyDescent="0.2">
      <c r="F1153" s="16">
        <v>44641.046332171725</v>
      </c>
      <c r="G1153" s="24">
        <v>44641.046332171725</v>
      </c>
      <c r="H1153" s="25">
        <v>2838</v>
      </c>
      <c r="I1153" s="26">
        <f t="shared" si="36"/>
        <v>-1017182.1547444484</v>
      </c>
      <c r="J1153" s="26">
        <f t="shared" si="37"/>
        <v>1049634.1089160112</v>
      </c>
      <c r="K1153" s="26" t="str">
        <f t="shared" si="38"/>
        <v>Good</v>
      </c>
      <c r="L1153" s="25">
        <f t="shared" si="39"/>
        <v>2838</v>
      </c>
      <c r="M1153" s="26">
        <f t="shared" si="40"/>
        <v>-13975.836194986849</v>
      </c>
      <c r="N1153" s="26">
        <f t="shared" si="41"/>
        <v>20870.014808382854</v>
      </c>
      <c r="O1153" s="26" t="str">
        <f t="shared" si="42"/>
        <v>Good</v>
      </c>
      <c r="P1153" s="25">
        <f t="shared" si="43"/>
        <v>2838</v>
      </c>
      <c r="Q1153" s="25">
        <f t="shared" si="44"/>
        <v>2838</v>
      </c>
    </row>
    <row r="1154" spans="6:17" ht="15.75" customHeight="1" x14ac:dyDescent="0.2">
      <c r="F1154" s="16">
        <v>44638.775805137979</v>
      </c>
      <c r="G1154" s="24">
        <v>44638.775805137979</v>
      </c>
      <c r="H1154" s="25">
        <v>2994</v>
      </c>
      <c r="I1154" s="26">
        <f t="shared" si="36"/>
        <v>-1017182.1547444484</v>
      </c>
      <c r="J1154" s="26">
        <f t="shared" si="37"/>
        <v>1049634.1089160112</v>
      </c>
      <c r="K1154" s="26" t="str">
        <f t="shared" si="38"/>
        <v>Good</v>
      </c>
      <c r="L1154" s="25">
        <f t="shared" si="39"/>
        <v>2994</v>
      </c>
      <c r="M1154" s="26">
        <f t="shared" si="40"/>
        <v>-13975.836194986849</v>
      </c>
      <c r="N1154" s="26">
        <f t="shared" si="41"/>
        <v>20870.014808382854</v>
      </c>
      <c r="O1154" s="26" t="str">
        <f t="shared" si="42"/>
        <v>Good</v>
      </c>
      <c r="P1154" s="25">
        <f t="shared" si="43"/>
        <v>2994</v>
      </c>
      <c r="Q1154" s="25">
        <f t="shared" si="44"/>
        <v>2994</v>
      </c>
    </row>
    <row r="1155" spans="6:17" ht="15.75" customHeight="1" x14ac:dyDescent="0.2">
      <c r="F1155" s="16">
        <v>44638.236307863219</v>
      </c>
      <c r="G1155" s="24">
        <v>44638.236307863219</v>
      </c>
      <c r="H1155" s="25">
        <v>3203</v>
      </c>
      <c r="I1155" s="26">
        <f t="shared" si="36"/>
        <v>-1017182.1547444484</v>
      </c>
      <c r="J1155" s="26">
        <f t="shared" si="37"/>
        <v>1049634.1089160112</v>
      </c>
      <c r="K1155" s="26" t="str">
        <f t="shared" si="38"/>
        <v>Good</v>
      </c>
      <c r="L1155" s="25">
        <f t="shared" si="39"/>
        <v>3203</v>
      </c>
      <c r="M1155" s="26">
        <f t="shared" si="40"/>
        <v>-13975.836194986849</v>
      </c>
      <c r="N1155" s="26">
        <f t="shared" si="41"/>
        <v>20870.014808382854</v>
      </c>
      <c r="O1155" s="26" t="str">
        <f t="shared" si="42"/>
        <v>Good</v>
      </c>
      <c r="P1155" s="25">
        <f t="shared" si="43"/>
        <v>3203</v>
      </c>
      <c r="Q1155" s="25">
        <f t="shared" si="44"/>
        <v>3203</v>
      </c>
    </row>
    <row r="1156" spans="6:17" ht="15.75" customHeight="1" x14ac:dyDescent="0.2">
      <c r="F1156" s="16">
        <v>44637.694578674025</v>
      </c>
      <c r="G1156" s="24">
        <v>44637.694578674025</v>
      </c>
      <c r="H1156" s="25">
        <v>2940</v>
      </c>
      <c r="I1156" s="26">
        <f t="shared" si="36"/>
        <v>-1017182.1547444484</v>
      </c>
      <c r="J1156" s="26">
        <f t="shared" si="37"/>
        <v>1049634.1089160112</v>
      </c>
      <c r="K1156" s="26" t="str">
        <f t="shared" si="38"/>
        <v>Good</v>
      </c>
      <c r="L1156" s="25">
        <f t="shared" si="39"/>
        <v>2940</v>
      </c>
      <c r="M1156" s="26">
        <f t="shared" si="40"/>
        <v>-13975.836194986849</v>
      </c>
      <c r="N1156" s="26">
        <f t="shared" si="41"/>
        <v>20870.014808382854</v>
      </c>
      <c r="O1156" s="26" t="str">
        <f t="shared" si="42"/>
        <v>Good</v>
      </c>
      <c r="P1156" s="25">
        <f t="shared" si="43"/>
        <v>2940</v>
      </c>
      <c r="Q1156" s="25">
        <f t="shared" si="44"/>
        <v>2940</v>
      </c>
    </row>
    <row r="1157" spans="6:17" ht="15.75" customHeight="1" x14ac:dyDescent="0.2">
      <c r="F1157" s="16">
        <v>44637.155556710939</v>
      </c>
      <c r="G1157" s="24">
        <v>44637.155556710939</v>
      </c>
      <c r="H1157" s="25">
        <v>2964</v>
      </c>
      <c r="I1157" s="26">
        <f t="shared" si="36"/>
        <v>-1017182.1547444484</v>
      </c>
      <c r="J1157" s="26">
        <f t="shared" si="37"/>
        <v>1049634.1089160112</v>
      </c>
      <c r="K1157" s="26" t="str">
        <f t="shared" si="38"/>
        <v>Good</v>
      </c>
      <c r="L1157" s="25">
        <f t="shared" si="39"/>
        <v>2964</v>
      </c>
      <c r="M1157" s="26">
        <f t="shared" si="40"/>
        <v>-13975.836194986849</v>
      </c>
      <c r="N1157" s="26">
        <f t="shared" si="41"/>
        <v>20870.014808382854</v>
      </c>
      <c r="O1157" s="26" t="str">
        <f t="shared" si="42"/>
        <v>Good</v>
      </c>
      <c r="P1157" s="25">
        <f t="shared" si="43"/>
        <v>2964</v>
      </c>
      <c r="Q1157" s="25">
        <f t="shared" si="44"/>
        <v>2964</v>
      </c>
    </row>
    <row r="1158" spans="6:17" ht="15.75" customHeight="1" x14ac:dyDescent="0.2">
      <c r="F1158" s="16">
        <v>44636.625856444305</v>
      </c>
      <c r="G1158" s="24">
        <v>44636.625856444305</v>
      </c>
      <c r="H1158" s="25">
        <v>3205</v>
      </c>
      <c r="I1158" s="26">
        <f t="shared" si="36"/>
        <v>-1017182.1547444484</v>
      </c>
      <c r="J1158" s="26">
        <f t="shared" si="37"/>
        <v>1049634.1089160112</v>
      </c>
      <c r="K1158" s="26" t="str">
        <f t="shared" si="38"/>
        <v>Good</v>
      </c>
      <c r="L1158" s="25">
        <f t="shared" si="39"/>
        <v>3205</v>
      </c>
      <c r="M1158" s="26">
        <f t="shared" si="40"/>
        <v>-13975.836194986849</v>
      </c>
      <c r="N1158" s="26">
        <f t="shared" si="41"/>
        <v>20870.014808382854</v>
      </c>
      <c r="O1158" s="26" t="str">
        <f t="shared" si="42"/>
        <v>Good</v>
      </c>
      <c r="P1158" s="25">
        <f t="shared" si="43"/>
        <v>3205</v>
      </c>
      <c r="Q1158" s="25">
        <f t="shared" si="44"/>
        <v>3205</v>
      </c>
    </row>
    <row r="1159" spans="6:17" ht="15.75" customHeight="1" x14ac:dyDescent="0.2">
      <c r="F1159" s="16">
        <v>44636.019382139151</v>
      </c>
      <c r="G1159" s="24">
        <v>44636.019382139151</v>
      </c>
      <c r="H1159" s="25">
        <v>2902</v>
      </c>
      <c r="I1159" s="26">
        <f t="shared" si="36"/>
        <v>-1017182.1547444484</v>
      </c>
      <c r="J1159" s="26">
        <f t="shared" si="37"/>
        <v>1049634.1089160112</v>
      </c>
      <c r="K1159" s="26" t="str">
        <f t="shared" si="38"/>
        <v>Good</v>
      </c>
      <c r="L1159" s="25">
        <f t="shared" si="39"/>
        <v>2902</v>
      </c>
      <c r="M1159" s="26">
        <f t="shared" si="40"/>
        <v>-13975.836194986849</v>
      </c>
      <c r="N1159" s="26">
        <f t="shared" si="41"/>
        <v>20870.014808382854</v>
      </c>
      <c r="O1159" s="26" t="str">
        <f t="shared" si="42"/>
        <v>Good</v>
      </c>
      <c r="P1159" s="25">
        <f t="shared" si="43"/>
        <v>2902</v>
      </c>
      <c r="Q1159" s="25">
        <f t="shared" si="44"/>
        <v>2902</v>
      </c>
    </row>
    <row r="1160" spans="6:17" ht="15.75" customHeight="1" x14ac:dyDescent="0.2">
      <c r="F1160" s="16">
        <v>44635.430165430465</v>
      </c>
      <c r="G1160" s="24">
        <v>44635.430165430465</v>
      </c>
      <c r="H1160" s="25">
        <v>3134</v>
      </c>
      <c r="I1160" s="26">
        <f t="shared" si="36"/>
        <v>-1017182.1547444484</v>
      </c>
      <c r="J1160" s="26">
        <f t="shared" si="37"/>
        <v>1049634.1089160112</v>
      </c>
      <c r="K1160" s="26" t="str">
        <f t="shared" si="38"/>
        <v>Good</v>
      </c>
      <c r="L1160" s="25">
        <f t="shared" si="39"/>
        <v>3134</v>
      </c>
      <c r="M1160" s="26">
        <f t="shared" si="40"/>
        <v>-13975.836194986849</v>
      </c>
      <c r="N1160" s="26">
        <f t="shared" si="41"/>
        <v>20870.014808382854</v>
      </c>
      <c r="O1160" s="26" t="str">
        <f t="shared" si="42"/>
        <v>Good</v>
      </c>
      <c r="P1160" s="25">
        <f t="shared" si="43"/>
        <v>3134</v>
      </c>
      <c r="Q1160" s="25">
        <f t="shared" si="44"/>
        <v>3134</v>
      </c>
    </row>
    <row r="1161" spans="6:17" ht="15.75" customHeight="1" x14ac:dyDescent="0.2">
      <c r="F1161" s="16">
        <v>44634.878344708028</v>
      </c>
      <c r="G1161" s="24">
        <v>44634.878344708028</v>
      </c>
      <c r="H1161" s="25">
        <v>2803</v>
      </c>
      <c r="I1161" s="26">
        <f t="shared" si="36"/>
        <v>-1017182.1547444484</v>
      </c>
      <c r="J1161" s="26">
        <f t="shared" si="37"/>
        <v>1049634.1089160112</v>
      </c>
      <c r="K1161" s="26" t="str">
        <f t="shared" si="38"/>
        <v>Good</v>
      </c>
      <c r="L1161" s="25">
        <f t="shared" si="39"/>
        <v>2803</v>
      </c>
      <c r="M1161" s="26">
        <f t="shared" si="40"/>
        <v>-13975.836194986849</v>
      </c>
      <c r="N1161" s="26">
        <f t="shared" si="41"/>
        <v>20870.014808382854</v>
      </c>
      <c r="O1161" s="26" t="str">
        <f t="shared" si="42"/>
        <v>Good</v>
      </c>
      <c r="P1161" s="25">
        <f t="shared" si="43"/>
        <v>2803</v>
      </c>
      <c r="Q1161" s="25">
        <f t="shared" si="44"/>
        <v>2803</v>
      </c>
    </row>
    <row r="1162" spans="6:17" ht="15.75" customHeight="1" x14ac:dyDescent="0.2">
      <c r="F1162" s="16">
        <v>44634.273578613902</v>
      </c>
      <c r="G1162" s="24">
        <v>44634.273578613902</v>
      </c>
      <c r="H1162" s="25">
        <v>3374</v>
      </c>
      <c r="I1162" s="26">
        <f t="shared" si="36"/>
        <v>-1017182.1547444484</v>
      </c>
      <c r="J1162" s="26">
        <f t="shared" si="37"/>
        <v>1049634.1089160112</v>
      </c>
      <c r="K1162" s="26" t="str">
        <f t="shared" si="38"/>
        <v>Good</v>
      </c>
      <c r="L1162" s="25">
        <f t="shared" si="39"/>
        <v>3374</v>
      </c>
      <c r="M1162" s="26">
        <f t="shared" si="40"/>
        <v>-13975.836194986849</v>
      </c>
      <c r="N1162" s="26">
        <f t="shared" si="41"/>
        <v>20870.014808382854</v>
      </c>
      <c r="O1162" s="26" t="str">
        <f t="shared" si="42"/>
        <v>Good</v>
      </c>
      <c r="P1162" s="25">
        <f t="shared" si="43"/>
        <v>3374</v>
      </c>
      <c r="Q1162" s="25">
        <f t="shared" si="44"/>
        <v>3374</v>
      </c>
    </row>
    <row r="1163" spans="6:17" ht="15.75" customHeight="1" x14ac:dyDescent="0.2">
      <c r="F1163" s="16">
        <v>44631.968068399059</v>
      </c>
      <c r="G1163" s="24">
        <v>44631.968068399059</v>
      </c>
      <c r="H1163" s="25">
        <v>3403</v>
      </c>
      <c r="I1163" s="26">
        <f t="shared" si="36"/>
        <v>-1017182.1547444484</v>
      </c>
      <c r="J1163" s="26">
        <f t="shared" si="37"/>
        <v>1049634.1089160112</v>
      </c>
      <c r="K1163" s="26" t="str">
        <f t="shared" si="38"/>
        <v>Good</v>
      </c>
      <c r="L1163" s="25">
        <f t="shared" si="39"/>
        <v>3403</v>
      </c>
      <c r="M1163" s="26">
        <f t="shared" si="40"/>
        <v>-13975.836194986849</v>
      </c>
      <c r="N1163" s="26">
        <f t="shared" si="41"/>
        <v>20870.014808382854</v>
      </c>
      <c r="O1163" s="26" t="str">
        <f t="shared" si="42"/>
        <v>Good</v>
      </c>
      <c r="P1163" s="25">
        <f t="shared" si="43"/>
        <v>3403</v>
      </c>
      <c r="Q1163" s="25">
        <f t="shared" si="44"/>
        <v>3403</v>
      </c>
    </row>
    <row r="1164" spans="6:17" ht="15.75" customHeight="1" x14ac:dyDescent="0.2">
      <c r="F1164" s="16">
        <v>44631.355509685338</v>
      </c>
      <c r="G1164" s="24">
        <v>44631.355509685338</v>
      </c>
      <c r="H1164" s="25">
        <v>3451</v>
      </c>
      <c r="I1164" s="26">
        <f t="shared" si="36"/>
        <v>-1017182.1547444484</v>
      </c>
      <c r="J1164" s="26">
        <f t="shared" si="37"/>
        <v>1049634.1089160112</v>
      </c>
      <c r="K1164" s="26" t="str">
        <f t="shared" si="38"/>
        <v>Good</v>
      </c>
      <c r="L1164" s="25">
        <f t="shared" si="39"/>
        <v>3451</v>
      </c>
      <c r="M1164" s="26">
        <f t="shared" si="40"/>
        <v>-13975.836194986849</v>
      </c>
      <c r="N1164" s="26">
        <f t="shared" si="41"/>
        <v>20870.014808382854</v>
      </c>
      <c r="O1164" s="26" t="str">
        <f t="shared" si="42"/>
        <v>Good</v>
      </c>
      <c r="P1164" s="25">
        <f t="shared" si="43"/>
        <v>3451</v>
      </c>
      <c r="Q1164" s="25">
        <f t="shared" si="44"/>
        <v>3451</v>
      </c>
    </row>
    <row r="1165" spans="6:17" ht="15.75" customHeight="1" x14ac:dyDescent="0.2">
      <c r="F1165" s="16">
        <v>44630.771313748897</v>
      </c>
      <c r="G1165" s="24">
        <v>44630.771313748897</v>
      </c>
      <c r="H1165" s="25">
        <v>3124</v>
      </c>
      <c r="I1165" s="26">
        <f t="shared" si="36"/>
        <v>-1017182.1547444484</v>
      </c>
      <c r="J1165" s="26">
        <f t="shared" si="37"/>
        <v>1049634.1089160112</v>
      </c>
      <c r="K1165" s="26" t="str">
        <f t="shared" si="38"/>
        <v>Good</v>
      </c>
      <c r="L1165" s="25">
        <f t="shared" si="39"/>
        <v>3124</v>
      </c>
      <c r="M1165" s="26">
        <f t="shared" si="40"/>
        <v>-13975.836194986849</v>
      </c>
      <c r="N1165" s="26">
        <f t="shared" si="41"/>
        <v>20870.014808382854</v>
      </c>
      <c r="O1165" s="26" t="str">
        <f t="shared" si="42"/>
        <v>Good</v>
      </c>
      <c r="P1165" s="25">
        <f t="shared" si="43"/>
        <v>3124</v>
      </c>
      <c r="Q1165" s="25">
        <f t="shared" si="44"/>
        <v>3124</v>
      </c>
    </row>
    <row r="1166" spans="6:17" ht="15.75" customHeight="1" x14ac:dyDescent="0.2">
      <c r="F1166" s="16">
        <v>44630.222780089367</v>
      </c>
      <c r="G1166" s="24">
        <v>44630.222780089367</v>
      </c>
      <c r="H1166" s="25">
        <v>3359</v>
      </c>
      <c r="I1166" s="26">
        <f t="shared" si="36"/>
        <v>-1017182.1547444484</v>
      </c>
      <c r="J1166" s="26">
        <f t="shared" si="37"/>
        <v>1049634.1089160112</v>
      </c>
      <c r="K1166" s="26" t="str">
        <f t="shared" si="38"/>
        <v>Good</v>
      </c>
      <c r="L1166" s="25">
        <f t="shared" si="39"/>
        <v>3359</v>
      </c>
      <c r="M1166" s="26">
        <f t="shared" si="40"/>
        <v>-13975.836194986849</v>
      </c>
      <c r="N1166" s="26">
        <f t="shared" si="41"/>
        <v>20870.014808382854</v>
      </c>
      <c r="O1166" s="26" t="str">
        <f t="shared" si="42"/>
        <v>Good</v>
      </c>
      <c r="P1166" s="25">
        <f t="shared" si="43"/>
        <v>3359</v>
      </c>
      <c r="Q1166" s="25">
        <f t="shared" si="44"/>
        <v>3359</v>
      </c>
    </row>
    <row r="1167" spans="6:17" ht="15.75" customHeight="1" x14ac:dyDescent="0.2">
      <c r="F1167" s="16">
        <v>44629.6880801562</v>
      </c>
      <c r="G1167" s="24">
        <v>44629.6880801562</v>
      </c>
      <c r="H1167" s="25">
        <v>3356</v>
      </c>
      <c r="I1167" s="26">
        <f t="shared" si="36"/>
        <v>-1017182.1547444484</v>
      </c>
      <c r="J1167" s="26">
        <f t="shared" si="37"/>
        <v>1049634.1089160112</v>
      </c>
      <c r="K1167" s="26" t="str">
        <f t="shared" si="38"/>
        <v>Good</v>
      </c>
      <c r="L1167" s="25">
        <f t="shared" si="39"/>
        <v>3356</v>
      </c>
      <c r="M1167" s="26">
        <f t="shared" si="40"/>
        <v>-13975.836194986849</v>
      </c>
      <c r="N1167" s="26">
        <f t="shared" si="41"/>
        <v>20870.014808382854</v>
      </c>
      <c r="O1167" s="26" t="str">
        <f t="shared" si="42"/>
        <v>Good</v>
      </c>
      <c r="P1167" s="25">
        <f t="shared" si="43"/>
        <v>3356</v>
      </c>
      <c r="Q1167" s="25">
        <f t="shared" si="44"/>
        <v>3356</v>
      </c>
    </row>
    <row r="1168" spans="6:17" ht="15.75" customHeight="1" x14ac:dyDescent="0.2">
      <c r="F1168" s="16">
        <v>44629.118403921275</v>
      </c>
      <c r="G1168" s="24">
        <v>44629.118403921275</v>
      </c>
      <c r="H1168" s="25">
        <v>3062</v>
      </c>
      <c r="I1168" s="26">
        <f t="shared" si="36"/>
        <v>-1017182.1547444484</v>
      </c>
      <c r="J1168" s="26">
        <f t="shared" si="37"/>
        <v>1049634.1089160112</v>
      </c>
      <c r="K1168" s="26" t="str">
        <f t="shared" si="38"/>
        <v>Good</v>
      </c>
      <c r="L1168" s="25">
        <f t="shared" si="39"/>
        <v>3062</v>
      </c>
      <c r="M1168" s="26">
        <f t="shared" si="40"/>
        <v>-13975.836194986849</v>
      </c>
      <c r="N1168" s="26">
        <f t="shared" si="41"/>
        <v>20870.014808382854</v>
      </c>
      <c r="O1168" s="26" t="str">
        <f t="shared" si="42"/>
        <v>Good</v>
      </c>
      <c r="P1168" s="25">
        <f t="shared" si="43"/>
        <v>3062</v>
      </c>
      <c r="Q1168" s="25">
        <f t="shared" si="44"/>
        <v>3062</v>
      </c>
    </row>
    <row r="1169" spans="6:17" ht="15.75" customHeight="1" x14ac:dyDescent="0.2">
      <c r="F1169" s="16">
        <v>44628.563088613388</v>
      </c>
      <c r="G1169" s="24">
        <v>44628.563088613388</v>
      </c>
      <c r="H1169" s="25">
        <v>3333</v>
      </c>
      <c r="I1169" s="26">
        <f t="shared" si="36"/>
        <v>-1017182.1547444484</v>
      </c>
      <c r="J1169" s="26">
        <f t="shared" si="37"/>
        <v>1049634.1089160112</v>
      </c>
      <c r="K1169" s="26" t="str">
        <f t="shared" si="38"/>
        <v>Good</v>
      </c>
      <c r="L1169" s="25">
        <f t="shared" si="39"/>
        <v>3333</v>
      </c>
      <c r="M1169" s="26">
        <f t="shared" si="40"/>
        <v>-13975.836194986849</v>
      </c>
      <c r="N1169" s="26">
        <f t="shared" si="41"/>
        <v>20870.014808382854</v>
      </c>
      <c r="O1169" s="26" t="str">
        <f t="shared" si="42"/>
        <v>Good</v>
      </c>
      <c r="P1169" s="25">
        <f t="shared" si="43"/>
        <v>3333</v>
      </c>
      <c r="Q1169" s="25">
        <f t="shared" si="44"/>
        <v>3333</v>
      </c>
    </row>
    <row r="1170" spans="6:17" ht="15.75" customHeight="1" x14ac:dyDescent="0.2">
      <c r="F1170" s="16">
        <v>44628.0146903434</v>
      </c>
      <c r="G1170" s="24">
        <v>44628.0146903434</v>
      </c>
      <c r="H1170" s="25">
        <v>2743</v>
      </c>
      <c r="I1170" s="26">
        <f t="shared" si="36"/>
        <v>-1017182.1547444484</v>
      </c>
      <c r="J1170" s="26">
        <f t="shared" si="37"/>
        <v>1049634.1089160112</v>
      </c>
      <c r="K1170" s="26" t="str">
        <f t="shared" si="38"/>
        <v>Good</v>
      </c>
      <c r="L1170" s="25">
        <f t="shared" si="39"/>
        <v>2743</v>
      </c>
      <c r="M1170" s="26">
        <f t="shared" si="40"/>
        <v>-13975.836194986849</v>
      </c>
      <c r="N1170" s="26">
        <f t="shared" si="41"/>
        <v>20870.014808382854</v>
      </c>
      <c r="O1170" s="26" t="str">
        <f t="shared" si="42"/>
        <v>Good</v>
      </c>
      <c r="P1170" s="25">
        <f t="shared" si="43"/>
        <v>2743</v>
      </c>
      <c r="Q1170" s="25">
        <f t="shared" si="44"/>
        <v>2743</v>
      </c>
    </row>
    <row r="1171" spans="6:17" ht="15.75" customHeight="1" x14ac:dyDescent="0.2">
      <c r="F1171" s="16">
        <v>44627.428670587185</v>
      </c>
      <c r="G1171" s="24">
        <v>44627.428670587185</v>
      </c>
      <c r="H1171" s="25">
        <v>2911</v>
      </c>
      <c r="I1171" s="26">
        <f t="shared" si="36"/>
        <v>-1017182.1547444484</v>
      </c>
      <c r="J1171" s="26">
        <f t="shared" si="37"/>
        <v>1049634.1089160112</v>
      </c>
      <c r="K1171" s="26" t="str">
        <f t="shared" si="38"/>
        <v>Good</v>
      </c>
      <c r="L1171" s="25">
        <f t="shared" si="39"/>
        <v>2911</v>
      </c>
      <c r="M1171" s="26">
        <f t="shared" si="40"/>
        <v>-13975.836194986849</v>
      </c>
      <c r="N1171" s="26">
        <f t="shared" si="41"/>
        <v>20870.014808382854</v>
      </c>
      <c r="O1171" s="26" t="str">
        <f t="shared" si="42"/>
        <v>Good</v>
      </c>
      <c r="P1171" s="25">
        <f t="shared" si="43"/>
        <v>2911</v>
      </c>
      <c r="Q1171" s="25">
        <f t="shared" si="44"/>
        <v>2911</v>
      </c>
    </row>
    <row r="1172" spans="6:17" ht="15.75" customHeight="1" x14ac:dyDescent="0.2">
      <c r="F1172" s="16">
        <v>44624.537073542626</v>
      </c>
      <c r="G1172" s="24">
        <v>44624.537073542626</v>
      </c>
      <c r="H1172" s="25">
        <v>3143</v>
      </c>
      <c r="I1172" s="26">
        <f t="shared" si="36"/>
        <v>-1017182.1547444484</v>
      </c>
      <c r="J1172" s="26">
        <f t="shared" si="37"/>
        <v>1049634.1089160112</v>
      </c>
      <c r="K1172" s="26" t="str">
        <f t="shared" si="38"/>
        <v>Good</v>
      </c>
      <c r="L1172" s="25">
        <f t="shared" si="39"/>
        <v>3143</v>
      </c>
      <c r="M1172" s="26">
        <f t="shared" si="40"/>
        <v>-13975.836194986849</v>
      </c>
      <c r="N1172" s="26">
        <f t="shared" si="41"/>
        <v>20870.014808382854</v>
      </c>
      <c r="O1172" s="26" t="str">
        <f t="shared" si="42"/>
        <v>Good</v>
      </c>
      <c r="P1172" s="25">
        <f t="shared" si="43"/>
        <v>3143</v>
      </c>
      <c r="Q1172" s="25">
        <f t="shared" si="44"/>
        <v>3143</v>
      </c>
    </row>
    <row r="1173" spans="6:17" ht="15.75" customHeight="1" x14ac:dyDescent="0.2">
      <c r="F1173" s="16">
        <v>44623.952166750314</v>
      </c>
      <c r="G1173" s="24">
        <v>44623.952166750314</v>
      </c>
      <c r="H1173" s="25">
        <v>3031</v>
      </c>
      <c r="I1173" s="26">
        <f t="shared" si="36"/>
        <v>-1017182.1547444484</v>
      </c>
      <c r="J1173" s="26">
        <f t="shared" si="37"/>
        <v>1049634.1089160112</v>
      </c>
      <c r="K1173" s="26" t="str">
        <f t="shared" si="38"/>
        <v>Good</v>
      </c>
      <c r="L1173" s="25">
        <f t="shared" si="39"/>
        <v>3031</v>
      </c>
      <c r="M1173" s="26">
        <f t="shared" si="40"/>
        <v>-13975.836194986849</v>
      </c>
      <c r="N1173" s="26">
        <f t="shared" si="41"/>
        <v>20870.014808382854</v>
      </c>
      <c r="O1173" s="26" t="str">
        <f t="shared" si="42"/>
        <v>Good</v>
      </c>
      <c r="P1173" s="25">
        <f t="shared" si="43"/>
        <v>3031</v>
      </c>
      <c r="Q1173" s="25">
        <f t="shared" si="44"/>
        <v>3031</v>
      </c>
    </row>
    <row r="1174" spans="6:17" ht="15.75" customHeight="1" x14ac:dyDescent="0.2">
      <c r="F1174" s="16">
        <v>44623.408670940451</v>
      </c>
      <c r="G1174" s="24">
        <v>44623.408670940451</v>
      </c>
      <c r="H1174" s="25">
        <v>3301</v>
      </c>
      <c r="I1174" s="26">
        <f t="shared" si="36"/>
        <v>-1017182.1547444484</v>
      </c>
      <c r="J1174" s="26">
        <f t="shared" si="37"/>
        <v>1049634.1089160112</v>
      </c>
      <c r="K1174" s="26" t="str">
        <f t="shared" si="38"/>
        <v>Good</v>
      </c>
      <c r="L1174" s="25">
        <f t="shared" si="39"/>
        <v>3301</v>
      </c>
      <c r="M1174" s="26">
        <f t="shared" si="40"/>
        <v>-13975.836194986849</v>
      </c>
      <c r="N1174" s="26">
        <f t="shared" si="41"/>
        <v>20870.014808382854</v>
      </c>
      <c r="O1174" s="26" t="str">
        <f t="shared" si="42"/>
        <v>Good</v>
      </c>
      <c r="P1174" s="25">
        <f t="shared" si="43"/>
        <v>3301</v>
      </c>
      <c r="Q1174" s="25">
        <f t="shared" si="44"/>
        <v>3301</v>
      </c>
    </row>
    <row r="1175" spans="6:17" ht="15.75" customHeight="1" x14ac:dyDescent="0.2">
      <c r="F1175" s="16">
        <v>44622.845975360731</v>
      </c>
      <c r="G1175" s="24">
        <v>44622.845975360731</v>
      </c>
      <c r="H1175" s="25">
        <v>2918</v>
      </c>
      <c r="I1175" s="26">
        <f t="shared" si="36"/>
        <v>-1017182.1547444484</v>
      </c>
      <c r="J1175" s="26">
        <f t="shared" si="37"/>
        <v>1049634.1089160112</v>
      </c>
      <c r="K1175" s="26" t="str">
        <f t="shared" si="38"/>
        <v>Good</v>
      </c>
      <c r="L1175" s="25">
        <f t="shared" si="39"/>
        <v>2918</v>
      </c>
      <c r="M1175" s="26">
        <f t="shared" si="40"/>
        <v>-13975.836194986849</v>
      </c>
      <c r="N1175" s="26">
        <f t="shared" si="41"/>
        <v>20870.014808382854</v>
      </c>
      <c r="O1175" s="26" t="str">
        <f t="shared" si="42"/>
        <v>Good</v>
      </c>
      <c r="P1175" s="25">
        <f t="shared" si="43"/>
        <v>2918</v>
      </c>
      <c r="Q1175" s="25">
        <f t="shared" si="44"/>
        <v>2918</v>
      </c>
    </row>
    <row r="1176" spans="6:17" ht="15.75" customHeight="1" x14ac:dyDescent="0.2">
      <c r="F1176" s="16">
        <v>44622.291776154299</v>
      </c>
      <c r="G1176" s="24">
        <v>44622.291776154299</v>
      </c>
      <c r="H1176" s="25">
        <v>2970</v>
      </c>
      <c r="I1176" s="26">
        <f t="shared" si="36"/>
        <v>-1017182.1547444484</v>
      </c>
      <c r="J1176" s="26">
        <f t="shared" si="37"/>
        <v>1049634.1089160112</v>
      </c>
      <c r="K1176" s="26" t="str">
        <f t="shared" si="38"/>
        <v>Good</v>
      </c>
      <c r="L1176" s="25">
        <f t="shared" si="39"/>
        <v>2970</v>
      </c>
      <c r="M1176" s="26">
        <f t="shared" si="40"/>
        <v>-13975.836194986849</v>
      </c>
      <c r="N1176" s="26">
        <f t="shared" si="41"/>
        <v>20870.014808382854</v>
      </c>
      <c r="O1176" s="26" t="str">
        <f t="shared" si="42"/>
        <v>Good</v>
      </c>
      <c r="P1176" s="25">
        <f t="shared" si="43"/>
        <v>2970</v>
      </c>
      <c r="Q1176" s="25">
        <f t="shared" si="44"/>
        <v>2970</v>
      </c>
    </row>
    <row r="1177" spans="6:17" ht="15.75" customHeight="1" x14ac:dyDescent="0.2">
      <c r="F1177" s="16">
        <v>44621.756612920995</v>
      </c>
      <c r="G1177" s="24">
        <v>44621.756612920995</v>
      </c>
      <c r="H1177" s="25">
        <v>3042</v>
      </c>
      <c r="I1177" s="26">
        <f t="shared" si="36"/>
        <v>-1017182.1547444484</v>
      </c>
      <c r="J1177" s="26">
        <f t="shared" si="37"/>
        <v>1049634.1089160112</v>
      </c>
      <c r="K1177" s="26" t="str">
        <f t="shared" si="38"/>
        <v>Good</v>
      </c>
      <c r="L1177" s="25">
        <f t="shared" si="39"/>
        <v>3042</v>
      </c>
      <c r="M1177" s="26">
        <f t="shared" si="40"/>
        <v>-13975.836194986849</v>
      </c>
      <c r="N1177" s="26">
        <f t="shared" si="41"/>
        <v>20870.014808382854</v>
      </c>
      <c r="O1177" s="26" t="str">
        <f t="shared" si="42"/>
        <v>Good</v>
      </c>
      <c r="P1177" s="25">
        <f t="shared" si="43"/>
        <v>3042</v>
      </c>
      <c r="Q1177" s="25">
        <f t="shared" si="44"/>
        <v>3042</v>
      </c>
    </row>
    <row r="1178" spans="6:17" ht="15.75" customHeight="1" x14ac:dyDescent="0.2">
      <c r="F1178" s="16">
        <v>44621.145622485237</v>
      </c>
      <c r="G1178" s="24">
        <v>44621.145622485237</v>
      </c>
      <c r="H1178" s="25">
        <v>3279</v>
      </c>
      <c r="I1178" s="26">
        <f t="shared" si="36"/>
        <v>-1017182.1547444484</v>
      </c>
      <c r="J1178" s="26">
        <f t="shared" si="37"/>
        <v>1049634.1089160112</v>
      </c>
      <c r="K1178" s="26" t="str">
        <f t="shared" si="38"/>
        <v>Good</v>
      </c>
      <c r="L1178" s="25">
        <f t="shared" si="39"/>
        <v>3279</v>
      </c>
      <c r="M1178" s="26">
        <f t="shared" si="40"/>
        <v>-13975.836194986849</v>
      </c>
      <c r="N1178" s="26">
        <f t="shared" si="41"/>
        <v>20870.014808382854</v>
      </c>
      <c r="O1178" s="26" t="str">
        <f t="shared" si="42"/>
        <v>Good</v>
      </c>
      <c r="P1178" s="25">
        <f t="shared" si="43"/>
        <v>3279</v>
      </c>
      <c r="Q1178" s="25">
        <f t="shared" si="44"/>
        <v>3279</v>
      </c>
    </row>
    <row r="1179" spans="6:17" ht="15.75" customHeight="1" x14ac:dyDescent="0.2">
      <c r="F1179" s="16">
        <v>44620.570349666545</v>
      </c>
      <c r="G1179" s="24">
        <v>44620.570349666545</v>
      </c>
      <c r="H1179" s="25">
        <v>2973</v>
      </c>
      <c r="I1179" s="26">
        <f t="shared" si="36"/>
        <v>-1017182.1547444484</v>
      </c>
      <c r="J1179" s="26">
        <f t="shared" si="37"/>
        <v>1049634.1089160112</v>
      </c>
      <c r="K1179" s="26" t="str">
        <f t="shared" si="38"/>
        <v>Good</v>
      </c>
      <c r="L1179" s="25">
        <f t="shared" si="39"/>
        <v>2973</v>
      </c>
      <c r="M1179" s="26">
        <f t="shared" si="40"/>
        <v>-13975.836194986849</v>
      </c>
      <c r="N1179" s="26">
        <f t="shared" si="41"/>
        <v>20870.014808382854</v>
      </c>
      <c r="O1179" s="26" t="str">
        <f t="shared" si="42"/>
        <v>Good</v>
      </c>
      <c r="P1179" s="25">
        <f t="shared" si="43"/>
        <v>2973</v>
      </c>
      <c r="Q1179" s="25">
        <f t="shared" si="44"/>
        <v>2973</v>
      </c>
    </row>
    <row r="1180" spans="6:17" ht="15.75" customHeight="1" x14ac:dyDescent="0.2">
      <c r="F1180" s="16">
        <v>44617.647470849224</v>
      </c>
      <c r="G1180" s="24">
        <v>44617.647470849224</v>
      </c>
      <c r="H1180" s="25">
        <v>3485</v>
      </c>
      <c r="I1180" s="26">
        <f t="shared" si="36"/>
        <v>-1017182.1547444484</v>
      </c>
      <c r="J1180" s="26">
        <f t="shared" si="37"/>
        <v>1049634.1089160112</v>
      </c>
      <c r="K1180" s="26" t="str">
        <f t="shared" si="38"/>
        <v>Good</v>
      </c>
      <c r="L1180" s="25">
        <f t="shared" si="39"/>
        <v>3485</v>
      </c>
      <c r="M1180" s="26">
        <f t="shared" si="40"/>
        <v>-13975.836194986849</v>
      </c>
      <c r="N1180" s="26">
        <f t="shared" si="41"/>
        <v>20870.014808382854</v>
      </c>
      <c r="O1180" s="26" t="str">
        <f t="shared" si="42"/>
        <v>Good</v>
      </c>
      <c r="P1180" s="25">
        <f t="shared" si="43"/>
        <v>3485</v>
      </c>
      <c r="Q1180" s="25">
        <f t="shared" si="44"/>
        <v>3485</v>
      </c>
    </row>
    <row r="1181" spans="6:17" ht="15.75" customHeight="1" x14ac:dyDescent="0.2">
      <c r="F1181" s="16">
        <v>44617.047253540346</v>
      </c>
      <c r="G1181" s="24">
        <v>44617.047253540346</v>
      </c>
      <c r="H1181" s="25">
        <v>3122</v>
      </c>
      <c r="I1181" s="26">
        <f t="shared" si="36"/>
        <v>-1017182.1547444484</v>
      </c>
      <c r="J1181" s="26">
        <f t="shared" si="37"/>
        <v>1049634.1089160112</v>
      </c>
      <c r="K1181" s="26" t="str">
        <f t="shared" si="38"/>
        <v>Good</v>
      </c>
      <c r="L1181" s="25">
        <f t="shared" si="39"/>
        <v>3122</v>
      </c>
      <c r="M1181" s="26">
        <f t="shared" si="40"/>
        <v>-13975.836194986849</v>
      </c>
      <c r="N1181" s="26">
        <f t="shared" si="41"/>
        <v>20870.014808382854</v>
      </c>
      <c r="O1181" s="26" t="str">
        <f t="shared" si="42"/>
        <v>Good</v>
      </c>
      <c r="P1181" s="25">
        <f t="shared" si="43"/>
        <v>3122</v>
      </c>
      <c r="Q1181" s="25">
        <f t="shared" si="44"/>
        <v>3122</v>
      </c>
    </row>
    <row r="1182" spans="6:17" ht="15.75" customHeight="1" x14ac:dyDescent="0.2">
      <c r="F1182" s="16">
        <v>44616.481095187381</v>
      </c>
      <c r="G1182" s="24">
        <v>44616.481095187381</v>
      </c>
      <c r="H1182" s="25">
        <v>2869</v>
      </c>
      <c r="I1182" s="26">
        <f t="shared" si="36"/>
        <v>-1017182.1547444484</v>
      </c>
      <c r="J1182" s="26">
        <f t="shared" si="37"/>
        <v>1049634.1089160112</v>
      </c>
      <c r="K1182" s="26" t="str">
        <f t="shared" si="38"/>
        <v>Good</v>
      </c>
      <c r="L1182" s="25">
        <f t="shared" si="39"/>
        <v>2869</v>
      </c>
      <c r="M1182" s="26">
        <f t="shared" si="40"/>
        <v>-13975.836194986849</v>
      </c>
      <c r="N1182" s="26">
        <f t="shared" si="41"/>
        <v>20870.014808382854</v>
      </c>
      <c r="O1182" s="26" t="str">
        <f t="shared" si="42"/>
        <v>Good</v>
      </c>
      <c r="P1182" s="25">
        <f t="shared" si="43"/>
        <v>2869</v>
      </c>
      <c r="Q1182" s="25">
        <f t="shared" si="44"/>
        <v>2869</v>
      </c>
    </row>
    <row r="1183" spans="6:17" ht="15.75" customHeight="1" x14ac:dyDescent="0.2">
      <c r="F1183" s="16">
        <v>44615.901855968092</v>
      </c>
      <c r="G1183" s="24">
        <v>44615.901855968092</v>
      </c>
      <c r="H1183" s="25">
        <v>2887</v>
      </c>
      <c r="I1183" s="26">
        <f t="shared" si="36"/>
        <v>-1017182.1547444484</v>
      </c>
      <c r="J1183" s="26">
        <f t="shared" si="37"/>
        <v>1049634.1089160112</v>
      </c>
      <c r="K1183" s="26" t="str">
        <f t="shared" si="38"/>
        <v>Good</v>
      </c>
      <c r="L1183" s="25">
        <f t="shared" si="39"/>
        <v>2887</v>
      </c>
      <c r="M1183" s="26">
        <f t="shared" si="40"/>
        <v>-13975.836194986849</v>
      </c>
      <c r="N1183" s="26">
        <f t="shared" si="41"/>
        <v>20870.014808382854</v>
      </c>
      <c r="O1183" s="26" t="str">
        <f t="shared" si="42"/>
        <v>Good</v>
      </c>
      <c r="P1183" s="25">
        <f t="shared" si="43"/>
        <v>2887</v>
      </c>
      <c r="Q1183" s="25">
        <f t="shared" si="44"/>
        <v>2887</v>
      </c>
    </row>
    <row r="1184" spans="6:17" ht="15.75" customHeight="1" x14ac:dyDescent="0.2">
      <c r="F1184" s="16">
        <v>44615.322127898762</v>
      </c>
      <c r="G1184" s="24">
        <v>44615.322127898762</v>
      </c>
      <c r="H1184" s="25">
        <v>3473</v>
      </c>
      <c r="I1184" s="26">
        <f t="shared" si="36"/>
        <v>-1017182.1547444484</v>
      </c>
      <c r="J1184" s="26">
        <f t="shared" si="37"/>
        <v>1049634.1089160112</v>
      </c>
      <c r="K1184" s="26" t="str">
        <f t="shared" si="38"/>
        <v>Good</v>
      </c>
      <c r="L1184" s="25">
        <f t="shared" si="39"/>
        <v>3473</v>
      </c>
      <c r="M1184" s="26">
        <f t="shared" si="40"/>
        <v>-13975.836194986849</v>
      </c>
      <c r="N1184" s="26">
        <f t="shared" si="41"/>
        <v>20870.014808382854</v>
      </c>
      <c r="O1184" s="26" t="str">
        <f t="shared" si="42"/>
        <v>Good</v>
      </c>
      <c r="P1184" s="25">
        <f t="shared" si="43"/>
        <v>3473</v>
      </c>
      <c r="Q1184" s="25">
        <f t="shared" si="44"/>
        <v>3473</v>
      </c>
    </row>
    <row r="1185" spans="6:17" ht="15.75" customHeight="1" x14ac:dyDescent="0.2">
      <c r="F1185" s="16">
        <v>44614.709522947109</v>
      </c>
      <c r="G1185" s="24">
        <v>44614.709522947109</v>
      </c>
      <c r="H1185" s="25">
        <v>3070</v>
      </c>
      <c r="I1185" s="26">
        <f t="shared" si="36"/>
        <v>-1017182.1547444484</v>
      </c>
      <c r="J1185" s="26">
        <f t="shared" si="37"/>
        <v>1049634.1089160112</v>
      </c>
      <c r="K1185" s="26" t="str">
        <f t="shared" si="38"/>
        <v>Good</v>
      </c>
      <c r="L1185" s="25">
        <f t="shared" si="39"/>
        <v>3070</v>
      </c>
      <c r="M1185" s="26">
        <f t="shared" si="40"/>
        <v>-13975.836194986849</v>
      </c>
      <c r="N1185" s="26">
        <f t="shared" si="41"/>
        <v>20870.014808382854</v>
      </c>
      <c r="O1185" s="26" t="str">
        <f t="shared" si="42"/>
        <v>Good</v>
      </c>
      <c r="P1185" s="25">
        <f t="shared" si="43"/>
        <v>3070</v>
      </c>
      <c r="Q1185" s="25">
        <f t="shared" si="44"/>
        <v>3070</v>
      </c>
    </row>
    <row r="1186" spans="6:17" ht="15.75" customHeight="1" x14ac:dyDescent="0.2">
      <c r="F1186" s="16">
        <v>44614.112388426453</v>
      </c>
      <c r="G1186" s="24">
        <v>44614.112388426453</v>
      </c>
      <c r="H1186" s="25">
        <v>2989</v>
      </c>
      <c r="I1186" s="26">
        <f t="shared" si="36"/>
        <v>-1017182.1547444484</v>
      </c>
      <c r="J1186" s="26">
        <f t="shared" si="37"/>
        <v>1049634.1089160112</v>
      </c>
      <c r="K1186" s="26" t="str">
        <f t="shared" si="38"/>
        <v>Good</v>
      </c>
      <c r="L1186" s="25">
        <f t="shared" si="39"/>
        <v>2989</v>
      </c>
      <c r="M1186" s="26">
        <f t="shared" si="40"/>
        <v>-13975.836194986849</v>
      </c>
      <c r="N1186" s="26">
        <f t="shared" si="41"/>
        <v>20870.014808382854</v>
      </c>
      <c r="O1186" s="26" t="str">
        <f t="shared" si="42"/>
        <v>Good</v>
      </c>
      <c r="P1186" s="25">
        <f t="shared" si="43"/>
        <v>2989</v>
      </c>
      <c r="Q1186" s="25">
        <f t="shared" si="44"/>
        <v>2989</v>
      </c>
    </row>
    <row r="1187" spans="6:17" ht="15.75" customHeight="1" x14ac:dyDescent="0.2">
      <c r="F1187" s="16">
        <v>44613.500619647384</v>
      </c>
      <c r="G1187" s="24">
        <v>44613.500619647384</v>
      </c>
      <c r="H1187" s="25">
        <v>3345</v>
      </c>
      <c r="I1187" s="26">
        <f t="shared" si="36"/>
        <v>-1017182.1547444484</v>
      </c>
      <c r="J1187" s="26">
        <f t="shared" si="37"/>
        <v>1049634.1089160112</v>
      </c>
      <c r="K1187" s="26" t="str">
        <f t="shared" si="38"/>
        <v>Good</v>
      </c>
      <c r="L1187" s="25">
        <f t="shared" si="39"/>
        <v>3345</v>
      </c>
      <c r="M1187" s="26">
        <f t="shared" si="40"/>
        <v>-13975.836194986849</v>
      </c>
      <c r="N1187" s="26">
        <f t="shared" si="41"/>
        <v>20870.014808382854</v>
      </c>
      <c r="O1187" s="26" t="str">
        <f t="shared" si="42"/>
        <v>Good</v>
      </c>
      <c r="P1187" s="25">
        <f t="shared" si="43"/>
        <v>3345</v>
      </c>
      <c r="Q1187" s="25">
        <f t="shared" si="44"/>
        <v>3345</v>
      </c>
    </row>
    <row r="1188" spans="6:17" ht="15.75" customHeight="1" x14ac:dyDescent="0.2">
      <c r="F1188" s="16">
        <v>44610.609458692546</v>
      </c>
      <c r="G1188" s="24">
        <v>44610.609458692546</v>
      </c>
      <c r="H1188" s="25">
        <v>315151</v>
      </c>
      <c r="I1188" s="26">
        <f t="shared" si="36"/>
        <v>-1017182.1547444484</v>
      </c>
      <c r="J1188" s="26">
        <f t="shared" si="37"/>
        <v>1049634.1089160112</v>
      </c>
      <c r="K1188" s="26" t="str">
        <f t="shared" si="38"/>
        <v>Good</v>
      </c>
      <c r="L1188" s="25">
        <f t="shared" si="39"/>
        <v>315151</v>
      </c>
      <c r="M1188" s="26">
        <f t="shared" si="40"/>
        <v>-13975.836194986849</v>
      </c>
      <c r="N1188" s="26">
        <f t="shared" si="41"/>
        <v>20870.014808382854</v>
      </c>
      <c r="O1188" s="26" t="str">
        <f t="shared" si="42"/>
        <v>For Replacement</v>
      </c>
      <c r="P1188" s="25">
        <f t="shared" si="43"/>
        <v>3193</v>
      </c>
      <c r="Q1188" s="25">
        <f t="shared" si="44"/>
        <v>3193</v>
      </c>
    </row>
    <row r="1189" spans="6:17" ht="15.75" customHeight="1" x14ac:dyDescent="0.2">
      <c r="F1189" s="16">
        <v>44610.040976759978</v>
      </c>
      <c r="G1189" s="24">
        <v>44610.040976759978</v>
      </c>
      <c r="H1189" s="25">
        <v>3041</v>
      </c>
      <c r="I1189" s="26">
        <f t="shared" si="36"/>
        <v>-1017182.1547444484</v>
      </c>
      <c r="J1189" s="26">
        <f t="shared" si="37"/>
        <v>1049634.1089160112</v>
      </c>
      <c r="K1189" s="26" t="str">
        <f t="shared" si="38"/>
        <v>Good</v>
      </c>
      <c r="L1189" s="25">
        <f t="shared" si="39"/>
        <v>3041</v>
      </c>
      <c r="M1189" s="26">
        <f t="shared" si="40"/>
        <v>-13975.836194986849</v>
      </c>
      <c r="N1189" s="26">
        <f t="shared" si="41"/>
        <v>20870.014808382854</v>
      </c>
      <c r="O1189" s="26" t="str">
        <f t="shared" si="42"/>
        <v>Good</v>
      </c>
      <c r="P1189" s="25">
        <f t="shared" si="43"/>
        <v>3041</v>
      </c>
      <c r="Q1189" s="25">
        <f t="shared" si="44"/>
        <v>3041</v>
      </c>
    </row>
    <row r="1190" spans="6:17" ht="15.75" customHeight="1" x14ac:dyDescent="0.2">
      <c r="F1190" s="16">
        <v>44609.470715146497</v>
      </c>
      <c r="G1190" s="24">
        <v>44609.470715146497</v>
      </c>
      <c r="H1190" s="25">
        <v>3634</v>
      </c>
      <c r="I1190" s="26">
        <f t="shared" si="36"/>
        <v>-1017182.1547444484</v>
      </c>
      <c r="J1190" s="26">
        <f t="shared" si="37"/>
        <v>1049634.1089160112</v>
      </c>
      <c r="K1190" s="26" t="str">
        <f t="shared" si="38"/>
        <v>Good</v>
      </c>
      <c r="L1190" s="25">
        <f t="shared" si="39"/>
        <v>3634</v>
      </c>
      <c r="M1190" s="26">
        <f t="shared" si="40"/>
        <v>-13975.836194986849</v>
      </c>
      <c r="N1190" s="26">
        <f t="shared" si="41"/>
        <v>20870.014808382854</v>
      </c>
      <c r="O1190" s="26" t="str">
        <f t="shared" si="42"/>
        <v>Good</v>
      </c>
      <c r="P1190" s="25">
        <f t="shared" si="43"/>
        <v>3634</v>
      </c>
      <c r="Q1190" s="25">
        <f t="shared" si="44"/>
        <v>3634</v>
      </c>
    </row>
    <row r="1191" spans="6:17" ht="15.75" customHeight="1" x14ac:dyDescent="0.2">
      <c r="F1191" s="16">
        <v>44608.861593573572</v>
      </c>
      <c r="G1191" s="24">
        <v>44608.861593573572</v>
      </c>
      <c r="H1191" s="25">
        <v>3552</v>
      </c>
      <c r="I1191" s="26">
        <f t="shared" si="36"/>
        <v>-1017182.1547444484</v>
      </c>
      <c r="J1191" s="26">
        <f t="shared" si="37"/>
        <v>1049634.1089160112</v>
      </c>
      <c r="K1191" s="26" t="str">
        <f t="shared" si="38"/>
        <v>Good</v>
      </c>
      <c r="L1191" s="25">
        <f t="shared" si="39"/>
        <v>3552</v>
      </c>
      <c r="M1191" s="26">
        <f t="shared" si="40"/>
        <v>-13975.836194986849</v>
      </c>
      <c r="N1191" s="26">
        <f t="shared" si="41"/>
        <v>20870.014808382854</v>
      </c>
      <c r="O1191" s="26" t="str">
        <f t="shared" si="42"/>
        <v>Good</v>
      </c>
      <c r="P1191" s="25">
        <f t="shared" si="43"/>
        <v>3552</v>
      </c>
      <c r="Q1191" s="25">
        <f t="shared" si="44"/>
        <v>3552</v>
      </c>
    </row>
    <row r="1192" spans="6:17" ht="15.75" customHeight="1" x14ac:dyDescent="0.2">
      <c r="F1192" s="16">
        <v>44608.291102992182</v>
      </c>
      <c r="G1192" s="24">
        <v>44608.291102992182</v>
      </c>
      <c r="H1192" s="25">
        <v>3736</v>
      </c>
      <c r="I1192" s="26">
        <f t="shared" si="36"/>
        <v>-1017182.1547444484</v>
      </c>
      <c r="J1192" s="26">
        <f t="shared" si="37"/>
        <v>1049634.1089160112</v>
      </c>
      <c r="K1192" s="26" t="str">
        <f t="shared" si="38"/>
        <v>Good</v>
      </c>
      <c r="L1192" s="25">
        <f t="shared" si="39"/>
        <v>3736</v>
      </c>
      <c r="M1192" s="26">
        <f t="shared" si="40"/>
        <v>-13975.836194986849</v>
      </c>
      <c r="N1192" s="26">
        <f t="shared" si="41"/>
        <v>20870.014808382854</v>
      </c>
      <c r="O1192" s="26" t="str">
        <f t="shared" si="42"/>
        <v>Good</v>
      </c>
      <c r="P1192" s="25">
        <f t="shared" si="43"/>
        <v>3736</v>
      </c>
      <c r="Q1192" s="25">
        <f t="shared" si="44"/>
        <v>3736</v>
      </c>
    </row>
    <row r="1193" spans="6:17" ht="15.75" customHeight="1" x14ac:dyDescent="0.2">
      <c r="F1193" s="16">
        <v>44607.737194584493</v>
      </c>
      <c r="G1193" s="24">
        <v>44607.737194584493</v>
      </c>
      <c r="H1193" s="25">
        <v>3310</v>
      </c>
      <c r="I1193" s="26">
        <f t="shared" si="36"/>
        <v>-1017182.1547444484</v>
      </c>
      <c r="J1193" s="26">
        <f t="shared" si="37"/>
        <v>1049634.1089160112</v>
      </c>
      <c r="K1193" s="26" t="str">
        <f t="shared" si="38"/>
        <v>Good</v>
      </c>
      <c r="L1193" s="25">
        <f t="shared" si="39"/>
        <v>3310</v>
      </c>
      <c r="M1193" s="26">
        <f t="shared" si="40"/>
        <v>-13975.836194986849</v>
      </c>
      <c r="N1193" s="26">
        <f t="shared" si="41"/>
        <v>20870.014808382854</v>
      </c>
      <c r="O1193" s="26" t="str">
        <f t="shared" si="42"/>
        <v>Good</v>
      </c>
      <c r="P1193" s="25">
        <f t="shared" si="43"/>
        <v>3310</v>
      </c>
      <c r="Q1193" s="25">
        <f t="shared" si="44"/>
        <v>3310</v>
      </c>
    </row>
    <row r="1194" spans="6:17" ht="15.75" customHeight="1" x14ac:dyDescent="0.2">
      <c r="F1194" s="16">
        <v>44607.127367234883</v>
      </c>
      <c r="G1194" s="24">
        <v>44607.127367234883</v>
      </c>
      <c r="H1194" s="25">
        <v>3372</v>
      </c>
      <c r="I1194" s="26">
        <f t="shared" si="36"/>
        <v>-1017182.1547444484</v>
      </c>
      <c r="J1194" s="26">
        <f t="shared" si="37"/>
        <v>1049634.1089160112</v>
      </c>
      <c r="K1194" s="26" t="str">
        <f t="shared" si="38"/>
        <v>Good</v>
      </c>
      <c r="L1194" s="25">
        <f t="shared" si="39"/>
        <v>3372</v>
      </c>
      <c r="M1194" s="26">
        <f t="shared" si="40"/>
        <v>-13975.836194986849</v>
      </c>
      <c r="N1194" s="26">
        <f t="shared" si="41"/>
        <v>20870.014808382854</v>
      </c>
      <c r="O1194" s="26" t="str">
        <f t="shared" si="42"/>
        <v>Good</v>
      </c>
      <c r="P1194" s="25">
        <f t="shared" si="43"/>
        <v>3372</v>
      </c>
      <c r="Q1194" s="25">
        <f t="shared" si="44"/>
        <v>3372</v>
      </c>
    </row>
    <row r="1195" spans="6:17" ht="15.75" customHeight="1" x14ac:dyDescent="0.2">
      <c r="F1195" s="16">
        <v>44606.554753037082</v>
      </c>
      <c r="G1195" s="24">
        <v>44606.554753037082</v>
      </c>
      <c r="H1195" s="25">
        <v>3768</v>
      </c>
      <c r="I1195" s="26">
        <f t="shared" si="36"/>
        <v>-1017182.1547444484</v>
      </c>
      <c r="J1195" s="26">
        <f t="shared" si="37"/>
        <v>1049634.1089160112</v>
      </c>
      <c r="K1195" s="26" t="str">
        <f t="shared" si="38"/>
        <v>Good</v>
      </c>
      <c r="L1195" s="25">
        <f t="shared" si="39"/>
        <v>3768</v>
      </c>
      <c r="M1195" s="26">
        <f t="shared" si="40"/>
        <v>-13975.836194986849</v>
      </c>
      <c r="N1195" s="26">
        <f t="shared" si="41"/>
        <v>20870.014808382854</v>
      </c>
      <c r="O1195" s="26" t="str">
        <f t="shared" si="42"/>
        <v>Good</v>
      </c>
      <c r="P1195" s="25">
        <f t="shared" si="43"/>
        <v>3768</v>
      </c>
      <c r="Q1195" s="25">
        <f t="shared" si="44"/>
        <v>3768</v>
      </c>
    </row>
    <row r="1196" spans="6:17" ht="15.75" customHeight="1" x14ac:dyDescent="0.2">
      <c r="F1196" s="16">
        <v>44603.687496051345</v>
      </c>
      <c r="G1196" s="24">
        <v>44603.687496051345</v>
      </c>
      <c r="H1196" s="25">
        <v>3695</v>
      </c>
      <c r="I1196" s="26">
        <f t="shared" si="36"/>
        <v>-1017182.1547444484</v>
      </c>
      <c r="J1196" s="26">
        <f t="shared" si="37"/>
        <v>1049634.1089160112</v>
      </c>
      <c r="K1196" s="26" t="str">
        <f t="shared" si="38"/>
        <v>Good</v>
      </c>
      <c r="L1196" s="25">
        <f t="shared" si="39"/>
        <v>3695</v>
      </c>
      <c r="M1196" s="26">
        <f t="shared" si="40"/>
        <v>-13975.836194986849</v>
      </c>
      <c r="N1196" s="26">
        <f t="shared" si="41"/>
        <v>20870.014808382854</v>
      </c>
      <c r="O1196" s="26" t="str">
        <f t="shared" si="42"/>
        <v>Good</v>
      </c>
      <c r="P1196" s="25">
        <f t="shared" si="43"/>
        <v>3695</v>
      </c>
      <c r="Q1196" s="25">
        <f t="shared" si="44"/>
        <v>3695</v>
      </c>
    </row>
    <row r="1197" spans="6:17" ht="15.75" customHeight="1" x14ac:dyDescent="0.2">
      <c r="F1197" s="16">
        <v>44603.096049701307</v>
      </c>
      <c r="G1197" s="24">
        <v>44603.096049701307</v>
      </c>
      <c r="H1197" s="25">
        <v>3088</v>
      </c>
      <c r="I1197" s="26">
        <f t="shared" si="36"/>
        <v>-1017182.1547444484</v>
      </c>
      <c r="J1197" s="26">
        <f t="shared" si="37"/>
        <v>1049634.1089160112</v>
      </c>
      <c r="K1197" s="26" t="str">
        <f t="shared" si="38"/>
        <v>Good</v>
      </c>
      <c r="L1197" s="25">
        <f t="shared" si="39"/>
        <v>3088</v>
      </c>
      <c r="M1197" s="26">
        <f t="shared" si="40"/>
        <v>-13975.836194986849</v>
      </c>
      <c r="N1197" s="26">
        <f t="shared" si="41"/>
        <v>20870.014808382854</v>
      </c>
      <c r="O1197" s="26" t="str">
        <f t="shared" si="42"/>
        <v>Good</v>
      </c>
      <c r="P1197" s="25">
        <f t="shared" si="43"/>
        <v>3088</v>
      </c>
      <c r="Q1197" s="25">
        <f t="shared" si="44"/>
        <v>3088</v>
      </c>
    </row>
    <row r="1198" spans="6:17" ht="15.75" customHeight="1" x14ac:dyDescent="0.2">
      <c r="F1198" s="16">
        <v>44602.48815366545</v>
      </c>
      <c r="G1198" s="24">
        <v>44602.48815366545</v>
      </c>
      <c r="H1198" s="25">
        <v>3669</v>
      </c>
      <c r="I1198" s="26">
        <f t="shared" si="36"/>
        <v>-1017182.1547444484</v>
      </c>
      <c r="J1198" s="26">
        <f t="shared" si="37"/>
        <v>1049634.1089160112</v>
      </c>
      <c r="K1198" s="26" t="str">
        <f t="shared" si="38"/>
        <v>Good</v>
      </c>
      <c r="L1198" s="25">
        <f t="shared" si="39"/>
        <v>3669</v>
      </c>
      <c r="M1198" s="26">
        <f t="shared" si="40"/>
        <v>-13975.836194986849</v>
      </c>
      <c r="N1198" s="26">
        <f t="shared" si="41"/>
        <v>20870.014808382854</v>
      </c>
      <c r="O1198" s="26" t="str">
        <f t="shared" si="42"/>
        <v>Good</v>
      </c>
      <c r="P1198" s="25">
        <f t="shared" si="43"/>
        <v>3669</v>
      </c>
      <c r="Q1198" s="25">
        <f t="shared" si="44"/>
        <v>3669</v>
      </c>
    </row>
    <row r="1199" spans="6:17" ht="15.75" customHeight="1" x14ac:dyDescent="0.2">
      <c r="F1199" s="16">
        <v>44601.886881643331</v>
      </c>
      <c r="G1199" s="24">
        <v>44601.886881643331</v>
      </c>
      <c r="H1199" s="25">
        <v>3708</v>
      </c>
      <c r="I1199" s="26">
        <f t="shared" si="36"/>
        <v>-1017182.1547444484</v>
      </c>
      <c r="J1199" s="26">
        <f t="shared" si="37"/>
        <v>1049634.1089160112</v>
      </c>
      <c r="K1199" s="26" t="str">
        <f t="shared" si="38"/>
        <v>Good</v>
      </c>
      <c r="L1199" s="25">
        <f t="shared" si="39"/>
        <v>3708</v>
      </c>
      <c r="M1199" s="26">
        <f t="shared" si="40"/>
        <v>-13975.836194986849</v>
      </c>
      <c r="N1199" s="26">
        <f t="shared" si="41"/>
        <v>20870.014808382854</v>
      </c>
      <c r="O1199" s="26" t="str">
        <f t="shared" si="42"/>
        <v>Good</v>
      </c>
      <c r="P1199" s="25">
        <f t="shared" si="43"/>
        <v>3708</v>
      </c>
      <c r="Q1199" s="25">
        <f t="shared" si="44"/>
        <v>3708</v>
      </c>
    </row>
    <row r="1200" spans="6:17" ht="15.75" customHeight="1" x14ac:dyDescent="0.2">
      <c r="F1200" s="16">
        <v>44601.321730525211</v>
      </c>
      <c r="G1200" s="24">
        <v>44601.321730525211</v>
      </c>
      <c r="H1200" s="25">
        <v>3379</v>
      </c>
      <c r="I1200" s="26">
        <f t="shared" si="36"/>
        <v>-1017182.1547444484</v>
      </c>
      <c r="J1200" s="26">
        <f t="shared" si="37"/>
        <v>1049634.1089160112</v>
      </c>
      <c r="K1200" s="26" t="str">
        <f t="shared" si="38"/>
        <v>Good</v>
      </c>
      <c r="L1200" s="25">
        <f t="shared" si="39"/>
        <v>3379</v>
      </c>
      <c r="M1200" s="26">
        <f t="shared" si="40"/>
        <v>-13975.836194986849</v>
      </c>
      <c r="N1200" s="26">
        <f t="shared" si="41"/>
        <v>20870.014808382854</v>
      </c>
      <c r="O1200" s="26" t="str">
        <f t="shared" si="42"/>
        <v>Good</v>
      </c>
      <c r="P1200" s="25">
        <f t="shared" si="43"/>
        <v>3379</v>
      </c>
      <c r="Q1200" s="25">
        <f t="shared" si="44"/>
        <v>3379</v>
      </c>
    </row>
    <row r="1201" spans="6:17" ht="15.75" customHeight="1" x14ac:dyDescent="0.2">
      <c r="F1201" s="16">
        <v>44600.721422337723</v>
      </c>
      <c r="G1201" s="24">
        <v>44600.721422337723</v>
      </c>
      <c r="H1201" s="25">
        <v>3417</v>
      </c>
      <c r="I1201" s="26">
        <f t="shared" si="36"/>
        <v>-1017182.1547444484</v>
      </c>
      <c r="J1201" s="26">
        <f t="shared" si="37"/>
        <v>1049634.1089160112</v>
      </c>
      <c r="K1201" s="26" t="str">
        <f t="shared" si="38"/>
        <v>Good</v>
      </c>
      <c r="L1201" s="25">
        <f t="shared" si="39"/>
        <v>3417</v>
      </c>
      <c r="M1201" s="26">
        <f t="shared" si="40"/>
        <v>-13975.836194986849</v>
      </c>
      <c r="N1201" s="26">
        <f t="shared" si="41"/>
        <v>20870.014808382854</v>
      </c>
      <c r="O1201" s="26" t="str">
        <f t="shared" si="42"/>
        <v>Good</v>
      </c>
      <c r="P1201" s="25">
        <f t="shared" si="43"/>
        <v>3417</v>
      </c>
      <c r="Q1201" s="25">
        <f t="shared" si="44"/>
        <v>3417</v>
      </c>
    </row>
    <row r="1202" spans="6:17" ht="15.75" customHeight="1" x14ac:dyDescent="0.2">
      <c r="F1202" s="16">
        <v>44600.124250946959</v>
      </c>
      <c r="G1202" s="24">
        <v>44600.124250946959</v>
      </c>
      <c r="H1202" s="25">
        <v>4030</v>
      </c>
      <c r="I1202" s="26">
        <f t="shared" si="36"/>
        <v>-1017182.1547444484</v>
      </c>
      <c r="J1202" s="26">
        <f t="shared" si="37"/>
        <v>1049634.1089160112</v>
      </c>
      <c r="K1202" s="26" t="str">
        <f t="shared" si="38"/>
        <v>Good</v>
      </c>
      <c r="L1202" s="25">
        <f t="shared" si="39"/>
        <v>4030</v>
      </c>
      <c r="M1202" s="26">
        <f t="shared" si="40"/>
        <v>-13975.836194986849</v>
      </c>
      <c r="N1202" s="26">
        <f t="shared" si="41"/>
        <v>20870.014808382854</v>
      </c>
      <c r="O1202" s="26" t="str">
        <f t="shared" si="42"/>
        <v>Good</v>
      </c>
      <c r="P1202" s="25">
        <f t="shared" si="43"/>
        <v>4030</v>
      </c>
      <c r="Q1202" s="25">
        <f t="shared" si="44"/>
        <v>4030</v>
      </c>
    </row>
    <row r="1203" spans="6:17" ht="15.75" customHeight="1" x14ac:dyDescent="0.2">
      <c r="F1203" s="16">
        <v>44599.513782948212</v>
      </c>
      <c r="G1203" s="24">
        <v>44599.513782948212</v>
      </c>
      <c r="H1203" s="25">
        <v>3239</v>
      </c>
      <c r="I1203" s="26">
        <f t="shared" si="36"/>
        <v>-1017182.1547444484</v>
      </c>
      <c r="J1203" s="26">
        <f t="shared" si="37"/>
        <v>1049634.1089160112</v>
      </c>
      <c r="K1203" s="26" t="str">
        <f t="shared" si="38"/>
        <v>Good</v>
      </c>
      <c r="L1203" s="25">
        <f t="shared" si="39"/>
        <v>3239</v>
      </c>
      <c r="M1203" s="26">
        <f t="shared" si="40"/>
        <v>-13975.836194986849</v>
      </c>
      <c r="N1203" s="26">
        <f t="shared" si="41"/>
        <v>20870.014808382854</v>
      </c>
      <c r="O1203" s="26" t="str">
        <f t="shared" si="42"/>
        <v>Good</v>
      </c>
      <c r="P1203" s="25">
        <f t="shared" si="43"/>
        <v>3239</v>
      </c>
      <c r="Q1203" s="25">
        <f t="shared" si="44"/>
        <v>3239</v>
      </c>
    </row>
    <row r="1204" spans="6:17" ht="15.75" customHeight="1" x14ac:dyDescent="0.2">
      <c r="F1204" s="16">
        <v>44596.605718026782</v>
      </c>
      <c r="G1204" s="24">
        <v>44596.605718026782</v>
      </c>
      <c r="H1204" s="25">
        <v>3527</v>
      </c>
      <c r="I1204" s="26">
        <f t="shared" si="36"/>
        <v>-1017182.1547444484</v>
      </c>
      <c r="J1204" s="26">
        <f t="shared" si="37"/>
        <v>1049634.1089160112</v>
      </c>
      <c r="K1204" s="26" t="str">
        <f t="shared" si="38"/>
        <v>Good</v>
      </c>
      <c r="L1204" s="25">
        <f t="shared" si="39"/>
        <v>3527</v>
      </c>
      <c r="M1204" s="26">
        <f t="shared" si="40"/>
        <v>-13975.836194986849</v>
      </c>
      <c r="N1204" s="26">
        <f t="shared" si="41"/>
        <v>20870.014808382854</v>
      </c>
      <c r="O1204" s="26" t="str">
        <f t="shared" si="42"/>
        <v>Good</v>
      </c>
      <c r="P1204" s="25">
        <f t="shared" si="43"/>
        <v>3527</v>
      </c>
      <c r="Q1204" s="25">
        <f t="shared" si="44"/>
        <v>3527</v>
      </c>
    </row>
    <row r="1205" spans="6:17" ht="15.75" customHeight="1" x14ac:dyDescent="0.2">
      <c r="F1205" s="16">
        <v>44596.001400542082</v>
      </c>
      <c r="G1205" s="24">
        <v>44596.001400542082</v>
      </c>
      <c r="H1205" s="25">
        <v>3973</v>
      </c>
      <c r="I1205" s="26">
        <f t="shared" si="36"/>
        <v>-1017182.1547444484</v>
      </c>
      <c r="J1205" s="26">
        <f t="shared" si="37"/>
        <v>1049634.1089160112</v>
      </c>
      <c r="K1205" s="26" t="str">
        <f t="shared" si="38"/>
        <v>Good</v>
      </c>
      <c r="L1205" s="25">
        <f t="shared" si="39"/>
        <v>3973</v>
      </c>
      <c r="M1205" s="26">
        <f t="shared" si="40"/>
        <v>-13975.836194986849</v>
      </c>
      <c r="N1205" s="26">
        <f t="shared" si="41"/>
        <v>20870.014808382854</v>
      </c>
      <c r="O1205" s="26" t="str">
        <f t="shared" si="42"/>
        <v>Good</v>
      </c>
      <c r="P1205" s="25">
        <f t="shared" si="43"/>
        <v>3973</v>
      </c>
      <c r="Q1205" s="25">
        <f t="shared" si="44"/>
        <v>3973</v>
      </c>
    </row>
    <row r="1206" spans="6:17" ht="15.75" customHeight="1" x14ac:dyDescent="0.2">
      <c r="F1206" s="16">
        <v>44595.426169448619</v>
      </c>
      <c r="G1206" s="24">
        <v>44595.426169448619</v>
      </c>
      <c r="H1206" s="25">
        <v>4315</v>
      </c>
      <c r="I1206" s="26">
        <f t="shared" si="36"/>
        <v>-1017182.1547444484</v>
      </c>
      <c r="J1206" s="26">
        <f t="shared" si="37"/>
        <v>1049634.1089160112</v>
      </c>
      <c r="K1206" s="26" t="str">
        <f t="shared" si="38"/>
        <v>Good</v>
      </c>
      <c r="L1206" s="25">
        <f t="shared" si="39"/>
        <v>4315</v>
      </c>
      <c r="M1206" s="26">
        <f t="shared" si="40"/>
        <v>-13975.836194986849</v>
      </c>
      <c r="N1206" s="26">
        <f t="shared" si="41"/>
        <v>20870.014808382854</v>
      </c>
      <c r="O1206" s="26" t="str">
        <f t="shared" si="42"/>
        <v>Good</v>
      </c>
      <c r="P1206" s="25">
        <f t="shared" si="43"/>
        <v>4315</v>
      </c>
      <c r="Q1206" s="25">
        <f t="shared" si="44"/>
        <v>4315</v>
      </c>
    </row>
    <row r="1207" spans="6:17" ht="15.75" customHeight="1" x14ac:dyDescent="0.2">
      <c r="F1207" s="16">
        <v>44594.874551264882</v>
      </c>
      <c r="G1207" s="24">
        <v>44594.874551264882</v>
      </c>
      <c r="H1207" s="25">
        <v>3793</v>
      </c>
      <c r="I1207" s="26">
        <f t="shared" si="36"/>
        <v>-1017182.1547444484</v>
      </c>
      <c r="J1207" s="26">
        <f t="shared" si="37"/>
        <v>1049634.1089160112</v>
      </c>
      <c r="K1207" s="26" t="str">
        <f t="shared" si="38"/>
        <v>Good</v>
      </c>
      <c r="L1207" s="25">
        <f t="shared" si="39"/>
        <v>3793</v>
      </c>
      <c r="M1207" s="26">
        <f t="shared" si="40"/>
        <v>-13975.836194986849</v>
      </c>
      <c r="N1207" s="26">
        <f t="shared" si="41"/>
        <v>20870.014808382854</v>
      </c>
      <c r="O1207" s="26" t="str">
        <f t="shared" si="42"/>
        <v>Good</v>
      </c>
      <c r="P1207" s="25">
        <f t="shared" si="43"/>
        <v>3793</v>
      </c>
      <c r="Q1207" s="25">
        <f t="shared" si="44"/>
        <v>3793</v>
      </c>
    </row>
    <row r="1208" spans="6:17" ht="15.75" customHeight="1" x14ac:dyDescent="0.2">
      <c r="F1208" s="16">
        <v>44594.299507369309</v>
      </c>
      <c r="G1208" s="24">
        <v>44594.299507369309</v>
      </c>
      <c r="H1208" s="25">
        <v>4153</v>
      </c>
      <c r="I1208" s="26">
        <f t="shared" si="36"/>
        <v>-1017182.1547444484</v>
      </c>
      <c r="J1208" s="26">
        <f t="shared" si="37"/>
        <v>1049634.1089160112</v>
      </c>
      <c r="K1208" s="26" t="str">
        <f t="shared" si="38"/>
        <v>Good</v>
      </c>
      <c r="L1208" s="25">
        <f t="shared" si="39"/>
        <v>4153</v>
      </c>
      <c r="M1208" s="26">
        <f t="shared" si="40"/>
        <v>-13975.836194986849</v>
      </c>
      <c r="N1208" s="26">
        <f t="shared" si="41"/>
        <v>20870.014808382854</v>
      </c>
      <c r="O1208" s="26" t="str">
        <f t="shared" si="42"/>
        <v>Good</v>
      </c>
      <c r="P1208" s="25">
        <f t="shared" si="43"/>
        <v>4153</v>
      </c>
      <c r="Q1208" s="25">
        <f t="shared" si="44"/>
        <v>4153</v>
      </c>
    </row>
    <row r="1209" spans="6:17" ht="15.75" customHeight="1" x14ac:dyDescent="0.2">
      <c r="F1209" s="16">
        <v>44593.706891440706</v>
      </c>
      <c r="G1209" s="24">
        <v>44593.706891440706</v>
      </c>
      <c r="H1209" s="25">
        <v>4226</v>
      </c>
      <c r="I1209" s="26">
        <f t="shared" si="36"/>
        <v>-1017182.1547444484</v>
      </c>
      <c r="J1209" s="26">
        <f t="shared" si="37"/>
        <v>1049634.1089160112</v>
      </c>
      <c r="K1209" s="26" t="str">
        <f t="shared" si="38"/>
        <v>Good</v>
      </c>
      <c r="L1209" s="25">
        <f t="shared" si="39"/>
        <v>4226</v>
      </c>
      <c r="M1209" s="26">
        <f t="shared" si="40"/>
        <v>-13975.836194986849</v>
      </c>
      <c r="N1209" s="26">
        <f t="shared" si="41"/>
        <v>20870.014808382854</v>
      </c>
      <c r="O1209" s="26" t="str">
        <f t="shared" si="42"/>
        <v>Good</v>
      </c>
      <c r="P1209" s="25">
        <f t="shared" si="43"/>
        <v>4226</v>
      </c>
      <c r="Q1209" s="25">
        <f t="shared" si="44"/>
        <v>4226</v>
      </c>
    </row>
    <row r="1210" spans="6:17" ht="15.75" customHeight="1" x14ac:dyDescent="0.2">
      <c r="F1210" s="16">
        <v>44593.14423250001</v>
      </c>
      <c r="G1210" s="24">
        <v>44593.14423250001</v>
      </c>
      <c r="H1210" s="25">
        <v>4371</v>
      </c>
      <c r="I1210" s="26">
        <f t="shared" si="36"/>
        <v>-1017182.1547444484</v>
      </c>
      <c r="J1210" s="26">
        <f t="shared" si="37"/>
        <v>1049634.1089160112</v>
      </c>
      <c r="K1210" s="26" t="str">
        <f t="shared" si="38"/>
        <v>Good</v>
      </c>
      <c r="L1210" s="25">
        <f t="shared" si="39"/>
        <v>4371</v>
      </c>
      <c r="M1210" s="26">
        <f t="shared" si="40"/>
        <v>-13975.836194986849</v>
      </c>
      <c r="N1210" s="26">
        <f t="shared" si="41"/>
        <v>20870.014808382854</v>
      </c>
      <c r="O1210" s="26" t="str">
        <f t="shared" si="42"/>
        <v>Good</v>
      </c>
      <c r="P1210" s="25">
        <f t="shared" si="43"/>
        <v>4371</v>
      </c>
      <c r="Q1210" s="25">
        <f t="shared" si="44"/>
        <v>4371</v>
      </c>
    </row>
    <row r="1211" spans="6:17" ht="15.75" customHeight="1" x14ac:dyDescent="0.2">
      <c r="F1211" s="16">
        <v>44592.610690224974</v>
      </c>
      <c r="G1211" s="24">
        <v>44592.610690224974</v>
      </c>
      <c r="H1211" s="25">
        <v>3810</v>
      </c>
      <c r="I1211" s="26">
        <f t="shared" si="36"/>
        <v>-1017182.1547444484</v>
      </c>
      <c r="J1211" s="26">
        <f t="shared" si="37"/>
        <v>1049634.1089160112</v>
      </c>
      <c r="K1211" s="26" t="str">
        <f t="shared" si="38"/>
        <v>Good</v>
      </c>
      <c r="L1211" s="25">
        <f t="shared" si="39"/>
        <v>3810</v>
      </c>
      <c r="M1211" s="26">
        <f t="shared" si="40"/>
        <v>-13975.836194986849</v>
      </c>
      <c r="N1211" s="26">
        <f t="shared" si="41"/>
        <v>20870.014808382854</v>
      </c>
      <c r="O1211" s="26" t="str">
        <f t="shared" si="42"/>
        <v>Good</v>
      </c>
      <c r="P1211" s="25">
        <f t="shared" si="43"/>
        <v>3810</v>
      </c>
      <c r="Q1211" s="25">
        <f t="shared" si="44"/>
        <v>3810</v>
      </c>
    </row>
    <row r="1212" spans="6:17" ht="15.75" customHeight="1" x14ac:dyDescent="0.2">
      <c r="F1212" s="16">
        <v>44592.003136368032</v>
      </c>
      <c r="G1212" s="24">
        <v>44592.003136368032</v>
      </c>
      <c r="H1212" s="25">
        <v>3461</v>
      </c>
      <c r="I1212" s="26">
        <f t="shared" si="36"/>
        <v>-1017182.1547444484</v>
      </c>
      <c r="J1212" s="26">
        <f t="shared" si="37"/>
        <v>1049634.1089160112</v>
      </c>
      <c r="K1212" s="26" t="str">
        <f t="shared" si="38"/>
        <v>Good</v>
      </c>
      <c r="L1212" s="25">
        <f t="shared" si="39"/>
        <v>3461</v>
      </c>
      <c r="M1212" s="26">
        <f t="shared" si="40"/>
        <v>-13975.836194986849</v>
      </c>
      <c r="N1212" s="26">
        <f t="shared" si="41"/>
        <v>20870.014808382854</v>
      </c>
      <c r="O1212" s="26" t="str">
        <f t="shared" si="42"/>
        <v>Good</v>
      </c>
      <c r="P1212" s="25">
        <f t="shared" si="43"/>
        <v>3461</v>
      </c>
      <c r="Q1212" s="25">
        <f t="shared" si="44"/>
        <v>3461</v>
      </c>
    </row>
    <row r="1213" spans="6:17" ht="15.75" customHeight="1" x14ac:dyDescent="0.2">
      <c r="F1213" s="16">
        <v>44589.670330727982</v>
      </c>
      <c r="G1213" s="24">
        <v>44589.670330727982</v>
      </c>
      <c r="H1213" s="25">
        <v>4205</v>
      </c>
      <c r="I1213" s="26">
        <f t="shared" si="36"/>
        <v>-1017182.1547444484</v>
      </c>
      <c r="J1213" s="26">
        <f t="shared" si="37"/>
        <v>1049634.1089160112</v>
      </c>
      <c r="K1213" s="26" t="str">
        <f t="shared" si="38"/>
        <v>Good</v>
      </c>
      <c r="L1213" s="25">
        <f t="shared" si="39"/>
        <v>4205</v>
      </c>
      <c r="M1213" s="26">
        <f t="shared" si="40"/>
        <v>-13975.836194986849</v>
      </c>
      <c r="N1213" s="26">
        <f t="shared" si="41"/>
        <v>20870.014808382854</v>
      </c>
      <c r="O1213" s="26" t="str">
        <f t="shared" si="42"/>
        <v>Good</v>
      </c>
      <c r="P1213" s="25">
        <f t="shared" si="43"/>
        <v>4205</v>
      </c>
      <c r="Q1213" s="25">
        <f t="shared" si="44"/>
        <v>4205</v>
      </c>
    </row>
    <row r="1214" spans="6:17" ht="15.75" customHeight="1" x14ac:dyDescent="0.2">
      <c r="F1214" s="16">
        <v>44589.126962796669</v>
      </c>
      <c r="G1214" s="24">
        <v>44589.126962796669</v>
      </c>
      <c r="H1214" s="25">
        <v>3922</v>
      </c>
      <c r="I1214" s="26">
        <f t="shared" si="36"/>
        <v>-1017182.1547444484</v>
      </c>
      <c r="J1214" s="26">
        <f t="shared" si="37"/>
        <v>1049634.1089160112</v>
      </c>
      <c r="K1214" s="26" t="str">
        <f t="shared" si="38"/>
        <v>Good</v>
      </c>
      <c r="L1214" s="25">
        <f t="shared" si="39"/>
        <v>3922</v>
      </c>
      <c r="M1214" s="26">
        <f t="shared" si="40"/>
        <v>-13975.836194986849</v>
      </c>
      <c r="N1214" s="26">
        <f t="shared" si="41"/>
        <v>20870.014808382854</v>
      </c>
      <c r="O1214" s="26" t="str">
        <f t="shared" si="42"/>
        <v>Good</v>
      </c>
      <c r="P1214" s="25">
        <f t="shared" si="43"/>
        <v>3922</v>
      </c>
      <c r="Q1214" s="25">
        <f t="shared" si="44"/>
        <v>3922</v>
      </c>
    </row>
    <row r="1215" spans="6:17" ht="15.75" customHeight="1" x14ac:dyDescent="0.2">
      <c r="F1215" s="16">
        <v>44588.535387450815</v>
      </c>
      <c r="G1215" s="24">
        <v>44588.535387450815</v>
      </c>
      <c r="H1215" s="25">
        <v>3780</v>
      </c>
      <c r="I1215" s="26">
        <f t="shared" si="36"/>
        <v>-1017182.1547444484</v>
      </c>
      <c r="J1215" s="26">
        <f t="shared" si="37"/>
        <v>1049634.1089160112</v>
      </c>
      <c r="K1215" s="26" t="str">
        <f t="shared" si="38"/>
        <v>Good</v>
      </c>
      <c r="L1215" s="25">
        <f t="shared" si="39"/>
        <v>3780</v>
      </c>
      <c r="M1215" s="26">
        <f t="shared" si="40"/>
        <v>-13975.836194986849</v>
      </c>
      <c r="N1215" s="26">
        <f t="shared" si="41"/>
        <v>20870.014808382854</v>
      </c>
      <c r="O1215" s="26" t="str">
        <f t="shared" si="42"/>
        <v>Good</v>
      </c>
      <c r="P1215" s="25">
        <f t="shared" si="43"/>
        <v>3780</v>
      </c>
      <c r="Q1215" s="25">
        <f t="shared" si="44"/>
        <v>3780</v>
      </c>
    </row>
    <row r="1216" spans="6:17" ht="15.75" customHeight="1" x14ac:dyDescent="0.2">
      <c r="F1216" s="16">
        <v>44587.956380126299</v>
      </c>
      <c r="G1216" s="24">
        <v>44587.956380126299</v>
      </c>
      <c r="H1216" s="25">
        <v>4613</v>
      </c>
      <c r="I1216" s="26">
        <f t="shared" si="36"/>
        <v>-1017182.1547444484</v>
      </c>
      <c r="J1216" s="26">
        <f t="shared" si="37"/>
        <v>1049634.1089160112</v>
      </c>
      <c r="K1216" s="26" t="str">
        <f t="shared" si="38"/>
        <v>Good</v>
      </c>
      <c r="L1216" s="25">
        <f t="shared" si="39"/>
        <v>4613</v>
      </c>
      <c r="M1216" s="26">
        <f t="shared" si="40"/>
        <v>-13975.836194986849</v>
      </c>
      <c r="N1216" s="26">
        <f t="shared" si="41"/>
        <v>20870.014808382854</v>
      </c>
      <c r="O1216" s="26" t="str">
        <f t="shared" si="42"/>
        <v>Good</v>
      </c>
      <c r="P1216" s="25">
        <f t="shared" si="43"/>
        <v>4613</v>
      </c>
      <c r="Q1216" s="25">
        <f t="shared" si="44"/>
        <v>4613</v>
      </c>
    </row>
    <row r="1217" spans="6:17" ht="15.75" customHeight="1" x14ac:dyDescent="0.2">
      <c r="F1217" s="16">
        <v>44587.387802941717</v>
      </c>
      <c r="G1217" s="24">
        <v>44587.387802941717</v>
      </c>
      <c r="H1217" s="25">
        <v>3831</v>
      </c>
      <c r="I1217" s="26">
        <f t="shared" si="36"/>
        <v>-1017182.1547444484</v>
      </c>
      <c r="J1217" s="26">
        <f t="shared" si="37"/>
        <v>1049634.1089160112</v>
      </c>
      <c r="K1217" s="26" t="str">
        <f t="shared" si="38"/>
        <v>Good</v>
      </c>
      <c r="L1217" s="25">
        <f t="shared" si="39"/>
        <v>3831</v>
      </c>
      <c r="M1217" s="26">
        <f t="shared" si="40"/>
        <v>-13975.836194986849</v>
      </c>
      <c r="N1217" s="26">
        <f t="shared" si="41"/>
        <v>20870.014808382854</v>
      </c>
      <c r="O1217" s="26" t="str">
        <f t="shared" si="42"/>
        <v>Good</v>
      </c>
      <c r="P1217" s="25">
        <f t="shared" si="43"/>
        <v>3831</v>
      </c>
      <c r="Q1217" s="25">
        <f t="shared" si="44"/>
        <v>3831</v>
      </c>
    </row>
    <row r="1218" spans="6:17" ht="15.75" customHeight="1" x14ac:dyDescent="0.2">
      <c r="F1218" s="16">
        <v>44586.824112401708</v>
      </c>
      <c r="G1218" s="24">
        <v>44586.824112401708</v>
      </c>
      <c r="H1218" s="25">
        <v>3947</v>
      </c>
      <c r="I1218" s="26">
        <f t="shared" si="36"/>
        <v>-1017182.1547444484</v>
      </c>
      <c r="J1218" s="26">
        <f t="shared" si="37"/>
        <v>1049634.1089160112</v>
      </c>
      <c r="K1218" s="26" t="str">
        <f t="shared" si="38"/>
        <v>Good</v>
      </c>
      <c r="L1218" s="25">
        <f t="shared" si="39"/>
        <v>3947</v>
      </c>
      <c r="M1218" s="26">
        <f t="shared" si="40"/>
        <v>-13975.836194986849</v>
      </c>
      <c r="N1218" s="26">
        <f t="shared" si="41"/>
        <v>20870.014808382854</v>
      </c>
      <c r="O1218" s="26" t="str">
        <f t="shared" si="42"/>
        <v>Good</v>
      </c>
      <c r="P1218" s="25">
        <f t="shared" si="43"/>
        <v>3947</v>
      </c>
      <c r="Q1218" s="25">
        <f t="shared" si="44"/>
        <v>3947</v>
      </c>
    </row>
    <row r="1219" spans="6:17" ht="15.75" customHeight="1" x14ac:dyDescent="0.2">
      <c r="F1219" s="16">
        <v>44586.23488400894</v>
      </c>
      <c r="G1219" s="24">
        <v>44586.23488400894</v>
      </c>
      <c r="H1219" s="25">
        <v>4539</v>
      </c>
      <c r="I1219" s="26">
        <f t="shared" si="36"/>
        <v>-1017182.1547444484</v>
      </c>
      <c r="J1219" s="26">
        <f t="shared" si="37"/>
        <v>1049634.1089160112</v>
      </c>
      <c r="K1219" s="26" t="str">
        <f t="shared" si="38"/>
        <v>Good</v>
      </c>
      <c r="L1219" s="25">
        <f t="shared" si="39"/>
        <v>4539</v>
      </c>
      <c r="M1219" s="26">
        <f t="shared" si="40"/>
        <v>-13975.836194986849</v>
      </c>
      <c r="N1219" s="26">
        <f t="shared" si="41"/>
        <v>20870.014808382854</v>
      </c>
      <c r="O1219" s="26" t="str">
        <f t="shared" si="42"/>
        <v>Good</v>
      </c>
      <c r="P1219" s="25">
        <f t="shared" si="43"/>
        <v>4539</v>
      </c>
      <c r="Q1219" s="25">
        <f t="shared" si="44"/>
        <v>4539</v>
      </c>
    </row>
    <row r="1220" spans="6:17" ht="15.75" customHeight="1" x14ac:dyDescent="0.2">
      <c r="F1220" s="16">
        <v>44585.624778717036</v>
      </c>
      <c r="G1220" s="24">
        <v>44585.624778717036</v>
      </c>
      <c r="H1220" s="25">
        <v>4421</v>
      </c>
      <c r="I1220" s="26">
        <f t="shared" si="36"/>
        <v>-1017182.1547444484</v>
      </c>
      <c r="J1220" s="26">
        <f t="shared" si="37"/>
        <v>1049634.1089160112</v>
      </c>
      <c r="K1220" s="26" t="str">
        <f t="shared" si="38"/>
        <v>Good</v>
      </c>
      <c r="L1220" s="25">
        <f t="shared" si="39"/>
        <v>4421</v>
      </c>
      <c r="M1220" s="26">
        <f t="shared" si="40"/>
        <v>-13975.836194986849</v>
      </c>
      <c r="N1220" s="26">
        <f t="shared" si="41"/>
        <v>20870.014808382854</v>
      </c>
      <c r="O1220" s="26" t="str">
        <f t="shared" si="42"/>
        <v>Good</v>
      </c>
      <c r="P1220" s="25">
        <f t="shared" si="43"/>
        <v>4421</v>
      </c>
      <c r="Q1220" s="25">
        <f t="shared" si="44"/>
        <v>4421</v>
      </c>
    </row>
    <row r="1221" spans="6:17" ht="15.75" customHeight="1" x14ac:dyDescent="0.2">
      <c r="F1221" s="16">
        <v>44585.091737209907</v>
      </c>
      <c r="G1221" s="24">
        <v>44585.091737209907</v>
      </c>
      <c r="H1221" s="25">
        <v>3936</v>
      </c>
      <c r="I1221" s="26">
        <f t="shared" si="36"/>
        <v>-1017182.1547444484</v>
      </c>
      <c r="J1221" s="26">
        <f t="shared" si="37"/>
        <v>1049634.1089160112</v>
      </c>
      <c r="K1221" s="26" t="str">
        <f t="shared" si="38"/>
        <v>Good</v>
      </c>
      <c r="L1221" s="25">
        <f t="shared" si="39"/>
        <v>3936</v>
      </c>
      <c r="M1221" s="26">
        <f t="shared" si="40"/>
        <v>-13975.836194986849</v>
      </c>
      <c r="N1221" s="26">
        <f t="shared" si="41"/>
        <v>20870.014808382854</v>
      </c>
      <c r="O1221" s="26" t="str">
        <f t="shared" si="42"/>
        <v>Good</v>
      </c>
      <c r="P1221" s="25">
        <f t="shared" si="43"/>
        <v>3936</v>
      </c>
      <c r="Q1221" s="25">
        <f t="shared" si="44"/>
        <v>3936</v>
      </c>
    </row>
    <row r="1222" spans="6:17" ht="15.75" customHeight="1" x14ac:dyDescent="0.2">
      <c r="F1222" s="16">
        <v>44582.778156022257</v>
      </c>
      <c r="G1222" s="24">
        <v>44582.778156022257</v>
      </c>
      <c r="H1222" s="25">
        <v>4733</v>
      </c>
      <c r="I1222" s="26">
        <f t="shared" si="36"/>
        <v>-1017182.1547444484</v>
      </c>
      <c r="J1222" s="26">
        <f t="shared" si="37"/>
        <v>1049634.1089160112</v>
      </c>
      <c r="K1222" s="26" t="str">
        <f t="shared" si="38"/>
        <v>Good</v>
      </c>
      <c r="L1222" s="25">
        <f t="shared" si="39"/>
        <v>4733</v>
      </c>
      <c r="M1222" s="26">
        <f t="shared" si="40"/>
        <v>-13975.836194986849</v>
      </c>
      <c r="N1222" s="26">
        <f t="shared" si="41"/>
        <v>20870.014808382854</v>
      </c>
      <c r="O1222" s="26" t="str">
        <f t="shared" si="42"/>
        <v>Good</v>
      </c>
      <c r="P1222" s="25">
        <f t="shared" si="43"/>
        <v>4733</v>
      </c>
      <c r="Q1222" s="25">
        <f t="shared" si="44"/>
        <v>4733</v>
      </c>
    </row>
    <row r="1223" spans="6:17" ht="15.75" customHeight="1" x14ac:dyDescent="0.2">
      <c r="F1223" s="16">
        <v>44582.219316446877</v>
      </c>
      <c r="G1223" s="24">
        <v>44582.219316446877</v>
      </c>
      <c r="H1223" s="25">
        <v>4468</v>
      </c>
      <c r="I1223" s="26">
        <f t="shared" si="36"/>
        <v>-1017182.1547444484</v>
      </c>
      <c r="J1223" s="26">
        <f t="shared" si="37"/>
        <v>1049634.1089160112</v>
      </c>
      <c r="K1223" s="26" t="str">
        <f t="shared" si="38"/>
        <v>Good</v>
      </c>
      <c r="L1223" s="25">
        <f t="shared" si="39"/>
        <v>4468</v>
      </c>
      <c r="M1223" s="26">
        <f t="shared" si="40"/>
        <v>-13975.836194986849</v>
      </c>
      <c r="N1223" s="26">
        <f t="shared" si="41"/>
        <v>20870.014808382854</v>
      </c>
      <c r="O1223" s="26" t="str">
        <f t="shared" si="42"/>
        <v>Good</v>
      </c>
      <c r="P1223" s="25">
        <f t="shared" si="43"/>
        <v>4468</v>
      </c>
      <c r="Q1223" s="25">
        <f t="shared" si="44"/>
        <v>4468</v>
      </c>
    </row>
    <row r="1224" spans="6:17" ht="15.75" customHeight="1" x14ac:dyDescent="0.2">
      <c r="F1224" s="16">
        <v>44581.661575207458</v>
      </c>
      <c r="G1224" s="24">
        <v>44581.661575207458</v>
      </c>
      <c r="H1224" s="25">
        <v>4132</v>
      </c>
      <c r="I1224" s="26">
        <f t="shared" si="36"/>
        <v>-1017182.1547444484</v>
      </c>
      <c r="J1224" s="26">
        <f t="shared" si="37"/>
        <v>1049634.1089160112</v>
      </c>
      <c r="K1224" s="26" t="str">
        <f t="shared" si="38"/>
        <v>Good</v>
      </c>
      <c r="L1224" s="25">
        <f t="shared" si="39"/>
        <v>4132</v>
      </c>
      <c r="M1224" s="26">
        <f t="shared" si="40"/>
        <v>-13975.836194986849</v>
      </c>
      <c r="N1224" s="26">
        <f t="shared" si="41"/>
        <v>20870.014808382854</v>
      </c>
      <c r="O1224" s="26" t="str">
        <f t="shared" si="42"/>
        <v>Good</v>
      </c>
      <c r="P1224" s="25">
        <f t="shared" si="43"/>
        <v>4132</v>
      </c>
      <c r="Q1224" s="25">
        <f t="shared" si="44"/>
        <v>4132</v>
      </c>
    </row>
    <row r="1225" spans="6:17" ht="15.75" customHeight="1" x14ac:dyDescent="0.2">
      <c r="F1225" s="16">
        <v>44581.085168788217</v>
      </c>
      <c r="G1225" s="24">
        <v>44581.085168788217</v>
      </c>
      <c r="H1225" s="25">
        <v>3826</v>
      </c>
      <c r="I1225" s="26">
        <f t="shared" si="36"/>
        <v>-1017182.1547444484</v>
      </c>
      <c r="J1225" s="26">
        <f t="shared" si="37"/>
        <v>1049634.1089160112</v>
      </c>
      <c r="K1225" s="26" t="str">
        <f t="shared" si="38"/>
        <v>Good</v>
      </c>
      <c r="L1225" s="25">
        <f t="shared" si="39"/>
        <v>3826</v>
      </c>
      <c r="M1225" s="26">
        <f t="shared" si="40"/>
        <v>-13975.836194986849</v>
      </c>
      <c r="N1225" s="26">
        <f t="shared" si="41"/>
        <v>20870.014808382854</v>
      </c>
      <c r="O1225" s="26" t="str">
        <f t="shared" si="42"/>
        <v>Good</v>
      </c>
      <c r="P1225" s="25">
        <f t="shared" si="43"/>
        <v>3826</v>
      </c>
      <c r="Q1225" s="25">
        <f t="shared" si="44"/>
        <v>3826</v>
      </c>
    </row>
    <row r="1226" spans="6:17" ht="15.75" customHeight="1" x14ac:dyDescent="0.2">
      <c r="F1226" s="16">
        <v>44580.487263932067</v>
      </c>
      <c r="G1226" s="24">
        <v>44580.487263932067</v>
      </c>
      <c r="H1226" s="25">
        <v>4264</v>
      </c>
      <c r="I1226" s="26">
        <f t="shared" si="36"/>
        <v>-1017182.1547444484</v>
      </c>
      <c r="J1226" s="26">
        <f t="shared" si="37"/>
        <v>1049634.1089160112</v>
      </c>
      <c r="K1226" s="26" t="str">
        <f t="shared" si="38"/>
        <v>Good</v>
      </c>
      <c r="L1226" s="25">
        <f t="shared" si="39"/>
        <v>4264</v>
      </c>
      <c r="M1226" s="26">
        <f t="shared" si="40"/>
        <v>-13975.836194986849</v>
      </c>
      <c r="N1226" s="26">
        <f t="shared" si="41"/>
        <v>20870.014808382854</v>
      </c>
      <c r="O1226" s="26" t="str">
        <f t="shared" si="42"/>
        <v>Good</v>
      </c>
      <c r="P1226" s="25">
        <f t="shared" si="43"/>
        <v>4264</v>
      </c>
      <c r="Q1226" s="25">
        <f t="shared" si="44"/>
        <v>4264</v>
      </c>
    </row>
    <row r="1227" spans="6:17" ht="15.75" customHeight="1" x14ac:dyDescent="0.2">
      <c r="F1227" s="16">
        <v>44579.927318010275</v>
      </c>
      <c r="G1227" s="24">
        <v>44579.927318010275</v>
      </c>
      <c r="H1227" s="25">
        <v>4219</v>
      </c>
      <c r="I1227" s="26">
        <f t="shared" si="36"/>
        <v>-1017182.1547444484</v>
      </c>
      <c r="J1227" s="26">
        <f t="shared" si="37"/>
        <v>1049634.1089160112</v>
      </c>
      <c r="K1227" s="26" t="str">
        <f t="shared" si="38"/>
        <v>Good</v>
      </c>
      <c r="L1227" s="25">
        <f t="shared" si="39"/>
        <v>4219</v>
      </c>
      <c r="M1227" s="26">
        <f t="shared" si="40"/>
        <v>-13975.836194986849</v>
      </c>
      <c r="N1227" s="26">
        <f t="shared" si="41"/>
        <v>20870.014808382854</v>
      </c>
      <c r="O1227" s="26" t="str">
        <f t="shared" si="42"/>
        <v>Good</v>
      </c>
      <c r="P1227" s="25">
        <f t="shared" si="43"/>
        <v>4219</v>
      </c>
      <c r="Q1227" s="25">
        <f t="shared" si="44"/>
        <v>4219</v>
      </c>
    </row>
    <row r="1228" spans="6:17" ht="15.75" customHeight="1" x14ac:dyDescent="0.2">
      <c r="F1228" s="16">
        <v>44579.315365612965</v>
      </c>
      <c r="G1228" s="24">
        <v>44579.315365612965</v>
      </c>
      <c r="H1228" s="25">
        <v>4066</v>
      </c>
      <c r="I1228" s="26">
        <f t="shared" si="36"/>
        <v>-1017182.1547444484</v>
      </c>
      <c r="J1228" s="26">
        <f t="shared" si="37"/>
        <v>1049634.1089160112</v>
      </c>
      <c r="K1228" s="26" t="str">
        <f t="shared" si="38"/>
        <v>Good</v>
      </c>
      <c r="L1228" s="25">
        <f t="shared" si="39"/>
        <v>4066</v>
      </c>
      <c r="M1228" s="26">
        <f t="shared" si="40"/>
        <v>-13975.836194986849</v>
      </c>
      <c r="N1228" s="26">
        <f t="shared" si="41"/>
        <v>20870.014808382854</v>
      </c>
      <c r="O1228" s="26" t="str">
        <f t="shared" si="42"/>
        <v>Good</v>
      </c>
      <c r="P1228" s="25">
        <f t="shared" si="43"/>
        <v>4066</v>
      </c>
      <c r="Q1228" s="25">
        <f t="shared" si="44"/>
        <v>4066</v>
      </c>
    </row>
    <row r="1229" spans="6:17" ht="15.75" customHeight="1" x14ac:dyDescent="0.2">
      <c r="F1229" s="16">
        <v>44578.765028283015</v>
      </c>
      <c r="G1229" s="24">
        <v>44578.765028283015</v>
      </c>
      <c r="H1229" s="25">
        <v>4619</v>
      </c>
      <c r="I1229" s="26">
        <f t="shared" si="36"/>
        <v>-1017182.1547444484</v>
      </c>
      <c r="J1229" s="26">
        <f t="shared" si="37"/>
        <v>1049634.1089160112</v>
      </c>
      <c r="K1229" s="26" t="str">
        <f t="shared" si="38"/>
        <v>Good</v>
      </c>
      <c r="L1229" s="25">
        <f t="shared" si="39"/>
        <v>4619</v>
      </c>
      <c r="M1229" s="26">
        <f t="shared" si="40"/>
        <v>-13975.836194986849</v>
      </c>
      <c r="N1229" s="26">
        <f t="shared" si="41"/>
        <v>20870.014808382854</v>
      </c>
      <c r="O1229" s="26" t="str">
        <f t="shared" si="42"/>
        <v>Good</v>
      </c>
      <c r="P1229" s="25">
        <f t="shared" si="43"/>
        <v>4619</v>
      </c>
      <c r="Q1229" s="25">
        <f t="shared" si="44"/>
        <v>4619</v>
      </c>
    </row>
    <row r="1230" spans="6:17" ht="15.75" customHeight="1" x14ac:dyDescent="0.2">
      <c r="F1230" s="16">
        <v>44578.1597800257</v>
      </c>
      <c r="G1230" s="24">
        <v>44578.1597800257</v>
      </c>
      <c r="H1230" s="25">
        <v>3957</v>
      </c>
      <c r="I1230" s="26">
        <f t="shared" si="36"/>
        <v>-1017182.1547444484</v>
      </c>
      <c r="J1230" s="26">
        <f t="shared" si="37"/>
        <v>1049634.1089160112</v>
      </c>
      <c r="K1230" s="26" t="str">
        <f t="shared" si="38"/>
        <v>Good</v>
      </c>
      <c r="L1230" s="25">
        <f t="shared" si="39"/>
        <v>3957</v>
      </c>
      <c r="M1230" s="26">
        <f t="shared" si="40"/>
        <v>-13975.836194986849</v>
      </c>
      <c r="N1230" s="26">
        <f t="shared" si="41"/>
        <v>20870.014808382854</v>
      </c>
      <c r="O1230" s="26" t="str">
        <f t="shared" si="42"/>
        <v>Good</v>
      </c>
      <c r="P1230" s="25">
        <f t="shared" si="43"/>
        <v>3957</v>
      </c>
      <c r="Q1230" s="25">
        <f t="shared" si="44"/>
        <v>3957</v>
      </c>
    </row>
    <row r="1231" spans="6:17" ht="15.75" customHeight="1" x14ac:dyDescent="0.2">
      <c r="F1231" s="16">
        <v>44575.939626794207</v>
      </c>
      <c r="G1231" s="24">
        <v>44575.939626794207</v>
      </c>
      <c r="H1231" s="25">
        <v>4052</v>
      </c>
      <c r="I1231" s="26">
        <f t="shared" si="36"/>
        <v>-1017182.1547444484</v>
      </c>
      <c r="J1231" s="26">
        <f t="shared" si="37"/>
        <v>1049634.1089160112</v>
      </c>
      <c r="K1231" s="26" t="str">
        <f t="shared" si="38"/>
        <v>Good</v>
      </c>
      <c r="L1231" s="25">
        <f t="shared" si="39"/>
        <v>4052</v>
      </c>
      <c r="M1231" s="26">
        <f t="shared" si="40"/>
        <v>-13975.836194986849</v>
      </c>
      <c r="N1231" s="26">
        <f t="shared" si="41"/>
        <v>20870.014808382854</v>
      </c>
      <c r="O1231" s="26" t="str">
        <f t="shared" si="42"/>
        <v>Good</v>
      </c>
      <c r="P1231" s="25">
        <f t="shared" si="43"/>
        <v>4052</v>
      </c>
      <c r="Q1231" s="25">
        <f t="shared" si="44"/>
        <v>4052</v>
      </c>
    </row>
    <row r="1232" spans="6:17" ht="15.75" customHeight="1" x14ac:dyDescent="0.2">
      <c r="F1232" s="16">
        <v>44575.337067954788</v>
      </c>
      <c r="G1232" s="24">
        <v>44575.337067954788</v>
      </c>
      <c r="H1232" s="25">
        <v>4255</v>
      </c>
      <c r="I1232" s="26">
        <f t="shared" si="36"/>
        <v>-1017182.1547444484</v>
      </c>
      <c r="J1232" s="26">
        <f t="shared" si="37"/>
        <v>1049634.1089160112</v>
      </c>
      <c r="K1232" s="26" t="str">
        <f t="shared" si="38"/>
        <v>Good</v>
      </c>
      <c r="L1232" s="25">
        <f t="shared" si="39"/>
        <v>4255</v>
      </c>
      <c r="M1232" s="26">
        <f t="shared" si="40"/>
        <v>-13975.836194986849</v>
      </c>
      <c r="N1232" s="26">
        <f t="shared" si="41"/>
        <v>20870.014808382854</v>
      </c>
      <c r="O1232" s="26" t="str">
        <f t="shared" si="42"/>
        <v>Good</v>
      </c>
      <c r="P1232" s="25">
        <f t="shared" si="43"/>
        <v>4255</v>
      </c>
      <c r="Q1232" s="25">
        <f t="shared" si="44"/>
        <v>4255</v>
      </c>
    </row>
    <row r="1233" spans="6:17" ht="15.75" customHeight="1" x14ac:dyDescent="0.2">
      <c r="F1233" s="16">
        <v>44574.743176902834</v>
      </c>
      <c r="G1233" s="24">
        <v>44574.743176902834</v>
      </c>
      <c r="H1233" s="25">
        <v>5102</v>
      </c>
      <c r="I1233" s="26">
        <f t="shared" si="36"/>
        <v>-1017182.1547444484</v>
      </c>
      <c r="J1233" s="26">
        <f t="shared" si="37"/>
        <v>1049634.1089160112</v>
      </c>
      <c r="K1233" s="26" t="str">
        <f t="shared" si="38"/>
        <v>Good</v>
      </c>
      <c r="L1233" s="25">
        <f t="shared" si="39"/>
        <v>5102</v>
      </c>
      <c r="M1233" s="26">
        <f t="shared" si="40"/>
        <v>-13975.836194986849</v>
      </c>
      <c r="N1233" s="26">
        <f t="shared" si="41"/>
        <v>20870.014808382854</v>
      </c>
      <c r="O1233" s="26" t="str">
        <f t="shared" si="42"/>
        <v>Good</v>
      </c>
      <c r="P1233" s="25">
        <f t="shared" si="43"/>
        <v>5102</v>
      </c>
      <c r="Q1233" s="25">
        <f t="shared" si="44"/>
        <v>5102</v>
      </c>
    </row>
    <row r="1234" spans="6:17" ht="15.75" customHeight="1" x14ac:dyDescent="0.2">
      <c r="F1234" s="16">
        <v>44574.169311321159</v>
      </c>
      <c r="G1234" s="24">
        <v>44574.169311321159</v>
      </c>
      <c r="H1234" s="25">
        <v>4782</v>
      </c>
      <c r="I1234" s="26">
        <f t="shared" si="36"/>
        <v>-1017182.1547444484</v>
      </c>
      <c r="J1234" s="26">
        <f t="shared" si="37"/>
        <v>1049634.1089160112</v>
      </c>
      <c r="K1234" s="26" t="str">
        <f t="shared" si="38"/>
        <v>Good</v>
      </c>
      <c r="L1234" s="25">
        <f t="shared" si="39"/>
        <v>4782</v>
      </c>
      <c r="M1234" s="26">
        <f t="shared" si="40"/>
        <v>-13975.836194986849</v>
      </c>
      <c r="N1234" s="26">
        <f t="shared" si="41"/>
        <v>20870.014808382854</v>
      </c>
      <c r="O1234" s="26" t="str">
        <f t="shared" si="42"/>
        <v>Good</v>
      </c>
      <c r="P1234" s="25">
        <f t="shared" si="43"/>
        <v>4782</v>
      </c>
      <c r="Q1234" s="25">
        <f t="shared" si="44"/>
        <v>4782</v>
      </c>
    </row>
    <row r="1235" spans="6:17" ht="15.75" customHeight="1" x14ac:dyDescent="0.2">
      <c r="F1235" s="16">
        <v>44573.577971076105</v>
      </c>
      <c r="G1235" s="24">
        <v>44573.577971076105</v>
      </c>
      <c r="H1235" s="25">
        <v>4653</v>
      </c>
      <c r="I1235" s="26">
        <f t="shared" si="36"/>
        <v>-1017182.1547444484</v>
      </c>
      <c r="J1235" s="26">
        <f t="shared" si="37"/>
        <v>1049634.1089160112</v>
      </c>
      <c r="K1235" s="26" t="str">
        <f t="shared" si="38"/>
        <v>Good</v>
      </c>
      <c r="L1235" s="25">
        <f t="shared" si="39"/>
        <v>4653</v>
      </c>
      <c r="M1235" s="26">
        <f t="shared" si="40"/>
        <v>-13975.836194986849</v>
      </c>
      <c r="N1235" s="26">
        <f t="shared" si="41"/>
        <v>20870.014808382854</v>
      </c>
      <c r="O1235" s="26" t="str">
        <f t="shared" si="42"/>
        <v>Good</v>
      </c>
      <c r="P1235" s="25">
        <f t="shared" si="43"/>
        <v>4653</v>
      </c>
      <c r="Q1235" s="25">
        <f t="shared" si="44"/>
        <v>4653</v>
      </c>
    </row>
    <row r="1236" spans="6:17" ht="15.75" customHeight="1" x14ac:dyDescent="0.2">
      <c r="F1236" s="16">
        <v>44573.047754201201</v>
      </c>
      <c r="G1236" s="24">
        <v>44573.047754201201</v>
      </c>
      <c r="H1236" s="25">
        <v>4929</v>
      </c>
      <c r="I1236" s="26">
        <f t="shared" si="36"/>
        <v>-1017182.1547444484</v>
      </c>
      <c r="J1236" s="26">
        <f t="shared" si="37"/>
        <v>1049634.1089160112</v>
      </c>
      <c r="K1236" s="26" t="str">
        <f t="shared" si="38"/>
        <v>Good</v>
      </c>
      <c r="L1236" s="25">
        <f t="shared" si="39"/>
        <v>4929</v>
      </c>
      <c r="M1236" s="26">
        <f t="shared" si="40"/>
        <v>-13975.836194986849</v>
      </c>
      <c r="N1236" s="26">
        <f t="shared" si="41"/>
        <v>20870.014808382854</v>
      </c>
      <c r="O1236" s="26" t="str">
        <f t="shared" si="42"/>
        <v>Good</v>
      </c>
      <c r="P1236" s="25">
        <f t="shared" si="43"/>
        <v>4929</v>
      </c>
      <c r="Q1236" s="25">
        <f t="shared" si="44"/>
        <v>4929</v>
      </c>
    </row>
    <row r="1237" spans="6:17" ht="15.75" customHeight="1" x14ac:dyDescent="0.2">
      <c r="F1237" s="16">
        <v>44572.474845314537</v>
      </c>
      <c r="G1237" s="24">
        <v>44572.474845314537</v>
      </c>
      <c r="H1237" s="25">
        <v>5183</v>
      </c>
      <c r="I1237" s="26">
        <f t="shared" si="36"/>
        <v>-1017182.1547444484</v>
      </c>
      <c r="J1237" s="26">
        <f t="shared" si="37"/>
        <v>1049634.1089160112</v>
      </c>
      <c r="K1237" s="26" t="str">
        <f t="shared" si="38"/>
        <v>Good</v>
      </c>
      <c r="L1237" s="25">
        <f t="shared" si="39"/>
        <v>5183</v>
      </c>
      <c r="M1237" s="26">
        <f t="shared" si="40"/>
        <v>-13975.836194986849</v>
      </c>
      <c r="N1237" s="26">
        <f t="shared" si="41"/>
        <v>20870.014808382854</v>
      </c>
      <c r="O1237" s="26" t="str">
        <f t="shared" si="42"/>
        <v>Good</v>
      </c>
      <c r="P1237" s="25">
        <f t="shared" si="43"/>
        <v>5183</v>
      </c>
      <c r="Q1237" s="25">
        <f t="shared" si="44"/>
        <v>5183</v>
      </c>
    </row>
    <row r="1238" spans="6:17" ht="15.75" customHeight="1" x14ac:dyDescent="0.2">
      <c r="F1238" s="16">
        <v>44571.93725385952</v>
      </c>
      <c r="G1238" s="24">
        <v>44571.93725385952</v>
      </c>
      <c r="H1238" s="25">
        <v>4835</v>
      </c>
      <c r="I1238" s="26">
        <f t="shared" si="36"/>
        <v>-1017182.1547444484</v>
      </c>
      <c r="J1238" s="26">
        <f t="shared" si="37"/>
        <v>1049634.1089160112</v>
      </c>
      <c r="K1238" s="26" t="str">
        <f t="shared" si="38"/>
        <v>Good</v>
      </c>
      <c r="L1238" s="25">
        <f t="shared" si="39"/>
        <v>4835</v>
      </c>
      <c r="M1238" s="26">
        <f t="shared" si="40"/>
        <v>-13975.836194986849</v>
      </c>
      <c r="N1238" s="26">
        <f t="shared" si="41"/>
        <v>20870.014808382854</v>
      </c>
      <c r="O1238" s="26" t="str">
        <f t="shared" si="42"/>
        <v>Good</v>
      </c>
      <c r="P1238" s="25">
        <f t="shared" si="43"/>
        <v>4835</v>
      </c>
      <c r="Q1238" s="25">
        <f t="shared" si="44"/>
        <v>4835</v>
      </c>
    </row>
    <row r="1239" spans="6:17" ht="15.75" customHeight="1" x14ac:dyDescent="0.2">
      <c r="F1239" s="16">
        <v>44571.358361816958</v>
      </c>
      <c r="G1239" s="24">
        <v>44571.358361816958</v>
      </c>
      <c r="H1239" s="25">
        <v>5003</v>
      </c>
      <c r="I1239" s="26">
        <f t="shared" si="36"/>
        <v>-1017182.1547444484</v>
      </c>
      <c r="J1239" s="26">
        <f t="shared" si="37"/>
        <v>1049634.1089160112</v>
      </c>
      <c r="K1239" s="26" t="str">
        <f t="shared" si="38"/>
        <v>Good</v>
      </c>
      <c r="L1239" s="25">
        <f t="shared" si="39"/>
        <v>5003</v>
      </c>
      <c r="M1239" s="26">
        <f t="shared" si="40"/>
        <v>-13975.836194986849</v>
      </c>
      <c r="N1239" s="26">
        <f t="shared" si="41"/>
        <v>20870.014808382854</v>
      </c>
      <c r="O1239" s="26" t="str">
        <f t="shared" si="42"/>
        <v>Good</v>
      </c>
      <c r="P1239" s="25">
        <f t="shared" si="43"/>
        <v>5003</v>
      </c>
      <c r="Q1239" s="25">
        <f t="shared" si="44"/>
        <v>5003</v>
      </c>
    </row>
    <row r="1240" spans="6:17" ht="15.75" customHeight="1" x14ac:dyDescent="0.2">
      <c r="F1240" s="16">
        <v>44568.49376536363</v>
      </c>
      <c r="G1240" s="24">
        <v>44568.49376536363</v>
      </c>
      <c r="H1240" s="25">
        <v>4835</v>
      </c>
      <c r="I1240" s="26">
        <f t="shared" si="36"/>
        <v>-1017182.1547444484</v>
      </c>
      <c r="J1240" s="26">
        <f t="shared" si="37"/>
        <v>1049634.1089160112</v>
      </c>
      <c r="K1240" s="26" t="str">
        <f t="shared" si="38"/>
        <v>Good</v>
      </c>
      <c r="L1240" s="25">
        <f t="shared" si="39"/>
        <v>4835</v>
      </c>
      <c r="M1240" s="26">
        <f t="shared" si="40"/>
        <v>-13975.836194986849</v>
      </c>
      <c r="N1240" s="26">
        <f t="shared" si="41"/>
        <v>20870.014808382854</v>
      </c>
      <c r="O1240" s="26" t="str">
        <f t="shared" si="42"/>
        <v>Good</v>
      </c>
      <c r="P1240" s="25">
        <f t="shared" si="43"/>
        <v>4835</v>
      </c>
      <c r="Q1240" s="25">
        <f t="shared" si="44"/>
        <v>4835</v>
      </c>
    </row>
    <row r="1241" spans="6:17" ht="15.75" customHeight="1" x14ac:dyDescent="0.2">
      <c r="F1241" s="16">
        <v>44567.912404394854</v>
      </c>
      <c r="G1241" s="24">
        <v>44567.912404394854</v>
      </c>
      <c r="H1241" s="25">
        <v>5327</v>
      </c>
      <c r="I1241" s="26">
        <f t="shared" si="36"/>
        <v>-1017182.1547444484</v>
      </c>
      <c r="J1241" s="26">
        <f t="shared" si="37"/>
        <v>1049634.1089160112</v>
      </c>
      <c r="K1241" s="26" t="str">
        <f t="shared" si="38"/>
        <v>Good</v>
      </c>
      <c r="L1241" s="25">
        <f t="shared" si="39"/>
        <v>5327</v>
      </c>
      <c r="M1241" s="26">
        <f t="shared" si="40"/>
        <v>-13975.836194986849</v>
      </c>
      <c r="N1241" s="26">
        <f t="shared" si="41"/>
        <v>20870.014808382854</v>
      </c>
      <c r="O1241" s="26" t="str">
        <f t="shared" si="42"/>
        <v>Good</v>
      </c>
      <c r="P1241" s="25">
        <f t="shared" si="43"/>
        <v>5327</v>
      </c>
      <c r="Q1241" s="25">
        <f t="shared" si="44"/>
        <v>5327</v>
      </c>
    </row>
    <row r="1242" spans="6:17" ht="15.75" customHeight="1" x14ac:dyDescent="0.2">
      <c r="F1242" s="16">
        <v>44567.368132503907</v>
      </c>
      <c r="G1242" s="24">
        <v>44567.368132503907</v>
      </c>
      <c r="H1242" s="25">
        <v>5016</v>
      </c>
      <c r="I1242" s="26">
        <f t="shared" si="36"/>
        <v>-1017182.1547444484</v>
      </c>
      <c r="J1242" s="26">
        <f t="shared" si="37"/>
        <v>1049634.1089160112</v>
      </c>
      <c r="K1242" s="26" t="str">
        <f t="shared" si="38"/>
        <v>Good</v>
      </c>
      <c r="L1242" s="25">
        <f t="shared" si="39"/>
        <v>5016</v>
      </c>
      <c r="M1242" s="26">
        <f t="shared" si="40"/>
        <v>-13975.836194986849</v>
      </c>
      <c r="N1242" s="26">
        <f t="shared" si="41"/>
        <v>20870.014808382854</v>
      </c>
      <c r="O1242" s="26" t="str">
        <f t="shared" si="42"/>
        <v>Good</v>
      </c>
      <c r="P1242" s="25">
        <f t="shared" si="43"/>
        <v>5016</v>
      </c>
      <c r="Q1242" s="25">
        <f t="shared" si="44"/>
        <v>5016</v>
      </c>
    </row>
    <row r="1243" spans="6:17" ht="15.75" customHeight="1" x14ac:dyDescent="0.2">
      <c r="F1243" s="16">
        <v>44566.783671583464</v>
      </c>
      <c r="G1243" s="24">
        <v>44566.783671583464</v>
      </c>
      <c r="H1243" s="25">
        <v>4791</v>
      </c>
      <c r="I1243" s="26">
        <f t="shared" si="36"/>
        <v>-1017182.1547444484</v>
      </c>
      <c r="J1243" s="26">
        <f t="shared" si="37"/>
        <v>1049634.1089160112</v>
      </c>
      <c r="K1243" s="26" t="str">
        <f t="shared" si="38"/>
        <v>Good</v>
      </c>
      <c r="L1243" s="25">
        <f t="shared" si="39"/>
        <v>4791</v>
      </c>
      <c r="M1243" s="26">
        <f t="shared" si="40"/>
        <v>-13975.836194986849</v>
      </c>
      <c r="N1243" s="26">
        <f t="shared" si="41"/>
        <v>20870.014808382854</v>
      </c>
      <c r="O1243" s="26" t="str">
        <f t="shared" si="42"/>
        <v>Good</v>
      </c>
      <c r="P1243" s="25">
        <f t="shared" si="43"/>
        <v>4791</v>
      </c>
      <c r="Q1243" s="25">
        <f t="shared" si="44"/>
        <v>4791</v>
      </c>
    </row>
    <row r="1244" spans="6:17" ht="15.75" customHeight="1" x14ac:dyDescent="0.2">
      <c r="F1244" s="16">
        <v>44566.234120515837</v>
      </c>
      <c r="G1244" s="24">
        <v>44566.234120515837</v>
      </c>
      <c r="H1244" s="25">
        <v>5285</v>
      </c>
      <c r="I1244" s="26">
        <f t="shared" si="36"/>
        <v>-1017182.1547444484</v>
      </c>
      <c r="J1244" s="26">
        <f t="shared" si="37"/>
        <v>1049634.1089160112</v>
      </c>
      <c r="K1244" s="26" t="str">
        <f t="shared" si="38"/>
        <v>Good</v>
      </c>
      <c r="L1244" s="25">
        <f t="shared" si="39"/>
        <v>5285</v>
      </c>
      <c r="M1244" s="26">
        <f t="shared" si="40"/>
        <v>-13975.836194986849</v>
      </c>
      <c r="N1244" s="26">
        <f t="shared" si="41"/>
        <v>20870.014808382854</v>
      </c>
      <c r="O1244" s="26" t="str">
        <f t="shared" si="42"/>
        <v>Good</v>
      </c>
      <c r="P1244" s="25">
        <f t="shared" si="43"/>
        <v>5285</v>
      </c>
      <c r="Q1244" s="25">
        <f t="shared" si="44"/>
        <v>5285</v>
      </c>
    </row>
    <row r="1245" spans="6:17" ht="15.75" customHeight="1" x14ac:dyDescent="0.2">
      <c r="F1245" s="16">
        <v>44565.695377198812</v>
      </c>
      <c r="G1245" s="24">
        <v>44565.695377198812</v>
      </c>
      <c r="H1245" s="25">
        <v>4650</v>
      </c>
      <c r="I1245" s="26">
        <f t="shared" si="36"/>
        <v>-1017182.1547444484</v>
      </c>
      <c r="J1245" s="26">
        <f t="shared" si="37"/>
        <v>1049634.1089160112</v>
      </c>
      <c r="K1245" s="26" t="str">
        <f t="shared" si="38"/>
        <v>Good</v>
      </c>
      <c r="L1245" s="25">
        <f t="shared" si="39"/>
        <v>4650</v>
      </c>
      <c r="M1245" s="26">
        <f t="shared" si="40"/>
        <v>-13975.836194986849</v>
      </c>
      <c r="N1245" s="26">
        <f t="shared" si="41"/>
        <v>20870.014808382854</v>
      </c>
      <c r="O1245" s="26" t="str">
        <f t="shared" si="42"/>
        <v>Good</v>
      </c>
      <c r="P1245" s="25">
        <f t="shared" si="43"/>
        <v>4650</v>
      </c>
      <c r="Q1245" s="25">
        <f t="shared" si="44"/>
        <v>4650</v>
      </c>
    </row>
    <row r="1246" spans="6:17" ht="15.75" customHeight="1" x14ac:dyDescent="0.2">
      <c r="F1246" s="16">
        <v>44565.162786695946</v>
      </c>
      <c r="G1246" s="24">
        <v>44565.162786695946</v>
      </c>
      <c r="H1246" s="25">
        <v>5248</v>
      </c>
      <c r="I1246" s="26">
        <f t="shared" si="36"/>
        <v>-1017182.1547444484</v>
      </c>
      <c r="J1246" s="26">
        <f t="shared" si="37"/>
        <v>1049634.1089160112</v>
      </c>
      <c r="K1246" s="26" t="str">
        <f t="shared" si="38"/>
        <v>Good</v>
      </c>
      <c r="L1246" s="25">
        <f t="shared" si="39"/>
        <v>5248</v>
      </c>
      <c r="M1246" s="26">
        <f t="shared" si="40"/>
        <v>-13975.836194986849</v>
      </c>
      <c r="N1246" s="26">
        <f t="shared" si="41"/>
        <v>20870.014808382854</v>
      </c>
      <c r="O1246" s="26" t="str">
        <f t="shared" si="42"/>
        <v>Good</v>
      </c>
      <c r="P1246" s="25">
        <f t="shared" si="43"/>
        <v>5248</v>
      </c>
      <c r="Q1246" s="25">
        <f t="shared" si="44"/>
        <v>5248</v>
      </c>
    </row>
    <row r="1247" spans="6:17" ht="15.75" customHeight="1" x14ac:dyDescent="0.2">
      <c r="F1247" s="16">
        <v>44564.57159066265</v>
      </c>
      <c r="G1247" s="24">
        <v>44564.57159066265</v>
      </c>
      <c r="H1247" s="25">
        <v>4959</v>
      </c>
      <c r="I1247" s="26">
        <f t="shared" si="36"/>
        <v>-1017182.1547444484</v>
      </c>
      <c r="J1247" s="26">
        <f t="shared" si="37"/>
        <v>1049634.1089160112</v>
      </c>
      <c r="K1247" s="26" t="str">
        <f t="shared" si="38"/>
        <v>Good</v>
      </c>
      <c r="L1247" s="25">
        <f t="shared" si="39"/>
        <v>4959</v>
      </c>
      <c r="M1247" s="26">
        <f t="shared" si="40"/>
        <v>-13975.836194986849</v>
      </c>
      <c r="N1247" s="26">
        <f t="shared" si="41"/>
        <v>20870.014808382854</v>
      </c>
      <c r="O1247" s="26" t="str">
        <f t="shared" si="42"/>
        <v>Good</v>
      </c>
      <c r="P1247" s="25">
        <f t="shared" si="43"/>
        <v>4959</v>
      </c>
      <c r="Q1247" s="25">
        <f t="shared" si="44"/>
        <v>4959</v>
      </c>
    </row>
    <row r="1248" spans="6:17" ht="15.75" customHeight="1" x14ac:dyDescent="0.2">
      <c r="F1248" s="16">
        <v>44564.015408313615</v>
      </c>
      <c r="G1248" s="24">
        <v>44564.015408313615</v>
      </c>
      <c r="H1248" s="25">
        <v>5512</v>
      </c>
      <c r="I1248" s="26">
        <f t="shared" si="36"/>
        <v>-1017182.1547444484</v>
      </c>
      <c r="J1248" s="26">
        <f t="shared" si="37"/>
        <v>1049634.1089160112</v>
      </c>
      <c r="K1248" s="26" t="str">
        <f t="shared" si="38"/>
        <v>Good</v>
      </c>
      <c r="L1248" s="25">
        <f t="shared" si="39"/>
        <v>5512</v>
      </c>
      <c r="M1248" s="26">
        <f t="shared" si="40"/>
        <v>-13975.836194986849</v>
      </c>
      <c r="N1248" s="26">
        <f t="shared" si="41"/>
        <v>20870.014808382854</v>
      </c>
      <c r="O1248" s="26" t="str">
        <f t="shared" si="42"/>
        <v>Good</v>
      </c>
      <c r="P1248" s="25">
        <f t="shared" si="43"/>
        <v>5512</v>
      </c>
      <c r="Q1248" s="25">
        <f t="shared" si="44"/>
        <v>5512</v>
      </c>
    </row>
    <row r="1249" spans="6:17" ht="15.75" customHeight="1" x14ac:dyDescent="0.2">
      <c r="F1249" s="16">
        <v>44561.714991711844</v>
      </c>
      <c r="G1249" s="24">
        <v>44561.714991711844</v>
      </c>
      <c r="H1249" s="25">
        <v>5266</v>
      </c>
      <c r="I1249" s="26">
        <f t="shared" si="36"/>
        <v>-1017182.1547444484</v>
      </c>
      <c r="J1249" s="26">
        <f t="shared" si="37"/>
        <v>1049634.1089160112</v>
      </c>
      <c r="K1249" s="26" t="str">
        <f t="shared" si="38"/>
        <v>Good</v>
      </c>
      <c r="L1249" s="25">
        <f t="shared" si="39"/>
        <v>5266</v>
      </c>
      <c r="M1249" s="26">
        <f t="shared" si="40"/>
        <v>-13975.836194986849</v>
      </c>
      <c r="N1249" s="26">
        <f t="shared" si="41"/>
        <v>20870.014808382854</v>
      </c>
      <c r="O1249" s="26" t="str">
        <f t="shared" si="42"/>
        <v>Good</v>
      </c>
      <c r="P1249" s="25">
        <f t="shared" si="43"/>
        <v>5266</v>
      </c>
      <c r="Q1249" s="25">
        <f t="shared" si="44"/>
        <v>5266</v>
      </c>
    </row>
    <row r="1250" spans="6:17" ht="15.75" customHeight="1" x14ac:dyDescent="0.2">
      <c r="F1250" s="16">
        <v>44561.110542209201</v>
      </c>
      <c r="G1250" s="24">
        <v>44561.110542209201</v>
      </c>
      <c r="H1250" s="25">
        <v>5202</v>
      </c>
      <c r="I1250" s="26">
        <f t="shared" si="36"/>
        <v>-1017182.1547444484</v>
      </c>
      <c r="J1250" s="26">
        <f t="shared" si="37"/>
        <v>1049634.1089160112</v>
      </c>
      <c r="K1250" s="26" t="str">
        <f t="shared" si="38"/>
        <v>Good</v>
      </c>
      <c r="L1250" s="25">
        <f t="shared" si="39"/>
        <v>5202</v>
      </c>
      <c r="M1250" s="26">
        <f t="shared" si="40"/>
        <v>-13975.836194986849</v>
      </c>
      <c r="N1250" s="26">
        <f t="shared" si="41"/>
        <v>20870.014808382854</v>
      </c>
      <c r="O1250" s="26" t="str">
        <f t="shared" si="42"/>
        <v>Good</v>
      </c>
      <c r="P1250" s="25">
        <f t="shared" si="43"/>
        <v>5202</v>
      </c>
      <c r="Q1250" s="25">
        <f t="shared" si="44"/>
        <v>5202</v>
      </c>
    </row>
    <row r="1251" spans="6:17" ht="15.75" customHeight="1" x14ac:dyDescent="0.2">
      <c r="F1251" s="16">
        <v>44560.513393749585</v>
      </c>
      <c r="G1251" s="24">
        <v>44560.513393749585</v>
      </c>
      <c r="H1251" s="25">
        <v>5020</v>
      </c>
      <c r="I1251" s="26">
        <f t="shared" si="36"/>
        <v>-1017182.1547444484</v>
      </c>
      <c r="J1251" s="26">
        <f t="shared" si="37"/>
        <v>1049634.1089160112</v>
      </c>
      <c r="K1251" s="26" t="str">
        <f t="shared" si="38"/>
        <v>Good</v>
      </c>
      <c r="L1251" s="25">
        <f t="shared" si="39"/>
        <v>5020</v>
      </c>
      <c r="M1251" s="26">
        <f t="shared" si="40"/>
        <v>-13975.836194986849</v>
      </c>
      <c r="N1251" s="26">
        <f t="shared" si="41"/>
        <v>20870.014808382854</v>
      </c>
      <c r="O1251" s="26" t="str">
        <f t="shared" si="42"/>
        <v>Good</v>
      </c>
      <c r="P1251" s="25">
        <f t="shared" si="43"/>
        <v>5020</v>
      </c>
      <c r="Q1251" s="25">
        <f t="shared" si="44"/>
        <v>5020</v>
      </c>
    </row>
    <row r="1252" spans="6:17" ht="15.75" customHeight="1" x14ac:dyDescent="0.2">
      <c r="F1252" s="16">
        <v>44559.975192029095</v>
      </c>
      <c r="G1252" s="24">
        <v>44559.975192029095</v>
      </c>
      <c r="H1252" s="25">
        <v>5197</v>
      </c>
      <c r="I1252" s="26">
        <f t="shared" si="36"/>
        <v>-1017182.1547444484</v>
      </c>
      <c r="J1252" s="26">
        <f t="shared" si="37"/>
        <v>1049634.1089160112</v>
      </c>
      <c r="K1252" s="26" t="str">
        <f t="shared" si="38"/>
        <v>Good</v>
      </c>
      <c r="L1252" s="25">
        <f t="shared" si="39"/>
        <v>5197</v>
      </c>
      <c r="M1252" s="26">
        <f t="shared" si="40"/>
        <v>-13975.836194986849</v>
      </c>
      <c r="N1252" s="26">
        <f t="shared" si="41"/>
        <v>20870.014808382854</v>
      </c>
      <c r="O1252" s="26" t="str">
        <f t="shared" si="42"/>
        <v>Good</v>
      </c>
      <c r="P1252" s="25">
        <f t="shared" si="43"/>
        <v>5197</v>
      </c>
      <c r="Q1252" s="25">
        <f t="shared" si="44"/>
        <v>5197</v>
      </c>
    </row>
    <row r="1253" spans="6:17" ht="15.75" customHeight="1" x14ac:dyDescent="0.2">
      <c r="F1253" s="16">
        <v>44559.409417949399</v>
      </c>
      <c r="G1253" s="24">
        <v>44559.409417949399</v>
      </c>
      <c r="H1253" s="25">
        <v>4877</v>
      </c>
      <c r="I1253" s="26">
        <f t="shared" si="36"/>
        <v>-1017182.1547444484</v>
      </c>
      <c r="J1253" s="26">
        <f t="shared" si="37"/>
        <v>1049634.1089160112</v>
      </c>
      <c r="K1253" s="26" t="str">
        <f t="shared" si="38"/>
        <v>Good</v>
      </c>
      <c r="L1253" s="25">
        <f t="shared" si="39"/>
        <v>4877</v>
      </c>
      <c r="M1253" s="26">
        <f t="shared" si="40"/>
        <v>-13975.836194986849</v>
      </c>
      <c r="N1253" s="26">
        <f t="shared" si="41"/>
        <v>20870.014808382854</v>
      </c>
      <c r="O1253" s="26" t="str">
        <f t="shared" si="42"/>
        <v>Good</v>
      </c>
      <c r="P1253" s="25">
        <f t="shared" si="43"/>
        <v>4877</v>
      </c>
      <c r="Q1253" s="25">
        <f t="shared" si="44"/>
        <v>4877</v>
      </c>
    </row>
    <row r="1254" spans="6:17" ht="15.75" customHeight="1" x14ac:dyDescent="0.2">
      <c r="F1254" s="16">
        <v>44558.797448778794</v>
      </c>
      <c r="G1254" s="24">
        <v>44558.797448778794</v>
      </c>
      <c r="H1254" s="25">
        <v>4912</v>
      </c>
      <c r="I1254" s="26">
        <f t="shared" si="36"/>
        <v>-1017182.1547444484</v>
      </c>
      <c r="J1254" s="26">
        <f t="shared" si="37"/>
        <v>1049634.1089160112</v>
      </c>
      <c r="K1254" s="26" t="str">
        <f t="shared" si="38"/>
        <v>Good</v>
      </c>
      <c r="L1254" s="25">
        <f t="shared" si="39"/>
        <v>4912</v>
      </c>
      <c r="M1254" s="26">
        <f t="shared" si="40"/>
        <v>-13975.836194986849</v>
      </c>
      <c r="N1254" s="26">
        <f t="shared" si="41"/>
        <v>20870.014808382854</v>
      </c>
      <c r="O1254" s="26" t="str">
        <f t="shared" si="42"/>
        <v>Good</v>
      </c>
      <c r="P1254" s="25">
        <f t="shared" si="43"/>
        <v>4912</v>
      </c>
      <c r="Q1254" s="25">
        <f t="shared" si="44"/>
        <v>4912</v>
      </c>
    </row>
    <row r="1255" spans="6:17" ht="15.75" customHeight="1" x14ac:dyDescent="0.2">
      <c r="F1255" s="16">
        <v>44558.266871350665</v>
      </c>
      <c r="G1255" s="24">
        <v>44558.266871350665</v>
      </c>
      <c r="H1255" s="25">
        <v>5586</v>
      </c>
      <c r="I1255" s="26">
        <f t="shared" si="36"/>
        <v>-1017182.1547444484</v>
      </c>
      <c r="J1255" s="26">
        <f t="shared" si="37"/>
        <v>1049634.1089160112</v>
      </c>
      <c r="K1255" s="26" t="str">
        <f t="shared" si="38"/>
        <v>Good</v>
      </c>
      <c r="L1255" s="25">
        <f t="shared" si="39"/>
        <v>5586</v>
      </c>
      <c r="M1255" s="26">
        <f t="shared" si="40"/>
        <v>-13975.836194986849</v>
      </c>
      <c r="N1255" s="26">
        <f t="shared" si="41"/>
        <v>20870.014808382854</v>
      </c>
      <c r="O1255" s="26" t="str">
        <f t="shared" si="42"/>
        <v>Good</v>
      </c>
      <c r="P1255" s="25">
        <f t="shared" si="43"/>
        <v>5586</v>
      </c>
      <c r="Q1255" s="25">
        <f t="shared" si="44"/>
        <v>5586</v>
      </c>
    </row>
    <row r="1256" spans="6:17" ht="15.75" customHeight="1" x14ac:dyDescent="0.2">
      <c r="F1256" s="16">
        <v>44557.707630381818</v>
      </c>
      <c r="G1256" s="24">
        <v>44557.707630381818</v>
      </c>
      <c r="H1256" s="25">
        <v>4787</v>
      </c>
      <c r="I1256" s="26">
        <f t="shared" si="36"/>
        <v>-1017182.1547444484</v>
      </c>
      <c r="J1256" s="26">
        <f t="shared" si="37"/>
        <v>1049634.1089160112</v>
      </c>
      <c r="K1256" s="26" t="str">
        <f t="shared" si="38"/>
        <v>Good</v>
      </c>
      <c r="L1256" s="25">
        <f t="shared" si="39"/>
        <v>4787</v>
      </c>
      <c r="M1256" s="26">
        <f t="shared" si="40"/>
        <v>-13975.836194986849</v>
      </c>
      <c r="N1256" s="26">
        <f t="shared" si="41"/>
        <v>20870.014808382854</v>
      </c>
      <c r="O1256" s="26" t="str">
        <f t="shared" si="42"/>
        <v>Good</v>
      </c>
      <c r="P1256" s="25">
        <f t="shared" si="43"/>
        <v>4787</v>
      </c>
      <c r="Q1256" s="25">
        <f t="shared" si="44"/>
        <v>4787</v>
      </c>
    </row>
    <row r="1257" spans="6:17" ht="15.75" customHeight="1" x14ac:dyDescent="0.2">
      <c r="F1257" s="16">
        <v>44557.167989359426</v>
      </c>
      <c r="G1257" s="24">
        <v>44557.167989359426</v>
      </c>
      <c r="H1257" s="25">
        <v>5705</v>
      </c>
      <c r="I1257" s="26">
        <f t="shared" si="36"/>
        <v>-1017182.1547444484</v>
      </c>
      <c r="J1257" s="26">
        <f t="shared" si="37"/>
        <v>1049634.1089160112</v>
      </c>
      <c r="K1257" s="26" t="str">
        <f t="shared" si="38"/>
        <v>Good</v>
      </c>
      <c r="L1257" s="25">
        <f t="shared" si="39"/>
        <v>5705</v>
      </c>
      <c r="M1257" s="26">
        <f t="shared" si="40"/>
        <v>-13975.836194986849</v>
      </c>
      <c r="N1257" s="26">
        <f t="shared" si="41"/>
        <v>20870.014808382854</v>
      </c>
      <c r="O1257" s="26" t="str">
        <f t="shared" si="42"/>
        <v>Good</v>
      </c>
      <c r="P1257" s="25">
        <f t="shared" si="43"/>
        <v>5705</v>
      </c>
      <c r="Q1257" s="25">
        <f t="shared" si="44"/>
        <v>5705</v>
      </c>
    </row>
    <row r="1258" spans="6:17" ht="15.75" customHeight="1" x14ac:dyDescent="0.2">
      <c r="F1258" s="16">
        <v>44554.9329418329</v>
      </c>
      <c r="G1258" s="24">
        <v>44554.9329418329</v>
      </c>
      <c r="H1258" s="25">
        <v>5567</v>
      </c>
      <c r="I1258" s="26">
        <f t="shared" si="36"/>
        <v>-1017182.1547444484</v>
      </c>
      <c r="J1258" s="26">
        <f t="shared" si="37"/>
        <v>1049634.1089160112</v>
      </c>
      <c r="K1258" s="26" t="str">
        <f t="shared" si="38"/>
        <v>Good</v>
      </c>
      <c r="L1258" s="25">
        <f t="shared" si="39"/>
        <v>5567</v>
      </c>
      <c r="M1258" s="26">
        <f t="shared" si="40"/>
        <v>-13975.836194986849</v>
      </c>
      <c r="N1258" s="26">
        <f t="shared" si="41"/>
        <v>20870.014808382854</v>
      </c>
      <c r="O1258" s="26" t="str">
        <f t="shared" si="42"/>
        <v>Good</v>
      </c>
      <c r="P1258" s="25">
        <f t="shared" si="43"/>
        <v>5567</v>
      </c>
      <c r="Q1258" s="25">
        <f t="shared" si="44"/>
        <v>5567</v>
      </c>
    </row>
    <row r="1259" spans="6:17" ht="15.75" customHeight="1" x14ac:dyDescent="0.2">
      <c r="F1259" s="16">
        <v>44554.339005180453</v>
      </c>
      <c r="G1259" s="24">
        <v>44554.339005180453</v>
      </c>
      <c r="H1259" s="25">
        <v>5837</v>
      </c>
      <c r="I1259" s="26">
        <f t="shared" si="36"/>
        <v>-1017182.1547444484</v>
      </c>
      <c r="J1259" s="26">
        <f t="shared" si="37"/>
        <v>1049634.1089160112</v>
      </c>
      <c r="K1259" s="26" t="str">
        <f t="shared" si="38"/>
        <v>Good</v>
      </c>
      <c r="L1259" s="25">
        <f t="shared" si="39"/>
        <v>5837</v>
      </c>
      <c r="M1259" s="26">
        <f t="shared" si="40"/>
        <v>-13975.836194986849</v>
      </c>
      <c r="N1259" s="26">
        <f t="shared" si="41"/>
        <v>20870.014808382854</v>
      </c>
      <c r="O1259" s="26" t="str">
        <f t="shared" si="42"/>
        <v>Good</v>
      </c>
      <c r="P1259" s="25">
        <f t="shared" si="43"/>
        <v>5837</v>
      </c>
      <c r="Q1259" s="25">
        <f t="shared" si="44"/>
        <v>5837</v>
      </c>
    </row>
    <row r="1260" spans="6:17" ht="15.75" customHeight="1" x14ac:dyDescent="0.2">
      <c r="F1260" s="16">
        <v>44553.78588905168</v>
      </c>
      <c r="G1260" s="24">
        <v>44553.78588905168</v>
      </c>
      <c r="H1260" s="25">
        <v>4969</v>
      </c>
      <c r="I1260" s="26">
        <f t="shared" si="36"/>
        <v>-1017182.1547444484</v>
      </c>
      <c r="J1260" s="26">
        <f t="shared" si="37"/>
        <v>1049634.1089160112</v>
      </c>
      <c r="K1260" s="26" t="str">
        <f t="shared" si="38"/>
        <v>Good</v>
      </c>
      <c r="L1260" s="25">
        <f t="shared" si="39"/>
        <v>4969</v>
      </c>
      <c r="M1260" s="26">
        <f t="shared" si="40"/>
        <v>-13975.836194986849</v>
      </c>
      <c r="N1260" s="26">
        <f t="shared" si="41"/>
        <v>20870.014808382854</v>
      </c>
      <c r="O1260" s="26" t="str">
        <f t="shared" si="42"/>
        <v>Good</v>
      </c>
      <c r="P1260" s="25">
        <f t="shared" si="43"/>
        <v>4969</v>
      </c>
      <c r="Q1260" s="25">
        <f t="shared" si="44"/>
        <v>4969</v>
      </c>
    </row>
    <row r="1261" spans="6:17" ht="15.75" customHeight="1" x14ac:dyDescent="0.2">
      <c r="F1261" s="16">
        <v>44553.229046406639</v>
      </c>
      <c r="G1261" s="24">
        <v>44553.229046406639</v>
      </c>
      <c r="H1261" s="25">
        <v>5275</v>
      </c>
      <c r="I1261" s="26">
        <f t="shared" si="36"/>
        <v>-1017182.1547444484</v>
      </c>
      <c r="J1261" s="26">
        <f t="shared" si="37"/>
        <v>1049634.1089160112</v>
      </c>
      <c r="K1261" s="26" t="str">
        <f t="shared" si="38"/>
        <v>Good</v>
      </c>
      <c r="L1261" s="25">
        <f t="shared" si="39"/>
        <v>5275</v>
      </c>
      <c r="M1261" s="26">
        <f t="shared" si="40"/>
        <v>-13975.836194986849</v>
      </c>
      <c r="N1261" s="26">
        <f t="shared" si="41"/>
        <v>20870.014808382854</v>
      </c>
      <c r="O1261" s="26" t="str">
        <f t="shared" si="42"/>
        <v>Good</v>
      </c>
      <c r="P1261" s="25">
        <f t="shared" si="43"/>
        <v>5275</v>
      </c>
      <c r="Q1261" s="25">
        <f t="shared" si="44"/>
        <v>5275</v>
      </c>
    </row>
    <row r="1262" spans="6:17" ht="15.75" customHeight="1" x14ac:dyDescent="0.2">
      <c r="F1262" s="16">
        <v>44552.690969947907</v>
      </c>
      <c r="G1262" s="24">
        <v>44552.690969947907</v>
      </c>
      <c r="H1262" s="25">
        <v>5003</v>
      </c>
      <c r="I1262" s="26">
        <f t="shared" si="36"/>
        <v>-1017182.1547444484</v>
      </c>
      <c r="J1262" s="26">
        <f t="shared" si="37"/>
        <v>1049634.1089160112</v>
      </c>
      <c r="K1262" s="26" t="str">
        <f t="shared" si="38"/>
        <v>Good</v>
      </c>
      <c r="L1262" s="25">
        <f t="shared" si="39"/>
        <v>5003</v>
      </c>
      <c r="M1262" s="26">
        <f t="shared" si="40"/>
        <v>-13975.836194986849</v>
      </c>
      <c r="N1262" s="26">
        <f t="shared" si="41"/>
        <v>20870.014808382854</v>
      </c>
      <c r="O1262" s="26" t="str">
        <f t="shared" si="42"/>
        <v>Good</v>
      </c>
      <c r="P1262" s="25">
        <f t="shared" si="43"/>
        <v>5003</v>
      </c>
      <c r="Q1262" s="25">
        <f t="shared" si="44"/>
        <v>5003</v>
      </c>
    </row>
    <row r="1263" spans="6:17" ht="15.75" customHeight="1" x14ac:dyDescent="0.2">
      <c r="F1263" s="16">
        <v>44552.09658928412</v>
      </c>
      <c r="G1263" s="24">
        <v>44552.09658928412</v>
      </c>
      <c r="H1263" s="25">
        <v>5029</v>
      </c>
      <c r="I1263" s="26">
        <f t="shared" si="36"/>
        <v>-1017182.1547444484</v>
      </c>
      <c r="J1263" s="26">
        <f t="shared" si="37"/>
        <v>1049634.1089160112</v>
      </c>
      <c r="K1263" s="26" t="str">
        <f t="shared" si="38"/>
        <v>Good</v>
      </c>
      <c r="L1263" s="25">
        <f t="shared" si="39"/>
        <v>5029</v>
      </c>
      <c r="M1263" s="26">
        <f t="shared" si="40"/>
        <v>-13975.836194986849</v>
      </c>
      <c r="N1263" s="26">
        <f t="shared" si="41"/>
        <v>20870.014808382854</v>
      </c>
      <c r="O1263" s="26" t="str">
        <f t="shared" si="42"/>
        <v>Good</v>
      </c>
      <c r="P1263" s="25">
        <f t="shared" si="43"/>
        <v>5029</v>
      </c>
      <c r="Q1263" s="25">
        <f t="shared" si="44"/>
        <v>5029</v>
      </c>
    </row>
    <row r="1264" spans="6:17" ht="15.75" customHeight="1" x14ac:dyDescent="0.2">
      <c r="F1264" s="16">
        <v>44551.544317179993</v>
      </c>
      <c r="G1264" s="24">
        <v>44551.544317179993</v>
      </c>
      <c r="H1264" s="25">
        <v>5915</v>
      </c>
      <c r="I1264" s="26">
        <f t="shared" si="36"/>
        <v>-1017182.1547444484</v>
      </c>
      <c r="J1264" s="26">
        <f t="shared" si="37"/>
        <v>1049634.1089160112</v>
      </c>
      <c r="K1264" s="26" t="str">
        <f t="shared" si="38"/>
        <v>Good</v>
      </c>
      <c r="L1264" s="25">
        <f t="shared" si="39"/>
        <v>5915</v>
      </c>
      <c r="M1264" s="26">
        <f t="shared" si="40"/>
        <v>-13975.836194986849</v>
      </c>
      <c r="N1264" s="26">
        <f t="shared" si="41"/>
        <v>20870.014808382854</v>
      </c>
      <c r="O1264" s="26" t="str">
        <f t="shared" si="42"/>
        <v>Good</v>
      </c>
      <c r="P1264" s="25">
        <f t="shared" si="43"/>
        <v>5915</v>
      </c>
      <c r="Q1264" s="25">
        <f t="shared" si="44"/>
        <v>5915</v>
      </c>
    </row>
    <row r="1265" spans="6:17" ht="15.75" customHeight="1" x14ac:dyDescent="0.2">
      <c r="F1265" s="16">
        <v>44550.980076624452</v>
      </c>
      <c r="G1265" s="24">
        <v>44550.980076624452</v>
      </c>
      <c r="H1265" s="25">
        <v>5275</v>
      </c>
      <c r="I1265" s="26">
        <f t="shared" si="36"/>
        <v>-1017182.1547444484</v>
      </c>
      <c r="J1265" s="26">
        <f t="shared" si="37"/>
        <v>1049634.1089160112</v>
      </c>
      <c r="K1265" s="26" t="str">
        <f t="shared" si="38"/>
        <v>Good</v>
      </c>
      <c r="L1265" s="25">
        <f t="shared" si="39"/>
        <v>5275</v>
      </c>
      <c r="M1265" s="26">
        <f t="shared" si="40"/>
        <v>-13975.836194986849</v>
      </c>
      <c r="N1265" s="26">
        <f t="shared" si="41"/>
        <v>20870.014808382854</v>
      </c>
      <c r="O1265" s="26" t="str">
        <f t="shared" si="42"/>
        <v>Good</v>
      </c>
      <c r="P1265" s="25">
        <f t="shared" si="43"/>
        <v>5275</v>
      </c>
      <c r="Q1265" s="25">
        <f t="shared" si="44"/>
        <v>5275</v>
      </c>
    </row>
    <row r="1266" spans="6:17" ht="15.75" customHeight="1" x14ac:dyDescent="0.2">
      <c r="F1266" s="16">
        <v>44550.401618496231</v>
      </c>
      <c r="G1266" s="24">
        <v>44550.401618496231</v>
      </c>
      <c r="H1266" s="25">
        <v>5570</v>
      </c>
      <c r="I1266" s="26">
        <f t="shared" si="36"/>
        <v>-1017182.1547444484</v>
      </c>
      <c r="J1266" s="26">
        <f t="shared" si="37"/>
        <v>1049634.1089160112</v>
      </c>
      <c r="K1266" s="26" t="str">
        <f t="shared" si="38"/>
        <v>Good</v>
      </c>
      <c r="L1266" s="25">
        <f t="shared" si="39"/>
        <v>5570</v>
      </c>
      <c r="M1266" s="26">
        <f t="shared" si="40"/>
        <v>-13975.836194986849</v>
      </c>
      <c r="N1266" s="26">
        <f t="shared" si="41"/>
        <v>20870.014808382854</v>
      </c>
      <c r="O1266" s="26" t="str">
        <f t="shared" si="42"/>
        <v>Good</v>
      </c>
      <c r="P1266" s="25">
        <f t="shared" si="43"/>
        <v>5570</v>
      </c>
      <c r="Q1266" s="25">
        <f t="shared" si="44"/>
        <v>5570</v>
      </c>
    </row>
    <row r="1267" spans="6:17" ht="15.75" customHeight="1" x14ac:dyDescent="0.2">
      <c r="F1267" s="16">
        <v>44547.576380492996</v>
      </c>
      <c r="G1267" s="24">
        <v>44547.576380492996</v>
      </c>
      <c r="H1267" s="25">
        <v>5939</v>
      </c>
      <c r="I1267" s="26">
        <f t="shared" si="36"/>
        <v>-1017182.1547444484</v>
      </c>
      <c r="J1267" s="26">
        <f t="shared" si="37"/>
        <v>1049634.1089160112</v>
      </c>
      <c r="K1267" s="26" t="str">
        <f t="shared" si="38"/>
        <v>Good</v>
      </c>
      <c r="L1267" s="25">
        <f t="shared" si="39"/>
        <v>5939</v>
      </c>
      <c r="M1267" s="26">
        <f t="shared" si="40"/>
        <v>-13975.836194986849</v>
      </c>
      <c r="N1267" s="26">
        <f t="shared" si="41"/>
        <v>20870.014808382854</v>
      </c>
      <c r="O1267" s="26" t="str">
        <f t="shared" si="42"/>
        <v>Good</v>
      </c>
      <c r="P1267" s="25">
        <f t="shared" si="43"/>
        <v>5939</v>
      </c>
      <c r="Q1267" s="25">
        <f t="shared" si="44"/>
        <v>5939</v>
      </c>
    </row>
    <row r="1268" spans="6:17" ht="15.75" customHeight="1" x14ac:dyDescent="0.2">
      <c r="F1268" s="16">
        <v>44547.00467087602</v>
      </c>
      <c r="G1268" s="24">
        <v>44547.00467087602</v>
      </c>
      <c r="H1268" s="25">
        <v>4817</v>
      </c>
      <c r="I1268" s="26">
        <f t="shared" si="36"/>
        <v>-1017182.1547444484</v>
      </c>
      <c r="J1268" s="26">
        <f t="shared" si="37"/>
        <v>1049634.1089160112</v>
      </c>
      <c r="K1268" s="26" t="str">
        <f t="shared" si="38"/>
        <v>Good</v>
      </c>
      <c r="L1268" s="25">
        <f t="shared" si="39"/>
        <v>4817</v>
      </c>
      <c r="M1268" s="26">
        <f t="shared" si="40"/>
        <v>-13975.836194986849</v>
      </c>
      <c r="N1268" s="26">
        <f t="shared" si="41"/>
        <v>20870.014808382854</v>
      </c>
      <c r="O1268" s="26" t="str">
        <f t="shared" si="42"/>
        <v>Good</v>
      </c>
      <c r="P1268" s="25">
        <f t="shared" si="43"/>
        <v>4817</v>
      </c>
      <c r="Q1268" s="25">
        <f t="shared" si="44"/>
        <v>4817</v>
      </c>
    </row>
    <row r="1269" spans="6:17" ht="15.75" customHeight="1" x14ac:dyDescent="0.2">
      <c r="F1269" s="16">
        <v>44546.462171154199</v>
      </c>
      <c r="G1269" s="24">
        <v>44546.462171154199</v>
      </c>
      <c r="H1269" s="25">
        <v>5674</v>
      </c>
      <c r="I1269" s="26">
        <f t="shared" si="36"/>
        <v>-1017182.1547444484</v>
      </c>
      <c r="J1269" s="26">
        <f t="shared" si="37"/>
        <v>1049634.1089160112</v>
      </c>
      <c r="K1269" s="26" t="str">
        <f t="shared" si="38"/>
        <v>Good</v>
      </c>
      <c r="L1269" s="25">
        <f t="shared" si="39"/>
        <v>5674</v>
      </c>
      <c r="M1269" s="26">
        <f t="shared" si="40"/>
        <v>-13975.836194986849</v>
      </c>
      <c r="N1269" s="26">
        <f t="shared" si="41"/>
        <v>20870.014808382854</v>
      </c>
      <c r="O1269" s="26" t="str">
        <f t="shared" si="42"/>
        <v>Good</v>
      </c>
      <c r="P1269" s="25">
        <f t="shared" si="43"/>
        <v>5674</v>
      </c>
      <c r="Q1269" s="25">
        <f t="shared" si="44"/>
        <v>5674</v>
      </c>
    </row>
    <row r="1270" spans="6:17" ht="15.75" customHeight="1" x14ac:dyDescent="0.2">
      <c r="F1270" s="16">
        <v>44545.887664989692</v>
      </c>
      <c r="G1270" s="24">
        <v>44545.887664989692</v>
      </c>
      <c r="H1270" s="25">
        <v>5338</v>
      </c>
      <c r="I1270" s="26">
        <f t="shared" si="36"/>
        <v>-1017182.1547444484</v>
      </c>
      <c r="J1270" s="26">
        <f t="shared" si="37"/>
        <v>1049634.1089160112</v>
      </c>
      <c r="K1270" s="26" t="str">
        <f t="shared" si="38"/>
        <v>Good</v>
      </c>
      <c r="L1270" s="25">
        <f t="shared" si="39"/>
        <v>5338</v>
      </c>
      <c r="M1270" s="26">
        <f t="shared" si="40"/>
        <v>-13975.836194986849</v>
      </c>
      <c r="N1270" s="26">
        <f t="shared" si="41"/>
        <v>20870.014808382854</v>
      </c>
      <c r="O1270" s="26" t="str">
        <f t="shared" si="42"/>
        <v>Good</v>
      </c>
      <c r="P1270" s="25">
        <f t="shared" si="43"/>
        <v>5338</v>
      </c>
      <c r="Q1270" s="25">
        <f t="shared" si="44"/>
        <v>5338</v>
      </c>
    </row>
    <row r="1271" spans="6:17" ht="15.75" customHeight="1" x14ac:dyDescent="0.2">
      <c r="F1271" s="16">
        <v>44545.294767062427</v>
      </c>
      <c r="G1271" s="24">
        <v>44545.294767062427</v>
      </c>
      <c r="H1271" s="25">
        <v>6101</v>
      </c>
      <c r="I1271" s="26">
        <f t="shared" si="36"/>
        <v>-1017182.1547444484</v>
      </c>
      <c r="J1271" s="26">
        <f t="shared" si="37"/>
        <v>1049634.1089160112</v>
      </c>
      <c r="K1271" s="26" t="str">
        <f t="shared" si="38"/>
        <v>Good</v>
      </c>
      <c r="L1271" s="25">
        <f t="shared" si="39"/>
        <v>6101</v>
      </c>
      <c r="M1271" s="26">
        <f t="shared" si="40"/>
        <v>-13975.836194986849</v>
      </c>
      <c r="N1271" s="26">
        <f t="shared" si="41"/>
        <v>20870.014808382854</v>
      </c>
      <c r="O1271" s="26" t="str">
        <f t="shared" si="42"/>
        <v>Good</v>
      </c>
      <c r="P1271" s="25">
        <f t="shared" si="43"/>
        <v>6101</v>
      </c>
      <c r="Q1271" s="25">
        <f t="shared" si="44"/>
        <v>6101</v>
      </c>
    </row>
    <row r="1272" spans="6:17" ht="15.75" customHeight="1" x14ac:dyDescent="0.2">
      <c r="F1272" s="16">
        <v>44544.713570642816</v>
      </c>
      <c r="G1272" s="24">
        <v>44544.713570642816</v>
      </c>
      <c r="H1272" s="25">
        <v>5312</v>
      </c>
      <c r="I1272" s="26">
        <f t="shared" si="36"/>
        <v>-1017182.1547444484</v>
      </c>
      <c r="J1272" s="26">
        <f t="shared" si="37"/>
        <v>1049634.1089160112</v>
      </c>
      <c r="K1272" s="26" t="str">
        <f t="shared" si="38"/>
        <v>Good</v>
      </c>
      <c r="L1272" s="25">
        <f t="shared" si="39"/>
        <v>5312</v>
      </c>
      <c r="M1272" s="26">
        <f t="shared" si="40"/>
        <v>-13975.836194986849</v>
      </c>
      <c r="N1272" s="26">
        <f t="shared" si="41"/>
        <v>20870.014808382854</v>
      </c>
      <c r="O1272" s="26" t="str">
        <f t="shared" si="42"/>
        <v>Good</v>
      </c>
      <c r="P1272" s="25">
        <f t="shared" si="43"/>
        <v>5312</v>
      </c>
      <c r="Q1272" s="25">
        <f t="shared" si="44"/>
        <v>5312</v>
      </c>
    </row>
    <row r="1273" spans="6:17" ht="15.75" customHeight="1" x14ac:dyDescent="0.2">
      <c r="F1273" s="16">
        <v>44544.100037924145</v>
      </c>
      <c r="G1273" s="24">
        <v>44544.100037924145</v>
      </c>
      <c r="H1273" s="25">
        <v>5708</v>
      </c>
      <c r="I1273" s="26">
        <f t="shared" si="36"/>
        <v>-1017182.1547444484</v>
      </c>
      <c r="J1273" s="26">
        <f t="shared" si="37"/>
        <v>1049634.1089160112</v>
      </c>
      <c r="K1273" s="26" t="str">
        <f t="shared" si="38"/>
        <v>Good</v>
      </c>
      <c r="L1273" s="25">
        <f t="shared" si="39"/>
        <v>5708</v>
      </c>
      <c r="M1273" s="26">
        <f t="shared" si="40"/>
        <v>-13975.836194986849</v>
      </c>
      <c r="N1273" s="26">
        <f t="shared" si="41"/>
        <v>20870.014808382854</v>
      </c>
      <c r="O1273" s="26" t="str">
        <f t="shared" si="42"/>
        <v>Good</v>
      </c>
      <c r="P1273" s="25">
        <f t="shared" si="43"/>
        <v>5708</v>
      </c>
      <c r="Q1273" s="25">
        <f t="shared" si="44"/>
        <v>5708</v>
      </c>
    </row>
    <row r="1274" spans="6:17" ht="15.75" customHeight="1" x14ac:dyDescent="0.2">
      <c r="F1274" s="16">
        <v>44543.509519300598</v>
      </c>
      <c r="G1274" s="24">
        <v>44543.509519300598</v>
      </c>
      <c r="H1274" s="25">
        <v>5108</v>
      </c>
      <c r="I1274" s="26">
        <f t="shared" si="36"/>
        <v>-1017182.1547444484</v>
      </c>
      <c r="J1274" s="26">
        <f t="shared" si="37"/>
        <v>1049634.1089160112</v>
      </c>
      <c r="K1274" s="26" t="str">
        <f t="shared" si="38"/>
        <v>Good</v>
      </c>
      <c r="L1274" s="25">
        <f t="shared" si="39"/>
        <v>5108</v>
      </c>
      <c r="M1274" s="26">
        <f t="shared" si="40"/>
        <v>-13975.836194986849</v>
      </c>
      <c r="N1274" s="26">
        <f t="shared" si="41"/>
        <v>20870.014808382854</v>
      </c>
      <c r="O1274" s="26" t="str">
        <f t="shared" si="42"/>
        <v>Good</v>
      </c>
      <c r="P1274" s="25">
        <f t="shared" si="43"/>
        <v>5108</v>
      </c>
      <c r="Q1274" s="25">
        <f t="shared" si="44"/>
        <v>5108</v>
      </c>
    </row>
    <row r="1275" spans="6:17" ht="15.75" customHeight="1" x14ac:dyDescent="0.2">
      <c r="F1275" s="16">
        <v>44540.671034694053</v>
      </c>
      <c r="G1275" s="24">
        <v>44540.671034694053</v>
      </c>
      <c r="H1275" s="25">
        <v>4574</v>
      </c>
      <c r="I1275" s="26">
        <f t="shared" si="36"/>
        <v>-1017182.1547444484</v>
      </c>
      <c r="J1275" s="26">
        <f t="shared" si="37"/>
        <v>1049634.1089160112</v>
      </c>
      <c r="K1275" s="26" t="str">
        <f t="shared" si="38"/>
        <v>Good</v>
      </c>
      <c r="L1275" s="25">
        <f t="shared" si="39"/>
        <v>4574</v>
      </c>
      <c r="M1275" s="26">
        <f t="shared" si="40"/>
        <v>-13975.836194986849</v>
      </c>
      <c r="N1275" s="26">
        <f t="shared" si="41"/>
        <v>20870.014808382854</v>
      </c>
      <c r="O1275" s="26" t="str">
        <f t="shared" si="42"/>
        <v>Good</v>
      </c>
      <c r="P1275" s="25">
        <f t="shared" si="43"/>
        <v>4574</v>
      </c>
      <c r="Q1275" s="25">
        <f t="shared" si="44"/>
        <v>4574</v>
      </c>
    </row>
    <row r="1276" spans="6:17" ht="15.75" customHeight="1" x14ac:dyDescent="0.2">
      <c r="F1276" s="16">
        <v>44540.1004298763</v>
      </c>
      <c r="G1276" s="24">
        <v>44540.1004298763</v>
      </c>
      <c r="H1276" s="25">
        <v>5443</v>
      </c>
      <c r="I1276" s="26">
        <f t="shared" si="36"/>
        <v>-1017182.1547444484</v>
      </c>
      <c r="J1276" s="26">
        <f t="shared" si="37"/>
        <v>1049634.1089160112</v>
      </c>
      <c r="K1276" s="26" t="str">
        <f t="shared" si="38"/>
        <v>Good</v>
      </c>
      <c r="L1276" s="25">
        <f t="shared" si="39"/>
        <v>5443</v>
      </c>
      <c r="M1276" s="26">
        <f t="shared" si="40"/>
        <v>-13975.836194986849</v>
      </c>
      <c r="N1276" s="26">
        <f t="shared" si="41"/>
        <v>20870.014808382854</v>
      </c>
      <c r="O1276" s="26" t="str">
        <f t="shared" si="42"/>
        <v>Good</v>
      </c>
      <c r="P1276" s="25">
        <f t="shared" si="43"/>
        <v>5443</v>
      </c>
      <c r="Q1276" s="25">
        <f t="shared" si="44"/>
        <v>5443</v>
      </c>
    </row>
    <row r="1277" spans="6:17" ht="15.75" customHeight="1" x14ac:dyDescent="0.2">
      <c r="F1277" s="16">
        <v>44539.486750055155</v>
      </c>
      <c r="G1277" s="24">
        <v>44539.486750055155</v>
      </c>
      <c r="H1277" s="25">
        <v>5017</v>
      </c>
      <c r="I1277" s="26">
        <f t="shared" si="36"/>
        <v>-1017182.1547444484</v>
      </c>
      <c r="J1277" s="26">
        <f t="shared" si="37"/>
        <v>1049634.1089160112</v>
      </c>
      <c r="K1277" s="26" t="str">
        <f t="shared" si="38"/>
        <v>Good</v>
      </c>
      <c r="L1277" s="25">
        <f t="shared" si="39"/>
        <v>5017</v>
      </c>
      <c r="M1277" s="26">
        <f t="shared" si="40"/>
        <v>-13975.836194986849</v>
      </c>
      <c r="N1277" s="26">
        <f t="shared" si="41"/>
        <v>20870.014808382854</v>
      </c>
      <c r="O1277" s="26" t="str">
        <f t="shared" si="42"/>
        <v>Good</v>
      </c>
      <c r="P1277" s="25">
        <f t="shared" si="43"/>
        <v>5017</v>
      </c>
      <c r="Q1277" s="25">
        <f t="shared" si="44"/>
        <v>5017</v>
      </c>
    </row>
    <row r="1278" spans="6:17" ht="15.75" customHeight="1" x14ac:dyDescent="0.2">
      <c r="F1278" s="16">
        <v>44538.880507016736</v>
      </c>
      <c r="G1278" s="24">
        <v>44538.880507016736</v>
      </c>
      <c r="H1278" s="25">
        <v>4652</v>
      </c>
      <c r="I1278" s="26">
        <f t="shared" si="36"/>
        <v>-1017182.1547444484</v>
      </c>
      <c r="J1278" s="26">
        <f t="shared" si="37"/>
        <v>1049634.1089160112</v>
      </c>
      <c r="K1278" s="26" t="str">
        <f t="shared" si="38"/>
        <v>Good</v>
      </c>
      <c r="L1278" s="25">
        <f t="shared" si="39"/>
        <v>4652</v>
      </c>
      <c r="M1278" s="26">
        <f t="shared" si="40"/>
        <v>-13975.836194986849</v>
      </c>
      <c r="N1278" s="26">
        <f t="shared" si="41"/>
        <v>20870.014808382854</v>
      </c>
      <c r="O1278" s="26" t="str">
        <f t="shared" si="42"/>
        <v>Good</v>
      </c>
      <c r="P1278" s="25">
        <f t="shared" si="43"/>
        <v>4652</v>
      </c>
      <c r="Q1278" s="25">
        <f t="shared" si="44"/>
        <v>4652</v>
      </c>
    </row>
    <row r="1279" spans="6:17" ht="15.75" customHeight="1" x14ac:dyDescent="0.2">
      <c r="F1279" s="16">
        <v>44538.268946245611</v>
      </c>
      <c r="G1279" s="24">
        <v>44538.268946245611</v>
      </c>
      <c r="H1279" s="25">
        <v>5517</v>
      </c>
      <c r="I1279" s="26">
        <f t="shared" si="36"/>
        <v>-1017182.1547444484</v>
      </c>
      <c r="J1279" s="26">
        <f t="shared" si="37"/>
        <v>1049634.1089160112</v>
      </c>
      <c r="K1279" s="26" t="str">
        <f t="shared" si="38"/>
        <v>Good</v>
      </c>
      <c r="L1279" s="25">
        <f t="shared" si="39"/>
        <v>5517</v>
      </c>
      <c r="M1279" s="26">
        <f t="shared" si="40"/>
        <v>-13975.836194986849</v>
      </c>
      <c r="N1279" s="26">
        <f t="shared" si="41"/>
        <v>20870.014808382854</v>
      </c>
      <c r="O1279" s="26" t="str">
        <f t="shared" si="42"/>
        <v>Good</v>
      </c>
      <c r="P1279" s="25">
        <f t="shared" si="43"/>
        <v>5517</v>
      </c>
      <c r="Q1279" s="25">
        <f t="shared" si="44"/>
        <v>5517</v>
      </c>
    </row>
    <row r="1280" spans="6:17" ht="15.75" customHeight="1" x14ac:dyDescent="0.2">
      <c r="F1280" s="16">
        <v>44537.71387881082</v>
      </c>
      <c r="G1280" s="24">
        <v>44537.71387881082</v>
      </c>
      <c r="H1280" s="25">
        <v>4780</v>
      </c>
      <c r="I1280" s="26">
        <f t="shared" ref="I1280:I1534" si="45">$S$5-$T$5*1.96</f>
        <v>-1017182.1547444484</v>
      </c>
      <c r="J1280" s="26">
        <f t="shared" ref="J1280:J1534" si="46">$S$5+$T$5*1.96</f>
        <v>1049634.1089160112</v>
      </c>
      <c r="K1280" s="26" t="str">
        <f t="shared" ref="K1280:K1534" si="47">IF(AND(H1280&gt;=I1280,H1280&lt;=J1280),"Good","For Replacement")</f>
        <v>Good</v>
      </c>
      <c r="L1280" s="25">
        <f t="shared" ref="L1280:L1534" si="48">IF(K1280="Good",H1280,(H1281+H1279)/2)</f>
        <v>4780</v>
      </c>
      <c r="M1280" s="26">
        <f t="shared" ref="M1280:M1534" si="49">$V$5-$W$5*1.96</f>
        <v>-13975.836194986849</v>
      </c>
      <c r="N1280" s="26">
        <f t="shared" ref="N1280:N1534" si="50">$V$5+$W$5*1.96</f>
        <v>20870.014808382854</v>
      </c>
      <c r="O1280" s="26" t="str">
        <f t="shared" ref="O1280:O1534" si="51">IF(AND(L1280&gt;=M1280,L1280&lt;=N1280),"Good","For Replacement")</f>
        <v>Good</v>
      </c>
      <c r="P1280" s="25">
        <f t="shared" ref="P1280:P1534" si="52">IF(O1280="Good",L1280,(L1281+L1279)/2)</f>
        <v>4780</v>
      </c>
      <c r="Q1280" s="25">
        <f t="shared" ref="Q1280:Q1534" si="53">P1280</f>
        <v>4780</v>
      </c>
    </row>
    <row r="1281" spans="6:17" ht="15.75" customHeight="1" x14ac:dyDescent="0.2">
      <c r="F1281" s="16">
        <v>44537.175581479656</v>
      </c>
      <c r="G1281" s="24">
        <v>44537.175581479656</v>
      </c>
      <c r="H1281" s="25">
        <v>4735</v>
      </c>
      <c r="I1281" s="26">
        <f t="shared" si="45"/>
        <v>-1017182.1547444484</v>
      </c>
      <c r="J1281" s="26">
        <f t="shared" si="46"/>
        <v>1049634.1089160112</v>
      </c>
      <c r="K1281" s="26" t="str">
        <f t="shared" si="47"/>
        <v>Good</v>
      </c>
      <c r="L1281" s="25">
        <f t="shared" si="48"/>
        <v>4735</v>
      </c>
      <c r="M1281" s="26">
        <f t="shared" si="49"/>
        <v>-13975.836194986849</v>
      </c>
      <c r="N1281" s="26">
        <f t="shared" si="50"/>
        <v>20870.014808382854</v>
      </c>
      <c r="O1281" s="26" t="str">
        <f t="shared" si="51"/>
        <v>Good</v>
      </c>
      <c r="P1281" s="25">
        <f t="shared" si="52"/>
        <v>4735</v>
      </c>
      <c r="Q1281" s="25">
        <f t="shared" si="53"/>
        <v>4735</v>
      </c>
    </row>
    <row r="1282" spans="6:17" ht="15.75" customHeight="1" x14ac:dyDescent="0.2">
      <c r="F1282" s="16">
        <v>44536.641097039217</v>
      </c>
      <c r="G1282" s="24">
        <v>44536.641097039217</v>
      </c>
      <c r="H1282" s="25">
        <v>5328</v>
      </c>
      <c r="I1282" s="26">
        <f t="shared" si="45"/>
        <v>-1017182.1547444484</v>
      </c>
      <c r="J1282" s="26">
        <f t="shared" si="46"/>
        <v>1049634.1089160112</v>
      </c>
      <c r="K1282" s="26" t="str">
        <f t="shared" si="47"/>
        <v>Good</v>
      </c>
      <c r="L1282" s="25">
        <f t="shared" si="48"/>
        <v>5328</v>
      </c>
      <c r="M1282" s="26">
        <f t="shared" si="49"/>
        <v>-13975.836194986849</v>
      </c>
      <c r="N1282" s="26">
        <f t="shared" si="50"/>
        <v>20870.014808382854</v>
      </c>
      <c r="O1282" s="26" t="str">
        <f t="shared" si="51"/>
        <v>Good</v>
      </c>
      <c r="P1282" s="25">
        <f t="shared" si="52"/>
        <v>5328</v>
      </c>
      <c r="Q1282" s="25">
        <f t="shared" si="53"/>
        <v>5328</v>
      </c>
    </row>
    <row r="1283" spans="6:17" ht="15.75" customHeight="1" x14ac:dyDescent="0.2">
      <c r="F1283" s="16">
        <v>44536.111670249978</v>
      </c>
      <c r="G1283" s="24">
        <v>44536.111670249978</v>
      </c>
      <c r="H1283" s="25">
        <v>4820</v>
      </c>
      <c r="I1283" s="26">
        <f t="shared" si="45"/>
        <v>-1017182.1547444484</v>
      </c>
      <c r="J1283" s="26">
        <f t="shared" si="46"/>
        <v>1049634.1089160112</v>
      </c>
      <c r="K1283" s="26" t="str">
        <f t="shared" si="47"/>
        <v>Good</v>
      </c>
      <c r="L1283" s="25">
        <f t="shared" si="48"/>
        <v>4820</v>
      </c>
      <c r="M1283" s="26">
        <f t="shared" si="49"/>
        <v>-13975.836194986849</v>
      </c>
      <c r="N1283" s="26">
        <f t="shared" si="50"/>
        <v>20870.014808382854</v>
      </c>
      <c r="O1283" s="26" t="str">
        <f t="shared" si="51"/>
        <v>Good</v>
      </c>
      <c r="P1283" s="25">
        <f t="shared" si="52"/>
        <v>4820</v>
      </c>
      <c r="Q1283" s="25">
        <f t="shared" si="53"/>
        <v>4820</v>
      </c>
    </row>
    <row r="1284" spans="6:17" ht="15.75" customHeight="1" x14ac:dyDescent="0.2">
      <c r="F1284" s="16">
        <v>44533.85424771977</v>
      </c>
      <c r="G1284" s="24">
        <v>44533.85424771977</v>
      </c>
      <c r="H1284" s="25">
        <v>4157</v>
      </c>
      <c r="I1284" s="26">
        <f t="shared" si="45"/>
        <v>-1017182.1547444484</v>
      </c>
      <c r="J1284" s="26">
        <f t="shared" si="46"/>
        <v>1049634.1089160112</v>
      </c>
      <c r="K1284" s="26" t="str">
        <f t="shared" si="47"/>
        <v>Good</v>
      </c>
      <c r="L1284" s="25">
        <f t="shared" si="48"/>
        <v>4157</v>
      </c>
      <c r="M1284" s="26">
        <f t="shared" si="49"/>
        <v>-13975.836194986849</v>
      </c>
      <c r="N1284" s="26">
        <f t="shared" si="50"/>
        <v>20870.014808382854</v>
      </c>
      <c r="O1284" s="26" t="str">
        <f t="shared" si="51"/>
        <v>Good</v>
      </c>
      <c r="P1284" s="25">
        <f t="shared" si="52"/>
        <v>4157</v>
      </c>
      <c r="Q1284" s="25">
        <f t="shared" si="53"/>
        <v>4157</v>
      </c>
    </row>
    <row r="1285" spans="6:17" ht="15.75" customHeight="1" x14ac:dyDescent="0.2">
      <c r="F1285" s="16">
        <v>44533.296843239121</v>
      </c>
      <c r="G1285" s="24">
        <v>44533.296843239121</v>
      </c>
      <c r="H1285" s="25">
        <v>4664</v>
      </c>
      <c r="I1285" s="26">
        <f t="shared" si="45"/>
        <v>-1017182.1547444484</v>
      </c>
      <c r="J1285" s="26">
        <f t="shared" si="46"/>
        <v>1049634.1089160112</v>
      </c>
      <c r="K1285" s="26" t="str">
        <f t="shared" si="47"/>
        <v>Good</v>
      </c>
      <c r="L1285" s="25">
        <f t="shared" si="48"/>
        <v>4664</v>
      </c>
      <c r="M1285" s="26">
        <f t="shared" si="49"/>
        <v>-13975.836194986849</v>
      </c>
      <c r="N1285" s="26">
        <f t="shared" si="50"/>
        <v>20870.014808382854</v>
      </c>
      <c r="O1285" s="26" t="str">
        <f t="shared" si="51"/>
        <v>Good</v>
      </c>
      <c r="P1285" s="25">
        <f t="shared" si="52"/>
        <v>4664</v>
      </c>
      <c r="Q1285" s="25">
        <f t="shared" si="53"/>
        <v>4664</v>
      </c>
    </row>
    <row r="1286" spans="6:17" ht="15.75" customHeight="1" x14ac:dyDescent="0.2">
      <c r="F1286" s="16">
        <v>44532.731480643342</v>
      </c>
      <c r="G1286" s="24">
        <v>44532.731480643342</v>
      </c>
      <c r="H1286" s="25">
        <v>4922</v>
      </c>
      <c r="I1286" s="26">
        <f t="shared" si="45"/>
        <v>-1017182.1547444484</v>
      </c>
      <c r="J1286" s="26">
        <f t="shared" si="46"/>
        <v>1049634.1089160112</v>
      </c>
      <c r="K1286" s="26" t="str">
        <f t="shared" si="47"/>
        <v>Good</v>
      </c>
      <c r="L1286" s="25">
        <f t="shared" si="48"/>
        <v>4922</v>
      </c>
      <c r="M1286" s="26">
        <f t="shared" si="49"/>
        <v>-13975.836194986849</v>
      </c>
      <c r="N1286" s="26">
        <f t="shared" si="50"/>
        <v>20870.014808382854</v>
      </c>
      <c r="O1286" s="26" t="str">
        <f t="shared" si="51"/>
        <v>Good</v>
      </c>
      <c r="P1286" s="25">
        <f t="shared" si="52"/>
        <v>4922</v>
      </c>
      <c r="Q1286" s="25">
        <f t="shared" si="53"/>
        <v>4922</v>
      </c>
    </row>
    <row r="1287" spans="6:17" ht="15.75" customHeight="1" x14ac:dyDescent="0.2">
      <c r="F1287" s="16">
        <v>44532.12107970033</v>
      </c>
      <c r="G1287" s="24">
        <v>44532.12107970033</v>
      </c>
      <c r="H1287" s="25">
        <v>4689</v>
      </c>
      <c r="I1287" s="26">
        <f t="shared" si="45"/>
        <v>-1017182.1547444484</v>
      </c>
      <c r="J1287" s="26">
        <f t="shared" si="46"/>
        <v>1049634.1089160112</v>
      </c>
      <c r="K1287" s="26" t="str">
        <f t="shared" si="47"/>
        <v>Good</v>
      </c>
      <c r="L1287" s="25">
        <f t="shared" si="48"/>
        <v>4689</v>
      </c>
      <c r="M1287" s="26">
        <f t="shared" si="49"/>
        <v>-13975.836194986849</v>
      </c>
      <c r="N1287" s="26">
        <f t="shared" si="50"/>
        <v>20870.014808382854</v>
      </c>
      <c r="O1287" s="26" t="str">
        <f t="shared" si="51"/>
        <v>Good</v>
      </c>
      <c r="P1287" s="25">
        <f t="shared" si="52"/>
        <v>4689</v>
      </c>
      <c r="Q1287" s="25">
        <f t="shared" si="53"/>
        <v>4689</v>
      </c>
    </row>
    <row r="1288" spans="6:17" ht="15.75" customHeight="1" x14ac:dyDescent="0.2">
      <c r="F1288" s="16">
        <v>44531.567985061083</v>
      </c>
      <c r="G1288" s="24">
        <v>44531.567985061083</v>
      </c>
      <c r="H1288" s="25">
        <v>4684</v>
      </c>
      <c r="I1288" s="26">
        <f t="shared" si="45"/>
        <v>-1017182.1547444484</v>
      </c>
      <c r="J1288" s="26">
        <f t="shared" si="46"/>
        <v>1049634.1089160112</v>
      </c>
      <c r="K1288" s="26" t="str">
        <f t="shared" si="47"/>
        <v>Good</v>
      </c>
      <c r="L1288" s="25">
        <f t="shared" si="48"/>
        <v>4684</v>
      </c>
      <c r="M1288" s="26">
        <f t="shared" si="49"/>
        <v>-13975.836194986849</v>
      </c>
      <c r="N1288" s="26">
        <f t="shared" si="50"/>
        <v>20870.014808382854</v>
      </c>
      <c r="O1288" s="26" t="str">
        <f t="shared" si="51"/>
        <v>Good</v>
      </c>
      <c r="P1288" s="25">
        <f t="shared" si="52"/>
        <v>4684</v>
      </c>
      <c r="Q1288" s="25">
        <f t="shared" si="53"/>
        <v>4684</v>
      </c>
    </row>
    <row r="1289" spans="6:17" ht="15.75" customHeight="1" x14ac:dyDescent="0.2">
      <c r="F1289" s="16">
        <v>44530.967982348375</v>
      </c>
      <c r="G1289" s="24">
        <v>44530.967982348375</v>
      </c>
      <c r="H1289" s="25">
        <v>4701</v>
      </c>
      <c r="I1289" s="26">
        <f t="shared" si="45"/>
        <v>-1017182.1547444484</v>
      </c>
      <c r="J1289" s="26">
        <f t="shared" si="46"/>
        <v>1049634.1089160112</v>
      </c>
      <c r="K1289" s="26" t="str">
        <f t="shared" si="47"/>
        <v>Good</v>
      </c>
      <c r="L1289" s="25">
        <f t="shared" si="48"/>
        <v>4701</v>
      </c>
      <c r="M1289" s="26">
        <f t="shared" si="49"/>
        <v>-13975.836194986849</v>
      </c>
      <c r="N1289" s="26">
        <f t="shared" si="50"/>
        <v>20870.014808382854</v>
      </c>
      <c r="O1289" s="26" t="str">
        <f t="shared" si="51"/>
        <v>Good</v>
      </c>
      <c r="P1289" s="25">
        <f t="shared" si="52"/>
        <v>4701</v>
      </c>
      <c r="Q1289" s="25">
        <f t="shared" si="53"/>
        <v>4701</v>
      </c>
    </row>
    <row r="1290" spans="6:17" ht="15.75" customHeight="1" x14ac:dyDescent="0.2">
      <c r="F1290" s="16">
        <v>44530.406808742744</v>
      </c>
      <c r="G1290" s="24">
        <v>44530.406808742744</v>
      </c>
      <c r="H1290" s="25">
        <v>4956</v>
      </c>
      <c r="I1290" s="26">
        <f t="shared" si="45"/>
        <v>-1017182.1547444484</v>
      </c>
      <c r="J1290" s="26">
        <f t="shared" si="46"/>
        <v>1049634.1089160112</v>
      </c>
      <c r="K1290" s="26" t="str">
        <f t="shared" si="47"/>
        <v>Good</v>
      </c>
      <c r="L1290" s="25">
        <f t="shared" si="48"/>
        <v>4956</v>
      </c>
      <c r="M1290" s="26">
        <f t="shared" si="49"/>
        <v>-13975.836194986849</v>
      </c>
      <c r="N1290" s="26">
        <f t="shared" si="50"/>
        <v>20870.014808382854</v>
      </c>
      <c r="O1290" s="26" t="str">
        <f t="shared" si="51"/>
        <v>Good</v>
      </c>
      <c r="P1290" s="25">
        <f t="shared" si="52"/>
        <v>4956</v>
      </c>
      <c r="Q1290" s="25">
        <f t="shared" si="53"/>
        <v>4956</v>
      </c>
    </row>
    <row r="1291" spans="6:17" ht="15.75" customHeight="1" x14ac:dyDescent="0.2">
      <c r="F1291" s="16">
        <v>44529.819751011542</v>
      </c>
      <c r="G1291" s="24">
        <v>44529.819751011542</v>
      </c>
      <c r="H1291" s="25">
        <v>4495</v>
      </c>
      <c r="I1291" s="26">
        <f t="shared" si="45"/>
        <v>-1017182.1547444484</v>
      </c>
      <c r="J1291" s="26">
        <f t="shared" si="46"/>
        <v>1049634.1089160112</v>
      </c>
      <c r="K1291" s="26" t="str">
        <f t="shared" si="47"/>
        <v>Good</v>
      </c>
      <c r="L1291" s="25">
        <f t="shared" si="48"/>
        <v>4495</v>
      </c>
      <c r="M1291" s="26">
        <f t="shared" si="49"/>
        <v>-13975.836194986849</v>
      </c>
      <c r="N1291" s="26">
        <f t="shared" si="50"/>
        <v>20870.014808382854</v>
      </c>
      <c r="O1291" s="26" t="str">
        <f t="shared" si="51"/>
        <v>Good</v>
      </c>
      <c r="P1291" s="25">
        <f t="shared" si="52"/>
        <v>4495</v>
      </c>
      <c r="Q1291" s="25">
        <f t="shared" si="53"/>
        <v>4495</v>
      </c>
    </row>
    <row r="1292" spans="6:17" ht="15.75" customHeight="1" x14ac:dyDescent="0.2">
      <c r="F1292" s="16">
        <v>44529.28751697328</v>
      </c>
      <c r="G1292" s="24">
        <v>44529.28751697328</v>
      </c>
      <c r="H1292" s="25">
        <v>4906</v>
      </c>
      <c r="I1292" s="26">
        <f t="shared" si="45"/>
        <v>-1017182.1547444484</v>
      </c>
      <c r="J1292" s="26">
        <f t="shared" si="46"/>
        <v>1049634.1089160112</v>
      </c>
      <c r="K1292" s="26" t="str">
        <f t="shared" si="47"/>
        <v>Good</v>
      </c>
      <c r="L1292" s="25">
        <f t="shared" si="48"/>
        <v>4906</v>
      </c>
      <c r="M1292" s="26">
        <f t="shared" si="49"/>
        <v>-13975.836194986849</v>
      </c>
      <c r="N1292" s="26">
        <f t="shared" si="50"/>
        <v>20870.014808382854</v>
      </c>
      <c r="O1292" s="26" t="str">
        <f t="shared" si="51"/>
        <v>Good</v>
      </c>
      <c r="P1292" s="25">
        <f t="shared" si="52"/>
        <v>4906</v>
      </c>
      <c r="Q1292" s="25">
        <f t="shared" si="53"/>
        <v>4906</v>
      </c>
    </row>
    <row r="1293" spans="6:17" ht="15.75" customHeight="1" x14ac:dyDescent="0.2">
      <c r="F1293" s="16">
        <v>44526.964160413394</v>
      </c>
      <c r="G1293" s="24">
        <v>44526.964160413394</v>
      </c>
      <c r="H1293" s="25">
        <v>4286</v>
      </c>
      <c r="I1293" s="26">
        <f t="shared" si="45"/>
        <v>-1017182.1547444484</v>
      </c>
      <c r="J1293" s="26">
        <f t="shared" si="46"/>
        <v>1049634.1089160112</v>
      </c>
      <c r="K1293" s="26" t="str">
        <f t="shared" si="47"/>
        <v>Good</v>
      </c>
      <c r="L1293" s="25">
        <f t="shared" si="48"/>
        <v>4286</v>
      </c>
      <c r="M1293" s="26">
        <f t="shared" si="49"/>
        <v>-13975.836194986849</v>
      </c>
      <c r="N1293" s="26">
        <f t="shared" si="50"/>
        <v>20870.014808382854</v>
      </c>
      <c r="O1293" s="26" t="str">
        <f t="shared" si="51"/>
        <v>Good</v>
      </c>
      <c r="P1293" s="25">
        <f t="shared" si="52"/>
        <v>4286</v>
      </c>
      <c r="Q1293" s="25">
        <f t="shared" si="53"/>
        <v>4286</v>
      </c>
    </row>
    <row r="1294" spans="6:17" ht="15.75" customHeight="1" x14ac:dyDescent="0.2">
      <c r="F1294" s="16">
        <v>44526.423048223136</v>
      </c>
      <c r="G1294" s="24">
        <v>44526.423048223136</v>
      </c>
      <c r="H1294" s="25">
        <v>4490</v>
      </c>
      <c r="I1294" s="26">
        <f t="shared" si="45"/>
        <v>-1017182.1547444484</v>
      </c>
      <c r="J1294" s="26">
        <f t="shared" si="46"/>
        <v>1049634.1089160112</v>
      </c>
      <c r="K1294" s="26" t="str">
        <f t="shared" si="47"/>
        <v>Good</v>
      </c>
      <c r="L1294" s="25">
        <f t="shared" si="48"/>
        <v>4490</v>
      </c>
      <c r="M1294" s="26">
        <f t="shared" si="49"/>
        <v>-13975.836194986849</v>
      </c>
      <c r="N1294" s="26">
        <f t="shared" si="50"/>
        <v>20870.014808382854</v>
      </c>
      <c r="O1294" s="26" t="str">
        <f t="shared" si="51"/>
        <v>Good</v>
      </c>
      <c r="P1294" s="25">
        <f t="shared" si="52"/>
        <v>4490</v>
      </c>
      <c r="Q1294" s="25">
        <f t="shared" si="53"/>
        <v>4490</v>
      </c>
    </row>
    <row r="1295" spans="6:17" ht="15.75" customHeight="1" x14ac:dyDescent="0.2">
      <c r="F1295" s="16">
        <v>44525.871411056025</v>
      </c>
      <c r="G1295" s="24">
        <v>44525.871411056025</v>
      </c>
      <c r="H1295" s="25">
        <v>3751</v>
      </c>
      <c r="I1295" s="26">
        <f t="shared" si="45"/>
        <v>-1017182.1547444484</v>
      </c>
      <c r="J1295" s="26">
        <f t="shared" si="46"/>
        <v>1049634.1089160112</v>
      </c>
      <c r="K1295" s="26" t="str">
        <f t="shared" si="47"/>
        <v>Good</v>
      </c>
      <c r="L1295" s="25">
        <f t="shared" si="48"/>
        <v>3751</v>
      </c>
      <c r="M1295" s="26">
        <f t="shared" si="49"/>
        <v>-13975.836194986849</v>
      </c>
      <c r="N1295" s="26">
        <f t="shared" si="50"/>
        <v>20870.014808382854</v>
      </c>
      <c r="O1295" s="26" t="str">
        <f t="shared" si="51"/>
        <v>Good</v>
      </c>
      <c r="P1295" s="25">
        <f t="shared" si="52"/>
        <v>3751</v>
      </c>
      <c r="Q1295" s="25">
        <f t="shared" si="53"/>
        <v>3751</v>
      </c>
    </row>
    <row r="1296" spans="6:17" ht="15.75" customHeight="1" x14ac:dyDescent="0.2">
      <c r="F1296" s="16">
        <v>44525.297500920831</v>
      </c>
      <c r="G1296" s="24">
        <v>44525.297500920831</v>
      </c>
      <c r="H1296" s="25">
        <v>4118</v>
      </c>
      <c r="I1296" s="26">
        <f t="shared" si="45"/>
        <v>-1017182.1547444484</v>
      </c>
      <c r="J1296" s="26">
        <f t="shared" si="46"/>
        <v>1049634.1089160112</v>
      </c>
      <c r="K1296" s="26" t="str">
        <f t="shared" si="47"/>
        <v>Good</v>
      </c>
      <c r="L1296" s="25">
        <f t="shared" si="48"/>
        <v>4118</v>
      </c>
      <c r="M1296" s="26">
        <f t="shared" si="49"/>
        <v>-13975.836194986849</v>
      </c>
      <c r="N1296" s="26">
        <f t="shared" si="50"/>
        <v>20870.014808382854</v>
      </c>
      <c r="O1296" s="26" t="str">
        <f t="shared" si="51"/>
        <v>Good</v>
      </c>
      <c r="P1296" s="25">
        <f t="shared" si="52"/>
        <v>4118</v>
      </c>
      <c r="Q1296" s="25">
        <f t="shared" si="53"/>
        <v>4118</v>
      </c>
    </row>
    <row r="1297" spans="6:17" ht="15.75" customHeight="1" x14ac:dyDescent="0.2">
      <c r="F1297" s="16">
        <v>44524.691280371488</v>
      </c>
      <c r="G1297" s="24">
        <v>44524.691280371488</v>
      </c>
      <c r="H1297" s="25">
        <v>4372</v>
      </c>
      <c r="I1297" s="26">
        <f t="shared" si="45"/>
        <v>-1017182.1547444484</v>
      </c>
      <c r="J1297" s="26">
        <f t="shared" si="46"/>
        <v>1049634.1089160112</v>
      </c>
      <c r="K1297" s="26" t="str">
        <f t="shared" si="47"/>
        <v>Good</v>
      </c>
      <c r="L1297" s="25">
        <f t="shared" si="48"/>
        <v>4372</v>
      </c>
      <c r="M1297" s="26">
        <f t="shared" si="49"/>
        <v>-13975.836194986849</v>
      </c>
      <c r="N1297" s="26">
        <f t="shared" si="50"/>
        <v>20870.014808382854</v>
      </c>
      <c r="O1297" s="26" t="str">
        <f t="shared" si="51"/>
        <v>Good</v>
      </c>
      <c r="P1297" s="25">
        <f t="shared" si="52"/>
        <v>4372</v>
      </c>
      <c r="Q1297" s="25">
        <f t="shared" si="53"/>
        <v>4372</v>
      </c>
    </row>
    <row r="1298" spans="6:17" ht="15.75" customHeight="1" x14ac:dyDescent="0.2">
      <c r="F1298" s="16">
        <v>44524.086872482665</v>
      </c>
      <c r="G1298" s="24">
        <v>44524.086872482665</v>
      </c>
      <c r="H1298" s="25">
        <v>4031</v>
      </c>
      <c r="I1298" s="26">
        <f t="shared" si="45"/>
        <v>-1017182.1547444484</v>
      </c>
      <c r="J1298" s="26">
        <f t="shared" si="46"/>
        <v>1049634.1089160112</v>
      </c>
      <c r="K1298" s="26" t="str">
        <f t="shared" si="47"/>
        <v>Good</v>
      </c>
      <c r="L1298" s="25">
        <f t="shared" si="48"/>
        <v>4031</v>
      </c>
      <c r="M1298" s="26">
        <f t="shared" si="49"/>
        <v>-13975.836194986849</v>
      </c>
      <c r="N1298" s="26">
        <f t="shared" si="50"/>
        <v>20870.014808382854</v>
      </c>
      <c r="O1298" s="26" t="str">
        <f t="shared" si="51"/>
        <v>Good</v>
      </c>
      <c r="P1298" s="25">
        <f t="shared" si="52"/>
        <v>4031</v>
      </c>
      <c r="Q1298" s="25">
        <f t="shared" si="53"/>
        <v>4031</v>
      </c>
    </row>
    <row r="1299" spans="6:17" ht="15.75" customHeight="1" x14ac:dyDescent="0.2">
      <c r="F1299" s="16">
        <v>44523.544871074133</v>
      </c>
      <c r="G1299" s="24">
        <v>44523.544871074133</v>
      </c>
      <c r="H1299" s="25">
        <v>3996</v>
      </c>
      <c r="I1299" s="26">
        <f t="shared" si="45"/>
        <v>-1017182.1547444484</v>
      </c>
      <c r="J1299" s="26">
        <f t="shared" si="46"/>
        <v>1049634.1089160112</v>
      </c>
      <c r="K1299" s="26" t="str">
        <f t="shared" si="47"/>
        <v>Good</v>
      </c>
      <c r="L1299" s="25">
        <f t="shared" si="48"/>
        <v>3996</v>
      </c>
      <c r="M1299" s="26">
        <f t="shared" si="49"/>
        <v>-13975.836194986849</v>
      </c>
      <c r="N1299" s="26">
        <f t="shared" si="50"/>
        <v>20870.014808382854</v>
      </c>
      <c r="O1299" s="26" t="str">
        <f t="shared" si="51"/>
        <v>Good</v>
      </c>
      <c r="P1299" s="25">
        <f t="shared" si="52"/>
        <v>3996</v>
      </c>
      <c r="Q1299" s="25">
        <f t="shared" si="53"/>
        <v>3996</v>
      </c>
    </row>
    <row r="1300" spans="6:17" ht="15.75" customHeight="1" x14ac:dyDescent="0.2">
      <c r="F1300" s="16">
        <v>44522.960803506467</v>
      </c>
      <c r="G1300" s="24">
        <v>44522.960803506467</v>
      </c>
      <c r="H1300" s="25">
        <v>4441</v>
      </c>
      <c r="I1300" s="26">
        <f t="shared" si="45"/>
        <v>-1017182.1547444484</v>
      </c>
      <c r="J1300" s="26">
        <f t="shared" si="46"/>
        <v>1049634.1089160112</v>
      </c>
      <c r="K1300" s="26" t="str">
        <f t="shared" si="47"/>
        <v>Good</v>
      </c>
      <c r="L1300" s="25">
        <f t="shared" si="48"/>
        <v>4441</v>
      </c>
      <c r="M1300" s="26">
        <f t="shared" si="49"/>
        <v>-13975.836194986849</v>
      </c>
      <c r="N1300" s="26">
        <f t="shared" si="50"/>
        <v>20870.014808382854</v>
      </c>
      <c r="O1300" s="26" t="str">
        <f t="shared" si="51"/>
        <v>Good</v>
      </c>
      <c r="P1300" s="25">
        <f t="shared" si="52"/>
        <v>4441</v>
      </c>
      <c r="Q1300" s="25">
        <f t="shared" si="53"/>
        <v>4441</v>
      </c>
    </row>
    <row r="1301" spans="6:17" ht="15.75" customHeight="1" x14ac:dyDescent="0.2">
      <c r="F1301" s="16">
        <v>44522.361332390814</v>
      </c>
      <c r="G1301" s="24">
        <v>44522.361332390814</v>
      </c>
      <c r="H1301" s="25">
        <v>4039</v>
      </c>
      <c r="I1301" s="26">
        <f t="shared" si="45"/>
        <v>-1017182.1547444484</v>
      </c>
      <c r="J1301" s="26">
        <f t="shared" si="46"/>
        <v>1049634.1089160112</v>
      </c>
      <c r="K1301" s="26" t="str">
        <f t="shared" si="47"/>
        <v>Good</v>
      </c>
      <c r="L1301" s="25">
        <f t="shared" si="48"/>
        <v>4039</v>
      </c>
      <c r="M1301" s="26">
        <f t="shared" si="49"/>
        <v>-13975.836194986849</v>
      </c>
      <c r="N1301" s="26">
        <f t="shared" si="50"/>
        <v>20870.014808382854</v>
      </c>
      <c r="O1301" s="26" t="str">
        <f t="shared" si="51"/>
        <v>Good</v>
      </c>
      <c r="P1301" s="25">
        <f t="shared" si="52"/>
        <v>4039</v>
      </c>
      <c r="Q1301" s="25">
        <f t="shared" si="53"/>
        <v>4039</v>
      </c>
    </row>
    <row r="1302" spans="6:17" ht="15.75" customHeight="1" x14ac:dyDescent="0.2">
      <c r="F1302" s="16">
        <v>44519.57066698304</v>
      </c>
      <c r="G1302" s="24">
        <v>44519.57066698304</v>
      </c>
      <c r="H1302" s="25">
        <v>4130</v>
      </c>
      <c r="I1302" s="26">
        <f t="shared" si="45"/>
        <v>-1017182.1547444484</v>
      </c>
      <c r="J1302" s="26">
        <f t="shared" si="46"/>
        <v>1049634.1089160112</v>
      </c>
      <c r="K1302" s="26" t="str">
        <f t="shared" si="47"/>
        <v>Good</v>
      </c>
      <c r="L1302" s="25">
        <f t="shared" si="48"/>
        <v>4130</v>
      </c>
      <c r="M1302" s="26">
        <f t="shared" si="49"/>
        <v>-13975.836194986849</v>
      </c>
      <c r="N1302" s="26">
        <f t="shared" si="50"/>
        <v>20870.014808382854</v>
      </c>
      <c r="O1302" s="26" t="str">
        <f t="shared" si="51"/>
        <v>Good</v>
      </c>
      <c r="P1302" s="25">
        <f t="shared" si="52"/>
        <v>4130</v>
      </c>
      <c r="Q1302" s="25">
        <f t="shared" si="53"/>
        <v>4130</v>
      </c>
    </row>
    <row r="1303" spans="6:17" ht="15.75" customHeight="1" x14ac:dyDescent="0.2">
      <c r="F1303" s="16">
        <v>44519.028958598428</v>
      </c>
      <c r="G1303" s="24">
        <v>44519.028958598428</v>
      </c>
      <c r="H1303" s="25">
        <v>4215</v>
      </c>
      <c r="I1303" s="26">
        <f t="shared" si="45"/>
        <v>-1017182.1547444484</v>
      </c>
      <c r="J1303" s="26">
        <f t="shared" si="46"/>
        <v>1049634.1089160112</v>
      </c>
      <c r="K1303" s="26" t="str">
        <f t="shared" si="47"/>
        <v>Good</v>
      </c>
      <c r="L1303" s="25">
        <f t="shared" si="48"/>
        <v>4215</v>
      </c>
      <c r="M1303" s="26">
        <f t="shared" si="49"/>
        <v>-13975.836194986849</v>
      </c>
      <c r="N1303" s="26">
        <f t="shared" si="50"/>
        <v>20870.014808382854</v>
      </c>
      <c r="O1303" s="26" t="str">
        <f t="shared" si="51"/>
        <v>Good</v>
      </c>
      <c r="P1303" s="25">
        <f t="shared" si="52"/>
        <v>4215</v>
      </c>
      <c r="Q1303" s="25">
        <f t="shared" si="53"/>
        <v>4215</v>
      </c>
    </row>
    <row r="1304" spans="6:17" ht="15.75" customHeight="1" x14ac:dyDescent="0.2">
      <c r="F1304" s="16">
        <v>44518.493543289238</v>
      </c>
      <c r="G1304" s="24">
        <v>44518.493543289238</v>
      </c>
      <c r="H1304" s="25">
        <v>3897</v>
      </c>
      <c r="I1304" s="26">
        <f t="shared" si="45"/>
        <v>-1017182.1547444484</v>
      </c>
      <c r="J1304" s="26">
        <f t="shared" si="46"/>
        <v>1049634.1089160112</v>
      </c>
      <c r="K1304" s="26" t="str">
        <f t="shared" si="47"/>
        <v>Good</v>
      </c>
      <c r="L1304" s="25">
        <f t="shared" si="48"/>
        <v>3897</v>
      </c>
      <c r="M1304" s="26">
        <f t="shared" si="49"/>
        <v>-13975.836194986849</v>
      </c>
      <c r="N1304" s="26">
        <f t="shared" si="50"/>
        <v>20870.014808382854</v>
      </c>
      <c r="O1304" s="26" t="str">
        <f t="shared" si="51"/>
        <v>Good</v>
      </c>
      <c r="P1304" s="25">
        <f t="shared" si="52"/>
        <v>3897</v>
      </c>
      <c r="Q1304" s="25">
        <f t="shared" si="53"/>
        <v>3897</v>
      </c>
    </row>
    <row r="1305" spans="6:17" ht="15.75" customHeight="1" x14ac:dyDescent="0.2">
      <c r="F1305" s="16">
        <v>44517.923246783335</v>
      </c>
      <c r="G1305" s="24">
        <v>44517.923246783335</v>
      </c>
      <c r="H1305" s="25">
        <v>3444</v>
      </c>
      <c r="I1305" s="26">
        <f t="shared" si="45"/>
        <v>-1017182.1547444484</v>
      </c>
      <c r="J1305" s="26">
        <f t="shared" si="46"/>
        <v>1049634.1089160112</v>
      </c>
      <c r="K1305" s="26" t="str">
        <f t="shared" si="47"/>
        <v>Good</v>
      </c>
      <c r="L1305" s="25">
        <f t="shared" si="48"/>
        <v>3444</v>
      </c>
      <c r="M1305" s="26">
        <f t="shared" si="49"/>
        <v>-13975.836194986849</v>
      </c>
      <c r="N1305" s="26">
        <f t="shared" si="50"/>
        <v>20870.014808382854</v>
      </c>
      <c r="O1305" s="26" t="str">
        <f t="shared" si="51"/>
        <v>Good</v>
      </c>
      <c r="P1305" s="25">
        <f t="shared" si="52"/>
        <v>3444</v>
      </c>
      <c r="Q1305" s="25">
        <f t="shared" si="53"/>
        <v>3444</v>
      </c>
    </row>
    <row r="1306" spans="6:17" ht="15.75" customHeight="1" x14ac:dyDescent="0.2">
      <c r="F1306" s="16">
        <v>44517.314254543424</v>
      </c>
      <c r="G1306" s="24">
        <v>44517.314254543424</v>
      </c>
      <c r="H1306" s="25">
        <v>3805</v>
      </c>
      <c r="I1306" s="26">
        <f t="shared" si="45"/>
        <v>-1017182.1547444484</v>
      </c>
      <c r="J1306" s="26">
        <f t="shared" si="46"/>
        <v>1049634.1089160112</v>
      </c>
      <c r="K1306" s="26" t="str">
        <f t="shared" si="47"/>
        <v>Good</v>
      </c>
      <c r="L1306" s="25">
        <f t="shared" si="48"/>
        <v>3805</v>
      </c>
      <c r="M1306" s="26">
        <f t="shared" si="49"/>
        <v>-13975.836194986849</v>
      </c>
      <c r="N1306" s="26">
        <f t="shared" si="50"/>
        <v>20870.014808382854</v>
      </c>
      <c r="O1306" s="26" t="str">
        <f t="shared" si="51"/>
        <v>Good</v>
      </c>
      <c r="P1306" s="25">
        <f t="shared" si="52"/>
        <v>3805</v>
      </c>
      <c r="Q1306" s="25">
        <f t="shared" si="53"/>
        <v>3805</v>
      </c>
    </row>
    <row r="1307" spans="6:17" ht="15.75" customHeight="1" x14ac:dyDescent="0.2">
      <c r="F1307" s="16">
        <v>44516.718463738362</v>
      </c>
      <c r="G1307" s="24">
        <v>44516.718463738362</v>
      </c>
      <c r="H1307" s="25">
        <v>3528</v>
      </c>
      <c r="I1307" s="26">
        <f t="shared" si="45"/>
        <v>-1017182.1547444484</v>
      </c>
      <c r="J1307" s="26">
        <f t="shared" si="46"/>
        <v>1049634.1089160112</v>
      </c>
      <c r="K1307" s="26" t="str">
        <f t="shared" si="47"/>
        <v>Good</v>
      </c>
      <c r="L1307" s="25">
        <f t="shared" si="48"/>
        <v>3528</v>
      </c>
      <c r="M1307" s="26">
        <f t="shared" si="49"/>
        <v>-13975.836194986849</v>
      </c>
      <c r="N1307" s="26">
        <f t="shared" si="50"/>
        <v>20870.014808382854</v>
      </c>
      <c r="O1307" s="26" t="str">
        <f t="shared" si="51"/>
        <v>Good</v>
      </c>
      <c r="P1307" s="25">
        <f t="shared" si="52"/>
        <v>3528</v>
      </c>
      <c r="Q1307" s="25">
        <f t="shared" si="53"/>
        <v>3528</v>
      </c>
    </row>
    <row r="1308" spans="6:17" ht="15.75" customHeight="1" x14ac:dyDescent="0.2">
      <c r="F1308" s="16">
        <v>44516.105341556191</v>
      </c>
      <c r="G1308" s="24">
        <v>44516.105341556191</v>
      </c>
      <c r="H1308" s="25">
        <v>3925</v>
      </c>
      <c r="I1308" s="26">
        <f t="shared" si="45"/>
        <v>-1017182.1547444484</v>
      </c>
      <c r="J1308" s="26">
        <f t="shared" si="46"/>
        <v>1049634.1089160112</v>
      </c>
      <c r="K1308" s="26" t="str">
        <f t="shared" si="47"/>
        <v>Good</v>
      </c>
      <c r="L1308" s="25">
        <f t="shared" si="48"/>
        <v>3925</v>
      </c>
      <c r="M1308" s="26">
        <f t="shared" si="49"/>
        <v>-13975.836194986849</v>
      </c>
      <c r="N1308" s="26">
        <f t="shared" si="50"/>
        <v>20870.014808382854</v>
      </c>
      <c r="O1308" s="26" t="str">
        <f t="shared" si="51"/>
        <v>Good</v>
      </c>
      <c r="P1308" s="25">
        <f t="shared" si="52"/>
        <v>3925</v>
      </c>
      <c r="Q1308" s="25">
        <f t="shared" si="53"/>
        <v>3925</v>
      </c>
    </row>
    <row r="1309" spans="6:17" ht="15.75" customHeight="1" x14ac:dyDescent="0.2">
      <c r="F1309" s="16">
        <v>44515.529058406857</v>
      </c>
      <c r="G1309" s="24">
        <v>44515.529058406857</v>
      </c>
      <c r="H1309" s="25">
        <v>3449</v>
      </c>
      <c r="I1309" s="26">
        <f t="shared" si="45"/>
        <v>-1017182.1547444484</v>
      </c>
      <c r="J1309" s="26">
        <f t="shared" si="46"/>
        <v>1049634.1089160112</v>
      </c>
      <c r="K1309" s="26" t="str">
        <f t="shared" si="47"/>
        <v>Good</v>
      </c>
      <c r="L1309" s="25">
        <f t="shared" si="48"/>
        <v>3449</v>
      </c>
      <c r="M1309" s="26">
        <f t="shared" si="49"/>
        <v>-13975.836194986849</v>
      </c>
      <c r="N1309" s="26">
        <f t="shared" si="50"/>
        <v>20870.014808382854</v>
      </c>
      <c r="O1309" s="26" t="str">
        <f t="shared" si="51"/>
        <v>Good</v>
      </c>
      <c r="P1309" s="25">
        <f t="shared" si="52"/>
        <v>3449</v>
      </c>
      <c r="Q1309" s="25">
        <f t="shared" si="53"/>
        <v>3449</v>
      </c>
    </row>
    <row r="1310" spans="6:17" ht="15.75" customHeight="1" x14ac:dyDescent="0.2">
      <c r="F1310" s="16">
        <v>44512.626574490656</v>
      </c>
      <c r="G1310" s="24">
        <v>44512.626574490656</v>
      </c>
      <c r="H1310" s="25">
        <v>3377</v>
      </c>
      <c r="I1310" s="26">
        <f t="shared" si="45"/>
        <v>-1017182.1547444484</v>
      </c>
      <c r="J1310" s="26">
        <f t="shared" si="46"/>
        <v>1049634.1089160112</v>
      </c>
      <c r="K1310" s="26" t="str">
        <f t="shared" si="47"/>
        <v>Good</v>
      </c>
      <c r="L1310" s="25">
        <f t="shared" si="48"/>
        <v>3377</v>
      </c>
      <c r="M1310" s="26">
        <f t="shared" si="49"/>
        <v>-13975.836194986849</v>
      </c>
      <c r="N1310" s="26">
        <f t="shared" si="50"/>
        <v>20870.014808382854</v>
      </c>
      <c r="O1310" s="26" t="str">
        <f t="shared" si="51"/>
        <v>Good</v>
      </c>
      <c r="P1310" s="25">
        <f t="shared" si="52"/>
        <v>3377</v>
      </c>
      <c r="Q1310" s="25">
        <f t="shared" si="53"/>
        <v>3377</v>
      </c>
    </row>
    <row r="1311" spans="6:17" ht="15.75" customHeight="1" x14ac:dyDescent="0.2">
      <c r="F1311" s="16">
        <v>44512.047435857414</v>
      </c>
      <c r="G1311" s="24">
        <v>44512.047435857414</v>
      </c>
      <c r="H1311" s="25">
        <v>3244</v>
      </c>
      <c r="I1311" s="26">
        <f t="shared" si="45"/>
        <v>-1017182.1547444484</v>
      </c>
      <c r="J1311" s="26">
        <f t="shared" si="46"/>
        <v>1049634.1089160112</v>
      </c>
      <c r="K1311" s="26" t="str">
        <f t="shared" si="47"/>
        <v>Good</v>
      </c>
      <c r="L1311" s="25">
        <f t="shared" si="48"/>
        <v>3244</v>
      </c>
      <c r="M1311" s="26">
        <f t="shared" si="49"/>
        <v>-13975.836194986849</v>
      </c>
      <c r="N1311" s="26">
        <f t="shared" si="50"/>
        <v>20870.014808382854</v>
      </c>
      <c r="O1311" s="26" t="str">
        <f t="shared" si="51"/>
        <v>Good</v>
      </c>
      <c r="P1311" s="25">
        <f t="shared" si="52"/>
        <v>3244</v>
      </c>
      <c r="Q1311" s="25">
        <f t="shared" si="53"/>
        <v>3244</v>
      </c>
    </row>
    <row r="1312" spans="6:17" ht="15.75" customHeight="1" x14ac:dyDescent="0.2">
      <c r="F1312" s="16">
        <v>44511.45418838584</v>
      </c>
      <c r="G1312" s="24">
        <v>44511.45418838584</v>
      </c>
      <c r="H1312" s="25">
        <v>3264</v>
      </c>
      <c r="I1312" s="26">
        <f t="shared" si="45"/>
        <v>-1017182.1547444484</v>
      </c>
      <c r="J1312" s="26">
        <f t="shared" si="46"/>
        <v>1049634.1089160112</v>
      </c>
      <c r="K1312" s="26" t="str">
        <f t="shared" si="47"/>
        <v>Good</v>
      </c>
      <c r="L1312" s="25">
        <f t="shared" si="48"/>
        <v>3264</v>
      </c>
      <c r="M1312" s="26">
        <f t="shared" si="49"/>
        <v>-13975.836194986849</v>
      </c>
      <c r="N1312" s="26">
        <f t="shared" si="50"/>
        <v>20870.014808382854</v>
      </c>
      <c r="O1312" s="26" t="str">
        <f t="shared" si="51"/>
        <v>Good</v>
      </c>
      <c r="P1312" s="25">
        <f t="shared" si="52"/>
        <v>3264</v>
      </c>
      <c r="Q1312" s="25">
        <f t="shared" si="53"/>
        <v>3264</v>
      </c>
    </row>
    <row r="1313" spans="6:17" ht="15.75" customHeight="1" x14ac:dyDescent="0.2">
      <c r="F1313" s="16">
        <v>44510.890040551123</v>
      </c>
      <c r="G1313" s="24">
        <v>44510.890040551123</v>
      </c>
      <c r="H1313" s="25">
        <v>3707</v>
      </c>
      <c r="I1313" s="26">
        <f t="shared" si="45"/>
        <v>-1017182.1547444484</v>
      </c>
      <c r="J1313" s="26">
        <f t="shared" si="46"/>
        <v>1049634.1089160112</v>
      </c>
      <c r="K1313" s="26" t="str">
        <f t="shared" si="47"/>
        <v>Good</v>
      </c>
      <c r="L1313" s="25">
        <f t="shared" si="48"/>
        <v>3707</v>
      </c>
      <c r="M1313" s="26">
        <f t="shared" si="49"/>
        <v>-13975.836194986849</v>
      </c>
      <c r="N1313" s="26">
        <f t="shared" si="50"/>
        <v>20870.014808382854</v>
      </c>
      <c r="O1313" s="26" t="str">
        <f t="shared" si="51"/>
        <v>Good</v>
      </c>
      <c r="P1313" s="25">
        <f t="shared" si="52"/>
        <v>3707</v>
      </c>
      <c r="Q1313" s="25">
        <f t="shared" si="53"/>
        <v>3707</v>
      </c>
    </row>
    <row r="1314" spans="6:17" ht="15.75" customHeight="1" x14ac:dyDescent="0.2">
      <c r="F1314" s="16">
        <v>44510.338504846899</v>
      </c>
      <c r="G1314" s="24">
        <v>44510.338504846899</v>
      </c>
      <c r="H1314" s="25">
        <v>3178</v>
      </c>
      <c r="I1314" s="26">
        <f t="shared" si="45"/>
        <v>-1017182.1547444484</v>
      </c>
      <c r="J1314" s="26">
        <f t="shared" si="46"/>
        <v>1049634.1089160112</v>
      </c>
      <c r="K1314" s="26" t="str">
        <f t="shared" si="47"/>
        <v>Good</v>
      </c>
      <c r="L1314" s="25">
        <f t="shared" si="48"/>
        <v>3178</v>
      </c>
      <c r="M1314" s="26">
        <f t="shared" si="49"/>
        <v>-13975.836194986849</v>
      </c>
      <c r="N1314" s="26">
        <f t="shared" si="50"/>
        <v>20870.014808382854</v>
      </c>
      <c r="O1314" s="26" t="str">
        <f t="shared" si="51"/>
        <v>Good</v>
      </c>
      <c r="P1314" s="25">
        <f t="shared" si="52"/>
        <v>3178</v>
      </c>
      <c r="Q1314" s="25">
        <f t="shared" si="53"/>
        <v>3178</v>
      </c>
    </row>
    <row r="1315" spans="6:17" ht="15.75" customHeight="1" x14ac:dyDescent="0.2">
      <c r="F1315" s="16">
        <v>44509.786210885104</v>
      </c>
      <c r="G1315" s="24">
        <v>44509.786210885104</v>
      </c>
      <c r="H1315" s="25">
        <v>3268</v>
      </c>
      <c r="I1315" s="26">
        <f t="shared" si="45"/>
        <v>-1017182.1547444484</v>
      </c>
      <c r="J1315" s="26">
        <f t="shared" si="46"/>
        <v>1049634.1089160112</v>
      </c>
      <c r="K1315" s="26" t="str">
        <f t="shared" si="47"/>
        <v>Good</v>
      </c>
      <c r="L1315" s="25">
        <f t="shared" si="48"/>
        <v>3268</v>
      </c>
      <c r="M1315" s="26">
        <f t="shared" si="49"/>
        <v>-13975.836194986849</v>
      </c>
      <c r="N1315" s="26">
        <f t="shared" si="50"/>
        <v>20870.014808382854</v>
      </c>
      <c r="O1315" s="26" t="str">
        <f t="shared" si="51"/>
        <v>Good</v>
      </c>
      <c r="P1315" s="25">
        <f t="shared" si="52"/>
        <v>3268</v>
      </c>
      <c r="Q1315" s="25">
        <f t="shared" si="53"/>
        <v>3268</v>
      </c>
    </row>
    <row r="1316" spans="6:17" ht="15.75" customHeight="1" x14ac:dyDescent="0.2">
      <c r="F1316" s="16">
        <v>44509.197182563774</v>
      </c>
      <c r="G1316" s="24">
        <v>44509.197182563774</v>
      </c>
      <c r="H1316" s="25">
        <v>3104</v>
      </c>
      <c r="I1316" s="26">
        <f t="shared" si="45"/>
        <v>-1017182.1547444484</v>
      </c>
      <c r="J1316" s="26">
        <f t="shared" si="46"/>
        <v>1049634.1089160112</v>
      </c>
      <c r="K1316" s="26" t="str">
        <f t="shared" si="47"/>
        <v>Good</v>
      </c>
      <c r="L1316" s="25">
        <f t="shared" si="48"/>
        <v>3104</v>
      </c>
      <c r="M1316" s="26">
        <f t="shared" si="49"/>
        <v>-13975.836194986849</v>
      </c>
      <c r="N1316" s="26">
        <f t="shared" si="50"/>
        <v>20870.014808382854</v>
      </c>
      <c r="O1316" s="26" t="str">
        <f t="shared" si="51"/>
        <v>Good</v>
      </c>
      <c r="P1316" s="25">
        <f t="shared" si="52"/>
        <v>3104</v>
      </c>
      <c r="Q1316" s="25">
        <f t="shared" si="53"/>
        <v>3104</v>
      </c>
    </row>
    <row r="1317" spans="6:17" ht="15.75" customHeight="1" x14ac:dyDescent="0.2">
      <c r="F1317" s="16">
        <v>44508.632946320868</v>
      </c>
      <c r="G1317" s="24">
        <v>44508.632946320868</v>
      </c>
      <c r="H1317" s="25">
        <v>3470</v>
      </c>
      <c r="I1317" s="26">
        <f t="shared" si="45"/>
        <v>-1017182.1547444484</v>
      </c>
      <c r="J1317" s="26">
        <f t="shared" si="46"/>
        <v>1049634.1089160112</v>
      </c>
      <c r="K1317" s="26" t="str">
        <f t="shared" si="47"/>
        <v>Good</v>
      </c>
      <c r="L1317" s="25">
        <f t="shared" si="48"/>
        <v>3470</v>
      </c>
      <c r="M1317" s="26">
        <f t="shared" si="49"/>
        <v>-13975.836194986849</v>
      </c>
      <c r="N1317" s="26">
        <f t="shared" si="50"/>
        <v>20870.014808382854</v>
      </c>
      <c r="O1317" s="26" t="str">
        <f t="shared" si="51"/>
        <v>Good</v>
      </c>
      <c r="P1317" s="25">
        <f t="shared" si="52"/>
        <v>3470</v>
      </c>
      <c r="Q1317" s="25">
        <f t="shared" si="53"/>
        <v>3470</v>
      </c>
    </row>
    <row r="1318" spans="6:17" ht="15.75" customHeight="1" x14ac:dyDescent="0.2">
      <c r="F1318" s="16">
        <v>44508.082543588003</v>
      </c>
      <c r="G1318" s="24">
        <v>44508.082543588003</v>
      </c>
      <c r="H1318" s="25">
        <v>3491</v>
      </c>
      <c r="I1318" s="26">
        <f t="shared" si="45"/>
        <v>-1017182.1547444484</v>
      </c>
      <c r="J1318" s="26">
        <f t="shared" si="46"/>
        <v>1049634.1089160112</v>
      </c>
      <c r="K1318" s="26" t="str">
        <f t="shared" si="47"/>
        <v>Good</v>
      </c>
      <c r="L1318" s="25">
        <f t="shared" si="48"/>
        <v>3491</v>
      </c>
      <c r="M1318" s="26">
        <f t="shared" si="49"/>
        <v>-13975.836194986849</v>
      </c>
      <c r="N1318" s="26">
        <f t="shared" si="50"/>
        <v>20870.014808382854</v>
      </c>
      <c r="O1318" s="26" t="str">
        <f t="shared" si="51"/>
        <v>Good</v>
      </c>
      <c r="P1318" s="25">
        <f t="shared" si="52"/>
        <v>3491</v>
      </c>
      <c r="Q1318" s="25">
        <f t="shared" si="53"/>
        <v>3491</v>
      </c>
    </row>
    <row r="1319" spans="6:17" ht="15.75" customHeight="1" x14ac:dyDescent="0.2">
      <c r="F1319" s="16">
        <v>44505.840806096399</v>
      </c>
      <c r="G1319" s="24">
        <v>44505.840806096399</v>
      </c>
      <c r="H1319" s="25">
        <v>3600</v>
      </c>
      <c r="I1319" s="26">
        <f t="shared" si="45"/>
        <v>-1017182.1547444484</v>
      </c>
      <c r="J1319" s="26">
        <f t="shared" si="46"/>
        <v>1049634.1089160112</v>
      </c>
      <c r="K1319" s="26" t="str">
        <f t="shared" si="47"/>
        <v>Good</v>
      </c>
      <c r="L1319" s="25">
        <f t="shared" si="48"/>
        <v>3600</v>
      </c>
      <c r="M1319" s="26">
        <f t="shared" si="49"/>
        <v>-13975.836194986849</v>
      </c>
      <c r="N1319" s="26">
        <f t="shared" si="50"/>
        <v>20870.014808382854</v>
      </c>
      <c r="O1319" s="26" t="str">
        <f t="shared" si="51"/>
        <v>Good</v>
      </c>
      <c r="P1319" s="25">
        <f t="shared" si="52"/>
        <v>3600</v>
      </c>
      <c r="Q1319" s="25">
        <f t="shared" si="53"/>
        <v>3600</v>
      </c>
    </row>
    <row r="1320" spans="6:17" ht="15.75" customHeight="1" x14ac:dyDescent="0.2">
      <c r="F1320" s="16">
        <v>44505.234862021462</v>
      </c>
      <c r="G1320" s="24">
        <v>44505.234862021462</v>
      </c>
      <c r="H1320" s="25">
        <v>3467</v>
      </c>
      <c r="I1320" s="26">
        <f t="shared" si="45"/>
        <v>-1017182.1547444484</v>
      </c>
      <c r="J1320" s="26">
        <f t="shared" si="46"/>
        <v>1049634.1089160112</v>
      </c>
      <c r="K1320" s="26" t="str">
        <f t="shared" si="47"/>
        <v>Good</v>
      </c>
      <c r="L1320" s="25">
        <f t="shared" si="48"/>
        <v>3467</v>
      </c>
      <c r="M1320" s="26">
        <f t="shared" si="49"/>
        <v>-13975.836194986849</v>
      </c>
      <c r="N1320" s="26">
        <f t="shared" si="50"/>
        <v>20870.014808382854</v>
      </c>
      <c r="O1320" s="26" t="str">
        <f t="shared" si="51"/>
        <v>Good</v>
      </c>
      <c r="P1320" s="25">
        <f t="shared" si="52"/>
        <v>3467</v>
      </c>
      <c r="Q1320" s="25">
        <f t="shared" si="53"/>
        <v>3467</v>
      </c>
    </row>
    <row r="1321" spans="6:17" ht="15.75" customHeight="1" x14ac:dyDescent="0.2">
      <c r="F1321" s="16">
        <v>44504.658808563436</v>
      </c>
      <c r="G1321" s="24">
        <v>44504.658808563436</v>
      </c>
      <c r="H1321" s="25">
        <v>3487</v>
      </c>
      <c r="I1321" s="26">
        <f t="shared" si="45"/>
        <v>-1017182.1547444484</v>
      </c>
      <c r="J1321" s="26">
        <f t="shared" si="46"/>
        <v>1049634.1089160112</v>
      </c>
      <c r="K1321" s="26" t="str">
        <f t="shared" si="47"/>
        <v>Good</v>
      </c>
      <c r="L1321" s="25">
        <f t="shared" si="48"/>
        <v>3487</v>
      </c>
      <c r="M1321" s="26">
        <f t="shared" si="49"/>
        <v>-13975.836194986849</v>
      </c>
      <c r="N1321" s="26">
        <f t="shared" si="50"/>
        <v>20870.014808382854</v>
      </c>
      <c r="O1321" s="26" t="str">
        <f t="shared" si="51"/>
        <v>Good</v>
      </c>
      <c r="P1321" s="25">
        <f t="shared" si="52"/>
        <v>3487</v>
      </c>
      <c r="Q1321" s="25">
        <f t="shared" si="53"/>
        <v>3487</v>
      </c>
    </row>
    <row r="1322" spans="6:17" ht="15.75" customHeight="1" x14ac:dyDescent="0.2">
      <c r="F1322" s="16">
        <v>44504.126870416796</v>
      </c>
      <c r="G1322" s="24">
        <v>44504.126870416796</v>
      </c>
      <c r="H1322" s="25">
        <v>3345</v>
      </c>
      <c r="I1322" s="26">
        <f t="shared" si="45"/>
        <v>-1017182.1547444484</v>
      </c>
      <c r="J1322" s="26">
        <f t="shared" si="46"/>
        <v>1049634.1089160112</v>
      </c>
      <c r="K1322" s="26" t="str">
        <f t="shared" si="47"/>
        <v>Good</v>
      </c>
      <c r="L1322" s="25">
        <f t="shared" si="48"/>
        <v>3345</v>
      </c>
      <c r="M1322" s="26">
        <f t="shared" si="49"/>
        <v>-13975.836194986849</v>
      </c>
      <c r="N1322" s="26">
        <f t="shared" si="50"/>
        <v>20870.014808382854</v>
      </c>
      <c r="O1322" s="26" t="str">
        <f t="shared" si="51"/>
        <v>Good</v>
      </c>
      <c r="P1322" s="25">
        <f t="shared" si="52"/>
        <v>3345</v>
      </c>
      <c r="Q1322" s="25">
        <f t="shared" si="53"/>
        <v>3345</v>
      </c>
    </row>
    <row r="1323" spans="6:17" ht="15.75" customHeight="1" x14ac:dyDescent="0.2">
      <c r="F1323" s="16">
        <v>44503.51608290607</v>
      </c>
      <c r="G1323" s="24">
        <v>44503.51608290607</v>
      </c>
      <c r="H1323" s="25">
        <v>2957</v>
      </c>
      <c r="I1323" s="26">
        <f t="shared" si="45"/>
        <v>-1017182.1547444484</v>
      </c>
      <c r="J1323" s="26">
        <f t="shared" si="46"/>
        <v>1049634.1089160112</v>
      </c>
      <c r="K1323" s="26" t="str">
        <f t="shared" si="47"/>
        <v>Good</v>
      </c>
      <c r="L1323" s="25">
        <f t="shared" si="48"/>
        <v>2957</v>
      </c>
      <c r="M1323" s="26">
        <f t="shared" si="49"/>
        <v>-13975.836194986849</v>
      </c>
      <c r="N1323" s="26">
        <f t="shared" si="50"/>
        <v>20870.014808382854</v>
      </c>
      <c r="O1323" s="26" t="str">
        <f t="shared" si="51"/>
        <v>Good</v>
      </c>
      <c r="P1323" s="25">
        <f t="shared" si="52"/>
        <v>2957</v>
      </c>
      <c r="Q1323" s="25">
        <f t="shared" si="53"/>
        <v>2957</v>
      </c>
    </row>
    <row r="1324" spans="6:17" ht="15.75" customHeight="1" x14ac:dyDescent="0.2">
      <c r="F1324" s="16">
        <v>44502.979620399848</v>
      </c>
      <c r="G1324" s="24">
        <v>44502.979620399848</v>
      </c>
      <c r="H1324" s="25">
        <v>3178</v>
      </c>
      <c r="I1324" s="26">
        <f t="shared" si="45"/>
        <v>-1017182.1547444484</v>
      </c>
      <c r="J1324" s="26">
        <f t="shared" si="46"/>
        <v>1049634.1089160112</v>
      </c>
      <c r="K1324" s="26" t="str">
        <f t="shared" si="47"/>
        <v>Good</v>
      </c>
      <c r="L1324" s="25">
        <f t="shared" si="48"/>
        <v>3178</v>
      </c>
      <c r="M1324" s="26">
        <f t="shared" si="49"/>
        <v>-13975.836194986849</v>
      </c>
      <c r="N1324" s="26">
        <f t="shared" si="50"/>
        <v>20870.014808382854</v>
      </c>
      <c r="O1324" s="26" t="str">
        <f t="shared" si="51"/>
        <v>Good</v>
      </c>
      <c r="P1324" s="25">
        <f t="shared" si="52"/>
        <v>3178</v>
      </c>
      <c r="Q1324" s="25">
        <f t="shared" si="53"/>
        <v>3178</v>
      </c>
    </row>
    <row r="1325" spans="6:17" ht="15.75" customHeight="1" x14ac:dyDescent="0.2">
      <c r="F1325" s="16">
        <v>44502.408561732365</v>
      </c>
      <c r="G1325" s="24">
        <v>44502.408561732365</v>
      </c>
      <c r="H1325" s="25">
        <v>3067</v>
      </c>
      <c r="I1325" s="26">
        <f t="shared" si="45"/>
        <v>-1017182.1547444484</v>
      </c>
      <c r="J1325" s="26">
        <f t="shared" si="46"/>
        <v>1049634.1089160112</v>
      </c>
      <c r="K1325" s="26" t="str">
        <f t="shared" si="47"/>
        <v>Good</v>
      </c>
      <c r="L1325" s="25">
        <f t="shared" si="48"/>
        <v>3067</v>
      </c>
      <c r="M1325" s="26">
        <f t="shared" si="49"/>
        <v>-13975.836194986849</v>
      </c>
      <c r="N1325" s="26">
        <f t="shared" si="50"/>
        <v>20870.014808382854</v>
      </c>
      <c r="O1325" s="26" t="str">
        <f t="shared" si="51"/>
        <v>Good</v>
      </c>
      <c r="P1325" s="25">
        <f t="shared" si="52"/>
        <v>3067</v>
      </c>
      <c r="Q1325" s="25">
        <f t="shared" si="53"/>
        <v>3067</v>
      </c>
    </row>
    <row r="1326" spans="6:17" ht="15.75" customHeight="1" x14ac:dyDescent="0.2">
      <c r="F1326" s="16">
        <v>44501.827190575554</v>
      </c>
      <c r="G1326" s="24">
        <v>44501.827190575554</v>
      </c>
      <c r="H1326" s="25">
        <v>2999</v>
      </c>
      <c r="I1326" s="26">
        <f t="shared" si="45"/>
        <v>-1017182.1547444484</v>
      </c>
      <c r="J1326" s="26">
        <f t="shared" si="46"/>
        <v>1049634.1089160112</v>
      </c>
      <c r="K1326" s="26" t="str">
        <f t="shared" si="47"/>
        <v>Good</v>
      </c>
      <c r="L1326" s="25">
        <f t="shared" si="48"/>
        <v>2999</v>
      </c>
      <c r="M1326" s="26">
        <f t="shared" si="49"/>
        <v>-13975.836194986849</v>
      </c>
      <c r="N1326" s="26">
        <f t="shared" si="50"/>
        <v>20870.014808382854</v>
      </c>
      <c r="O1326" s="26" t="str">
        <f t="shared" si="51"/>
        <v>Good</v>
      </c>
      <c r="P1326" s="25">
        <f t="shared" si="52"/>
        <v>2999</v>
      </c>
      <c r="Q1326" s="25">
        <f t="shared" si="53"/>
        <v>2999</v>
      </c>
    </row>
    <row r="1327" spans="6:17" ht="15.75" customHeight="1" x14ac:dyDescent="0.2">
      <c r="F1327" s="16">
        <v>44501.293454104089</v>
      </c>
      <c r="G1327" s="24">
        <v>44501.293454104089</v>
      </c>
      <c r="H1327" s="25">
        <v>3218</v>
      </c>
      <c r="I1327" s="26">
        <f t="shared" si="45"/>
        <v>-1017182.1547444484</v>
      </c>
      <c r="J1327" s="26">
        <f t="shared" si="46"/>
        <v>1049634.1089160112</v>
      </c>
      <c r="K1327" s="26" t="str">
        <f t="shared" si="47"/>
        <v>Good</v>
      </c>
      <c r="L1327" s="25">
        <f t="shared" si="48"/>
        <v>3218</v>
      </c>
      <c r="M1327" s="26">
        <f t="shared" si="49"/>
        <v>-13975.836194986849</v>
      </c>
      <c r="N1327" s="26">
        <f t="shared" si="50"/>
        <v>20870.014808382854</v>
      </c>
      <c r="O1327" s="26" t="str">
        <f t="shared" si="51"/>
        <v>Good</v>
      </c>
      <c r="P1327" s="25">
        <f t="shared" si="52"/>
        <v>3218</v>
      </c>
      <c r="Q1327" s="25">
        <f t="shared" si="53"/>
        <v>3218</v>
      </c>
    </row>
    <row r="1328" spans="6:17" ht="15.75" customHeight="1" x14ac:dyDescent="0.2">
      <c r="F1328" s="16">
        <v>44498.417006582087</v>
      </c>
      <c r="G1328" s="24">
        <v>44498.417006582087</v>
      </c>
      <c r="H1328" s="25">
        <v>3477</v>
      </c>
      <c r="I1328" s="26">
        <f t="shared" si="45"/>
        <v>-1017182.1547444484</v>
      </c>
      <c r="J1328" s="26">
        <f t="shared" si="46"/>
        <v>1049634.1089160112</v>
      </c>
      <c r="K1328" s="26" t="str">
        <f t="shared" si="47"/>
        <v>Good</v>
      </c>
      <c r="L1328" s="25">
        <f t="shared" si="48"/>
        <v>3477</v>
      </c>
      <c r="M1328" s="26">
        <f t="shared" si="49"/>
        <v>-13975.836194986849</v>
      </c>
      <c r="N1328" s="26">
        <f t="shared" si="50"/>
        <v>20870.014808382854</v>
      </c>
      <c r="O1328" s="26" t="str">
        <f t="shared" si="51"/>
        <v>Good</v>
      </c>
      <c r="P1328" s="25">
        <f t="shared" si="52"/>
        <v>3477</v>
      </c>
      <c r="Q1328" s="25">
        <f t="shared" si="53"/>
        <v>3477</v>
      </c>
    </row>
    <row r="1329" spans="6:17" ht="15.75" customHeight="1" x14ac:dyDescent="0.2">
      <c r="F1329" s="16">
        <v>44497.837829062926</v>
      </c>
      <c r="G1329" s="24">
        <v>44497.837829062926</v>
      </c>
      <c r="H1329" s="25">
        <v>2869</v>
      </c>
      <c r="I1329" s="26">
        <f t="shared" si="45"/>
        <v>-1017182.1547444484</v>
      </c>
      <c r="J1329" s="26">
        <f t="shared" si="46"/>
        <v>1049634.1089160112</v>
      </c>
      <c r="K1329" s="26" t="str">
        <f t="shared" si="47"/>
        <v>Good</v>
      </c>
      <c r="L1329" s="25">
        <f t="shared" si="48"/>
        <v>2869</v>
      </c>
      <c r="M1329" s="26">
        <f t="shared" si="49"/>
        <v>-13975.836194986849</v>
      </c>
      <c r="N1329" s="26">
        <f t="shared" si="50"/>
        <v>20870.014808382854</v>
      </c>
      <c r="O1329" s="26" t="str">
        <f t="shared" si="51"/>
        <v>Good</v>
      </c>
      <c r="P1329" s="25">
        <f t="shared" si="52"/>
        <v>2869</v>
      </c>
      <c r="Q1329" s="25">
        <f t="shared" si="53"/>
        <v>2869</v>
      </c>
    </row>
    <row r="1330" spans="6:17" ht="15.75" customHeight="1" x14ac:dyDescent="0.2">
      <c r="F1330" s="16">
        <v>44497.282027335408</v>
      </c>
      <c r="G1330" s="24">
        <v>44497.282027335408</v>
      </c>
      <c r="H1330" s="25">
        <v>3104</v>
      </c>
      <c r="I1330" s="26">
        <f t="shared" si="45"/>
        <v>-1017182.1547444484</v>
      </c>
      <c r="J1330" s="26">
        <f t="shared" si="46"/>
        <v>1049634.1089160112</v>
      </c>
      <c r="K1330" s="26" t="str">
        <f t="shared" si="47"/>
        <v>Good</v>
      </c>
      <c r="L1330" s="25">
        <f t="shared" si="48"/>
        <v>3104</v>
      </c>
      <c r="M1330" s="26">
        <f t="shared" si="49"/>
        <v>-13975.836194986849</v>
      </c>
      <c r="N1330" s="26">
        <f t="shared" si="50"/>
        <v>20870.014808382854</v>
      </c>
      <c r="O1330" s="26" t="str">
        <f t="shared" si="51"/>
        <v>Good</v>
      </c>
      <c r="P1330" s="25">
        <f t="shared" si="52"/>
        <v>3104</v>
      </c>
      <c r="Q1330" s="25">
        <f t="shared" si="53"/>
        <v>3104</v>
      </c>
    </row>
    <row r="1331" spans="6:17" ht="15.75" customHeight="1" x14ac:dyDescent="0.2">
      <c r="F1331" s="16">
        <v>44496.687616085183</v>
      </c>
      <c r="G1331" s="24">
        <v>44496.687616085183</v>
      </c>
      <c r="H1331" s="25">
        <v>3153</v>
      </c>
      <c r="I1331" s="26">
        <f t="shared" si="45"/>
        <v>-1017182.1547444484</v>
      </c>
      <c r="J1331" s="26">
        <f t="shared" si="46"/>
        <v>1049634.1089160112</v>
      </c>
      <c r="K1331" s="26" t="str">
        <f t="shared" si="47"/>
        <v>Good</v>
      </c>
      <c r="L1331" s="25">
        <f t="shared" si="48"/>
        <v>3153</v>
      </c>
      <c r="M1331" s="26">
        <f t="shared" si="49"/>
        <v>-13975.836194986849</v>
      </c>
      <c r="N1331" s="26">
        <f t="shared" si="50"/>
        <v>20870.014808382854</v>
      </c>
      <c r="O1331" s="26" t="str">
        <f t="shared" si="51"/>
        <v>Good</v>
      </c>
      <c r="P1331" s="25">
        <f t="shared" si="52"/>
        <v>3153</v>
      </c>
      <c r="Q1331" s="25">
        <f t="shared" si="53"/>
        <v>3153</v>
      </c>
    </row>
    <row r="1332" spans="6:17" ht="15.75" customHeight="1" x14ac:dyDescent="0.2">
      <c r="F1332" s="16">
        <v>44496.109477246922</v>
      </c>
      <c r="G1332" s="24">
        <v>44496.109477246922</v>
      </c>
      <c r="H1332" s="25">
        <v>2869</v>
      </c>
      <c r="I1332" s="26">
        <f t="shared" si="45"/>
        <v>-1017182.1547444484</v>
      </c>
      <c r="J1332" s="26">
        <f t="shared" si="46"/>
        <v>1049634.1089160112</v>
      </c>
      <c r="K1332" s="26" t="str">
        <f t="shared" si="47"/>
        <v>Good</v>
      </c>
      <c r="L1332" s="25">
        <f t="shared" si="48"/>
        <v>2869</v>
      </c>
      <c r="M1332" s="26">
        <f t="shared" si="49"/>
        <v>-13975.836194986849</v>
      </c>
      <c r="N1332" s="26">
        <f t="shared" si="50"/>
        <v>20870.014808382854</v>
      </c>
      <c r="O1332" s="26" t="str">
        <f t="shared" si="51"/>
        <v>Good</v>
      </c>
      <c r="P1332" s="25">
        <f t="shared" si="52"/>
        <v>2869</v>
      </c>
      <c r="Q1332" s="25">
        <f t="shared" si="53"/>
        <v>2869</v>
      </c>
    </row>
    <row r="1333" spans="6:17" ht="15.75" customHeight="1" x14ac:dyDescent="0.2">
      <c r="F1333" s="16">
        <v>44495.573826378262</v>
      </c>
      <c r="G1333" s="24">
        <v>44495.573826378262</v>
      </c>
      <c r="H1333" s="25">
        <v>3010</v>
      </c>
      <c r="I1333" s="26">
        <f t="shared" si="45"/>
        <v>-1017182.1547444484</v>
      </c>
      <c r="J1333" s="26">
        <f t="shared" si="46"/>
        <v>1049634.1089160112</v>
      </c>
      <c r="K1333" s="26" t="str">
        <f t="shared" si="47"/>
        <v>Good</v>
      </c>
      <c r="L1333" s="25">
        <f t="shared" si="48"/>
        <v>3010</v>
      </c>
      <c r="M1333" s="26">
        <f t="shared" si="49"/>
        <v>-13975.836194986849</v>
      </c>
      <c r="N1333" s="26">
        <f t="shared" si="50"/>
        <v>20870.014808382854</v>
      </c>
      <c r="O1333" s="26" t="str">
        <f t="shared" si="51"/>
        <v>Good</v>
      </c>
      <c r="P1333" s="25">
        <f t="shared" si="52"/>
        <v>3010</v>
      </c>
      <c r="Q1333" s="25">
        <f t="shared" si="53"/>
        <v>3010</v>
      </c>
    </row>
    <row r="1334" spans="6:17" ht="15.75" customHeight="1" x14ac:dyDescent="0.2">
      <c r="F1334" s="16">
        <v>44495.000084181804</v>
      </c>
      <c r="G1334" s="24">
        <v>44495.000084181804</v>
      </c>
      <c r="H1334" s="25">
        <v>3276</v>
      </c>
      <c r="I1334" s="26">
        <f t="shared" si="45"/>
        <v>-1017182.1547444484</v>
      </c>
      <c r="J1334" s="26">
        <f t="shared" si="46"/>
        <v>1049634.1089160112</v>
      </c>
      <c r="K1334" s="26" t="str">
        <f t="shared" si="47"/>
        <v>Good</v>
      </c>
      <c r="L1334" s="25">
        <f t="shared" si="48"/>
        <v>3276</v>
      </c>
      <c r="M1334" s="26">
        <f t="shared" si="49"/>
        <v>-13975.836194986849</v>
      </c>
      <c r="N1334" s="26">
        <f t="shared" si="50"/>
        <v>20870.014808382854</v>
      </c>
      <c r="O1334" s="26" t="str">
        <f t="shared" si="51"/>
        <v>Good</v>
      </c>
      <c r="P1334" s="25">
        <f t="shared" si="52"/>
        <v>3276</v>
      </c>
      <c r="Q1334" s="25">
        <f t="shared" si="53"/>
        <v>3276</v>
      </c>
    </row>
    <row r="1335" spans="6:17" ht="15.75" customHeight="1" x14ac:dyDescent="0.2">
      <c r="F1335" s="16">
        <v>44494.403753595972</v>
      </c>
      <c r="G1335" s="24">
        <v>44494.403753595972</v>
      </c>
      <c r="H1335" s="25">
        <v>3260</v>
      </c>
      <c r="I1335" s="26">
        <f t="shared" si="45"/>
        <v>-1017182.1547444484</v>
      </c>
      <c r="J1335" s="26">
        <f t="shared" si="46"/>
        <v>1049634.1089160112</v>
      </c>
      <c r="K1335" s="26" t="str">
        <f t="shared" si="47"/>
        <v>Good</v>
      </c>
      <c r="L1335" s="25">
        <f t="shared" si="48"/>
        <v>3260</v>
      </c>
      <c r="M1335" s="26">
        <f t="shared" si="49"/>
        <v>-13975.836194986849</v>
      </c>
      <c r="N1335" s="26">
        <f t="shared" si="50"/>
        <v>20870.014808382854</v>
      </c>
      <c r="O1335" s="26" t="str">
        <f t="shared" si="51"/>
        <v>Good</v>
      </c>
      <c r="P1335" s="25">
        <f t="shared" si="52"/>
        <v>3260</v>
      </c>
      <c r="Q1335" s="25">
        <f t="shared" si="53"/>
        <v>3260</v>
      </c>
    </row>
    <row r="1336" spans="6:17" ht="15.75" customHeight="1" x14ac:dyDescent="0.2">
      <c r="F1336" s="16">
        <v>44491.544153130861</v>
      </c>
      <c r="G1336" s="24">
        <v>44491.544153130861</v>
      </c>
      <c r="H1336" s="25">
        <v>3061</v>
      </c>
      <c r="I1336" s="26">
        <f t="shared" si="45"/>
        <v>-1017182.1547444484</v>
      </c>
      <c r="J1336" s="26">
        <f t="shared" si="46"/>
        <v>1049634.1089160112</v>
      </c>
      <c r="K1336" s="26" t="str">
        <f t="shared" si="47"/>
        <v>Good</v>
      </c>
      <c r="L1336" s="25">
        <f t="shared" si="48"/>
        <v>3061</v>
      </c>
      <c r="M1336" s="26">
        <f t="shared" si="49"/>
        <v>-13975.836194986849</v>
      </c>
      <c r="N1336" s="26">
        <f t="shared" si="50"/>
        <v>20870.014808382854</v>
      </c>
      <c r="O1336" s="26" t="str">
        <f t="shared" si="51"/>
        <v>Good</v>
      </c>
      <c r="P1336" s="25">
        <f t="shared" si="52"/>
        <v>3061</v>
      </c>
      <c r="Q1336" s="25">
        <f t="shared" si="53"/>
        <v>3061</v>
      </c>
    </row>
    <row r="1337" spans="6:17" ht="15.75" customHeight="1" x14ac:dyDescent="0.2">
      <c r="F1337" s="16">
        <v>44490.93619272361</v>
      </c>
      <c r="G1337" s="24">
        <v>44490.93619272361</v>
      </c>
      <c r="H1337" s="25">
        <v>3089</v>
      </c>
      <c r="I1337" s="26">
        <f t="shared" si="45"/>
        <v>-1017182.1547444484</v>
      </c>
      <c r="J1337" s="26">
        <f t="shared" si="46"/>
        <v>1049634.1089160112</v>
      </c>
      <c r="K1337" s="26" t="str">
        <f t="shared" si="47"/>
        <v>Good</v>
      </c>
      <c r="L1337" s="25">
        <f t="shared" si="48"/>
        <v>3089</v>
      </c>
      <c r="M1337" s="26">
        <f t="shared" si="49"/>
        <v>-13975.836194986849</v>
      </c>
      <c r="N1337" s="26">
        <f t="shared" si="50"/>
        <v>20870.014808382854</v>
      </c>
      <c r="O1337" s="26" t="str">
        <f t="shared" si="51"/>
        <v>Good</v>
      </c>
      <c r="P1337" s="25">
        <f t="shared" si="52"/>
        <v>3089</v>
      </c>
      <c r="Q1337" s="25">
        <f t="shared" si="53"/>
        <v>3089</v>
      </c>
    </row>
    <row r="1338" spans="6:17" ht="15.75" customHeight="1" x14ac:dyDescent="0.2">
      <c r="F1338" s="16">
        <v>44490.376996057741</v>
      </c>
      <c r="G1338" s="24">
        <v>44490.376996057741</v>
      </c>
      <c r="H1338" s="25">
        <v>3138</v>
      </c>
      <c r="I1338" s="26">
        <f t="shared" si="45"/>
        <v>-1017182.1547444484</v>
      </c>
      <c r="J1338" s="26">
        <f t="shared" si="46"/>
        <v>1049634.1089160112</v>
      </c>
      <c r="K1338" s="26" t="str">
        <f t="shared" si="47"/>
        <v>Good</v>
      </c>
      <c r="L1338" s="25">
        <f t="shared" si="48"/>
        <v>3138</v>
      </c>
      <c r="M1338" s="26">
        <f t="shared" si="49"/>
        <v>-13975.836194986849</v>
      </c>
      <c r="N1338" s="26">
        <f t="shared" si="50"/>
        <v>20870.014808382854</v>
      </c>
      <c r="O1338" s="26" t="str">
        <f t="shared" si="51"/>
        <v>Good</v>
      </c>
      <c r="P1338" s="25">
        <f t="shared" si="52"/>
        <v>3138</v>
      </c>
      <c r="Q1338" s="25">
        <f t="shared" si="53"/>
        <v>3138</v>
      </c>
    </row>
    <row r="1339" spans="6:17" ht="15.75" customHeight="1" x14ac:dyDescent="0.2">
      <c r="F1339" s="16">
        <v>44489.777452308634</v>
      </c>
      <c r="G1339" s="24">
        <v>44489.777452308634</v>
      </c>
      <c r="H1339" s="25">
        <v>2776</v>
      </c>
      <c r="I1339" s="26">
        <f t="shared" si="45"/>
        <v>-1017182.1547444484</v>
      </c>
      <c r="J1339" s="26">
        <f t="shared" si="46"/>
        <v>1049634.1089160112</v>
      </c>
      <c r="K1339" s="26" t="str">
        <f t="shared" si="47"/>
        <v>Good</v>
      </c>
      <c r="L1339" s="25">
        <f t="shared" si="48"/>
        <v>2776</v>
      </c>
      <c r="M1339" s="26">
        <f t="shared" si="49"/>
        <v>-13975.836194986849</v>
      </c>
      <c r="N1339" s="26">
        <f t="shared" si="50"/>
        <v>20870.014808382854</v>
      </c>
      <c r="O1339" s="26" t="str">
        <f t="shared" si="51"/>
        <v>Good</v>
      </c>
      <c r="P1339" s="25">
        <f t="shared" si="52"/>
        <v>2776</v>
      </c>
      <c r="Q1339" s="25">
        <f t="shared" si="53"/>
        <v>2776</v>
      </c>
    </row>
    <row r="1340" spans="6:17" ht="15.75" customHeight="1" x14ac:dyDescent="0.2">
      <c r="F1340" s="16">
        <v>44489.183867568914</v>
      </c>
      <c r="G1340" s="24">
        <v>44489.183867568914</v>
      </c>
      <c r="H1340" s="25">
        <v>2658</v>
      </c>
      <c r="I1340" s="26">
        <f t="shared" si="45"/>
        <v>-1017182.1547444484</v>
      </c>
      <c r="J1340" s="26">
        <f t="shared" si="46"/>
        <v>1049634.1089160112</v>
      </c>
      <c r="K1340" s="26" t="str">
        <f t="shared" si="47"/>
        <v>Good</v>
      </c>
      <c r="L1340" s="25">
        <f t="shared" si="48"/>
        <v>2658</v>
      </c>
      <c r="M1340" s="26">
        <f t="shared" si="49"/>
        <v>-13975.836194986849</v>
      </c>
      <c r="N1340" s="26">
        <f t="shared" si="50"/>
        <v>20870.014808382854</v>
      </c>
      <c r="O1340" s="26" t="str">
        <f t="shared" si="51"/>
        <v>Good</v>
      </c>
      <c r="P1340" s="25">
        <f t="shared" si="52"/>
        <v>2658</v>
      </c>
      <c r="Q1340" s="25">
        <f t="shared" si="53"/>
        <v>2658</v>
      </c>
    </row>
    <row r="1341" spans="6:17" ht="15.75" customHeight="1" x14ac:dyDescent="0.2">
      <c r="F1341" s="16">
        <v>44488.579818083061</v>
      </c>
      <c r="G1341" s="24">
        <v>44488.579818083061</v>
      </c>
      <c r="H1341" s="25">
        <v>2986</v>
      </c>
      <c r="I1341" s="26">
        <f t="shared" si="45"/>
        <v>-1017182.1547444484</v>
      </c>
      <c r="J1341" s="26">
        <f t="shared" si="46"/>
        <v>1049634.1089160112</v>
      </c>
      <c r="K1341" s="26" t="str">
        <f t="shared" si="47"/>
        <v>Good</v>
      </c>
      <c r="L1341" s="25">
        <f t="shared" si="48"/>
        <v>2986</v>
      </c>
      <c r="M1341" s="26">
        <f t="shared" si="49"/>
        <v>-13975.836194986849</v>
      </c>
      <c r="N1341" s="26">
        <f t="shared" si="50"/>
        <v>20870.014808382854</v>
      </c>
      <c r="O1341" s="26" t="str">
        <f t="shared" si="51"/>
        <v>Good</v>
      </c>
      <c r="P1341" s="25">
        <f t="shared" si="52"/>
        <v>2986</v>
      </c>
      <c r="Q1341" s="25">
        <f t="shared" si="53"/>
        <v>2986</v>
      </c>
    </row>
    <row r="1342" spans="6:17" ht="15.75" customHeight="1" x14ac:dyDescent="0.2">
      <c r="F1342" s="16">
        <v>44487.994008162081</v>
      </c>
      <c r="G1342" s="24">
        <v>44487.994008162081</v>
      </c>
      <c r="H1342" s="25">
        <v>2558</v>
      </c>
      <c r="I1342" s="26">
        <f t="shared" si="45"/>
        <v>-1017182.1547444484</v>
      </c>
      <c r="J1342" s="26">
        <f t="shared" si="46"/>
        <v>1049634.1089160112</v>
      </c>
      <c r="K1342" s="26" t="str">
        <f t="shared" si="47"/>
        <v>Good</v>
      </c>
      <c r="L1342" s="25">
        <f t="shared" si="48"/>
        <v>2558</v>
      </c>
      <c r="M1342" s="26">
        <f t="shared" si="49"/>
        <v>-13975.836194986849</v>
      </c>
      <c r="N1342" s="26">
        <f t="shared" si="50"/>
        <v>20870.014808382854</v>
      </c>
      <c r="O1342" s="26" t="str">
        <f t="shared" si="51"/>
        <v>Good</v>
      </c>
      <c r="P1342" s="25">
        <f t="shared" si="52"/>
        <v>2558</v>
      </c>
      <c r="Q1342" s="25">
        <f t="shared" si="53"/>
        <v>2558</v>
      </c>
    </row>
    <row r="1343" spans="6:17" ht="15.75" customHeight="1" x14ac:dyDescent="0.2">
      <c r="F1343" s="16">
        <v>44487.451339153376</v>
      </c>
      <c r="G1343" s="24">
        <v>44487.451339153376</v>
      </c>
      <c r="H1343" s="25">
        <v>2593</v>
      </c>
      <c r="I1343" s="26">
        <f t="shared" si="45"/>
        <v>-1017182.1547444484</v>
      </c>
      <c r="J1343" s="26">
        <f t="shared" si="46"/>
        <v>1049634.1089160112</v>
      </c>
      <c r="K1343" s="26" t="str">
        <f t="shared" si="47"/>
        <v>Good</v>
      </c>
      <c r="L1343" s="25">
        <f t="shared" si="48"/>
        <v>2593</v>
      </c>
      <c r="M1343" s="26">
        <f t="shared" si="49"/>
        <v>-13975.836194986849</v>
      </c>
      <c r="N1343" s="26">
        <f t="shared" si="50"/>
        <v>20870.014808382854</v>
      </c>
      <c r="O1343" s="26" t="str">
        <f t="shared" si="51"/>
        <v>Good</v>
      </c>
      <c r="P1343" s="25">
        <f t="shared" si="52"/>
        <v>2593</v>
      </c>
      <c r="Q1343" s="25">
        <f t="shared" si="53"/>
        <v>2593</v>
      </c>
    </row>
    <row r="1344" spans="6:17" ht="15.75" customHeight="1" x14ac:dyDescent="0.2">
      <c r="F1344" s="16">
        <v>44484.613793662131</v>
      </c>
      <c r="G1344" s="24">
        <v>44484.613793662131</v>
      </c>
      <c r="H1344" s="25">
        <v>2942</v>
      </c>
      <c r="I1344" s="26">
        <f t="shared" si="45"/>
        <v>-1017182.1547444484</v>
      </c>
      <c r="J1344" s="26">
        <f t="shared" si="46"/>
        <v>1049634.1089160112</v>
      </c>
      <c r="K1344" s="26" t="str">
        <f t="shared" si="47"/>
        <v>Good</v>
      </c>
      <c r="L1344" s="25">
        <f t="shared" si="48"/>
        <v>2942</v>
      </c>
      <c r="M1344" s="26">
        <f t="shared" si="49"/>
        <v>-13975.836194986849</v>
      </c>
      <c r="N1344" s="26">
        <f t="shared" si="50"/>
        <v>20870.014808382854</v>
      </c>
      <c r="O1344" s="26" t="str">
        <f t="shared" si="51"/>
        <v>Good</v>
      </c>
      <c r="P1344" s="25">
        <f t="shared" si="52"/>
        <v>2942</v>
      </c>
      <c r="Q1344" s="25">
        <f t="shared" si="53"/>
        <v>2942</v>
      </c>
    </row>
    <row r="1345" spans="6:17" ht="15.75" customHeight="1" x14ac:dyDescent="0.2">
      <c r="F1345" s="16">
        <v>44484.081379480893</v>
      </c>
      <c r="G1345" s="24">
        <v>44484.081379480893</v>
      </c>
      <c r="H1345" s="25">
        <v>2579</v>
      </c>
      <c r="I1345" s="26">
        <f t="shared" si="45"/>
        <v>-1017182.1547444484</v>
      </c>
      <c r="J1345" s="26">
        <f t="shared" si="46"/>
        <v>1049634.1089160112</v>
      </c>
      <c r="K1345" s="26" t="str">
        <f t="shared" si="47"/>
        <v>Good</v>
      </c>
      <c r="L1345" s="25">
        <f t="shared" si="48"/>
        <v>2579</v>
      </c>
      <c r="M1345" s="26">
        <f t="shared" si="49"/>
        <v>-13975.836194986849</v>
      </c>
      <c r="N1345" s="26">
        <f t="shared" si="50"/>
        <v>20870.014808382854</v>
      </c>
      <c r="O1345" s="26" t="str">
        <f t="shared" si="51"/>
        <v>Good</v>
      </c>
      <c r="P1345" s="25">
        <f t="shared" si="52"/>
        <v>2579</v>
      </c>
      <c r="Q1345" s="25">
        <f t="shared" si="53"/>
        <v>2579</v>
      </c>
    </row>
    <row r="1346" spans="6:17" ht="15.75" customHeight="1" x14ac:dyDescent="0.2">
      <c r="F1346" s="16">
        <v>44483.54692968676</v>
      </c>
      <c r="G1346" s="24">
        <v>44483.54692968676</v>
      </c>
      <c r="H1346" s="25">
        <v>2880</v>
      </c>
      <c r="I1346" s="26">
        <f t="shared" si="45"/>
        <v>-1017182.1547444484</v>
      </c>
      <c r="J1346" s="26">
        <f t="shared" si="46"/>
        <v>1049634.1089160112</v>
      </c>
      <c r="K1346" s="26" t="str">
        <f t="shared" si="47"/>
        <v>Good</v>
      </c>
      <c r="L1346" s="25">
        <f t="shared" si="48"/>
        <v>2880</v>
      </c>
      <c r="M1346" s="26">
        <f t="shared" si="49"/>
        <v>-13975.836194986849</v>
      </c>
      <c r="N1346" s="26">
        <f t="shared" si="50"/>
        <v>20870.014808382854</v>
      </c>
      <c r="O1346" s="26" t="str">
        <f t="shared" si="51"/>
        <v>Good</v>
      </c>
      <c r="P1346" s="25">
        <f t="shared" si="52"/>
        <v>2880</v>
      </c>
      <c r="Q1346" s="25">
        <f t="shared" si="53"/>
        <v>2880</v>
      </c>
    </row>
    <row r="1347" spans="6:17" ht="15.75" customHeight="1" x14ac:dyDescent="0.2">
      <c r="F1347" s="16">
        <v>44483.008920360895</v>
      </c>
      <c r="G1347" s="24">
        <v>44483.008920360895</v>
      </c>
      <c r="H1347" s="25">
        <v>2904</v>
      </c>
      <c r="I1347" s="26">
        <f t="shared" si="45"/>
        <v>-1017182.1547444484</v>
      </c>
      <c r="J1347" s="26">
        <f t="shared" si="46"/>
        <v>1049634.1089160112</v>
      </c>
      <c r="K1347" s="26" t="str">
        <f t="shared" si="47"/>
        <v>Good</v>
      </c>
      <c r="L1347" s="25">
        <f t="shared" si="48"/>
        <v>2904</v>
      </c>
      <c r="M1347" s="26">
        <f t="shared" si="49"/>
        <v>-13975.836194986849</v>
      </c>
      <c r="N1347" s="26">
        <f t="shared" si="50"/>
        <v>20870.014808382854</v>
      </c>
      <c r="O1347" s="26" t="str">
        <f t="shared" si="51"/>
        <v>Good</v>
      </c>
      <c r="P1347" s="25">
        <f t="shared" si="52"/>
        <v>2904</v>
      </c>
      <c r="Q1347" s="25">
        <f t="shared" si="53"/>
        <v>2904</v>
      </c>
    </row>
    <row r="1348" spans="6:17" ht="15.75" customHeight="1" x14ac:dyDescent="0.2">
      <c r="F1348" s="16">
        <v>44482.420453624254</v>
      </c>
      <c r="G1348" s="24">
        <v>44482.420453624254</v>
      </c>
      <c r="H1348" s="25">
        <v>2532</v>
      </c>
      <c r="I1348" s="26">
        <f t="shared" si="45"/>
        <v>-1017182.1547444484</v>
      </c>
      <c r="J1348" s="26">
        <f t="shared" si="46"/>
        <v>1049634.1089160112</v>
      </c>
      <c r="K1348" s="26" t="str">
        <f t="shared" si="47"/>
        <v>Good</v>
      </c>
      <c r="L1348" s="25">
        <f t="shared" si="48"/>
        <v>2532</v>
      </c>
      <c r="M1348" s="26">
        <f t="shared" si="49"/>
        <v>-13975.836194986849</v>
      </c>
      <c r="N1348" s="26">
        <f t="shared" si="50"/>
        <v>20870.014808382854</v>
      </c>
      <c r="O1348" s="26" t="str">
        <f t="shared" si="51"/>
        <v>Good</v>
      </c>
      <c r="P1348" s="25">
        <f t="shared" si="52"/>
        <v>2532</v>
      </c>
      <c r="Q1348" s="25">
        <f t="shared" si="53"/>
        <v>2532</v>
      </c>
    </row>
    <row r="1349" spans="6:17" ht="15.75" customHeight="1" x14ac:dyDescent="0.2">
      <c r="F1349" s="16">
        <v>44481.864544099015</v>
      </c>
      <c r="G1349" s="24">
        <v>44481.864544099015</v>
      </c>
      <c r="H1349" s="25">
        <v>3012</v>
      </c>
      <c r="I1349" s="26">
        <f t="shared" si="45"/>
        <v>-1017182.1547444484</v>
      </c>
      <c r="J1349" s="26">
        <f t="shared" si="46"/>
        <v>1049634.1089160112</v>
      </c>
      <c r="K1349" s="26" t="str">
        <f t="shared" si="47"/>
        <v>Good</v>
      </c>
      <c r="L1349" s="25">
        <f t="shared" si="48"/>
        <v>3012</v>
      </c>
      <c r="M1349" s="26">
        <f t="shared" si="49"/>
        <v>-13975.836194986849</v>
      </c>
      <c r="N1349" s="26">
        <f t="shared" si="50"/>
        <v>20870.014808382854</v>
      </c>
      <c r="O1349" s="26" t="str">
        <f t="shared" si="51"/>
        <v>Good</v>
      </c>
      <c r="P1349" s="25">
        <f t="shared" si="52"/>
        <v>3012</v>
      </c>
      <c r="Q1349" s="25">
        <f t="shared" si="53"/>
        <v>3012</v>
      </c>
    </row>
    <row r="1350" spans="6:17" ht="15.75" customHeight="1" x14ac:dyDescent="0.2">
      <c r="F1350" s="16">
        <v>44481.262008736267</v>
      </c>
      <c r="G1350" s="24">
        <v>44481.262008736267</v>
      </c>
      <c r="H1350" s="25">
        <v>2541</v>
      </c>
      <c r="I1350" s="26">
        <f t="shared" si="45"/>
        <v>-1017182.1547444484</v>
      </c>
      <c r="J1350" s="26">
        <f t="shared" si="46"/>
        <v>1049634.1089160112</v>
      </c>
      <c r="K1350" s="26" t="str">
        <f t="shared" si="47"/>
        <v>Good</v>
      </c>
      <c r="L1350" s="25">
        <f t="shared" si="48"/>
        <v>2541</v>
      </c>
      <c r="M1350" s="26">
        <f t="shared" si="49"/>
        <v>-13975.836194986849</v>
      </c>
      <c r="N1350" s="26">
        <f t="shared" si="50"/>
        <v>20870.014808382854</v>
      </c>
      <c r="O1350" s="26" t="str">
        <f t="shared" si="51"/>
        <v>Good</v>
      </c>
      <c r="P1350" s="25">
        <f t="shared" si="52"/>
        <v>2541</v>
      </c>
      <c r="Q1350" s="25">
        <f t="shared" si="53"/>
        <v>2541</v>
      </c>
    </row>
    <row r="1351" spans="6:17" ht="15.75" customHeight="1" x14ac:dyDescent="0.2">
      <c r="F1351" s="16">
        <v>44480.685525806948</v>
      </c>
      <c r="G1351" s="24">
        <v>44480.685525806948</v>
      </c>
      <c r="H1351" s="25">
        <v>2920</v>
      </c>
      <c r="I1351" s="26">
        <f t="shared" si="45"/>
        <v>-1017182.1547444484</v>
      </c>
      <c r="J1351" s="26">
        <f t="shared" si="46"/>
        <v>1049634.1089160112</v>
      </c>
      <c r="K1351" s="26" t="str">
        <f t="shared" si="47"/>
        <v>Good</v>
      </c>
      <c r="L1351" s="25">
        <f t="shared" si="48"/>
        <v>2920</v>
      </c>
      <c r="M1351" s="26">
        <f t="shared" si="49"/>
        <v>-13975.836194986849</v>
      </c>
      <c r="N1351" s="26">
        <f t="shared" si="50"/>
        <v>20870.014808382854</v>
      </c>
      <c r="O1351" s="26" t="str">
        <f t="shared" si="51"/>
        <v>Good</v>
      </c>
      <c r="P1351" s="25">
        <f t="shared" si="52"/>
        <v>2920</v>
      </c>
      <c r="Q1351" s="25">
        <f t="shared" si="53"/>
        <v>2920</v>
      </c>
    </row>
    <row r="1352" spans="6:17" ht="15.75" customHeight="1" x14ac:dyDescent="0.2">
      <c r="F1352" s="16">
        <v>44480.123345921646</v>
      </c>
      <c r="G1352" s="24">
        <v>44480.123345921646</v>
      </c>
      <c r="H1352" s="25">
        <v>3032</v>
      </c>
      <c r="I1352" s="26">
        <f t="shared" si="45"/>
        <v>-1017182.1547444484</v>
      </c>
      <c r="J1352" s="26">
        <f t="shared" si="46"/>
        <v>1049634.1089160112</v>
      </c>
      <c r="K1352" s="26" t="str">
        <f t="shared" si="47"/>
        <v>Good</v>
      </c>
      <c r="L1352" s="25">
        <f t="shared" si="48"/>
        <v>3032</v>
      </c>
      <c r="M1352" s="26">
        <f t="shared" si="49"/>
        <v>-13975.836194986849</v>
      </c>
      <c r="N1352" s="26">
        <f t="shared" si="50"/>
        <v>20870.014808382854</v>
      </c>
      <c r="O1352" s="26" t="str">
        <f t="shared" si="51"/>
        <v>Good</v>
      </c>
      <c r="P1352" s="25">
        <f t="shared" si="52"/>
        <v>3032</v>
      </c>
      <c r="Q1352" s="25">
        <f t="shared" si="53"/>
        <v>3032</v>
      </c>
    </row>
    <row r="1353" spans="6:17" ht="15.75" customHeight="1" x14ac:dyDescent="0.2">
      <c r="F1353" s="16">
        <v>44477.892676592164</v>
      </c>
      <c r="G1353" s="24">
        <v>44477.892676592164</v>
      </c>
      <c r="H1353" s="25">
        <v>3137</v>
      </c>
      <c r="I1353" s="26">
        <f t="shared" si="45"/>
        <v>-1017182.1547444484</v>
      </c>
      <c r="J1353" s="26">
        <f t="shared" si="46"/>
        <v>1049634.1089160112</v>
      </c>
      <c r="K1353" s="26" t="str">
        <f t="shared" si="47"/>
        <v>Good</v>
      </c>
      <c r="L1353" s="25">
        <f t="shared" si="48"/>
        <v>3137</v>
      </c>
      <c r="M1353" s="26">
        <f t="shared" si="49"/>
        <v>-13975.836194986849</v>
      </c>
      <c r="N1353" s="26">
        <f t="shared" si="50"/>
        <v>20870.014808382854</v>
      </c>
      <c r="O1353" s="26" t="str">
        <f t="shared" si="51"/>
        <v>Good</v>
      </c>
      <c r="P1353" s="25">
        <f t="shared" si="52"/>
        <v>3137</v>
      </c>
      <c r="Q1353" s="25">
        <f t="shared" si="53"/>
        <v>3137</v>
      </c>
    </row>
    <row r="1354" spans="6:17" ht="15.75" customHeight="1" x14ac:dyDescent="0.2">
      <c r="F1354" s="16">
        <v>44477.294531566578</v>
      </c>
      <c r="G1354" s="24">
        <v>44477.294531566578</v>
      </c>
      <c r="H1354" s="25">
        <v>2557</v>
      </c>
      <c r="I1354" s="26">
        <f t="shared" si="45"/>
        <v>-1017182.1547444484</v>
      </c>
      <c r="J1354" s="26">
        <f t="shared" si="46"/>
        <v>1049634.1089160112</v>
      </c>
      <c r="K1354" s="26" t="str">
        <f t="shared" si="47"/>
        <v>Good</v>
      </c>
      <c r="L1354" s="25">
        <f t="shared" si="48"/>
        <v>2557</v>
      </c>
      <c r="M1354" s="26">
        <f t="shared" si="49"/>
        <v>-13975.836194986849</v>
      </c>
      <c r="N1354" s="26">
        <f t="shared" si="50"/>
        <v>20870.014808382854</v>
      </c>
      <c r="O1354" s="26" t="str">
        <f t="shared" si="51"/>
        <v>Good</v>
      </c>
      <c r="P1354" s="25">
        <f t="shared" si="52"/>
        <v>2557</v>
      </c>
      <c r="Q1354" s="25">
        <f t="shared" si="53"/>
        <v>2557</v>
      </c>
    </row>
    <row r="1355" spans="6:17" ht="15.75" customHeight="1" x14ac:dyDescent="0.2">
      <c r="F1355" s="16">
        <v>44476.725267320136</v>
      </c>
      <c r="G1355" s="24">
        <v>44476.725267320136</v>
      </c>
      <c r="H1355" s="25">
        <v>2893</v>
      </c>
      <c r="I1355" s="26">
        <f t="shared" si="45"/>
        <v>-1017182.1547444484</v>
      </c>
      <c r="J1355" s="26">
        <f t="shared" si="46"/>
        <v>1049634.1089160112</v>
      </c>
      <c r="K1355" s="26" t="str">
        <f t="shared" si="47"/>
        <v>Good</v>
      </c>
      <c r="L1355" s="25">
        <f t="shared" si="48"/>
        <v>2893</v>
      </c>
      <c r="M1355" s="26">
        <f t="shared" si="49"/>
        <v>-13975.836194986849</v>
      </c>
      <c r="N1355" s="26">
        <f t="shared" si="50"/>
        <v>20870.014808382854</v>
      </c>
      <c r="O1355" s="26" t="str">
        <f t="shared" si="51"/>
        <v>Good</v>
      </c>
      <c r="P1355" s="25">
        <f t="shared" si="52"/>
        <v>2893</v>
      </c>
      <c r="Q1355" s="25">
        <f t="shared" si="53"/>
        <v>2893</v>
      </c>
    </row>
    <row r="1356" spans="6:17" ht="15.75" customHeight="1" x14ac:dyDescent="0.2">
      <c r="F1356" s="16">
        <v>44476.168044435959</v>
      </c>
      <c r="G1356" s="24">
        <v>44476.168044435959</v>
      </c>
      <c r="H1356" s="25">
        <v>3167</v>
      </c>
      <c r="I1356" s="26">
        <f t="shared" si="45"/>
        <v>-1017182.1547444484</v>
      </c>
      <c r="J1356" s="26">
        <f t="shared" si="46"/>
        <v>1049634.1089160112</v>
      </c>
      <c r="K1356" s="26" t="str">
        <f t="shared" si="47"/>
        <v>Good</v>
      </c>
      <c r="L1356" s="25">
        <f t="shared" si="48"/>
        <v>3167</v>
      </c>
      <c r="M1356" s="26">
        <f t="shared" si="49"/>
        <v>-13975.836194986849</v>
      </c>
      <c r="N1356" s="26">
        <f t="shared" si="50"/>
        <v>20870.014808382854</v>
      </c>
      <c r="O1356" s="26" t="str">
        <f t="shared" si="51"/>
        <v>Good</v>
      </c>
      <c r="P1356" s="25">
        <f t="shared" si="52"/>
        <v>3167</v>
      </c>
      <c r="Q1356" s="25">
        <f t="shared" si="53"/>
        <v>3167</v>
      </c>
    </row>
    <row r="1357" spans="6:17" ht="15.75" customHeight="1" x14ac:dyDescent="0.2">
      <c r="F1357" s="16">
        <v>44475.563240567113</v>
      </c>
      <c r="G1357" s="24">
        <v>44475.563240567113</v>
      </c>
      <c r="H1357" s="25">
        <v>2870</v>
      </c>
      <c r="I1357" s="26">
        <f t="shared" si="45"/>
        <v>-1017182.1547444484</v>
      </c>
      <c r="J1357" s="26">
        <f t="shared" si="46"/>
        <v>1049634.1089160112</v>
      </c>
      <c r="K1357" s="26" t="str">
        <f t="shared" si="47"/>
        <v>Good</v>
      </c>
      <c r="L1357" s="25">
        <f t="shared" si="48"/>
        <v>2870</v>
      </c>
      <c r="M1357" s="26">
        <f t="shared" si="49"/>
        <v>-13975.836194986849</v>
      </c>
      <c r="N1357" s="26">
        <f t="shared" si="50"/>
        <v>20870.014808382854</v>
      </c>
      <c r="O1357" s="26" t="str">
        <f t="shared" si="51"/>
        <v>Good</v>
      </c>
      <c r="P1357" s="25">
        <f t="shared" si="52"/>
        <v>2870</v>
      </c>
      <c r="Q1357" s="25">
        <f t="shared" si="53"/>
        <v>2870</v>
      </c>
    </row>
    <row r="1358" spans="6:17" ht="15.75" customHeight="1" x14ac:dyDescent="0.2">
      <c r="F1358" s="16">
        <v>44474.98660303052</v>
      </c>
      <c r="G1358" s="24">
        <v>44474.98660303052</v>
      </c>
      <c r="H1358" s="25">
        <v>2984</v>
      </c>
      <c r="I1358" s="26">
        <f t="shared" si="45"/>
        <v>-1017182.1547444484</v>
      </c>
      <c r="J1358" s="26">
        <f t="shared" si="46"/>
        <v>1049634.1089160112</v>
      </c>
      <c r="K1358" s="26" t="str">
        <f t="shared" si="47"/>
        <v>Good</v>
      </c>
      <c r="L1358" s="25">
        <f t="shared" si="48"/>
        <v>2984</v>
      </c>
      <c r="M1358" s="26">
        <f t="shared" si="49"/>
        <v>-13975.836194986849</v>
      </c>
      <c r="N1358" s="26">
        <f t="shared" si="50"/>
        <v>20870.014808382854</v>
      </c>
      <c r="O1358" s="26" t="str">
        <f t="shared" si="51"/>
        <v>Good</v>
      </c>
      <c r="P1358" s="25">
        <f t="shared" si="52"/>
        <v>2984</v>
      </c>
      <c r="Q1358" s="25">
        <f t="shared" si="53"/>
        <v>2984</v>
      </c>
    </row>
    <row r="1359" spans="6:17" ht="15.75" customHeight="1" x14ac:dyDescent="0.2">
      <c r="F1359" s="16">
        <v>44474.380403779614</v>
      </c>
      <c r="G1359" s="24">
        <v>44474.380403779614</v>
      </c>
      <c r="H1359" s="25">
        <v>3062</v>
      </c>
      <c r="I1359" s="26">
        <f t="shared" si="45"/>
        <v>-1017182.1547444484</v>
      </c>
      <c r="J1359" s="26">
        <f t="shared" si="46"/>
        <v>1049634.1089160112</v>
      </c>
      <c r="K1359" s="26" t="str">
        <f t="shared" si="47"/>
        <v>Good</v>
      </c>
      <c r="L1359" s="25">
        <f t="shared" si="48"/>
        <v>3062</v>
      </c>
      <c r="M1359" s="26">
        <f t="shared" si="49"/>
        <v>-13975.836194986849</v>
      </c>
      <c r="N1359" s="26">
        <f t="shared" si="50"/>
        <v>20870.014808382854</v>
      </c>
      <c r="O1359" s="26" t="str">
        <f t="shared" si="51"/>
        <v>Good</v>
      </c>
      <c r="P1359" s="25">
        <f t="shared" si="52"/>
        <v>3062</v>
      </c>
      <c r="Q1359" s="25">
        <f t="shared" si="53"/>
        <v>3062</v>
      </c>
    </row>
    <row r="1360" spans="6:17" ht="15.75" customHeight="1" x14ac:dyDescent="0.2">
      <c r="F1360" s="16">
        <v>44473.806247468739</v>
      </c>
      <c r="G1360" s="24">
        <v>44473.806247468739</v>
      </c>
      <c r="H1360" s="25">
        <v>3013</v>
      </c>
      <c r="I1360" s="26">
        <f t="shared" si="45"/>
        <v>-1017182.1547444484</v>
      </c>
      <c r="J1360" s="26">
        <f t="shared" si="46"/>
        <v>1049634.1089160112</v>
      </c>
      <c r="K1360" s="26" t="str">
        <f t="shared" si="47"/>
        <v>Good</v>
      </c>
      <c r="L1360" s="25">
        <f t="shared" si="48"/>
        <v>3013</v>
      </c>
      <c r="M1360" s="26">
        <f t="shared" si="49"/>
        <v>-13975.836194986849</v>
      </c>
      <c r="N1360" s="26">
        <f t="shared" si="50"/>
        <v>20870.014808382854</v>
      </c>
      <c r="O1360" s="26" t="str">
        <f t="shared" si="51"/>
        <v>Good</v>
      </c>
      <c r="P1360" s="25">
        <f t="shared" si="52"/>
        <v>3013</v>
      </c>
      <c r="Q1360" s="25">
        <f t="shared" si="53"/>
        <v>3013</v>
      </c>
    </row>
    <row r="1361" spans="6:17" ht="15.75" customHeight="1" x14ac:dyDescent="0.2">
      <c r="F1361" s="16">
        <v>44473.209950784963</v>
      </c>
      <c r="G1361" s="24">
        <v>44473.209950784963</v>
      </c>
      <c r="H1361" s="25">
        <v>2928</v>
      </c>
      <c r="I1361" s="26">
        <f t="shared" si="45"/>
        <v>-1017182.1547444484</v>
      </c>
      <c r="J1361" s="26">
        <f t="shared" si="46"/>
        <v>1049634.1089160112</v>
      </c>
      <c r="K1361" s="26" t="str">
        <f t="shared" si="47"/>
        <v>Good</v>
      </c>
      <c r="L1361" s="25">
        <f t="shared" si="48"/>
        <v>2928</v>
      </c>
      <c r="M1361" s="26">
        <f t="shared" si="49"/>
        <v>-13975.836194986849</v>
      </c>
      <c r="N1361" s="26">
        <f t="shared" si="50"/>
        <v>20870.014808382854</v>
      </c>
      <c r="O1361" s="26" t="str">
        <f t="shared" si="51"/>
        <v>Good</v>
      </c>
      <c r="P1361" s="25">
        <f t="shared" si="52"/>
        <v>2928</v>
      </c>
      <c r="Q1361" s="25">
        <f t="shared" si="53"/>
        <v>2928</v>
      </c>
    </row>
    <row r="1362" spans="6:17" ht="15.75" customHeight="1" x14ac:dyDescent="0.2">
      <c r="F1362" s="16">
        <v>44470.907187223485</v>
      </c>
      <c r="G1362" s="24">
        <v>44470.907187223485</v>
      </c>
      <c r="H1362" s="25">
        <v>2935</v>
      </c>
      <c r="I1362" s="26">
        <f t="shared" si="45"/>
        <v>-1017182.1547444484</v>
      </c>
      <c r="J1362" s="26">
        <f t="shared" si="46"/>
        <v>1049634.1089160112</v>
      </c>
      <c r="K1362" s="26" t="str">
        <f t="shared" si="47"/>
        <v>Good</v>
      </c>
      <c r="L1362" s="25">
        <f t="shared" si="48"/>
        <v>2935</v>
      </c>
      <c r="M1362" s="26">
        <f t="shared" si="49"/>
        <v>-13975.836194986849</v>
      </c>
      <c r="N1362" s="26">
        <f t="shared" si="50"/>
        <v>20870.014808382854</v>
      </c>
      <c r="O1362" s="26" t="str">
        <f t="shared" si="51"/>
        <v>Good</v>
      </c>
      <c r="P1362" s="25">
        <f t="shared" si="52"/>
        <v>2935</v>
      </c>
      <c r="Q1362" s="25">
        <f t="shared" si="53"/>
        <v>2935</v>
      </c>
    </row>
    <row r="1363" spans="6:17" ht="15.75" customHeight="1" x14ac:dyDescent="0.2">
      <c r="F1363" s="16">
        <v>44470.345176505034</v>
      </c>
      <c r="G1363" s="24">
        <v>44470.345176505034</v>
      </c>
      <c r="H1363" s="25">
        <v>3113</v>
      </c>
      <c r="I1363" s="26">
        <f t="shared" si="45"/>
        <v>-1017182.1547444484</v>
      </c>
      <c r="J1363" s="26">
        <f t="shared" si="46"/>
        <v>1049634.1089160112</v>
      </c>
      <c r="K1363" s="26" t="str">
        <f t="shared" si="47"/>
        <v>Good</v>
      </c>
      <c r="L1363" s="25">
        <f t="shared" si="48"/>
        <v>3113</v>
      </c>
      <c r="M1363" s="26">
        <f t="shared" si="49"/>
        <v>-13975.836194986849</v>
      </c>
      <c r="N1363" s="26">
        <f t="shared" si="50"/>
        <v>20870.014808382854</v>
      </c>
      <c r="O1363" s="26" t="str">
        <f t="shared" si="51"/>
        <v>Good</v>
      </c>
      <c r="P1363" s="25">
        <f t="shared" si="52"/>
        <v>3113</v>
      </c>
      <c r="Q1363" s="25">
        <f t="shared" si="53"/>
        <v>3113</v>
      </c>
    </row>
    <row r="1364" spans="6:17" ht="15.75" customHeight="1" x14ac:dyDescent="0.2">
      <c r="F1364" s="16">
        <v>44469.768895308051</v>
      </c>
      <c r="G1364" s="24">
        <v>44469.768895308051</v>
      </c>
      <c r="H1364" s="25">
        <v>2690</v>
      </c>
      <c r="I1364" s="26">
        <f t="shared" si="45"/>
        <v>-1017182.1547444484</v>
      </c>
      <c r="J1364" s="26">
        <f t="shared" si="46"/>
        <v>1049634.1089160112</v>
      </c>
      <c r="K1364" s="26" t="str">
        <f t="shared" si="47"/>
        <v>Good</v>
      </c>
      <c r="L1364" s="25">
        <f t="shared" si="48"/>
        <v>2690</v>
      </c>
      <c r="M1364" s="26">
        <f t="shared" si="49"/>
        <v>-13975.836194986849</v>
      </c>
      <c r="N1364" s="26">
        <f t="shared" si="50"/>
        <v>20870.014808382854</v>
      </c>
      <c r="O1364" s="26" t="str">
        <f t="shared" si="51"/>
        <v>Good</v>
      </c>
      <c r="P1364" s="25">
        <f t="shared" si="52"/>
        <v>2690</v>
      </c>
      <c r="Q1364" s="25">
        <f t="shared" si="53"/>
        <v>2690</v>
      </c>
    </row>
    <row r="1365" spans="6:17" ht="15.75" customHeight="1" x14ac:dyDescent="0.2">
      <c r="F1365" s="16">
        <v>44469.167611294557</v>
      </c>
      <c r="G1365" s="24">
        <v>44469.167611294557</v>
      </c>
      <c r="H1365" s="25">
        <v>2550</v>
      </c>
      <c r="I1365" s="26">
        <f t="shared" si="45"/>
        <v>-1017182.1547444484</v>
      </c>
      <c r="J1365" s="26">
        <f t="shared" si="46"/>
        <v>1049634.1089160112</v>
      </c>
      <c r="K1365" s="26" t="str">
        <f t="shared" si="47"/>
        <v>Good</v>
      </c>
      <c r="L1365" s="25">
        <f t="shared" si="48"/>
        <v>2550</v>
      </c>
      <c r="M1365" s="26">
        <f t="shared" si="49"/>
        <v>-13975.836194986849</v>
      </c>
      <c r="N1365" s="26">
        <f t="shared" si="50"/>
        <v>20870.014808382854</v>
      </c>
      <c r="O1365" s="26" t="str">
        <f t="shared" si="51"/>
        <v>Good</v>
      </c>
      <c r="P1365" s="25">
        <f t="shared" si="52"/>
        <v>2550</v>
      </c>
      <c r="Q1365" s="25">
        <f t="shared" si="53"/>
        <v>2550</v>
      </c>
    </row>
    <row r="1366" spans="6:17" ht="15.75" customHeight="1" x14ac:dyDescent="0.2">
      <c r="F1366" s="16">
        <v>44468.625767844263</v>
      </c>
      <c r="G1366" s="24">
        <v>44468.625767844263</v>
      </c>
      <c r="H1366" s="25">
        <v>3032</v>
      </c>
      <c r="I1366" s="26">
        <f t="shared" si="45"/>
        <v>-1017182.1547444484</v>
      </c>
      <c r="J1366" s="26">
        <f t="shared" si="46"/>
        <v>1049634.1089160112</v>
      </c>
      <c r="K1366" s="26" t="str">
        <f t="shared" si="47"/>
        <v>Good</v>
      </c>
      <c r="L1366" s="25">
        <f t="shared" si="48"/>
        <v>3032</v>
      </c>
      <c r="M1366" s="26">
        <f t="shared" si="49"/>
        <v>-13975.836194986849</v>
      </c>
      <c r="N1366" s="26">
        <f t="shared" si="50"/>
        <v>20870.014808382854</v>
      </c>
      <c r="O1366" s="26" t="str">
        <f t="shared" si="51"/>
        <v>Good</v>
      </c>
      <c r="P1366" s="25">
        <f t="shared" si="52"/>
        <v>3032</v>
      </c>
      <c r="Q1366" s="25">
        <f t="shared" si="53"/>
        <v>3032</v>
      </c>
    </row>
    <row r="1367" spans="6:17" ht="15.75" customHeight="1" x14ac:dyDescent="0.2">
      <c r="F1367" s="16">
        <v>44468.048768085042</v>
      </c>
      <c r="G1367" s="24">
        <v>44468.048768085042</v>
      </c>
      <c r="H1367" s="25">
        <v>2653</v>
      </c>
      <c r="I1367" s="26">
        <f t="shared" si="45"/>
        <v>-1017182.1547444484</v>
      </c>
      <c r="J1367" s="26">
        <f t="shared" si="46"/>
        <v>1049634.1089160112</v>
      </c>
      <c r="K1367" s="26" t="str">
        <f t="shared" si="47"/>
        <v>Good</v>
      </c>
      <c r="L1367" s="25">
        <f t="shared" si="48"/>
        <v>2653</v>
      </c>
      <c r="M1367" s="26">
        <f t="shared" si="49"/>
        <v>-13975.836194986849</v>
      </c>
      <c r="N1367" s="26">
        <f t="shared" si="50"/>
        <v>20870.014808382854</v>
      </c>
      <c r="O1367" s="26" t="str">
        <f t="shared" si="51"/>
        <v>Good</v>
      </c>
      <c r="P1367" s="25">
        <f t="shared" si="52"/>
        <v>2653</v>
      </c>
      <c r="Q1367" s="25">
        <f t="shared" si="53"/>
        <v>2653</v>
      </c>
    </row>
    <row r="1368" spans="6:17" ht="15.75" customHeight="1" x14ac:dyDescent="0.2">
      <c r="F1368" s="16">
        <v>44467.455384439083</v>
      </c>
      <c r="G1368" s="24">
        <v>44467.455384439083</v>
      </c>
      <c r="H1368" s="25">
        <v>3049</v>
      </c>
      <c r="I1368" s="26">
        <f t="shared" si="45"/>
        <v>-1017182.1547444484</v>
      </c>
      <c r="J1368" s="26">
        <f t="shared" si="46"/>
        <v>1049634.1089160112</v>
      </c>
      <c r="K1368" s="26" t="str">
        <f t="shared" si="47"/>
        <v>Good</v>
      </c>
      <c r="L1368" s="25">
        <f t="shared" si="48"/>
        <v>3049</v>
      </c>
      <c r="M1368" s="26">
        <f t="shared" si="49"/>
        <v>-13975.836194986849</v>
      </c>
      <c r="N1368" s="26">
        <f t="shared" si="50"/>
        <v>20870.014808382854</v>
      </c>
      <c r="O1368" s="26" t="str">
        <f t="shared" si="51"/>
        <v>Good</v>
      </c>
      <c r="P1368" s="25">
        <f t="shared" si="52"/>
        <v>3049</v>
      </c>
      <c r="Q1368" s="25">
        <f t="shared" si="53"/>
        <v>3049</v>
      </c>
    </row>
    <row r="1369" spans="6:17" ht="15.75" customHeight="1" x14ac:dyDescent="0.2">
      <c r="F1369" s="16">
        <v>44466.883815478046</v>
      </c>
      <c r="G1369" s="24">
        <v>44466.883815478046</v>
      </c>
      <c r="H1369" s="25">
        <v>2966</v>
      </c>
      <c r="I1369" s="26">
        <f t="shared" si="45"/>
        <v>-1017182.1547444484</v>
      </c>
      <c r="J1369" s="26">
        <f t="shared" si="46"/>
        <v>1049634.1089160112</v>
      </c>
      <c r="K1369" s="26" t="str">
        <f t="shared" si="47"/>
        <v>Good</v>
      </c>
      <c r="L1369" s="25">
        <f t="shared" si="48"/>
        <v>2966</v>
      </c>
      <c r="M1369" s="26">
        <f t="shared" si="49"/>
        <v>-13975.836194986849</v>
      </c>
      <c r="N1369" s="26">
        <f t="shared" si="50"/>
        <v>20870.014808382854</v>
      </c>
      <c r="O1369" s="26" t="str">
        <f t="shared" si="51"/>
        <v>Good</v>
      </c>
      <c r="P1369" s="25">
        <f t="shared" si="52"/>
        <v>2966</v>
      </c>
      <c r="Q1369" s="25">
        <f t="shared" si="53"/>
        <v>2966</v>
      </c>
    </row>
    <row r="1370" spans="6:17" ht="15.75" customHeight="1" x14ac:dyDescent="0.2">
      <c r="F1370" s="16">
        <v>44466.281862874523</v>
      </c>
      <c r="G1370" s="24">
        <v>44466.281862874523</v>
      </c>
      <c r="H1370" s="25">
        <v>2532</v>
      </c>
      <c r="I1370" s="26">
        <f t="shared" si="45"/>
        <v>-1017182.1547444484</v>
      </c>
      <c r="J1370" s="26">
        <f t="shared" si="46"/>
        <v>1049634.1089160112</v>
      </c>
      <c r="K1370" s="26" t="str">
        <f t="shared" si="47"/>
        <v>Good</v>
      </c>
      <c r="L1370" s="25">
        <f t="shared" si="48"/>
        <v>2532</v>
      </c>
      <c r="M1370" s="26">
        <f t="shared" si="49"/>
        <v>-13975.836194986849</v>
      </c>
      <c r="N1370" s="26">
        <f t="shared" si="50"/>
        <v>20870.014808382854</v>
      </c>
      <c r="O1370" s="26" t="str">
        <f t="shared" si="51"/>
        <v>Good</v>
      </c>
      <c r="P1370" s="25">
        <f t="shared" si="52"/>
        <v>2532</v>
      </c>
      <c r="Q1370" s="25">
        <f t="shared" si="53"/>
        <v>2532</v>
      </c>
    </row>
    <row r="1371" spans="6:17" ht="15.75" customHeight="1" x14ac:dyDescent="0.2">
      <c r="F1371" s="16">
        <v>44463.963640516835</v>
      </c>
      <c r="G1371" s="24">
        <v>44463.963640516835</v>
      </c>
      <c r="H1371" s="25">
        <v>2590</v>
      </c>
      <c r="I1371" s="26">
        <f t="shared" si="45"/>
        <v>-1017182.1547444484</v>
      </c>
      <c r="J1371" s="26">
        <f t="shared" si="46"/>
        <v>1049634.1089160112</v>
      </c>
      <c r="K1371" s="26" t="str">
        <f t="shared" si="47"/>
        <v>Good</v>
      </c>
      <c r="L1371" s="25">
        <f t="shared" si="48"/>
        <v>2590</v>
      </c>
      <c r="M1371" s="26">
        <f t="shared" si="49"/>
        <v>-13975.836194986849</v>
      </c>
      <c r="N1371" s="26">
        <f t="shared" si="50"/>
        <v>20870.014808382854</v>
      </c>
      <c r="O1371" s="26" t="str">
        <f t="shared" si="51"/>
        <v>Good</v>
      </c>
      <c r="P1371" s="25">
        <f t="shared" si="52"/>
        <v>2590</v>
      </c>
      <c r="Q1371" s="25">
        <f t="shared" si="53"/>
        <v>2590</v>
      </c>
    </row>
    <row r="1372" spans="6:17" ht="15.75" customHeight="1" x14ac:dyDescent="0.2">
      <c r="F1372" s="16">
        <v>44463.433859946337</v>
      </c>
      <c r="G1372" s="24">
        <v>44463.433859946337</v>
      </c>
      <c r="H1372" s="25">
        <v>2843</v>
      </c>
      <c r="I1372" s="26">
        <f t="shared" si="45"/>
        <v>-1017182.1547444484</v>
      </c>
      <c r="J1372" s="26">
        <f t="shared" si="46"/>
        <v>1049634.1089160112</v>
      </c>
      <c r="K1372" s="26" t="str">
        <f t="shared" si="47"/>
        <v>Good</v>
      </c>
      <c r="L1372" s="25">
        <f t="shared" si="48"/>
        <v>2843</v>
      </c>
      <c r="M1372" s="26">
        <f t="shared" si="49"/>
        <v>-13975.836194986849</v>
      </c>
      <c r="N1372" s="26">
        <f t="shared" si="50"/>
        <v>20870.014808382854</v>
      </c>
      <c r="O1372" s="26" t="str">
        <f t="shared" si="51"/>
        <v>Good</v>
      </c>
      <c r="P1372" s="25">
        <f t="shared" si="52"/>
        <v>2843</v>
      </c>
      <c r="Q1372" s="25">
        <f t="shared" si="53"/>
        <v>2843</v>
      </c>
    </row>
    <row r="1373" spans="6:17" ht="15.75" customHeight="1" x14ac:dyDescent="0.2">
      <c r="F1373" s="16">
        <v>44462.832097059028</v>
      </c>
      <c r="G1373" s="24">
        <v>44462.832097059028</v>
      </c>
      <c r="H1373" s="25">
        <v>2879</v>
      </c>
      <c r="I1373" s="26">
        <f t="shared" si="45"/>
        <v>-1017182.1547444484</v>
      </c>
      <c r="J1373" s="26">
        <f t="shared" si="46"/>
        <v>1049634.1089160112</v>
      </c>
      <c r="K1373" s="26" t="str">
        <f t="shared" si="47"/>
        <v>Good</v>
      </c>
      <c r="L1373" s="25">
        <f t="shared" si="48"/>
        <v>2879</v>
      </c>
      <c r="M1373" s="26">
        <f t="shared" si="49"/>
        <v>-13975.836194986849</v>
      </c>
      <c r="N1373" s="26">
        <f t="shared" si="50"/>
        <v>20870.014808382854</v>
      </c>
      <c r="O1373" s="26" t="str">
        <f t="shared" si="51"/>
        <v>Good</v>
      </c>
      <c r="P1373" s="25">
        <f t="shared" si="52"/>
        <v>2879</v>
      </c>
      <c r="Q1373" s="25">
        <f t="shared" si="53"/>
        <v>2879</v>
      </c>
    </row>
    <row r="1374" spans="6:17" ht="15.75" customHeight="1" x14ac:dyDescent="0.2">
      <c r="F1374" s="16">
        <v>44462.252320301159</v>
      </c>
      <c r="G1374" s="24">
        <v>44462.252320301159</v>
      </c>
      <c r="H1374" s="25">
        <v>2795</v>
      </c>
      <c r="I1374" s="26">
        <f t="shared" si="45"/>
        <v>-1017182.1547444484</v>
      </c>
      <c r="J1374" s="26">
        <f t="shared" si="46"/>
        <v>1049634.1089160112</v>
      </c>
      <c r="K1374" s="26" t="str">
        <f t="shared" si="47"/>
        <v>Good</v>
      </c>
      <c r="L1374" s="25">
        <f t="shared" si="48"/>
        <v>2795</v>
      </c>
      <c r="M1374" s="26">
        <f t="shared" si="49"/>
        <v>-13975.836194986849</v>
      </c>
      <c r="N1374" s="26">
        <f t="shared" si="50"/>
        <v>20870.014808382854</v>
      </c>
      <c r="O1374" s="26" t="str">
        <f t="shared" si="51"/>
        <v>Good</v>
      </c>
      <c r="P1374" s="25">
        <f t="shared" si="52"/>
        <v>2795</v>
      </c>
      <c r="Q1374" s="25">
        <f t="shared" si="53"/>
        <v>2795</v>
      </c>
    </row>
    <row r="1375" spans="6:17" ht="15.75" customHeight="1" x14ac:dyDescent="0.2">
      <c r="F1375" s="16">
        <v>44461.718431380024</v>
      </c>
      <c r="G1375" s="24">
        <v>44461.718431380024</v>
      </c>
      <c r="H1375" s="25">
        <v>2633</v>
      </c>
      <c r="I1375" s="26">
        <f t="shared" si="45"/>
        <v>-1017182.1547444484</v>
      </c>
      <c r="J1375" s="26">
        <f t="shared" si="46"/>
        <v>1049634.1089160112</v>
      </c>
      <c r="K1375" s="26" t="str">
        <f t="shared" si="47"/>
        <v>Good</v>
      </c>
      <c r="L1375" s="25">
        <f t="shared" si="48"/>
        <v>2633</v>
      </c>
      <c r="M1375" s="26">
        <f t="shared" si="49"/>
        <v>-13975.836194986849</v>
      </c>
      <c r="N1375" s="26">
        <f t="shared" si="50"/>
        <v>20870.014808382854</v>
      </c>
      <c r="O1375" s="26" t="str">
        <f t="shared" si="51"/>
        <v>Good</v>
      </c>
      <c r="P1375" s="25">
        <f t="shared" si="52"/>
        <v>2633</v>
      </c>
      <c r="Q1375" s="25">
        <f t="shared" si="53"/>
        <v>2633</v>
      </c>
    </row>
    <row r="1376" spans="6:17" ht="15.75" customHeight="1" x14ac:dyDescent="0.2">
      <c r="F1376" s="16">
        <v>44461.162608226055</v>
      </c>
      <c r="G1376" s="24">
        <v>44461.162608226055</v>
      </c>
      <c r="H1376" s="25">
        <v>2805</v>
      </c>
      <c r="I1376" s="26">
        <f t="shared" si="45"/>
        <v>-1017182.1547444484</v>
      </c>
      <c r="J1376" s="26">
        <f t="shared" si="46"/>
        <v>1049634.1089160112</v>
      </c>
      <c r="K1376" s="26" t="str">
        <f t="shared" si="47"/>
        <v>Good</v>
      </c>
      <c r="L1376" s="25">
        <f t="shared" si="48"/>
        <v>2805</v>
      </c>
      <c r="M1376" s="26">
        <f t="shared" si="49"/>
        <v>-13975.836194986849</v>
      </c>
      <c r="N1376" s="26">
        <f t="shared" si="50"/>
        <v>20870.014808382854</v>
      </c>
      <c r="O1376" s="26" t="str">
        <f t="shared" si="51"/>
        <v>Good</v>
      </c>
      <c r="P1376" s="25">
        <f t="shared" si="52"/>
        <v>2805</v>
      </c>
      <c r="Q1376" s="25">
        <f t="shared" si="53"/>
        <v>2805</v>
      </c>
    </row>
    <row r="1377" spans="6:17" ht="15.75" customHeight="1" x14ac:dyDescent="0.2">
      <c r="F1377" s="16">
        <v>44460.58093118629</v>
      </c>
      <c r="G1377" s="24">
        <v>44460.58093118629</v>
      </c>
      <c r="H1377" s="25">
        <v>2574</v>
      </c>
      <c r="I1377" s="26">
        <f t="shared" si="45"/>
        <v>-1017182.1547444484</v>
      </c>
      <c r="J1377" s="26">
        <f t="shared" si="46"/>
        <v>1049634.1089160112</v>
      </c>
      <c r="K1377" s="26" t="str">
        <f t="shared" si="47"/>
        <v>Good</v>
      </c>
      <c r="L1377" s="25">
        <f t="shared" si="48"/>
        <v>2574</v>
      </c>
      <c r="M1377" s="26">
        <f t="shared" si="49"/>
        <v>-13975.836194986849</v>
      </c>
      <c r="N1377" s="26">
        <f t="shared" si="50"/>
        <v>20870.014808382854</v>
      </c>
      <c r="O1377" s="26" t="str">
        <f t="shared" si="51"/>
        <v>Good</v>
      </c>
      <c r="P1377" s="25">
        <f t="shared" si="52"/>
        <v>2574</v>
      </c>
      <c r="Q1377" s="25">
        <f t="shared" si="53"/>
        <v>2574</v>
      </c>
    </row>
    <row r="1378" spans="6:17" ht="15.75" customHeight="1" x14ac:dyDescent="0.2">
      <c r="F1378" s="16">
        <v>44459.97881996489</v>
      </c>
      <c r="G1378" s="24">
        <v>44459.97881996489</v>
      </c>
      <c r="H1378" s="25">
        <v>3062</v>
      </c>
      <c r="I1378" s="26">
        <f t="shared" si="45"/>
        <v>-1017182.1547444484</v>
      </c>
      <c r="J1378" s="26">
        <f t="shared" si="46"/>
        <v>1049634.1089160112</v>
      </c>
      <c r="K1378" s="26" t="str">
        <f t="shared" si="47"/>
        <v>Good</v>
      </c>
      <c r="L1378" s="25">
        <f t="shared" si="48"/>
        <v>3062</v>
      </c>
      <c r="M1378" s="26">
        <f t="shared" si="49"/>
        <v>-13975.836194986849</v>
      </c>
      <c r="N1378" s="26">
        <f t="shared" si="50"/>
        <v>20870.014808382854</v>
      </c>
      <c r="O1378" s="26" t="str">
        <f t="shared" si="51"/>
        <v>Good</v>
      </c>
      <c r="P1378" s="25">
        <f t="shared" si="52"/>
        <v>3062</v>
      </c>
      <c r="Q1378" s="25">
        <f t="shared" si="53"/>
        <v>3062</v>
      </c>
    </row>
    <row r="1379" spans="6:17" ht="15.75" customHeight="1" x14ac:dyDescent="0.2">
      <c r="F1379" s="16">
        <v>44459.385808565938</v>
      </c>
      <c r="G1379" s="24">
        <v>44459.385808565938</v>
      </c>
      <c r="H1379" s="25">
        <v>2712</v>
      </c>
      <c r="I1379" s="26">
        <f t="shared" si="45"/>
        <v>-1017182.1547444484</v>
      </c>
      <c r="J1379" s="26">
        <f t="shared" si="46"/>
        <v>1049634.1089160112</v>
      </c>
      <c r="K1379" s="26" t="str">
        <f t="shared" si="47"/>
        <v>Good</v>
      </c>
      <c r="L1379" s="25">
        <f t="shared" si="48"/>
        <v>2712</v>
      </c>
      <c r="M1379" s="26">
        <f t="shared" si="49"/>
        <v>-13975.836194986849</v>
      </c>
      <c r="N1379" s="26">
        <f t="shared" si="50"/>
        <v>20870.014808382854</v>
      </c>
      <c r="O1379" s="26" t="str">
        <f t="shared" si="51"/>
        <v>Good</v>
      </c>
      <c r="P1379" s="25">
        <f t="shared" si="52"/>
        <v>2712</v>
      </c>
      <c r="Q1379" s="25">
        <f t="shared" si="53"/>
        <v>2712</v>
      </c>
    </row>
    <row r="1380" spans="6:17" ht="15.75" customHeight="1" x14ac:dyDescent="0.2">
      <c r="F1380" s="16">
        <v>44456.563906507719</v>
      </c>
      <c r="G1380" s="24">
        <v>44456.563906507719</v>
      </c>
      <c r="H1380" s="25">
        <v>2944</v>
      </c>
      <c r="I1380" s="26">
        <f t="shared" si="45"/>
        <v>-1017182.1547444484</v>
      </c>
      <c r="J1380" s="26">
        <f t="shared" si="46"/>
        <v>1049634.1089160112</v>
      </c>
      <c r="K1380" s="26" t="str">
        <f t="shared" si="47"/>
        <v>Good</v>
      </c>
      <c r="L1380" s="25">
        <f t="shared" si="48"/>
        <v>2944</v>
      </c>
      <c r="M1380" s="26">
        <f t="shared" si="49"/>
        <v>-13975.836194986849</v>
      </c>
      <c r="N1380" s="26">
        <f t="shared" si="50"/>
        <v>20870.014808382854</v>
      </c>
      <c r="O1380" s="26" t="str">
        <f t="shared" si="51"/>
        <v>Good</v>
      </c>
      <c r="P1380" s="25">
        <f t="shared" si="52"/>
        <v>2944</v>
      </c>
      <c r="Q1380" s="25">
        <f t="shared" si="53"/>
        <v>2944</v>
      </c>
    </row>
    <row r="1381" spans="6:17" ht="15.75" customHeight="1" x14ac:dyDescent="0.2">
      <c r="F1381" s="16">
        <v>44456.032471969193</v>
      </c>
      <c r="G1381" s="24">
        <v>44456.032471969193</v>
      </c>
      <c r="H1381" s="25">
        <v>3076</v>
      </c>
      <c r="I1381" s="26">
        <f t="shared" si="45"/>
        <v>-1017182.1547444484</v>
      </c>
      <c r="J1381" s="26">
        <f t="shared" si="46"/>
        <v>1049634.1089160112</v>
      </c>
      <c r="K1381" s="26" t="str">
        <f t="shared" si="47"/>
        <v>Good</v>
      </c>
      <c r="L1381" s="25">
        <f t="shared" si="48"/>
        <v>3076</v>
      </c>
      <c r="M1381" s="26">
        <f t="shared" si="49"/>
        <v>-13975.836194986849</v>
      </c>
      <c r="N1381" s="26">
        <f t="shared" si="50"/>
        <v>20870.014808382854</v>
      </c>
      <c r="O1381" s="26" t="str">
        <f t="shared" si="51"/>
        <v>Good</v>
      </c>
      <c r="P1381" s="25">
        <f t="shared" si="52"/>
        <v>3076</v>
      </c>
      <c r="Q1381" s="25">
        <f t="shared" si="53"/>
        <v>3076</v>
      </c>
    </row>
    <row r="1382" spans="6:17" ht="15.75" customHeight="1" x14ac:dyDescent="0.2">
      <c r="F1382" s="16">
        <v>44455.441473001505</v>
      </c>
      <c r="G1382" s="24">
        <v>44455.441473001505</v>
      </c>
      <c r="H1382" s="25">
        <v>3029</v>
      </c>
      <c r="I1382" s="26">
        <f t="shared" si="45"/>
        <v>-1017182.1547444484</v>
      </c>
      <c r="J1382" s="26">
        <f t="shared" si="46"/>
        <v>1049634.1089160112</v>
      </c>
      <c r="K1382" s="26" t="str">
        <f t="shared" si="47"/>
        <v>Good</v>
      </c>
      <c r="L1382" s="25">
        <f t="shared" si="48"/>
        <v>3029</v>
      </c>
      <c r="M1382" s="26">
        <f t="shared" si="49"/>
        <v>-13975.836194986849</v>
      </c>
      <c r="N1382" s="26">
        <f t="shared" si="50"/>
        <v>20870.014808382854</v>
      </c>
      <c r="O1382" s="26" t="str">
        <f t="shared" si="51"/>
        <v>Good</v>
      </c>
      <c r="P1382" s="25">
        <f t="shared" si="52"/>
        <v>3029</v>
      </c>
      <c r="Q1382" s="25">
        <f t="shared" si="53"/>
        <v>3029</v>
      </c>
    </row>
    <row r="1383" spans="6:17" ht="15.75" customHeight="1" x14ac:dyDescent="0.2">
      <c r="F1383" s="16">
        <v>44454.850586424262</v>
      </c>
      <c r="G1383" s="24">
        <v>44454.850586424262</v>
      </c>
      <c r="H1383" s="25">
        <v>2584</v>
      </c>
      <c r="I1383" s="26">
        <f t="shared" si="45"/>
        <v>-1017182.1547444484</v>
      </c>
      <c r="J1383" s="26">
        <f t="shared" si="46"/>
        <v>1049634.1089160112</v>
      </c>
      <c r="K1383" s="26" t="str">
        <f t="shared" si="47"/>
        <v>Good</v>
      </c>
      <c r="L1383" s="25">
        <f t="shared" si="48"/>
        <v>2584</v>
      </c>
      <c r="M1383" s="26">
        <f t="shared" si="49"/>
        <v>-13975.836194986849</v>
      </c>
      <c r="N1383" s="26">
        <f t="shared" si="50"/>
        <v>20870.014808382854</v>
      </c>
      <c r="O1383" s="26" t="str">
        <f t="shared" si="51"/>
        <v>Good</v>
      </c>
      <c r="P1383" s="25">
        <f t="shared" si="52"/>
        <v>2584</v>
      </c>
      <c r="Q1383" s="25">
        <f t="shared" si="53"/>
        <v>2584</v>
      </c>
    </row>
    <row r="1384" spans="6:17" ht="15.75" customHeight="1" x14ac:dyDescent="0.2">
      <c r="F1384" s="16">
        <v>44454.288996193827</v>
      </c>
      <c r="G1384" s="24">
        <v>44454.288996193827</v>
      </c>
      <c r="H1384" s="25">
        <v>2851</v>
      </c>
      <c r="I1384" s="26">
        <f t="shared" si="45"/>
        <v>-1017182.1547444484</v>
      </c>
      <c r="J1384" s="26">
        <f t="shared" si="46"/>
        <v>1049634.1089160112</v>
      </c>
      <c r="K1384" s="26" t="str">
        <f t="shared" si="47"/>
        <v>Good</v>
      </c>
      <c r="L1384" s="25">
        <f t="shared" si="48"/>
        <v>2851</v>
      </c>
      <c r="M1384" s="26">
        <f t="shared" si="49"/>
        <v>-13975.836194986849</v>
      </c>
      <c r="N1384" s="26">
        <f t="shared" si="50"/>
        <v>20870.014808382854</v>
      </c>
      <c r="O1384" s="26" t="str">
        <f t="shared" si="51"/>
        <v>Good</v>
      </c>
      <c r="P1384" s="25">
        <f t="shared" si="52"/>
        <v>2851</v>
      </c>
      <c r="Q1384" s="25">
        <f t="shared" si="53"/>
        <v>2851</v>
      </c>
    </row>
    <row r="1385" spans="6:17" ht="15.75" customHeight="1" x14ac:dyDescent="0.2">
      <c r="F1385" s="16">
        <v>44453.694874705012</v>
      </c>
      <c r="G1385" s="24">
        <v>44453.694874705012</v>
      </c>
      <c r="H1385" s="25">
        <v>2621</v>
      </c>
      <c r="I1385" s="26">
        <f t="shared" si="45"/>
        <v>-1017182.1547444484</v>
      </c>
      <c r="J1385" s="26">
        <f t="shared" si="46"/>
        <v>1049634.1089160112</v>
      </c>
      <c r="K1385" s="26" t="str">
        <f t="shared" si="47"/>
        <v>Good</v>
      </c>
      <c r="L1385" s="25">
        <f t="shared" si="48"/>
        <v>2621</v>
      </c>
      <c r="M1385" s="26">
        <f t="shared" si="49"/>
        <v>-13975.836194986849</v>
      </c>
      <c r="N1385" s="26">
        <f t="shared" si="50"/>
        <v>20870.014808382854</v>
      </c>
      <c r="O1385" s="26" t="str">
        <f t="shared" si="51"/>
        <v>Good</v>
      </c>
      <c r="P1385" s="25">
        <f t="shared" si="52"/>
        <v>2621</v>
      </c>
      <c r="Q1385" s="25">
        <f t="shared" si="53"/>
        <v>2621</v>
      </c>
    </row>
    <row r="1386" spans="6:17" ht="15.75" customHeight="1" x14ac:dyDescent="0.2">
      <c r="F1386" s="16">
        <v>44453.103124440291</v>
      </c>
      <c r="G1386" s="24">
        <v>44453.103124440291</v>
      </c>
      <c r="H1386" s="25">
        <v>2754</v>
      </c>
      <c r="I1386" s="26">
        <f t="shared" si="45"/>
        <v>-1017182.1547444484</v>
      </c>
      <c r="J1386" s="26">
        <f t="shared" si="46"/>
        <v>1049634.1089160112</v>
      </c>
      <c r="K1386" s="26" t="str">
        <f t="shared" si="47"/>
        <v>Good</v>
      </c>
      <c r="L1386" s="25">
        <f t="shared" si="48"/>
        <v>2754</v>
      </c>
      <c r="M1386" s="26">
        <f t="shared" si="49"/>
        <v>-13975.836194986849</v>
      </c>
      <c r="N1386" s="26">
        <f t="shared" si="50"/>
        <v>20870.014808382854</v>
      </c>
      <c r="O1386" s="26" t="str">
        <f t="shared" si="51"/>
        <v>Good</v>
      </c>
      <c r="P1386" s="25">
        <f t="shared" si="52"/>
        <v>2754</v>
      </c>
      <c r="Q1386" s="25">
        <f t="shared" si="53"/>
        <v>2754</v>
      </c>
    </row>
    <row r="1387" spans="6:17" ht="15.75" customHeight="1" x14ac:dyDescent="0.2">
      <c r="F1387" s="16">
        <v>44452.491765389153</v>
      </c>
      <c r="G1387" s="24">
        <v>44452.491765389153</v>
      </c>
      <c r="H1387" s="25">
        <v>2895</v>
      </c>
      <c r="I1387" s="26">
        <f t="shared" si="45"/>
        <v>-1017182.1547444484</v>
      </c>
      <c r="J1387" s="26">
        <f t="shared" si="46"/>
        <v>1049634.1089160112</v>
      </c>
      <c r="K1387" s="26" t="str">
        <f t="shared" si="47"/>
        <v>Good</v>
      </c>
      <c r="L1387" s="25">
        <f t="shared" si="48"/>
        <v>2895</v>
      </c>
      <c r="M1387" s="26">
        <f t="shared" si="49"/>
        <v>-13975.836194986849</v>
      </c>
      <c r="N1387" s="26">
        <f t="shared" si="50"/>
        <v>20870.014808382854</v>
      </c>
      <c r="O1387" s="26" t="str">
        <f t="shared" si="51"/>
        <v>Good</v>
      </c>
      <c r="P1387" s="25">
        <f t="shared" si="52"/>
        <v>2895</v>
      </c>
      <c r="Q1387" s="25">
        <f t="shared" si="53"/>
        <v>2895</v>
      </c>
    </row>
    <row r="1388" spans="6:17" ht="15.75" customHeight="1" x14ac:dyDescent="0.2">
      <c r="F1388" s="16">
        <v>44449.627999237571</v>
      </c>
      <c r="G1388" s="24">
        <v>44449.627999237571</v>
      </c>
      <c r="H1388" s="25">
        <v>2491</v>
      </c>
      <c r="I1388" s="26">
        <f t="shared" si="45"/>
        <v>-1017182.1547444484</v>
      </c>
      <c r="J1388" s="26">
        <f t="shared" si="46"/>
        <v>1049634.1089160112</v>
      </c>
      <c r="K1388" s="26" t="str">
        <f t="shared" si="47"/>
        <v>Good</v>
      </c>
      <c r="L1388" s="25">
        <f t="shared" si="48"/>
        <v>2491</v>
      </c>
      <c r="M1388" s="26">
        <f t="shared" si="49"/>
        <v>-13975.836194986849</v>
      </c>
      <c r="N1388" s="26">
        <f t="shared" si="50"/>
        <v>20870.014808382854</v>
      </c>
      <c r="O1388" s="26" t="str">
        <f t="shared" si="51"/>
        <v>Good</v>
      </c>
      <c r="P1388" s="25">
        <f t="shared" si="52"/>
        <v>2491</v>
      </c>
      <c r="Q1388" s="25">
        <f t="shared" si="53"/>
        <v>2491</v>
      </c>
    </row>
    <row r="1389" spans="6:17" ht="15.75" customHeight="1" x14ac:dyDescent="0.2">
      <c r="F1389" s="16">
        <v>44449.038232215746</v>
      </c>
      <c r="G1389" s="24">
        <v>44449.038232215746</v>
      </c>
      <c r="H1389" s="25">
        <v>2694</v>
      </c>
      <c r="I1389" s="26">
        <f t="shared" si="45"/>
        <v>-1017182.1547444484</v>
      </c>
      <c r="J1389" s="26">
        <f t="shared" si="46"/>
        <v>1049634.1089160112</v>
      </c>
      <c r="K1389" s="26" t="str">
        <f t="shared" si="47"/>
        <v>Good</v>
      </c>
      <c r="L1389" s="25">
        <f t="shared" si="48"/>
        <v>2694</v>
      </c>
      <c r="M1389" s="26">
        <f t="shared" si="49"/>
        <v>-13975.836194986849</v>
      </c>
      <c r="N1389" s="26">
        <f t="shared" si="50"/>
        <v>20870.014808382854</v>
      </c>
      <c r="O1389" s="26" t="str">
        <f t="shared" si="51"/>
        <v>Good</v>
      </c>
      <c r="P1389" s="25">
        <f t="shared" si="52"/>
        <v>2694</v>
      </c>
      <c r="Q1389" s="25">
        <f t="shared" si="53"/>
        <v>2694</v>
      </c>
    </row>
    <row r="1390" spans="6:17" ht="15.75" customHeight="1" x14ac:dyDescent="0.2">
      <c r="F1390" s="16">
        <v>44448.498527120282</v>
      </c>
      <c r="G1390" s="24">
        <v>44448.498527120282</v>
      </c>
      <c r="H1390" s="25">
        <v>2228</v>
      </c>
      <c r="I1390" s="26">
        <f t="shared" si="45"/>
        <v>-1017182.1547444484</v>
      </c>
      <c r="J1390" s="26">
        <f t="shared" si="46"/>
        <v>1049634.1089160112</v>
      </c>
      <c r="K1390" s="26" t="str">
        <f t="shared" si="47"/>
        <v>Good</v>
      </c>
      <c r="L1390" s="25">
        <f t="shared" si="48"/>
        <v>2228</v>
      </c>
      <c r="M1390" s="26">
        <f t="shared" si="49"/>
        <v>-13975.836194986849</v>
      </c>
      <c r="N1390" s="26">
        <f t="shared" si="50"/>
        <v>20870.014808382854</v>
      </c>
      <c r="O1390" s="26" t="str">
        <f t="shared" si="51"/>
        <v>Good</v>
      </c>
      <c r="P1390" s="25">
        <f t="shared" si="52"/>
        <v>2228</v>
      </c>
      <c r="Q1390" s="25">
        <f t="shared" si="53"/>
        <v>2228</v>
      </c>
    </row>
    <row r="1391" spans="6:17" ht="15.75" customHeight="1" x14ac:dyDescent="0.2">
      <c r="F1391" s="16">
        <v>44447.934156695555</v>
      </c>
      <c r="G1391" s="24">
        <v>44447.934156695555</v>
      </c>
      <c r="H1391" s="25">
        <v>2524</v>
      </c>
      <c r="I1391" s="26">
        <f t="shared" si="45"/>
        <v>-1017182.1547444484</v>
      </c>
      <c r="J1391" s="26">
        <f t="shared" si="46"/>
        <v>1049634.1089160112</v>
      </c>
      <c r="K1391" s="26" t="str">
        <f t="shared" si="47"/>
        <v>Good</v>
      </c>
      <c r="L1391" s="25">
        <f t="shared" si="48"/>
        <v>2524</v>
      </c>
      <c r="M1391" s="26">
        <f t="shared" si="49"/>
        <v>-13975.836194986849</v>
      </c>
      <c r="N1391" s="26">
        <f t="shared" si="50"/>
        <v>20870.014808382854</v>
      </c>
      <c r="O1391" s="26" t="str">
        <f t="shared" si="51"/>
        <v>Good</v>
      </c>
      <c r="P1391" s="25">
        <f t="shared" si="52"/>
        <v>2524</v>
      </c>
      <c r="Q1391" s="25">
        <f t="shared" si="53"/>
        <v>2524</v>
      </c>
    </row>
    <row r="1392" spans="6:17" ht="15.75" customHeight="1" x14ac:dyDescent="0.2">
      <c r="F1392" s="16">
        <v>44447.347028741962</v>
      </c>
      <c r="G1392" s="24">
        <v>44447.347028741962</v>
      </c>
      <c r="H1392" s="25">
        <v>2669</v>
      </c>
      <c r="I1392" s="26">
        <f t="shared" si="45"/>
        <v>-1017182.1547444484</v>
      </c>
      <c r="J1392" s="26">
        <f t="shared" si="46"/>
        <v>1049634.1089160112</v>
      </c>
      <c r="K1392" s="26" t="str">
        <f t="shared" si="47"/>
        <v>Good</v>
      </c>
      <c r="L1392" s="25">
        <f t="shared" si="48"/>
        <v>2669</v>
      </c>
      <c r="M1392" s="26">
        <f t="shared" si="49"/>
        <v>-13975.836194986849</v>
      </c>
      <c r="N1392" s="26">
        <f t="shared" si="50"/>
        <v>20870.014808382854</v>
      </c>
      <c r="O1392" s="26" t="str">
        <f t="shared" si="51"/>
        <v>Good</v>
      </c>
      <c r="P1392" s="25">
        <f t="shared" si="52"/>
        <v>2669</v>
      </c>
      <c r="Q1392" s="25">
        <f t="shared" si="53"/>
        <v>2669</v>
      </c>
    </row>
    <row r="1393" spans="6:17" ht="15.75" customHeight="1" x14ac:dyDescent="0.2">
      <c r="F1393" s="16">
        <v>44446.808085562217</v>
      </c>
      <c r="G1393" s="24">
        <v>44446.808085562217</v>
      </c>
      <c r="H1393" s="25">
        <v>2702</v>
      </c>
      <c r="I1393" s="26">
        <f t="shared" si="45"/>
        <v>-1017182.1547444484</v>
      </c>
      <c r="J1393" s="26">
        <f t="shared" si="46"/>
        <v>1049634.1089160112</v>
      </c>
      <c r="K1393" s="26" t="str">
        <f t="shared" si="47"/>
        <v>Good</v>
      </c>
      <c r="L1393" s="25">
        <f t="shared" si="48"/>
        <v>2702</v>
      </c>
      <c r="M1393" s="26">
        <f t="shared" si="49"/>
        <v>-13975.836194986849</v>
      </c>
      <c r="N1393" s="26">
        <f t="shared" si="50"/>
        <v>20870.014808382854</v>
      </c>
      <c r="O1393" s="26" t="str">
        <f t="shared" si="51"/>
        <v>Good</v>
      </c>
      <c r="P1393" s="25">
        <f t="shared" si="52"/>
        <v>2702</v>
      </c>
      <c r="Q1393" s="25">
        <f t="shared" si="53"/>
        <v>2702</v>
      </c>
    </row>
    <row r="1394" spans="6:17" ht="15.75" customHeight="1" x14ac:dyDescent="0.2">
      <c r="F1394" s="16">
        <v>44446.256072195785</v>
      </c>
      <c r="G1394" s="24">
        <v>44446.256072195785</v>
      </c>
      <c r="H1394" s="25">
        <v>2662</v>
      </c>
      <c r="I1394" s="26">
        <f t="shared" si="45"/>
        <v>-1017182.1547444484</v>
      </c>
      <c r="J1394" s="26">
        <f t="shared" si="46"/>
        <v>1049634.1089160112</v>
      </c>
      <c r="K1394" s="26" t="str">
        <f t="shared" si="47"/>
        <v>Good</v>
      </c>
      <c r="L1394" s="25">
        <f t="shared" si="48"/>
        <v>2662</v>
      </c>
      <c r="M1394" s="26">
        <f t="shared" si="49"/>
        <v>-13975.836194986849</v>
      </c>
      <c r="N1394" s="26">
        <f t="shared" si="50"/>
        <v>20870.014808382854</v>
      </c>
      <c r="O1394" s="26" t="str">
        <f t="shared" si="51"/>
        <v>Good</v>
      </c>
      <c r="P1394" s="25">
        <f t="shared" si="52"/>
        <v>2662</v>
      </c>
      <c r="Q1394" s="25">
        <f t="shared" si="53"/>
        <v>2662</v>
      </c>
    </row>
    <row r="1395" spans="6:17" ht="15.75" customHeight="1" x14ac:dyDescent="0.2">
      <c r="F1395" s="16">
        <v>44445.68921350727</v>
      </c>
      <c r="G1395" s="24">
        <v>44445.68921350727</v>
      </c>
      <c r="H1395" s="25">
        <v>2214</v>
      </c>
      <c r="I1395" s="26">
        <f t="shared" si="45"/>
        <v>-1017182.1547444484</v>
      </c>
      <c r="J1395" s="26">
        <f t="shared" si="46"/>
        <v>1049634.1089160112</v>
      </c>
      <c r="K1395" s="26" t="str">
        <f t="shared" si="47"/>
        <v>Good</v>
      </c>
      <c r="L1395" s="25">
        <f t="shared" si="48"/>
        <v>2214</v>
      </c>
      <c r="M1395" s="26">
        <f t="shared" si="49"/>
        <v>-13975.836194986849</v>
      </c>
      <c r="N1395" s="26">
        <f t="shared" si="50"/>
        <v>20870.014808382854</v>
      </c>
      <c r="O1395" s="26" t="str">
        <f t="shared" si="51"/>
        <v>Good</v>
      </c>
      <c r="P1395" s="25">
        <f t="shared" si="52"/>
        <v>2214</v>
      </c>
      <c r="Q1395" s="25">
        <f t="shared" si="53"/>
        <v>2214</v>
      </c>
    </row>
    <row r="1396" spans="6:17" ht="15.75" customHeight="1" x14ac:dyDescent="0.2">
      <c r="F1396" s="16">
        <v>44445.140032319832</v>
      </c>
      <c r="G1396" s="24">
        <v>44445.140032319832</v>
      </c>
      <c r="H1396" s="25">
        <v>2528</v>
      </c>
      <c r="I1396" s="26">
        <f t="shared" si="45"/>
        <v>-1017182.1547444484</v>
      </c>
      <c r="J1396" s="26">
        <f t="shared" si="46"/>
        <v>1049634.1089160112</v>
      </c>
      <c r="K1396" s="26" t="str">
        <f t="shared" si="47"/>
        <v>Good</v>
      </c>
      <c r="L1396" s="25">
        <f t="shared" si="48"/>
        <v>2528</v>
      </c>
      <c r="M1396" s="26">
        <f t="shared" si="49"/>
        <v>-13975.836194986849</v>
      </c>
      <c r="N1396" s="26">
        <f t="shared" si="50"/>
        <v>20870.014808382854</v>
      </c>
      <c r="O1396" s="26" t="str">
        <f t="shared" si="51"/>
        <v>Good</v>
      </c>
      <c r="P1396" s="25">
        <f t="shared" si="52"/>
        <v>2528</v>
      </c>
      <c r="Q1396" s="25">
        <f t="shared" si="53"/>
        <v>2528</v>
      </c>
    </row>
    <row r="1397" spans="6:17" ht="15.75" customHeight="1" x14ac:dyDescent="0.2">
      <c r="F1397" s="16">
        <v>44442.906006499565</v>
      </c>
      <c r="G1397" s="24">
        <v>44442.906006499565</v>
      </c>
      <c r="H1397" s="25">
        <v>2142</v>
      </c>
      <c r="I1397" s="26">
        <f t="shared" si="45"/>
        <v>-1017182.1547444484</v>
      </c>
      <c r="J1397" s="26">
        <f t="shared" si="46"/>
        <v>1049634.1089160112</v>
      </c>
      <c r="K1397" s="26" t="str">
        <f t="shared" si="47"/>
        <v>Good</v>
      </c>
      <c r="L1397" s="25">
        <f t="shared" si="48"/>
        <v>2142</v>
      </c>
      <c r="M1397" s="26">
        <f t="shared" si="49"/>
        <v>-13975.836194986849</v>
      </c>
      <c r="N1397" s="26">
        <f t="shared" si="50"/>
        <v>20870.014808382854</v>
      </c>
      <c r="O1397" s="26" t="str">
        <f t="shared" si="51"/>
        <v>Good</v>
      </c>
      <c r="P1397" s="25">
        <f t="shared" si="52"/>
        <v>2142</v>
      </c>
      <c r="Q1397" s="25">
        <f t="shared" si="53"/>
        <v>2142</v>
      </c>
    </row>
    <row r="1398" spans="6:17" ht="15.75" customHeight="1" x14ac:dyDescent="0.2">
      <c r="F1398" s="16">
        <v>44442.365025629231</v>
      </c>
      <c r="G1398" s="24">
        <v>44442.365025629231</v>
      </c>
      <c r="H1398" s="25">
        <v>2478</v>
      </c>
      <c r="I1398" s="26">
        <f t="shared" si="45"/>
        <v>-1017182.1547444484</v>
      </c>
      <c r="J1398" s="26">
        <f t="shared" si="46"/>
        <v>1049634.1089160112</v>
      </c>
      <c r="K1398" s="26" t="str">
        <f t="shared" si="47"/>
        <v>Good</v>
      </c>
      <c r="L1398" s="25">
        <f t="shared" si="48"/>
        <v>2478</v>
      </c>
      <c r="M1398" s="26">
        <f t="shared" si="49"/>
        <v>-13975.836194986849</v>
      </c>
      <c r="N1398" s="26">
        <f t="shared" si="50"/>
        <v>20870.014808382854</v>
      </c>
      <c r="O1398" s="26" t="str">
        <f t="shared" si="51"/>
        <v>Good</v>
      </c>
      <c r="P1398" s="25">
        <f t="shared" si="52"/>
        <v>2478</v>
      </c>
      <c r="Q1398" s="25">
        <f t="shared" si="53"/>
        <v>2478</v>
      </c>
    </row>
    <row r="1399" spans="6:17" ht="15.75" customHeight="1" x14ac:dyDescent="0.2">
      <c r="F1399" s="16">
        <v>44441.764487610388</v>
      </c>
      <c r="G1399" s="24">
        <v>44441.764487610388</v>
      </c>
      <c r="H1399" s="25">
        <v>2453</v>
      </c>
      <c r="I1399" s="26">
        <f t="shared" si="45"/>
        <v>-1017182.1547444484</v>
      </c>
      <c r="J1399" s="26">
        <f t="shared" si="46"/>
        <v>1049634.1089160112</v>
      </c>
      <c r="K1399" s="26" t="str">
        <f t="shared" si="47"/>
        <v>Good</v>
      </c>
      <c r="L1399" s="25">
        <f t="shared" si="48"/>
        <v>2453</v>
      </c>
      <c r="M1399" s="26">
        <f t="shared" si="49"/>
        <v>-13975.836194986849</v>
      </c>
      <c r="N1399" s="26">
        <f t="shared" si="50"/>
        <v>20870.014808382854</v>
      </c>
      <c r="O1399" s="26" t="str">
        <f t="shared" si="51"/>
        <v>Good</v>
      </c>
      <c r="P1399" s="25">
        <f t="shared" si="52"/>
        <v>2453</v>
      </c>
      <c r="Q1399" s="25">
        <f t="shared" si="53"/>
        <v>2453</v>
      </c>
    </row>
    <row r="1400" spans="6:17" ht="15.75" customHeight="1" x14ac:dyDescent="0.2">
      <c r="F1400" s="16">
        <v>44441.232834966591</v>
      </c>
      <c r="G1400" s="24">
        <v>44441.232834966591</v>
      </c>
      <c r="H1400" s="25">
        <v>2494</v>
      </c>
      <c r="I1400" s="26">
        <f t="shared" si="45"/>
        <v>-1017182.1547444484</v>
      </c>
      <c r="J1400" s="26">
        <f t="shared" si="46"/>
        <v>1049634.1089160112</v>
      </c>
      <c r="K1400" s="26" t="str">
        <f t="shared" si="47"/>
        <v>Good</v>
      </c>
      <c r="L1400" s="25">
        <f t="shared" si="48"/>
        <v>2494</v>
      </c>
      <c r="M1400" s="26">
        <f t="shared" si="49"/>
        <v>-13975.836194986849</v>
      </c>
      <c r="N1400" s="26">
        <f t="shared" si="50"/>
        <v>20870.014808382854</v>
      </c>
      <c r="O1400" s="26" t="str">
        <f t="shared" si="51"/>
        <v>Good</v>
      </c>
      <c r="P1400" s="25">
        <f t="shared" si="52"/>
        <v>2494</v>
      </c>
      <c r="Q1400" s="25">
        <f t="shared" si="53"/>
        <v>2494</v>
      </c>
    </row>
    <row r="1401" spans="6:17" ht="15.75" customHeight="1" x14ac:dyDescent="0.2">
      <c r="F1401" s="16">
        <v>44440.68320771413</v>
      </c>
      <c r="G1401" s="24">
        <v>44440.68320771413</v>
      </c>
      <c r="H1401" s="25">
        <v>2303</v>
      </c>
      <c r="I1401" s="26">
        <f t="shared" si="45"/>
        <v>-1017182.1547444484</v>
      </c>
      <c r="J1401" s="26">
        <f t="shared" si="46"/>
        <v>1049634.1089160112</v>
      </c>
      <c r="K1401" s="26" t="str">
        <f t="shared" si="47"/>
        <v>Good</v>
      </c>
      <c r="L1401" s="25">
        <f t="shared" si="48"/>
        <v>2303</v>
      </c>
      <c r="M1401" s="26">
        <f t="shared" si="49"/>
        <v>-13975.836194986849</v>
      </c>
      <c r="N1401" s="26">
        <f t="shared" si="50"/>
        <v>20870.014808382854</v>
      </c>
      <c r="O1401" s="26" t="str">
        <f t="shared" si="51"/>
        <v>Good</v>
      </c>
      <c r="P1401" s="25">
        <f t="shared" si="52"/>
        <v>2303</v>
      </c>
      <c r="Q1401" s="25">
        <f t="shared" si="53"/>
        <v>2303</v>
      </c>
    </row>
    <row r="1402" spans="6:17" ht="15.75" customHeight="1" x14ac:dyDescent="0.2">
      <c r="F1402" s="16">
        <v>44440.102369874592</v>
      </c>
      <c r="G1402" s="24">
        <v>44440.102369874592</v>
      </c>
      <c r="H1402" s="25">
        <v>2396</v>
      </c>
      <c r="I1402" s="26">
        <f t="shared" si="45"/>
        <v>-1017182.1547444484</v>
      </c>
      <c r="J1402" s="26">
        <f t="shared" si="46"/>
        <v>1049634.1089160112</v>
      </c>
      <c r="K1402" s="26" t="str">
        <f t="shared" si="47"/>
        <v>Good</v>
      </c>
      <c r="L1402" s="25">
        <f t="shared" si="48"/>
        <v>2396</v>
      </c>
      <c r="M1402" s="26">
        <f t="shared" si="49"/>
        <v>-13975.836194986849</v>
      </c>
      <c r="N1402" s="26">
        <f t="shared" si="50"/>
        <v>20870.014808382854</v>
      </c>
      <c r="O1402" s="26" t="str">
        <f t="shared" si="51"/>
        <v>Good</v>
      </c>
      <c r="P1402" s="25">
        <f t="shared" si="52"/>
        <v>2396</v>
      </c>
      <c r="Q1402" s="25">
        <f t="shared" si="53"/>
        <v>2396</v>
      </c>
    </row>
    <row r="1403" spans="6:17" ht="15.75" customHeight="1" x14ac:dyDescent="0.2">
      <c r="F1403" s="16">
        <v>44439.496806432828</v>
      </c>
      <c r="G1403" s="24">
        <v>44439.496806432828</v>
      </c>
      <c r="H1403" s="25">
        <v>2441</v>
      </c>
      <c r="I1403" s="26">
        <f t="shared" si="45"/>
        <v>-1017182.1547444484</v>
      </c>
      <c r="J1403" s="26">
        <f t="shared" si="46"/>
        <v>1049634.1089160112</v>
      </c>
      <c r="K1403" s="26" t="str">
        <f t="shared" si="47"/>
        <v>Good</v>
      </c>
      <c r="L1403" s="25">
        <f t="shared" si="48"/>
        <v>2441</v>
      </c>
      <c r="M1403" s="26">
        <f t="shared" si="49"/>
        <v>-13975.836194986849</v>
      </c>
      <c r="N1403" s="26">
        <f t="shared" si="50"/>
        <v>20870.014808382854</v>
      </c>
      <c r="O1403" s="26" t="str">
        <f t="shared" si="51"/>
        <v>Good</v>
      </c>
      <c r="P1403" s="25">
        <f t="shared" si="52"/>
        <v>2441</v>
      </c>
      <c r="Q1403" s="25">
        <f t="shared" si="53"/>
        <v>2441</v>
      </c>
    </row>
    <row r="1404" spans="6:17" ht="15.75" customHeight="1" x14ac:dyDescent="0.2">
      <c r="F1404" s="16">
        <v>44438.904061538575</v>
      </c>
      <c r="G1404" s="24">
        <v>44438.904061538575</v>
      </c>
      <c r="H1404" s="25">
        <v>2134</v>
      </c>
      <c r="I1404" s="26">
        <f t="shared" si="45"/>
        <v>-1017182.1547444484</v>
      </c>
      <c r="J1404" s="26">
        <f t="shared" si="46"/>
        <v>1049634.1089160112</v>
      </c>
      <c r="K1404" s="26" t="str">
        <f t="shared" si="47"/>
        <v>Good</v>
      </c>
      <c r="L1404" s="25">
        <f t="shared" si="48"/>
        <v>2134</v>
      </c>
      <c r="M1404" s="26">
        <f t="shared" si="49"/>
        <v>-13975.836194986849</v>
      </c>
      <c r="N1404" s="26">
        <f t="shared" si="50"/>
        <v>20870.014808382854</v>
      </c>
      <c r="O1404" s="26" t="str">
        <f t="shared" si="51"/>
        <v>Good</v>
      </c>
      <c r="P1404" s="25">
        <f t="shared" si="52"/>
        <v>2134</v>
      </c>
      <c r="Q1404" s="25">
        <f t="shared" si="53"/>
        <v>2134</v>
      </c>
    </row>
    <row r="1405" spans="6:17" ht="15.75" customHeight="1" x14ac:dyDescent="0.2">
      <c r="F1405" s="16">
        <v>44438.346328584863</v>
      </c>
      <c r="G1405" s="24">
        <v>44438.346328584863</v>
      </c>
      <c r="H1405" s="25">
        <v>2089</v>
      </c>
      <c r="I1405" s="26">
        <f t="shared" si="45"/>
        <v>-1017182.1547444484</v>
      </c>
      <c r="J1405" s="26">
        <f t="shared" si="46"/>
        <v>1049634.1089160112</v>
      </c>
      <c r="K1405" s="26" t="str">
        <f t="shared" si="47"/>
        <v>Good</v>
      </c>
      <c r="L1405" s="25">
        <f t="shared" si="48"/>
        <v>2089</v>
      </c>
      <c r="M1405" s="26">
        <f t="shared" si="49"/>
        <v>-13975.836194986849</v>
      </c>
      <c r="N1405" s="26">
        <f t="shared" si="50"/>
        <v>20870.014808382854</v>
      </c>
      <c r="O1405" s="26" t="str">
        <f t="shared" si="51"/>
        <v>Good</v>
      </c>
      <c r="P1405" s="25">
        <f t="shared" si="52"/>
        <v>2089</v>
      </c>
      <c r="Q1405" s="25">
        <f t="shared" si="53"/>
        <v>2089</v>
      </c>
    </row>
    <row r="1406" spans="6:17" ht="15.75" customHeight="1" x14ac:dyDescent="0.2">
      <c r="F1406" s="16">
        <v>44435.488843068015</v>
      </c>
      <c r="G1406" s="24">
        <v>44435.488843068015</v>
      </c>
      <c r="H1406" s="25">
        <v>2266</v>
      </c>
      <c r="I1406" s="26">
        <f t="shared" si="45"/>
        <v>-1017182.1547444484</v>
      </c>
      <c r="J1406" s="26">
        <f t="shared" si="46"/>
        <v>1049634.1089160112</v>
      </c>
      <c r="K1406" s="26" t="str">
        <f t="shared" si="47"/>
        <v>Good</v>
      </c>
      <c r="L1406" s="25">
        <f t="shared" si="48"/>
        <v>2266</v>
      </c>
      <c r="M1406" s="26">
        <f t="shared" si="49"/>
        <v>-13975.836194986849</v>
      </c>
      <c r="N1406" s="26">
        <f t="shared" si="50"/>
        <v>20870.014808382854</v>
      </c>
      <c r="O1406" s="26" t="str">
        <f t="shared" si="51"/>
        <v>Good</v>
      </c>
      <c r="P1406" s="25">
        <f t="shared" si="52"/>
        <v>2266</v>
      </c>
      <c r="Q1406" s="25">
        <f t="shared" si="53"/>
        <v>2266</v>
      </c>
    </row>
    <row r="1407" spans="6:17" ht="15.75" customHeight="1" x14ac:dyDescent="0.2">
      <c r="F1407" s="16">
        <v>44434.916759473614</v>
      </c>
      <c r="G1407" s="24">
        <v>44434.916759473614</v>
      </c>
      <c r="H1407" s="25">
        <v>1977</v>
      </c>
      <c r="I1407" s="26">
        <f t="shared" si="45"/>
        <v>-1017182.1547444484</v>
      </c>
      <c r="J1407" s="26">
        <f t="shared" si="46"/>
        <v>1049634.1089160112</v>
      </c>
      <c r="K1407" s="26" t="str">
        <f t="shared" si="47"/>
        <v>Good</v>
      </c>
      <c r="L1407" s="25">
        <f t="shared" si="48"/>
        <v>1977</v>
      </c>
      <c r="M1407" s="26">
        <f t="shared" si="49"/>
        <v>-13975.836194986849</v>
      </c>
      <c r="N1407" s="26">
        <f t="shared" si="50"/>
        <v>20870.014808382854</v>
      </c>
      <c r="O1407" s="26" t="str">
        <f t="shared" si="51"/>
        <v>Good</v>
      </c>
      <c r="P1407" s="25">
        <f t="shared" si="52"/>
        <v>1977</v>
      </c>
      <c r="Q1407" s="25">
        <f t="shared" si="53"/>
        <v>1977</v>
      </c>
    </row>
    <row r="1408" spans="6:17" ht="15.75" customHeight="1" x14ac:dyDescent="0.2">
      <c r="F1408" s="16">
        <v>44434.321009943516</v>
      </c>
      <c r="G1408" s="24">
        <v>44434.321009943516</v>
      </c>
      <c r="H1408" s="25">
        <v>2343</v>
      </c>
      <c r="I1408" s="26">
        <f t="shared" si="45"/>
        <v>-1017182.1547444484</v>
      </c>
      <c r="J1408" s="26">
        <f t="shared" si="46"/>
        <v>1049634.1089160112</v>
      </c>
      <c r="K1408" s="26" t="str">
        <f t="shared" si="47"/>
        <v>Good</v>
      </c>
      <c r="L1408" s="25">
        <f t="shared" si="48"/>
        <v>2343</v>
      </c>
      <c r="M1408" s="26">
        <f t="shared" si="49"/>
        <v>-13975.836194986849</v>
      </c>
      <c r="N1408" s="26">
        <f t="shared" si="50"/>
        <v>20870.014808382854</v>
      </c>
      <c r="O1408" s="26" t="str">
        <f t="shared" si="51"/>
        <v>Good</v>
      </c>
      <c r="P1408" s="25">
        <f t="shared" si="52"/>
        <v>2343</v>
      </c>
      <c r="Q1408" s="25">
        <f t="shared" si="53"/>
        <v>2343</v>
      </c>
    </row>
    <row r="1409" spans="6:17" ht="15.75" customHeight="1" x14ac:dyDescent="0.2">
      <c r="F1409" s="16">
        <v>44433.739646681897</v>
      </c>
      <c r="G1409" s="24">
        <v>44433.739646681897</v>
      </c>
      <c r="H1409" s="25">
        <v>2139</v>
      </c>
      <c r="I1409" s="26">
        <f t="shared" si="45"/>
        <v>-1017182.1547444484</v>
      </c>
      <c r="J1409" s="26">
        <f t="shared" si="46"/>
        <v>1049634.1089160112</v>
      </c>
      <c r="K1409" s="26" t="str">
        <f t="shared" si="47"/>
        <v>Good</v>
      </c>
      <c r="L1409" s="25">
        <f t="shared" si="48"/>
        <v>2139</v>
      </c>
      <c r="M1409" s="26">
        <f t="shared" si="49"/>
        <v>-13975.836194986849</v>
      </c>
      <c r="N1409" s="26">
        <f t="shared" si="50"/>
        <v>20870.014808382854</v>
      </c>
      <c r="O1409" s="26" t="str">
        <f t="shared" si="51"/>
        <v>Good</v>
      </c>
      <c r="P1409" s="25">
        <f t="shared" si="52"/>
        <v>2139</v>
      </c>
      <c r="Q1409" s="25">
        <f t="shared" si="53"/>
        <v>2139</v>
      </c>
    </row>
    <row r="1410" spans="6:17" ht="15.75" customHeight="1" x14ac:dyDescent="0.2">
      <c r="F1410" s="16">
        <v>44433.154737624922</v>
      </c>
      <c r="G1410" s="24">
        <v>44433.154737624922</v>
      </c>
      <c r="H1410" s="25">
        <v>1972</v>
      </c>
      <c r="I1410" s="26">
        <f t="shared" si="45"/>
        <v>-1017182.1547444484</v>
      </c>
      <c r="J1410" s="26">
        <f t="shared" si="46"/>
        <v>1049634.1089160112</v>
      </c>
      <c r="K1410" s="26" t="str">
        <f t="shared" si="47"/>
        <v>Good</v>
      </c>
      <c r="L1410" s="25">
        <f t="shared" si="48"/>
        <v>1972</v>
      </c>
      <c r="M1410" s="26">
        <f t="shared" si="49"/>
        <v>-13975.836194986849</v>
      </c>
      <c r="N1410" s="26">
        <f t="shared" si="50"/>
        <v>20870.014808382854</v>
      </c>
      <c r="O1410" s="26" t="str">
        <f t="shared" si="51"/>
        <v>Good</v>
      </c>
      <c r="P1410" s="25">
        <f t="shared" si="52"/>
        <v>1972</v>
      </c>
      <c r="Q1410" s="25">
        <f t="shared" si="53"/>
        <v>1972</v>
      </c>
    </row>
    <row r="1411" spans="6:17" ht="15.75" customHeight="1" x14ac:dyDescent="0.2">
      <c r="F1411" s="16">
        <v>44432.614920640139</v>
      </c>
      <c r="G1411" s="24">
        <v>44432.614920640139</v>
      </c>
      <c r="H1411" s="25">
        <v>1818</v>
      </c>
      <c r="I1411" s="26">
        <f t="shared" si="45"/>
        <v>-1017182.1547444484</v>
      </c>
      <c r="J1411" s="26">
        <f t="shared" si="46"/>
        <v>1049634.1089160112</v>
      </c>
      <c r="K1411" s="26" t="str">
        <f t="shared" si="47"/>
        <v>Good</v>
      </c>
      <c r="L1411" s="25">
        <f t="shared" si="48"/>
        <v>1818</v>
      </c>
      <c r="M1411" s="26">
        <f t="shared" si="49"/>
        <v>-13975.836194986849</v>
      </c>
      <c r="N1411" s="26">
        <f t="shared" si="50"/>
        <v>20870.014808382854</v>
      </c>
      <c r="O1411" s="26" t="str">
        <f t="shared" si="51"/>
        <v>Good</v>
      </c>
      <c r="P1411" s="25">
        <f t="shared" si="52"/>
        <v>1818</v>
      </c>
      <c r="Q1411" s="25">
        <f t="shared" si="53"/>
        <v>1818</v>
      </c>
    </row>
    <row r="1412" spans="6:17" ht="15.75" customHeight="1" x14ac:dyDescent="0.2">
      <c r="F1412" s="16">
        <v>44432.0221742637</v>
      </c>
      <c r="G1412" s="24">
        <v>44432.0221742637</v>
      </c>
      <c r="H1412" s="25">
        <v>2265</v>
      </c>
      <c r="I1412" s="26">
        <f t="shared" si="45"/>
        <v>-1017182.1547444484</v>
      </c>
      <c r="J1412" s="26">
        <f t="shared" si="46"/>
        <v>1049634.1089160112</v>
      </c>
      <c r="K1412" s="26" t="str">
        <f t="shared" si="47"/>
        <v>Good</v>
      </c>
      <c r="L1412" s="25">
        <f t="shared" si="48"/>
        <v>2265</v>
      </c>
      <c r="M1412" s="26">
        <f t="shared" si="49"/>
        <v>-13975.836194986849</v>
      </c>
      <c r="N1412" s="26">
        <f t="shared" si="50"/>
        <v>20870.014808382854</v>
      </c>
      <c r="O1412" s="26" t="str">
        <f t="shared" si="51"/>
        <v>Good</v>
      </c>
      <c r="P1412" s="25">
        <f t="shared" si="52"/>
        <v>2265</v>
      </c>
      <c r="Q1412" s="25">
        <f t="shared" si="53"/>
        <v>2265</v>
      </c>
    </row>
    <row r="1413" spans="6:17" ht="15.75" customHeight="1" x14ac:dyDescent="0.2">
      <c r="F1413" s="16">
        <v>44431.468233384185</v>
      </c>
      <c r="G1413" s="24">
        <v>44431.468233384185</v>
      </c>
      <c r="H1413" s="25">
        <v>2134</v>
      </c>
      <c r="I1413" s="26">
        <f t="shared" si="45"/>
        <v>-1017182.1547444484</v>
      </c>
      <c r="J1413" s="26">
        <f t="shared" si="46"/>
        <v>1049634.1089160112</v>
      </c>
      <c r="K1413" s="26" t="str">
        <f t="shared" si="47"/>
        <v>Good</v>
      </c>
      <c r="L1413" s="25">
        <f t="shared" si="48"/>
        <v>2134</v>
      </c>
      <c r="M1413" s="26">
        <f t="shared" si="49"/>
        <v>-13975.836194986849</v>
      </c>
      <c r="N1413" s="26">
        <f t="shared" si="50"/>
        <v>20870.014808382854</v>
      </c>
      <c r="O1413" s="26" t="str">
        <f t="shared" si="51"/>
        <v>Good</v>
      </c>
      <c r="P1413" s="25">
        <f t="shared" si="52"/>
        <v>2134</v>
      </c>
      <c r="Q1413" s="25">
        <f t="shared" si="53"/>
        <v>2134</v>
      </c>
    </row>
    <row r="1414" spans="6:17" ht="15.75" customHeight="1" x14ac:dyDescent="0.2">
      <c r="F1414" s="16">
        <v>44428.627067780391</v>
      </c>
      <c r="G1414" s="24">
        <v>44428.627067780391</v>
      </c>
      <c r="H1414" s="25">
        <v>2014</v>
      </c>
      <c r="I1414" s="26">
        <f t="shared" si="45"/>
        <v>-1017182.1547444484</v>
      </c>
      <c r="J1414" s="26">
        <f t="shared" si="46"/>
        <v>1049634.1089160112</v>
      </c>
      <c r="K1414" s="26" t="str">
        <f t="shared" si="47"/>
        <v>Good</v>
      </c>
      <c r="L1414" s="25">
        <f t="shared" si="48"/>
        <v>2014</v>
      </c>
      <c r="M1414" s="26">
        <f t="shared" si="49"/>
        <v>-13975.836194986849</v>
      </c>
      <c r="N1414" s="26">
        <f t="shared" si="50"/>
        <v>20870.014808382854</v>
      </c>
      <c r="O1414" s="26" t="str">
        <f t="shared" si="51"/>
        <v>Good</v>
      </c>
      <c r="P1414" s="25">
        <f t="shared" si="52"/>
        <v>2014</v>
      </c>
      <c r="Q1414" s="25">
        <f t="shared" si="53"/>
        <v>2014</v>
      </c>
    </row>
    <row r="1415" spans="6:17" ht="15.75" customHeight="1" x14ac:dyDescent="0.2">
      <c r="F1415" s="16">
        <v>44428.069374665698</v>
      </c>
      <c r="G1415" s="24">
        <v>44428.069374665698</v>
      </c>
      <c r="H1415" s="25">
        <v>2094</v>
      </c>
      <c r="I1415" s="26">
        <f t="shared" si="45"/>
        <v>-1017182.1547444484</v>
      </c>
      <c r="J1415" s="26">
        <f t="shared" si="46"/>
        <v>1049634.1089160112</v>
      </c>
      <c r="K1415" s="26" t="str">
        <f t="shared" si="47"/>
        <v>Good</v>
      </c>
      <c r="L1415" s="25">
        <f t="shared" si="48"/>
        <v>2094</v>
      </c>
      <c r="M1415" s="26">
        <f t="shared" si="49"/>
        <v>-13975.836194986849</v>
      </c>
      <c r="N1415" s="26">
        <f t="shared" si="50"/>
        <v>20870.014808382854</v>
      </c>
      <c r="O1415" s="26" t="str">
        <f t="shared" si="51"/>
        <v>Good</v>
      </c>
      <c r="P1415" s="25">
        <f t="shared" si="52"/>
        <v>2094</v>
      </c>
      <c r="Q1415" s="25">
        <f t="shared" si="53"/>
        <v>2094</v>
      </c>
    </row>
    <row r="1416" spans="6:17" ht="15.75" customHeight="1" x14ac:dyDescent="0.2">
      <c r="F1416" s="16">
        <v>44427.483074421281</v>
      </c>
      <c r="G1416" s="24">
        <v>44427.483074421281</v>
      </c>
      <c r="H1416" s="25">
        <v>1757</v>
      </c>
      <c r="I1416" s="26">
        <f t="shared" si="45"/>
        <v>-1017182.1547444484</v>
      </c>
      <c r="J1416" s="26">
        <f t="shared" si="46"/>
        <v>1049634.1089160112</v>
      </c>
      <c r="K1416" s="26" t="str">
        <f t="shared" si="47"/>
        <v>Good</v>
      </c>
      <c r="L1416" s="25">
        <f t="shared" si="48"/>
        <v>1757</v>
      </c>
      <c r="M1416" s="26">
        <f t="shared" si="49"/>
        <v>-13975.836194986849</v>
      </c>
      <c r="N1416" s="26">
        <f t="shared" si="50"/>
        <v>20870.014808382854</v>
      </c>
      <c r="O1416" s="26" t="str">
        <f t="shared" si="51"/>
        <v>Good</v>
      </c>
      <c r="P1416" s="25">
        <f t="shared" si="52"/>
        <v>1757</v>
      </c>
      <c r="Q1416" s="25">
        <f t="shared" si="53"/>
        <v>1757</v>
      </c>
    </row>
    <row r="1417" spans="6:17" ht="15.75" customHeight="1" x14ac:dyDescent="0.2">
      <c r="F1417" s="16">
        <v>44426.919649680262</v>
      </c>
      <c r="G1417" s="24">
        <v>44426.919649680262</v>
      </c>
      <c r="H1417" s="25">
        <v>1759</v>
      </c>
      <c r="I1417" s="26">
        <f t="shared" si="45"/>
        <v>-1017182.1547444484</v>
      </c>
      <c r="J1417" s="26">
        <f t="shared" si="46"/>
        <v>1049634.1089160112</v>
      </c>
      <c r="K1417" s="26" t="str">
        <f t="shared" si="47"/>
        <v>Good</v>
      </c>
      <c r="L1417" s="25">
        <f t="shared" si="48"/>
        <v>1759</v>
      </c>
      <c r="M1417" s="26">
        <f t="shared" si="49"/>
        <v>-13975.836194986849</v>
      </c>
      <c r="N1417" s="26">
        <f t="shared" si="50"/>
        <v>20870.014808382854</v>
      </c>
      <c r="O1417" s="26" t="str">
        <f t="shared" si="51"/>
        <v>Good</v>
      </c>
      <c r="P1417" s="25">
        <f t="shared" si="52"/>
        <v>1759</v>
      </c>
      <c r="Q1417" s="25">
        <f t="shared" si="53"/>
        <v>1759</v>
      </c>
    </row>
    <row r="1418" spans="6:17" ht="15.75" customHeight="1" x14ac:dyDescent="0.2">
      <c r="F1418" s="16">
        <v>44426.35062918374</v>
      </c>
      <c r="G1418" s="24">
        <v>44426.35062918374</v>
      </c>
      <c r="H1418" s="25">
        <v>191444</v>
      </c>
      <c r="I1418" s="26">
        <f t="shared" si="45"/>
        <v>-1017182.1547444484</v>
      </c>
      <c r="J1418" s="26">
        <f t="shared" si="46"/>
        <v>1049634.1089160112</v>
      </c>
      <c r="K1418" s="26" t="str">
        <f t="shared" si="47"/>
        <v>Good</v>
      </c>
      <c r="L1418" s="25">
        <f t="shared" si="48"/>
        <v>191444</v>
      </c>
      <c r="M1418" s="26">
        <f t="shared" si="49"/>
        <v>-13975.836194986849</v>
      </c>
      <c r="N1418" s="26">
        <f t="shared" si="50"/>
        <v>20870.014808382854</v>
      </c>
      <c r="O1418" s="26" t="str">
        <f t="shared" si="51"/>
        <v>For Replacement</v>
      </c>
      <c r="P1418" s="25">
        <f t="shared" si="52"/>
        <v>1851.5</v>
      </c>
      <c r="Q1418" s="25">
        <f t="shared" si="53"/>
        <v>1851.5</v>
      </c>
    </row>
    <row r="1419" spans="6:17" ht="15.75" customHeight="1" x14ac:dyDescent="0.2">
      <c r="F1419" s="16">
        <v>44425.812411364961</v>
      </c>
      <c r="G1419" s="24">
        <v>44425.812411364961</v>
      </c>
      <c r="H1419" s="25">
        <v>1944</v>
      </c>
      <c r="I1419" s="26">
        <f t="shared" si="45"/>
        <v>-1017182.1547444484</v>
      </c>
      <c r="J1419" s="26">
        <f t="shared" si="46"/>
        <v>1049634.1089160112</v>
      </c>
      <c r="K1419" s="26" t="str">
        <f t="shared" si="47"/>
        <v>Good</v>
      </c>
      <c r="L1419" s="25">
        <f t="shared" si="48"/>
        <v>1944</v>
      </c>
      <c r="M1419" s="26">
        <f t="shared" si="49"/>
        <v>-13975.836194986849</v>
      </c>
      <c r="N1419" s="26">
        <f t="shared" si="50"/>
        <v>20870.014808382854</v>
      </c>
      <c r="O1419" s="26" t="str">
        <f t="shared" si="51"/>
        <v>Good</v>
      </c>
      <c r="P1419" s="25">
        <f t="shared" si="52"/>
        <v>1944</v>
      </c>
      <c r="Q1419" s="25">
        <f t="shared" si="53"/>
        <v>1944</v>
      </c>
    </row>
    <row r="1420" spans="6:17" ht="15.75" customHeight="1" x14ac:dyDescent="0.2">
      <c r="F1420" s="16">
        <v>44425.269908675844</v>
      </c>
      <c r="G1420" s="24">
        <v>44425.269908675844</v>
      </c>
      <c r="H1420" s="25">
        <v>1930</v>
      </c>
      <c r="I1420" s="26">
        <f t="shared" si="45"/>
        <v>-1017182.1547444484</v>
      </c>
      <c r="J1420" s="26">
        <f t="shared" si="46"/>
        <v>1049634.1089160112</v>
      </c>
      <c r="K1420" s="26" t="str">
        <f t="shared" si="47"/>
        <v>Good</v>
      </c>
      <c r="L1420" s="25">
        <f t="shared" si="48"/>
        <v>1930</v>
      </c>
      <c r="M1420" s="26">
        <f t="shared" si="49"/>
        <v>-13975.836194986849</v>
      </c>
      <c r="N1420" s="26">
        <f t="shared" si="50"/>
        <v>20870.014808382854</v>
      </c>
      <c r="O1420" s="26" t="str">
        <f t="shared" si="51"/>
        <v>Good</v>
      </c>
      <c r="P1420" s="25">
        <f t="shared" si="52"/>
        <v>1930</v>
      </c>
      <c r="Q1420" s="25">
        <f t="shared" si="53"/>
        <v>1930</v>
      </c>
    </row>
    <row r="1421" spans="6:17" ht="15.75" customHeight="1" x14ac:dyDescent="0.2">
      <c r="F1421" s="16">
        <v>44424.672508753552</v>
      </c>
      <c r="G1421" s="24">
        <v>44424.672508753552</v>
      </c>
      <c r="H1421" s="25">
        <v>1968</v>
      </c>
      <c r="I1421" s="26">
        <f t="shared" si="45"/>
        <v>-1017182.1547444484</v>
      </c>
      <c r="J1421" s="26">
        <f t="shared" si="46"/>
        <v>1049634.1089160112</v>
      </c>
      <c r="K1421" s="26" t="str">
        <f t="shared" si="47"/>
        <v>Good</v>
      </c>
      <c r="L1421" s="25">
        <f t="shared" si="48"/>
        <v>1968</v>
      </c>
      <c r="M1421" s="26">
        <f t="shared" si="49"/>
        <v>-13975.836194986849</v>
      </c>
      <c r="N1421" s="26">
        <f t="shared" si="50"/>
        <v>20870.014808382854</v>
      </c>
      <c r="O1421" s="26" t="str">
        <f t="shared" si="51"/>
        <v>Good</v>
      </c>
      <c r="P1421" s="25">
        <f t="shared" si="52"/>
        <v>1968</v>
      </c>
      <c r="Q1421" s="25">
        <f t="shared" si="53"/>
        <v>1968</v>
      </c>
    </row>
    <row r="1422" spans="6:17" ht="15.75" customHeight="1" x14ac:dyDescent="0.2">
      <c r="F1422" s="16">
        <v>44424.064723775045</v>
      </c>
      <c r="G1422" s="24">
        <v>44424.064723775045</v>
      </c>
      <c r="H1422" s="25">
        <v>1666</v>
      </c>
      <c r="I1422" s="26">
        <f t="shared" si="45"/>
        <v>-1017182.1547444484</v>
      </c>
      <c r="J1422" s="26">
        <f t="shared" si="46"/>
        <v>1049634.1089160112</v>
      </c>
      <c r="K1422" s="26" t="str">
        <f t="shared" si="47"/>
        <v>Good</v>
      </c>
      <c r="L1422" s="25">
        <f t="shared" si="48"/>
        <v>1666</v>
      </c>
      <c r="M1422" s="26">
        <f t="shared" si="49"/>
        <v>-13975.836194986849</v>
      </c>
      <c r="N1422" s="26">
        <f t="shared" si="50"/>
        <v>20870.014808382854</v>
      </c>
      <c r="O1422" s="26" t="str">
        <f t="shared" si="51"/>
        <v>Good</v>
      </c>
      <c r="P1422" s="25">
        <f t="shared" si="52"/>
        <v>1666</v>
      </c>
      <c r="Q1422" s="25">
        <f t="shared" si="53"/>
        <v>1666</v>
      </c>
    </row>
    <row r="1423" spans="6:17" ht="15.75" customHeight="1" x14ac:dyDescent="0.2">
      <c r="F1423" s="16">
        <v>44421.808263815306</v>
      </c>
      <c r="G1423" s="24">
        <v>44421.808263815306</v>
      </c>
      <c r="H1423" s="25">
        <v>1793</v>
      </c>
      <c r="I1423" s="26">
        <f t="shared" si="45"/>
        <v>-1017182.1547444484</v>
      </c>
      <c r="J1423" s="26">
        <f t="shared" si="46"/>
        <v>1049634.1089160112</v>
      </c>
      <c r="K1423" s="26" t="str">
        <f t="shared" si="47"/>
        <v>Good</v>
      </c>
      <c r="L1423" s="25">
        <f t="shared" si="48"/>
        <v>1793</v>
      </c>
      <c r="M1423" s="26">
        <f t="shared" si="49"/>
        <v>-13975.836194986849</v>
      </c>
      <c r="N1423" s="26">
        <f t="shared" si="50"/>
        <v>20870.014808382854</v>
      </c>
      <c r="O1423" s="26" t="str">
        <f t="shared" si="51"/>
        <v>Good</v>
      </c>
      <c r="P1423" s="25">
        <f t="shared" si="52"/>
        <v>1793</v>
      </c>
      <c r="Q1423" s="25">
        <f t="shared" si="53"/>
        <v>1793</v>
      </c>
    </row>
    <row r="1424" spans="6:17" ht="15.75" customHeight="1" x14ac:dyDescent="0.2">
      <c r="F1424" s="16">
        <v>44421.206448722856</v>
      </c>
      <c r="G1424" s="24">
        <v>44421.206448722856</v>
      </c>
      <c r="H1424" s="25">
        <v>1556</v>
      </c>
      <c r="I1424" s="26">
        <f t="shared" si="45"/>
        <v>-1017182.1547444484</v>
      </c>
      <c r="J1424" s="26">
        <f t="shared" si="46"/>
        <v>1049634.1089160112</v>
      </c>
      <c r="K1424" s="26" t="str">
        <f t="shared" si="47"/>
        <v>Good</v>
      </c>
      <c r="L1424" s="25">
        <f t="shared" si="48"/>
        <v>1556</v>
      </c>
      <c r="M1424" s="26">
        <f t="shared" si="49"/>
        <v>-13975.836194986849</v>
      </c>
      <c r="N1424" s="26">
        <f t="shared" si="50"/>
        <v>20870.014808382854</v>
      </c>
      <c r="O1424" s="26" t="str">
        <f t="shared" si="51"/>
        <v>Good</v>
      </c>
      <c r="P1424" s="25">
        <f t="shared" si="52"/>
        <v>1556</v>
      </c>
      <c r="Q1424" s="25">
        <f t="shared" si="53"/>
        <v>1556</v>
      </c>
    </row>
    <row r="1425" spans="6:17" ht="15.75" customHeight="1" x14ac:dyDescent="0.2">
      <c r="F1425" s="16">
        <v>44420.606872259741</v>
      </c>
      <c r="G1425" s="24">
        <v>44420.606872259741</v>
      </c>
      <c r="H1425" s="25">
        <v>1708</v>
      </c>
      <c r="I1425" s="26">
        <f t="shared" si="45"/>
        <v>-1017182.1547444484</v>
      </c>
      <c r="J1425" s="26">
        <f t="shared" si="46"/>
        <v>1049634.1089160112</v>
      </c>
      <c r="K1425" s="26" t="str">
        <f t="shared" si="47"/>
        <v>Good</v>
      </c>
      <c r="L1425" s="25">
        <f t="shared" si="48"/>
        <v>1708</v>
      </c>
      <c r="M1425" s="26">
        <f t="shared" si="49"/>
        <v>-13975.836194986849</v>
      </c>
      <c r="N1425" s="26">
        <f t="shared" si="50"/>
        <v>20870.014808382854</v>
      </c>
      <c r="O1425" s="26" t="str">
        <f t="shared" si="51"/>
        <v>Good</v>
      </c>
      <c r="P1425" s="25">
        <f t="shared" si="52"/>
        <v>1708</v>
      </c>
      <c r="Q1425" s="25">
        <f t="shared" si="53"/>
        <v>1708</v>
      </c>
    </row>
    <row r="1426" spans="6:17" ht="15.75" customHeight="1" x14ac:dyDescent="0.2">
      <c r="F1426" s="16">
        <v>44420.002170595268</v>
      </c>
      <c r="G1426" s="24">
        <v>44420.002170595268</v>
      </c>
      <c r="H1426" s="25">
        <v>1867</v>
      </c>
      <c r="I1426" s="26">
        <f t="shared" si="45"/>
        <v>-1017182.1547444484</v>
      </c>
      <c r="J1426" s="26">
        <f t="shared" si="46"/>
        <v>1049634.1089160112</v>
      </c>
      <c r="K1426" s="26" t="str">
        <f t="shared" si="47"/>
        <v>Good</v>
      </c>
      <c r="L1426" s="25">
        <f t="shared" si="48"/>
        <v>1867</v>
      </c>
      <c r="M1426" s="26">
        <f t="shared" si="49"/>
        <v>-13975.836194986849</v>
      </c>
      <c r="N1426" s="26">
        <f t="shared" si="50"/>
        <v>20870.014808382854</v>
      </c>
      <c r="O1426" s="26" t="str">
        <f t="shared" si="51"/>
        <v>Good</v>
      </c>
      <c r="P1426" s="25">
        <f t="shared" si="52"/>
        <v>1867</v>
      </c>
      <c r="Q1426" s="25">
        <f t="shared" si="53"/>
        <v>1867</v>
      </c>
    </row>
    <row r="1427" spans="6:17" ht="15.75" customHeight="1" x14ac:dyDescent="0.2">
      <c r="F1427" s="16">
        <v>44419.401533690798</v>
      </c>
      <c r="G1427" s="24">
        <v>44419.401533690798</v>
      </c>
      <c r="H1427" s="25">
        <v>1688</v>
      </c>
      <c r="I1427" s="26">
        <f t="shared" si="45"/>
        <v>-1017182.1547444484</v>
      </c>
      <c r="J1427" s="26">
        <f t="shared" si="46"/>
        <v>1049634.1089160112</v>
      </c>
      <c r="K1427" s="26" t="str">
        <f t="shared" si="47"/>
        <v>Good</v>
      </c>
      <c r="L1427" s="25">
        <f t="shared" si="48"/>
        <v>1688</v>
      </c>
      <c r="M1427" s="26">
        <f t="shared" si="49"/>
        <v>-13975.836194986849</v>
      </c>
      <c r="N1427" s="26">
        <f t="shared" si="50"/>
        <v>20870.014808382854</v>
      </c>
      <c r="O1427" s="26" t="str">
        <f t="shared" si="51"/>
        <v>Good</v>
      </c>
      <c r="P1427" s="25">
        <f t="shared" si="52"/>
        <v>1688</v>
      </c>
      <c r="Q1427" s="25">
        <f t="shared" si="53"/>
        <v>1688</v>
      </c>
    </row>
    <row r="1428" spans="6:17" ht="15.75" customHeight="1" x14ac:dyDescent="0.2">
      <c r="F1428" s="16">
        <v>44418.811605890958</v>
      </c>
      <c r="G1428" s="24">
        <v>44418.811605890958</v>
      </c>
      <c r="H1428" s="25">
        <v>1714</v>
      </c>
      <c r="I1428" s="26">
        <f t="shared" si="45"/>
        <v>-1017182.1547444484</v>
      </c>
      <c r="J1428" s="26">
        <f t="shared" si="46"/>
        <v>1049634.1089160112</v>
      </c>
      <c r="K1428" s="26" t="str">
        <f t="shared" si="47"/>
        <v>Good</v>
      </c>
      <c r="L1428" s="25">
        <f t="shared" si="48"/>
        <v>1714</v>
      </c>
      <c r="M1428" s="26">
        <f t="shared" si="49"/>
        <v>-13975.836194986849</v>
      </c>
      <c r="N1428" s="26">
        <f t="shared" si="50"/>
        <v>20870.014808382854</v>
      </c>
      <c r="O1428" s="26" t="str">
        <f t="shared" si="51"/>
        <v>Good</v>
      </c>
      <c r="P1428" s="25">
        <f t="shared" si="52"/>
        <v>1714</v>
      </c>
      <c r="Q1428" s="25">
        <f t="shared" si="53"/>
        <v>1714</v>
      </c>
    </row>
    <row r="1429" spans="6:17" ht="15.75" customHeight="1" x14ac:dyDescent="0.2">
      <c r="F1429" s="16">
        <v>44418.253659399503</v>
      </c>
      <c r="G1429" s="24">
        <v>44418.253659399503</v>
      </c>
      <c r="H1429" s="25">
        <v>1675</v>
      </c>
      <c r="I1429" s="26">
        <f t="shared" si="45"/>
        <v>-1017182.1547444484</v>
      </c>
      <c r="J1429" s="26">
        <f t="shared" si="46"/>
        <v>1049634.1089160112</v>
      </c>
      <c r="K1429" s="26" t="str">
        <f t="shared" si="47"/>
        <v>Good</v>
      </c>
      <c r="L1429" s="25">
        <f t="shared" si="48"/>
        <v>1675</v>
      </c>
      <c r="M1429" s="26">
        <f t="shared" si="49"/>
        <v>-13975.836194986849</v>
      </c>
      <c r="N1429" s="26">
        <f t="shared" si="50"/>
        <v>20870.014808382854</v>
      </c>
      <c r="O1429" s="26" t="str">
        <f t="shared" si="51"/>
        <v>Good</v>
      </c>
      <c r="P1429" s="25">
        <f t="shared" si="52"/>
        <v>1675</v>
      </c>
      <c r="Q1429" s="25">
        <f t="shared" si="53"/>
        <v>1675</v>
      </c>
    </row>
    <row r="1430" spans="6:17" ht="15.75" customHeight="1" x14ac:dyDescent="0.2">
      <c r="F1430" s="16">
        <v>44417.677019887145</v>
      </c>
      <c r="G1430" s="24">
        <v>44417.677019887145</v>
      </c>
      <c r="H1430" s="25">
        <v>1829</v>
      </c>
      <c r="I1430" s="26">
        <f t="shared" si="45"/>
        <v>-1017182.1547444484</v>
      </c>
      <c r="J1430" s="26">
        <f t="shared" si="46"/>
        <v>1049634.1089160112</v>
      </c>
      <c r="K1430" s="26" t="str">
        <f t="shared" si="47"/>
        <v>Good</v>
      </c>
      <c r="L1430" s="25">
        <f t="shared" si="48"/>
        <v>1829</v>
      </c>
      <c r="M1430" s="26">
        <f t="shared" si="49"/>
        <v>-13975.836194986849</v>
      </c>
      <c r="N1430" s="26">
        <f t="shared" si="50"/>
        <v>20870.014808382854</v>
      </c>
      <c r="O1430" s="26" t="str">
        <f t="shared" si="51"/>
        <v>Good</v>
      </c>
      <c r="P1430" s="25">
        <f t="shared" si="52"/>
        <v>1829</v>
      </c>
      <c r="Q1430" s="25">
        <f t="shared" si="53"/>
        <v>1829</v>
      </c>
    </row>
    <row r="1431" spans="6:17" ht="15.75" customHeight="1" x14ac:dyDescent="0.2">
      <c r="F1431" s="16">
        <v>44417.14558704463</v>
      </c>
      <c r="G1431" s="24">
        <v>44417.14558704463</v>
      </c>
      <c r="H1431" s="25">
        <v>1710</v>
      </c>
      <c r="I1431" s="26">
        <f t="shared" si="45"/>
        <v>-1017182.1547444484</v>
      </c>
      <c r="J1431" s="26">
        <f t="shared" si="46"/>
        <v>1049634.1089160112</v>
      </c>
      <c r="K1431" s="26" t="str">
        <f t="shared" si="47"/>
        <v>Good</v>
      </c>
      <c r="L1431" s="25">
        <f t="shared" si="48"/>
        <v>1710</v>
      </c>
      <c r="M1431" s="26">
        <f t="shared" si="49"/>
        <v>-13975.836194986849</v>
      </c>
      <c r="N1431" s="26">
        <f t="shared" si="50"/>
        <v>20870.014808382854</v>
      </c>
      <c r="O1431" s="26" t="str">
        <f t="shared" si="51"/>
        <v>Good</v>
      </c>
      <c r="P1431" s="25">
        <f t="shared" si="52"/>
        <v>1710</v>
      </c>
      <c r="Q1431" s="25">
        <f t="shared" si="53"/>
        <v>1710</v>
      </c>
    </row>
    <row r="1432" spans="6:17" ht="15.75" customHeight="1" x14ac:dyDescent="0.2">
      <c r="F1432" s="16">
        <v>44414.801251770703</v>
      </c>
      <c r="G1432" s="24">
        <v>44414.801251770703</v>
      </c>
      <c r="H1432" s="25">
        <v>1754</v>
      </c>
      <c r="I1432" s="26">
        <f t="shared" si="45"/>
        <v>-1017182.1547444484</v>
      </c>
      <c r="J1432" s="26">
        <f t="shared" si="46"/>
        <v>1049634.1089160112</v>
      </c>
      <c r="K1432" s="26" t="str">
        <f t="shared" si="47"/>
        <v>Good</v>
      </c>
      <c r="L1432" s="25">
        <f t="shared" si="48"/>
        <v>1754</v>
      </c>
      <c r="M1432" s="26">
        <f t="shared" si="49"/>
        <v>-13975.836194986849</v>
      </c>
      <c r="N1432" s="26">
        <f t="shared" si="50"/>
        <v>20870.014808382854</v>
      </c>
      <c r="O1432" s="26" t="str">
        <f t="shared" si="51"/>
        <v>Good</v>
      </c>
      <c r="P1432" s="25">
        <f t="shared" si="52"/>
        <v>1754</v>
      </c>
      <c r="Q1432" s="25">
        <f t="shared" si="53"/>
        <v>1754</v>
      </c>
    </row>
    <row r="1433" spans="6:17" ht="15.75" customHeight="1" x14ac:dyDescent="0.2">
      <c r="F1433" s="16">
        <v>44414.242426768062</v>
      </c>
      <c r="G1433" s="24">
        <v>44414.242426768062</v>
      </c>
      <c r="H1433" s="25">
        <v>1655</v>
      </c>
      <c r="I1433" s="26">
        <f t="shared" si="45"/>
        <v>-1017182.1547444484</v>
      </c>
      <c r="J1433" s="26">
        <f t="shared" si="46"/>
        <v>1049634.1089160112</v>
      </c>
      <c r="K1433" s="26" t="str">
        <f t="shared" si="47"/>
        <v>Good</v>
      </c>
      <c r="L1433" s="25">
        <f t="shared" si="48"/>
        <v>1655</v>
      </c>
      <c r="M1433" s="26">
        <f t="shared" si="49"/>
        <v>-13975.836194986849</v>
      </c>
      <c r="N1433" s="26">
        <f t="shared" si="50"/>
        <v>20870.014808382854</v>
      </c>
      <c r="O1433" s="26" t="str">
        <f t="shared" si="51"/>
        <v>Good</v>
      </c>
      <c r="P1433" s="25">
        <f t="shared" si="52"/>
        <v>1655</v>
      </c>
      <c r="Q1433" s="25">
        <f t="shared" si="53"/>
        <v>1655</v>
      </c>
    </row>
    <row r="1434" spans="6:17" ht="15.75" customHeight="1" x14ac:dyDescent="0.2">
      <c r="F1434" s="16">
        <v>44413.702478172818</v>
      </c>
      <c r="G1434" s="24">
        <v>44413.702478172818</v>
      </c>
      <c r="H1434" s="25">
        <v>1684</v>
      </c>
      <c r="I1434" s="26">
        <f t="shared" si="45"/>
        <v>-1017182.1547444484</v>
      </c>
      <c r="J1434" s="26">
        <f t="shared" si="46"/>
        <v>1049634.1089160112</v>
      </c>
      <c r="K1434" s="26" t="str">
        <f t="shared" si="47"/>
        <v>Good</v>
      </c>
      <c r="L1434" s="25">
        <f t="shared" si="48"/>
        <v>1684</v>
      </c>
      <c r="M1434" s="26">
        <f t="shared" si="49"/>
        <v>-13975.836194986849</v>
      </c>
      <c r="N1434" s="26">
        <f t="shared" si="50"/>
        <v>20870.014808382854</v>
      </c>
      <c r="O1434" s="26" t="str">
        <f t="shared" si="51"/>
        <v>Good</v>
      </c>
      <c r="P1434" s="25">
        <f t="shared" si="52"/>
        <v>1684</v>
      </c>
      <c r="Q1434" s="25">
        <f t="shared" si="53"/>
        <v>1684</v>
      </c>
    </row>
    <row r="1435" spans="6:17" ht="15.75" customHeight="1" x14ac:dyDescent="0.2">
      <c r="F1435" s="16">
        <v>44413.094035462949</v>
      </c>
      <c r="G1435" s="24">
        <v>44413.094035462949</v>
      </c>
      <c r="H1435" s="25">
        <v>1759</v>
      </c>
      <c r="I1435" s="26">
        <f t="shared" si="45"/>
        <v>-1017182.1547444484</v>
      </c>
      <c r="J1435" s="26">
        <f t="shared" si="46"/>
        <v>1049634.1089160112</v>
      </c>
      <c r="K1435" s="26" t="str">
        <f t="shared" si="47"/>
        <v>Good</v>
      </c>
      <c r="L1435" s="25">
        <f t="shared" si="48"/>
        <v>1759</v>
      </c>
      <c r="M1435" s="26">
        <f t="shared" si="49"/>
        <v>-13975.836194986849</v>
      </c>
      <c r="N1435" s="26">
        <f t="shared" si="50"/>
        <v>20870.014808382854</v>
      </c>
      <c r="O1435" s="26" t="str">
        <f t="shared" si="51"/>
        <v>Good</v>
      </c>
      <c r="P1435" s="25">
        <f t="shared" si="52"/>
        <v>1759</v>
      </c>
      <c r="Q1435" s="25">
        <f t="shared" si="53"/>
        <v>1759</v>
      </c>
    </row>
    <row r="1436" spans="6:17" ht="15.75" customHeight="1" x14ac:dyDescent="0.2">
      <c r="F1436" s="16">
        <v>44412.524174927516</v>
      </c>
      <c r="G1436" s="24">
        <v>44412.524174927516</v>
      </c>
      <c r="H1436" s="25">
        <v>1771</v>
      </c>
      <c r="I1436" s="26">
        <f t="shared" si="45"/>
        <v>-1017182.1547444484</v>
      </c>
      <c r="J1436" s="26">
        <f t="shared" si="46"/>
        <v>1049634.1089160112</v>
      </c>
      <c r="K1436" s="26" t="str">
        <f t="shared" si="47"/>
        <v>Good</v>
      </c>
      <c r="L1436" s="25">
        <f t="shared" si="48"/>
        <v>1771</v>
      </c>
      <c r="M1436" s="26">
        <f t="shared" si="49"/>
        <v>-13975.836194986849</v>
      </c>
      <c r="N1436" s="26">
        <f t="shared" si="50"/>
        <v>20870.014808382854</v>
      </c>
      <c r="O1436" s="26" t="str">
        <f t="shared" si="51"/>
        <v>Good</v>
      </c>
      <c r="P1436" s="25">
        <f t="shared" si="52"/>
        <v>1771</v>
      </c>
      <c r="Q1436" s="25">
        <f t="shared" si="53"/>
        <v>1771</v>
      </c>
    </row>
    <row r="1437" spans="6:17" ht="15.75" customHeight="1" x14ac:dyDescent="0.2">
      <c r="F1437" s="16">
        <v>44411.931919615468</v>
      </c>
      <c r="G1437" s="24">
        <v>44411.931919615468</v>
      </c>
      <c r="H1437" s="25">
        <v>1766</v>
      </c>
      <c r="I1437" s="26">
        <f t="shared" si="45"/>
        <v>-1017182.1547444484</v>
      </c>
      <c r="J1437" s="26">
        <f t="shared" si="46"/>
        <v>1049634.1089160112</v>
      </c>
      <c r="K1437" s="26" t="str">
        <f t="shared" si="47"/>
        <v>Good</v>
      </c>
      <c r="L1437" s="25">
        <f t="shared" si="48"/>
        <v>1766</v>
      </c>
      <c r="M1437" s="26">
        <f t="shared" si="49"/>
        <v>-13975.836194986849</v>
      </c>
      <c r="N1437" s="26">
        <f t="shared" si="50"/>
        <v>20870.014808382854</v>
      </c>
      <c r="O1437" s="26" t="str">
        <f t="shared" si="51"/>
        <v>Good</v>
      </c>
      <c r="P1437" s="25">
        <f t="shared" si="52"/>
        <v>1766</v>
      </c>
      <c r="Q1437" s="25">
        <f t="shared" si="53"/>
        <v>1766</v>
      </c>
    </row>
    <row r="1438" spans="6:17" ht="15.75" customHeight="1" x14ac:dyDescent="0.2">
      <c r="F1438" s="16">
        <v>44411.392232735008</v>
      </c>
      <c r="G1438" s="24">
        <v>44411.392232735008</v>
      </c>
      <c r="H1438" s="25">
        <v>1763</v>
      </c>
      <c r="I1438" s="26">
        <f t="shared" si="45"/>
        <v>-1017182.1547444484</v>
      </c>
      <c r="J1438" s="26">
        <f t="shared" si="46"/>
        <v>1049634.1089160112</v>
      </c>
      <c r="K1438" s="26" t="str">
        <f t="shared" si="47"/>
        <v>Good</v>
      </c>
      <c r="L1438" s="25">
        <f t="shared" si="48"/>
        <v>1763</v>
      </c>
      <c r="M1438" s="26">
        <f t="shared" si="49"/>
        <v>-13975.836194986849</v>
      </c>
      <c r="N1438" s="26">
        <f t="shared" si="50"/>
        <v>20870.014808382854</v>
      </c>
      <c r="O1438" s="26" t="str">
        <f t="shared" si="51"/>
        <v>Good</v>
      </c>
      <c r="P1438" s="25">
        <f t="shared" si="52"/>
        <v>1763</v>
      </c>
      <c r="Q1438" s="25">
        <f t="shared" si="53"/>
        <v>1763</v>
      </c>
    </row>
    <row r="1439" spans="6:17" ht="15.75" customHeight="1" x14ac:dyDescent="0.2">
      <c r="F1439" s="16">
        <v>44410.821031408981</v>
      </c>
      <c r="G1439" s="24">
        <v>44410.821031408981</v>
      </c>
      <c r="H1439" s="25">
        <v>1670</v>
      </c>
      <c r="I1439" s="26">
        <f t="shared" si="45"/>
        <v>-1017182.1547444484</v>
      </c>
      <c r="J1439" s="26">
        <f t="shared" si="46"/>
        <v>1049634.1089160112</v>
      </c>
      <c r="K1439" s="26" t="str">
        <f t="shared" si="47"/>
        <v>Good</v>
      </c>
      <c r="L1439" s="25">
        <f t="shared" si="48"/>
        <v>1670</v>
      </c>
      <c r="M1439" s="26">
        <f t="shared" si="49"/>
        <v>-13975.836194986849</v>
      </c>
      <c r="N1439" s="26">
        <f t="shared" si="50"/>
        <v>20870.014808382854</v>
      </c>
      <c r="O1439" s="26" t="str">
        <f t="shared" si="51"/>
        <v>Good</v>
      </c>
      <c r="P1439" s="25">
        <f t="shared" si="52"/>
        <v>1670</v>
      </c>
      <c r="Q1439" s="25">
        <f t="shared" si="53"/>
        <v>1670</v>
      </c>
    </row>
    <row r="1440" spans="6:17" ht="15.75" customHeight="1" x14ac:dyDescent="0.2">
      <c r="F1440" s="16">
        <v>44410.255755327358</v>
      </c>
      <c r="G1440" s="24">
        <v>44410.255755327358</v>
      </c>
      <c r="H1440" s="25">
        <v>1557</v>
      </c>
      <c r="I1440" s="26">
        <f t="shared" si="45"/>
        <v>-1017182.1547444484</v>
      </c>
      <c r="J1440" s="26">
        <f t="shared" si="46"/>
        <v>1049634.1089160112</v>
      </c>
      <c r="K1440" s="26" t="str">
        <f t="shared" si="47"/>
        <v>Good</v>
      </c>
      <c r="L1440" s="25">
        <f t="shared" si="48"/>
        <v>1557</v>
      </c>
      <c r="M1440" s="26">
        <f t="shared" si="49"/>
        <v>-13975.836194986849</v>
      </c>
      <c r="N1440" s="26">
        <f t="shared" si="50"/>
        <v>20870.014808382854</v>
      </c>
      <c r="O1440" s="26" t="str">
        <f t="shared" si="51"/>
        <v>Good</v>
      </c>
      <c r="P1440" s="25">
        <f t="shared" si="52"/>
        <v>1557</v>
      </c>
      <c r="Q1440" s="25">
        <f t="shared" si="53"/>
        <v>1557</v>
      </c>
    </row>
    <row r="1441" spans="6:17" ht="15.75" customHeight="1" x14ac:dyDescent="0.2">
      <c r="F1441" s="16">
        <v>44407.950929066676</v>
      </c>
      <c r="G1441" s="24">
        <v>44407.950929066676</v>
      </c>
      <c r="H1441" s="25">
        <v>1896</v>
      </c>
      <c r="I1441" s="26">
        <f t="shared" si="45"/>
        <v>-1017182.1547444484</v>
      </c>
      <c r="J1441" s="26">
        <f t="shared" si="46"/>
        <v>1049634.1089160112</v>
      </c>
      <c r="K1441" s="26" t="str">
        <f t="shared" si="47"/>
        <v>Good</v>
      </c>
      <c r="L1441" s="25">
        <f t="shared" si="48"/>
        <v>1896</v>
      </c>
      <c r="M1441" s="26">
        <f t="shared" si="49"/>
        <v>-13975.836194986849</v>
      </c>
      <c r="N1441" s="26">
        <f t="shared" si="50"/>
        <v>20870.014808382854</v>
      </c>
      <c r="O1441" s="26" t="str">
        <f t="shared" si="51"/>
        <v>Good</v>
      </c>
      <c r="P1441" s="25">
        <f t="shared" si="52"/>
        <v>1896</v>
      </c>
      <c r="Q1441" s="25">
        <f t="shared" si="53"/>
        <v>1896</v>
      </c>
    </row>
    <row r="1442" spans="6:17" ht="15.75" customHeight="1" x14ac:dyDescent="0.2">
      <c r="F1442" s="16">
        <v>44407.412730000229</v>
      </c>
      <c r="G1442" s="24">
        <v>44407.412730000229</v>
      </c>
      <c r="H1442" s="25">
        <v>1586</v>
      </c>
      <c r="I1442" s="26">
        <f t="shared" si="45"/>
        <v>-1017182.1547444484</v>
      </c>
      <c r="J1442" s="26">
        <f t="shared" si="46"/>
        <v>1049634.1089160112</v>
      </c>
      <c r="K1442" s="26" t="str">
        <f t="shared" si="47"/>
        <v>Good</v>
      </c>
      <c r="L1442" s="25">
        <f t="shared" si="48"/>
        <v>1586</v>
      </c>
      <c r="M1442" s="26">
        <f t="shared" si="49"/>
        <v>-13975.836194986849</v>
      </c>
      <c r="N1442" s="26">
        <f t="shared" si="50"/>
        <v>20870.014808382854</v>
      </c>
      <c r="O1442" s="26" t="str">
        <f t="shared" si="51"/>
        <v>Good</v>
      </c>
      <c r="P1442" s="25">
        <f t="shared" si="52"/>
        <v>1586</v>
      </c>
      <c r="Q1442" s="25">
        <f t="shared" si="53"/>
        <v>1586</v>
      </c>
    </row>
    <row r="1443" spans="6:17" ht="15.75" customHeight="1" x14ac:dyDescent="0.2">
      <c r="F1443" s="16">
        <v>44406.873145823709</v>
      </c>
      <c r="G1443" s="24">
        <v>44406.873145823709</v>
      </c>
      <c r="H1443" s="25">
        <v>1855</v>
      </c>
      <c r="I1443" s="26">
        <f t="shared" si="45"/>
        <v>-1017182.1547444484</v>
      </c>
      <c r="J1443" s="26">
        <f t="shared" si="46"/>
        <v>1049634.1089160112</v>
      </c>
      <c r="K1443" s="26" t="str">
        <f t="shared" si="47"/>
        <v>Good</v>
      </c>
      <c r="L1443" s="25">
        <f t="shared" si="48"/>
        <v>1855</v>
      </c>
      <c r="M1443" s="26">
        <f t="shared" si="49"/>
        <v>-13975.836194986849</v>
      </c>
      <c r="N1443" s="26">
        <f t="shared" si="50"/>
        <v>20870.014808382854</v>
      </c>
      <c r="O1443" s="26" t="str">
        <f t="shared" si="51"/>
        <v>Good</v>
      </c>
      <c r="P1443" s="25">
        <f t="shared" si="52"/>
        <v>1855</v>
      </c>
      <c r="Q1443" s="25">
        <f t="shared" si="53"/>
        <v>1855</v>
      </c>
    </row>
    <row r="1444" spans="6:17" ht="15.75" customHeight="1" x14ac:dyDescent="0.2">
      <c r="F1444" s="16">
        <v>44406.315926582851</v>
      </c>
      <c r="G1444" s="24">
        <v>44406.315926582851</v>
      </c>
      <c r="H1444" s="25">
        <v>1783</v>
      </c>
      <c r="I1444" s="26">
        <f t="shared" si="45"/>
        <v>-1017182.1547444484</v>
      </c>
      <c r="J1444" s="26">
        <f t="shared" si="46"/>
        <v>1049634.1089160112</v>
      </c>
      <c r="K1444" s="26" t="str">
        <f t="shared" si="47"/>
        <v>Good</v>
      </c>
      <c r="L1444" s="25">
        <f t="shared" si="48"/>
        <v>1783</v>
      </c>
      <c r="M1444" s="26">
        <f t="shared" si="49"/>
        <v>-13975.836194986849</v>
      </c>
      <c r="N1444" s="26">
        <f t="shared" si="50"/>
        <v>20870.014808382854</v>
      </c>
      <c r="O1444" s="26" t="str">
        <f t="shared" si="51"/>
        <v>Good</v>
      </c>
      <c r="P1444" s="25">
        <f t="shared" si="52"/>
        <v>1783</v>
      </c>
      <c r="Q1444" s="25">
        <f t="shared" si="53"/>
        <v>1783</v>
      </c>
    </row>
    <row r="1445" spans="6:17" ht="15.75" customHeight="1" x14ac:dyDescent="0.2">
      <c r="F1445" s="16">
        <v>44405.707978843755</v>
      </c>
      <c r="G1445" s="24">
        <v>44405.707978843755</v>
      </c>
      <c r="H1445" s="25">
        <v>1980</v>
      </c>
      <c r="I1445" s="26">
        <f t="shared" si="45"/>
        <v>-1017182.1547444484</v>
      </c>
      <c r="J1445" s="26">
        <f t="shared" si="46"/>
        <v>1049634.1089160112</v>
      </c>
      <c r="K1445" s="26" t="str">
        <f t="shared" si="47"/>
        <v>Good</v>
      </c>
      <c r="L1445" s="25">
        <f t="shared" si="48"/>
        <v>1980</v>
      </c>
      <c r="M1445" s="26">
        <f t="shared" si="49"/>
        <v>-13975.836194986849</v>
      </c>
      <c r="N1445" s="26">
        <f t="shared" si="50"/>
        <v>20870.014808382854</v>
      </c>
      <c r="O1445" s="26" t="str">
        <f t="shared" si="51"/>
        <v>Good</v>
      </c>
      <c r="P1445" s="25">
        <f t="shared" si="52"/>
        <v>1980</v>
      </c>
      <c r="Q1445" s="25">
        <f t="shared" si="53"/>
        <v>1980</v>
      </c>
    </row>
    <row r="1446" spans="6:17" ht="15.75" customHeight="1" x14ac:dyDescent="0.2">
      <c r="F1446" s="16">
        <v>44405.123953311653</v>
      </c>
      <c r="G1446" s="24">
        <v>44405.123953311653</v>
      </c>
      <c r="H1446" s="25">
        <v>1710</v>
      </c>
      <c r="I1446" s="26">
        <f t="shared" si="45"/>
        <v>-1017182.1547444484</v>
      </c>
      <c r="J1446" s="26">
        <f t="shared" si="46"/>
        <v>1049634.1089160112</v>
      </c>
      <c r="K1446" s="26" t="str">
        <f t="shared" si="47"/>
        <v>Good</v>
      </c>
      <c r="L1446" s="25">
        <f t="shared" si="48"/>
        <v>1710</v>
      </c>
      <c r="M1446" s="26">
        <f t="shared" si="49"/>
        <v>-13975.836194986849</v>
      </c>
      <c r="N1446" s="26">
        <f t="shared" si="50"/>
        <v>20870.014808382854</v>
      </c>
      <c r="O1446" s="26" t="str">
        <f t="shared" si="51"/>
        <v>Good</v>
      </c>
      <c r="P1446" s="25">
        <f t="shared" si="52"/>
        <v>1710</v>
      </c>
      <c r="Q1446" s="25">
        <f t="shared" si="53"/>
        <v>1710</v>
      </c>
    </row>
    <row r="1447" spans="6:17" ht="15.75" customHeight="1" x14ac:dyDescent="0.2">
      <c r="F1447" s="16">
        <v>44404.578740256766</v>
      </c>
      <c r="G1447" s="24">
        <v>44404.578740256766</v>
      </c>
      <c r="H1447" s="25">
        <v>1570</v>
      </c>
      <c r="I1447" s="26">
        <f t="shared" si="45"/>
        <v>-1017182.1547444484</v>
      </c>
      <c r="J1447" s="26">
        <f t="shared" si="46"/>
        <v>1049634.1089160112</v>
      </c>
      <c r="K1447" s="26" t="str">
        <f t="shared" si="47"/>
        <v>Good</v>
      </c>
      <c r="L1447" s="25">
        <f t="shared" si="48"/>
        <v>1570</v>
      </c>
      <c r="M1447" s="26">
        <f t="shared" si="49"/>
        <v>-13975.836194986849</v>
      </c>
      <c r="N1447" s="26">
        <f t="shared" si="50"/>
        <v>20870.014808382854</v>
      </c>
      <c r="O1447" s="26" t="str">
        <f t="shared" si="51"/>
        <v>Good</v>
      </c>
      <c r="P1447" s="25">
        <f t="shared" si="52"/>
        <v>1570</v>
      </c>
      <c r="Q1447" s="25">
        <f t="shared" si="53"/>
        <v>1570</v>
      </c>
    </row>
    <row r="1448" spans="6:17" ht="15.75" customHeight="1" x14ac:dyDescent="0.2">
      <c r="F1448" s="16">
        <v>44403.977358950789</v>
      </c>
      <c r="G1448" s="24">
        <v>44403.977358950789</v>
      </c>
      <c r="H1448" s="25">
        <v>1738</v>
      </c>
      <c r="I1448" s="26">
        <f t="shared" si="45"/>
        <v>-1017182.1547444484</v>
      </c>
      <c r="J1448" s="26">
        <f t="shared" si="46"/>
        <v>1049634.1089160112</v>
      </c>
      <c r="K1448" s="26" t="str">
        <f t="shared" si="47"/>
        <v>Good</v>
      </c>
      <c r="L1448" s="25">
        <f t="shared" si="48"/>
        <v>1738</v>
      </c>
      <c r="M1448" s="26">
        <f t="shared" si="49"/>
        <v>-13975.836194986849</v>
      </c>
      <c r="N1448" s="26">
        <f t="shared" si="50"/>
        <v>20870.014808382854</v>
      </c>
      <c r="O1448" s="26" t="str">
        <f t="shared" si="51"/>
        <v>Good</v>
      </c>
      <c r="P1448" s="25">
        <f t="shared" si="52"/>
        <v>1738</v>
      </c>
      <c r="Q1448" s="25">
        <f t="shared" si="53"/>
        <v>1738</v>
      </c>
    </row>
    <row r="1449" spans="6:17" ht="15.75" customHeight="1" x14ac:dyDescent="0.2">
      <c r="F1449" s="16">
        <v>44403.400234403176</v>
      </c>
      <c r="G1449" s="24">
        <v>44403.400234403176</v>
      </c>
      <c r="H1449" s="25">
        <v>1936</v>
      </c>
      <c r="I1449" s="26">
        <f t="shared" si="45"/>
        <v>-1017182.1547444484</v>
      </c>
      <c r="J1449" s="26">
        <f t="shared" si="46"/>
        <v>1049634.1089160112</v>
      </c>
      <c r="K1449" s="26" t="str">
        <f t="shared" si="47"/>
        <v>Good</v>
      </c>
      <c r="L1449" s="25">
        <f t="shared" si="48"/>
        <v>1936</v>
      </c>
      <c r="M1449" s="26">
        <f t="shared" si="49"/>
        <v>-13975.836194986849</v>
      </c>
      <c r="N1449" s="26">
        <f t="shared" si="50"/>
        <v>20870.014808382854</v>
      </c>
      <c r="O1449" s="26" t="str">
        <f t="shared" si="51"/>
        <v>Good</v>
      </c>
      <c r="P1449" s="25">
        <f t="shared" si="52"/>
        <v>1936</v>
      </c>
      <c r="Q1449" s="25">
        <f t="shared" si="53"/>
        <v>1936</v>
      </c>
    </row>
    <row r="1450" spans="6:17" ht="15.75" customHeight="1" x14ac:dyDescent="0.2">
      <c r="F1450" s="16">
        <v>44400.56489415728</v>
      </c>
      <c r="G1450" s="24">
        <v>44400.56489415728</v>
      </c>
      <c r="H1450" s="25">
        <v>1575</v>
      </c>
      <c r="I1450" s="26">
        <f t="shared" si="45"/>
        <v>-1017182.1547444484</v>
      </c>
      <c r="J1450" s="26">
        <f t="shared" si="46"/>
        <v>1049634.1089160112</v>
      </c>
      <c r="K1450" s="26" t="str">
        <f t="shared" si="47"/>
        <v>Good</v>
      </c>
      <c r="L1450" s="25">
        <f t="shared" si="48"/>
        <v>1575</v>
      </c>
      <c r="M1450" s="26">
        <f t="shared" si="49"/>
        <v>-13975.836194986849</v>
      </c>
      <c r="N1450" s="26">
        <f t="shared" si="50"/>
        <v>20870.014808382854</v>
      </c>
      <c r="O1450" s="26" t="str">
        <f t="shared" si="51"/>
        <v>Good</v>
      </c>
      <c r="P1450" s="25">
        <f t="shared" si="52"/>
        <v>1575</v>
      </c>
      <c r="Q1450" s="25">
        <f t="shared" si="53"/>
        <v>1575</v>
      </c>
    </row>
    <row r="1451" spans="6:17" ht="15.75" customHeight="1" x14ac:dyDescent="0.2">
      <c r="F1451" s="16">
        <v>44400.028486131596</v>
      </c>
      <c r="G1451" s="24">
        <v>44400.028486131596</v>
      </c>
      <c r="H1451" s="25">
        <v>1926</v>
      </c>
      <c r="I1451" s="26">
        <f t="shared" si="45"/>
        <v>-1017182.1547444484</v>
      </c>
      <c r="J1451" s="26">
        <f t="shared" si="46"/>
        <v>1049634.1089160112</v>
      </c>
      <c r="K1451" s="26" t="str">
        <f t="shared" si="47"/>
        <v>Good</v>
      </c>
      <c r="L1451" s="25">
        <f t="shared" si="48"/>
        <v>1926</v>
      </c>
      <c r="M1451" s="26">
        <f t="shared" si="49"/>
        <v>-13975.836194986849</v>
      </c>
      <c r="N1451" s="26">
        <f t="shared" si="50"/>
        <v>20870.014808382854</v>
      </c>
      <c r="O1451" s="26" t="str">
        <f t="shared" si="51"/>
        <v>Good</v>
      </c>
      <c r="P1451" s="25">
        <f t="shared" si="52"/>
        <v>1926</v>
      </c>
      <c r="Q1451" s="25">
        <f t="shared" si="53"/>
        <v>1926</v>
      </c>
    </row>
    <row r="1452" spans="6:17" ht="15.75" customHeight="1" x14ac:dyDescent="0.2">
      <c r="F1452" s="16">
        <v>44399.490007905188</v>
      </c>
      <c r="G1452" s="24">
        <v>44399.490007905188</v>
      </c>
      <c r="H1452" s="25">
        <v>1684</v>
      </c>
      <c r="I1452" s="26">
        <f t="shared" si="45"/>
        <v>-1017182.1547444484</v>
      </c>
      <c r="J1452" s="26">
        <f t="shared" si="46"/>
        <v>1049634.1089160112</v>
      </c>
      <c r="K1452" s="26" t="str">
        <f t="shared" si="47"/>
        <v>Good</v>
      </c>
      <c r="L1452" s="25">
        <f t="shared" si="48"/>
        <v>1684</v>
      </c>
      <c r="M1452" s="26">
        <f t="shared" si="49"/>
        <v>-13975.836194986849</v>
      </c>
      <c r="N1452" s="26">
        <f t="shared" si="50"/>
        <v>20870.014808382854</v>
      </c>
      <c r="O1452" s="26" t="str">
        <f t="shared" si="51"/>
        <v>Good</v>
      </c>
      <c r="P1452" s="25">
        <f t="shared" si="52"/>
        <v>1684</v>
      </c>
      <c r="Q1452" s="25">
        <f t="shared" si="53"/>
        <v>1684</v>
      </c>
    </row>
    <row r="1453" spans="6:17" ht="15.75" customHeight="1" x14ac:dyDescent="0.2">
      <c r="F1453" s="16">
        <v>44398.909826122879</v>
      </c>
      <c r="G1453" s="24">
        <v>44398.909826122879</v>
      </c>
      <c r="H1453" s="25">
        <v>1622</v>
      </c>
      <c r="I1453" s="26">
        <f t="shared" si="45"/>
        <v>-1017182.1547444484</v>
      </c>
      <c r="J1453" s="26">
        <f t="shared" si="46"/>
        <v>1049634.1089160112</v>
      </c>
      <c r="K1453" s="26" t="str">
        <f t="shared" si="47"/>
        <v>Good</v>
      </c>
      <c r="L1453" s="25">
        <f t="shared" si="48"/>
        <v>1622</v>
      </c>
      <c r="M1453" s="26">
        <f t="shared" si="49"/>
        <v>-13975.836194986849</v>
      </c>
      <c r="N1453" s="26">
        <f t="shared" si="50"/>
        <v>20870.014808382854</v>
      </c>
      <c r="O1453" s="26" t="str">
        <f t="shared" si="51"/>
        <v>Good</v>
      </c>
      <c r="P1453" s="25">
        <f t="shared" si="52"/>
        <v>1622</v>
      </c>
      <c r="Q1453" s="25">
        <f t="shared" si="53"/>
        <v>1622</v>
      </c>
    </row>
    <row r="1454" spans="6:17" ht="15.75" customHeight="1" x14ac:dyDescent="0.2">
      <c r="F1454" s="16">
        <v>44398.329673612738</v>
      </c>
      <c r="G1454" s="24">
        <v>44398.329673612738</v>
      </c>
      <c r="H1454" s="25">
        <v>1990</v>
      </c>
      <c r="I1454" s="26">
        <f t="shared" si="45"/>
        <v>-1017182.1547444484</v>
      </c>
      <c r="J1454" s="26">
        <f t="shared" si="46"/>
        <v>1049634.1089160112</v>
      </c>
      <c r="K1454" s="26" t="str">
        <f t="shared" si="47"/>
        <v>Good</v>
      </c>
      <c r="L1454" s="25">
        <f t="shared" si="48"/>
        <v>1990</v>
      </c>
      <c r="M1454" s="26">
        <f t="shared" si="49"/>
        <v>-13975.836194986849</v>
      </c>
      <c r="N1454" s="26">
        <f t="shared" si="50"/>
        <v>20870.014808382854</v>
      </c>
      <c r="O1454" s="26" t="str">
        <f t="shared" si="51"/>
        <v>Good</v>
      </c>
      <c r="P1454" s="25">
        <f t="shared" si="52"/>
        <v>1990</v>
      </c>
      <c r="Q1454" s="25">
        <f t="shared" si="53"/>
        <v>1990</v>
      </c>
    </row>
    <row r="1455" spans="6:17" ht="15.75" customHeight="1" x14ac:dyDescent="0.2">
      <c r="F1455" s="16">
        <v>44397.750971285495</v>
      </c>
      <c r="G1455" s="24">
        <v>44397.750971285495</v>
      </c>
      <c r="H1455" s="25">
        <v>1953</v>
      </c>
      <c r="I1455" s="26">
        <f t="shared" si="45"/>
        <v>-1017182.1547444484</v>
      </c>
      <c r="J1455" s="26">
        <f t="shared" si="46"/>
        <v>1049634.1089160112</v>
      </c>
      <c r="K1455" s="26" t="str">
        <f t="shared" si="47"/>
        <v>Good</v>
      </c>
      <c r="L1455" s="25">
        <f t="shared" si="48"/>
        <v>1953</v>
      </c>
      <c r="M1455" s="26">
        <f t="shared" si="49"/>
        <v>-13975.836194986849</v>
      </c>
      <c r="N1455" s="26">
        <f t="shared" si="50"/>
        <v>20870.014808382854</v>
      </c>
      <c r="O1455" s="26" t="str">
        <f t="shared" si="51"/>
        <v>Good</v>
      </c>
      <c r="P1455" s="25">
        <f t="shared" si="52"/>
        <v>1953</v>
      </c>
      <c r="Q1455" s="25">
        <f t="shared" si="53"/>
        <v>1953</v>
      </c>
    </row>
    <row r="1456" spans="6:17" ht="15.75" customHeight="1" x14ac:dyDescent="0.2">
      <c r="F1456" s="16">
        <v>44397.151425418248</v>
      </c>
      <c r="G1456" s="24">
        <v>44397.151425418248</v>
      </c>
      <c r="H1456" s="25">
        <v>1718</v>
      </c>
      <c r="I1456" s="26">
        <f t="shared" si="45"/>
        <v>-1017182.1547444484</v>
      </c>
      <c r="J1456" s="26">
        <f t="shared" si="46"/>
        <v>1049634.1089160112</v>
      </c>
      <c r="K1456" s="26" t="str">
        <f t="shared" si="47"/>
        <v>Good</v>
      </c>
      <c r="L1456" s="25">
        <f t="shared" si="48"/>
        <v>1718</v>
      </c>
      <c r="M1456" s="26">
        <f t="shared" si="49"/>
        <v>-13975.836194986849</v>
      </c>
      <c r="N1456" s="26">
        <f t="shared" si="50"/>
        <v>20870.014808382854</v>
      </c>
      <c r="O1456" s="26" t="str">
        <f t="shared" si="51"/>
        <v>Good</v>
      </c>
      <c r="P1456" s="25">
        <f t="shared" si="52"/>
        <v>1718</v>
      </c>
      <c r="Q1456" s="25">
        <f t="shared" si="53"/>
        <v>1718</v>
      </c>
    </row>
    <row r="1457" spans="6:17" ht="15.75" customHeight="1" x14ac:dyDescent="0.2">
      <c r="F1457" s="16">
        <v>44396.578325151837</v>
      </c>
      <c r="G1457" s="24">
        <v>44396.578325151837</v>
      </c>
      <c r="H1457" s="25">
        <v>1578</v>
      </c>
      <c r="I1457" s="26">
        <f t="shared" si="45"/>
        <v>-1017182.1547444484</v>
      </c>
      <c r="J1457" s="26">
        <f t="shared" si="46"/>
        <v>1049634.1089160112</v>
      </c>
      <c r="K1457" s="26" t="str">
        <f t="shared" si="47"/>
        <v>Good</v>
      </c>
      <c r="L1457" s="25">
        <f t="shared" si="48"/>
        <v>1578</v>
      </c>
      <c r="M1457" s="26">
        <f t="shared" si="49"/>
        <v>-13975.836194986849</v>
      </c>
      <c r="N1457" s="26">
        <f t="shared" si="50"/>
        <v>20870.014808382854</v>
      </c>
      <c r="O1457" s="26" t="str">
        <f t="shared" si="51"/>
        <v>Good</v>
      </c>
      <c r="P1457" s="25">
        <f t="shared" si="52"/>
        <v>1578</v>
      </c>
      <c r="Q1457" s="25">
        <f t="shared" si="53"/>
        <v>1578</v>
      </c>
    </row>
    <row r="1458" spans="6:17" ht="15.75" customHeight="1" x14ac:dyDescent="0.2">
      <c r="F1458" s="16">
        <v>44396.044676834361</v>
      </c>
      <c r="G1458" s="24">
        <v>44396.044676834361</v>
      </c>
      <c r="H1458" s="25">
        <v>1897</v>
      </c>
      <c r="I1458" s="26">
        <f t="shared" si="45"/>
        <v>-1017182.1547444484</v>
      </c>
      <c r="J1458" s="26">
        <f t="shared" si="46"/>
        <v>1049634.1089160112</v>
      </c>
      <c r="K1458" s="26" t="str">
        <f t="shared" si="47"/>
        <v>Good</v>
      </c>
      <c r="L1458" s="25">
        <f t="shared" si="48"/>
        <v>1897</v>
      </c>
      <c r="M1458" s="26">
        <f t="shared" si="49"/>
        <v>-13975.836194986849</v>
      </c>
      <c r="N1458" s="26">
        <f t="shared" si="50"/>
        <v>20870.014808382854</v>
      </c>
      <c r="O1458" s="26" t="str">
        <f t="shared" si="51"/>
        <v>Good</v>
      </c>
      <c r="P1458" s="25">
        <f t="shared" si="52"/>
        <v>1897</v>
      </c>
      <c r="Q1458" s="25">
        <f t="shared" si="53"/>
        <v>1897</v>
      </c>
    </row>
    <row r="1459" spans="6:17" ht="15.75" customHeight="1" x14ac:dyDescent="0.2">
      <c r="F1459" s="16">
        <v>44393.768540469013</v>
      </c>
      <c r="G1459" s="24">
        <v>44393.768540469013</v>
      </c>
      <c r="H1459" s="25">
        <v>1879</v>
      </c>
      <c r="I1459" s="26">
        <f t="shared" si="45"/>
        <v>-1017182.1547444484</v>
      </c>
      <c r="J1459" s="26">
        <f t="shared" si="46"/>
        <v>1049634.1089160112</v>
      </c>
      <c r="K1459" s="26" t="str">
        <f t="shared" si="47"/>
        <v>Good</v>
      </c>
      <c r="L1459" s="25">
        <f t="shared" si="48"/>
        <v>1879</v>
      </c>
      <c r="M1459" s="26">
        <f t="shared" si="49"/>
        <v>-13975.836194986849</v>
      </c>
      <c r="N1459" s="26">
        <f t="shared" si="50"/>
        <v>20870.014808382854</v>
      </c>
      <c r="O1459" s="26" t="str">
        <f t="shared" si="51"/>
        <v>Good</v>
      </c>
      <c r="P1459" s="25">
        <f t="shared" si="52"/>
        <v>1879</v>
      </c>
      <c r="Q1459" s="25">
        <f t="shared" si="53"/>
        <v>1879</v>
      </c>
    </row>
    <row r="1460" spans="6:17" ht="15.75" customHeight="1" x14ac:dyDescent="0.2">
      <c r="F1460" s="16">
        <v>44393.199929429662</v>
      </c>
      <c r="G1460" s="24">
        <v>44393.199929429662</v>
      </c>
      <c r="H1460" s="25">
        <v>1744</v>
      </c>
      <c r="I1460" s="26">
        <f t="shared" si="45"/>
        <v>-1017182.1547444484</v>
      </c>
      <c r="J1460" s="26">
        <f t="shared" si="46"/>
        <v>1049634.1089160112</v>
      </c>
      <c r="K1460" s="26" t="str">
        <f t="shared" si="47"/>
        <v>Good</v>
      </c>
      <c r="L1460" s="25">
        <f t="shared" si="48"/>
        <v>1744</v>
      </c>
      <c r="M1460" s="26">
        <f t="shared" si="49"/>
        <v>-13975.836194986849</v>
      </c>
      <c r="N1460" s="26">
        <f t="shared" si="50"/>
        <v>20870.014808382854</v>
      </c>
      <c r="O1460" s="26" t="str">
        <f t="shared" si="51"/>
        <v>Good</v>
      </c>
      <c r="P1460" s="25">
        <f t="shared" si="52"/>
        <v>1744</v>
      </c>
      <c r="Q1460" s="25">
        <f t="shared" si="53"/>
        <v>1744</v>
      </c>
    </row>
    <row r="1461" spans="6:17" ht="15.75" customHeight="1" x14ac:dyDescent="0.2">
      <c r="F1461" s="16">
        <v>44392.585779432906</v>
      </c>
      <c r="G1461" s="24">
        <v>44392.585779432906</v>
      </c>
      <c r="H1461" s="25">
        <v>1736</v>
      </c>
      <c r="I1461" s="26">
        <f t="shared" si="45"/>
        <v>-1017182.1547444484</v>
      </c>
      <c r="J1461" s="26">
        <f t="shared" si="46"/>
        <v>1049634.1089160112</v>
      </c>
      <c r="K1461" s="26" t="str">
        <f t="shared" si="47"/>
        <v>Good</v>
      </c>
      <c r="L1461" s="25">
        <f t="shared" si="48"/>
        <v>1736</v>
      </c>
      <c r="M1461" s="26">
        <f t="shared" si="49"/>
        <v>-13975.836194986849</v>
      </c>
      <c r="N1461" s="26">
        <f t="shared" si="50"/>
        <v>20870.014808382854</v>
      </c>
      <c r="O1461" s="26" t="str">
        <f t="shared" si="51"/>
        <v>Good</v>
      </c>
      <c r="P1461" s="25">
        <f t="shared" si="52"/>
        <v>1736</v>
      </c>
      <c r="Q1461" s="25">
        <f t="shared" si="53"/>
        <v>1736</v>
      </c>
    </row>
    <row r="1462" spans="6:17" ht="15.75" customHeight="1" x14ac:dyDescent="0.2">
      <c r="F1462" s="16">
        <v>44392.039154503938</v>
      </c>
      <c r="G1462" s="24">
        <v>44392.039154503938</v>
      </c>
      <c r="H1462" s="25">
        <v>1688</v>
      </c>
      <c r="I1462" s="26">
        <f t="shared" si="45"/>
        <v>-1017182.1547444484</v>
      </c>
      <c r="J1462" s="26">
        <f t="shared" si="46"/>
        <v>1049634.1089160112</v>
      </c>
      <c r="K1462" s="26" t="str">
        <f t="shared" si="47"/>
        <v>Good</v>
      </c>
      <c r="L1462" s="25">
        <f t="shared" si="48"/>
        <v>1688</v>
      </c>
      <c r="M1462" s="26">
        <f t="shared" si="49"/>
        <v>-13975.836194986849</v>
      </c>
      <c r="N1462" s="26">
        <f t="shared" si="50"/>
        <v>20870.014808382854</v>
      </c>
      <c r="O1462" s="26" t="str">
        <f t="shared" si="51"/>
        <v>Good</v>
      </c>
      <c r="P1462" s="25">
        <f t="shared" si="52"/>
        <v>1688</v>
      </c>
      <c r="Q1462" s="25">
        <f t="shared" si="53"/>
        <v>1688</v>
      </c>
    </row>
    <row r="1463" spans="6:17" ht="15.75" customHeight="1" x14ac:dyDescent="0.2">
      <c r="F1463" s="16">
        <v>44391.436936326827</v>
      </c>
      <c r="G1463" s="24">
        <v>44391.436936326827</v>
      </c>
      <c r="H1463" s="25">
        <v>1824</v>
      </c>
      <c r="I1463" s="26">
        <f t="shared" si="45"/>
        <v>-1017182.1547444484</v>
      </c>
      <c r="J1463" s="26">
        <f t="shared" si="46"/>
        <v>1049634.1089160112</v>
      </c>
      <c r="K1463" s="26" t="str">
        <f t="shared" si="47"/>
        <v>Good</v>
      </c>
      <c r="L1463" s="25">
        <f t="shared" si="48"/>
        <v>1824</v>
      </c>
      <c r="M1463" s="26">
        <f t="shared" si="49"/>
        <v>-13975.836194986849</v>
      </c>
      <c r="N1463" s="26">
        <f t="shared" si="50"/>
        <v>20870.014808382854</v>
      </c>
      <c r="O1463" s="26" t="str">
        <f t="shared" si="51"/>
        <v>Good</v>
      </c>
      <c r="P1463" s="25">
        <f t="shared" si="52"/>
        <v>1824</v>
      </c>
      <c r="Q1463" s="25">
        <f t="shared" si="53"/>
        <v>1824</v>
      </c>
    </row>
    <row r="1464" spans="6:17" ht="15.75" customHeight="1" x14ac:dyDescent="0.2">
      <c r="F1464" s="16">
        <v>44390.90378762444</v>
      </c>
      <c r="G1464" s="24">
        <v>44390.90378762444</v>
      </c>
      <c r="H1464" s="25">
        <v>1881</v>
      </c>
      <c r="I1464" s="26">
        <f t="shared" si="45"/>
        <v>-1017182.1547444484</v>
      </c>
      <c r="J1464" s="26">
        <f t="shared" si="46"/>
        <v>1049634.1089160112</v>
      </c>
      <c r="K1464" s="26" t="str">
        <f t="shared" si="47"/>
        <v>Good</v>
      </c>
      <c r="L1464" s="25">
        <f t="shared" si="48"/>
        <v>1881</v>
      </c>
      <c r="M1464" s="26">
        <f t="shared" si="49"/>
        <v>-13975.836194986849</v>
      </c>
      <c r="N1464" s="26">
        <f t="shared" si="50"/>
        <v>20870.014808382854</v>
      </c>
      <c r="O1464" s="26" t="str">
        <f t="shared" si="51"/>
        <v>Good</v>
      </c>
      <c r="P1464" s="25">
        <f t="shared" si="52"/>
        <v>1881</v>
      </c>
      <c r="Q1464" s="25">
        <f t="shared" si="53"/>
        <v>1881</v>
      </c>
    </row>
    <row r="1465" spans="6:17" ht="15.75" customHeight="1" x14ac:dyDescent="0.2">
      <c r="F1465" s="16">
        <v>44390.296268379614</v>
      </c>
      <c r="G1465" s="24">
        <v>44390.296268379614</v>
      </c>
      <c r="H1465" s="25">
        <v>1901</v>
      </c>
      <c r="I1465" s="26">
        <f t="shared" si="45"/>
        <v>-1017182.1547444484</v>
      </c>
      <c r="J1465" s="26">
        <f t="shared" si="46"/>
        <v>1049634.1089160112</v>
      </c>
      <c r="K1465" s="26" t="str">
        <f t="shared" si="47"/>
        <v>Good</v>
      </c>
      <c r="L1465" s="25">
        <f t="shared" si="48"/>
        <v>1901</v>
      </c>
      <c r="M1465" s="26">
        <f t="shared" si="49"/>
        <v>-13975.836194986849</v>
      </c>
      <c r="N1465" s="26">
        <f t="shared" si="50"/>
        <v>20870.014808382854</v>
      </c>
      <c r="O1465" s="26" t="str">
        <f t="shared" si="51"/>
        <v>Good</v>
      </c>
      <c r="P1465" s="25">
        <f t="shared" si="52"/>
        <v>1901</v>
      </c>
      <c r="Q1465" s="25">
        <f t="shared" si="53"/>
        <v>1901</v>
      </c>
    </row>
    <row r="1466" spans="6:17" ht="15.75" customHeight="1" x14ac:dyDescent="0.2">
      <c r="F1466" s="16">
        <v>44389.755521348692</v>
      </c>
      <c r="G1466" s="24">
        <v>44389.755521348692</v>
      </c>
      <c r="H1466" s="25">
        <v>1912</v>
      </c>
      <c r="I1466" s="26">
        <f t="shared" si="45"/>
        <v>-1017182.1547444484</v>
      </c>
      <c r="J1466" s="26">
        <f t="shared" si="46"/>
        <v>1049634.1089160112</v>
      </c>
      <c r="K1466" s="26" t="str">
        <f t="shared" si="47"/>
        <v>Good</v>
      </c>
      <c r="L1466" s="25">
        <f t="shared" si="48"/>
        <v>1912</v>
      </c>
      <c r="M1466" s="26">
        <f t="shared" si="49"/>
        <v>-13975.836194986849</v>
      </c>
      <c r="N1466" s="26">
        <f t="shared" si="50"/>
        <v>20870.014808382854</v>
      </c>
      <c r="O1466" s="26" t="str">
        <f t="shared" si="51"/>
        <v>Good</v>
      </c>
      <c r="P1466" s="25">
        <f t="shared" si="52"/>
        <v>1912</v>
      </c>
      <c r="Q1466" s="25">
        <f t="shared" si="53"/>
        <v>1912</v>
      </c>
    </row>
    <row r="1467" spans="6:17" ht="15.75" customHeight="1" x14ac:dyDescent="0.2">
      <c r="F1467" s="16">
        <v>44389.197227096003</v>
      </c>
      <c r="G1467" s="24">
        <v>44389.197227096003</v>
      </c>
      <c r="H1467" s="25">
        <v>1938</v>
      </c>
      <c r="I1467" s="26">
        <f t="shared" si="45"/>
        <v>-1017182.1547444484</v>
      </c>
      <c r="J1467" s="26">
        <f t="shared" si="46"/>
        <v>1049634.1089160112</v>
      </c>
      <c r="K1467" s="26" t="str">
        <f t="shared" si="47"/>
        <v>Good</v>
      </c>
      <c r="L1467" s="25">
        <f t="shared" si="48"/>
        <v>1938</v>
      </c>
      <c r="M1467" s="26">
        <f t="shared" si="49"/>
        <v>-13975.836194986849</v>
      </c>
      <c r="N1467" s="26">
        <f t="shared" si="50"/>
        <v>20870.014808382854</v>
      </c>
      <c r="O1467" s="26" t="str">
        <f t="shared" si="51"/>
        <v>Good</v>
      </c>
      <c r="P1467" s="25">
        <f t="shared" si="52"/>
        <v>1938</v>
      </c>
      <c r="Q1467" s="25">
        <f t="shared" si="53"/>
        <v>1938</v>
      </c>
    </row>
    <row r="1468" spans="6:17" ht="15.75" customHeight="1" x14ac:dyDescent="0.2">
      <c r="F1468" s="16">
        <v>44386.889053672487</v>
      </c>
      <c r="G1468" s="24">
        <v>44386.889053672487</v>
      </c>
      <c r="H1468" s="25">
        <v>1813</v>
      </c>
      <c r="I1468" s="26">
        <f t="shared" si="45"/>
        <v>-1017182.1547444484</v>
      </c>
      <c r="J1468" s="26">
        <f t="shared" si="46"/>
        <v>1049634.1089160112</v>
      </c>
      <c r="K1468" s="26" t="str">
        <f t="shared" si="47"/>
        <v>Good</v>
      </c>
      <c r="L1468" s="25">
        <f t="shared" si="48"/>
        <v>1813</v>
      </c>
      <c r="M1468" s="26">
        <f t="shared" si="49"/>
        <v>-13975.836194986849</v>
      </c>
      <c r="N1468" s="26">
        <f t="shared" si="50"/>
        <v>20870.014808382854</v>
      </c>
      <c r="O1468" s="26" t="str">
        <f t="shared" si="51"/>
        <v>Good</v>
      </c>
      <c r="P1468" s="25">
        <f t="shared" si="52"/>
        <v>1813</v>
      </c>
      <c r="Q1468" s="25">
        <f t="shared" si="53"/>
        <v>1813</v>
      </c>
    </row>
    <row r="1469" spans="6:17" ht="15.75" customHeight="1" x14ac:dyDescent="0.2">
      <c r="F1469" s="16">
        <v>44386.331335827599</v>
      </c>
      <c r="G1469" s="24">
        <v>44386.331335827599</v>
      </c>
      <c r="H1469" s="25">
        <v>1990</v>
      </c>
      <c r="I1469" s="26">
        <f t="shared" si="45"/>
        <v>-1017182.1547444484</v>
      </c>
      <c r="J1469" s="26">
        <f t="shared" si="46"/>
        <v>1049634.1089160112</v>
      </c>
      <c r="K1469" s="26" t="str">
        <f t="shared" si="47"/>
        <v>Good</v>
      </c>
      <c r="L1469" s="25">
        <f t="shared" si="48"/>
        <v>1990</v>
      </c>
      <c r="M1469" s="26">
        <f t="shared" si="49"/>
        <v>-13975.836194986849</v>
      </c>
      <c r="N1469" s="26">
        <f t="shared" si="50"/>
        <v>20870.014808382854</v>
      </c>
      <c r="O1469" s="26" t="str">
        <f t="shared" si="51"/>
        <v>Good</v>
      </c>
      <c r="P1469" s="25">
        <f t="shared" si="52"/>
        <v>1990</v>
      </c>
      <c r="Q1469" s="25">
        <f t="shared" si="53"/>
        <v>1990</v>
      </c>
    </row>
    <row r="1470" spans="6:17" ht="15.75" customHeight="1" x14ac:dyDescent="0.2">
      <c r="F1470" s="16">
        <v>44385.764865878111</v>
      </c>
      <c r="G1470" s="24">
        <v>44385.764865878111</v>
      </c>
      <c r="H1470" s="25">
        <v>1873</v>
      </c>
      <c r="I1470" s="26">
        <f t="shared" si="45"/>
        <v>-1017182.1547444484</v>
      </c>
      <c r="J1470" s="26">
        <f t="shared" si="46"/>
        <v>1049634.1089160112</v>
      </c>
      <c r="K1470" s="26" t="str">
        <f t="shared" si="47"/>
        <v>Good</v>
      </c>
      <c r="L1470" s="25">
        <f t="shared" si="48"/>
        <v>1873</v>
      </c>
      <c r="M1470" s="26">
        <f t="shared" si="49"/>
        <v>-13975.836194986849</v>
      </c>
      <c r="N1470" s="26">
        <f t="shared" si="50"/>
        <v>20870.014808382854</v>
      </c>
      <c r="O1470" s="26" t="str">
        <f t="shared" si="51"/>
        <v>Good</v>
      </c>
      <c r="P1470" s="25">
        <f t="shared" si="52"/>
        <v>1873</v>
      </c>
      <c r="Q1470" s="25">
        <f t="shared" si="53"/>
        <v>1873</v>
      </c>
    </row>
    <row r="1471" spans="6:17" ht="15.75" customHeight="1" x14ac:dyDescent="0.2">
      <c r="F1471" s="16">
        <v>44385.218698664896</v>
      </c>
      <c r="G1471" s="24">
        <v>44385.218698664896</v>
      </c>
      <c r="H1471" s="25">
        <v>1951</v>
      </c>
      <c r="I1471" s="26">
        <f t="shared" si="45"/>
        <v>-1017182.1547444484</v>
      </c>
      <c r="J1471" s="26">
        <f t="shared" si="46"/>
        <v>1049634.1089160112</v>
      </c>
      <c r="K1471" s="26" t="str">
        <f t="shared" si="47"/>
        <v>Good</v>
      </c>
      <c r="L1471" s="25">
        <f t="shared" si="48"/>
        <v>1951</v>
      </c>
      <c r="M1471" s="26">
        <f t="shared" si="49"/>
        <v>-13975.836194986849</v>
      </c>
      <c r="N1471" s="26">
        <f t="shared" si="50"/>
        <v>20870.014808382854</v>
      </c>
      <c r="O1471" s="26" t="str">
        <f t="shared" si="51"/>
        <v>Good</v>
      </c>
      <c r="P1471" s="25">
        <f t="shared" si="52"/>
        <v>1951</v>
      </c>
      <c r="Q1471" s="25">
        <f t="shared" si="53"/>
        <v>1951</v>
      </c>
    </row>
    <row r="1472" spans="6:17" ht="15.75" customHeight="1" x14ac:dyDescent="0.2">
      <c r="F1472" s="16">
        <v>44384.628834843235</v>
      </c>
      <c r="G1472" s="24">
        <v>44384.628834843235</v>
      </c>
      <c r="H1472" s="25">
        <v>1734</v>
      </c>
      <c r="I1472" s="26">
        <f t="shared" si="45"/>
        <v>-1017182.1547444484</v>
      </c>
      <c r="J1472" s="26">
        <f t="shared" si="46"/>
        <v>1049634.1089160112</v>
      </c>
      <c r="K1472" s="26" t="str">
        <f t="shared" si="47"/>
        <v>Good</v>
      </c>
      <c r="L1472" s="25">
        <f t="shared" si="48"/>
        <v>1734</v>
      </c>
      <c r="M1472" s="26">
        <f t="shared" si="49"/>
        <v>-13975.836194986849</v>
      </c>
      <c r="N1472" s="26">
        <f t="shared" si="50"/>
        <v>20870.014808382854</v>
      </c>
      <c r="O1472" s="26" t="str">
        <f t="shared" si="51"/>
        <v>Good</v>
      </c>
      <c r="P1472" s="25">
        <f t="shared" si="52"/>
        <v>1734</v>
      </c>
      <c r="Q1472" s="25">
        <f t="shared" si="53"/>
        <v>1734</v>
      </c>
    </row>
    <row r="1473" spans="6:17" ht="15.75" customHeight="1" x14ac:dyDescent="0.2">
      <c r="F1473" s="16">
        <v>44384.043200629792</v>
      </c>
      <c r="G1473" s="24">
        <v>44384.043200629792</v>
      </c>
      <c r="H1473" s="25">
        <v>2013</v>
      </c>
      <c r="I1473" s="26">
        <f t="shared" si="45"/>
        <v>-1017182.1547444484</v>
      </c>
      <c r="J1473" s="26">
        <f t="shared" si="46"/>
        <v>1049634.1089160112</v>
      </c>
      <c r="K1473" s="26" t="str">
        <f t="shared" si="47"/>
        <v>Good</v>
      </c>
      <c r="L1473" s="25">
        <f t="shared" si="48"/>
        <v>2013</v>
      </c>
      <c r="M1473" s="26">
        <f t="shared" si="49"/>
        <v>-13975.836194986849</v>
      </c>
      <c r="N1473" s="26">
        <f t="shared" si="50"/>
        <v>20870.014808382854</v>
      </c>
      <c r="O1473" s="26" t="str">
        <f t="shared" si="51"/>
        <v>Good</v>
      </c>
      <c r="P1473" s="25">
        <f t="shared" si="52"/>
        <v>2013</v>
      </c>
      <c r="Q1473" s="25">
        <f t="shared" si="53"/>
        <v>2013</v>
      </c>
    </row>
    <row r="1474" spans="6:17" ht="15.75" customHeight="1" x14ac:dyDescent="0.2">
      <c r="F1474" s="16">
        <v>44383.434948023889</v>
      </c>
      <c r="G1474" s="24">
        <v>44383.434948023889</v>
      </c>
      <c r="H1474" s="25">
        <v>1792</v>
      </c>
      <c r="I1474" s="26">
        <f t="shared" si="45"/>
        <v>-1017182.1547444484</v>
      </c>
      <c r="J1474" s="26">
        <f t="shared" si="46"/>
        <v>1049634.1089160112</v>
      </c>
      <c r="K1474" s="26" t="str">
        <f t="shared" si="47"/>
        <v>Good</v>
      </c>
      <c r="L1474" s="25">
        <f t="shared" si="48"/>
        <v>1792</v>
      </c>
      <c r="M1474" s="26">
        <f t="shared" si="49"/>
        <v>-13975.836194986849</v>
      </c>
      <c r="N1474" s="26">
        <f t="shared" si="50"/>
        <v>20870.014808382854</v>
      </c>
      <c r="O1474" s="26" t="str">
        <f t="shared" si="51"/>
        <v>Good</v>
      </c>
      <c r="P1474" s="25">
        <f t="shared" si="52"/>
        <v>1792</v>
      </c>
      <c r="Q1474" s="25">
        <f t="shared" si="53"/>
        <v>1792</v>
      </c>
    </row>
    <row r="1475" spans="6:17" ht="15.75" customHeight="1" x14ac:dyDescent="0.2">
      <c r="F1475" s="16">
        <v>44382.882048007887</v>
      </c>
      <c r="G1475" s="24">
        <v>44382.882048007887</v>
      </c>
      <c r="H1475" s="25">
        <v>1913</v>
      </c>
      <c r="I1475" s="26">
        <f t="shared" si="45"/>
        <v>-1017182.1547444484</v>
      </c>
      <c r="J1475" s="26">
        <f t="shared" si="46"/>
        <v>1049634.1089160112</v>
      </c>
      <c r="K1475" s="26" t="str">
        <f t="shared" si="47"/>
        <v>Good</v>
      </c>
      <c r="L1475" s="25">
        <f t="shared" si="48"/>
        <v>1913</v>
      </c>
      <c r="M1475" s="26">
        <f t="shared" si="49"/>
        <v>-13975.836194986849</v>
      </c>
      <c r="N1475" s="26">
        <f t="shared" si="50"/>
        <v>20870.014808382854</v>
      </c>
      <c r="O1475" s="26" t="str">
        <f t="shared" si="51"/>
        <v>Good</v>
      </c>
      <c r="P1475" s="25">
        <f t="shared" si="52"/>
        <v>1913</v>
      </c>
      <c r="Q1475" s="25">
        <f t="shared" si="53"/>
        <v>1913</v>
      </c>
    </row>
    <row r="1476" spans="6:17" ht="15.75" customHeight="1" x14ac:dyDescent="0.2">
      <c r="F1476" s="16">
        <v>44382.347427763481</v>
      </c>
      <c r="G1476" s="24">
        <v>44382.347427763481</v>
      </c>
      <c r="H1476" s="25">
        <v>1881</v>
      </c>
      <c r="I1476" s="26">
        <f t="shared" si="45"/>
        <v>-1017182.1547444484</v>
      </c>
      <c r="J1476" s="26">
        <f t="shared" si="46"/>
        <v>1049634.1089160112</v>
      </c>
      <c r="K1476" s="26" t="str">
        <f t="shared" si="47"/>
        <v>Good</v>
      </c>
      <c r="L1476" s="25">
        <f t="shared" si="48"/>
        <v>1881</v>
      </c>
      <c r="M1476" s="26">
        <f t="shared" si="49"/>
        <v>-13975.836194986849</v>
      </c>
      <c r="N1476" s="26">
        <f t="shared" si="50"/>
        <v>20870.014808382854</v>
      </c>
      <c r="O1476" s="26" t="str">
        <f t="shared" si="51"/>
        <v>Good</v>
      </c>
      <c r="P1476" s="25">
        <f t="shared" si="52"/>
        <v>1881</v>
      </c>
      <c r="Q1476" s="25">
        <f t="shared" si="53"/>
        <v>1881</v>
      </c>
    </row>
    <row r="1477" spans="6:17" ht="15.75" customHeight="1" x14ac:dyDescent="0.2">
      <c r="F1477" s="16">
        <v>44379.504725507461</v>
      </c>
      <c r="G1477" s="24">
        <v>44379.504725507461</v>
      </c>
      <c r="H1477" s="25">
        <v>2245</v>
      </c>
      <c r="I1477" s="26">
        <f t="shared" si="45"/>
        <v>-1017182.1547444484</v>
      </c>
      <c r="J1477" s="26">
        <f t="shared" si="46"/>
        <v>1049634.1089160112</v>
      </c>
      <c r="K1477" s="26" t="str">
        <f t="shared" si="47"/>
        <v>Good</v>
      </c>
      <c r="L1477" s="25">
        <f t="shared" si="48"/>
        <v>2245</v>
      </c>
      <c r="M1477" s="26">
        <f t="shared" si="49"/>
        <v>-13975.836194986849</v>
      </c>
      <c r="N1477" s="26">
        <f t="shared" si="50"/>
        <v>20870.014808382854</v>
      </c>
      <c r="O1477" s="26" t="str">
        <f t="shared" si="51"/>
        <v>Good</v>
      </c>
      <c r="P1477" s="25">
        <f t="shared" si="52"/>
        <v>2245</v>
      </c>
      <c r="Q1477" s="25">
        <f t="shared" si="53"/>
        <v>2245</v>
      </c>
    </row>
    <row r="1478" spans="6:17" ht="15.75" customHeight="1" x14ac:dyDescent="0.2">
      <c r="F1478" s="16">
        <v>44378.968585730807</v>
      </c>
      <c r="G1478" s="24">
        <v>44378.968585730807</v>
      </c>
      <c r="H1478" s="25">
        <v>1884</v>
      </c>
      <c r="I1478" s="26">
        <f t="shared" si="45"/>
        <v>-1017182.1547444484</v>
      </c>
      <c r="J1478" s="26">
        <f t="shared" si="46"/>
        <v>1049634.1089160112</v>
      </c>
      <c r="K1478" s="26" t="str">
        <f t="shared" si="47"/>
        <v>Good</v>
      </c>
      <c r="L1478" s="25">
        <f t="shared" si="48"/>
        <v>1884</v>
      </c>
      <c r="M1478" s="26">
        <f t="shared" si="49"/>
        <v>-13975.836194986849</v>
      </c>
      <c r="N1478" s="26">
        <f t="shared" si="50"/>
        <v>20870.014808382854</v>
      </c>
      <c r="O1478" s="26" t="str">
        <f t="shared" si="51"/>
        <v>Good</v>
      </c>
      <c r="P1478" s="25">
        <f t="shared" si="52"/>
        <v>1884</v>
      </c>
      <c r="Q1478" s="25">
        <f t="shared" si="53"/>
        <v>1884</v>
      </c>
    </row>
    <row r="1479" spans="6:17" ht="15.75" customHeight="1" x14ac:dyDescent="0.2">
      <c r="F1479" s="16">
        <v>44378.374887085898</v>
      </c>
      <c r="G1479" s="24">
        <v>44378.374887085898</v>
      </c>
      <c r="H1479" s="25">
        <v>2281</v>
      </c>
      <c r="I1479" s="26">
        <f t="shared" si="45"/>
        <v>-1017182.1547444484</v>
      </c>
      <c r="J1479" s="26">
        <f t="shared" si="46"/>
        <v>1049634.1089160112</v>
      </c>
      <c r="K1479" s="26" t="str">
        <f t="shared" si="47"/>
        <v>Good</v>
      </c>
      <c r="L1479" s="25">
        <f t="shared" si="48"/>
        <v>2281</v>
      </c>
      <c r="M1479" s="26">
        <f t="shared" si="49"/>
        <v>-13975.836194986849</v>
      </c>
      <c r="N1479" s="26">
        <f t="shared" si="50"/>
        <v>20870.014808382854</v>
      </c>
      <c r="O1479" s="26" t="str">
        <f t="shared" si="51"/>
        <v>Good</v>
      </c>
      <c r="P1479" s="25">
        <f t="shared" si="52"/>
        <v>2281</v>
      </c>
      <c r="Q1479" s="25">
        <f t="shared" si="53"/>
        <v>2281</v>
      </c>
    </row>
    <row r="1480" spans="6:17" ht="15.75" customHeight="1" x14ac:dyDescent="0.2">
      <c r="F1480" s="16">
        <v>44377.785081303882</v>
      </c>
      <c r="G1480" s="24">
        <v>44377.785081303882</v>
      </c>
      <c r="H1480" s="25">
        <v>2101</v>
      </c>
      <c r="I1480" s="26">
        <f t="shared" si="45"/>
        <v>-1017182.1547444484</v>
      </c>
      <c r="J1480" s="26">
        <f t="shared" si="46"/>
        <v>1049634.1089160112</v>
      </c>
      <c r="K1480" s="26" t="str">
        <f t="shared" si="47"/>
        <v>Good</v>
      </c>
      <c r="L1480" s="25">
        <f t="shared" si="48"/>
        <v>2101</v>
      </c>
      <c r="M1480" s="26">
        <f t="shared" si="49"/>
        <v>-13975.836194986849</v>
      </c>
      <c r="N1480" s="26">
        <f t="shared" si="50"/>
        <v>20870.014808382854</v>
      </c>
      <c r="O1480" s="26" t="str">
        <f t="shared" si="51"/>
        <v>Good</v>
      </c>
      <c r="P1480" s="25">
        <f t="shared" si="52"/>
        <v>2101</v>
      </c>
      <c r="Q1480" s="25">
        <f t="shared" si="53"/>
        <v>2101</v>
      </c>
    </row>
    <row r="1481" spans="6:17" ht="15.75" customHeight="1" x14ac:dyDescent="0.2">
      <c r="F1481" s="16">
        <v>44377.247130065865</v>
      </c>
      <c r="G1481" s="24">
        <v>44377.247130065865</v>
      </c>
      <c r="H1481" s="25">
        <v>2181</v>
      </c>
      <c r="I1481" s="26">
        <f t="shared" si="45"/>
        <v>-1017182.1547444484</v>
      </c>
      <c r="J1481" s="26">
        <f t="shared" si="46"/>
        <v>1049634.1089160112</v>
      </c>
      <c r="K1481" s="26" t="str">
        <f t="shared" si="47"/>
        <v>Good</v>
      </c>
      <c r="L1481" s="25">
        <f t="shared" si="48"/>
        <v>2181</v>
      </c>
      <c r="M1481" s="26">
        <f t="shared" si="49"/>
        <v>-13975.836194986849</v>
      </c>
      <c r="N1481" s="26">
        <f t="shared" si="50"/>
        <v>20870.014808382854</v>
      </c>
      <c r="O1481" s="26" t="str">
        <f t="shared" si="51"/>
        <v>Good</v>
      </c>
      <c r="P1481" s="25">
        <f t="shared" si="52"/>
        <v>2181</v>
      </c>
      <c r="Q1481" s="25">
        <f t="shared" si="53"/>
        <v>2181</v>
      </c>
    </row>
    <row r="1482" spans="6:17" ht="15.75" customHeight="1" x14ac:dyDescent="0.2">
      <c r="F1482" s="16">
        <v>44376.668548646892</v>
      </c>
      <c r="G1482" s="24">
        <v>44376.668548646892</v>
      </c>
      <c r="H1482" s="25">
        <v>2004</v>
      </c>
      <c r="I1482" s="26">
        <f t="shared" si="45"/>
        <v>-1017182.1547444484</v>
      </c>
      <c r="J1482" s="26">
        <f t="shared" si="46"/>
        <v>1049634.1089160112</v>
      </c>
      <c r="K1482" s="26" t="str">
        <f t="shared" si="47"/>
        <v>Good</v>
      </c>
      <c r="L1482" s="25">
        <f t="shared" si="48"/>
        <v>2004</v>
      </c>
      <c r="M1482" s="26">
        <f t="shared" si="49"/>
        <v>-13975.836194986849</v>
      </c>
      <c r="N1482" s="26">
        <f t="shared" si="50"/>
        <v>20870.014808382854</v>
      </c>
      <c r="O1482" s="26" t="str">
        <f t="shared" si="51"/>
        <v>Good</v>
      </c>
      <c r="P1482" s="25">
        <f t="shared" si="52"/>
        <v>2004</v>
      </c>
      <c r="Q1482" s="25">
        <f t="shared" si="53"/>
        <v>2004</v>
      </c>
    </row>
    <row r="1483" spans="6:17" ht="15.75" customHeight="1" x14ac:dyDescent="0.2">
      <c r="F1483" s="16">
        <v>44376.118747687047</v>
      </c>
      <c r="G1483" s="24">
        <v>44376.118747687047</v>
      </c>
      <c r="H1483" s="25">
        <v>1986</v>
      </c>
      <c r="I1483" s="26">
        <f t="shared" si="45"/>
        <v>-1017182.1547444484</v>
      </c>
      <c r="J1483" s="26">
        <f t="shared" si="46"/>
        <v>1049634.1089160112</v>
      </c>
      <c r="K1483" s="26" t="str">
        <f t="shared" si="47"/>
        <v>Good</v>
      </c>
      <c r="L1483" s="25">
        <f t="shared" si="48"/>
        <v>1986</v>
      </c>
      <c r="M1483" s="26">
        <f t="shared" si="49"/>
        <v>-13975.836194986849</v>
      </c>
      <c r="N1483" s="26">
        <f t="shared" si="50"/>
        <v>20870.014808382854</v>
      </c>
      <c r="O1483" s="26" t="str">
        <f t="shared" si="51"/>
        <v>Good</v>
      </c>
      <c r="P1483" s="25">
        <f t="shared" si="52"/>
        <v>1986</v>
      </c>
      <c r="Q1483" s="25">
        <f t="shared" si="53"/>
        <v>1986</v>
      </c>
    </row>
    <row r="1484" spans="6:17" ht="15.75" customHeight="1" x14ac:dyDescent="0.2">
      <c r="F1484" s="16">
        <v>44375.523235373061</v>
      </c>
      <c r="G1484" s="24">
        <v>44375.523235373061</v>
      </c>
      <c r="H1484" s="25">
        <v>2018</v>
      </c>
      <c r="I1484" s="26">
        <f t="shared" si="45"/>
        <v>-1017182.1547444484</v>
      </c>
      <c r="J1484" s="26">
        <f t="shared" si="46"/>
        <v>1049634.1089160112</v>
      </c>
      <c r="K1484" s="26" t="str">
        <f t="shared" si="47"/>
        <v>Good</v>
      </c>
      <c r="L1484" s="25">
        <f t="shared" si="48"/>
        <v>2018</v>
      </c>
      <c r="M1484" s="26">
        <f t="shared" si="49"/>
        <v>-13975.836194986849</v>
      </c>
      <c r="N1484" s="26">
        <f t="shared" si="50"/>
        <v>20870.014808382854</v>
      </c>
      <c r="O1484" s="26" t="str">
        <f t="shared" si="51"/>
        <v>Good</v>
      </c>
      <c r="P1484" s="25">
        <f t="shared" si="52"/>
        <v>2018</v>
      </c>
      <c r="Q1484" s="25">
        <f t="shared" si="53"/>
        <v>2018</v>
      </c>
    </row>
    <row r="1485" spans="6:17" ht="15.75" customHeight="1" x14ac:dyDescent="0.2">
      <c r="F1485" s="16">
        <v>44372.743600522757</v>
      </c>
      <c r="G1485" s="24">
        <v>44372.743600522757</v>
      </c>
      <c r="H1485" s="25">
        <v>2179</v>
      </c>
      <c r="I1485" s="26">
        <f t="shared" si="45"/>
        <v>-1017182.1547444484</v>
      </c>
      <c r="J1485" s="26">
        <f t="shared" si="46"/>
        <v>1049634.1089160112</v>
      </c>
      <c r="K1485" s="26" t="str">
        <f t="shared" si="47"/>
        <v>Good</v>
      </c>
      <c r="L1485" s="25">
        <f t="shared" si="48"/>
        <v>2179</v>
      </c>
      <c r="M1485" s="26">
        <f t="shared" si="49"/>
        <v>-13975.836194986849</v>
      </c>
      <c r="N1485" s="26">
        <f t="shared" si="50"/>
        <v>20870.014808382854</v>
      </c>
      <c r="O1485" s="26" t="str">
        <f t="shared" si="51"/>
        <v>Good</v>
      </c>
      <c r="P1485" s="25">
        <f t="shared" si="52"/>
        <v>2179</v>
      </c>
      <c r="Q1485" s="25">
        <f t="shared" si="53"/>
        <v>2179</v>
      </c>
    </row>
    <row r="1486" spans="6:17" ht="15.75" customHeight="1" x14ac:dyDescent="0.2">
      <c r="F1486" s="16">
        <v>44372.181175175552</v>
      </c>
      <c r="G1486" s="24">
        <v>44372.181175175552</v>
      </c>
      <c r="H1486" s="25">
        <v>2434</v>
      </c>
      <c r="I1486" s="26">
        <f t="shared" si="45"/>
        <v>-1017182.1547444484</v>
      </c>
      <c r="J1486" s="26">
        <f t="shared" si="46"/>
        <v>1049634.1089160112</v>
      </c>
      <c r="K1486" s="26" t="str">
        <f t="shared" si="47"/>
        <v>Good</v>
      </c>
      <c r="L1486" s="25">
        <f t="shared" si="48"/>
        <v>2434</v>
      </c>
      <c r="M1486" s="26">
        <f t="shared" si="49"/>
        <v>-13975.836194986849</v>
      </c>
      <c r="N1486" s="26">
        <f t="shared" si="50"/>
        <v>20870.014808382854</v>
      </c>
      <c r="O1486" s="26" t="str">
        <f t="shared" si="51"/>
        <v>Good</v>
      </c>
      <c r="P1486" s="25">
        <f t="shared" si="52"/>
        <v>2434</v>
      </c>
      <c r="Q1486" s="25">
        <f t="shared" si="53"/>
        <v>2434</v>
      </c>
    </row>
    <row r="1487" spans="6:17" ht="15.75" customHeight="1" x14ac:dyDescent="0.2">
      <c r="F1487" s="16">
        <v>44371.610381140788</v>
      </c>
      <c r="G1487" s="24">
        <v>44371.610381140788</v>
      </c>
      <c r="H1487" s="25">
        <v>1940</v>
      </c>
      <c r="I1487" s="26">
        <f t="shared" si="45"/>
        <v>-1017182.1547444484</v>
      </c>
      <c r="J1487" s="26">
        <f t="shared" si="46"/>
        <v>1049634.1089160112</v>
      </c>
      <c r="K1487" s="26" t="str">
        <f t="shared" si="47"/>
        <v>Good</v>
      </c>
      <c r="L1487" s="25">
        <f t="shared" si="48"/>
        <v>1940</v>
      </c>
      <c r="M1487" s="26">
        <f t="shared" si="49"/>
        <v>-13975.836194986849</v>
      </c>
      <c r="N1487" s="26">
        <f t="shared" si="50"/>
        <v>20870.014808382854</v>
      </c>
      <c r="O1487" s="26" t="str">
        <f t="shared" si="51"/>
        <v>Good</v>
      </c>
      <c r="P1487" s="25">
        <f t="shared" si="52"/>
        <v>1940</v>
      </c>
      <c r="Q1487" s="25">
        <f t="shared" si="53"/>
        <v>1940</v>
      </c>
    </row>
    <row r="1488" spans="6:17" ht="15.75" customHeight="1" x14ac:dyDescent="0.2">
      <c r="F1488" s="16">
        <v>44371.063562282012</v>
      </c>
      <c r="G1488" s="24">
        <v>44371.063562282012</v>
      </c>
      <c r="H1488" s="25">
        <v>2371</v>
      </c>
      <c r="I1488" s="26">
        <f t="shared" si="45"/>
        <v>-1017182.1547444484</v>
      </c>
      <c r="J1488" s="26">
        <f t="shared" si="46"/>
        <v>1049634.1089160112</v>
      </c>
      <c r="K1488" s="26" t="str">
        <f t="shared" si="47"/>
        <v>Good</v>
      </c>
      <c r="L1488" s="25">
        <f t="shared" si="48"/>
        <v>2371</v>
      </c>
      <c r="M1488" s="26">
        <f t="shared" si="49"/>
        <v>-13975.836194986849</v>
      </c>
      <c r="N1488" s="26">
        <f t="shared" si="50"/>
        <v>20870.014808382854</v>
      </c>
      <c r="O1488" s="26" t="str">
        <f t="shared" si="51"/>
        <v>Good</v>
      </c>
      <c r="P1488" s="25">
        <f t="shared" si="52"/>
        <v>2371</v>
      </c>
      <c r="Q1488" s="25">
        <f t="shared" si="53"/>
        <v>2371</v>
      </c>
    </row>
    <row r="1489" spans="6:17" ht="15.75" customHeight="1" x14ac:dyDescent="0.2">
      <c r="F1489" s="16">
        <v>44370.500746647907</v>
      </c>
      <c r="G1489" s="24">
        <v>44370.500746647907</v>
      </c>
      <c r="H1489" s="25">
        <v>2049</v>
      </c>
      <c r="I1489" s="26">
        <f t="shared" si="45"/>
        <v>-1017182.1547444484</v>
      </c>
      <c r="J1489" s="26">
        <f t="shared" si="46"/>
        <v>1049634.1089160112</v>
      </c>
      <c r="K1489" s="26" t="str">
        <f t="shared" si="47"/>
        <v>Good</v>
      </c>
      <c r="L1489" s="25">
        <f t="shared" si="48"/>
        <v>2049</v>
      </c>
      <c r="M1489" s="26">
        <f t="shared" si="49"/>
        <v>-13975.836194986849</v>
      </c>
      <c r="N1489" s="26">
        <f t="shared" si="50"/>
        <v>20870.014808382854</v>
      </c>
      <c r="O1489" s="26" t="str">
        <f t="shared" si="51"/>
        <v>Good</v>
      </c>
      <c r="P1489" s="25">
        <f t="shared" si="52"/>
        <v>2049</v>
      </c>
      <c r="Q1489" s="25">
        <f t="shared" si="53"/>
        <v>2049</v>
      </c>
    </row>
    <row r="1490" spans="6:17" ht="15.75" customHeight="1" x14ac:dyDescent="0.2">
      <c r="F1490" s="16">
        <v>44369.910835148396</v>
      </c>
      <c r="G1490" s="24">
        <v>44369.910835148396</v>
      </c>
      <c r="H1490" s="25">
        <v>2222</v>
      </c>
      <c r="I1490" s="26">
        <f t="shared" si="45"/>
        <v>-1017182.1547444484</v>
      </c>
      <c r="J1490" s="26">
        <f t="shared" si="46"/>
        <v>1049634.1089160112</v>
      </c>
      <c r="K1490" s="26" t="str">
        <f t="shared" si="47"/>
        <v>Good</v>
      </c>
      <c r="L1490" s="25">
        <f t="shared" si="48"/>
        <v>2222</v>
      </c>
      <c r="M1490" s="26">
        <f t="shared" si="49"/>
        <v>-13975.836194986849</v>
      </c>
      <c r="N1490" s="26">
        <f t="shared" si="50"/>
        <v>20870.014808382854</v>
      </c>
      <c r="O1490" s="26" t="str">
        <f t="shared" si="51"/>
        <v>Good</v>
      </c>
      <c r="P1490" s="25">
        <f t="shared" si="52"/>
        <v>2222</v>
      </c>
      <c r="Q1490" s="25">
        <f t="shared" si="53"/>
        <v>2222</v>
      </c>
    </row>
    <row r="1491" spans="6:17" ht="15.75" customHeight="1" x14ac:dyDescent="0.2">
      <c r="F1491" s="16">
        <v>44369.336378259824</v>
      </c>
      <c r="G1491" s="24">
        <v>44369.336378259824</v>
      </c>
      <c r="H1491" s="25">
        <v>2185</v>
      </c>
      <c r="I1491" s="26">
        <f t="shared" si="45"/>
        <v>-1017182.1547444484</v>
      </c>
      <c r="J1491" s="26">
        <f t="shared" si="46"/>
        <v>1049634.1089160112</v>
      </c>
      <c r="K1491" s="26" t="str">
        <f t="shared" si="47"/>
        <v>Good</v>
      </c>
      <c r="L1491" s="25">
        <f t="shared" si="48"/>
        <v>2185</v>
      </c>
      <c r="M1491" s="26">
        <f t="shared" si="49"/>
        <v>-13975.836194986849</v>
      </c>
      <c r="N1491" s="26">
        <f t="shared" si="50"/>
        <v>20870.014808382854</v>
      </c>
      <c r="O1491" s="26" t="str">
        <f t="shared" si="51"/>
        <v>Good</v>
      </c>
      <c r="P1491" s="25">
        <f t="shared" si="52"/>
        <v>2185</v>
      </c>
      <c r="Q1491" s="25">
        <f t="shared" si="53"/>
        <v>2185</v>
      </c>
    </row>
    <row r="1492" spans="6:17" ht="15.75" customHeight="1" x14ac:dyDescent="0.2">
      <c r="F1492" s="16">
        <v>44368.797806233102</v>
      </c>
      <c r="G1492" s="24">
        <v>44368.797806233102</v>
      </c>
      <c r="H1492" s="25">
        <v>2459</v>
      </c>
      <c r="I1492" s="26">
        <f t="shared" si="45"/>
        <v>-1017182.1547444484</v>
      </c>
      <c r="J1492" s="26">
        <f t="shared" si="46"/>
        <v>1049634.1089160112</v>
      </c>
      <c r="K1492" s="26" t="str">
        <f t="shared" si="47"/>
        <v>Good</v>
      </c>
      <c r="L1492" s="25">
        <f t="shared" si="48"/>
        <v>2459</v>
      </c>
      <c r="M1492" s="26">
        <f t="shared" si="49"/>
        <v>-13975.836194986849</v>
      </c>
      <c r="N1492" s="26">
        <f t="shared" si="50"/>
        <v>20870.014808382854</v>
      </c>
      <c r="O1492" s="26" t="str">
        <f t="shared" si="51"/>
        <v>Good</v>
      </c>
      <c r="P1492" s="25">
        <f t="shared" si="52"/>
        <v>2459</v>
      </c>
      <c r="Q1492" s="25">
        <f t="shared" si="53"/>
        <v>2459</v>
      </c>
    </row>
    <row r="1493" spans="6:17" ht="15.75" customHeight="1" x14ac:dyDescent="0.2">
      <c r="F1493" s="16">
        <v>44368.219633130218</v>
      </c>
      <c r="G1493" s="24">
        <v>44368.219633130218</v>
      </c>
      <c r="H1493" s="25">
        <v>2177</v>
      </c>
      <c r="I1493" s="26">
        <f t="shared" si="45"/>
        <v>-1017182.1547444484</v>
      </c>
      <c r="J1493" s="26">
        <f t="shared" si="46"/>
        <v>1049634.1089160112</v>
      </c>
      <c r="K1493" s="26" t="str">
        <f t="shared" si="47"/>
        <v>Good</v>
      </c>
      <c r="L1493" s="25">
        <f t="shared" si="48"/>
        <v>2177</v>
      </c>
      <c r="M1493" s="26">
        <f t="shared" si="49"/>
        <v>-13975.836194986849</v>
      </c>
      <c r="N1493" s="26">
        <f t="shared" si="50"/>
        <v>20870.014808382854</v>
      </c>
      <c r="O1493" s="26" t="str">
        <f t="shared" si="51"/>
        <v>Good</v>
      </c>
      <c r="P1493" s="25">
        <f t="shared" si="52"/>
        <v>2177</v>
      </c>
      <c r="Q1493" s="25">
        <f t="shared" si="53"/>
        <v>2177</v>
      </c>
    </row>
    <row r="1494" spans="6:17" ht="15.75" customHeight="1" x14ac:dyDescent="0.2">
      <c r="F1494" s="16">
        <v>44365.987173942107</v>
      </c>
      <c r="G1494" s="24">
        <v>44365.987173942107</v>
      </c>
      <c r="H1494" s="25">
        <v>2102</v>
      </c>
      <c r="I1494" s="26">
        <f t="shared" si="45"/>
        <v>-1017182.1547444484</v>
      </c>
      <c r="J1494" s="26">
        <f t="shared" si="46"/>
        <v>1049634.1089160112</v>
      </c>
      <c r="K1494" s="26" t="str">
        <f t="shared" si="47"/>
        <v>Good</v>
      </c>
      <c r="L1494" s="25">
        <f t="shared" si="48"/>
        <v>2102</v>
      </c>
      <c r="M1494" s="26">
        <f t="shared" si="49"/>
        <v>-13975.836194986849</v>
      </c>
      <c r="N1494" s="26">
        <f t="shared" si="50"/>
        <v>20870.014808382854</v>
      </c>
      <c r="O1494" s="26" t="str">
        <f t="shared" si="51"/>
        <v>Good</v>
      </c>
      <c r="P1494" s="25">
        <f t="shared" si="52"/>
        <v>2102</v>
      </c>
      <c r="Q1494" s="25">
        <f t="shared" si="53"/>
        <v>2102</v>
      </c>
    </row>
    <row r="1495" spans="6:17" ht="15.75" customHeight="1" x14ac:dyDescent="0.2">
      <c r="F1495" s="16">
        <v>44365.432664185995</v>
      </c>
      <c r="G1495" s="24">
        <v>44365.432664185995</v>
      </c>
      <c r="H1495" s="25">
        <v>2589</v>
      </c>
      <c r="I1495" s="26">
        <f t="shared" si="45"/>
        <v>-1017182.1547444484</v>
      </c>
      <c r="J1495" s="26">
        <f t="shared" si="46"/>
        <v>1049634.1089160112</v>
      </c>
      <c r="K1495" s="26" t="str">
        <f t="shared" si="47"/>
        <v>Good</v>
      </c>
      <c r="L1495" s="25">
        <f t="shared" si="48"/>
        <v>2589</v>
      </c>
      <c r="M1495" s="26">
        <f t="shared" si="49"/>
        <v>-13975.836194986849</v>
      </c>
      <c r="N1495" s="26">
        <f t="shared" si="50"/>
        <v>20870.014808382854</v>
      </c>
      <c r="O1495" s="26" t="str">
        <f t="shared" si="51"/>
        <v>Good</v>
      </c>
      <c r="P1495" s="25">
        <f t="shared" si="52"/>
        <v>2589</v>
      </c>
      <c r="Q1495" s="25">
        <f t="shared" si="53"/>
        <v>2589</v>
      </c>
    </row>
    <row r="1496" spans="6:17" ht="15.75" customHeight="1" x14ac:dyDescent="0.2">
      <c r="F1496" s="16">
        <v>44364.85285526378</v>
      </c>
      <c r="G1496" s="24">
        <v>44364.85285526378</v>
      </c>
      <c r="H1496" s="25">
        <v>2119</v>
      </c>
      <c r="I1496" s="26">
        <f t="shared" si="45"/>
        <v>-1017182.1547444484</v>
      </c>
      <c r="J1496" s="26">
        <f t="shared" si="46"/>
        <v>1049634.1089160112</v>
      </c>
      <c r="K1496" s="26" t="str">
        <f t="shared" si="47"/>
        <v>Good</v>
      </c>
      <c r="L1496" s="25">
        <f t="shared" si="48"/>
        <v>2119</v>
      </c>
      <c r="M1496" s="26">
        <f t="shared" si="49"/>
        <v>-13975.836194986849</v>
      </c>
      <c r="N1496" s="26">
        <f t="shared" si="50"/>
        <v>20870.014808382854</v>
      </c>
      <c r="O1496" s="26" t="str">
        <f t="shared" si="51"/>
        <v>Good</v>
      </c>
      <c r="P1496" s="25">
        <f t="shared" si="52"/>
        <v>2119</v>
      </c>
      <c r="Q1496" s="25">
        <f t="shared" si="53"/>
        <v>2119</v>
      </c>
    </row>
    <row r="1497" spans="6:17" ht="15.75" customHeight="1" x14ac:dyDescent="0.2">
      <c r="F1497" s="16">
        <v>44364.288246425727</v>
      </c>
      <c r="G1497" s="24">
        <v>44364.288246425727</v>
      </c>
      <c r="H1497" s="25">
        <v>2448</v>
      </c>
      <c r="I1497" s="26">
        <f t="shared" si="45"/>
        <v>-1017182.1547444484</v>
      </c>
      <c r="J1497" s="26">
        <f t="shared" si="46"/>
        <v>1049634.1089160112</v>
      </c>
      <c r="K1497" s="26" t="str">
        <f t="shared" si="47"/>
        <v>Good</v>
      </c>
      <c r="L1497" s="25">
        <f t="shared" si="48"/>
        <v>2448</v>
      </c>
      <c r="M1497" s="26">
        <f t="shared" si="49"/>
        <v>-13975.836194986849</v>
      </c>
      <c r="N1497" s="26">
        <f t="shared" si="50"/>
        <v>20870.014808382854</v>
      </c>
      <c r="O1497" s="26" t="str">
        <f t="shared" si="51"/>
        <v>Good</v>
      </c>
      <c r="P1497" s="25">
        <f t="shared" si="52"/>
        <v>2448</v>
      </c>
      <c r="Q1497" s="25">
        <f t="shared" si="53"/>
        <v>2448</v>
      </c>
    </row>
    <row r="1498" spans="6:17" ht="15.75" customHeight="1" x14ac:dyDescent="0.2">
      <c r="F1498" s="16">
        <v>44363.748103878592</v>
      </c>
      <c r="G1498" s="24">
        <v>44363.748103878592</v>
      </c>
      <c r="H1498" s="25">
        <v>2566</v>
      </c>
      <c r="I1498" s="26">
        <f t="shared" si="45"/>
        <v>-1017182.1547444484</v>
      </c>
      <c r="J1498" s="26">
        <f t="shared" si="46"/>
        <v>1049634.1089160112</v>
      </c>
      <c r="K1498" s="26" t="str">
        <f t="shared" si="47"/>
        <v>Good</v>
      </c>
      <c r="L1498" s="25">
        <f t="shared" si="48"/>
        <v>2566</v>
      </c>
      <c r="M1498" s="26">
        <f t="shared" si="49"/>
        <v>-13975.836194986849</v>
      </c>
      <c r="N1498" s="26">
        <f t="shared" si="50"/>
        <v>20870.014808382854</v>
      </c>
      <c r="O1498" s="26" t="str">
        <f t="shared" si="51"/>
        <v>Good</v>
      </c>
      <c r="P1498" s="25">
        <f t="shared" si="52"/>
        <v>2566</v>
      </c>
      <c r="Q1498" s="25">
        <f t="shared" si="53"/>
        <v>2566</v>
      </c>
    </row>
    <row r="1499" spans="6:17" ht="15.75" customHeight="1" x14ac:dyDescent="0.2">
      <c r="F1499" s="16">
        <v>44363.144463082186</v>
      </c>
      <c r="G1499" s="24">
        <v>44363.144463082186</v>
      </c>
      <c r="H1499" s="25">
        <v>2318</v>
      </c>
      <c r="I1499" s="26">
        <f t="shared" si="45"/>
        <v>-1017182.1547444484</v>
      </c>
      <c r="J1499" s="26">
        <f t="shared" si="46"/>
        <v>1049634.1089160112</v>
      </c>
      <c r="K1499" s="26" t="str">
        <f t="shared" si="47"/>
        <v>Good</v>
      </c>
      <c r="L1499" s="25">
        <f t="shared" si="48"/>
        <v>2318</v>
      </c>
      <c r="M1499" s="26">
        <f t="shared" si="49"/>
        <v>-13975.836194986849</v>
      </c>
      <c r="N1499" s="26">
        <f t="shared" si="50"/>
        <v>20870.014808382854</v>
      </c>
      <c r="O1499" s="26" t="str">
        <f t="shared" si="51"/>
        <v>Good</v>
      </c>
      <c r="P1499" s="25">
        <f t="shared" si="52"/>
        <v>2318</v>
      </c>
      <c r="Q1499" s="25">
        <f t="shared" si="53"/>
        <v>2318</v>
      </c>
    </row>
    <row r="1500" spans="6:17" ht="15.75" customHeight="1" x14ac:dyDescent="0.2">
      <c r="F1500" s="16">
        <v>44362.548358017957</v>
      </c>
      <c r="G1500" s="24">
        <v>44362.548358017957</v>
      </c>
      <c r="H1500" s="25">
        <v>2114</v>
      </c>
      <c r="I1500" s="26">
        <f t="shared" si="45"/>
        <v>-1017182.1547444484</v>
      </c>
      <c r="J1500" s="26">
        <f t="shared" si="46"/>
        <v>1049634.1089160112</v>
      </c>
      <c r="K1500" s="26" t="str">
        <f t="shared" si="47"/>
        <v>Good</v>
      </c>
      <c r="L1500" s="25">
        <f t="shared" si="48"/>
        <v>2114</v>
      </c>
      <c r="M1500" s="26">
        <f t="shared" si="49"/>
        <v>-13975.836194986849</v>
      </c>
      <c r="N1500" s="26">
        <f t="shared" si="50"/>
        <v>20870.014808382854</v>
      </c>
      <c r="O1500" s="26" t="str">
        <f t="shared" si="51"/>
        <v>Good</v>
      </c>
      <c r="P1500" s="25">
        <f t="shared" si="52"/>
        <v>2114</v>
      </c>
      <c r="Q1500" s="25">
        <f t="shared" si="53"/>
        <v>2114</v>
      </c>
    </row>
    <row r="1501" spans="6:17" ht="15.75" customHeight="1" x14ac:dyDescent="0.2">
      <c r="F1501" s="16">
        <v>44362.006961790299</v>
      </c>
      <c r="G1501" s="24">
        <v>44362.006961790299</v>
      </c>
      <c r="H1501" s="25">
        <v>2368</v>
      </c>
      <c r="I1501" s="26">
        <f t="shared" si="45"/>
        <v>-1017182.1547444484</v>
      </c>
      <c r="J1501" s="26">
        <f t="shared" si="46"/>
        <v>1049634.1089160112</v>
      </c>
      <c r="K1501" s="26" t="str">
        <f t="shared" si="47"/>
        <v>Good</v>
      </c>
      <c r="L1501" s="25">
        <f t="shared" si="48"/>
        <v>2368</v>
      </c>
      <c r="M1501" s="26">
        <f t="shared" si="49"/>
        <v>-13975.836194986849</v>
      </c>
      <c r="N1501" s="26">
        <f t="shared" si="50"/>
        <v>20870.014808382854</v>
      </c>
      <c r="O1501" s="26" t="str">
        <f t="shared" si="51"/>
        <v>Good</v>
      </c>
      <c r="P1501" s="25">
        <f t="shared" si="52"/>
        <v>2368</v>
      </c>
      <c r="Q1501" s="25">
        <f t="shared" si="53"/>
        <v>2368</v>
      </c>
    </row>
    <row r="1502" spans="6:17" ht="15.75" customHeight="1" x14ac:dyDescent="0.2">
      <c r="F1502" s="16">
        <v>44361.404915299296</v>
      </c>
      <c r="G1502" s="24">
        <v>44361.404915299296</v>
      </c>
      <c r="H1502" s="25">
        <v>2528</v>
      </c>
      <c r="I1502" s="26">
        <f t="shared" si="45"/>
        <v>-1017182.1547444484</v>
      </c>
      <c r="J1502" s="26">
        <f t="shared" si="46"/>
        <v>1049634.1089160112</v>
      </c>
      <c r="K1502" s="26" t="str">
        <f t="shared" si="47"/>
        <v>Good</v>
      </c>
      <c r="L1502" s="25">
        <f t="shared" si="48"/>
        <v>2528</v>
      </c>
      <c r="M1502" s="26">
        <f t="shared" si="49"/>
        <v>-13975.836194986849</v>
      </c>
      <c r="N1502" s="26">
        <f t="shared" si="50"/>
        <v>20870.014808382854</v>
      </c>
      <c r="O1502" s="26" t="str">
        <f t="shared" si="51"/>
        <v>Good</v>
      </c>
      <c r="P1502" s="25">
        <f t="shared" si="52"/>
        <v>2528</v>
      </c>
      <c r="Q1502" s="25">
        <f t="shared" si="53"/>
        <v>2528</v>
      </c>
    </row>
    <row r="1503" spans="6:17" ht="15.75" customHeight="1" x14ac:dyDescent="0.2">
      <c r="F1503" s="16">
        <v>44358.548199467092</v>
      </c>
      <c r="G1503" s="24">
        <v>44358.548199467092</v>
      </c>
      <c r="H1503" s="25">
        <v>2425</v>
      </c>
      <c r="I1503" s="26">
        <f t="shared" si="45"/>
        <v>-1017182.1547444484</v>
      </c>
      <c r="J1503" s="26">
        <f t="shared" si="46"/>
        <v>1049634.1089160112</v>
      </c>
      <c r="K1503" s="26" t="str">
        <f t="shared" si="47"/>
        <v>Good</v>
      </c>
      <c r="L1503" s="25">
        <f t="shared" si="48"/>
        <v>2425</v>
      </c>
      <c r="M1503" s="26">
        <f t="shared" si="49"/>
        <v>-13975.836194986849</v>
      </c>
      <c r="N1503" s="26">
        <f t="shared" si="50"/>
        <v>20870.014808382854</v>
      </c>
      <c r="O1503" s="26" t="str">
        <f t="shared" si="51"/>
        <v>Good</v>
      </c>
      <c r="P1503" s="25">
        <f t="shared" si="52"/>
        <v>2425</v>
      </c>
      <c r="Q1503" s="25">
        <f t="shared" si="53"/>
        <v>2425</v>
      </c>
    </row>
    <row r="1504" spans="6:17" ht="15.75" customHeight="1" x14ac:dyDescent="0.2">
      <c r="F1504" s="16">
        <v>44357.941533840727</v>
      </c>
      <c r="G1504" s="24">
        <v>44357.941533840727</v>
      </c>
      <c r="H1504" s="25">
        <v>2149</v>
      </c>
      <c r="I1504" s="26">
        <f t="shared" si="45"/>
        <v>-1017182.1547444484</v>
      </c>
      <c r="J1504" s="26">
        <f t="shared" si="46"/>
        <v>1049634.1089160112</v>
      </c>
      <c r="K1504" s="26" t="str">
        <f t="shared" si="47"/>
        <v>Good</v>
      </c>
      <c r="L1504" s="25">
        <f t="shared" si="48"/>
        <v>2149</v>
      </c>
      <c r="M1504" s="26">
        <f t="shared" si="49"/>
        <v>-13975.836194986849</v>
      </c>
      <c r="N1504" s="26">
        <f t="shared" si="50"/>
        <v>20870.014808382854</v>
      </c>
      <c r="O1504" s="26" t="str">
        <f t="shared" si="51"/>
        <v>Good</v>
      </c>
      <c r="P1504" s="25">
        <f t="shared" si="52"/>
        <v>2149</v>
      </c>
      <c r="Q1504" s="25">
        <f t="shared" si="53"/>
        <v>2149</v>
      </c>
    </row>
    <row r="1505" spans="6:17" ht="15.75" customHeight="1" x14ac:dyDescent="0.2">
      <c r="F1505" s="16">
        <v>44357.388159268885</v>
      </c>
      <c r="G1505" s="24">
        <v>44357.388159268885</v>
      </c>
      <c r="H1505" s="25">
        <v>2221</v>
      </c>
      <c r="I1505" s="26">
        <f t="shared" si="45"/>
        <v>-1017182.1547444484</v>
      </c>
      <c r="J1505" s="26">
        <f t="shared" si="46"/>
        <v>1049634.1089160112</v>
      </c>
      <c r="K1505" s="26" t="str">
        <f t="shared" si="47"/>
        <v>Good</v>
      </c>
      <c r="L1505" s="25">
        <f t="shared" si="48"/>
        <v>2221</v>
      </c>
      <c r="M1505" s="26">
        <f t="shared" si="49"/>
        <v>-13975.836194986849</v>
      </c>
      <c r="N1505" s="26">
        <f t="shared" si="50"/>
        <v>20870.014808382854</v>
      </c>
      <c r="O1505" s="26" t="str">
        <f t="shared" si="51"/>
        <v>Good</v>
      </c>
      <c r="P1505" s="25">
        <f t="shared" si="52"/>
        <v>2221</v>
      </c>
      <c r="Q1505" s="25">
        <f t="shared" si="53"/>
        <v>2221</v>
      </c>
    </row>
    <row r="1506" spans="6:17" ht="15.75" customHeight="1" x14ac:dyDescent="0.2">
      <c r="F1506" s="16">
        <v>44356.776780685825</v>
      </c>
      <c r="G1506" s="24">
        <v>44356.776780685825</v>
      </c>
      <c r="H1506" s="25">
        <v>2335</v>
      </c>
      <c r="I1506" s="26">
        <f t="shared" si="45"/>
        <v>-1017182.1547444484</v>
      </c>
      <c r="J1506" s="26">
        <f t="shared" si="46"/>
        <v>1049634.1089160112</v>
      </c>
      <c r="K1506" s="26" t="str">
        <f t="shared" si="47"/>
        <v>Good</v>
      </c>
      <c r="L1506" s="25">
        <f t="shared" si="48"/>
        <v>2335</v>
      </c>
      <c r="M1506" s="26">
        <f t="shared" si="49"/>
        <v>-13975.836194986849</v>
      </c>
      <c r="N1506" s="26">
        <f t="shared" si="50"/>
        <v>20870.014808382854</v>
      </c>
      <c r="O1506" s="26" t="str">
        <f t="shared" si="51"/>
        <v>Good</v>
      </c>
      <c r="P1506" s="25">
        <f t="shared" si="52"/>
        <v>2335</v>
      </c>
      <c r="Q1506" s="25">
        <f t="shared" si="53"/>
        <v>2335</v>
      </c>
    </row>
    <row r="1507" spans="6:17" ht="15.75" customHeight="1" x14ac:dyDescent="0.2">
      <c r="F1507" s="16">
        <v>44356.236294103124</v>
      </c>
      <c r="G1507" s="24">
        <v>44356.236294103124</v>
      </c>
      <c r="H1507" s="25">
        <v>2312</v>
      </c>
      <c r="I1507" s="26">
        <f t="shared" si="45"/>
        <v>-1017182.1547444484</v>
      </c>
      <c r="J1507" s="26">
        <f t="shared" si="46"/>
        <v>1049634.1089160112</v>
      </c>
      <c r="K1507" s="26" t="str">
        <f t="shared" si="47"/>
        <v>Good</v>
      </c>
      <c r="L1507" s="25">
        <f t="shared" si="48"/>
        <v>2312</v>
      </c>
      <c r="M1507" s="26">
        <f t="shared" si="49"/>
        <v>-13975.836194986849</v>
      </c>
      <c r="N1507" s="26">
        <f t="shared" si="50"/>
        <v>20870.014808382854</v>
      </c>
      <c r="O1507" s="26" t="str">
        <f t="shared" si="51"/>
        <v>Good</v>
      </c>
      <c r="P1507" s="25">
        <f t="shared" si="52"/>
        <v>2312</v>
      </c>
      <c r="Q1507" s="25">
        <f t="shared" si="53"/>
        <v>2312</v>
      </c>
    </row>
    <row r="1508" spans="6:17" ht="15.75" customHeight="1" x14ac:dyDescent="0.2">
      <c r="F1508" s="16">
        <v>44355.645907201884</v>
      </c>
      <c r="G1508" s="24">
        <v>44355.645907201884</v>
      </c>
      <c r="H1508" s="25">
        <v>2134</v>
      </c>
      <c r="I1508" s="26">
        <f t="shared" si="45"/>
        <v>-1017182.1547444484</v>
      </c>
      <c r="J1508" s="26">
        <f t="shared" si="46"/>
        <v>1049634.1089160112</v>
      </c>
      <c r="K1508" s="26" t="str">
        <f t="shared" si="47"/>
        <v>Good</v>
      </c>
      <c r="L1508" s="25">
        <f t="shared" si="48"/>
        <v>2134</v>
      </c>
      <c r="M1508" s="26">
        <f t="shared" si="49"/>
        <v>-13975.836194986849</v>
      </c>
      <c r="N1508" s="26">
        <f t="shared" si="50"/>
        <v>20870.014808382854</v>
      </c>
      <c r="O1508" s="26" t="str">
        <f t="shared" si="51"/>
        <v>Good</v>
      </c>
      <c r="P1508" s="25">
        <f t="shared" si="52"/>
        <v>2134</v>
      </c>
      <c r="Q1508" s="25">
        <f t="shared" si="53"/>
        <v>2134</v>
      </c>
    </row>
    <row r="1509" spans="6:17" ht="15.75" customHeight="1" x14ac:dyDescent="0.2">
      <c r="F1509" s="16">
        <v>44355.063016767883</v>
      </c>
      <c r="G1509" s="24">
        <v>44355.063016767883</v>
      </c>
      <c r="H1509" s="25">
        <v>2554</v>
      </c>
      <c r="I1509" s="26">
        <f t="shared" si="45"/>
        <v>-1017182.1547444484</v>
      </c>
      <c r="J1509" s="26">
        <f t="shared" si="46"/>
        <v>1049634.1089160112</v>
      </c>
      <c r="K1509" s="26" t="str">
        <f t="shared" si="47"/>
        <v>Good</v>
      </c>
      <c r="L1509" s="25">
        <f t="shared" si="48"/>
        <v>2554</v>
      </c>
      <c r="M1509" s="26">
        <f t="shared" si="49"/>
        <v>-13975.836194986849</v>
      </c>
      <c r="N1509" s="26">
        <f t="shared" si="50"/>
        <v>20870.014808382854</v>
      </c>
      <c r="O1509" s="26" t="str">
        <f t="shared" si="51"/>
        <v>Good</v>
      </c>
      <c r="P1509" s="25">
        <f t="shared" si="52"/>
        <v>2554</v>
      </c>
      <c r="Q1509" s="25">
        <f t="shared" si="53"/>
        <v>2554</v>
      </c>
    </row>
    <row r="1510" spans="6:17" ht="15.75" customHeight="1" x14ac:dyDescent="0.2">
      <c r="F1510" s="16">
        <v>44354.518968070559</v>
      </c>
      <c r="G1510" s="24">
        <v>44354.518968070559</v>
      </c>
      <c r="H1510" s="25">
        <v>2271</v>
      </c>
      <c r="I1510" s="26">
        <f t="shared" si="45"/>
        <v>-1017182.1547444484</v>
      </c>
      <c r="J1510" s="26">
        <f t="shared" si="46"/>
        <v>1049634.1089160112</v>
      </c>
      <c r="K1510" s="26" t="str">
        <f t="shared" si="47"/>
        <v>Good</v>
      </c>
      <c r="L1510" s="25">
        <f t="shared" si="48"/>
        <v>2271</v>
      </c>
      <c r="M1510" s="26">
        <f t="shared" si="49"/>
        <v>-13975.836194986849</v>
      </c>
      <c r="N1510" s="26">
        <f t="shared" si="50"/>
        <v>20870.014808382854</v>
      </c>
      <c r="O1510" s="26" t="str">
        <f t="shared" si="51"/>
        <v>Good</v>
      </c>
      <c r="P1510" s="25">
        <f t="shared" si="52"/>
        <v>2271</v>
      </c>
      <c r="Q1510" s="25">
        <f t="shared" si="53"/>
        <v>2271</v>
      </c>
    </row>
    <row r="1511" spans="6:17" ht="15.75" customHeight="1" x14ac:dyDescent="0.2">
      <c r="F1511" s="16">
        <v>44351.650438628698</v>
      </c>
      <c r="G1511" s="24">
        <v>44351.650438628698</v>
      </c>
      <c r="H1511" s="25">
        <v>2506</v>
      </c>
      <c r="I1511" s="26">
        <f t="shared" si="45"/>
        <v>-1017182.1547444484</v>
      </c>
      <c r="J1511" s="26">
        <f t="shared" si="46"/>
        <v>1049634.1089160112</v>
      </c>
      <c r="K1511" s="26" t="str">
        <f t="shared" si="47"/>
        <v>Good</v>
      </c>
      <c r="L1511" s="25">
        <f t="shared" si="48"/>
        <v>2506</v>
      </c>
      <c r="M1511" s="26">
        <f t="shared" si="49"/>
        <v>-13975.836194986849</v>
      </c>
      <c r="N1511" s="26">
        <f t="shared" si="50"/>
        <v>20870.014808382854</v>
      </c>
      <c r="O1511" s="26" t="str">
        <f t="shared" si="51"/>
        <v>Good</v>
      </c>
      <c r="P1511" s="25">
        <f t="shared" si="52"/>
        <v>2506</v>
      </c>
      <c r="Q1511" s="25">
        <f t="shared" si="53"/>
        <v>2506</v>
      </c>
    </row>
    <row r="1512" spans="6:17" ht="15.75" customHeight="1" x14ac:dyDescent="0.2">
      <c r="F1512" s="16">
        <v>44351.057912267381</v>
      </c>
      <c r="G1512" s="24">
        <v>44351.057912267381</v>
      </c>
      <c r="H1512" s="25">
        <v>2143</v>
      </c>
      <c r="I1512" s="26">
        <f t="shared" si="45"/>
        <v>-1017182.1547444484</v>
      </c>
      <c r="J1512" s="26">
        <f t="shared" si="46"/>
        <v>1049634.1089160112</v>
      </c>
      <c r="K1512" s="26" t="str">
        <f t="shared" si="47"/>
        <v>Good</v>
      </c>
      <c r="L1512" s="25">
        <f t="shared" si="48"/>
        <v>2143</v>
      </c>
      <c r="M1512" s="26">
        <f t="shared" si="49"/>
        <v>-13975.836194986849</v>
      </c>
      <c r="N1512" s="26">
        <f t="shared" si="50"/>
        <v>20870.014808382854</v>
      </c>
      <c r="O1512" s="26" t="str">
        <f t="shared" si="51"/>
        <v>Good</v>
      </c>
      <c r="P1512" s="25">
        <f t="shared" si="52"/>
        <v>2143</v>
      </c>
      <c r="Q1512" s="25">
        <f t="shared" si="53"/>
        <v>2143</v>
      </c>
    </row>
    <row r="1513" spans="6:17" ht="15.75" customHeight="1" x14ac:dyDescent="0.2">
      <c r="F1513" s="16">
        <v>44350.458576582329</v>
      </c>
      <c r="G1513" s="24">
        <v>44350.458576582329</v>
      </c>
      <c r="H1513" s="25">
        <v>2555</v>
      </c>
      <c r="I1513" s="26">
        <f t="shared" si="45"/>
        <v>-1017182.1547444484</v>
      </c>
      <c r="J1513" s="26">
        <f t="shared" si="46"/>
        <v>1049634.1089160112</v>
      </c>
      <c r="K1513" s="26" t="str">
        <f t="shared" si="47"/>
        <v>Good</v>
      </c>
      <c r="L1513" s="25">
        <f t="shared" si="48"/>
        <v>2555</v>
      </c>
      <c r="M1513" s="26">
        <f t="shared" si="49"/>
        <v>-13975.836194986849</v>
      </c>
      <c r="N1513" s="26">
        <f t="shared" si="50"/>
        <v>20870.014808382854</v>
      </c>
      <c r="O1513" s="26" t="str">
        <f t="shared" si="51"/>
        <v>Good</v>
      </c>
      <c r="P1513" s="25">
        <f t="shared" si="52"/>
        <v>2555</v>
      </c>
      <c r="Q1513" s="25">
        <f t="shared" si="53"/>
        <v>2555</v>
      </c>
    </row>
    <row r="1514" spans="6:17" ht="15.75" customHeight="1" x14ac:dyDescent="0.2">
      <c r="F1514" s="16">
        <v>44349.867243443288</v>
      </c>
      <c r="G1514" s="24">
        <v>44349.867243443288</v>
      </c>
      <c r="H1514" s="25">
        <v>2491</v>
      </c>
      <c r="I1514" s="26">
        <f t="shared" si="45"/>
        <v>-1017182.1547444484</v>
      </c>
      <c r="J1514" s="26">
        <f t="shared" si="46"/>
        <v>1049634.1089160112</v>
      </c>
      <c r="K1514" s="26" t="str">
        <f t="shared" si="47"/>
        <v>Good</v>
      </c>
      <c r="L1514" s="25">
        <f t="shared" si="48"/>
        <v>2491</v>
      </c>
      <c r="M1514" s="26">
        <f t="shared" si="49"/>
        <v>-13975.836194986849</v>
      </c>
      <c r="N1514" s="26">
        <f t="shared" si="50"/>
        <v>20870.014808382854</v>
      </c>
      <c r="O1514" s="26" t="str">
        <f t="shared" si="51"/>
        <v>Good</v>
      </c>
      <c r="P1514" s="25">
        <f t="shared" si="52"/>
        <v>2491</v>
      </c>
      <c r="Q1514" s="25">
        <f t="shared" si="53"/>
        <v>2491</v>
      </c>
    </row>
    <row r="1515" spans="6:17" ht="15.75" customHeight="1" x14ac:dyDescent="0.2">
      <c r="F1515" s="16">
        <v>44349.33488498642</v>
      </c>
      <c r="G1515" s="24">
        <v>44349.33488498642</v>
      </c>
      <c r="H1515" s="25">
        <v>2258</v>
      </c>
      <c r="I1515" s="26">
        <f t="shared" si="45"/>
        <v>-1017182.1547444484</v>
      </c>
      <c r="J1515" s="26">
        <f t="shared" si="46"/>
        <v>1049634.1089160112</v>
      </c>
      <c r="K1515" s="26" t="str">
        <f t="shared" si="47"/>
        <v>Good</v>
      </c>
      <c r="L1515" s="25">
        <f t="shared" si="48"/>
        <v>2258</v>
      </c>
      <c r="M1515" s="26">
        <f t="shared" si="49"/>
        <v>-13975.836194986849</v>
      </c>
      <c r="N1515" s="26">
        <f t="shared" si="50"/>
        <v>20870.014808382854</v>
      </c>
      <c r="O1515" s="26" t="str">
        <f t="shared" si="51"/>
        <v>Good</v>
      </c>
      <c r="P1515" s="25">
        <f t="shared" si="52"/>
        <v>2258</v>
      </c>
      <c r="Q1515" s="25">
        <f t="shared" si="53"/>
        <v>2258</v>
      </c>
    </row>
    <row r="1516" spans="6:17" ht="15.75" customHeight="1" x14ac:dyDescent="0.2">
      <c r="F1516" s="16">
        <v>44348.755939688461</v>
      </c>
      <c r="G1516" s="24">
        <v>44348.755939688461</v>
      </c>
      <c r="H1516" s="25">
        <v>2371</v>
      </c>
      <c r="I1516" s="26">
        <f t="shared" si="45"/>
        <v>-1017182.1547444484</v>
      </c>
      <c r="J1516" s="26">
        <f t="shared" si="46"/>
        <v>1049634.1089160112</v>
      </c>
      <c r="K1516" s="26" t="str">
        <f t="shared" si="47"/>
        <v>Good</v>
      </c>
      <c r="L1516" s="25">
        <f t="shared" si="48"/>
        <v>2371</v>
      </c>
      <c r="M1516" s="26">
        <f t="shared" si="49"/>
        <v>-13975.836194986849</v>
      </c>
      <c r="N1516" s="26">
        <f t="shared" si="50"/>
        <v>20870.014808382854</v>
      </c>
      <c r="O1516" s="26" t="str">
        <f t="shared" si="51"/>
        <v>Good</v>
      </c>
      <c r="P1516" s="25">
        <f t="shared" si="52"/>
        <v>2371</v>
      </c>
      <c r="Q1516" s="25">
        <f t="shared" si="53"/>
        <v>2371</v>
      </c>
    </row>
    <row r="1517" spans="6:17" ht="15.75" customHeight="1" x14ac:dyDescent="0.2">
      <c r="F1517" s="16">
        <v>44348.151376609552</v>
      </c>
      <c r="G1517" s="24">
        <v>44348.151376609552</v>
      </c>
      <c r="H1517" s="25">
        <v>2470</v>
      </c>
      <c r="I1517" s="26">
        <f t="shared" si="45"/>
        <v>-1017182.1547444484</v>
      </c>
      <c r="J1517" s="26">
        <f t="shared" si="46"/>
        <v>1049634.1089160112</v>
      </c>
      <c r="K1517" s="26" t="str">
        <f t="shared" si="47"/>
        <v>Good</v>
      </c>
      <c r="L1517" s="25">
        <f t="shared" si="48"/>
        <v>2470</v>
      </c>
      <c r="M1517" s="26">
        <f t="shared" si="49"/>
        <v>-13975.836194986849</v>
      </c>
      <c r="N1517" s="26">
        <f t="shared" si="50"/>
        <v>20870.014808382854</v>
      </c>
      <c r="O1517" s="26" t="str">
        <f t="shared" si="51"/>
        <v>Good</v>
      </c>
      <c r="P1517" s="25">
        <f t="shared" si="52"/>
        <v>2470</v>
      </c>
      <c r="Q1517" s="25">
        <f t="shared" si="53"/>
        <v>2470</v>
      </c>
    </row>
    <row r="1518" spans="6:17" ht="15.75" customHeight="1" x14ac:dyDescent="0.2">
      <c r="F1518" s="16">
        <v>44347.559397854326</v>
      </c>
      <c r="G1518" s="24">
        <v>44347.559397854326</v>
      </c>
      <c r="H1518" s="25">
        <v>2764</v>
      </c>
      <c r="I1518" s="26">
        <f t="shared" si="45"/>
        <v>-1017182.1547444484</v>
      </c>
      <c r="J1518" s="26">
        <f t="shared" si="46"/>
        <v>1049634.1089160112</v>
      </c>
      <c r="K1518" s="26" t="str">
        <f t="shared" si="47"/>
        <v>Good</v>
      </c>
      <c r="L1518" s="25">
        <f t="shared" si="48"/>
        <v>2764</v>
      </c>
      <c r="M1518" s="26">
        <f t="shared" si="49"/>
        <v>-13975.836194986849</v>
      </c>
      <c r="N1518" s="26">
        <f t="shared" si="50"/>
        <v>20870.014808382854</v>
      </c>
      <c r="O1518" s="26" t="str">
        <f t="shared" si="51"/>
        <v>Good</v>
      </c>
      <c r="P1518" s="25">
        <f t="shared" si="52"/>
        <v>2764</v>
      </c>
      <c r="Q1518" s="25">
        <f t="shared" si="53"/>
        <v>2764</v>
      </c>
    </row>
    <row r="1519" spans="6:17" ht="15.75" customHeight="1" x14ac:dyDescent="0.2">
      <c r="F1519" s="16">
        <v>44347.017068044057</v>
      </c>
      <c r="G1519" s="24">
        <v>44347.017068044057</v>
      </c>
      <c r="H1519" s="25">
        <v>2557</v>
      </c>
      <c r="I1519" s="26">
        <f t="shared" si="45"/>
        <v>-1017182.1547444484</v>
      </c>
      <c r="J1519" s="26">
        <f t="shared" si="46"/>
        <v>1049634.1089160112</v>
      </c>
      <c r="K1519" s="26" t="str">
        <f t="shared" si="47"/>
        <v>Good</v>
      </c>
      <c r="L1519" s="25">
        <f t="shared" si="48"/>
        <v>2557</v>
      </c>
      <c r="M1519" s="26">
        <f t="shared" si="49"/>
        <v>-13975.836194986849</v>
      </c>
      <c r="N1519" s="26">
        <f t="shared" si="50"/>
        <v>20870.014808382854</v>
      </c>
      <c r="O1519" s="26" t="str">
        <f t="shared" si="51"/>
        <v>Good</v>
      </c>
      <c r="P1519" s="25">
        <f t="shared" si="52"/>
        <v>2557</v>
      </c>
      <c r="Q1519" s="25">
        <f t="shared" si="53"/>
        <v>2557</v>
      </c>
    </row>
    <row r="1520" spans="6:17" ht="15.75" customHeight="1" x14ac:dyDescent="0.2">
      <c r="F1520" s="16">
        <v>44344.713157551028</v>
      </c>
      <c r="G1520" s="24">
        <v>44344.713157551028</v>
      </c>
      <c r="H1520" s="25">
        <v>2221</v>
      </c>
      <c r="I1520" s="26">
        <f t="shared" si="45"/>
        <v>-1017182.1547444484</v>
      </c>
      <c r="J1520" s="26">
        <f t="shared" si="46"/>
        <v>1049634.1089160112</v>
      </c>
      <c r="K1520" s="26" t="str">
        <f t="shared" si="47"/>
        <v>Good</v>
      </c>
      <c r="L1520" s="25">
        <f t="shared" si="48"/>
        <v>2221</v>
      </c>
      <c r="M1520" s="26">
        <f t="shared" si="49"/>
        <v>-13975.836194986849</v>
      </c>
      <c r="N1520" s="26">
        <f t="shared" si="50"/>
        <v>20870.014808382854</v>
      </c>
      <c r="O1520" s="26" t="str">
        <f t="shared" si="51"/>
        <v>Good</v>
      </c>
      <c r="P1520" s="25">
        <f t="shared" si="52"/>
        <v>2221</v>
      </c>
      <c r="Q1520" s="25">
        <f t="shared" si="53"/>
        <v>2221</v>
      </c>
    </row>
    <row r="1521" spans="6:17" ht="15.75" customHeight="1" x14ac:dyDescent="0.2">
      <c r="F1521" s="16">
        <v>44344.146698547418</v>
      </c>
      <c r="G1521" s="24">
        <v>44344.146698547418</v>
      </c>
      <c r="H1521" s="25">
        <v>2641</v>
      </c>
      <c r="I1521" s="26">
        <f t="shared" si="45"/>
        <v>-1017182.1547444484</v>
      </c>
      <c r="J1521" s="26">
        <f t="shared" si="46"/>
        <v>1049634.1089160112</v>
      </c>
      <c r="K1521" s="26" t="str">
        <f t="shared" si="47"/>
        <v>Good</v>
      </c>
      <c r="L1521" s="25">
        <f t="shared" si="48"/>
        <v>2641</v>
      </c>
      <c r="M1521" s="26">
        <f t="shared" si="49"/>
        <v>-13975.836194986849</v>
      </c>
      <c r="N1521" s="26">
        <f t="shared" si="50"/>
        <v>20870.014808382854</v>
      </c>
      <c r="O1521" s="26" t="str">
        <f t="shared" si="51"/>
        <v>Good</v>
      </c>
      <c r="P1521" s="25">
        <f t="shared" si="52"/>
        <v>2641</v>
      </c>
      <c r="Q1521" s="25">
        <f t="shared" si="53"/>
        <v>2641</v>
      </c>
    </row>
    <row r="1522" spans="6:17" ht="15.75" customHeight="1" x14ac:dyDescent="0.2">
      <c r="F1522" s="16">
        <v>44343.570470277176</v>
      </c>
      <c r="G1522" s="24">
        <v>44343.570470277176</v>
      </c>
      <c r="H1522" s="25">
        <v>2653</v>
      </c>
      <c r="I1522" s="26">
        <f t="shared" si="45"/>
        <v>-1017182.1547444484</v>
      </c>
      <c r="J1522" s="26">
        <f t="shared" si="46"/>
        <v>1049634.1089160112</v>
      </c>
      <c r="K1522" s="26" t="str">
        <f t="shared" si="47"/>
        <v>Good</v>
      </c>
      <c r="L1522" s="25">
        <f t="shared" si="48"/>
        <v>2653</v>
      </c>
      <c r="M1522" s="26">
        <f t="shared" si="49"/>
        <v>-13975.836194986849</v>
      </c>
      <c r="N1522" s="26">
        <f t="shared" si="50"/>
        <v>20870.014808382854</v>
      </c>
      <c r="O1522" s="26" t="str">
        <f t="shared" si="51"/>
        <v>Good</v>
      </c>
      <c r="P1522" s="25">
        <f t="shared" si="52"/>
        <v>2653</v>
      </c>
      <c r="Q1522" s="25">
        <f t="shared" si="53"/>
        <v>2653</v>
      </c>
    </row>
    <row r="1523" spans="6:17" ht="15.75" customHeight="1" x14ac:dyDescent="0.2">
      <c r="F1523" s="16">
        <v>44343.025226236627</v>
      </c>
      <c r="G1523" s="24">
        <v>44343.025226236627</v>
      </c>
      <c r="H1523" s="25">
        <v>2584</v>
      </c>
      <c r="I1523" s="26">
        <f t="shared" si="45"/>
        <v>-1017182.1547444484</v>
      </c>
      <c r="J1523" s="26">
        <f t="shared" si="46"/>
        <v>1049634.1089160112</v>
      </c>
      <c r="K1523" s="26" t="str">
        <f t="shared" si="47"/>
        <v>Good</v>
      </c>
      <c r="L1523" s="25">
        <f t="shared" si="48"/>
        <v>2584</v>
      </c>
      <c r="M1523" s="26">
        <f t="shared" si="49"/>
        <v>-13975.836194986849</v>
      </c>
      <c r="N1523" s="26">
        <f t="shared" si="50"/>
        <v>20870.014808382854</v>
      </c>
      <c r="O1523" s="26" t="str">
        <f t="shared" si="51"/>
        <v>Good</v>
      </c>
      <c r="P1523" s="25">
        <f t="shared" si="52"/>
        <v>2584</v>
      </c>
      <c r="Q1523" s="25">
        <f t="shared" si="53"/>
        <v>2584</v>
      </c>
    </row>
    <row r="1524" spans="6:17" ht="15.75" customHeight="1" x14ac:dyDescent="0.2">
      <c r="F1524" s="16">
        <v>44342.459358112414</v>
      </c>
      <c r="G1524" s="24">
        <v>44342.459358112414</v>
      </c>
      <c r="H1524" s="25">
        <v>2394</v>
      </c>
      <c r="I1524" s="26">
        <f t="shared" si="45"/>
        <v>-1017182.1547444484</v>
      </c>
      <c r="J1524" s="26">
        <f t="shared" si="46"/>
        <v>1049634.1089160112</v>
      </c>
      <c r="K1524" s="26" t="str">
        <f t="shared" si="47"/>
        <v>Good</v>
      </c>
      <c r="L1524" s="25">
        <f t="shared" si="48"/>
        <v>2394</v>
      </c>
      <c r="M1524" s="26">
        <f t="shared" si="49"/>
        <v>-13975.836194986849</v>
      </c>
      <c r="N1524" s="26">
        <f t="shared" si="50"/>
        <v>20870.014808382854</v>
      </c>
      <c r="O1524" s="26" t="str">
        <f t="shared" si="51"/>
        <v>Good</v>
      </c>
      <c r="P1524" s="25">
        <f t="shared" si="52"/>
        <v>2394</v>
      </c>
      <c r="Q1524" s="25">
        <f t="shared" si="53"/>
        <v>2394</v>
      </c>
    </row>
    <row r="1525" spans="6:17" ht="15.75" customHeight="1" x14ac:dyDescent="0.2">
      <c r="F1525" s="16">
        <v>44341.876321953649</v>
      </c>
      <c r="G1525" s="24">
        <v>44341.876321953649</v>
      </c>
      <c r="H1525" s="25">
        <v>2308</v>
      </c>
      <c r="I1525" s="26">
        <f t="shared" si="45"/>
        <v>-1017182.1547444484</v>
      </c>
      <c r="J1525" s="26">
        <f t="shared" si="46"/>
        <v>1049634.1089160112</v>
      </c>
      <c r="K1525" s="26" t="str">
        <f t="shared" si="47"/>
        <v>Good</v>
      </c>
      <c r="L1525" s="25">
        <f t="shared" si="48"/>
        <v>2308</v>
      </c>
      <c r="M1525" s="26">
        <f t="shared" si="49"/>
        <v>-13975.836194986849</v>
      </c>
      <c r="N1525" s="26">
        <f t="shared" si="50"/>
        <v>20870.014808382854</v>
      </c>
      <c r="O1525" s="26" t="str">
        <f t="shared" si="51"/>
        <v>Good</v>
      </c>
      <c r="P1525" s="25">
        <f t="shared" si="52"/>
        <v>2308</v>
      </c>
      <c r="Q1525" s="25">
        <f t="shared" si="53"/>
        <v>2308</v>
      </c>
    </row>
    <row r="1526" spans="6:17" ht="15.75" customHeight="1" x14ac:dyDescent="0.2">
      <c r="F1526" s="16">
        <v>44341.340887864426</v>
      </c>
      <c r="G1526" s="24">
        <v>44341.340887864426</v>
      </c>
      <c r="H1526" s="25">
        <v>2500</v>
      </c>
      <c r="I1526" s="26">
        <f t="shared" si="45"/>
        <v>-1017182.1547444484</v>
      </c>
      <c r="J1526" s="26">
        <f t="shared" si="46"/>
        <v>1049634.1089160112</v>
      </c>
      <c r="K1526" s="26" t="str">
        <f t="shared" si="47"/>
        <v>Good</v>
      </c>
      <c r="L1526" s="25">
        <f t="shared" si="48"/>
        <v>2500</v>
      </c>
      <c r="M1526" s="26">
        <f t="shared" si="49"/>
        <v>-13975.836194986849</v>
      </c>
      <c r="N1526" s="26">
        <f t="shared" si="50"/>
        <v>20870.014808382854</v>
      </c>
      <c r="O1526" s="26" t="str">
        <f t="shared" si="51"/>
        <v>Good</v>
      </c>
      <c r="P1526" s="25">
        <f t="shared" si="52"/>
        <v>2500</v>
      </c>
      <c r="Q1526" s="25">
        <f t="shared" si="53"/>
        <v>2500</v>
      </c>
    </row>
    <row r="1527" spans="6:17" ht="15.75" customHeight="1" x14ac:dyDescent="0.2">
      <c r="F1527" s="16">
        <v>44340.776549601251</v>
      </c>
      <c r="G1527" s="24">
        <v>44340.776549601251</v>
      </c>
      <c r="H1527" s="25">
        <v>2403</v>
      </c>
      <c r="I1527" s="26">
        <f t="shared" si="45"/>
        <v>-1017182.1547444484</v>
      </c>
      <c r="J1527" s="26">
        <f t="shared" si="46"/>
        <v>1049634.1089160112</v>
      </c>
      <c r="K1527" s="26" t="str">
        <f t="shared" si="47"/>
        <v>Good</v>
      </c>
      <c r="L1527" s="25">
        <f t="shared" si="48"/>
        <v>2403</v>
      </c>
      <c r="M1527" s="26">
        <f t="shared" si="49"/>
        <v>-13975.836194986849</v>
      </c>
      <c r="N1527" s="26">
        <f t="shared" si="50"/>
        <v>20870.014808382854</v>
      </c>
      <c r="O1527" s="26" t="str">
        <f t="shared" si="51"/>
        <v>Good</v>
      </c>
      <c r="P1527" s="25">
        <f t="shared" si="52"/>
        <v>2403</v>
      </c>
      <c r="Q1527" s="25">
        <f t="shared" si="53"/>
        <v>2403</v>
      </c>
    </row>
    <row r="1528" spans="6:17" ht="15.75" customHeight="1" x14ac:dyDescent="0.2">
      <c r="F1528" s="16">
        <v>44340.185963271288</v>
      </c>
      <c r="G1528" s="24">
        <v>44340.185963271288</v>
      </c>
      <c r="H1528" s="25">
        <v>2772</v>
      </c>
      <c r="I1528" s="26">
        <f t="shared" si="45"/>
        <v>-1017182.1547444484</v>
      </c>
      <c r="J1528" s="26">
        <f t="shared" si="46"/>
        <v>1049634.1089160112</v>
      </c>
      <c r="K1528" s="26" t="str">
        <f t="shared" si="47"/>
        <v>Good</v>
      </c>
      <c r="L1528" s="25">
        <f t="shared" si="48"/>
        <v>2772</v>
      </c>
      <c r="M1528" s="26">
        <f t="shared" si="49"/>
        <v>-13975.836194986849</v>
      </c>
      <c r="N1528" s="26">
        <f t="shared" si="50"/>
        <v>20870.014808382854</v>
      </c>
      <c r="O1528" s="26" t="str">
        <f t="shared" si="51"/>
        <v>Good</v>
      </c>
      <c r="P1528" s="25">
        <f t="shared" si="52"/>
        <v>2772</v>
      </c>
      <c r="Q1528" s="25">
        <f t="shared" si="53"/>
        <v>2772</v>
      </c>
    </row>
    <row r="1529" spans="6:17" ht="15.75" customHeight="1" x14ac:dyDescent="0.2">
      <c r="F1529" s="16">
        <v>44337.881838267429</v>
      </c>
      <c r="G1529" s="24">
        <v>44337.881838267429</v>
      </c>
      <c r="H1529" s="25">
        <v>2609</v>
      </c>
      <c r="I1529" s="26">
        <f t="shared" si="45"/>
        <v>-1017182.1547444484</v>
      </c>
      <c r="J1529" s="26">
        <f t="shared" si="46"/>
        <v>1049634.1089160112</v>
      </c>
      <c r="K1529" s="26" t="str">
        <f t="shared" si="47"/>
        <v>Good</v>
      </c>
      <c r="L1529" s="25">
        <f t="shared" si="48"/>
        <v>2609</v>
      </c>
      <c r="M1529" s="26">
        <f t="shared" si="49"/>
        <v>-13975.836194986849</v>
      </c>
      <c r="N1529" s="26">
        <f t="shared" si="50"/>
        <v>20870.014808382854</v>
      </c>
      <c r="O1529" s="26" t="str">
        <f t="shared" si="51"/>
        <v>Good</v>
      </c>
      <c r="P1529" s="25">
        <f t="shared" si="52"/>
        <v>2609</v>
      </c>
      <c r="Q1529" s="25">
        <f t="shared" si="53"/>
        <v>2609</v>
      </c>
    </row>
    <row r="1530" spans="6:17" ht="15.75" customHeight="1" x14ac:dyDescent="0.2">
      <c r="F1530" s="16">
        <v>44337.312636292125</v>
      </c>
      <c r="G1530" s="24">
        <v>44337.312636292125</v>
      </c>
      <c r="H1530" s="25">
        <v>2534</v>
      </c>
      <c r="I1530" s="26">
        <f t="shared" si="45"/>
        <v>-1017182.1547444484</v>
      </c>
      <c r="J1530" s="26">
        <f t="shared" si="46"/>
        <v>1049634.1089160112</v>
      </c>
      <c r="K1530" s="26" t="str">
        <f t="shared" si="47"/>
        <v>Good</v>
      </c>
      <c r="L1530" s="25">
        <f t="shared" si="48"/>
        <v>2534</v>
      </c>
      <c r="M1530" s="26">
        <f t="shared" si="49"/>
        <v>-13975.836194986849</v>
      </c>
      <c r="N1530" s="26">
        <f t="shared" si="50"/>
        <v>20870.014808382854</v>
      </c>
      <c r="O1530" s="26" t="str">
        <f t="shared" si="51"/>
        <v>Good</v>
      </c>
      <c r="P1530" s="25">
        <f t="shared" si="52"/>
        <v>2534</v>
      </c>
      <c r="Q1530" s="25">
        <f t="shared" si="53"/>
        <v>2534</v>
      </c>
    </row>
    <row r="1531" spans="6:17" ht="15.75" customHeight="1" x14ac:dyDescent="0.2">
      <c r="F1531" s="16">
        <v>44336.710427114209</v>
      </c>
      <c r="G1531" s="24">
        <v>44336.710427114209</v>
      </c>
      <c r="H1531" s="25">
        <v>2358</v>
      </c>
      <c r="I1531" s="26">
        <f t="shared" si="45"/>
        <v>-1017182.1547444484</v>
      </c>
      <c r="J1531" s="26">
        <f t="shared" si="46"/>
        <v>1049634.1089160112</v>
      </c>
      <c r="K1531" s="26" t="str">
        <f t="shared" si="47"/>
        <v>Good</v>
      </c>
      <c r="L1531" s="25">
        <f t="shared" si="48"/>
        <v>2358</v>
      </c>
      <c r="M1531" s="26">
        <f t="shared" si="49"/>
        <v>-13975.836194986849</v>
      </c>
      <c r="N1531" s="26">
        <f t="shared" si="50"/>
        <v>20870.014808382854</v>
      </c>
      <c r="O1531" s="26" t="str">
        <f t="shared" si="51"/>
        <v>Good</v>
      </c>
      <c r="P1531" s="25">
        <f t="shared" si="52"/>
        <v>2358</v>
      </c>
      <c r="Q1531" s="25">
        <f t="shared" si="53"/>
        <v>2358</v>
      </c>
    </row>
    <row r="1532" spans="6:17" ht="15.75" customHeight="1" x14ac:dyDescent="0.2">
      <c r="F1532" s="16">
        <v>44336.106090784881</v>
      </c>
      <c r="G1532" s="24">
        <v>44336.106090784881</v>
      </c>
      <c r="H1532" s="25">
        <v>2555</v>
      </c>
      <c r="I1532" s="26">
        <f t="shared" si="45"/>
        <v>-1017182.1547444484</v>
      </c>
      <c r="J1532" s="26">
        <f t="shared" si="46"/>
        <v>1049634.1089160112</v>
      </c>
      <c r="K1532" s="26" t="str">
        <f t="shared" si="47"/>
        <v>Good</v>
      </c>
      <c r="L1532" s="25">
        <f t="shared" si="48"/>
        <v>2555</v>
      </c>
      <c r="M1532" s="26">
        <f t="shared" si="49"/>
        <v>-13975.836194986849</v>
      </c>
      <c r="N1532" s="26">
        <f t="shared" si="50"/>
        <v>20870.014808382854</v>
      </c>
      <c r="O1532" s="26" t="str">
        <f t="shared" si="51"/>
        <v>Good</v>
      </c>
      <c r="P1532" s="25">
        <f t="shared" si="52"/>
        <v>2555</v>
      </c>
      <c r="Q1532" s="25">
        <f t="shared" si="53"/>
        <v>2555</v>
      </c>
    </row>
    <row r="1533" spans="6:17" ht="15.75" customHeight="1" x14ac:dyDescent="0.2">
      <c r="F1533" s="16">
        <v>44335.520361456503</v>
      </c>
      <c r="G1533" s="24">
        <v>44335.520361456503</v>
      </c>
      <c r="H1533" s="25">
        <v>2582</v>
      </c>
      <c r="I1533" s="26">
        <f t="shared" si="45"/>
        <v>-1017182.1547444484</v>
      </c>
      <c r="J1533" s="26">
        <f t="shared" si="46"/>
        <v>1049634.1089160112</v>
      </c>
      <c r="K1533" s="26" t="str">
        <f t="shared" si="47"/>
        <v>Good</v>
      </c>
      <c r="L1533" s="25">
        <f t="shared" si="48"/>
        <v>2582</v>
      </c>
      <c r="M1533" s="26">
        <f t="shared" si="49"/>
        <v>-13975.836194986849</v>
      </c>
      <c r="N1533" s="26">
        <f t="shared" si="50"/>
        <v>20870.014808382854</v>
      </c>
      <c r="O1533" s="26" t="str">
        <f t="shared" si="51"/>
        <v>Good</v>
      </c>
      <c r="P1533" s="25">
        <f t="shared" si="52"/>
        <v>2582</v>
      </c>
      <c r="Q1533" s="25">
        <f t="shared" si="53"/>
        <v>2582</v>
      </c>
    </row>
    <row r="1534" spans="6:17" ht="15.75" customHeight="1" x14ac:dyDescent="0.2">
      <c r="F1534" s="16">
        <v>44334.945246783667</v>
      </c>
      <c r="G1534" s="24">
        <v>44334.945246783667</v>
      </c>
      <c r="H1534" s="25">
        <v>2555</v>
      </c>
      <c r="I1534" s="26">
        <f t="shared" si="45"/>
        <v>-1017182.1547444484</v>
      </c>
      <c r="J1534" s="26">
        <f t="shared" si="46"/>
        <v>1049634.1089160112</v>
      </c>
      <c r="K1534" s="26" t="str">
        <f t="shared" si="47"/>
        <v>Good</v>
      </c>
      <c r="L1534" s="25">
        <f t="shared" si="48"/>
        <v>2555</v>
      </c>
      <c r="M1534" s="26">
        <f t="shared" si="49"/>
        <v>-13975.836194986849</v>
      </c>
      <c r="N1534" s="26">
        <f t="shared" si="50"/>
        <v>20870.014808382854</v>
      </c>
      <c r="O1534" s="26" t="str">
        <f t="shared" si="51"/>
        <v>Good</v>
      </c>
      <c r="P1534" s="25">
        <f t="shared" si="52"/>
        <v>2555</v>
      </c>
      <c r="Q1534" s="25">
        <f t="shared" si="53"/>
        <v>2555</v>
      </c>
    </row>
    <row r="1535" spans="6:17" ht="15.75" customHeight="1" x14ac:dyDescent="0.2">
      <c r="F1535" s="16">
        <v>44334.354182657342</v>
      </c>
      <c r="G1535" s="24">
        <v>44334.354182657342</v>
      </c>
      <c r="H1535" s="25">
        <v>2569</v>
      </c>
      <c r="I1535" s="26">
        <f t="shared" ref="I1535:I1706" si="54">$S$5-$T$5*1.96</f>
        <v>-1017182.1547444484</v>
      </c>
      <c r="J1535" s="26">
        <f t="shared" ref="J1535:J1706" si="55">$S$5+$T$5*1.96</f>
        <v>1049634.1089160112</v>
      </c>
      <c r="K1535" s="26" t="str">
        <f t="shared" ref="K1535:K1706" si="56">IF(AND(H1535&gt;=I1535,H1535&lt;=J1535),"Good","For Replacement")</f>
        <v>Good</v>
      </c>
      <c r="L1535" s="25">
        <f t="shared" ref="L1535:L1706" si="57">IF(K1535="Good",H1535,(H1536+H1534)/2)</f>
        <v>2569</v>
      </c>
      <c r="M1535" s="26">
        <f t="shared" ref="M1535:M1706" si="58">$V$5-$W$5*1.96</f>
        <v>-13975.836194986849</v>
      </c>
      <c r="N1535" s="26">
        <f t="shared" ref="N1535:N1706" si="59">$V$5+$W$5*1.96</f>
        <v>20870.014808382854</v>
      </c>
      <c r="O1535" s="26" t="str">
        <f t="shared" ref="O1535:O1706" si="60">IF(AND(L1535&gt;=M1535,L1535&lt;=N1535),"Good","For Replacement")</f>
        <v>Good</v>
      </c>
      <c r="P1535" s="25">
        <f t="shared" ref="P1535:P1706" si="61">IF(O1535="Good",L1535,(L1536+L1534)/2)</f>
        <v>2569</v>
      </c>
      <c r="Q1535" s="25">
        <f t="shared" ref="Q1535:Q1706" si="62">P1535</f>
        <v>2569</v>
      </c>
    </row>
    <row r="1536" spans="6:17" ht="15.75" customHeight="1" x14ac:dyDescent="0.2">
      <c r="F1536" s="16">
        <v>44333.767053674012</v>
      </c>
      <c r="G1536" s="24">
        <v>44333.767053674012</v>
      </c>
      <c r="H1536" s="25">
        <v>2710</v>
      </c>
      <c r="I1536" s="26">
        <f t="shared" si="54"/>
        <v>-1017182.1547444484</v>
      </c>
      <c r="J1536" s="26">
        <f t="shared" si="55"/>
        <v>1049634.1089160112</v>
      </c>
      <c r="K1536" s="26" t="str">
        <f t="shared" si="56"/>
        <v>Good</v>
      </c>
      <c r="L1536" s="25">
        <f t="shared" si="57"/>
        <v>2710</v>
      </c>
      <c r="M1536" s="26">
        <f t="shared" si="58"/>
        <v>-13975.836194986849</v>
      </c>
      <c r="N1536" s="26">
        <f t="shared" si="59"/>
        <v>20870.014808382854</v>
      </c>
      <c r="O1536" s="26" t="str">
        <f t="shared" si="60"/>
        <v>Good</v>
      </c>
      <c r="P1536" s="25">
        <f t="shared" si="61"/>
        <v>2710</v>
      </c>
      <c r="Q1536" s="25">
        <f t="shared" si="62"/>
        <v>2710</v>
      </c>
    </row>
    <row r="1537" spans="6:17" ht="15.75" customHeight="1" x14ac:dyDescent="0.2">
      <c r="F1537" s="16">
        <v>44333.156834616246</v>
      </c>
      <c r="G1537" s="24">
        <v>44333.156834616246</v>
      </c>
      <c r="H1537" s="25">
        <v>2282</v>
      </c>
      <c r="I1537" s="26">
        <f t="shared" si="54"/>
        <v>-1017182.1547444484</v>
      </c>
      <c r="J1537" s="26">
        <f t="shared" si="55"/>
        <v>1049634.1089160112</v>
      </c>
      <c r="K1537" s="26" t="str">
        <f t="shared" si="56"/>
        <v>Good</v>
      </c>
      <c r="L1537" s="25">
        <f t="shared" si="57"/>
        <v>2282</v>
      </c>
      <c r="M1537" s="26">
        <f t="shared" si="58"/>
        <v>-13975.836194986849</v>
      </c>
      <c r="N1537" s="26">
        <f t="shared" si="59"/>
        <v>20870.014808382854</v>
      </c>
      <c r="O1537" s="26" t="str">
        <f t="shared" si="60"/>
        <v>Good</v>
      </c>
      <c r="P1537" s="25">
        <f t="shared" si="61"/>
        <v>2282</v>
      </c>
      <c r="Q1537" s="25">
        <f t="shared" si="62"/>
        <v>2282</v>
      </c>
    </row>
    <row r="1538" spans="6:17" ht="15.75" customHeight="1" x14ac:dyDescent="0.2">
      <c r="F1538" s="16">
        <v>44330.938465968553</v>
      </c>
      <c r="G1538" s="24">
        <v>44330.938465968553</v>
      </c>
      <c r="H1538" s="25">
        <v>2317</v>
      </c>
      <c r="I1538" s="26">
        <f t="shared" si="54"/>
        <v>-1017182.1547444484</v>
      </c>
      <c r="J1538" s="26">
        <f t="shared" si="55"/>
        <v>1049634.1089160112</v>
      </c>
      <c r="K1538" s="26" t="str">
        <f t="shared" si="56"/>
        <v>Good</v>
      </c>
      <c r="L1538" s="25">
        <f t="shared" si="57"/>
        <v>2317</v>
      </c>
      <c r="M1538" s="26">
        <f t="shared" si="58"/>
        <v>-13975.836194986849</v>
      </c>
      <c r="N1538" s="26">
        <f t="shared" si="59"/>
        <v>20870.014808382854</v>
      </c>
      <c r="O1538" s="26" t="str">
        <f t="shared" si="60"/>
        <v>Good</v>
      </c>
      <c r="P1538" s="25">
        <f t="shared" si="61"/>
        <v>2317</v>
      </c>
      <c r="Q1538" s="25">
        <f t="shared" si="62"/>
        <v>2317</v>
      </c>
    </row>
    <row r="1539" spans="6:17" ht="15.75" customHeight="1" x14ac:dyDescent="0.2">
      <c r="F1539" s="16">
        <v>44330.338888272141</v>
      </c>
      <c r="G1539" s="24">
        <v>44330.338888272141</v>
      </c>
      <c r="H1539" s="25">
        <v>2699</v>
      </c>
      <c r="I1539" s="26">
        <f t="shared" si="54"/>
        <v>-1017182.1547444484</v>
      </c>
      <c r="J1539" s="26">
        <f t="shared" si="55"/>
        <v>1049634.1089160112</v>
      </c>
      <c r="K1539" s="26" t="str">
        <f t="shared" si="56"/>
        <v>Good</v>
      </c>
      <c r="L1539" s="25">
        <f t="shared" si="57"/>
        <v>2699</v>
      </c>
      <c r="M1539" s="26">
        <f t="shared" si="58"/>
        <v>-13975.836194986849</v>
      </c>
      <c r="N1539" s="26">
        <f t="shared" si="59"/>
        <v>20870.014808382854</v>
      </c>
      <c r="O1539" s="26" t="str">
        <f t="shared" si="60"/>
        <v>Good</v>
      </c>
      <c r="P1539" s="25">
        <f t="shared" si="61"/>
        <v>2699</v>
      </c>
      <c r="Q1539" s="25">
        <f t="shared" si="62"/>
        <v>2699</v>
      </c>
    </row>
    <row r="1540" spans="6:17" ht="15.75" customHeight="1" x14ac:dyDescent="0.2">
      <c r="F1540" s="16">
        <v>44329.778129436752</v>
      </c>
      <c r="G1540" s="24">
        <v>44329.778129436752</v>
      </c>
      <c r="H1540" s="25">
        <v>2337</v>
      </c>
      <c r="I1540" s="26">
        <f t="shared" si="54"/>
        <v>-1017182.1547444484</v>
      </c>
      <c r="J1540" s="26">
        <f t="shared" si="55"/>
        <v>1049634.1089160112</v>
      </c>
      <c r="K1540" s="26" t="str">
        <f t="shared" si="56"/>
        <v>Good</v>
      </c>
      <c r="L1540" s="25">
        <f t="shared" si="57"/>
        <v>2337</v>
      </c>
      <c r="M1540" s="26">
        <f t="shared" si="58"/>
        <v>-13975.836194986849</v>
      </c>
      <c r="N1540" s="26">
        <f t="shared" si="59"/>
        <v>20870.014808382854</v>
      </c>
      <c r="O1540" s="26" t="str">
        <f t="shared" si="60"/>
        <v>Good</v>
      </c>
      <c r="P1540" s="25">
        <f t="shared" si="61"/>
        <v>2337</v>
      </c>
      <c r="Q1540" s="25">
        <f t="shared" si="62"/>
        <v>2337</v>
      </c>
    </row>
    <row r="1541" spans="6:17" ht="15.75" customHeight="1" x14ac:dyDescent="0.2">
      <c r="F1541" s="16">
        <v>44329.246862516178</v>
      </c>
      <c r="G1541" s="24">
        <v>44329.246862516178</v>
      </c>
      <c r="H1541" s="25">
        <v>2668</v>
      </c>
      <c r="I1541" s="26">
        <f t="shared" si="54"/>
        <v>-1017182.1547444484</v>
      </c>
      <c r="J1541" s="26">
        <f t="shared" si="55"/>
        <v>1049634.1089160112</v>
      </c>
      <c r="K1541" s="26" t="str">
        <f t="shared" si="56"/>
        <v>Good</v>
      </c>
      <c r="L1541" s="25">
        <f t="shared" si="57"/>
        <v>2668</v>
      </c>
      <c r="M1541" s="26">
        <f t="shared" si="58"/>
        <v>-13975.836194986849</v>
      </c>
      <c r="N1541" s="26">
        <f t="shared" si="59"/>
        <v>20870.014808382854</v>
      </c>
      <c r="O1541" s="26" t="str">
        <f t="shared" si="60"/>
        <v>Good</v>
      </c>
      <c r="P1541" s="25">
        <f t="shared" si="61"/>
        <v>2668</v>
      </c>
      <c r="Q1541" s="25">
        <f t="shared" si="62"/>
        <v>2668</v>
      </c>
    </row>
    <row r="1542" spans="6:17" ht="15.75" customHeight="1" x14ac:dyDescent="0.2">
      <c r="F1542" s="16">
        <v>44328.679144294991</v>
      </c>
      <c r="G1542" s="24">
        <v>44328.679144294991</v>
      </c>
      <c r="H1542" s="25">
        <v>2456</v>
      </c>
      <c r="I1542" s="26">
        <f t="shared" si="54"/>
        <v>-1017182.1547444484</v>
      </c>
      <c r="J1542" s="26">
        <f t="shared" si="55"/>
        <v>1049634.1089160112</v>
      </c>
      <c r="K1542" s="26" t="str">
        <f t="shared" si="56"/>
        <v>Good</v>
      </c>
      <c r="L1542" s="25">
        <f t="shared" si="57"/>
        <v>2456</v>
      </c>
      <c r="M1542" s="26">
        <f t="shared" si="58"/>
        <v>-13975.836194986849</v>
      </c>
      <c r="N1542" s="26">
        <f t="shared" si="59"/>
        <v>20870.014808382854</v>
      </c>
      <c r="O1542" s="26" t="str">
        <f t="shared" si="60"/>
        <v>Good</v>
      </c>
      <c r="P1542" s="25">
        <f t="shared" si="61"/>
        <v>2456</v>
      </c>
      <c r="Q1542" s="25">
        <f t="shared" si="62"/>
        <v>2456</v>
      </c>
    </row>
    <row r="1543" spans="6:17" ht="15.75" customHeight="1" x14ac:dyDescent="0.2">
      <c r="F1543" s="16">
        <v>44328.080978676931</v>
      </c>
      <c r="G1543" s="24">
        <v>44328.080978676931</v>
      </c>
      <c r="H1543" s="25">
        <v>2409</v>
      </c>
      <c r="I1543" s="26">
        <f t="shared" si="54"/>
        <v>-1017182.1547444484</v>
      </c>
      <c r="J1543" s="26">
        <f t="shared" si="55"/>
        <v>1049634.1089160112</v>
      </c>
      <c r="K1543" s="26" t="str">
        <f t="shared" si="56"/>
        <v>Good</v>
      </c>
      <c r="L1543" s="25">
        <f t="shared" si="57"/>
        <v>2409</v>
      </c>
      <c r="M1543" s="26">
        <f t="shared" si="58"/>
        <v>-13975.836194986849</v>
      </c>
      <c r="N1543" s="26">
        <f t="shared" si="59"/>
        <v>20870.014808382854</v>
      </c>
      <c r="O1543" s="26" t="str">
        <f t="shared" si="60"/>
        <v>Good</v>
      </c>
      <c r="P1543" s="25">
        <f t="shared" si="61"/>
        <v>2409</v>
      </c>
      <c r="Q1543" s="25">
        <f t="shared" si="62"/>
        <v>2409</v>
      </c>
    </row>
    <row r="1544" spans="6:17" ht="15.75" customHeight="1" x14ac:dyDescent="0.2">
      <c r="F1544" s="16">
        <v>44327.534573320241</v>
      </c>
      <c r="G1544" s="24">
        <v>44327.534573320241</v>
      </c>
      <c r="H1544" s="25">
        <v>2440</v>
      </c>
      <c r="I1544" s="26">
        <f t="shared" si="54"/>
        <v>-1017182.1547444484</v>
      </c>
      <c r="J1544" s="26">
        <f t="shared" si="55"/>
        <v>1049634.1089160112</v>
      </c>
      <c r="K1544" s="26" t="str">
        <f t="shared" si="56"/>
        <v>Good</v>
      </c>
      <c r="L1544" s="25">
        <f t="shared" si="57"/>
        <v>2440</v>
      </c>
      <c r="M1544" s="26">
        <f t="shared" si="58"/>
        <v>-13975.836194986849</v>
      </c>
      <c r="N1544" s="26">
        <f t="shared" si="59"/>
        <v>20870.014808382854</v>
      </c>
      <c r="O1544" s="26" t="str">
        <f t="shared" si="60"/>
        <v>Good</v>
      </c>
      <c r="P1544" s="25">
        <f t="shared" si="61"/>
        <v>2440</v>
      </c>
      <c r="Q1544" s="25">
        <f t="shared" si="62"/>
        <v>2440</v>
      </c>
    </row>
    <row r="1545" spans="6:17" ht="15.75" customHeight="1" x14ac:dyDescent="0.2">
      <c r="F1545" s="16">
        <v>44326.952196157763</v>
      </c>
      <c r="G1545" s="24">
        <v>44326.952196157763</v>
      </c>
      <c r="H1545" s="25">
        <v>2722</v>
      </c>
      <c r="I1545" s="26">
        <f t="shared" si="54"/>
        <v>-1017182.1547444484</v>
      </c>
      <c r="J1545" s="26">
        <f t="shared" si="55"/>
        <v>1049634.1089160112</v>
      </c>
      <c r="K1545" s="26" t="str">
        <f t="shared" si="56"/>
        <v>Good</v>
      </c>
      <c r="L1545" s="25">
        <f t="shared" si="57"/>
        <v>2722</v>
      </c>
      <c r="M1545" s="26">
        <f t="shared" si="58"/>
        <v>-13975.836194986849</v>
      </c>
      <c r="N1545" s="26">
        <f t="shared" si="59"/>
        <v>20870.014808382854</v>
      </c>
      <c r="O1545" s="26" t="str">
        <f t="shared" si="60"/>
        <v>Good</v>
      </c>
      <c r="P1545" s="25">
        <f t="shared" si="61"/>
        <v>2722</v>
      </c>
      <c r="Q1545" s="25">
        <f t="shared" si="62"/>
        <v>2722</v>
      </c>
    </row>
    <row r="1546" spans="6:17" ht="15.75" customHeight="1" x14ac:dyDescent="0.2">
      <c r="F1546" s="16">
        <v>44326.423014453416</v>
      </c>
      <c r="G1546" s="24">
        <v>44326.423014453416</v>
      </c>
      <c r="H1546" s="25">
        <v>2703</v>
      </c>
      <c r="I1546" s="26">
        <f t="shared" si="54"/>
        <v>-1017182.1547444484</v>
      </c>
      <c r="J1546" s="26">
        <f t="shared" si="55"/>
        <v>1049634.1089160112</v>
      </c>
      <c r="K1546" s="26" t="str">
        <f t="shared" si="56"/>
        <v>Good</v>
      </c>
      <c r="L1546" s="25">
        <f t="shared" si="57"/>
        <v>2703</v>
      </c>
      <c r="M1546" s="26">
        <f t="shared" si="58"/>
        <v>-13975.836194986849</v>
      </c>
      <c r="N1546" s="26">
        <f t="shared" si="59"/>
        <v>20870.014808382854</v>
      </c>
      <c r="O1546" s="26" t="str">
        <f t="shared" si="60"/>
        <v>Good</v>
      </c>
      <c r="P1546" s="25">
        <f t="shared" si="61"/>
        <v>2703</v>
      </c>
      <c r="Q1546" s="25">
        <f t="shared" si="62"/>
        <v>2703</v>
      </c>
    </row>
    <row r="1547" spans="6:17" ht="15.75" customHeight="1" x14ac:dyDescent="0.2">
      <c r="F1547" s="16">
        <v>44323.677681294597</v>
      </c>
      <c r="G1547" s="24">
        <v>44323.677681294597</v>
      </c>
      <c r="H1547" s="25">
        <v>2515</v>
      </c>
      <c r="I1547" s="26">
        <f t="shared" si="54"/>
        <v>-1017182.1547444484</v>
      </c>
      <c r="J1547" s="26">
        <f t="shared" si="55"/>
        <v>1049634.1089160112</v>
      </c>
      <c r="K1547" s="26" t="str">
        <f t="shared" si="56"/>
        <v>Good</v>
      </c>
      <c r="L1547" s="25">
        <f t="shared" si="57"/>
        <v>2515</v>
      </c>
      <c r="M1547" s="26">
        <f t="shared" si="58"/>
        <v>-13975.836194986849</v>
      </c>
      <c r="N1547" s="26">
        <f t="shared" si="59"/>
        <v>20870.014808382854</v>
      </c>
      <c r="O1547" s="26" t="str">
        <f t="shared" si="60"/>
        <v>Good</v>
      </c>
      <c r="P1547" s="25">
        <f t="shared" si="61"/>
        <v>2515</v>
      </c>
      <c r="Q1547" s="25">
        <f t="shared" si="62"/>
        <v>2515</v>
      </c>
    </row>
    <row r="1548" spans="6:17" ht="15.75" customHeight="1" x14ac:dyDescent="0.2">
      <c r="F1548" s="16">
        <v>44323.131636723694</v>
      </c>
      <c r="G1548" s="24">
        <v>44323.131636723694</v>
      </c>
      <c r="H1548" s="25">
        <v>2435</v>
      </c>
      <c r="I1548" s="26">
        <f t="shared" si="54"/>
        <v>-1017182.1547444484</v>
      </c>
      <c r="J1548" s="26">
        <f t="shared" si="55"/>
        <v>1049634.1089160112</v>
      </c>
      <c r="K1548" s="26" t="str">
        <f t="shared" si="56"/>
        <v>Good</v>
      </c>
      <c r="L1548" s="25">
        <f t="shared" si="57"/>
        <v>2435</v>
      </c>
      <c r="M1548" s="26">
        <f t="shared" si="58"/>
        <v>-13975.836194986849</v>
      </c>
      <c r="N1548" s="26">
        <f t="shared" si="59"/>
        <v>20870.014808382854</v>
      </c>
      <c r="O1548" s="26" t="str">
        <f t="shared" si="60"/>
        <v>Good</v>
      </c>
      <c r="P1548" s="25">
        <f t="shared" si="61"/>
        <v>2435</v>
      </c>
      <c r="Q1548" s="25">
        <f t="shared" si="62"/>
        <v>2435</v>
      </c>
    </row>
    <row r="1549" spans="6:17" ht="15.75" customHeight="1" x14ac:dyDescent="0.2">
      <c r="F1549" s="16">
        <v>44322.5876299054</v>
      </c>
      <c r="G1549" s="24">
        <v>44322.5876299054</v>
      </c>
      <c r="H1549" s="25">
        <v>2507</v>
      </c>
      <c r="I1549" s="26">
        <f t="shared" si="54"/>
        <v>-1017182.1547444484</v>
      </c>
      <c r="J1549" s="26">
        <f t="shared" si="55"/>
        <v>1049634.1089160112</v>
      </c>
      <c r="K1549" s="26" t="str">
        <f t="shared" si="56"/>
        <v>Good</v>
      </c>
      <c r="L1549" s="25">
        <f t="shared" si="57"/>
        <v>2507</v>
      </c>
      <c r="M1549" s="26">
        <f t="shared" si="58"/>
        <v>-13975.836194986849</v>
      </c>
      <c r="N1549" s="26">
        <f t="shared" si="59"/>
        <v>20870.014808382854</v>
      </c>
      <c r="O1549" s="26" t="str">
        <f t="shared" si="60"/>
        <v>Good</v>
      </c>
      <c r="P1549" s="25">
        <f t="shared" si="61"/>
        <v>2507</v>
      </c>
      <c r="Q1549" s="25">
        <f t="shared" si="62"/>
        <v>2507</v>
      </c>
    </row>
    <row r="1550" spans="6:17" ht="15.75" customHeight="1" x14ac:dyDescent="0.2">
      <c r="F1550" s="16">
        <v>44322.058140786634</v>
      </c>
      <c r="G1550" s="24">
        <v>44322.058140786634</v>
      </c>
      <c r="H1550" s="25">
        <v>2466</v>
      </c>
      <c r="I1550" s="26">
        <f t="shared" si="54"/>
        <v>-1017182.1547444484</v>
      </c>
      <c r="J1550" s="26">
        <f t="shared" si="55"/>
        <v>1049634.1089160112</v>
      </c>
      <c r="K1550" s="26" t="str">
        <f t="shared" si="56"/>
        <v>Good</v>
      </c>
      <c r="L1550" s="25">
        <f t="shared" si="57"/>
        <v>2466</v>
      </c>
      <c r="M1550" s="26">
        <f t="shared" si="58"/>
        <v>-13975.836194986849</v>
      </c>
      <c r="N1550" s="26">
        <f t="shared" si="59"/>
        <v>20870.014808382854</v>
      </c>
      <c r="O1550" s="26" t="str">
        <f t="shared" si="60"/>
        <v>Good</v>
      </c>
      <c r="P1550" s="25">
        <f t="shared" si="61"/>
        <v>2466</v>
      </c>
      <c r="Q1550" s="25">
        <f t="shared" si="62"/>
        <v>2466</v>
      </c>
    </row>
    <row r="1551" spans="6:17" ht="15.75" customHeight="1" x14ac:dyDescent="0.2">
      <c r="F1551" s="16">
        <v>44321.495212414695</v>
      </c>
      <c r="G1551" s="24">
        <v>44321.495212414695</v>
      </c>
      <c r="H1551" s="25">
        <v>2227</v>
      </c>
      <c r="I1551" s="26">
        <f t="shared" si="54"/>
        <v>-1017182.1547444484</v>
      </c>
      <c r="J1551" s="26">
        <f t="shared" si="55"/>
        <v>1049634.1089160112</v>
      </c>
      <c r="K1551" s="26" t="str">
        <f t="shared" si="56"/>
        <v>Good</v>
      </c>
      <c r="L1551" s="25">
        <f t="shared" si="57"/>
        <v>2227</v>
      </c>
      <c r="M1551" s="26">
        <f t="shared" si="58"/>
        <v>-13975.836194986849</v>
      </c>
      <c r="N1551" s="26">
        <f t="shared" si="59"/>
        <v>20870.014808382854</v>
      </c>
      <c r="O1551" s="26" t="str">
        <f t="shared" si="60"/>
        <v>Good</v>
      </c>
      <c r="P1551" s="25">
        <f t="shared" si="61"/>
        <v>2227</v>
      </c>
      <c r="Q1551" s="25">
        <f t="shared" si="62"/>
        <v>2227</v>
      </c>
    </row>
    <row r="1552" spans="6:17" ht="15.75" customHeight="1" x14ac:dyDescent="0.2">
      <c r="F1552" s="16">
        <v>44320.932463581456</v>
      </c>
      <c r="G1552" s="24">
        <v>44320.932463581456</v>
      </c>
      <c r="H1552" s="25">
        <v>2370</v>
      </c>
      <c r="I1552" s="26">
        <f t="shared" si="54"/>
        <v>-1017182.1547444484</v>
      </c>
      <c r="J1552" s="26">
        <f t="shared" si="55"/>
        <v>1049634.1089160112</v>
      </c>
      <c r="K1552" s="26" t="str">
        <f t="shared" si="56"/>
        <v>Good</v>
      </c>
      <c r="L1552" s="25">
        <f t="shared" si="57"/>
        <v>2370</v>
      </c>
      <c r="M1552" s="26">
        <f t="shared" si="58"/>
        <v>-13975.836194986849</v>
      </c>
      <c r="N1552" s="26">
        <f t="shared" si="59"/>
        <v>20870.014808382854</v>
      </c>
      <c r="O1552" s="26" t="str">
        <f t="shared" si="60"/>
        <v>Good</v>
      </c>
      <c r="P1552" s="25">
        <f t="shared" si="61"/>
        <v>2370</v>
      </c>
      <c r="Q1552" s="25">
        <f t="shared" si="62"/>
        <v>2370</v>
      </c>
    </row>
    <row r="1553" spans="6:17" ht="15.75" customHeight="1" x14ac:dyDescent="0.2">
      <c r="F1553" s="16">
        <v>44320.383046088034</v>
      </c>
      <c r="G1553" s="24">
        <v>44320.383046088034</v>
      </c>
      <c r="H1553" s="25">
        <v>2532</v>
      </c>
      <c r="I1553" s="26">
        <f t="shared" si="54"/>
        <v>-1017182.1547444484</v>
      </c>
      <c r="J1553" s="26">
        <f t="shared" si="55"/>
        <v>1049634.1089160112</v>
      </c>
      <c r="K1553" s="26" t="str">
        <f t="shared" si="56"/>
        <v>Good</v>
      </c>
      <c r="L1553" s="25">
        <f t="shared" si="57"/>
        <v>2532</v>
      </c>
      <c r="M1553" s="26">
        <f t="shared" si="58"/>
        <v>-13975.836194986849</v>
      </c>
      <c r="N1553" s="26">
        <f t="shared" si="59"/>
        <v>20870.014808382854</v>
      </c>
      <c r="O1553" s="26" t="str">
        <f t="shared" si="60"/>
        <v>Good</v>
      </c>
      <c r="P1553" s="25">
        <f t="shared" si="61"/>
        <v>2532</v>
      </c>
      <c r="Q1553" s="25">
        <f t="shared" si="62"/>
        <v>2532</v>
      </c>
    </row>
    <row r="1554" spans="6:17" ht="15.75" customHeight="1" x14ac:dyDescent="0.2">
      <c r="F1554" s="16">
        <v>44319.840423085428</v>
      </c>
      <c r="G1554" s="24">
        <v>44319.840423085428</v>
      </c>
      <c r="H1554" s="25">
        <v>2609</v>
      </c>
      <c r="I1554" s="26">
        <f t="shared" si="54"/>
        <v>-1017182.1547444484</v>
      </c>
      <c r="J1554" s="26">
        <f t="shared" si="55"/>
        <v>1049634.1089160112</v>
      </c>
      <c r="K1554" s="26" t="str">
        <f t="shared" si="56"/>
        <v>Good</v>
      </c>
      <c r="L1554" s="25">
        <f t="shared" si="57"/>
        <v>2609</v>
      </c>
      <c r="M1554" s="26">
        <f t="shared" si="58"/>
        <v>-13975.836194986849</v>
      </c>
      <c r="N1554" s="26">
        <f t="shared" si="59"/>
        <v>20870.014808382854</v>
      </c>
      <c r="O1554" s="26" t="str">
        <f t="shared" si="60"/>
        <v>Good</v>
      </c>
      <c r="P1554" s="25">
        <f t="shared" si="61"/>
        <v>2609</v>
      </c>
      <c r="Q1554" s="25">
        <f t="shared" si="62"/>
        <v>2609</v>
      </c>
    </row>
    <row r="1555" spans="6:17" ht="15.75" customHeight="1" x14ac:dyDescent="0.2">
      <c r="F1555" s="16">
        <v>44319.256569333062</v>
      </c>
      <c r="G1555" s="24">
        <v>44319.256569333062</v>
      </c>
      <c r="H1555" s="25">
        <v>2287</v>
      </c>
      <c r="I1555" s="26">
        <f t="shared" si="54"/>
        <v>-1017182.1547444484</v>
      </c>
      <c r="J1555" s="26">
        <f t="shared" si="55"/>
        <v>1049634.1089160112</v>
      </c>
      <c r="K1555" s="26" t="str">
        <f t="shared" si="56"/>
        <v>Good</v>
      </c>
      <c r="L1555" s="25">
        <f t="shared" si="57"/>
        <v>2287</v>
      </c>
      <c r="M1555" s="26">
        <f t="shared" si="58"/>
        <v>-13975.836194986849</v>
      </c>
      <c r="N1555" s="26">
        <f t="shared" si="59"/>
        <v>20870.014808382854</v>
      </c>
      <c r="O1555" s="26" t="str">
        <f t="shared" si="60"/>
        <v>Good</v>
      </c>
      <c r="P1555" s="25">
        <f t="shared" si="61"/>
        <v>2287</v>
      </c>
      <c r="Q1555" s="25">
        <f t="shared" si="62"/>
        <v>2287</v>
      </c>
    </row>
    <row r="1556" spans="6:17" ht="15.75" customHeight="1" x14ac:dyDescent="0.2">
      <c r="F1556" s="16">
        <v>44316.949655516131</v>
      </c>
      <c r="G1556" s="24">
        <v>44316.949655516131</v>
      </c>
      <c r="H1556" s="25">
        <v>2222</v>
      </c>
      <c r="I1556" s="26">
        <f t="shared" si="54"/>
        <v>-1017182.1547444484</v>
      </c>
      <c r="J1556" s="26">
        <f t="shared" si="55"/>
        <v>1049634.1089160112</v>
      </c>
      <c r="K1556" s="26" t="str">
        <f t="shared" si="56"/>
        <v>Good</v>
      </c>
      <c r="L1556" s="25">
        <f t="shared" si="57"/>
        <v>2222</v>
      </c>
      <c r="M1556" s="26">
        <f t="shared" si="58"/>
        <v>-13975.836194986849</v>
      </c>
      <c r="N1556" s="26">
        <f t="shared" si="59"/>
        <v>20870.014808382854</v>
      </c>
      <c r="O1556" s="26" t="str">
        <f t="shared" si="60"/>
        <v>Good</v>
      </c>
      <c r="P1556" s="25">
        <f t="shared" si="61"/>
        <v>2222</v>
      </c>
      <c r="Q1556" s="25">
        <f t="shared" si="62"/>
        <v>2222</v>
      </c>
    </row>
    <row r="1557" spans="6:17" ht="15.75" customHeight="1" x14ac:dyDescent="0.2">
      <c r="F1557" s="16">
        <v>44316.376827076092</v>
      </c>
      <c r="G1557" s="24">
        <v>44316.376827076092</v>
      </c>
      <c r="H1557" s="25">
        <v>2540</v>
      </c>
      <c r="I1557" s="26">
        <f t="shared" si="54"/>
        <v>-1017182.1547444484</v>
      </c>
      <c r="J1557" s="26">
        <f t="shared" si="55"/>
        <v>1049634.1089160112</v>
      </c>
      <c r="K1557" s="26" t="str">
        <f t="shared" si="56"/>
        <v>Good</v>
      </c>
      <c r="L1557" s="25">
        <f t="shared" si="57"/>
        <v>2540</v>
      </c>
      <c r="M1557" s="26">
        <f t="shared" si="58"/>
        <v>-13975.836194986849</v>
      </c>
      <c r="N1557" s="26">
        <f t="shared" si="59"/>
        <v>20870.014808382854</v>
      </c>
      <c r="O1557" s="26" t="str">
        <f t="shared" si="60"/>
        <v>Good</v>
      </c>
      <c r="P1557" s="25">
        <f t="shared" si="61"/>
        <v>2540</v>
      </c>
      <c r="Q1557" s="25">
        <f t="shared" si="62"/>
        <v>2540</v>
      </c>
    </row>
    <row r="1558" spans="6:17" ht="15.75" customHeight="1" x14ac:dyDescent="0.2">
      <c r="F1558" s="16">
        <v>44315.80662638371</v>
      </c>
      <c r="G1558" s="24">
        <v>44315.80662638371</v>
      </c>
      <c r="H1558" s="25">
        <v>2354</v>
      </c>
      <c r="I1558" s="26">
        <f t="shared" si="54"/>
        <v>-1017182.1547444484</v>
      </c>
      <c r="J1558" s="26">
        <f t="shared" si="55"/>
        <v>1049634.1089160112</v>
      </c>
      <c r="K1558" s="26" t="str">
        <f t="shared" si="56"/>
        <v>Good</v>
      </c>
      <c r="L1558" s="25">
        <f t="shared" si="57"/>
        <v>2354</v>
      </c>
      <c r="M1558" s="26">
        <f t="shared" si="58"/>
        <v>-13975.836194986849</v>
      </c>
      <c r="N1558" s="26">
        <f t="shared" si="59"/>
        <v>20870.014808382854</v>
      </c>
      <c r="O1558" s="26" t="str">
        <f t="shared" si="60"/>
        <v>Good</v>
      </c>
      <c r="P1558" s="25">
        <f t="shared" si="61"/>
        <v>2354</v>
      </c>
      <c r="Q1558" s="25">
        <f t="shared" si="62"/>
        <v>2354</v>
      </c>
    </row>
    <row r="1559" spans="6:17" ht="15.75" customHeight="1" x14ac:dyDescent="0.2">
      <c r="F1559" s="16">
        <v>44315.233224661148</v>
      </c>
      <c r="G1559" s="24">
        <v>44315.233224661148</v>
      </c>
      <c r="H1559" s="25">
        <v>2133</v>
      </c>
      <c r="I1559" s="26">
        <f t="shared" si="54"/>
        <v>-1017182.1547444484</v>
      </c>
      <c r="J1559" s="26">
        <f t="shared" si="55"/>
        <v>1049634.1089160112</v>
      </c>
      <c r="K1559" s="26" t="str">
        <f t="shared" si="56"/>
        <v>Good</v>
      </c>
      <c r="L1559" s="25">
        <f t="shared" si="57"/>
        <v>2133</v>
      </c>
      <c r="M1559" s="26">
        <f t="shared" si="58"/>
        <v>-13975.836194986849</v>
      </c>
      <c r="N1559" s="26">
        <f t="shared" si="59"/>
        <v>20870.014808382854</v>
      </c>
      <c r="O1559" s="26" t="str">
        <f t="shared" si="60"/>
        <v>Good</v>
      </c>
      <c r="P1559" s="25">
        <f t="shared" si="61"/>
        <v>2133</v>
      </c>
      <c r="Q1559" s="25">
        <f t="shared" si="62"/>
        <v>2133</v>
      </c>
    </row>
    <row r="1560" spans="6:17" ht="15.75" customHeight="1" x14ac:dyDescent="0.2">
      <c r="F1560" s="16">
        <v>44314.651039906821</v>
      </c>
      <c r="G1560" s="24">
        <v>44314.651039906821</v>
      </c>
      <c r="H1560" s="25">
        <v>2354</v>
      </c>
      <c r="I1560" s="26">
        <f t="shared" si="54"/>
        <v>-1017182.1547444484</v>
      </c>
      <c r="J1560" s="26">
        <f t="shared" si="55"/>
        <v>1049634.1089160112</v>
      </c>
      <c r="K1560" s="26" t="str">
        <f t="shared" si="56"/>
        <v>Good</v>
      </c>
      <c r="L1560" s="25">
        <f t="shared" si="57"/>
        <v>2354</v>
      </c>
      <c r="M1560" s="26">
        <f t="shared" si="58"/>
        <v>-13975.836194986849</v>
      </c>
      <c r="N1560" s="26">
        <f t="shared" si="59"/>
        <v>20870.014808382854</v>
      </c>
      <c r="O1560" s="26" t="str">
        <f t="shared" si="60"/>
        <v>Good</v>
      </c>
      <c r="P1560" s="25">
        <f t="shared" si="61"/>
        <v>2354</v>
      </c>
      <c r="Q1560" s="25">
        <f t="shared" si="62"/>
        <v>2354</v>
      </c>
    </row>
    <row r="1561" spans="6:17" ht="15.75" customHeight="1" x14ac:dyDescent="0.2">
      <c r="F1561" s="16">
        <v>44314.090799307662</v>
      </c>
      <c r="G1561" s="24">
        <v>44314.090799307662</v>
      </c>
      <c r="H1561" s="25">
        <v>2056</v>
      </c>
      <c r="I1561" s="26">
        <f t="shared" si="54"/>
        <v>-1017182.1547444484</v>
      </c>
      <c r="J1561" s="26">
        <f t="shared" si="55"/>
        <v>1049634.1089160112</v>
      </c>
      <c r="K1561" s="26" t="str">
        <f t="shared" si="56"/>
        <v>Good</v>
      </c>
      <c r="L1561" s="25">
        <f t="shared" si="57"/>
        <v>2056</v>
      </c>
      <c r="M1561" s="26">
        <f t="shared" si="58"/>
        <v>-13975.836194986849</v>
      </c>
      <c r="N1561" s="26">
        <f t="shared" si="59"/>
        <v>20870.014808382854</v>
      </c>
      <c r="O1561" s="26" t="str">
        <f t="shared" si="60"/>
        <v>Good</v>
      </c>
      <c r="P1561" s="25">
        <f t="shared" si="61"/>
        <v>2056</v>
      </c>
      <c r="Q1561" s="25">
        <f t="shared" si="62"/>
        <v>2056</v>
      </c>
    </row>
    <row r="1562" spans="6:17" ht="15.75" customHeight="1" x14ac:dyDescent="0.2">
      <c r="F1562" s="16">
        <v>44313.505300682278</v>
      </c>
      <c r="G1562" s="24">
        <v>44313.505300682278</v>
      </c>
      <c r="H1562" s="25">
        <v>2055</v>
      </c>
      <c r="I1562" s="26">
        <f t="shared" si="54"/>
        <v>-1017182.1547444484</v>
      </c>
      <c r="J1562" s="26">
        <f t="shared" si="55"/>
        <v>1049634.1089160112</v>
      </c>
      <c r="K1562" s="26" t="str">
        <f t="shared" si="56"/>
        <v>Good</v>
      </c>
      <c r="L1562" s="25">
        <f t="shared" si="57"/>
        <v>2055</v>
      </c>
      <c r="M1562" s="26">
        <f t="shared" si="58"/>
        <v>-13975.836194986849</v>
      </c>
      <c r="N1562" s="26">
        <f t="shared" si="59"/>
        <v>20870.014808382854</v>
      </c>
      <c r="O1562" s="26" t="str">
        <f t="shared" si="60"/>
        <v>Good</v>
      </c>
      <c r="P1562" s="25">
        <f t="shared" si="61"/>
        <v>2055</v>
      </c>
      <c r="Q1562" s="25">
        <f t="shared" si="62"/>
        <v>2055</v>
      </c>
    </row>
    <row r="1563" spans="6:17" ht="15.75" customHeight="1" x14ac:dyDescent="0.2">
      <c r="F1563" s="16">
        <v>44312.940652969439</v>
      </c>
      <c r="G1563" s="24">
        <v>44312.940652969439</v>
      </c>
      <c r="H1563" s="25">
        <v>2151</v>
      </c>
      <c r="I1563" s="26">
        <f t="shared" si="54"/>
        <v>-1017182.1547444484</v>
      </c>
      <c r="J1563" s="26">
        <f t="shared" si="55"/>
        <v>1049634.1089160112</v>
      </c>
      <c r="K1563" s="26" t="str">
        <f t="shared" si="56"/>
        <v>Good</v>
      </c>
      <c r="L1563" s="25">
        <f t="shared" si="57"/>
        <v>2151</v>
      </c>
      <c r="M1563" s="26">
        <f t="shared" si="58"/>
        <v>-13975.836194986849</v>
      </c>
      <c r="N1563" s="26">
        <f t="shared" si="59"/>
        <v>20870.014808382854</v>
      </c>
      <c r="O1563" s="26" t="str">
        <f t="shared" si="60"/>
        <v>Good</v>
      </c>
      <c r="P1563" s="25">
        <f t="shared" si="61"/>
        <v>2151</v>
      </c>
      <c r="Q1563" s="25">
        <f t="shared" si="62"/>
        <v>2151</v>
      </c>
    </row>
    <row r="1564" spans="6:17" ht="15.75" customHeight="1" x14ac:dyDescent="0.2">
      <c r="F1564" s="16">
        <v>44312.357431950993</v>
      </c>
      <c r="G1564" s="24">
        <v>44312.357431950993</v>
      </c>
      <c r="H1564" s="25">
        <v>2410</v>
      </c>
      <c r="I1564" s="26">
        <f t="shared" si="54"/>
        <v>-1017182.1547444484</v>
      </c>
      <c r="J1564" s="26">
        <f t="shared" si="55"/>
        <v>1049634.1089160112</v>
      </c>
      <c r="K1564" s="26" t="str">
        <f t="shared" si="56"/>
        <v>Good</v>
      </c>
      <c r="L1564" s="25">
        <f t="shared" si="57"/>
        <v>2410</v>
      </c>
      <c r="M1564" s="26">
        <f t="shared" si="58"/>
        <v>-13975.836194986849</v>
      </c>
      <c r="N1564" s="26">
        <f t="shared" si="59"/>
        <v>20870.014808382854</v>
      </c>
      <c r="O1564" s="26" t="str">
        <f t="shared" si="60"/>
        <v>Good</v>
      </c>
      <c r="P1564" s="25">
        <f t="shared" si="61"/>
        <v>2410</v>
      </c>
      <c r="Q1564" s="25">
        <f t="shared" si="62"/>
        <v>2410</v>
      </c>
    </row>
    <row r="1565" spans="6:17" ht="15.75" customHeight="1" x14ac:dyDescent="0.2">
      <c r="F1565" s="16">
        <v>44309.565785562721</v>
      </c>
      <c r="G1565" s="24">
        <v>44309.565785562721</v>
      </c>
      <c r="H1565" s="25">
        <v>2187</v>
      </c>
      <c r="I1565" s="26">
        <f t="shared" si="54"/>
        <v>-1017182.1547444484</v>
      </c>
      <c r="J1565" s="26">
        <f t="shared" si="55"/>
        <v>1049634.1089160112</v>
      </c>
      <c r="K1565" s="26" t="str">
        <f t="shared" si="56"/>
        <v>Good</v>
      </c>
      <c r="L1565" s="25">
        <f t="shared" si="57"/>
        <v>2187</v>
      </c>
      <c r="M1565" s="26">
        <f t="shared" si="58"/>
        <v>-13975.836194986849</v>
      </c>
      <c r="N1565" s="26">
        <f t="shared" si="59"/>
        <v>20870.014808382854</v>
      </c>
      <c r="O1565" s="26" t="str">
        <f t="shared" si="60"/>
        <v>Good</v>
      </c>
      <c r="P1565" s="25">
        <f t="shared" si="61"/>
        <v>2187</v>
      </c>
      <c r="Q1565" s="25">
        <f t="shared" si="62"/>
        <v>2187</v>
      </c>
    </row>
    <row r="1566" spans="6:17" ht="15.75" customHeight="1" x14ac:dyDescent="0.2">
      <c r="F1566" s="16">
        <v>44308.970438755037</v>
      </c>
      <c r="G1566" s="24">
        <v>44308.970438755037</v>
      </c>
      <c r="H1566" s="25">
        <v>2072</v>
      </c>
      <c r="I1566" s="26">
        <f t="shared" si="54"/>
        <v>-1017182.1547444484</v>
      </c>
      <c r="J1566" s="26">
        <f t="shared" si="55"/>
        <v>1049634.1089160112</v>
      </c>
      <c r="K1566" s="26" t="str">
        <f t="shared" si="56"/>
        <v>Good</v>
      </c>
      <c r="L1566" s="25">
        <f t="shared" si="57"/>
        <v>2072</v>
      </c>
      <c r="M1566" s="26">
        <f t="shared" si="58"/>
        <v>-13975.836194986849</v>
      </c>
      <c r="N1566" s="26">
        <f t="shared" si="59"/>
        <v>20870.014808382854</v>
      </c>
      <c r="O1566" s="26" t="str">
        <f t="shared" si="60"/>
        <v>Good</v>
      </c>
      <c r="P1566" s="25">
        <f t="shared" si="61"/>
        <v>2072</v>
      </c>
      <c r="Q1566" s="25">
        <f t="shared" si="62"/>
        <v>2072</v>
      </c>
    </row>
    <row r="1567" spans="6:17" ht="15.75" customHeight="1" x14ac:dyDescent="0.2">
      <c r="F1567" s="16">
        <v>44308.410268884632</v>
      </c>
      <c r="G1567" s="24">
        <v>44308.410268884632</v>
      </c>
      <c r="H1567" s="25">
        <v>2311</v>
      </c>
      <c r="I1567" s="26">
        <f t="shared" si="54"/>
        <v>-1017182.1547444484</v>
      </c>
      <c r="J1567" s="26">
        <f t="shared" si="55"/>
        <v>1049634.1089160112</v>
      </c>
      <c r="K1567" s="26" t="str">
        <f t="shared" si="56"/>
        <v>Good</v>
      </c>
      <c r="L1567" s="25">
        <f t="shared" si="57"/>
        <v>2311</v>
      </c>
      <c r="M1567" s="26">
        <f t="shared" si="58"/>
        <v>-13975.836194986849</v>
      </c>
      <c r="N1567" s="26">
        <f t="shared" si="59"/>
        <v>20870.014808382854</v>
      </c>
      <c r="O1567" s="26" t="str">
        <f t="shared" si="60"/>
        <v>Good</v>
      </c>
      <c r="P1567" s="25">
        <f t="shared" si="61"/>
        <v>2311</v>
      </c>
      <c r="Q1567" s="25">
        <f t="shared" si="62"/>
        <v>2311</v>
      </c>
    </row>
    <row r="1568" spans="6:17" ht="15.75" customHeight="1" x14ac:dyDescent="0.2">
      <c r="F1568" s="16">
        <v>44307.828849640515</v>
      </c>
      <c r="G1568" s="24">
        <v>44307.828849640515</v>
      </c>
      <c r="H1568" s="25">
        <v>2088</v>
      </c>
      <c r="I1568" s="26">
        <f t="shared" si="54"/>
        <v>-1017182.1547444484</v>
      </c>
      <c r="J1568" s="26">
        <f t="shared" si="55"/>
        <v>1049634.1089160112</v>
      </c>
      <c r="K1568" s="26" t="str">
        <f t="shared" si="56"/>
        <v>Good</v>
      </c>
      <c r="L1568" s="25">
        <f t="shared" si="57"/>
        <v>2088</v>
      </c>
      <c r="M1568" s="26">
        <f t="shared" si="58"/>
        <v>-13975.836194986849</v>
      </c>
      <c r="N1568" s="26">
        <f t="shared" si="59"/>
        <v>20870.014808382854</v>
      </c>
      <c r="O1568" s="26" t="str">
        <f t="shared" si="60"/>
        <v>Good</v>
      </c>
      <c r="P1568" s="25">
        <f t="shared" si="61"/>
        <v>2088</v>
      </c>
      <c r="Q1568" s="25">
        <f t="shared" si="62"/>
        <v>2088</v>
      </c>
    </row>
    <row r="1569" spans="6:17" ht="15.75" customHeight="1" x14ac:dyDescent="0.2">
      <c r="F1569" s="16">
        <v>44307.300076430365</v>
      </c>
      <c r="G1569" s="24">
        <v>44307.300076430365</v>
      </c>
      <c r="H1569" s="25">
        <v>2367</v>
      </c>
      <c r="I1569" s="26">
        <f t="shared" si="54"/>
        <v>-1017182.1547444484</v>
      </c>
      <c r="J1569" s="26">
        <f t="shared" si="55"/>
        <v>1049634.1089160112</v>
      </c>
      <c r="K1569" s="26" t="str">
        <f t="shared" si="56"/>
        <v>Good</v>
      </c>
      <c r="L1569" s="25">
        <f t="shared" si="57"/>
        <v>2367</v>
      </c>
      <c r="M1569" s="26">
        <f t="shared" si="58"/>
        <v>-13975.836194986849</v>
      </c>
      <c r="N1569" s="26">
        <f t="shared" si="59"/>
        <v>20870.014808382854</v>
      </c>
      <c r="O1569" s="26" t="str">
        <f t="shared" si="60"/>
        <v>Good</v>
      </c>
      <c r="P1569" s="25">
        <f t="shared" si="61"/>
        <v>2367</v>
      </c>
      <c r="Q1569" s="25">
        <f t="shared" si="62"/>
        <v>2367</v>
      </c>
    </row>
    <row r="1570" spans="6:17" ht="15.75" customHeight="1" x14ac:dyDescent="0.2">
      <c r="F1570" s="16">
        <v>44306.687851287454</v>
      </c>
      <c r="G1570" s="24">
        <v>44306.687851287454</v>
      </c>
      <c r="H1570" s="25">
        <v>2071</v>
      </c>
      <c r="I1570" s="26">
        <f t="shared" si="54"/>
        <v>-1017182.1547444484</v>
      </c>
      <c r="J1570" s="26">
        <f t="shared" si="55"/>
        <v>1049634.1089160112</v>
      </c>
      <c r="K1570" s="26" t="str">
        <f t="shared" si="56"/>
        <v>Good</v>
      </c>
      <c r="L1570" s="25">
        <f t="shared" si="57"/>
        <v>2071</v>
      </c>
      <c r="M1570" s="26">
        <f t="shared" si="58"/>
        <v>-13975.836194986849</v>
      </c>
      <c r="N1570" s="26">
        <f t="shared" si="59"/>
        <v>20870.014808382854</v>
      </c>
      <c r="O1570" s="26" t="str">
        <f t="shared" si="60"/>
        <v>Good</v>
      </c>
      <c r="P1570" s="25">
        <f t="shared" si="61"/>
        <v>2071</v>
      </c>
      <c r="Q1570" s="25">
        <f t="shared" si="62"/>
        <v>2071</v>
      </c>
    </row>
    <row r="1571" spans="6:17" ht="15.75" customHeight="1" x14ac:dyDescent="0.2">
      <c r="F1571" s="16">
        <v>44306.149325515828</v>
      </c>
      <c r="G1571" s="24">
        <v>44306.149325515828</v>
      </c>
      <c r="H1571" s="25">
        <v>2105</v>
      </c>
      <c r="I1571" s="26">
        <f t="shared" si="54"/>
        <v>-1017182.1547444484</v>
      </c>
      <c r="J1571" s="26">
        <f t="shared" si="55"/>
        <v>1049634.1089160112</v>
      </c>
      <c r="K1571" s="26" t="str">
        <f t="shared" si="56"/>
        <v>Good</v>
      </c>
      <c r="L1571" s="25">
        <f t="shared" si="57"/>
        <v>2105</v>
      </c>
      <c r="M1571" s="26">
        <f t="shared" si="58"/>
        <v>-13975.836194986849</v>
      </c>
      <c r="N1571" s="26">
        <f t="shared" si="59"/>
        <v>20870.014808382854</v>
      </c>
      <c r="O1571" s="26" t="str">
        <f t="shared" si="60"/>
        <v>Good</v>
      </c>
      <c r="P1571" s="25">
        <f t="shared" si="61"/>
        <v>2105</v>
      </c>
      <c r="Q1571" s="25">
        <f t="shared" si="62"/>
        <v>2105</v>
      </c>
    </row>
    <row r="1572" spans="6:17" ht="15.75" customHeight="1" x14ac:dyDescent="0.2">
      <c r="F1572" s="16">
        <v>44305.572316822654</v>
      </c>
      <c r="G1572" s="24">
        <v>44305.572316822654</v>
      </c>
      <c r="H1572" s="25">
        <v>2255</v>
      </c>
      <c r="I1572" s="26">
        <f t="shared" si="54"/>
        <v>-1017182.1547444484</v>
      </c>
      <c r="J1572" s="26">
        <f t="shared" si="55"/>
        <v>1049634.1089160112</v>
      </c>
      <c r="K1572" s="26" t="str">
        <f t="shared" si="56"/>
        <v>Good</v>
      </c>
      <c r="L1572" s="25">
        <f t="shared" si="57"/>
        <v>2255</v>
      </c>
      <c r="M1572" s="26">
        <f t="shared" si="58"/>
        <v>-13975.836194986849</v>
      </c>
      <c r="N1572" s="26">
        <f t="shared" si="59"/>
        <v>20870.014808382854</v>
      </c>
      <c r="O1572" s="26" t="str">
        <f t="shared" si="60"/>
        <v>Good</v>
      </c>
      <c r="P1572" s="25">
        <f t="shared" si="61"/>
        <v>2255</v>
      </c>
      <c r="Q1572" s="25">
        <f t="shared" si="62"/>
        <v>2255</v>
      </c>
    </row>
    <row r="1573" spans="6:17" ht="15.75" customHeight="1" x14ac:dyDescent="0.2">
      <c r="F1573" s="16">
        <v>44305.004751333589</v>
      </c>
      <c r="G1573" s="24">
        <v>44305.004751333589</v>
      </c>
      <c r="H1573" s="25">
        <v>1855</v>
      </c>
      <c r="I1573" s="26">
        <f t="shared" si="54"/>
        <v>-1017182.1547444484</v>
      </c>
      <c r="J1573" s="26">
        <f t="shared" si="55"/>
        <v>1049634.1089160112</v>
      </c>
      <c r="K1573" s="26" t="str">
        <f t="shared" si="56"/>
        <v>Good</v>
      </c>
      <c r="L1573" s="25">
        <f t="shared" si="57"/>
        <v>1855</v>
      </c>
      <c r="M1573" s="26">
        <f t="shared" si="58"/>
        <v>-13975.836194986849</v>
      </c>
      <c r="N1573" s="26">
        <f t="shared" si="59"/>
        <v>20870.014808382854</v>
      </c>
      <c r="O1573" s="26" t="str">
        <f t="shared" si="60"/>
        <v>Good</v>
      </c>
      <c r="P1573" s="25">
        <f t="shared" si="61"/>
        <v>1855</v>
      </c>
      <c r="Q1573" s="25">
        <f t="shared" si="62"/>
        <v>1855</v>
      </c>
    </row>
    <row r="1574" spans="6:17" ht="15.75" customHeight="1" x14ac:dyDescent="0.2">
      <c r="F1574" s="16">
        <v>44302.716184692363</v>
      </c>
      <c r="G1574" s="24">
        <v>44302.716184692363</v>
      </c>
      <c r="H1574" s="25">
        <v>2131</v>
      </c>
      <c r="I1574" s="26">
        <f t="shared" si="54"/>
        <v>-1017182.1547444484</v>
      </c>
      <c r="J1574" s="26">
        <f t="shared" si="55"/>
        <v>1049634.1089160112</v>
      </c>
      <c r="K1574" s="26" t="str">
        <f t="shared" si="56"/>
        <v>Good</v>
      </c>
      <c r="L1574" s="25">
        <f t="shared" si="57"/>
        <v>2131</v>
      </c>
      <c r="M1574" s="26">
        <f t="shared" si="58"/>
        <v>-13975.836194986849</v>
      </c>
      <c r="N1574" s="26">
        <f t="shared" si="59"/>
        <v>20870.014808382854</v>
      </c>
      <c r="O1574" s="26" t="str">
        <f t="shared" si="60"/>
        <v>Good</v>
      </c>
      <c r="P1574" s="25">
        <f t="shared" si="61"/>
        <v>2131</v>
      </c>
      <c r="Q1574" s="25">
        <f t="shared" si="62"/>
        <v>2131</v>
      </c>
    </row>
    <row r="1575" spans="6:17" ht="15.75" customHeight="1" x14ac:dyDescent="0.2">
      <c r="F1575" s="16">
        <v>44302.109221123981</v>
      </c>
      <c r="G1575" s="24">
        <v>44302.109221123981</v>
      </c>
      <c r="H1575" s="25">
        <v>2027</v>
      </c>
      <c r="I1575" s="26">
        <f t="shared" si="54"/>
        <v>-1017182.1547444484</v>
      </c>
      <c r="J1575" s="26">
        <f t="shared" si="55"/>
        <v>1049634.1089160112</v>
      </c>
      <c r="K1575" s="26" t="str">
        <f t="shared" si="56"/>
        <v>Good</v>
      </c>
      <c r="L1575" s="25">
        <f t="shared" si="57"/>
        <v>2027</v>
      </c>
      <c r="M1575" s="26">
        <f t="shared" si="58"/>
        <v>-13975.836194986849</v>
      </c>
      <c r="N1575" s="26">
        <f t="shared" si="59"/>
        <v>20870.014808382854</v>
      </c>
      <c r="O1575" s="26" t="str">
        <f t="shared" si="60"/>
        <v>Good</v>
      </c>
      <c r="P1575" s="25">
        <f t="shared" si="61"/>
        <v>2027</v>
      </c>
      <c r="Q1575" s="25">
        <f t="shared" si="62"/>
        <v>2027</v>
      </c>
    </row>
    <row r="1576" spans="6:17" ht="15.75" customHeight="1" x14ac:dyDescent="0.2">
      <c r="F1576" s="16">
        <v>44301.538713522095</v>
      </c>
      <c r="G1576" s="24">
        <v>44301.538713522095</v>
      </c>
      <c r="H1576" s="25">
        <v>1948</v>
      </c>
      <c r="I1576" s="26">
        <f t="shared" si="54"/>
        <v>-1017182.1547444484</v>
      </c>
      <c r="J1576" s="26">
        <f t="shared" si="55"/>
        <v>1049634.1089160112</v>
      </c>
      <c r="K1576" s="26" t="str">
        <f t="shared" si="56"/>
        <v>Good</v>
      </c>
      <c r="L1576" s="25">
        <f t="shared" si="57"/>
        <v>1948</v>
      </c>
      <c r="M1576" s="26">
        <f t="shared" si="58"/>
        <v>-13975.836194986849</v>
      </c>
      <c r="N1576" s="26">
        <f t="shared" si="59"/>
        <v>20870.014808382854</v>
      </c>
      <c r="O1576" s="26" t="str">
        <f t="shared" si="60"/>
        <v>Good</v>
      </c>
      <c r="P1576" s="25">
        <f t="shared" si="61"/>
        <v>1948</v>
      </c>
      <c r="Q1576" s="25">
        <f t="shared" si="62"/>
        <v>1948</v>
      </c>
    </row>
    <row r="1577" spans="6:17" ht="15.75" customHeight="1" x14ac:dyDescent="0.2">
      <c r="F1577" s="16">
        <v>44300.986593643007</v>
      </c>
      <c r="G1577" s="24">
        <v>44300.986593643007</v>
      </c>
      <c r="H1577" s="25">
        <v>2003</v>
      </c>
      <c r="I1577" s="26">
        <f t="shared" si="54"/>
        <v>-1017182.1547444484</v>
      </c>
      <c r="J1577" s="26">
        <f t="shared" si="55"/>
        <v>1049634.1089160112</v>
      </c>
      <c r="K1577" s="26" t="str">
        <f t="shared" si="56"/>
        <v>Good</v>
      </c>
      <c r="L1577" s="25">
        <f t="shared" si="57"/>
        <v>2003</v>
      </c>
      <c r="M1577" s="26">
        <f t="shared" si="58"/>
        <v>-13975.836194986849</v>
      </c>
      <c r="N1577" s="26">
        <f t="shared" si="59"/>
        <v>20870.014808382854</v>
      </c>
      <c r="O1577" s="26" t="str">
        <f t="shared" si="60"/>
        <v>Good</v>
      </c>
      <c r="P1577" s="25">
        <f t="shared" si="61"/>
        <v>2003</v>
      </c>
      <c r="Q1577" s="25">
        <f t="shared" si="62"/>
        <v>2003</v>
      </c>
    </row>
    <row r="1578" spans="6:17" ht="15.75" customHeight="1" x14ac:dyDescent="0.2">
      <c r="F1578" s="16">
        <v>44300.412653358631</v>
      </c>
      <c r="G1578" s="24">
        <v>44300.412653358631</v>
      </c>
      <c r="H1578" s="25">
        <v>2295</v>
      </c>
      <c r="I1578" s="26">
        <f t="shared" si="54"/>
        <v>-1017182.1547444484</v>
      </c>
      <c r="J1578" s="26">
        <f t="shared" si="55"/>
        <v>1049634.1089160112</v>
      </c>
      <c r="K1578" s="26" t="str">
        <f t="shared" si="56"/>
        <v>Good</v>
      </c>
      <c r="L1578" s="25">
        <f t="shared" si="57"/>
        <v>2295</v>
      </c>
      <c r="M1578" s="26">
        <f t="shared" si="58"/>
        <v>-13975.836194986849</v>
      </c>
      <c r="N1578" s="26">
        <f t="shared" si="59"/>
        <v>20870.014808382854</v>
      </c>
      <c r="O1578" s="26" t="str">
        <f t="shared" si="60"/>
        <v>Good</v>
      </c>
      <c r="P1578" s="25">
        <f t="shared" si="61"/>
        <v>2295</v>
      </c>
      <c r="Q1578" s="25">
        <f t="shared" si="62"/>
        <v>2295</v>
      </c>
    </row>
    <row r="1579" spans="6:17" ht="15.75" customHeight="1" x14ac:dyDescent="0.2">
      <c r="F1579" s="16">
        <v>44299.807327434013</v>
      </c>
      <c r="G1579" s="24">
        <v>44299.807327434013</v>
      </c>
      <c r="H1579" s="25">
        <v>1856</v>
      </c>
      <c r="I1579" s="26">
        <f t="shared" si="54"/>
        <v>-1017182.1547444484</v>
      </c>
      <c r="J1579" s="26">
        <f t="shared" si="55"/>
        <v>1049634.1089160112</v>
      </c>
      <c r="K1579" s="26" t="str">
        <f t="shared" si="56"/>
        <v>Good</v>
      </c>
      <c r="L1579" s="25">
        <f t="shared" si="57"/>
        <v>1856</v>
      </c>
      <c r="M1579" s="26">
        <f t="shared" si="58"/>
        <v>-13975.836194986849</v>
      </c>
      <c r="N1579" s="26">
        <f t="shared" si="59"/>
        <v>20870.014808382854</v>
      </c>
      <c r="O1579" s="26" t="str">
        <f t="shared" si="60"/>
        <v>Good</v>
      </c>
      <c r="P1579" s="25">
        <f t="shared" si="61"/>
        <v>1856</v>
      </c>
      <c r="Q1579" s="25">
        <f t="shared" si="62"/>
        <v>1856</v>
      </c>
    </row>
    <row r="1580" spans="6:17" ht="15.75" customHeight="1" x14ac:dyDescent="0.2">
      <c r="F1580" s="16">
        <v>44299.211674444792</v>
      </c>
      <c r="G1580" s="24">
        <v>44299.211674444792</v>
      </c>
      <c r="H1580" s="25">
        <v>2041</v>
      </c>
      <c r="I1580" s="26">
        <f t="shared" si="54"/>
        <v>-1017182.1547444484</v>
      </c>
      <c r="J1580" s="26">
        <f t="shared" si="55"/>
        <v>1049634.1089160112</v>
      </c>
      <c r="K1580" s="26" t="str">
        <f t="shared" si="56"/>
        <v>Good</v>
      </c>
      <c r="L1580" s="25">
        <f t="shared" si="57"/>
        <v>2041</v>
      </c>
      <c r="M1580" s="26">
        <f t="shared" si="58"/>
        <v>-13975.836194986849</v>
      </c>
      <c r="N1580" s="26">
        <f t="shared" si="59"/>
        <v>20870.014808382854</v>
      </c>
      <c r="O1580" s="26" t="str">
        <f t="shared" si="60"/>
        <v>Good</v>
      </c>
      <c r="P1580" s="25">
        <f t="shared" si="61"/>
        <v>2041</v>
      </c>
      <c r="Q1580" s="25">
        <f t="shared" si="62"/>
        <v>2041</v>
      </c>
    </row>
    <row r="1581" spans="6:17" ht="15.75" customHeight="1" x14ac:dyDescent="0.2">
      <c r="F1581" s="16">
        <v>44298.607850115572</v>
      </c>
      <c r="G1581" s="24">
        <v>44298.607850115572</v>
      </c>
      <c r="H1581" s="25">
        <v>2173</v>
      </c>
      <c r="I1581" s="26">
        <f t="shared" si="54"/>
        <v>-1017182.1547444484</v>
      </c>
      <c r="J1581" s="26">
        <f t="shared" si="55"/>
        <v>1049634.1089160112</v>
      </c>
      <c r="K1581" s="26" t="str">
        <f t="shared" si="56"/>
        <v>Good</v>
      </c>
      <c r="L1581" s="25">
        <f t="shared" si="57"/>
        <v>2173</v>
      </c>
      <c r="M1581" s="26">
        <f t="shared" si="58"/>
        <v>-13975.836194986849</v>
      </c>
      <c r="N1581" s="26">
        <f t="shared" si="59"/>
        <v>20870.014808382854</v>
      </c>
      <c r="O1581" s="26" t="str">
        <f t="shared" si="60"/>
        <v>Good</v>
      </c>
      <c r="P1581" s="25">
        <f t="shared" si="61"/>
        <v>2173</v>
      </c>
      <c r="Q1581" s="25">
        <f t="shared" si="62"/>
        <v>2173</v>
      </c>
    </row>
    <row r="1582" spans="6:17" ht="15.75" customHeight="1" x14ac:dyDescent="0.2">
      <c r="F1582" s="16">
        <v>44298.063643589609</v>
      </c>
      <c r="G1582" s="24">
        <v>44298.063643589609</v>
      </c>
      <c r="H1582" s="25">
        <v>2159</v>
      </c>
      <c r="I1582" s="26">
        <f t="shared" si="54"/>
        <v>-1017182.1547444484</v>
      </c>
      <c r="J1582" s="26">
        <f t="shared" si="55"/>
        <v>1049634.1089160112</v>
      </c>
      <c r="K1582" s="26" t="str">
        <f t="shared" si="56"/>
        <v>Good</v>
      </c>
      <c r="L1582" s="25">
        <f t="shared" si="57"/>
        <v>2159</v>
      </c>
      <c r="M1582" s="26">
        <f t="shared" si="58"/>
        <v>-13975.836194986849</v>
      </c>
      <c r="N1582" s="26">
        <f t="shared" si="59"/>
        <v>20870.014808382854</v>
      </c>
      <c r="O1582" s="26" t="str">
        <f t="shared" si="60"/>
        <v>Good</v>
      </c>
      <c r="P1582" s="25">
        <f t="shared" si="61"/>
        <v>2159</v>
      </c>
      <c r="Q1582" s="25">
        <f t="shared" si="62"/>
        <v>2159</v>
      </c>
    </row>
    <row r="1583" spans="6:17" ht="15.75" customHeight="1" x14ac:dyDescent="0.2">
      <c r="F1583" s="16">
        <v>44295.822967476466</v>
      </c>
      <c r="G1583" s="24">
        <v>44295.822967476466</v>
      </c>
      <c r="H1583" s="25">
        <v>1949</v>
      </c>
      <c r="I1583" s="26">
        <f t="shared" si="54"/>
        <v>-1017182.1547444484</v>
      </c>
      <c r="J1583" s="26">
        <f t="shared" si="55"/>
        <v>1049634.1089160112</v>
      </c>
      <c r="K1583" s="26" t="str">
        <f t="shared" si="56"/>
        <v>Good</v>
      </c>
      <c r="L1583" s="25">
        <f t="shared" si="57"/>
        <v>1949</v>
      </c>
      <c r="M1583" s="26">
        <f t="shared" si="58"/>
        <v>-13975.836194986849</v>
      </c>
      <c r="N1583" s="26">
        <f t="shared" si="59"/>
        <v>20870.014808382854</v>
      </c>
      <c r="O1583" s="26" t="str">
        <f t="shared" si="60"/>
        <v>Good</v>
      </c>
      <c r="P1583" s="25">
        <f t="shared" si="61"/>
        <v>1949</v>
      </c>
      <c r="Q1583" s="25">
        <f t="shared" si="62"/>
        <v>1949</v>
      </c>
    </row>
    <row r="1584" spans="6:17" ht="15.75" customHeight="1" x14ac:dyDescent="0.2">
      <c r="F1584" s="16">
        <v>44295.23173697383</v>
      </c>
      <c r="G1584" s="24">
        <v>44295.23173697383</v>
      </c>
      <c r="H1584" s="25">
        <v>1923</v>
      </c>
      <c r="I1584" s="26">
        <f t="shared" si="54"/>
        <v>-1017182.1547444484</v>
      </c>
      <c r="J1584" s="26">
        <f t="shared" si="55"/>
        <v>1049634.1089160112</v>
      </c>
      <c r="K1584" s="26" t="str">
        <f t="shared" si="56"/>
        <v>Good</v>
      </c>
      <c r="L1584" s="25">
        <f t="shared" si="57"/>
        <v>1923</v>
      </c>
      <c r="M1584" s="26">
        <f t="shared" si="58"/>
        <v>-13975.836194986849</v>
      </c>
      <c r="N1584" s="26">
        <f t="shared" si="59"/>
        <v>20870.014808382854</v>
      </c>
      <c r="O1584" s="26" t="str">
        <f t="shared" si="60"/>
        <v>Good</v>
      </c>
      <c r="P1584" s="25">
        <f t="shared" si="61"/>
        <v>1923</v>
      </c>
      <c r="Q1584" s="25">
        <f t="shared" si="62"/>
        <v>1923</v>
      </c>
    </row>
    <row r="1585" spans="6:17" ht="15.75" customHeight="1" x14ac:dyDescent="0.2">
      <c r="F1585" s="16">
        <v>44294.633089570591</v>
      </c>
      <c r="G1585" s="24">
        <v>44294.633089570591</v>
      </c>
      <c r="H1585" s="25">
        <v>2262</v>
      </c>
      <c r="I1585" s="26">
        <f t="shared" si="54"/>
        <v>-1017182.1547444484</v>
      </c>
      <c r="J1585" s="26">
        <f t="shared" si="55"/>
        <v>1049634.1089160112</v>
      </c>
      <c r="K1585" s="26" t="str">
        <f t="shared" si="56"/>
        <v>Good</v>
      </c>
      <c r="L1585" s="25">
        <f t="shared" si="57"/>
        <v>2262</v>
      </c>
      <c r="M1585" s="26">
        <f t="shared" si="58"/>
        <v>-13975.836194986849</v>
      </c>
      <c r="N1585" s="26">
        <f t="shared" si="59"/>
        <v>20870.014808382854</v>
      </c>
      <c r="O1585" s="26" t="str">
        <f t="shared" si="60"/>
        <v>Good</v>
      </c>
      <c r="P1585" s="25">
        <f t="shared" si="61"/>
        <v>2262</v>
      </c>
      <c r="Q1585" s="25">
        <f t="shared" si="62"/>
        <v>2262</v>
      </c>
    </row>
    <row r="1586" spans="6:17" ht="15.75" customHeight="1" x14ac:dyDescent="0.2">
      <c r="F1586" s="16">
        <v>44294.066377366391</v>
      </c>
      <c r="G1586" s="24">
        <v>44294.066377366391</v>
      </c>
      <c r="H1586" s="25">
        <v>2426</v>
      </c>
      <c r="I1586" s="26">
        <f t="shared" si="54"/>
        <v>-1017182.1547444484</v>
      </c>
      <c r="J1586" s="26">
        <f t="shared" si="55"/>
        <v>1049634.1089160112</v>
      </c>
      <c r="K1586" s="26" t="str">
        <f t="shared" si="56"/>
        <v>Good</v>
      </c>
      <c r="L1586" s="25">
        <f t="shared" si="57"/>
        <v>2426</v>
      </c>
      <c r="M1586" s="26">
        <f t="shared" si="58"/>
        <v>-13975.836194986849</v>
      </c>
      <c r="N1586" s="26">
        <f t="shared" si="59"/>
        <v>20870.014808382854</v>
      </c>
      <c r="O1586" s="26" t="str">
        <f t="shared" si="60"/>
        <v>Good</v>
      </c>
      <c r="P1586" s="25">
        <f t="shared" si="61"/>
        <v>2426</v>
      </c>
      <c r="Q1586" s="25">
        <f t="shared" si="62"/>
        <v>2426</v>
      </c>
    </row>
    <row r="1587" spans="6:17" ht="15.75" customHeight="1" x14ac:dyDescent="0.2">
      <c r="F1587" s="16">
        <v>44293.511829706964</v>
      </c>
      <c r="G1587" s="24">
        <v>44293.511829706964</v>
      </c>
      <c r="H1587" s="25">
        <v>2278</v>
      </c>
      <c r="I1587" s="26">
        <f t="shared" si="54"/>
        <v>-1017182.1547444484</v>
      </c>
      <c r="J1587" s="26">
        <f t="shared" si="55"/>
        <v>1049634.1089160112</v>
      </c>
      <c r="K1587" s="26" t="str">
        <f t="shared" si="56"/>
        <v>Good</v>
      </c>
      <c r="L1587" s="25">
        <f t="shared" si="57"/>
        <v>2278</v>
      </c>
      <c r="M1587" s="26">
        <f t="shared" si="58"/>
        <v>-13975.836194986849</v>
      </c>
      <c r="N1587" s="26">
        <f t="shared" si="59"/>
        <v>20870.014808382854</v>
      </c>
      <c r="O1587" s="26" t="str">
        <f t="shared" si="60"/>
        <v>Good</v>
      </c>
      <c r="P1587" s="25">
        <f t="shared" si="61"/>
        <v>2278</v>
      </c>
      <c r="Q1587" s="25">
        <f t="shared" si="62"/>
        <v>2278</v>
      </c>
    </row>
    <row r="1588" spans="6:17" ht="15.75" customHeight="1" x14ac:dyDescent="0.2">
      <c r="F1588" s="16">
        <v>44292.916610935536</v>
      </c>
      <c r="G1588" s="24">
        <v>44292.916610935536</v>
      </c>
      <c r="H1588" s="25">
        <v>2327</v>
      </c>
      <c r="I1588" s="26">
        <f t="shared" si="54"/>
        <v>-1017182.1547444484</v>
      </c>
      <c r="J1588" s="26">
        <f t="shared" si="55"/>
        <v>1049634.1089160112</v>
      </c>
      <c r="K1588" s="26" t="str">
        <f t="shared" si="56"/>
        <v>Good</v>
      </c>
      <c r="L1588" s="25">
        <f t="shared" si="57"/>
        <v>2327</v>
      </c>
      <c r="M1588" s="26">
        <f t="shared" si="58"/>
        <v>-13975.836194986849</v>
      </c>
      <c r="N1588" s="26">
        <f t="shared" si="59"/>
        <v>20870.014808382854</v>
      </c>
      <c r="O1588" s="26" t="str">
        <f t="shared" si="60"/>
        <v>Good</v>
      </c>
      <c r="P1588" s="25">
        <f t="shared" si="61"/>
        <v>2327</v>
      </c>
      <c r="Q1588" s="25">
        <f t="shared" si="62"/>
        <v>2327</v>
      </c>
    </row>
    <row r="1589" spans="6:17" ht="15.75" customHeight="1" x14ac:dyDescent="0.2">
      <c r="F1589" s="16">
        <v>44292.304229672707</v>
      </c>
      <c r="G1589" s="24">
        <v>44292.304229672707</v>
      </c>
      <c r="H1589" s="25">
        <v>2028</v>
      </c>
      <c r="I1589" s="26">
        <f t="shared" si="54"/>
        <v>-1017182.1547444484</v>
      </c>
      <c r="J1589" s="26">
        <f t="shared" si="55"/>
        <v>1049634.1089160112</v>
      </c>
      <c r="K1589" s="26" t="str">
        <f t="shared" si="56"/>
        <v>Good</v>
      </c>
      <c r="L1589" s="25">
        <f t="shared" si="57"/>
        <v>2028</v>
      </c>
      <c r="M1589" s="26">
        <f t="shared" si="58"/>
        <v>-13975.836194986849</v>
      </c>
      <c r="N1589" s="26">
        <f t="shared" si="59"/>
        <v>20870.014808382854</v>
      </c>
      <c r="O1589" s="26" t="str">
        <f t="shared" si="60"/>
        <v>Good</v>
      </c>
      <c r="P1589" s="25">
        <f t="shared" si="61"/>
        <v>2028</v>
      </c>
      <c r="Q1589" s="25">
        <f t="shared" si="62"/>
        <v>2028</v>
      </c>
    </row>
    <row r="1590" spans="6:17" ht="15.75" customHeight="1" x14ac:dyDescent="0.2">
      <c r="F1590" s="16">
        <v>44291.711908687466</v>
      </c>
      <c r="G1590" s="24">
        <v>44291.711908687466</v>
      </c>
      <c r="H1590" s="25">
        <v>2571</v>
      </c>
      <c r="I1590" s="26">
        <f t="shared" si="54"/>
        <v>-1017182.1547444484</v>
      </c>
      <c r="J1590" s="26">
        <f t="shared" si="55"/>
        <v>1049634.1089160112</v>
      </c>
      <c r="K1590" s="26" t="str">
        <f t="shared" si="56"/>
        <v>Good</v>
      </c>
      <c r="L1590" s="25">
        <f t="shared" si="57"/>
        <v>2571</v>
      </c>
      <c r="M1590" s="26">
        <f t="shared" si="58"/>
        <v>-13975.836194986849</v>
      </c>
      <c r="N1590" s="26">
        <f t="shared" si="59"/>
        <v>20870.014808382854</v>
      </c>
      <c r="O1590" s="26" t="str">
        <f t="shared" si="60"/>
        <v>Good</v>
      </c>
      <c r="P1590" s="25">
        <f t="shared" si="61"/>
        <v>2571</v>
      </c>
      <c r="Q1590" s="25">
        <f t="shared" si="62"/>
        <v>2571</v>
      </c>
    </row>
    <row r="1591" spans="6:17" ht="15.75" customHeight="1" x14ac:dyDescent="0.2">
      <c r="F1591" s="16">
        <v>44291.177985365648</v>
      </c>
      <c r="G1591" s="24">
        <v>44291.177985365648</v>
      </c>
      <c r="H1591" s="25">
        <v>2584</v>
      </c>
      <c r="I1591" s="26">
        <f t="shared" si="54"/>
        <v>-1017182.1547444484</v>
      </c>
      <c r="J1591" s="26">
        <f t="shared" si="55"/>
        <v>1049634.1089160112</v>
      </c>
      <c r="K1591" s="26" t="str">
        <f t="shared" si="56"/>
        <v>Good</v>
      </c>
      <c r="L1591" s="25">
        <f t="shared" si="57"/>
        <v>2584</v>
      </c>
      <c r="M1591" s="26">
        <f t="shared" si="58"/>
        <v>-13975.836194986849</v>
      </c>
      <c r="N1591" s="26">
        <f t="shared" si="59"/>
        <v>20870.014808382854</v>
      </c>
      <c r="O1591" s="26" t="str">
        <f t="shared" si="60"/>
        <v>Good</v>
      </c>
      <c r="P1591" s="25">
        <f t="shared" si="61"/>
        <v>2584</v>
      </c>
      <c r="Q1591" s="25">
        <f t="shared" si="62"/>
        <v>2584</v>
      </c>
    </row>
    <row r="1592" spans="6:17" ht="15.75" customHeight="1" x14ac:dyDescent="0.2">
      <c r="F1592" s="16">
        <v>44288.897914417779</v>
      </c>
      <c r="G1592" s="24">
        <v>44288.897914417779</v>
      </c>
      <c r="H1592" s="25">
        <v>2562</v>
      </c>
      <c r="I1592" s="26">
        <f t="shared" si="54"/>
        <v>-1017182.1547444484</v>
      </c>
      <c r="J1592" s="26">
        <f t="shared" si="55"/>
        <v>1049634.1089160112</v>
      </c>
      <c r="K1592" s="26" t="str">
        <f t="shared" si="56"/>
        <v>Good</v>
      </c>
      <c r="L1592" s="25">
        <f t="shared" si="57"/>
        <v>2562</v>
      </c>
      <c r="M1592" s="26">
        <f t="shared" si="58"/>
        <v>-13975.836194986849</v>
      </c>
      <c r="N1592" s="26">
        <f t="shared" si="59"/>
        <v>20870.014808382854</v>
      </c>
      <c r="O1592" s="26" t="str">
        <f t="shared" si="60"/>
        <v>Good</v>
      </c>
      <c r="P1592" s="25">
        <f t="shared" si="61"/>
        <v>2562</v>
      </c>
      <c r="Q1592" s="25">
        <f t="shared" si="62"/>
        <v>2562</v>
      </c>
    </row>
    <row r="1593" spans="6:17" ht="15.75" customHeight="1" x14ac:dyDescent="0.2">
      <c r="F1593" s="16">
        <v>44288.332022577604</v>
      </c>
      <c r="G1593" s="24">
        <v>44288.332022577604</v>
      </c>
      <c r="H1593" s="25">
        <v>2433</v>
      </c>
      <c r="I1593" s="26">
        <f t="shared" si="54"/>
        <v>-1017182.1547444484</v>
      </c>
      <c r="J1593" s="26">
        <f t="shared" si="55"/>
        <v>1049634.1089160112</v>
      </c>
      <c r="K1593" s="26" t="str">
        <f t="shared" si="56"/>
        <v>Good</v>
      </c>
      <c r="L1593" s="25">
        <f t="shared" si="57"/>
        <v>2433</v>
      </c>
      <c r="M1593" s="26">
        <f t="shared" si="58"/>
        <v>-13975.836194986849</v>
      </c>
      <c r="N1593" s="26">
        <f t="shared" si="59"/>
        <v>20870.014808382854</v>
      </c>
      <c r="O1593" s="26" t="str">
        <f t="shared" si="60"/>
        <v>Good</v>
      </c>
      <c r="P1593" s="25">
        <f t="shared" si="61"/>
        <v>2433</v>
      </c>
      <c r="Q1593" s="25">
        <f t="shared" si="62"/>
        <v>2433</v>
      </c>
    </row>
    <row r="1594" spans="6:17" ht="15.75" customHeight="1" x14ac:dyDescent="0.2">
      <c r="F1594" s="16">
        <v>44287.77877285314</v>
      </c>
      <c r="G1594" s="24">
        <v>44287.77877285314</v>
      </c>
      <c r="H1594" s="25">
        <v>2525</v>
      </c>
      <c r="I1594" s="26">
        <f t="shared" si="54"/>
        <v>-1017182.1547444484</v>
      </c>
      <c r="J1594" s="26">
        <f t="shared" si="55"/>
        <v>1049634.1089160112</v>
      </c>
      <c r="K1594" s="26" t="str">
        <f t="shared" si="56"/>
        <v>Good</v>
      </c>
      <c r="L1594" s="25">
        <f t="shared" si="57"/>
        <v>2525</v>
      </c>
      <c r="M1594" s="26">
        <f t="shared" si="58"/>
        <v>-13975.836194986849</v>
      </c>
      <c r="N1594" s="26">
        <f t="shared" si="59"/>
        <v>20870.014808382854</v>
      </c>
      <c r="O1594" s="26" t="str">
        <f t="shared" si="60"/>
        <v>Good</v>
      </c>
      <c r="P1594" s="25">
        <f t="shared" si="61"/>
        <v>2525</v>
      </c>
      <c r="Q1594" s="25">
        <f t="shared" si="62"/>
        <v>2525</v>
      </c>
    </row>
    <row r="1595" spans="6:17" ht="15.75" customHeight="1" x14ac:dyDescent="0.2">
      <c r="F1595" s="16">
        <v>44287.218068251925</v>
      </c>
      <c r="G1595" s="24">
        <v>44287.218068251925</v>
      </c>
      <c r="H1595" s="25">
        <v>2367</v>
      </c>
      <c r="I1595" s="26">
        <f t="shared" si="54"/>
        <v>-1017182.1547444484</v>
      </c>
      <c r="J1595" s="26">
        <f t="shared" si="55"/>
        <v>1049634.1089160112</v>
      </c>
      <c r="K1595" s="26" t="str">
        <f t="shared" si="56"/>
        <v>Good</v>
      </c>
      <c r="L1595" s="25">
        <f t="shared" si="57"/>
        <v>2367</v>
      </c>
      <c r="M1595" s="26">
        <f t="shared" si="58"/>
        <v>-13975.836194986849</v>
      </c>
      <c r="N1595" s="26">
        <f t="shared" si="59"/>
        <v>20870.014808382854</v>
      </c>
      <c r="O1595" s="26" t="str">
        <f t="shared" si="60"/>
        <v>Good</v>
      </c>
      <c r="P1595" s="25">
        <f t="shared" si="61"/>
        <v>2367</v>
      </c>
      <c r="Q1595" s="25">
        <f t="shared" si="62"/>
        <v>2367</v>
      </c>
    </row>
    <row r="1596" spans="6:17" ht="15.75" customHeight="1" x14ac:dyDescent="0.2">
      <c r="F1596" s="16">
        <v>44286.616180754434</v>
      </c>
      <c r="G1596" s="24">
        <v>44286.616180754434</v>
      </c>
      <c r="H1596" s="25">
        <v>2285</v>
      </c>
      <c r="I1596" s="26">
        <f t="shared" si="54"/>
        <v>-1017182.1547444484</v>
      </c>
      <c r="J1596" s="26">
        <f t="shared" si="55"/>
        <v>1049634.1089160112</v>
      </c>
      <c r="K1596" s="26" t="str">
        <f t="shared" si="56"/>
        <v>Good</v>
      </c>
      <c r="L1596" s="25">
        <f t="shared" si="57"/>
        <v>2285</v>
      </c>
      <c r="M1596" s="26">
        <f t="shared" si="58"/>
        <v>-13975.836194986849</v>
      </c>
      <c r="N1596" s="26">
        <f t="shared" si="59"/>
        <v>20870.014808382854</v>
      </c>
      <c r="O1596" s="26" t="str">
        <f t="shared" si="60"/>
        <v>Good</v>
      </c>
      <c r="P1596" s="25">
        <f t="shared" si="61"/>
        <v>2285</v>
      </c>
      <c r="Q1596" s="25">
        <f t="shared" si="62"/>
        <v>2285</v>
      </c>
    </row>
    <row r="1597" spans="6:17" ht="15.75" customHeight="1" x14ac:dyDescent="0.2">
      <c r="F1597" s="16">
        <v>44286.057089955531</v>
      </c>
      <c r="G1597" s="24">
        <v>44286.057089955531</v>
      </c>
      <c r="H1597" s="25">
        <v>2555</v>
      </c>
      <c r="I1597" s="26">
        <f t="shared" si="54"/>
        <v>-1017182.1547444484</v>
      </c>
      <c r="J1597" s="26">
        <f t="shared" si="55"/>
        <v>1049634.1089160112</v>
      </c>
      <c r="K1597" s="26" t="str">
        <f t="shared" si="56"/>
        <v>Good</v>
      </c>
      <c r="L1597" s="25">
        <f t="shared" si="57"/>
        <v>2555</v>
      </c>
      <c r="M1597" s="26">
        <f t="shared" si="58"/>
        <v>-13975.836194986849</v>
      </c>
      <c r="N1597" s="26">
        <f t="shared" si="59"/>
        <v>20870.014808382854</v>
      </c>
      <c r="O1597" s="26" t="str">
        <f t="shared" si="60"/>
        <v>Good</v>
      </c>
      <c r="P1597" s="25">
        <f t="shared" si="61"/>
        <v>2555</v>
      </c>
      <c r="Q1597" s="25">
        <f t="shared" si="62"/>
        <v>2555</v>
      </c>
    </row>
    <row r="1598" spans="6:17" ht="15.75" customHeight="1" x14ac:dyDescent="0.2">
      <c r="F1598" s="16">
        <v>44285.504453623063</v>
      </c>
      <c r="G1598" s="24">
        <v>44285.504453623063</v>
      </c>
      <c r="H1598" s="25">
        <v>2411</v>
      </c>
      <c r="I1598" s="26">
        <f t="shared" si="54"/>
        <v>-1017182.1547444484</v>
      </c>
      <c r="J1598" s="26">
        <f t="shared" si="55"/>
        <v>1049634.1089160112</v>
      </c>
      <c r="K1598" s="26" t="str">
        <f t="shared" si="56"/>
        <v>Good</v>
      </c>
      <c r="L1598" s="25">
        <f t="shared" si="57"/>
        <v>2411</v>
      </c>
      <c r="M1598" s="26">
        <f t="shared" si="58"/>
        <v>-13975.836194986849</v>
      </c>
      <c r="N1598" s="26">
        <f t="shared" si="59"/>
        <v>20870.014808382854</v>
      </c>
      <c r="O1598" s="26" t="str">
        <f t="shared" si="60"/>
        <v>Good</v>
      </c>
      <c r="P1598" s="25">
        <f t="shared" si="61"/>
        <v>2411</v>
      </c>
      <c r="Q1598" s="25">
        <f t="shared" si="62"/>
        <v>2411</v>
      </c>
    </row>
    <row r="1599" spans="6:17" ht="15.75" customHeight="1" x14ac:dyDescent="0.2">
      <c r="F1599" s="16">
        <v>44284.913641610692</v>
      </c>
      <c r="G1599" s="24">
        <v>44284.913641610692</v>
      </c>
      <c r="H1599" s="25">
        <v>2567</v>
      </c>
      <c r="I1599" s="26">
        <f t="shared" si="54"/>
        <v>-1017182.1547444484</v>
      </c>
      <c r="J1599" s="26">
        <f t="shared" si="55"/>
        <v>1049634.1089160112</v>
      </c>
      <c r="K1599" s="26" t="str">
        <f t="shared" si="56"/>
        <v>Good</v>
      </c>
      <c r="L1599" s="25">
        <f t="shared" si="57"/>
        <v>2567</v>
      </c>
      <c r="M1599" s="26">
        <f t="shared" si="58"/>
        <v>-13975.836194986849</v>
      </c>
      <c r="N1599" s="26">
        <f t="shared" si="59"/>
        <v>20870.014808382854</v>
      </c>
      <c r="O1599" s="26" t="str">
        <f t="shared" si="60"/>
        <v>Good</v>
      </c>
      <c r="P1599" s="25">
        <f t="shared" si="61"/>
        <v>2567</v>
      </c>
      <c r="Q1599" s="25">
        <f t="shared" si="62"/>
        <v>2567</v>
      </c>
    </row>
    <row r="1600" spans="6:17" ht="15.75" customHeight="1" x14ac:dyDescent="0.2">
      <c r="F1600" s="16">
        <v>44284.374867353064</v>
      </c>
      <c r="G1600" s="24">
        <v>44284.374867353064</v>
      </c>
      <c r="H1600" s="25">
        <v>2412</v>
      </c>
      <c r="I1600" s="26">
        <f t="shared" si="54"/>
        <v>-1017182.1547444484</v>
      </c>
      <c r="J1600" s="26">
        <f t="shared" si="55"/>
        <v>1049634.1089160112</v>
      </c>
      <c r="K1600" s="26" t="str">
        <f t="shared" si="56"/>
        <v>Good</v>
      </c>
      <c r="L1600" s="25">
        <f t="shared" si="57"/>
        <v>2412</v>
      </c>
      <c r="M1600" s="26">
        <f t="shared" si="58"/>
        <v>-13975.836194986849</v>
      </c>
      <c r="N1600" s="26">
        <f t="shared" si="59"/>
        <v>20870.014808382854</v>
      </c>
      <c r="O1600" s="26" t="str">
        <f t="shared" si="60"/>
        <v>Good</v>
      </c>
      <c r="P1600" s="25">
        <f t="shared" si="61"/>
        <v>2412</v>
      </c>
      <c r="Q1600" s="25">
        <f t="shared" si="62"/>
        <v>2412</v>
      </c>
    </row>
    <row r="1601" spans="6:17" ht="15.75" customHeight="1" x14ac:dyDescent="0.2">
      <c r="F1601" s="16">
        <v>44281.515444761746</v>
      </c>
      <c r="G1601" s="24">
        <v>44281.515444761746</v>
      </c>
      <c r="H1601" s="25">
        <v>2797</v>
      </c>
      <c r="I1601" s="26">
        <f t="shared" si="54"/>
        <v>-1017182.1547444484</v>
      </c>
      <c r="J1601" s="26">
        <f t="shared" si="55"/>
        <v>1049634.1089160112</v>
      </c>
      <c r="K1601" s="26" t="str">
        <f t="shared" si="56"/>
        <v>Good</v>
      </c>
      <c r="L1601" s="25">
        <f t="shared" si="57"/>
        <v>2797</v>
      </c>
      <c r="M1601" s="26">
        <f t="shared" si="58"/>
        <v>-13975.836194986849</v>
      </c>
      <c r="N1601" s="26">
        <f t="shared" si="59"/>
        <v>20870.014808382854</v>
      </c>
      <c r="O1601" s="26" t="str">
        <f t="shared" si="60"/>
        <v>Good</v>
      </c>
      <c r="P1601" s="25">
        <f t="shared" si="61"/>
        <v>2797</v>
      </c>
      <c r="Q1601" s="25">
        <f t="shared" si="62"/>
        <v>2797</v>
      </c>
    </row>
    <row r="1602" spans="6:17" ht="15.75" customHeight="1" x14ac:dyDescent="0.2">
      <c r="F1602" s="16">
        <v>44280.925950516692</v>
      </c>
      <c r="G1602" s="24">
        <v>44280.925950516692</v>
      </c>
      <c r="H1602" s="25">
        <v>2801</v>
      </c>
      <c r="I1602" s="26">
        <f t="shared" si="54"/>
        <v>-1017182.1547444484</v>
      </c>
      <c r="J1602" s="26">
        <f t="shared" si="55"/>
        <v>1049634.1089160112</v>
      </c>
      <c r="K1602" s="26" t="str">
        <f t="shared" si="56"/>
        <v>Good</v>
      </c>
      <c r="L1602" s="25">
        <f t="shared" si="57"/>
        <v>2801</v>
      </c>
      <c r="M1602" s="26">
        <f t="shared" si="58"/>
        <v>-13975.836194986849</v>
      </c>
      <c r="N1602" s="26">
        <f t="shared" si="59"/>
        <v>20870.014808382854</v>
      </c>
      <c r="O1602" s="26" t="str">
        <f t="shared" si="60"/>
        <v>Good</v>
      </c>
      <c r="P1602" s="25">
        <f t="shared" si="61"/>
        <v>2801</v>
      </c>
      <c r="Q1602" s="25">
        <f t="shared" si="62"/>
        <v>2801</v>
      </c>
    </row>
    <row r="1603" spans="6:17" ht="15.75" customHeight="1" x14ac:dyDescent="0.2">
      <c r="F1603" s="16">
        <v>44280.333195377403</v>
      </c>
      <c r="G1603" s="24">
        <v>44280.333195377403</v>
      </c>
      <c r="H1603" s="25">
        <v>2474</v>
      </c>
      <c r="I1603" s="26">
        <f t="shared" si="54"/>
        <v>-1017182.1547444484</v>
      </c>
      <c r="J1603" s="26">
        <f t="shared" si="55"/>
        <v>1049634.1089160112</v>
      </c>
      <c r="K1603" s="26" t="str">
        <f t="shared" si="56"/>
        <v>Good</v>
      </c>
      <c r="L1603" s="25">
        <f t="shared" si="57"/>
        <v>2474</v>
      </c>
      <c r="M1603" s="26">
        <f t="shared" si="58"/>
        <v>-13975.836194986849</v>
      </c>
      <c r="N1603" s="26">
        <f t="shared" si="59"/>
        <v>20870.014808382854</v>
      </c>
      <c r="O1603" s="26" t="str">
        <f t="shared" si="60"/>
        <v>Good</v>
      </c>
      <c r="P1603" s="25">
        <f t="shared" si="61"/>
        <v>2474</v>
      </c>
      <c r="Q1603" s="25">
        <f t="shared" si="62"/>
        <v>2474</v>
      </c>
    </row>
    <row r="1604" spans="6:17" ht="15.75" customHeight="1" x14ac:dyDescent="0.2">
      <c r="F1604" s="16">
        <v>44279.72121656849</v>
      </c>
      <c r="G1604" s="24">
        <v>44279.72121656849</v>
      </c>
      <c r="H1604" s="25">
        <v>2452</v>
      </c>
      <c r="I1604" s="26">
        <f t="shared" si="54"/>
        <v>-1017182.1547444484</v>
      </c>
      <c r="J1604" s="26">
        <f t="shared" si="55"/>
        <v>1049634.1089160112</v>
      </c>
      <c r="K1604" s="26" t="str">
        <f t="shared" si="56"/>
        <v>Good</v>
      </c>
      <c r="L1604" s="25">
        <f t="shared" si="57"/>
        <v>2452</v>
      </c>
      <c r="M1604" s="26">
        <f t="shared" si="58"/>
        <v>-13975.836194986849</v>
      </c>
      <c r="N1604" s="26">
        <f t="shared" si="59"/>
        <v>20870.014808382854</v>
      </c>
      <c r="O1604" s="26" t="str">
        <f t="shared" si="60"/>
        <v>Good</v>
      </c>
      <c r="P1604" s="25">
        <f t="shared" si="61"/>
        <v>2452</v>
      </c>
      <c r="Q1604" s="25">
        <f t="shared" si="62"/>
        <v>2452</v>
      </c>
    </row>
    <row r="1605" spans="6:17" ht="15.75" customHeight="1" x14ac:dyDescent="0.2">
      <c r="F1605" s="16">
        <v>44279.190820965094</v>
      </c>
      <c r="G1605" s="24">
        <v>44279.190820965094</v>
      </c>
      <c r="H1605" s="25">
        <v>2288</v>
      </c>
      <c r="I1605" s="26">
        <f t="shared" si="54"/>
        <v>-1017182.1547444484</v>
      </c>
      <c r="J1605" s="26">
        <f t="shared" si="55"/>
        <v>1049634.1089160112</v>
      </c>
      <c r="K1605" s="26" t="str">
        <f t="shared" si="56"/>
        <v>Good</v>
      </c>
      <c r="L1605" s="25">
        <f t="shared" si="57"/>
        <v>2288</v>
      </c>
      <c r="M1605" s="26">
        <f t="shared" si="58"/>
        <v>-13975.836194986849</v>
      </c>
      <c r="N1605" s="26">
        <f t="shared" si="59"/>
        <v>20870.014808382854</v>
      </c>
      <c r="O1605" s="26" t="str">
        <f t="shared" si="60"/>
        <v>Good</v>
      </c>
      <c r="P1605" s="25">
        <f t="shared" si="61"/>
        <v>2288</v>
      </c>
      <c r="Q1605" s="25">
        <f t="shared" si="62"/>
        <v>2288</v>
      </c>
    </row>
    <row r="1606" spans="6:17" ht="15.75" customHeight="1" x14ac:dyDescent="0.2">
      <c r="F1606" s="16">
        <v>44278.586915636821</v>
      </c>
      <c r="G1606" s="24">
        <v>44278.586915636821</v>
      </c>
      <c r="H1606" s="25">
        <v>2467</v>
      </c>
      <c r="I1606" s="26">
        <f t="shared" si="54"/>
        <v>-1017182.1547444484</v>
      </c>
      <c r="J1606" s="26">
        <f t="shared" si="55"/>
        <v>1049634.1089160112</v>
      </c>
      <c r="K1606" s="26" t="str">
        <f t="shared" si="56"/>
        <v>Good</v>
      </c>
      <c r="L1606" s="25">
        <f t="shared" si="57"/>
        <v>2467</v>
      </c>
      <c r="M1606" s="26">
        <f t="shared" si="58"/>
        <v>-13975.836194986849</v>
      </c>
      <c r="N1606" s="26">
        <f t="shared" si="59"/>
        <v>20870.014808382854</v>
      </c>
      <c r="O1606" s="26" t="str">
        <f t="shared" si="60"/>
        <v>Good</v>
      </c>
      <c r="P1606" s="25">
        <f t="shared" si="61"/>
        <v>2467</v>
      </c>
      <c r="Q1606" s="25">
        <f t="shared" si="62"/>
        <v>2467</v>
      </c>
    </row>
    <row r="1607" spans="6:17" ht="15.75" customHeight="1" x14ac:dyDescent="0.2">
      <c r="F1607" s="16">
        <v>44277.976719560182</v>
      </c>
      <c r="G1607" s="24">
        <v>44277.976719560182</v>
      </c>
      <c r="H1607" s="25">
        <v>2412</v>
      </c>
      <c r="I1607" s="26">
        <f t="shared" si="54"/>
        <v>-1017182.1547444484</v>
      </c>
      <c r="J1607" s="26">
        <f t="shared" si="55"/>
        <v>1049634.1089160112</v>
      </c>
      <c r="K1607" s="26" t="str">
        <f t="shared" si="56"/>
        <v>Good</v>
      </c>
      <c r="L1607" s="25">
        <f t="shared" si="57"/>
        <v>2412</v>
      </c>
      <c r="M1607" s="26">
        <f t="shared" si="58"/>
        <v>-13975.836194986849</v>
      </c>
      <c r="N1607" s="26">
        <f t="shared" si="59"/>
        <v>20870.014808382854</v>
      </c>
      <c r="O1607" s="26" t="str">
        <f t="shared" si="60"/>
        <v>Good</v>
      </c>
      <c r="P1607" s="25">
        <f t="shared" si="61"/>
        <v>2412</v>
      </c>
      <c r="Q1607" s="25">
        <f t="shared" si="62"/>
        <v>2412</v>
      </c>
    </row>
    <row r="1608" spans="6:17" ht="15.75" customHeight="1" x14ac:dyDescent="0.2">
      <c r="F1608" s="16">
        <v>44277.377386275402</v>
      </c>
      <c r="G1608" s="24">
        <v>44277.377386275402</v>
      </c>
      <c r="H1608" s="25">
        <v>2844</v>
      </c>
      <c r="I1608" s="26">
        <f t="shared" si="54"/>
        <v>-1017182.1547444484</v>
      </c>
      <c r="J1608" s="26">
        <f t="shared" si="55"/>
        <v>1049634.1089160112</v>
      </c>
      <c r="K1608" s="26" t="str">
        <f t="shared" si="56"/>
        <v>Good</v>
      </c>
      <c r="L1608" s="25">
        <f t="shared" si="57"/>
        <v>2844</v>
      </c>
      <c r="M1608" s="26">
        <f t="shared" si="58"/>
        <v>-13975.836194986849</v>
      </c>
      <c r="N1608" s="26">
        <f t="shared" si="59"/>
        <v>20870.014808382854</v>
      </c>
      <c r="O1608" s="26" t="str">
        <f t="shared" si="60"/>
        <v>Good</v>
      </c>
      <c r="P1608" s="25">
        <f t="shared" si="61"/>
        <v>2844</v>
      </c>
      <c r="Q1608" s="25">
        <f t="shared" si="62"/>
        <v>2844</v>
      </c>
    </row>
    <row r="1609" spans="6:17" ht="15.75" customHeight="1" x14ac:dyDescent="0.2">
      <c r="F1609" s="16">
        <v>44274.525770146094</v>
      </c>
      <c r="G1609" s="24">
        <v>44274.525770146094</v>
      </c>
      <c r="H1609" s="25">
        <v>2953</v>
      </c>
      <c r="I1609" s="26">
        <f t="shared" si="54"/>
        <v>-1017182.1547444484</v>
      </c>
      <c r="J1609" s="26">
        <f t="shared" si="55"/>
        <v>1049634.1089160112</v>
      </c>
      <c r="K1609" s="26" t="str">
        <f t="shared" si="56"/>
        <v>Good</v>
      </c>
      <c r="L1609" s="25">
        <f t="shared" si="57"/>
        <v>2953</v>
      </c>
      <c r="M1609" s="26">
        <f t="shared" si="58"/>
        <v>-13975.836194986849</v>
      </c>
      <c r="N1609" s="26">
        <f t="shared" si="59"/>
        <v>20870.014808382854</v>
      </c>
      <c r="O1609" s="26" t="str">
        <f t="shared" si="60"/>
        <v>Good</v>
      </c>
      <c r="P1609" s="25">
        <f t="shared" si="61"/>
        <v>2953</v>
      </c>
      <c r="Q1609" s="25">
        <f t="shared" si="62"/>
        <v>2953</v>
      </c>
    </row>
    <row r="1610" spans="6:17" ht="15.75" customHeight="1" x14ac:dyDescent="0.2">
      <c r="F1610" s="16">
        <v>44273.95448320065</v>
      </c>
      <c r="G1610" s="24">
        <v>44273.95448320065</v>
      </c>
      <c r="H1610" s="25">
        <v>2469</v>
      </c>
      <c r="I1610" s="26">
        <f t="shared" si="54"/>
        <v>-1017182.1547444484</v>
      </c>
      <c r="J1610" s="26">
        <f t="shared" si="55"/>
        <v>1049634.1089160112</v>
      </c>
      <c r="K1610" s="26" t="str">
        <f t="shared" si="56"/>
        <v>Good</v>
      </c>
      <c r="L1610" s="25">
        <f t="shared" si="57"/>
        <v>2469</v>
      </c>
      <c r="M1610" s="26">
        <f t="shared" si="58"/>
        <v>-13975.836194986849</v>
      </c>
      <c r="N1610" s="26">
        <f t="shared" si="59"/>
        <v>20870.014808382854</v>
      </c>
      <c r="O1610" s="26" t="str">
        <f t="shared" si="60"/>
        <v>Good</v>
      </c>
      <c r="P1610" s="25">
        <f t="shared" si="61"/>
        <v>2469</v>
      </c>
      <c r="Q1610" s="25">
        <f t="shared" si="62"/>
        <v>2469</v>
      </c>
    </row>
    <row r="1611" spans="6:17" ht="15.75" customHeight="1" x14ac:dyDescent="0.2">
      <c r="F1611" s="16">
        <v>44273.393917742644</v>
      </c>
      <c r="G1611" s="24">
        <v>44273.393917742644</v>
      </c>
      <c r="H1611" s="25">
        <v>2759</v>
      </c>
      <c r="I1611" s="26">
        <f t="shared" si="54"/>
        <v>-1017182.1547444484</v>
      </c>
      <c r="J1611" s="26">
        <f t="shared" si="55"/>
        <v>1049634.1089160112</v>
      </c>
      <c r="K1611" s="26" t="str">
        <f t="shared" si="56"/>
        <v>Good</v>
      </c>
      <c r="L1611" s="25">
        <f t="shared" si="57"/>
        <v>2759</v>
      </c>
      <c r="M1611" s="26">
        <f t="shared" si="58"/>
        <v>-13975.836194986849</v>
      </c>
      <c r="N1611" s="26">
        <f t="shared" si="59"/>
        <v>20870.014808382854</v>
      </c>
      <c r="O1611" s="26" t="str">
        <f t="shared" si="60"/>
        <v>Good</v>
      </c>
      <c r="P1611" s="25">
        <f t="shared" si="61"/>
        <v>2759</v>
      </c>
      <c r="Q1611" s="25">
        <f t="shared" si="62"/>
        <v>2759</v>
      </c>
    </row>
    <row r="1612" spans="6:17" ht="15.75" customHeight="1" x14ac:dyDescent="0.2">
      <c r="F1612" s="16">
        <v>44272.799929639434</v>
      </c>
      <c r="G1612" s="24">
        <v>44272.799929639434</v>
      </c>
      <c r="H1612" s="25">
        <v>3023</v>
      </c>
      <c r="I1612" s="26">
        <f t="shared" si="54"/>
        <v>-1017182.1547444484</v>
      </c>
      <c r="J1612" s="26">
        <f t="shared" si="55"/>
        <v>1049634.1089160112</v>
      </c>
      <c r="K1612" s="26" t="str">
        <f t="shared" si="56"/>
        <v>Good</v>
      </c>
      <c r="L1612" s="25">
        <f t="shared" si="57"/>
        <v>3023</v>
      </c>
      <c r="M1612" s="26">
        <f t="shared" si="58"/>
        <v>-13975.836194986849</v>
      </c>
      <c r="N1612" s="26">
        <f t="shared" si="59"/>
        <v>20870.014808382854</v>
      </c>
      <c r="O1612" s="26" t="str">
        <f t="shared" si="60"/>
        <v>Good</v>
      </c>
      <c r="P1612" s="25">
        <f t="shared" si="61"/>
        <v>3023</v>
      </c>
      <c r="Q1612" s="25">
        <f t="shared" si="62"/>
        <v>3023</v>
      </c>
    </row>
    <row r="1613" spans="6:17" ht="15.75" customHeight="1" x14ac:dyDescent="0.2">
      <c r="F1613" s="16">
        <v>44272.235252467697</v>
      </c>
      <c r="G1613" s="24">
        <v>44272.235252467697</v>
      </c>
      <c r="H1613" s="25">
        <v>2942</v>
      </c>
      <c r="I1613" s="26">
        <f t="shared" si="54"/>
        <v>-1017182.1547444484</v>
      </c>
      <c r="J1613" s="26">
        <f t="shared" si="55"/>
        <v>1049634.1089160112</v>
      </c>
      <c r="K1613" s="26" t="str">
        <f t="shared" si="56"/>
        <v>Good</v>
      </c>
      <c r="L1613" s="25">
        <f t="shared" si="57"/>
        <v>2942</v>
      </c>
      <c r="M1613" s="26">
        <f t="shared" si="58"/>
        <v>-13975.836194986849</v>
      </c>
      <c r="N1613" s="26">
        <f t="shared" si="59"/>
        <v>20870.014808382854</v>
      </c>
      <c r="O1613" s="26" t="str">
        <f t="shared" si="60"/>
        <v>Good</v>
      </c>
      <c r="P1613" s="25">
        <f t="shared" si="61"/>
        <v>2942</v>
      </c>
      <c r="Q1613" s="25">
        <f t="shared" si="62"/>
        <v>2942</v>
      </c>
    </row>
    <row r="1614" spans="6:17" ht="15.75" customHeight="1" x14ac:dyDescent="0.2">
      <c r="F1614" s="16">
        <v>44271.676037435209</v>
      </c>
      <c r="G1614" s="24">
        <v>44271.676037435209</v>
      </c>
      <c r="H1614" s="25">
        <v>3000</v>
      </c>
      <c r="I1614" s="26">
        <f t="shared" si="54"/>
        <v>-1017182.1547444484</v>
      </c>
      <c r="J1614" s="26">
        <f t="shared" si="55"/>
        <v>1049634.1089160112</v>
      </c>
      <c r="K1614" s="26" t="str">
        <f t="shared" si="56"/>
        <v>Good</v>
      </c>
      <c r="L1614" s="25">
        <f t="shared" si="57"/>
        <v>3000</v>
      </c>
      <c r="M1614" s="26">
        <f t="shared" si="58"/>
        <v>-13975.836194986849</v>
      </c>
      <c r="N1614" s="26">
        <f t="shared" si="59"/>
        <v>20870.014808382854</v>
      </c>
      <c r="O1614" s="26" t="str">
        <f t="shared" si="60"/>
        <v>Good</v>
      </c>
      <c r="P1614" s="25">
        <f t="shared" si="61"/>
        <v>3000</v>
      </c>
      <c r="Q1614" s="25">
        <f t="shared" si="62"/>
        <v>3000</v>
      </c>
    </row>
    <row r="1615" spans="6:17" ht="15.75" customHeight="1" x14ac:dyDescent="0.2">
      <c r="F1615" s="16">
        <v>44271.096996537788</v>
      </c>
      <c r="G1615" s="24">
        <v>44271.096996537788</v>
      </c>
      <c r="H1615" s="25">
        <v>2603</v>
      </c>
      <c r="I1615" s="26">
        <f t="shared" si="54"/>
        <v>-1017182.1547444484</v>
      </c>
      <c r="J1615" s="26">
        <f t="shared" si="55"/>
        <v>1049634.1089160112</v>
      </c>
      <c r="K1615" s="26" t="str">
        <f t="shared" si="56"/>
        <v>Good</v>
      </c>
      <c r="L1615" s="25">
        <f t="shared" si="57"/>
        <v>2603</v>
      </c>
      <c r="M1615" s="26">
        <f t="shared" si="58"/>
        <v>-13975.836194986849</v>
      </c>
      <c r="N1615" s="26">
        <f t="shared" si="59"/>
        <v>20870.014808382854</v>
      </c>
      <c r="O1615" s="26" t="str">
        <f t="shared" si="60"/>
        <v>Good</v>
      </c>
      <c r="P1615" s="25">
        <f t="shared" si="61"/>
        <v>2603</v>
      </c>
      <c r="Q1615" s="25">
        <f t="shared" si="62"/>
        <v>2603</v>
      </c>
    </row>
    <row r="1616" spans="6:17" ht="15.75" customHeight="1" x14ac:dyDescent="0.2">
      <c r="F1616" s="16">
        <v>44270.562098033035</v>
      </c>
      <c r="G1616" s="24">
        <v>44270.562098033035</v>
      </c>
      <c r="H1616" s="25">
        <v>2956</v>
      </c>
      <c r="I1616" s="26">
        <f t="shared" si="54"/>
        <v>-1017182.1547444484</v>
      </c>
      <c r="J1616" s="26">
        <f t="shared" si="55"/>
        <v>1049634.1089160112</v>
      </c>
      <c r="K1616" s="26" t="str">
        <f t="shared" si="56"/>
        <v>Good</v>
      </c>
      <c r="L1616" s="25">
        <f t="shared" si="57"/>
        <v>2956</v>
      </c>
      <c r="M1616" s="26">
        <f t="shared" si="58"/>
        <v>-13975.836194986849</v>
      </c>
      <c r="N1616" s="26">
        <f t="shared" si="59"/>
        <v>20870.014808382854</v>
      </c>
      <c r="O1616" s="26" t="str">
        <f t="shared" si="60"/>
        <v>Good</v>
      </c>
      <c r="P1616" s="25">
        <f t="shared" si="61"/>
        <v>2956</v>
      </c>
      <c r="Q1616" s="25">
        <f t="shared" si="62"/>
        <v>2956</v>
      </c>
    </row>
    <row r="1617" spans="6:17" ht="15.75" customHeight="1" x14ac:dyDescent="0.2">
      <c r="F1617" s="16">
        <v>44267.695862795779</v>
      </c>
      <c r="G1617" s="24">
        <v>44267.695862795779</v>
      </c>
      <c r="H1617" s="25">
        <v>2903</v>
      </c>
      <c r="I1617" s="26">
        <f t="shared" si="54"/>
        <v>-1017182.1547444484</v>
      </c>
      <c r="J1617" s="26">
        <f t="shared" si="55"/>
        <v>1049634.1089160112</v>
      </c>
      <c r="K1617" s="26" t="str">
        <f t="shared" si="56"/>
        <v>Good</v>
      </c>
      <c r="L1617" s="25">
        <f t="shared" si="57"/>
        <v>2903</v>
      </c>
      <c r="M1617" s="26">
        <f t="shared" si="58"/>
        <v>-13975.836194986849</v>
      </c>
      <c r="N1617" s="26">
        <f t="shared" si="59"/>
        <v>20870.014808382854</v>
      </c>
      <c r="O1617" s="26" t="str">
        <f t="shared" si="60"/>
        <v>Good</v>
      </c>
      <c r="P1617" s="25">
        <f t="shared" si="61"/>
        <v>2903</v>
      </c>
      <c r="Q1617" s="25">
        <f t="shared" si="62"/>
        <v>2903</v>
      </c>
    </row>
    <row r="1618" spans="6:17" ht="15.75" customHeight="1" x14ac:dyDescent="0.2">
      <c r="F1618" s="16">
        <v>44267.147042533099</v>
      </c>
      <c r="G1618" s="24">
        <v>44267.147042533099</v>
      </c>
      <c r="H1618" s="25">
        <v>2543</v>
      </c>
      <c r="I1618" s="26">
        <f t="shared" si="54"/>
        <v>-1017182.1547444484</v>
      </c>
      <c r="J1618" s="26">
        <f t="shared" si="55"/>
        <v>1049634.1089160112</v>
      </c>
      <c r="K1618" s="26" t="str">
        <f t="shared" si="56"/>
        <v>Good</v>
      </c>
      <c r="L1618" s="25">
        <f t="shared" si="57"/>
        <v>2543</v>
      </c>
      <c r="M1618" s="26">
        <f t="shared" si="58"/>
        <v>-13975.836194986849</v>
      </c>
      <c r="N1618" s="26">
        <f t="shared" si="59"/>
        <v>20870.014808382854</v>
      </c>
      <c r="O1618" s="26" t="str">
        <f t="shared" si="60"/>
        <v>Good</v>
      </c>
      <c r="P1618" s="25">
        <f t="shared" si="61"/>
        <v>2543</v>
      </c>
      <c r="Q1618" s="25">
        <f t="shared" si="62"/>
        <v>2543</v>
      </c>
    </row>
    <row r="1619" spans="6:17" ht="15.75" customHeight="1" x14ac:dyDescent="0.2">
      <c r="F1619" s="16">
        <v>44266.568407091843</v>
      </c>
      <c r="G1619" s="24">
        <v>44266.568407091843</v>
      </c>
      <c r="H1619" s="25">
        <v>2567</v>
      </c>
      <c r="I1619" s="26">
        <f t="shared" si="54"/>
        <v>-1017182.1547444484</v>
      </c>
      <c r="J1619" s="26">
        <f t="shared" si="55"/>
        <v>1049634.1089160112</v>
      </c>
      <c r="K1619" s="26" t="str">
        <f t="shared" si="56"/>
        <v>Good</v>
      </c>
      <c r="L1619" s="25">
        <f t="shared" si="57"/>
        <v>2567</v>
      </c>
      <c r="M1619" s="26">
        <f t="shared" si="58"/>
        <v>-13975.836194986849</v>
      </c>
      <c r="N1619" s="26">
        <f t="shared" si="59"/>
        <v>20870.014808382854</v>
      </c>
      <c r="O1619" s="26" t="str">
        <f t="shared" si="60"/>
        <v>Good</v>
      </c>
      <c r="P1619" s="25">
        <f t="shared" si="61"/>
        <v>2567</v>
      </c>
      <c r="Q1619" s="25">
        <f t="shared" si="62"/>
        <v>2567</v>
      </c>
    </row>
    <row r="1620" spans="6:17" ht="15.75" customHeight="1" x14ac:dyDescent="0.2">
      <c r="F1620" s="16">
        <v>44266.017888809351</v>
      </c>
      <c r="G1620" s="24">
        <v>44266.017888809351</v>
      </c>
      <c r="H1620" s="25">
        <v>3030</v>
      </c>
      <c r="I1620" s="26">
        <f t="shared" si="54"/>
        <v>-1017182.1547444484</v>
      </c>
      <c r="J1620" s="26">
        <f t="shared" si="55"/>
        <v>1049634.1089160112</v>
      </c>
      <c r="K1620" s="26" t="str">
        <f t="shared" si="56"/>
        <v>Good</v>
      </c>
      <c r="L1620" s="25">
        <f t="shared" si="57"/>
        <v>3030</v>
      </c>
      <c r="M1620" s="26">
        <f t="shared" si="58"/>
        <v>-13975.836194986849</v>
      </c>
      <c r="N1620" s="26">
        <f t="shared" si="59"/>
        <v>20870.014808382854</v>
      </c>
      <c r="O1620" s="26" t="str">
        <f t="shared" si="60"/>
        <v>Good</v>
      </c>
      <c r="P1620" s="25">
        <f t="shared" si="61"/>
        <v>3030</v>
      </c>
      <c r="Q1620" s="25">
        <f t="shared" si="62"/>
        <v>3030</v>
      </c>
    </row>
    <row r="1621" spans="6:17" ht="15.75" customHeight="1" x14ac:dyDescent="0.2">
      <c r="F1621" s="16">
        <v>44265.414585661842</v>
      </c>
      <c r="G1621" s="24">
        <v>44265.414585661842</v>
      </c>
      <c r="H1621" s="25">
        <v>2727</v>
      </c>
      <c r="I1621" s="26">
        <f t="shared" si="54"/>
        <v>-1017182.1547444484</v>
      </c>
      <c r="J1621" s="26">
        <f t="shared" si="55"/>
        <v>1049634.1089160112</v>
      </c>
      <c r="K1621" s="26" t="str">
        <f t="shared" si="56"/>
        <v>Good</v>
      </c>
      <c r="L1621" s="25">
        <f t="shared" si="57"/>
        <v>2727</v>
      </c>
      <c r="M1621" s="26">
        <f t="shared" si="58"/>
        <v>-13975.836194986849</v>
      </c>
      <c r="N1621" s="26">
        <f t="shared" si="59"/>
        <v>20870.014808382854</v>
      </c>
      <c r="O1621" s="26" t="str">
        <f t="shared" si="60"/>
        <v>Good</v>
      </c>
      <c r="P1621" s="25">
        <f t="shared" si="61"/>
        <v>2727</v>
      </c>
      <c r="Q1621" s="25">
        <f t="shared" si="62"/>
        <v>2727</v>
      </c>
    </row>
    <row r="1622" spans="6:17" ht="15.75" customHeight="1" x14ac:dyDescent="0.2">
      <c r="F1622" s="16">
        <v>44264.881247663274</v>
      </c>
      <c r="G1622" s="24">
        <v>44264.881247663274</v>
      </c>
      <c r="H1622" s="25">
        <v>2892</v>
      </c>
      <c r="I1622" s="26">
        <f t="shared" si="54"/>
        <v>-1017182.1547444484</v>
      </c>
      <c r="J1622" s="26">
        <f t="shared" si="55"/>
        <v>1049634.1089160112</v>
      </c>
      <c r="K1622" s="26" t="str">
        <f t="shared" si="56"/>
        <v>Good</v>
      </c>
      <c r="L1622" s="25">
        <f t="shared" si="57"/>
        <v>2892</v>
      </c>
      <c r="M1622" s="26">
        <f t="shared" si="58"/>
        <v>-13975.836194986849</v>
      </c>
      <c r="N1622" s="26">
        <f t="shared" si="59"/>
        <v>20870.014808382854</v>
      </c>
      <c r="O1622" s="26" t="str">
        <f t="shared" si="60"/>
        <v>Good</v>
      </c>
      <c r="P1622" s="25">
        <f t="shared" si="61"/>
        <v>2892</v>
      </c>
      <c r="Q1622" s="25">
        <f t="shared" si="62"/>
        <v>2892</v>
      </c>
    </row>
    <row r="1623" spans="6:17" ht="15.75" customHeight="1" x14ac:dyDescent="0.2">
      <c r="F1623" s="16">
        <v>44264.305954659096</v>
      </c>
      <c r="G1623" s="24">
        <v>44264.305954659096</v>
      </c>
      <c r="H1623" s="25">
        <v>3031</v>
      </c>
      <c r="I1623" s="26">
        <f t="shared" si="54"/>
        <v>-1017182.1547444484</v>
      </c>
      <c r="J1623" s="26">
        <f t="shared" si="55"/>
        <v>1049634.1089160112</v>
      </c>
      <c r="K1623" s="26" t="str">
        <f t="shared" si="56"/>
        <v>Good</v>
      </c>
      <c r="L1623" s="25">
        <f t="shared" si="57"/>
        <v>3031</v>
      </c>
      <c r="M1623" s="26">
        <f t="shared" si="58"/>
        <v>-13975.836194986849</v>
      </c>
      <c r="N1623" s="26">
        <f t="shared" si="59"/>
        <v>20870.014808382854</v>
      </c>
      <c r="O1623" s="26" t="str">
        <f t="shared" si="60"/>
        <v>Good</v>
      </c>
      <c r="P1623" s="25">
        <f t="shared" si="61"/>
        <v>3031</v>
      </c>
      <c r="Q1623" s="25">
        <f t="shared" si="62"/>
        <v>3031</v>
      </c>
    </row>
    <row r="1624" spans="6:17" ht="15.75" customHeight="1" x14ac:dyDescent="0.2">
      <c r="F1624" s="16">
        <v>44263.70920082779</v>
      </c>
      <c r="G1624" s="24">
        <v>44263.70920082779</v>
      </c>
      <c r="H1624" s="25">
        <v>2832</v>
      </c>
      <c r="I1624" s="26">
        <f t="shared" si="54"/>
        <v>-1017182.1547444484</v>
      </c>
      <c r="J1624" s="26">
        <f t="shared" si="55"/>
        <v>1049634.1089160112</v>
      </c>
      <c r="K1624" s="26" t="str">
        <f t="shared" si="56"/>
        <v>Good</v>
      </c>
      <c r="L1624" s="25">
        <f t="shared" si="57"/>
        <v>2832</v>
      </c>
      <c r="M1624" s="26">
        <f t="shared" si="58"/>
        <v>-13975.836194986849</v>
      </c>
      <c r="N1624" s="26">
        <f t="shared" si="59"/>
        <v>20870.014808382854</v>
      </c>
      <c r="O1624" s="26" t="str">
        <f t="shared" si="60"/>
        <v>Good</v>
      </c>
      <c r="P1624" s="25">
        <f t="shared" si="61"/>
        <v>2832</v>
      </c>
      <c r="Q1624" s="25">
        <f t="shared" si="62"/>
        <v>2832</v>
      </c>
    </row>
    <row r="1625" spans="6:17" ht="15.75" customHeight="1" x14ac:dyDescent="0.2">
      <c r="F1625" s="16">
        <v>44263.109440215267</v>
      </c>
      <c r="G1625" s="24">
        <v>44263.109440215267</v>
      </c>
      <c r="H1625" s="25">
        <v>2737</v>
      </c>
      <c r="I1625" s="26">
        <f t="shared" si="54"/>
        <v>-1017182.1547444484</v>
      </c>
      <c r="J1625" s="26">
        <f t="shared" si="55"/>
        <v>1049634.1089160112</v>
      </c>
      <c r="K1625" s="26" t="str">
        <f t="shared" si="56"/>
        <v>Good</v>
      </c>
      <c r="L1625" s="25">
        <f t="shared" si="57"/>
        <v>2737</v>
      </c>
      <c r="M1625" s="26">
        <f t="shared" si="58"/>
        <v>-13975.836194986849</v>
      </c>
      <c r="N1625" s="26">
        <f t="shared" si="59"/>
        <v>20870.014808382854</v>
      </c>
      <c r="O1625" s="26" t="str">
        <f t="shared" si="60"/>
        <v>Good</v>
      </c>
      <c r="P1625" s="25">
        <f t="shared" si="61"/>
        <v>2737</v>
      </c>
      <c r="Q1625" s="25">
        <f t="shared" si="62"/>
        <v>2737</v>
      </c>
    </row>
    <row r="1626" spans="6:17" ht="15.75" customHeight="1" x14ac:dyDescent="0.2">
      <c r="F1626" s="16">
        <v>44260.894092361756</v>
      </c>
      <c r="G1626" s="24">
        <v>44260.894092361756</v>
      </c>
      <c r="H1626" s="25">
        <v>2744</v>
      </c>
      <c r="I1626" s="26">
        <f t="shared" si="54"/>
        <v>-1017182.1547444484</v>
      </c>
      <c r="J1626" s="26">
        <f t="shared" si="55"/>
        <v>1049634.1089160112</v>
      </c>
      <c r="K1626" s="26" t="str">
        <f t="shared" si="56"/>
        <v>Good</v>
      </c>
      <c r="L1626" s="25">
        <f t="shared" si="57"/>
        <v>2744</v>
      </c>
      <c r="M1626" s="26">
        <f t="shared" si="58"/>
        <v>-13975.836194986849</v>
      </c>
      <c r="N1626" s="26">
        <f t="shared" si="59"/>
        <v>20870.014808382854</v>
      </c>
      <c r="O1626" s="26" t="str">
        <f t="shared" si="60"/>
        <v>Good</v>
      </c>
      <c r="P1626" s="25">
        <f t="shared" si="61"/>
        <v>2744</v>
      </c>
      <c r="Q1626" s="25">
        <f t="shared" si="62"/>
        <v>2744</v>
      </c>
    </row>
    <row r="1627" spans="6:17" ht="15.75" customHeight="1" x14ac:dyDescent="0.2">
      <c r="F1627" s="16">
        <v>44260.356421841054</v>
      </c>
      <c r="G1627" s="24">
        <v>44260.356421841054</v>
      </c>
      <c r="H1627" s="25">
        <v>2740</v>
      </c>
      <c r="I1627" s="26">
        <f t="shared" si="54"/>
        <v>-1017182.1547444484</v>
      </c>
      <c r="J1627" s="26">
        <f t="shared" si="55"/>
        <v>1049634.1089160112</v>
      </c>
      <c r="K1627" s="26" t="str">
        <f t="shared" si="56"/>
        <v>Good</v>
      </c>
      <c r="L1627" s="25">
        <f t="shared" si="57"/>
        <v>2740</v>
      </c>
      <c r="M1627" s="26">
        <f t="shared" si="58"/>
        <v>-13975.836194986849</v>
      </c>
      <c r="N1627" s="26">
        <f t="shared" si="59"/>
        <v>20870.014808382854</v>
      </c>
      <c r="O1627" s="26" t="str">
        <f t="shared" si="60"/>
        <v>Good</v>
      </c>
      <c r="P1627" s="25">
        <f t="shared" si="61"/>
        <v>2740</v>
      </c>
      <c r="Q1627" s="25">
        <f t="shared" si="62"/>
        <v>2740</v>
      </c>
    </row>
    <row r="1628" spans="6:17" ht="15.75" customHeight="1" x14ac:dyDescent="0.2">
      <c r="F1628" s="16">
        <v>44259.766053243213</v>
      </c>
      <c r="G1628" s="24">
        <v>44259.766053243213</v>
      </c>
      <c r="H1628" s="25">
        <v>3292</v>
      </c>
      <c r="I1628" s="26">
        <f t="shared" si="54"/>
        <v>-1017182.1547444484</v>
      </c>
      <c r="J1628" s="26">
        <f t="shared" si="55"/>
        <v>1049634.1089160112</v>
      </c>
      <c r="K1628" s="26" t="str">
        <f t="shared" si="56"/>
        <v>Good</v>
      </c>
      <c r="L1628" s="25">
        <f t="shared" si="57"/>
        <v>3292</v>
      </c>
      <c r="M1628" s="26">
        <f t="shared" si="58"/>
        <v>-13975.836194986849</v>
      </c>
      <c r="N1628" s="26">
        <f t="shared" si="59"/>
        <v>20870.014808382854</v>
      </c>
      <c r="O1628" s="26" t="str">
        <f t="shared" si="60"/>
        <v>Good</v>
      </c>
      <c r="P1628" s="25">
        <f t="shared" si="61"/>
        <v>3292</v>
      </c>
      <c r="Q1628" s="25">
        <f t="shared" si="62"/>
        <v>3292</v>
      </c>
    </row>
    <row r="1629" spans="6:17" ht="15.75" customHeight="1" x14ac:dyDescent="0.2">
      <c r="F1629" s="16">
        <v>44259.202345117774</v>
      </c>
      <c r="G1629" s="24">
        <v>44259.202345117774</v>
      </c>
      <c r="H1629" s="25">
        <v>2686</v>
      </c>
      <c r="I1629" s="26">
        <f t="shared" si="54"/>
        <v>-1017182.1547444484</v>
      </c>
      <c r="J1629" s="26">
        <f t="shared" si="55"/>
        <v>1049634.1089160112</v>
      </c>
      <c r="K1629" s="26" t="str">
        <f t="shared" si="56"/>
        <v>Good</v>
      </c>
      <c r="L1629" s="25">
        <f t="shared" si="57"/>
        <v>2686</v>
      </c>
      <c r="M1629" s="26">
        <f t="shared" si="58"/>
        <v>-13975.836194986849</v>
      </c>
      <c r="N1629" s="26">
        <f t="shared" si="59"/>
        <v>20870.014808382854</v>
      </c>
      <c r="O1629" s="26" t="str">
        <f t="shared" si="60"/>
        <v>Good</v>
      </c>
      <c r="P1629" s="25">
        <f t="shared" si="61"/>
        <v>2686</v>
      </c>
      <c r="Q1629" s="25">
        <f t="shared" si="62"/>
        <v>2686</v>
      </c>
    </row>
    <row r="1630" spans="6:17" ht="15.75" customHeight="1" x14ac:dyDescent="0.2">
      <c r="F1630" s="16">
        <v>44258.657894925986</v>
      </c>
      <c r="G1630" s="24">
        <v>44258.657894925986</v>
      </c>
      <c r="H1630" s="25">
        <v>2975</v>
      </c>
      <c r="I1630" s="26">
        <f t="shared" si="54"/>
        <v>-1017182.1547444484</v>
      </c>
      <c r="J1630" s="26">
        <f t="shared" si="55"/>
        <v>1049634.1089160112</v>
      </c>
      <c r="K1630" s="26" t="str">
        <f t="shared" si="56"/>
        <v>Good</v>
      </c>
      <c r="L1630" s="25">
        <f t="shared" si="57"/>
        <v>2975</v>
      </c>
      <c r="M1630" s="26">
        <f t="shared" si="58"/>
        <v>-13975.836194986849</v>
      </c>
      <c r="N1630" s="26">
        <f t="shared" si="59"/>
        <v>20870.014808382854</v>
      </c>
      <c r="O1630" s="26" t="str">
        <f t="shared" si="60"/>
        <v>Good</v>
      </c>
      <c r="P1630" s="25">
        <f t="shared" si="61"/>
        <v>2975</v>
      </c>
      <c r="Q1630" s="25">
        <f t="shared" si="62"/>
        <v>2975</v>
      </c>
    </row>
    <row r="1631" spans="6:17" ht="15.75" customHeight="1" x14ac:dyDescent="0.2">
      <c r="F1631" s="16">
        <v>44258.08696284402</v>
      </c>
      <c r="G1631" s="24">
        <v>44258.08696284402</v>
      </c>
      <c r="H1631" s="25">
        <v>3187</v>
      </c>
      <c r="I1631" s="26">
        <f t="shared" si="54"/>
        <v>-1017182.1547444484</v>
      </c>
      <c r="J1631" s="26">
        <f t="shared" si="55"/>
        <v>1049634.1089160112</v>
      </c>
      <c r="K1631" s="26" t="str">
        <f t="shared" si="56"/>
        <v>Good</v>
      </c>
      <c r="L1631" s="25">
        <f t="shared" si="57"/>
        <v>3187</v>
      </c>
      <c r="M1631" s="26">
        <f t="shared" si="58"/>
        <v>-13975.836194986849</v>
      </c>
      <c r="N1631" s="26">
        <f t="shared" si="59"/>
        <v>20870.014808382854</v>
      </c>
      <c r="O1631" s="26" t="str">
        <f t="shared" si="60"/>
        <v>Good</v>
      </c>
      <c r="P1631" s="25">
        <f t="shared" si="61"/>
        <v>3187</v>
      </c>
      <c r="Q1631" s="25">
        <f t="shared" si="62"/>
        <v>3187</v>
      </c>
    </row>
    <row r="1632" spans="6:17" ht="15.75" customHeight="1" x14ac:dyDescent="0.2">
      <c r="F1632" s="16">
        <v>44257.488306473271</v>
      </c>
      <c r="G1632" s="24">
        <v>44257.488306473271</v>
      </c>
      <c r="H1632" s="25">
        <v>3293</v>
      </c>
      <c r="I1632" s="26">
        <f t="shared" si="54"/>
        <v>-1017182.1547444484</v>
      </c>
      <c r="J1632" s="26">
        <f t="shared" si="55"/>
        <v>1049634.1089160112</v>
      </c>
      <c r="K1632" s="26" t="str">
        <f t="shared" si="56"/>
        <v>Good</v>
      </c>
      <c r="L1632" s="25">
        <f t="shared" si="57"/>
        <v>3293</v>
      </c>
      <c r="M1632" s="26">
        <f t="shared" si="58"/>
        <v>-13975.836194986849</v>
      </c>
      <c r="N1632" s="26">
        <f t="shared" si="59"/>
        <v>20870.014808382854</v>
      </c>
      <c r="O1632" s="26" t="str">
        <f t="shared" si="60"/>
        <v>Good</v>
      </c>
      <c r="P1632" s="25">
        <f t="shared" si="61"/>
        <v>3293</v>
      </c>
      <c r="Q1632" s="25">
        <f t="shared" si="62"/>
        <v>3293</v>
      </c>
    </row>
    <row r="1633" spans="6:17" ht="15.75" customHeight="1" x14ac:dyDescent="0.2">
      <c r="F1633" s="16">
        <v>44256.911171719315</v>
      </c>
      <c r="G1633" s="24">
        <v>44256.911171719315</v>
      </c>
      <c r="H1633" s="25">
        <v>3387</v>
      </c>
      <c r="I1633" s="26">
        <f t="shared" si="54"/>
        <v>-1017182.1547444484</v>
      </c>
      <c r="J1633" s="26">
        <f t="shared" si="55"/>
        <v>1049634.1089160112</v>
      </c>
      <c r="K1633" s="26" t="str">
        <f t="shared" si="56"/>
        <v>Good</v>
      </c>
      <c r="L1633" s="25">
        <f t="shared" si="57"/>
        <v>3387</v>
      </c>
      <c r="M1633" s="26">
        <f t="shared" si="58"/>
        <v>-13975.836194986849</v>
      </c>
      <c r="N1633" s="26">
        <f t="shared" si="59"/>
        <v>20870.014808382854</v>
      </c>
      <c r="O1633" s="26" t="str">
        <f t="shared" si="60"/>
        <v>Good</v>
      </c>
      <c r="P1633" s="25">
        <f t="shared" si="61"/>
        <v>3387</v>
      </c>
      <c r="Q1633" s="25">
        <f t="shared" si="62"/>
        <v>3387</v>
      </c>
    </row>
    <row r="1634" spans="6:17" ht="15.75" customHeight="1" x14ac:dyDescent="0.2">
      <c r="F1634" s="16">
        <v>44256.379471548702</v>
      </c>
      <c r="G1634" s="24">
        <v>44256.379471548702</v>
      </c>
      <c r="H1634" s="25">
        <v>3237</v>
      </c>
      <c r="I1634" s="26">
        <f t="shared" si="54"/>
        <v>-1017182.1547444484</v>
      </c>
      <c r="J1634" s="26">
        <f t="shared" si="55"/>
        <v>1049634.1089160112</v>
      </c>
      <c r="K1634" s="26" t="str">
        <f t="shared" si="56"/>
        <v>Good</v>
      </c>
      <c r="L1634" s="25">
        <f t="shared" si="57"/>
        <v>3237</v>
      </c>
      <c r="M1634" s="26">
        <f t="shared" si="58"/>
        <v>-13975.836194986849</v>
      </c>
      <c r="N1634" s="26">
        <f t="shared" si="59"/>
        <v>20870.014808382854</v>
      </c>
      <c r="O1634" s="26" t="str">
        <f t="shared" si="60"/>
        <v>Good</v>
      </c>
      <c r="P1634" s="25">
        <f t="shared" si="61"/>
        <v>3237</v>
      </c>
      <c r="Q1634" s="25">
        <f t="shared" si="62"/>
        <v>3237</v>
      </c>
    </row>
    <row r="1635" spans="6:17" ht="15.75" customHeight="1" x14ac:dyDescent="0.2">
      <c r="F1635" s="16">
        <v>44253.577011304609</v>
      </c>
      <c r="G1635" s="24">
        <v>44253.577011304609</v>
      </c>
      <c r="H1635" s="25">
        <v>3244</v>
      </c>
      <c r="I1635" s="26">
        <f t="shared" si="54"/>
        <v>-1017182.1547444484</v>
      </c>
      <c r="J1635" s="26">
        <f t="shared" si="55"/>
        <v>1049634.1089160112</v>
      </c>
      <c r="K1635" s="26" t="str">
        <f t="shared" si="56"/>
        <v>Good</v>
      </c>
      <c r="L1635" s="25">
        <f t="shared" si="57"/>
        <v>3244</v>
      </c>
      <c r="M1635" s="26">
        <f t="shared" si="58"/>
        <v>-13975.836194986849</v>
      </c>
      <c r="N1635" s="26">
        <f t="shared" si="59"/>
        <v>20870.014808382854</v>
      </c>
      <c r="O1635" s="26" t="str">
        <f t="shared" si="60"/>
        <v>Good</v>
      </c>
      <c r="P1635" s="25">
        <f t="shared" si="61"/>
        <v>3244</v>
      </c>
      <c r="Q1635" s="25">
        <f t="shared" si="62"/>
        <v>3244</v>
      </c>
    </row>
    <row r="1636" spans="6:17" ht="15.75" customHeight="1" x14ac:dyDescent="0.2">
      <c r="F1636" s="16">
        <v>44253.028379036557</v>
      </c>
      <c r="G1636" s="24">
        <v>44253.028379036557</v>
      </c>
      <c r="H1636" s="25">
        <v>2773</v>
      </c>
      <c r="I1636" s="26">
        <f t="shared" si="54"/>
        <v>-1017182.1547444484</v>
      </c>
      <c r="J1636" s="26">
        <f t="shared" si="55"/>
        <v>1049634.1089160112</v>
      </c>
      <c r="K1636" s="26" t="str">
        <f t="shared" si="56"/>
        <v>Good</v>
      </c>
      <c r="L1636" s="25">
        <f t="shared" si="57"/>
        <v>2773</v>
      </c>
      <c r="M1636" s="26">
        <f t="shared" si="58"/>
        <v>-13975.836194986849</v>
      </c>
      <c r="N1636" s="26">
        <f t="shared" si="59"/>
        <v>20870.014808382854</v>
      </c>
      <c r="O1636" s="26" t="str">
        <f t="shared" si="60"/>
        <v>Good</v>
      </c>
      <c r="P1636" s="25">
        <f t="shared" si="61"/>
        <v>2773</v>
      </c>
      <c r="Q1636" s="25">
        <f t="shared" si="62"/>
        <v>2773</v>
      </c>
    </row>
    <row r="1637" spans="6:17" ht="15.75" customHeight="1" x14ac:dyDescent="0.2">
      <c r="F1637" s="16">
        <v>44252.480165624598</v>
      </c>
      <c r="G1637" s="24">
        <v>44252.480165624598</v>
      </c>
      <c r="H1637" s="25">
        <v>3396</v>
      </c>
      <c r="I1637" s="26">
        <f t="shared" si="54"/>
        <v>-1017182.1547444484</v>
      </c>
      <c r="J1637" s="26">
        <f t="shared" si="55"/>
        <v>1049634.1089160112</v>
      </c>
      <c r="K1637" s="26" t="str">
        <f t="shared" si="56"/>
        <v>Good</v>
      </c>
      <c r="L1637" s="25">
        <f t="shared" si="57"/>
        <v>3396</v>
      </c>
      <c r="M1637" s="26">
        <f t="shared" si="58"/>
        <v>-13975.836194986849</v>
      </c>
      <c r="N1637" s="26">
        <f t="shared" si="59"/>
        <v>20870.014808382854</v>
      </c>
      <c r="O1637" s="26" t="str">
        <f t="shared" si="60"/>
        <v>Good</v>
      </c>
      <c r="P1637" s="25">
        <f t="shared" si="61"/>
        <v>3396</v>
      </c>
      <c r="Q1637" s="25">
        <f t="shared" si="62"/>
        <v>3396</v>
      </c>
    </row>
    <row r="1638" spans="6:17" ht="15.75" customHeight="1" x14ac:dyDescent="0.2">
      <c r="F1638" s="16">
        <v>44251.869115645975</v>
      </c>
      <c r="G1638" s="24">
        <v>44251.869115645975</v>
      </c>
      <c r="H1638" s="25">
        <v>2774</v>
      </c>
      <c r="I1638" s="26">
        <f t="shared" si="54"/>
        <v>-1017182.1547444484</v>
      </c>
      <c r="J1638" s="26">
        <f t="shared" si="55"/>
        <v>1049634.1089160112</v>
      </c>
      <c r="K1638" s="26" t="str">
        <f t="shared" si="56"/>
        <v>Good</v>
      </c>
      <c r="L1638" s="25">
        <f t="shared" si="57"/>
        <v>2774</v>
      </c>
      <c r="M1638" s="26">
        <f t="shared" si="58"/>
        <v>-13975.836194986849</v>
      </c>
      <c r="N1638" s="26">
        <f t="shared" si="59"/>
        <v>20870.014808382854</v>
      </c>
      <c r="O1638" s="26" t="str">
        <f t="shared" si="60"/>
        <v>Good</v>
      </c>
      <c r="P1638" s="25">
        <f t="shared" si="61"/>
        <v>2774</v>
      </c>
      <c r="Q1638" s="25">
        <f t="shared" si="62"/>
        <v>2774</v>
      </c>
    </row>
    <row r="1639" spans="6:17" ht="15.75" customHeight="1" x14ac:dyDescent="0.2">
      <c r="F1639" s="16">
        <v>44251.275852277322</v>
      </c>
      <c r="G1639" s="24">
        <v>44251.275852277322</v>
      </c>
      <c r="H1639" s="25">
        <v>3134</v>
      </c>
      <c r="I1639" s="26">
        <f t="shared" si="54"/>
        <v>-1017182.1547444484</v>
      </c>
      <c r="J1639" s="26">
        <f t="shared" si="55"/>
        <v>1049634.1089160112</v>
      </c>
      <c r="K1639" s="26" t="str">
        <f t="shared" si="56"/>
        <v>Good</v>
      </c>
      <c r="L1639" s="25">
        <f t="shared" si="57"/>
        <v>3134</v>
      </c>
      <c r="M1639" s="26">
        <f t="shared" si="58"/>
        <v>-13975.836194986849</v>
      </c>
      <c r="N1639" s="26">
        <f t="shared" si="59"/>
        <v>20870.014808382854</v>
      </c>
      <c r="O1639" s="26" t="str">
        <f t="shared" si="60"/>
        <v>Good</v>
      </c>
      <c r="P1639" s="25">
        <f t="shared" si="61"/>
        <v>3134</v>
      </c>
      <c r="Q1639" s="25">
        <f t="shared" si="62"/>
        <v>3134</v>
      </c>
    </row>
    <row r="1640" spans="6:17" ht="15.75" customHeight="1" x14ac:dyDescent="0.2">
      <c r="F1640" s="16">
        <v>44250.708478823355</v>
      </c>
      <c r="G1640" s="24">
        <v>44250.708478823355</v>
      </c>
      <c r="H1640" s="25">
        <v>3105</v>
      </c>
      <c r="I1640" s="26">
        <f t="shared" si="54"/>
        <v>-1017182.1547444484</v>
      </c>
      <c r="J1640" s="26">
        <f t="shared" si="55"/>
        <v>1049634.1089160112</v>
      </c>
      <c r="K1640" s="26" t="str">
        <f t="shared" si="56"/>
        <v>Good</v>
      </c>
      <c r="L1640" s="25">
        <f t="shared" si="57"/>
        <v>3105</v>
      </c>
      <c r="M1640" s="26">
        <f t="shared" si="58"/>
        <v>-13975.836194986849</v>
      </c>
      <c r="N1640" s="26">
        <f t="shared" si="59"/>
        <v>20870.014808382854</v>
      </c>
      <c r="O1640" s="26" t="str">
        <f t="shared" si="60"/>
        <v>Good</v>
      </c>
      <c r="P1640" s="25">
        <f t="shared" si="61"/>
        <v>3105</v>
      </c>
      <c r="Q1640" s="25">
        <f t="shared" si="62"/>
        <v>3105</v>
      </c>
    </row>
    <row r="1641" spans="6:17" ht="15.75" customHeight="1" x14ac:dyDescent="0.2">
      <c r="F1641" s="16">
        <v>44250.126556230702</v>
      </c>
      <c r="G1641" s="24">
        <v>44250.126556230702</v>
      </c>
      <c r="H1641" s="25">
        <v>2894</v>
      </c>
      <c r="I1641" s="26">
        <f t="shared" si="54"/>
        <v>-1017182.1547444484</v>
      </c>
      <c r="J1641" s="26">
        <f t="shared" si="55"/>
        <v>1049634.1089160112</v>
      </c>
      <c r="K1641" s="26" t="str">
        <f t="shared" si="56"/>
        <v>Good</v>
      </c>
      <c r="L1641" s="25">
        <f t="shared" si="57"/>
        <v>2894</v>
      </c>
      <c r="M1641" s="26">
        <f t="shared" si="58"/>
        <v>-13975.836194986849</v>
      </c>
      <c r="N1641" s="26">
        <f t="shared" si="59"/>
        <v>20870.014808382854</v>
      </c>
      <c r="O1641" s="26" t="str">
        <f t="shared" si="60"/>
        <v>Good</v>
      </c>
      <c r="P1641" s="25">
        <f t="shared" si="61"/>
        <v>2894</v>
      </c>
      <c r="Q1641" s="25">
        <f t="shared" si="62"/>
        <v>2894</v>
      </c>
    </row>
    <row r="1642" spans="6:17" ht="15.75" customHeight="1" x14ac:dyDescent="0.2">
      <c r="F1642" s="16">
        <v>44249.59007802188</v>
      </c>
      <c r="G1642" s="24">
        <v>44249.59007802188</v>
      </c>
      <c r="H1642" s="25">
        <v>2969</v>
      </c>
      <c r="I1642" s="26">
        <f t="shared" si="54"/>
        <v>-1017182.1547444484</v>
      </c>
      <c r="J1642" s="26">
        <f t="shared" si="55"/>
        <v>1049634.1089160112</v>
      </c>
      <c r="K1642" s="26" t="str">
        <f t="shared" si="56"/>
        <v>Good</v>
      </c>
      <c r="L1642" s="25">
        <f t="shared" si="57"/>
        <v>2969</v>
      </c>
      <c r="M1642" s="26">
        <f t="shared" si="58"/>
        <v>-13975.836194986849</v>
      </c>
      <c r="N1642" s="26">
        <f t="shared" si="59"/>
        <v>20870.014808382854</v>
      </c>
      <c r="O1642" s="26" t="str">
        <f t="shared" si="60"/>
        <v>Good</v>
      </c>
      <c r="P1642" s="25">
        <f t="shared" si="61"/>
        <v>2969</v>
      </c>
      <c r="Q1642" s="25">
        <f t="shared" si="62"/>
        <v>2969</v>
      </c>
    </row>
    <row r="1643" spans="6:17" ht="15.75" customHeight="1" x14ac:dyDescent="0.2">
      <c r="F1643" s="16">
        <v>44249.041145350944</v>
      </c>
      <c r="G1643" s="24">
        <v>44249.041145350944</v>
      </c>
      <c r="H1643" s="25">
        <v>3031</v>
      </c>
      <c r="I1643" s="26">
        <f t="shared" si="54"/>
        <v>-1017182.1547444484</v>
      </c>
      <c r="J1643" s="26">
        <f t="shared" si="55"/>
        <v>1049634.1089160112</v>
      </c>
      <c r="K1643" s="26" t="str">
        <f t="shared" si="56"/>
        <v>Good</v>
      </c>
      <c r="L1643" s="25">
        <f t="shared" si="57"/>
        <v>3031</v>
      </c>
      <c r="M1643" s="26">
        <f t="shared" si="58"/>
        <v>-13975.836194986849</v>
      </c>
      <c r="N1643" s="26">
        <f t="shared" si="59"/>
        <v>20870.014808382854</v>
      </c>
      <c r="O1643" s="26" t="str">
        <f t="shared" si="60"/>
        <v>Good</v>
      </c>
      <c r="P1643" s="25">
        <f t="shared" si="61"/>
        <v>3031</v>
      </c>
      <c r="Q1643" s="25">
        <f t="shared" si="62"/>
        <v>3031</v>
      </c>
    </row>
    <row r="1644" spans="6:17" ht="15.75" customHeight="1" x14ac:dyDescent="0.2">
      <c r="F1644" s="16">
        <v>44246.745714876415</v>
      </c>
      <c r="G1644" s="24">
        <v>44246.745714876415</v>
      </c>
      <c r="H1644" s="25">
        <v>3044</v>
      </c>
      <c r="I1644" s="26">
        <f t="shared" si="54"/>
        <v>-1017182.1547444484</v>
      </c>
      <c r="J1644" s="26">
        <f t="shared" si="55"/>
        <v>1049634.1089160112</v>
      </c>
      <c r="K1644" s="26" t="str">
        <f t="shared" si="56"/>
        <v>Good</v>
      </c>
      <c r="L1644" s="25">
        <f t="shared" si="57"/>
        <v>3044</v>
      </c>
      <c r="M1644" s="26">
        <f t="shared" si="58"/>
        <v>-13975.836194986849</v>
      </c>
      <c r="N1644" s="26">
        <f t="shared" si="59"/>
        <v>20870.014808382854</v>
      </c>
      <c r="O1644" s="26" t="str">
        <f t="shared" si="60"/>
        <v>Good</v>
      </c>
      <c r="P1644" s="25">
        <f t="shared" si="61"/>
        <v>3044</v>
      </c>
      <c r="Q1644" s="25">
        <f t="shared" si="62"/>
        <v>3044</v>
      </c>
    </row>
    <row r="1645" spans="6:17" ht="15.75" customHeight="1" x14ac:dyDescent="0.2">
      <c r="F1645" s="16">
        <v>44246.205547371013</v>
      </c>
      <c r="G1645" s="24">
        <v>44246.205547371013</v>
      </c>
      <c r="H1645" s="25">
        <v>3390</v>
      </c>
      <c r="I1645" s="26">
        <f t="shared" si="54"/>
        <v>-1017182.1547444484</v>
      </c>
      <c r="J1645" s="26">
        <f t="shared" si="55"/>
        <v>1049634.1089160112</v>
      </c>
      <c r="K1645" s="26" t="str">
        <f t="shared" si="56"/>
        <v>Good</v>
      </c>
      <c r="L1645" s="25">
        <f t="shared" si="57"/>
        <v>3390</v>
      </c>
      <c r="M1645" s="26">
        <f t="shared" si="58"/>
        <v>-13975.836194986849</v>
      </c>
      <c r="N1645" s="26">
        <f t="shared" si="59"/>
        <v>20870.014808382854</v>
      </c>
      <c r="O1645" s="26" t="str">
        <f t="shared" si="60"/>
        <v>Good</v>
      </c>
      <c r="P1645" s="25">
        <f t="shared" si="61"/>
        <v>3390</v>
      </c>
      <c r="Q1645" s="25">
        <f t="shared" si="62"/>
        <v>3390</v>
      </c>
    </row>
    <row r="1646" spans="6:17" ht="15.75" customHeight="1" x14ac:dyDescent="0.2">
      <c r="F1646" s="16">
        <v>44245.613714995503</v>
      </c>
      <c r="G1646" s="24">
        <v>44245.613714995503</v>
      </c>
      <c r="H1646" s="25">
        <v>3130</v>
      </c>
      <c r="I1646" s="26">
        <f t="shared" si="54"/>
        <v>-1017182.1547444484</v>
      </c>
      <c r="J1646" s="26">
        <f t="shared" si="55"/>
        <v>1049634.1089160112</v>
      </c>
      <c r="K1646" s="26" t="str">
        <f t="shared" si="56"/>
        <v>Good</v>
      </c>
      <c r="L1646" s="25">
        <f t="shared" si="57"/>
        <v>3130</v>
      </c>
      <c r="M1646" s="26">
        <f t="shared" si="58"/>
        <v>-13975.836194986849</v>
      </c>
      <c r="N1646" s="26">
        <f t="shared" si="59"/>
        <v>20870.014808382854</v>
      </c>
      <c r="O1646" s="26" t="str">
        <f t="shared" si="60"/>
        <v>Good</v>
      </c>
      <c r="P1646" s="25">
        <f t="shared" si="61"/>
        <v>3130</v>
      </c>
      <c r="Q1646" s="25">
        <f t="shared" si="62"/>
        <v>3130</v>
      </c>
    </row>
    <row r="1647" spans="6:17" ht="15.75" customHeight="1" x14ac:dyDescent="0.2">
      <c r="F1647" s="16">
        <v>44245.064651814842</v>
      </c>
      <c r="G1647" s="24">
        <v>44245.064651814842</v>
      </c>
      <c r="H1647" s="25">
        <v>3434</v>
      </c>
      <c r="I1647" s="26">
        <f t="shared" si="54"/>
        <v>-1017182.1547444484</v>
      </c>
      <c r="J1647" s="26">
        <f t="shared" si="55"/>
        <v>1049634.1089160112</v>
      </c>
      <c r="K1647" s="26" t="str">
        <f t="shared" si="56"/>
        <v>Good</v>
      </c>
      <c r="L1647" s="25">
        <f t="shared" si="57"/>
        <v>3434</v>
      </c>
      <c r="M1647" s="26">
        <f t="shared" si="58"/>
        <v>-13975.836194986849</v>
      </c>
      <c r="N1647" s="26">
        <f t="shared" si="59"/>
        <v>20870.014808382854</v>
      </c>
      <c r="O1647" s="26" t="str">
        <f t="shared" si="60"/>
        <v>Good</v>
      </c>
      <c r="P1647" s="25">
        <f t="shared" si="61"/>
        <v>3434</v>
      </c>
      <c r="Q1647" s="25">
        <f t="shared" si="62"/>
        <v>3434</v>
      </c>
    </row>
    <row r="1648" spans="6:17" ht="15.75" customHeight="1" x14ac:dyDescent="0.2">
      <c r="F1648" s="16">
        <v>44244.511957498631</v>
      </c>
      <c r="G1648" s="24">
        <v>44244.511957498631</v>
      </c>
      <c r="H1648" s="25">
        <v>2891</v>
      </c>
      <c r="I1648" s="26">
        <f t="shared" si="54"/>
        <v>-1017182.1547444484</v>
      </c>
      <c r="J1648" s="26">
        <f t="shared" si="55"/>
        <v>1049634.1089160112</v>
      </c>
      <c r="K1648" s="26" t="str">
        <f t="shared" si="56"/>
        <v>Good</v>
      </c>
      <c r="L1648" s="25">
        <f t="shared" si="57"/>
        <v>2891</v>
      </c>
      <c r="M1648" s="26">
        <f t="shared" si="58"/>
        <v>-13975.836194986849</v>
      </c>
      <c r="N1648" s="26">
        <f t="shared" si="59"/>
        <v>20870.014808382854</v>
      </c>
      <c r="O1648" s="26" t="str">
        <f t="shared" si="60"/>
        <v>Good</v>
      </c>
      <c r="P1648" s="25">
        <f t="shared" si="61"/>
        <v>2891</v>
      </c>
      <c r="Q1648" s="25">
        <f t="shared" si="62"/>
        <v>2891</v>
      </c>
    </row>
    <row r="1649" spans="6:17" ht="15.75" customHeight="1" x14ac:dyDescent="0.2">
      <c r="F1649" s="16">
        <v>44243.903863293184</v>
      </c>
      <c r="G1649" s="24">
        <v>44243.903863293184</v>
      </c>
      <c r="H1649" s="25">
        <v>3399</v>
      </c>
      <c r="I1649" s="26">
        <f t="shared" si="54"/>
        <v>-1017182.1547444484</v>
      </c>
      <c r="J1649" s="26">
        <f t="shared" si="55"/>
        <v>1049634.1089160112</v>
      </c>
      <c r="K1649" s="26" t="str">
        <f t="shared" si="56"/>
        <v>Good</v>
      </c>
      <c r="L1649" s="25">
        <f t="shared" si="57"/>
        <v>3399</v>
      </c>
      <c r="M1649" s="26">
        <f t="shared" si="58"/>
        <v>-13975.836194986849</v>
      </c>
      <c r="N1649" s="26">
        <f t="shared" si="59"/>
        <v>20870.014808382854</v>
      </c>
      <c r="O1649" s="26" t="str">
        <f t="shared" si="60"/>
        <v>Good</v>
      </c>
      <c r="P1649" s="25">
        <f t="shared" si="61"/>
        <v>3399</v>
      </c>
      <c r="Q1649" s="25">
        <f t="shared" si="62"/>
        <v>3399</v>
      </c>
    </row>
    <row r="1650" spans="6:17" ht="15.75" customHeight="1" x14ac:dyDescent="0.2">
      <c r="F1650" s="16">
        <v>44243.305146882543</v>
      </c>
      <c r="G1650" s="24">
        <v>44243.305146882543</v>
      </c>
      <c r="H1650" s="25">
        <v>3314</v>
      </c>
      <c r="I1650" s="26">
        <f t="shared" si="54"/>
        <v>-1017182.1547444484</v>
      </c>
      <c r="J1650" s="26">
        <f t="shared" si="55"/>
        <v>1049634.1089160112</v>
      </c>
      <c r="K1650" s="26" t="str">
        <f t="shared" si="56"/>
        <v>Good</v>
      </c>
      <c r="L1650" s="25">
        <f t="shared" si="57"/>
        <v>3314</v>
      </c>
      <c r="M1650" s="26">
        <f t="shared" si="58"/>
        <v>-13975.836194986849</v>
      </c>
      <c r="N1650" s="26">
        <f t="shared" si="59"/>
        <v>20870.014808382854</v>
      </c>
      <c r="O1650" s="26" t="str">
        <f t="shared" si="60"/>
        <v>Good</v>
      </c>
      <c r="P1650" s="25">
        <f t="shared" si="61"/>
        <v>3314</v>
      </c>
      <c r="Q1650" s="25">
        <f t="shared" si="62"/>
        <v>3314</v>
      </c>
    </row>
    <row r="1651" spans="6:17" ht="15.75" customHeight="1" x14ac:dyDescent="0.2">
      <c r="F1651" s="16">
        <v>44242.771723275706</v>
      </c>
      <c r="G1651" s="24">
        <v>44242.771723275706</v>
      </c>
      <c r="H1651" s="25">
        <v>3391</v>
      </c>
      <c r="I1651" s="26">
        <f t="shared" si="54"/>
        <v>-1017182.1547444484</v>
      </c>
      <c r="J1651" s="26">
        <f t="shared" si="55"/>
        <v>1049634.1089160112</v>
      </c>
      <c r="K1651" s="26" t="str">
        <f t="shared" si="56"/>
        <v>Good</v>
      </c>
      <c r="L1651" s="25">
        <f t="shared" si="57"/>
        <v>3391</v>
      </c>
      <c r="M1651" s="26">
        <f t="shared" si="58"/>
        <v>-13975.836194986849</v>
      </c>
      <c r="N1651" s="26">
        <f t="shared" si="59"/>
        <v>20870.014808382854</v>
      </c>
      <c r="O1651" s="26" t="str">
        <f t="shared" si="60"/>
        <v>Good</v>
      </c>
      <c r="P1651" s="25">
        <f t="shared" si="61"/>
        <v>3391</v>
      </c>
      <c r="Q1651" s="25">
        <f t="shared" si="62"/>
        <v>3391</v>
      </c>
    </row>
    <row r="1652" spans="6:17" ht="15.75" customHeight="1" x14ac:dyDescent="0.2">
      <c r="F1652" s="16">
        <v>44242.234234971744</v>
      </c>
      <c r="G1652" s="24">
        <v>44242.234234971744</v>
      </c>
      <c r="H1652" s="25">
        <v>3382</v>
      </c>
      <c r="I1652" s="26">
        <f t="shared" si="54"/>
        <v>-1017182.1547444484</v>
      </c>
      <c r="J1652" s="26">
        <f t="shared" si="55"/>
        <v>1049634.1089160112</v>
      </c>
      <c r="K1652" s="26" t="str">
        <f t="shared" si="56"/>
        <v>Good</v>
      </c>
      <c r="L1652" s="25">
        <f t="shared" si="57"/>
        <v>3382</v>
      </c>
      <c r="M1652" s="26">
        <f t="shared" si="58"/>
        <v>-13975.836194986849</v>
      </c>
      <c r="N1652" s="26">
        <f t="shared" si="59"/>
        <v>20870.014808382854</v>
      </c>
      <c r="O1652" s="26" t="str">
        <f t="shared" si="60"/>
        <v>Good</v>
      </c>
      <c r="P1652" s="25">
        <f t="shared" si="61"/>
        <v>3382</v>
      </c>
      <c r="Q1652" s="25">
        <f t="shared" si="62"/>
        <v>3382</v>
      </c>
    </row>
    <row r="1653" spans="6:17" ht="15.75" customHeight="1" x14ac:dyDescent="0.2">
      <c r="F1653" s="16">
        <v>44239.457892043531</v>
      </c>
      <c r="G1653" s="24">
        <v>44239.457892043531</v>
      </c>
      <c r="H1653" s="25">
        <v>2949</v>
      </c>
      <c r="I1653" s="26">
        <f t="shared" si="54"/>
        <v>-1017182.1547444484</v>
      </c>
      <c r="J1653" s="26">
        <f t="shared" si="55"/>
        <v>1049634.1089160112</v>
      </c>
      <c r="K1653" s="26" t="str">
        <f t="shared" si="56"/>
        <v>Good</v>
      </c>
      <c r="L1653" s="25">
        <f t="shared" si="57"/>
        <v>2949</v>
      </c>
      <c r="M1653" s="26">
        <f t="shared" si="58"/>
        <v>-13975.836194986849</v>
      </c>
      <c r="N1653" s="26">
        <f t="shared" si="59"/>
        <v>20870.014808382854</v>
      </c>
      <c r="O1653" s="26" t="str">
        <f t="shared" si="60"/>
        <v>Good</v>
      </c>
      <c r="P1653" s="25">
        <f t="shared" si="61"/>
        <v>2949</v>
      </c>
      <c r="Q1653" s="25">
        <f t="shared" si="62"/>
        <v>2949</v>
      </c>
    </row>
    <row r="1654" spans="6:17" ht="15.75" customHeight="1" x14ac:dyDescent="0.2">
      <c r="F1654" s="16">
        <v>44238.869981442542</v>
      </c>
      <c r="G1654" s="24">
        <v>44238.869981442542</v>
      </c>
      <c r="H1654" s="25">
        <v>2953</v>
      </c>
      <c r="I1654" s="26">
        <f t="shared" si="54"/>
        <v>-1017182.1547444484</v>
      </c>
      <c r="J1654" s="26">
        <f t="shared" si="55"/>
        <v>1049634.1089160112</v>
      </c>
      <c r="K1654" s="26" t="str">
        <f t="shared" si="56"/>
        <v>Good</v>
      </c>
      <c r="L1654" s="25">
        <f t="shared" si="57"/>
        <v>2953</v>
      </c>
      <c r="M1654" s="26">
        <f t="shared" si="58"/>
        <v>-13975.836194986849</v>
      </c>
      <c r="N1654" s="26">
        <f t="shared" si="59"/>
        <v>20870.014808382854</v>
      </c>
      <c r="O1654" s="26" t="str">
        <f t="shared" si="60"/>
        <v>Good</v>
      </c>
      <c r="P1654" s="25">
        <f t="shared" si="61"/>
        <v>2953</v>
      </c>
      <c r="Q1654" s="25">
        <f t="shared" si="62"/>
        <v>2953</v>
      </c>
    </row>
    <row r="1655" spans="6:17" ht="15.75" customHeight="1" x14ac:dyDescent="0.2">
      <c r="F1655" s="16">
        <v>44238.263707969651</v>
      </c>
      <c r="G1655" s="24">
        <v>44238.263707969651</v>
      </c>
      <c r="H1655" s="25">
        <v>3760</v>
      </c>
      <c r="I1655" s="26">
        <f t="shared" si="54"/>
        <v>-1017182.1547444484</v>
      </c>
      <c r="J1655" s="26">
        <f t="shared" si="55"/>
        <v>1049634.1089160112</v>
      </c>
      <c r="K1655" s="26" t="str">
        <f t="shared" si="56"/>
        <v>Good</v>
      </c>
      <c r="L1655" s="25">
        <f t="shared" si="57"/>
        <v>3760</v>
      </c>
      <c r="M1655" s="26">
        <f t="shared" si="58"/>
        <v>-13975.836194986849</v>
      </c>
      <c r="N1655" s="26">
        <f t="shared" si="59"/>
        <v>20870.014808382854</v>
      </c>
      <c r="O1655" s="26" t="str">
        <f t="shared" si="60"/>
        <v>Good</v>
      </c>
      <c r="P1655" s="25">
        <f t="shared" si="61"/>
        <v>3760</v>
      </c>
      <c r="Q1655" s="25">
        <f t="shared" si="62"/>
        <v>3760</v>
      </c>
    </row>
    <row r="1656" spans="6:17" ht="15.75" customHeight="1" x14ac:dyDescent="0.2">
      <c r="F1656" s="16">
        <v>44237.720912505269</v>
      </c>
      <c r="G1656" s="24">
        <v>44237.720912505269</v>
      </c>
      <c r="H1656" s="25">
        <v>3525</v>
      </c>
      <c r="I1656" s="26">
        <f t="shared" si="54"/>
        <v>-1017182.1547444484</v>
      </c>
      <c r="J1656" s="26">
        <f t="shared" si="55"/>
        <v>1049634.1089160112</v>
      </c>
      <c r="K1656" s="26" t="str">
        <f t="shared" si="56"/>
        <v>Good</v>
      </c>
      <c r="L1656" s="25">
        <f t="shared" si="57"/>
        <v>3525</v>
      </c>
      <c r="M1656" s="26">
        <f t="shared" si="58"/>
        <v>-13975.836194986849</v>
      </c>
      <c r="N1656" s="26">
        <f t="shared" si="59"/>
        <v>20870.014808382854</v>
      </c>
      <c r="O1656" s="26" t="str">
        <f t="shared" si="60"/>
        <v>Good</v>
      </c>
      <c r="P1656" s="25">
        <f t="shared" si="61"/>
        <v>3525</v>
      </c>
      <c r="Q1656" s="25">
        <f t="shared" si="62"/>
        <v>3525</v>
      </c>
    </row>
    <row r="1657" spans="6:17" ht="15.75" customHeight="1" x14ac:dyDescent="0.2">
      <c r="F1657" s="16">
        <v>44237.123814712126</v>
      </c>
      <c r="G1657" s="24">
        <v>44237.123814712126</v>
      </c>
      <c r="H1657" s="25">
        <v>3230</v>
      </c>
      <c r="I1657" s="26">
        <f t="shared" si="54"/>
        <v>-1017182.1547444484</v>
      </c>
      <c r="J1657" s="26">
        <f t="shared" si="55"/>
        <v>1049634.1089160112</v>
      </c>
      <c r="K1657" s="26" t="str">
        <f t="shared" si="56"/>
        <v>Good</v>
      </c>
      <c r="L1657" s="25">
        <f t="shared" si="57"/>
        <v>3230</v>
      </c>
      <c r="M1657" s="26">
        <f t="shared" si="58"/>
        <v>-13975.836194986849</v>
      </c>
      <c r="N1657" s="26">
        <f t="shared" si="59"/>
        <v>20870.014808382854</v>
      </c>
      <c r="O1657" s="26" t="str">
        <f t="shared" si="60"/>
        <v>Good</v>
      </c>
      <c r="P1657" s="25">
        <f t="shared" si="61"/>
        <v>3230</v>
      </c>
      <c r="Q1657" s="25">
        <f t="shared" si="62"/>
        <v>3230</v>
      </c>
    </row>
    <row r="1658" spans="6:17" ht="15.75" customHeight="1" x14ac:dyDescent="0.2">
      <c r="F1658" s="16">
        <v>44236.532485832126</v>
      </c>
      <c r="G1658" s="24">
        <v>44236.532485832126</v>
      </c>
      <c r="H1658" s="25">
        <v>3358</v>
      </c>
      <c r="I1658" s="26">
        <f t="shared" si="54"/>
        <v>-1017182.1547444484</v>
      </c>
      <c r="J1658" s="26">
        <f t="shared" si="55"/>
        <v>1049634.1089160112</v>
      </c>
      <c r="K1658" s="26" t="str">
        <f t="shared" si="56"/>
        <v>Good</v>
      </c>
      <c r="L1658" s="25">
        <f t="shared" si="57"/>
        <v>3358</v>
      </c>
      <c r="M1658" s="26">
        <f t="shared" si="58"/>
        <v>-13975.836194986849</v>
      </c>
      <c r="N1658" s="26">
        <f t="shared" si="59"/>
        <v>20870.014808382854</v>
      </c>
      <c r="O1658" s="26" t="str">
        <f t="shared" si="60"/>
        <v>Good</v>
      </c>
      <c r="P1658" s="25">
        <f t="shared" si="61"/>
        <v>3358</v>
      </c>
      <c r="Q1658" s="25">
        <f t="shared" si="62"/>
        <v>3358</v>
      </c>
    </row>
    <row r="1659" spans="6:17" ht="15.75" customHeight="1" x14ac:dyDescent="0.2">
      <c r="F1659" s="16">
        <v>44235.973103550641</v>
      </c>
      <c r="G1659" s="24">
        <v>44235.973103550641</v>
      </c>
      <c r="H1659" s="25">
        <v>3535</v>
      </c>
      <c r="I1659" s="26">
        <f t="shared" si="54"/>
        <v>-1017182.1547444484</v>
      </c>
      <c r="J1659" s="26">
        <f t="shared" si="55"/>
        <v>1049634.1089160112</v>
      </c>
      <c r="K1659" s="26" t="str">
        <f t="shared" si="56"/>
        <v>Good</v>
      </c>
      <c r="L1659" s="25">
        <f t="shared" si="57"/>
        <v>3535</v>
      </c>
      <c r="M1659" s="26">
        <f t="shared" si="58"/>
        <v>-13975.836194986849</v>
      </c>
      <c r="N1659" s="26">
        <f t="shared" si="59"/>
        <v>20870.014808382854</v>
      </c>
      <c r="O1659" s="26" t="str">
        <f t="shared" si="60"/>
        <v>Good</v>
      </c>
      <c r="P1659" s="25">
        <f t="shared" si="61"/>
        <v>3535</v>
      </c>
      <c r="Q1659" s="25">
        <f t="shared" si="62"/>
        <v>3535</v>
      </c>
    </row>
    <row r="1660" spans="6:17" ht="15.75" customHeight="1" x14ac:dyDescent="0.2">
      <c r="F1660" s="16">
        <v>44235.384361616605</v>
      </c>
      <c r="G1660" s="24">
        <v>44235.384361616605</v>
      </c>
      <c r="H1660" s="25">
        <v>3334</v>
      </c>
      <c r="I1660" s="26">
        <f t="shared" si="54"/>
        <v>-1017182.1547444484</v>
      </c>
      <c r="J1660" s="26">
        <f t="shared" si="55"/>
        <v>1049634.1089160112</v>
      </c>
      <c r="K1660" s="26" t="str">
        <f t="shared" si="56"/>
        <v>Good</v>
      </c>
      <c r="L1660" s="25">
        <f t="shared" si="57"/>
        <v>3334</v>
      </c>
      <c r="M1660" s="26">
        <f t="shared" si="58"/>
        <v>-13975.836194986849</v>
      </c>
      <c r="N1660" s="26">
        <f t="shared" si="59"/>
        <v>20870.014808382854</v>
      </c>
      <c r="O1660" s="26" t="str">
        <f t="shared" si="60"/>
        <v>Good</v>
      </c>
      <c r="P1660" s="25">
        <f t="shared" si="61"/>
        <v>3334</v>
      </c>
      <c r="Q1660" s="25">
        <f t="shared" si="62"/>
        <v>3334</v>
      </c>
    </row>
    <row r="1661" spans="6:17" ht="15.75" customHeight="1" x14ac:dyDescent="0.2">
      <c r="F1661" s="16">
        <v>44232.46192490765</v>
      </c>
      <c r="G1661" s="24">
        <v>44232.46192490765</v>
      </c>
      <c r="H1661" s="25">
        <v>3675</v>
      </c>
      <c r="I1661" s="26">
        <f t="shared" si="54"/>
        <v>-1017182.1547444484</v>
      </c>
      <c r="J1661" s="26">
        <f t="shared" si="55"/>
        <v>1049634.1089160112</v>
      </c>
      <c r="K1661" s="26" t="str">
        <f t="shared" si="56"/>
        <v>Good</v>
      </c>
      <c r="L1661" s="25">
        <f t="shared" si="57"/>
        <v>3675</v>
      </c>
      <c r="M1661" s="26">
        <f t="shared" si="58"/>
        <v>-13975.836194986849</v>
      </c>
      <c r="N1661" s="26">
        <f t="shared" si="59"/>
        <v>20870.014808382854</v>
      </c>
      <c r="O1661" s="26" t="str">
        <f t="shared" si="60"/>
        <v>Good</v>
      </c>
      <c r="P1661" s="25">
        <f t="shared" si="61"/>
        <v>3675</v>
      </c>
      <c r="Q1661" s="25">
        <f t="shared" si="62"/>
        <v>3675</v>
      </c>
    </row>
    <row r="1662" spans="6:17" ht="15.75" customHeight="1" x14ac:dyDescent="0.2">
      <c r="F1662" s="16">
        <v>44231.929844156009</v>
      </c>
      <c r="G1662" s="24">
        <v>44231.929844156009</v>
      </c>
      <c r="H1662" s="25">
        <v>3442</v>
      </c>
      <c r="I1662" s="26">
        <f t="shared" si="54"/>
        <v>-1017182.1547444484</v>
      </c>
      <c r="J1662" s="26">
        <f t="shared" si="55"/>
        <v>1049634.1089160112</v>
      </c>
      <c r="K1662" s="26" t="str">
        <f t="shared" si="56"/>
        <v>Good</v>
      </c>
      <c r="L1662" s="25">
        <f t="shared" si="57"/>
        <v>3442</v>
      </c>
      <c r="M1662" s="26">
        <f t="shared" si="58"/>
        <v>-13975.836194986849</v>
      </c>
      <c r="N1662" s="26">
        <f t="shared" si="59"/>
        <v>20870.014808382854</v>
      </c>
      <c r="O1662" s="26" t="str">
        <f t="shared" si="60"/>
        <v>Good</v>
      </c>
      <c r="P1662" s="25">
        <f t="shared" si="61"/>
        <v>3442</v>
      </c>
      <c r="Q1662" s="25">
        <f t="shared" si="62"/>
        <v>3442</v>
      </c>
    </row>
    <row r="1663" spans="6:17" ht="15.75" customHeight="1" x14ac:dyDescent="0.2">
      <c r="F1663" s="16">
        <v>44231.378179293984</v>
      </c>
      <c r="G1663" s="24">
        <v>44231.378179293984</v>
      </c>
      <c r="H1663" s="25">
        <v>3770</v>
      </c>
      <c r="I1663" s="26">
        <f t="shared" si="54"/>
        <v>-1017182.1547444484</v>
      </c>
      <c r="J1663" s="26">
        <f t="shared" si="55"/>
        <v>1049634.1089160112</v>
      </c>
      <c r="K1663" s="26" t="str">
        <f t="shared" si="56"/>
        <v>Good</v>
      </c>
      <c r="L1663" s="25">
        <f t="shared" si="57"/>
        <v>3770</v>
      </c>
      <c r="M1663" s="26">
        <f t="shared" si="58"/>
        <v>-13975.836194986849</v>
      </c>
      <c r="N1663" s="26">
        <f t="shared" si="59"/>
        <v>20870.014808382854</v>
      </c>
      <c r="O1663" s="26" t="str">
        <f t="shared" si="60"/>
        <v>Good</v>
      </c>
      <c r="P1663" s="25">
        <f t="shared" si="61"/>
        <v>3770</v>
      </c>
      <c r="Q1663" s="25">
        <f t="shared" si="62"/>
        <v>3770</v>
      </c>
    </row>
    <row r="1664" spans="6:17" ht="15.75" customHeight="1" x14ac:dyDescent="0.2">
      <c r="F1664" s="16">
        <v>44230.831544996523</v>
      </c>
      <c r="G1664" s="24">
        <v>44230.831544996523</v>
      </c>
      <c r="H1664" s="25">
        <v>3431</v>
      </c>
      <c r="I1664" s="26">
        <f t="shared" si="54"/>
        <v>-1017182.1547444484</v>
      </c>
      <c r="J1664" s="26">
        <f t="shared" si="55"/>
        <v>1049634.1089160112</v>
      </c>
      <c r="K1664" s="26" t="str">
        <f t="shared" si="56"/>
        <v>Good</v>
      </c>
      <c r="L1664" s="25">
        <f t="shared" si="57"/>
        <v>3431</v>
      </c>
      <c r="M1664" s="26">
        <f t="shared" si="58"/>
        <v>-13975.836194986849</v>
      </c>
      <c r="N1664" s="26">
        <f t="shared" si="59"/>
        <v>20870.014808382854</v>
      </c>
      <c r="O1664" s="26" t="str">
        <f t="shared" si="60"/>
        <v>Good</v>
      </c>
      <c r="P1664" s="25">
        <f t="shared" si="61"/>
        <v>3431</v>
      </c>
      <c r="Q1664" s="25">
        <f t="shared" si="62"/>
        <v>3431</v>
      </c>
    </row>
    <row r="1665" spans="6:17" ht="15.75" customHeight="1" x14ac:dyDescent="0.2">
      <c r="F1665" s="16">
        <v>44230.296488273649</v>
      </c>
      <c r="G1665" s="24">
        <v>44230.296488273649</v>
      </c>
      <c r="H1665" s="25">
        <v>3386</v>
      </c>
      <c r="I1665" s="26">
        <f t="shared" si="54"/>
        <v>-1017182.1547444484</v>
      </c>
      <c r="J1665" s="26">
        <f t="shared" si="55"/>
        <v>1049634.1089160112</v>
      </c>
      <c r="K1665" s="26" t="str">
        <f t="shared" si="56"/>
        <v>Good</v>
      </c>
      <c r="L1665" s="25">
        <f t="shared" si="57"/>
        <v>3386</v>
      </c>
      <c r="M1665" s="26">
        <f t="shared" si="58"/>
        <v>-13975.836194986849</v>
      </c>
      <c r="N1665" s="26">
        <f t="shared" si="59"/>
        <v>20870.014808382854</v>
      </c>
      <c r="O1665" s="26" t="str">
        <f t="shared" si="60"/>
        <v>Good</v>
      </c>
      <c r="P1665" s="25">
        <f t="shared" si="61"/>
        <v>3386</v>
      </c>
      <c r="Q1665" s="25">
        <f t="shared" si="62"/>
        <v>3386</v>
      </c>
    </row>
    <row r="1666" spans="6:17" ht="15.75" customHeight="1" x14ac:dyDescent="0.2">
      <c r="F1666" s="16">
        <v>44229.75789737075</v>
      </c>
      <c r="G1666" s="24">
        <v>44229.75789737075</v>
      </c>
      <c r="H1666" s="25">
        <v>3660</v>
      </c>
      <c r="I1666" s="26">
        <f t="shared" si="54"/>
        <v>-1017182.1547444484</v>
      </c>
      <c r="J1666" s="26">
        <f t="shared" si="55"/>
        <v>1049634.1089160112</v>
      </c>
      <c r="K1666" s="26" t="str">
        <f t="shared" si="56"/>
        <v>Good</v>
      </c>
      <c r="L1666" s="25">
        <f t="shared" si="57"/>
        <v>3660</v>
      </c>
      <c r="M1666" s="26">
        <f t="shared" si="58"/>
        <v>-13975.836194986849</v>
      </c>
      <c r="N1666" s="26">
        <f t="shared" si="59"/>
        <v>20870.014808382854</v>
      </c>
      <c r="O1666" s="26" t="str">
        <f t="shared" si="60"/>
        <v>Good</v>
      </c>
      <c r="P1666" s="25">
        <f t="shared" si="61"/>
        <v>3660</v>
      </c>
      <c r="Q1666" s="25">
        <f t="shared" si="62"/>
        <v>3660</v>
      </c>
    </row>
    <row r="1667" spans="6:17" ht="15.75" customHeight="1" x14ac:dyDescent="0.2">
      <c r="F1667" s="16">
        <v>44229.214502964882</v>
      </c>
      <c r="G1667" s="24">
        <v>44229.214502964882</v>
      </c>
      <c r="H1667" s="25">
        <v>3408</v>
      </c>
      <c r="I1667" s="26">
        <f t="shared" si="54"/>
        <v>-1017182.1547444484</v>
      </c>
      <c r="J1667" s="26">
        <f t="shared" si="55"/>
        <v>1049634.1089160112</v>
      </c>
      <c r="K1667" s="26" t="str">
        <f t="shared" si="56"/>
        <v>Good</v>
      </c>
      <c r="L1667" s="25">
        <f t="shared" si="57"/>
        <v>3408</v>
      </c>
      <c r="M1667" s="26">
        <f t="shared" si="58"/>
        <v>-13975.836194986849</v>
      </c>
      <c r="N1667" s="26">
        <f t="shared" si="59"/>
        <v>20870.014808382854</v>
      </c>
      <c r="O1667" s="26" t="str">
        <f t="shared" si="60"/>
        <v>Good</v>
      </c>
      <c r="P1667" s="25">
        <f t="shared" si="61"/>
        <v>3408</v>
      </c>
      <c r="Q1667" s="25">
        <f t="shared" si="62"/>
        <v>3408</v>
      </c>
    </row>
    <row r="1668" spans="6:17" ht="15.75" customHeight="1" x14ac:dyDescent="0.2">
      <c r="F1668" s="16">
        <v>44228.625729280713</v>
      </c>
      <c r="G1668" s="24">
        <v>44228.625729280713</v>
      </c>
      <c r="H1668" s="25">
        <v>3898</v>
      </c>
      <c r="I1668" s="26">
        <f t="shared" si="54"/>
        <v>-1017182.1547444484</v>
      </c>
      <c r="J1668" s="26">
        <f t="shared" si="55"/>
        <v>1049634.1089160112</v>
      </c>
      <c r="K1668" s="26" t="str">
        <f t="shared" si="56"/>
        <v>Good</v>
      </c>
      <c r="L1668" s="25">
        <f t="shared" si="57"/>
        <v>3898</v>
      </c>
      <c r="M1668" s="26">
        <f t="shared" si="58"/>
        <v>-13975.836194986849</v>
      </c>
      <c r="N1668" s="26">
        <f t="shared" si="59"/>
        <v>20870.014808382854</v>
      </c>
      <c r="O1668" s="26" t="str">
        <f t="shared" si="60"/>
        <v>Good</v>
      </c>
      <c r="P1668" s="25">
        <f t="shared" si="61"/>
        <v>3898</v>
      </c>
      <c r="Q1668" s="25">
        <f t="shared" si="62"/>
        <v>3898</v>
      </c>
    </row>
    <row r="1669" spans="6:17" ht="15.75" customHeight="1" x14ac:dyDescent="0.2">
      <c r="F1669" s="16">
        <v>44228.051805086929</v>
      </c>
      <c r="G1669" s="24">
        <v>44228.051805086929</v>
      </c>
      <c r="H1669" s="25">
        <v>3796</v>
      </c>
      <c r="I1669" s="26">
        <f t="shared" si="54"/>
        <v>-1017182.1547444484</v>
      </c>
      <c r="J1669" s="26">
        <f t="shared" si="55"/>
        <v>1049634.1089160112</v>
      </c>
      <c r="K1669" s="26" t="str">
        <f t="shared" si="56"/>
        <v>Good</v>
      </c>
      <c r="L1669" s="25">
        <f t="shared" si="57"/>
        <v>3796</v>
      </c>
      <c r="M1669" s="26">
        <f t="shared" si="58"/>
        <v>-13975.836194986849</v>
      </c>
      <c r="N1669" s="26">
        <f t="shared" si="59"/>
        <v>20870.014808382854</v>
      </c>
      <c r="O1669" s="26" t="str">
        <f t="shared" si="60"/>
        <v>Good</v>
      </c>
      <c r="P1669" s="25">
        <f t="shared" si="61"/>
        <v>3796</v>
      </c>
      <c r="Q1669" s="25">
        <f t="shared" si="62"/>
        <v>3796</v>
      </c>
    </row>
    <row r="1670" spans="6:17" ht="15.75" customHeight="1" x14ac:dyDescent="0.2">
      <c r="F1670" s="16">
        <v>44225.796033280443</v>
      </c>
      <c r="G1670" s="24">
        <v>44225.796033280443</v>
      </c>
      <c r="H1670" s="25">
        <v>3546</v>
      </c>
      <c r="I1670" s="26">
        <f t="shared" si="54"/>
        <v>-1017182.1547444484</v>
      </c>
      <c r="J1670" s="26">
        <f t="shared" si="55"/>
        <v>1049634.1089160112</v>
      </c>
      <c r="K1670" s="26" t="str">
        <f t="shared" si="56"/>
        <v>Good</v>
      </c>
      <c r="L1670" s="25">
        <f t="shared" si="57"/>
        <v>3546</v>
      </c>
      <c r="M1670" s="26">
        <f t="shared" si="58"/>
        <v>-13975.836194986849</v>
      </c>
      <c r="N1670" s="26">
        <f t="shared" si="59"/>
        <v>20870.014808382854</v>
      </c>
      <c r="O1670" s="26" t="str">
        <f t="shared" si="60"/>
        <v>Good</v>
      </c>
      <c r="P1670" s="25">
        <f t="shared" si="61"/>
        <v>3546</v>
      </c>
      <c r="Q1670" s="25">
        <f t="shared" si="62"/>
        <v>3546</v>
      </c>
    </row>
    <row r="1671" spans="6:17" ht="15.75" customHeight="1" x14ac:dyDescent="0.2">
      <c r="F1671" s="16">
        <v>44225.259562607978</v>
      </c>
      <c r="G1671" s="24">
        <v>44225.259562607978</v>
      </c>
      <c r="H1671" s="25">
        <v>3562</v>
      </c>
      <c r="I1671" s="26">
        <f t="shared" si="54"/>
        <v>-1017182.1547444484</v>
      </c>
      <c r="J1671" s="26">
        <f t="shared" si="55"/>
        <v>1049634.1089160112</v>
      </c>
      <c r="K1671" s="26" t="str">
        <f t="shared" si="56"/>
        <v>Good</v>
      </c>
      <c r="L1671" s="25">
        <f t="shared" si="57"/>
        <v>3562</v>
      </c>
      <c r="M1671" s="26">
        <f t="shared" si="58"/>
        <v>-13975.836194986849</v>
      </c>
      <c r="N1671" s="26">
        <f t="shared" si="59"/>
        <v>20870.014808382854</v>
      </c>
      <c r="O1671" s="26" t="str">
        <f t="shared" si="60"/>
        <v>Good</v>
      </c>
      <c r="P1671" s="25">
        <f t="shared" si="61"/>
        <v>3562</v>
      </c>
      <c r="Q1671" s="25">
        <f t="shared" si="62"/>
        <v>3562</v>
      </c>
    </row>
    <row r="1672" spans="6:17" ht="15.75" customHeight="1" x14ac:dyDescent="0.2">
      <c r="F1672" s="16">
        <v>44224.648622015164</v>
      </c>
      <c r="G1672" s="24">
        <v>44224.648622015164</v>
      </c>
      <c r="H1672" s="25">
        <v>3942</v>
      </c>
      <c r="I1672" s="26">
        <f t="shared" si="54"/>
        <v>-1017182.1547444484</v>
      </c>
      <c r="J1672" s="26">
        <f t="shared" si="55"/>
        <v>1049634.1089160112</v>
      </c>
      <c r="K1672" s="26" t="str">
        <f t="shared" si="56"/>
        <v>Good</v>
      </c>
      <c r="L1672" s="25">
        <f t="shared" si="57"/>
        <v>3942</v>
      </c>
      <c r="M1672" s="26">
        <f t="shared" si="58"/>
        <v>-13975.836194986849</v>
      </c>
      <c r="N1672" s="26">
        <f t="shared" si="59"/>
        <v>20870.014808382854</v>
      </c>
      <c r="O1672" s="26" t="str">
        <f t="shared" si="60"/>
        <v>Good</v>
      </c>
      <c r="P1672" s="25">
        <f t="shared" si="61"/>
        <v>3942</v>
      </c>
      <c r="Q1672" s="25">
        <f t="shared" si="62"/>
        <v>3942</v>
      </c>
    </row>
    <row r="1673" spans="6:17" ht="15.75" customHeight="1" x14ac:dyDescent="0.2">
      <c r="F1673" s="16">
        <v>44224.107433969148</v>
      </c>
      <c r="G1673" s="24">
        <v>44224.107433969148</v>
      </c>
      <c r="H1673" s="25">
        <v>4025</v>
      </c>
      <c r="I1673" s="26">
        <f t="shared" si="54"/>
        <v>-1017182.1547444484</v>
      </c>
      <c r="J1673" s="26">
        <f t="shared" si="55"/>
        <v>1049634.1089160112</v>
      </c>
      <c r="K1673" s="26" t="str">
        <f t="shared" si="56"/>
        <v>Good</v>
      </c>
      <c r="L1673" s="25">
        <f t="shared" si="57"/>
        <v>4025</v>
      </c>
      <c r="M1673" s="26">
        <f t="shared" si="58"/>
        <v>-13975.836194986849</v>
      </c>
      <c r="N1673" s="26">
        <f t="shared" si="59"/>
        <v>20870.014808382854</v>
      </c>
      <c r="O1673" s="26" t="str">
        <f t="shared" si="60"/>
        <v>Good</v>
      </c>
      <c r="P1673" s="25">
        <f t="shared" si="61"/>
        <v>4025</v>
      </c>
      <c r="Q1673" s="25">
        <f t="shared" si="62"/>
        <v>4025</v>
      </c>
    </row>
    <row r="1674" spans="6:17" ht="15.75" customHeight="1" x14ac:dyDescent="0.2">
      <c r="F1674" s="16">
        <v>44223.495205003295</v>
      </c>
      <c r="G1674" s="24">
        <v>44223.495205003295</v>
      </c>
      <c r="H1674" s="25">
        <v>3479</v>
      </c>
      <c r="I1674" s="26">
        <f t="shared" si="54"/>
        <v>-1017182.1547444484</v>
      </c>
      <c r="J1674" s="26">
        <f t="shared" si="55"/>
        <v>1049634.1089160112</v>
      </c>
      <c r="K1674" s="26" t="str">
        <f t="shared" si="56"/>
        <v>Good</v>
      </c>
      <c r="L1674" s="25">
        <f t="shared" si="57"/>
        <v>3479</v>
      </c>
      <c r="M1674" s="26">
        <f t="shared" si="58"/>
        <v>-13975.836194986849</v>
      </c>
      <c r="N1674" s="26">
        <f t="shared" si="59"/>
        <v>20870.014808382854</v>
      </c>
      <c r="O1674" s="26" t="str">
        <f t="shared" si="60"/>
        <v>Good</v>
      </c>
      <c r="P1674" s="25">
        <f t="shared" si="61"/>
        <v>3479</v>
      </c>
      <c r="Q1674" s="25">
        <f t="shared" si="62"/>
        <v>3479</v>
      </c>
    </row>
    <row r="1675" spans="6:17" ht="15.75" customHeight="1" x14ac:dyDescent="0.2">
      <c r="F1675" s="16">
        <v>44222.895535450545</v>
      </c>
      <c r="G1675" s="24">
        <v>44222.895535450545</v>
      </c>
      <c r="H1675" s="25">
        <v>3638</v>
      </c>
      <c r="I1675" s="26">
        <f t="shared" si="54"/>
        <v>-1017182.1547444484</v>
      </c>
      <c r="J1675" s="26">
        <f t="shared" si="55"/>
        <v>1049634.1089160112</v>
      </c>
      <c r="K1675" s="26" t="str">
        <f t="shared" si="56"/>
        <v>Good</v>
      </c>
      <c r="L1675" s="25">
        <f t="shared" si="57"/>
        <v>3638</v>
      </c>
      <c r="M1675" s="26">
        <f t="shared" si="58"/>
        <v>-13975.836194986849</v>
      </c>
      <c r="N1675" s="26">
        <f t="shared" si="59"/>
        <v>20870.014808382854</v>
      </c>
      <c r="O1675" s="26" t="str">
        <f t="shared" si="60"/>
        <v>Good</v>
      </c>
      <c r="P1675" s="25">
        <f t="shared" si="61"/>
        <v>3638</v>
      </c>
      <c r="Q1675" s="25">
        <f t="shared" si="62"/>
        <v>3638</v>
      </c>
    </row>
    <row r="1676" spans="6:17" ht="15.75" customHeight="1" x14ac:dyDescent="0.2">
      <c r="F1676" s="16">
        <v>44222.339067688859</v>
      </c>
      <c r="G1676" s="24">
        <v>44222.339067688859</v>
      </c>
      <c r="H1676" s="25">
        <v>4187</v>
      </c>
      <c r="I1676" s="26">
        <f t="shared" si="54"/>
        <v>-1017182.1547444484</v>
      </c>
      <c r="J1676" s="26">
        <f t="shared" si="55"/>
        <v>1049634.1089160112</v>
      </c>
      <c r="K1676" s="26" t="str">
        <f t="shared" si="56"/>
        <v>Good</v>
      </c>
      <c r="L1676" s="25">
        <f t="shared" si="57"/>
        <v>4187</v>
      </c>
      <c r="M1676" s="26">
        <f t="shared" si="58"/>
        <v>-13975.836194986849</v>
      </c>
      <c r="N1676" s="26">
        <f t="shared" si="59"/>
        <v>20870.014808382854</v>
      </c>
      <c r="O1676" s="26" t="str">
        <f t="shared" si="60"/>
        <v>Good</v>
      </c>
      <c r="P1676" s="25">
        <f t="shared" si="61"/>
        <v>4187</v>
      </c>
      <c r="Q1676" s="25">
        <f t="shared" si="62"/>
        <v>4187</v>
      </c>
    </row>
    <row r="1677" spans="6:17" ht="15.75" customHeight="1" x14ac:dyDescent="0.2">
      <c r="F1677" s="16">
        <v>44221.729971849003</v>
      </c>
      <c r="G1677" s="24">
        <v>44221.729971849003</v>
      </c>
      <c r="H1677" s="25">
        <v>3899</v>
      </c>
      <c r="I1677" s="26">
        <f t="shared" si="54"/>
        <v>-1017182.1547444484</v>
      </c>
      <c r="J1677" s="26">
        <f t="shared" si="55"/>
        <v>1049634.1089160112</v>
      </c>
      <c r="K1677" s="26" t="str">
        <f t="shared" si="56"/>
        <v>Good</v>
      </c>
      <c r="L1677" s="25">
        <f t="shared" si="57"/>
        <v>3899</v>
      </c>
      <c r="M1677" s="26">
        <f t="shared" si="58"/>
        <v>-13975.836194986849</v>
      </c>
      <c r="N1677" s="26">
        <f t="shared" si="59"/>
        <v>20870.014808382854</v>
      </c>
      <c r="O1677" s="26" t="str">
        <f t="shared" si="60"/>
        <v>Good</v>
      </c>
      <c r="P1677" s="25">
        <f t="shared" si="61"/>
        <v>3899</v>
      </c>
      <c r="Q1677" s="25">
        <f t="shared" si="62"/>
        <v>3899</v>
      </c>
    </row>
    <row r="1678" spans="6:17" ht="15.75" customHeight="1" x14ac:dyDescent="0.2">
      <c r="F1678" s="16">
        <v>44221.162254555296</v>
      </c>
      <c r="G1678" s="24">
        <v>44221.162254555296</v>
      </c>
      <c r="H1678" s="25">
        <v>3611</v>
      </c>
      <c r="I1678" s="26">
        <f t="shared" si="54"/>
        <v>-1017182.1547444484</v>
      </c>
      <c r="J1678" s="26">
        <f t="shared" si="55"/>
        <v>1049634.1089160112</v>
      </c>
      <c r="K1678" s="26" t="str">
        <f t="shared" si="56"/>
        <v>Good</v>
      </c>
      <c r="L1678" s="25">
        <f t="shared" si="57"/>
        <v>3611</v>
      </c>
      <c r="M1678" s="26">
        <f t="shared" si="58"/>
        <v>-13975.836194986849</v>
      </c>
      <c r="N1678" s="26">
        <f t="shared" si="59"/>
        <v>20870.014808382854</v>
      </c>
      <c r="O1678" s="26" t="str">
        <f t="shared" si="60"/>
        <v>Good</v>
      </c>
      <c r="P1678" s="25">
        <f t="shared" si="61"/>
        <v>3611</v>
      </c>
      <c r="Q1678" s="25">
        <f t="shared" si="62"/>
        <v>3611</v>
      </c>
    </row>
    <row r="1679" spans="6:17" ht="15.75" customHeight="1" x14ac:dyDescent="0.2">
      <c r="F1679" s="16">
        <v>44218.858092856281</v>
      </c>
      <c r="G1679" s="24">
        <v>44218.858092856281</v>
      </c>
      <c r="H1679" s="25">
        <v>4195</v>
      </c>
      <c r="I1679" s="26">
        <f t="shared" si="54"/>
        <v>-1017182.1547444484</v>
      </c>
      <c r="J1679" s="26">
        <f t="shared" si="55"/>
        <v>1049634.1089160112</v>
      </c>
      <c r="K1679" s="26" t="str">
        <f t="shared" si="56"/>
        <v>Good</v>
      </c>
      <c r="L1679" s="25">
        <f t="shared" si="57"/>
        <v>4195</v>
      </c>
      <c r="M1679" s="26">
        <f t="shared" si="58"/>
        <v>-13975.836194986849</v>
      </c>
      <c r="N1679" s="26">
        <f t="shared" si="59"/>
        <v>20870.014808382854</v>
      </c>
      <c r="O1679" s="26" t="str">
        <f t="shared" si="60"/>
        <v>Good</v>
      </c>
      <c r="P1679" s="25">
        <f t="shared" si="61"/>
        <v>4195</v>
      </c>
      <c r="Q1679" s="25">
        <f t="shared" si="62"/>
        <v>4195</v>
      </c>
    </row>
    <row r="1680" spans="6:17" ht="15.75" customHeight="1" x14ac:dyDescent="0.2">
      <c r="F1680" s="16">
        <v>44218.307684145148</v>
      </c>
      <c r="G1680" s="24">
        <v>44218.307684145148</v>
      </c>
      <c r="H1680" s="25">
        <v>3981</v>
      </c>
      <c r="I1680" s="26">
        <f t="shared" si="54"/>
        <v>-1017182.1547444484</v>
      </c>
      <c r="J1680" s="26">
        <f t="shared" si="55"/>
        <v>1049634.1089160112</v>
      </c>
      <c r="K1680" s="26" t="str">
        <f t="shared" si="56"/>
        <v>Good</v>
      </c>
      <c r="L1680" s="25">
        <f t="shared" si="57"/>
        <v>3981</v>
      </c>
      <c r="M1680" s="26">
        <f t="shared" si="58"/>
        <v>-13975.836194986849</v>
      </c>
      <c r="N1680" s="26">
        <f t="shared" si="59"/>
        <v>20870.014808382854</v>
      </c>
      <c r="O1680" s="26" t="str">
        <f t="shared" si="60"/>
        <v>Good</v>
      </c>
      <c r="P1680" s="25">
        <f t="shared" si="61"/>
        <v>3981</v>
      </c>
      <c r="Q1680" s="25">
        <f t="shared" si="62"/>
        <v>3981</v>
      </c>
    </row>
    <row r="1681" spans="6:17" ht="15.75" customHeight="1" x14ac:dyDescent="0.2">
      <c r="F1681" s="16">
        <v>44217.754747694133</v>
      </c>
      <c r="G1681" s="24">
        <v>44217.754747694133</v>
      </c>
      <c r="H1681" s="25">
        <v>3882</v>
      </c>
      <c r="I1681" s="26">
        <f t="shared" si="54"/>
        <v>-1017182.1547444484</v>
      </c>
      <c r="J1681" s="26">
        <f t="shared" si="55"/>
        <v>1049634.1089160112</v>
      </c>
      <c r="K1681" s="26" t="str">
        <f t="shared" si="56"/>
        <v>Good</v>
      </c>
      <c r="L1681" s="25">
        <f t="shared" si="57"/>
        <v>3882</v>
      </c>
      <c r="M1681" s="26">
        <f t="shared" si="58"/>
        <v>-13975.836194986849</v>
      </c>
      <c r="N1681" s="26">
        <f t="shared" si="59"/>
        <v>20870.014808382854</v>
      </c>
      <c r="O1681" s="26" t="str">
        <f t="shared" si="60"/>
        <v>Good</v>
      </c>
      <c r="P1681" s="25">
        <f t="shared" si="61"/>
        <v>3882</v>
      </c>
      <c r="Q1681" s="25">
        <f t="shared" si="62"/>
        <v>3882</v>
      </c>
    </row>
    <row r="1682" spans="6:17" ht="15.75" customHeight="1" x14ac:dyDescent="0.2">
      <c r="F1682" s="16">
        <v>44217.14725040667</v>
      </c>
      <c r="G1682" s="24">
        <v>44217.14725040667</v>
      </c>
      <c r="H1682" s="25">
        <v>3569</v>
      </c>
      <c r="I1682" s="26">
        <f t="shared" si="54"/>
        <v>-1017182.1547444484</v>
      </c>
      <c r="J1682" s="26">
        <f t="shared" si="55"/>
        <v>1049634.1089160112</v>
      </c>
      <c r="K1682" s="26" t="str">
        <f t="shared" si="56"/>
        <v>Good</v>
      </c>
      <c r="L1682" s="25">
        <f t="shared" si="57"/>
        <v>3569</v>
      </c>
      <c r="M1682" s="26">
        <f t="shared" si="58"/>
        <v>-13975.836194986849</v>
      </c>
      <c r="N1682" s="26">
        <f t="shared" si="59"/>
        <v>20870.014808382854</v>
      </c>
      <c r="O1682" s="26" t="str">
        <f t="shared" si="60"/>
        <v>Good</v>
      </c>
      <c r="P1682" s="25">
        <f t="shared" si="61"/>
        <v>3569</v>
      </c>
      <c r="Q1682" s="25">
        <f t="shared" si="62"/>
        <v>3569</v>
      </c>
    </row>
    <row r="1683" spans="6:17" ht="15.75" customHeight="1" x14ac:dyDescent="0.2">
      <c r="F1683" s="16">
        <v>44216.60406787508</v>
      </c>
      <c r="G1683" s="24">
        <v>44216.60406787508</v>
      </c>
      <c r="H1683" s="25">
        <v>4336</v>
      </c>
      <c r="I1683" s="26">
        <f t="shared" si="54"/>
        <v>-1017182.1547444484</v>
      </c>
      <c r="J1683" s="26">
        <f t="shared" si="55"/>
        <v>1049634.1089160112</v>
      </c>
      <c r="K1683" s="26" t="str">
        <f t="shared" si="56"/>
        <v>Good</v>
      </c>
      <c r="L1683" s="25">
        <f t="shared" si="57"/>
        <v>4336</v>
      </c>
      <c r="M1683" s="26">
        <f t="shared" si="58"/>
        <v>-13975.836194986849</v>
      </c>
      <c r="N1683" s="26">
        <f t="shared" si="59"/>
        <v>20870.014808382854</v>
      </c>
      <c r="O1683" s="26" t="str">
        <f t="shared" si="60"/>
        <v>Good</v>
      </c>
      <c r="P1683" s="25">
        <f t="shared" si="61"/>
        <v>4336</v>
      </c>
      <c r="Q1683" s="25">
        <f t="shared" si="62"/>
        <v>4336</v>
      </c>
    </row>
    <row r="1684" spans="6:17" ht="15.75" customHeight="1" x14ac:dyDescent="0.2">
      <c r="F1684" s="16">
        <v>44216.011659922646</v>
      </c>
      <c r="G1684" s="24">
        <v>44216.011659922646</v>
      </c>
      <c r="H1684" s="25">
        <v>3647</v>
      </c>
      <c r="I1684" s="26">
        <f t="shared" si="54"/>
        <v>-1017182.1547444484</v>
      </c>
      <c r="J1684" s="26">
        <f t="shared" si="55"/>
        <v>1049634.1089160112</v>
      </c>
      <c r="K1684" s="26" t="str">
        <f t="shared" si="56"/>
        <v>Good</v>
      </c>
      <c r="L1684" s="25">
        <f t="shared" si="57"/>
        <v>3647</v>
      </c>
      <c r="M1684" s="26">
        <f t="shared" si="58"/>
        <v>-13975.836194986849</v>
      </c>
      <c r="N1684" s="26">
        <f t="shared" si="59"/>
        <v>20870.014808382854</v>
      </c>
      <c r="O1684" s="26" t="str">
        <f t="shared" si="60"/>
        <v>Good</v>
      </c>
      <c r="P1684" s="25">
        <f t="shared" si="61"/>
        <v>3647</v>
      </c>
      <c r="Q1684" s="25">
        <f t="shared" si="62"/>
        <v>3647</v>
      </c>
    </row>
    <row r="1685" spans="6:17" ht="15.75" customHeight="1" x14ac:dyDescent="0.2">
      <c r="F1685" s="16">
        <v>44215.397628129947</v>
      </c>
      <c r="G1685" s="24">
        <v>44215.397628129947</v>
      </c>
      <c r="H1685" s="25">
        <v>3812</v>
      </c>
      <c r="I1685" s="26">
        <f t="shared" si="54"/>
        <v>-1017182.1547444484</v>
      </c>
      <c r="J1685" s="26">
        <f t="shared" si="55"/>
        <v>1049634.1089160112</v>
      </c>
      <c r="K1685" s="26" t="str">
        <f t="shared" si="56"/>
        <v>Good</v>
      </c>
      <c r="L1685" s="25">
        <f t="shared" si="57"/>
        <v>3812</v>
      </c>
      <c r="M1685" s="26">
        <f t="shared" si="58"/>
        <v>-13975.836194986849</v>
      </c>
      <c r="N1685" s="26">
        <f t="shared" si="59"/>
        <v>20870.014808382854</v>
      </c>
      <c r="O1685" s="26" t="str">
        <f t="shared" si="60"/>
        <v>Good</v>
      </c>
      <c r="P1685" s="25">
        <f t="shared" si="61"/>
        <v>3812</v>
      </c>
      <c r="Q1685" s="25">
        <f t="shared" si="62"/>
        <v>3812</v>
      </c>
    </row>
    <row r="1686" spans="6:17" ht="15.75" customHeight="1" x14ac:dyDescent="0.2">
      <c r="F1686" s="16">
        <v>44214.846355241083</v>
      </c>
      <c r="G1686" s="24">
        <v>44214.846355241083</v>
      </c>
      <c r="H1686" s="25">
        <v>4099</v>
      </c>
      <c r="I1686" s="26">
        <f t="shared" si="54"/>
        <v>-1017182.1547444484</v>
      </c>
      <c r="J1686" s="26">
        <f t="shared" si="55"/>
        <v>1049634.1089160112</v>
      </c>
      <c r="K1686" s="26" t="str">
        <f t="shared" si="56"/>
        <v>Good</v>
      </c>
      <c r="L1686" s="25">
        <f t="shared" si="57"/>
        <v>4099</v>
      </c>
      <c r="M1686" s="26">
        <f t="shared" si="58"/>
        <v>-13975.836194986849</v>
      </c>
      <c r="N1686" s="26">
        <f t="shared" si="59"/>
        <v>20870.014808382854</v>
      </c>
      <c r="O1686" s="26" t="str">
        <f t="shared" si="60"/>
        <v>Good</v>
      </c>
      <c r="P1686" s="25">
        <f t="shared" si="61"/>
        <v>4099</v>
      </c>
      <c r="Q1686" s="25">
        <f t="shared" si="62"/>
        <v>4099</v>
      </c>
    </row>
    <row r="1687" spans="6:17" ht="15.75" customHeight="1" x14ac:dyDescent="0.2">
      <c r="F1687" s="16">
        <v>44214.27820779648</v>
      </c>
      <c r="G1687" s="24">
        <v>44214.27820779648</v>
      </c>
      <c r="H1687" s="25">
        <v>3559</v>
      </c>
      <c r="I1687" s="26">
        <f t="shared" si="54"/>
        <v>-1017182.1547444484</v>
      </c>
      <c r="J1687" s="26">
        <f t="shared" si="55"/>
        <v>1049634.1089160112</v>
      </c>
      <c r="K1687" s="26" t="str">
        <f t="shared" si="56"/>
        <v>Good</v>
      </c>
      <c r="L1687" s="25">
        <f t="shared" si="57"/>
        <v>3559</v>
      </c>
      <c r="M1687" s="26">
        <f t="shared" si="58"/>
        <v>-13975.836194986849</v>
      </c>
      <c r="N1687" s="26">
        <f t="shared" si="59"/>
        <v>20870.014808382854</v>
      </c>
      <c r="O1687" s="26" t="str">
        <f t="shared" si="60"/>
        <v>Good</v>
      </c>
      <c r="P1687" s="25">
        <f t="shared" si="61"/>
        <v>3559</v>
      </c>
      <c r="Q1687" s="25">
        <f t="shared" si="62"/>
        <v>3559</v>
      </c>
    </row>
    <row r="1688" spans="6:17" ht="15.75" customHeight="1" x14ac:dyDescent="0.2">
      <c r="F1688" s="16">
        <v>44211.961518074786</v>
      </c>
      <c r="G1688" s="24">
        <v>44211.961518074786</v>
      </c>
      <c r="H1688" s="25">
        <v>4397</v>
      </c>
      <c r="I1688" s="26">
        <f t="shared" si="54"/>
        <v>-1017182.1547444484</v>
      </c>
      <c r="J1688" s="26">
        <f t="shared" si="55"/>
        <v>1049634.1089160112</v>
      </c>
      <c r="K1688" s="26" t="str">
        <f t="shared" si="56"/>
        <v>Good</v>
      </c>
      <c r="L1688" s="25">
        <f t="shared" si="57"/>
        <v>4397</v>
      </c>
      <c r="M1688" s="26">
        <f t="shared" si="58"/>
        <v>-13975.836194986849</v>
      </c>
      <c r="N1688" s="26">
        <f t="shared" si="59"/>
        <v>20870.014808382854</v>
      </c>
      <c r="O1688" s="26" t="str">
        <f t="shared" si="60"/>
        <v>Good</v>
      </c>
      <c r="P1688" s="25">
        <f t="shared" si="61"/>
        <v>4397</v>
      </c>
      <c r="Q1688" s="25">
        <f t="shared" si="62"/>
        <v>4397</v>
      </c>
    </row>
    <row r="1689" spans="6:17" ht="15.75" customHeight="1" x14ac:dyDescent="0.2">
      <c r="F1689" s="16">
        <v>44211.377591288008</v>
      </c>
      <c r="G1689" s="24">
        <v>44211.377591288008</v>
      </c>
      <c r="H1689" s="25">
        <v>4030</v>
      </c>
      <c r="I1689" s="26">
        <f t="shared" si="54"/>
        <v>-1017182.1547444484</v>
      </c>
      <c r="J1689" s="26">
        <f t="shared" si="55"/>
        <v>1049634.1089160112</v>
      </c>
      <c r="K1689" s="26" t="str">
        <f t="shared" si="56"/>
        <v>Good</v>
      </c>
      <c r="L1689" s="25">
        <f t="shared" si="57"/>
        <v>4030</v>
      </c>
      <c r="M1689" s="26">
        <f t="shared" si="58"/>
        <v>-13975.836194986849</v>
      </c>
      <c r="N1689" s="26">
        <f t="shared" si="59"/>
        <v>20870.014808382854</v>
      </c>
      <c r="O1689" s="26" t="str">
        <f t="shared" si="60"/>
        <v>Good</v>
      </c>
      <c r="P1689" s="25">
        <f t="shared" si="61"/>
        <v>4030</v>
      </c>
      <c r="Q1689" s="25">
        <f t="shared" si="62"/>
        <v>4030</v>
      </c>
    </row>
    <row r="1690" spans="6:17" ht="15.75" customHeight="1" x14ac:dyDescent="0.2">
      <c r="F1690" s="16">
        <v>44210.819948945231</v>
      </c>
      <c r="G1690" s="24">
        <v>44210.819948945231</v>
      </c>
      <c r="H1690" s="25">
        <v>4237</v>
      </c>
      <c r="I1690" s="26">
        <f t="shared" si="54"/>
        <v>-1017182.1547444484</v>
      </c>
      <c r="J1690" s="26">
        <f t="shared" si="55"/>
        <v>1049634.1089160112</v>
      </c>
      <c r="K1690" s="26" t="str">
        <f t="shared" si="56"/>
        <v>Good</v>
      </c>
      <c r="L1690" s="25">
        <f t="shared" si="57"/>
        <v>4237</v>
      </c>
      <c r="M1690" s="26">
        <f t="shared" si="58"/>
        <v>-13975.836194986849</v>
      </c>
      <c r="N1690" s="26">
        <f t="shared" si="59"/>
        <v>20870.014808382854</v>
      </c>
      <c r="O1690" s="26" t="str">
        <f t="shared" si="60"/>
        <v>Good</v>
      </c>
      <c r="P1690" s="25">
        <f t="shared" si="61"/>
        <v>4237</v>
      </c>
      <c r="Q1690" s="25">
        <f t="shared" si="62"/>
        <v>4237</v>
      </c>
    </row>
    <row r="1691" spans="6:17" ht="15.75" customHeight="1" x14ac:dyDescent="0.2">
      <c r="F1691" s="16">
        <v>44210.265446564619</v>
      </c>
      <c r="G1691" s="24">
        <v>44210.265446564619</v>
      </c>
      <c r="H1691" s="25">
        <v>3561</v>
      </c>
      <c r="I1691" s="26">
        <f t="shared" si="54"/>
        <v>-1017182.1547444484</v>
      </c>
      <c r="J1691" s="26">
        <f t="shared" si="55"/>
        <v>1049634.1089160112</v>
      </c>
      <c r="K1691" s="26" t="str">
        <f t="shared" si="56"/>
        <v>Good</v>
      </c>
      <c r="L1691" s="25">
        <f t="shared" si="57"/>
        <v>3561</v>
      </c>
      <c r="M1691" s="26">
        <f t="shared" si="58"/>
        <v>-13975.836194986849</v>
      </c>
      <c r="N1691" s="26">
        <f t="shared" si="59"/>
        <v>20870.014808382854</v>
      </c>
      <c r="O1691" s="26" t="str">
        <f t="shared" si="60"/>
        <v>Good</v>
      </c>
      <c r="P1691" s="25">
        <f t="shared" si="61"/>
        <v>3561</v>
      </c>
      <c r="Q1691" s="25">
        <f t="shared" si="62"/>
        <v>3561</v>
      </c>
    </row>
    <row r="1692" spans="6:17" ht="15.75" customHeight="1" x14ac:dyDescent="0.2">
      <c r="F1692" s="16">
        <v>44209.662236411983</v>
      </c>
      <c r="G1692" s="24">
        <v>44209.662236411983</v>
      </c>
      <c r="H1692" s="25">
        <v>4248</v>
      </c>
      <c r="I1692" s="26">
        <f t="shared" si="54"/>
        <v>-1017182.1547444484</v>
      </c>
      <c r="J1692" s="26">
        <f t="shared" si="55"/>
        <v>1049634.1089160112</v>
      </c>
      <c r="K1692" s="26" t="str">
        <f t="shared" si="56"/>
        <v>Good</v>
      </c>
      <c r="L1692" s="25">
        <f t="shared" si="57"/>
        <v>4248</v>
      </c>
      <c r="M1692" s="26">
        <f t="shared" si="58"/>
        <v>-13975.836194986849</v>
      </c>
      <c r="N1692" s="26">
        <f t="shared" si="59"/>
        <v>20870.014808382854</v>
      </c>
      <c r="O1692" s="26" t="str">
        <f t="shared" si="60"/>
        <v>Good</v>
      </c>
      <c r="P1692" s="25">
        <f t="shared" si="61"/>
        <v>4248</v>
      </c>
      <c r="Q1692" s="25">
        <f t="shared" si="62"/>
        <v>4248</v>
      </c>
    </row>
    <row r="1693" spans="6:17" ht="15.75" customHeight="1" x14ac:dyDescent="0.2">
      <c r="F1693" s="16">
        <v>44209.124477984973</v>
      </c>
      <c r="G1693" s="24">
        <v>44209.124477984973</v>
      </c>
      <c r="H1693" s="25">
        <v>3896</v>
      </c>
      <c r="I1693" s="26">
        <f t="shared" si="54"/>
        <v>-1017182.1547444484</v>
      </c>
      <c r="J1693" s="26">
        <f t="shared" si="55"/>
        <v>1049634.1089160112</v>
      </c>
      <c r="K1693" s="26" t="str">
        <f t="shared" si="56"/>
        <v>Good</v>
      </c>
      <c r="L1693" s="25">
        <f t="shared" si="57"/>
        <v>3896</v>
      </c>
      <c r="M1693" s="26">
        <f t="shared" si="58"/>
        <v>-13975.836194986849</v>
      </c>
      <c r="N1693" s="26">
        <f t="shared" si="59"/>
        <v>20870.014808382854</v>
      </c>
      <c r="O1693" s="26" t="str">
        <f t="shared" si="60"/>
        <v>Good</v>
      </c>
      <c r="P1693" s="25">
        <f t="shared" si="61"/>
        <v>3896</v>
      </c>
      <c r="Q1693" s="25">
        <f t="shared" si="62"/>
        <v>3896</v>
      </c>
    </row>
    <row r="1694" spans="6:17" ht="15.75" customHeight="1" x14ac:dyDescent="0.2">
      <c r="F1694" s="16">
        <v>44208.548423288354</v>
      </c>
      <c r="G1694" s="24">
        <v>44208.548423288354</v>
      </c>
      <c r="H1694" s="25">
        <v>3916</v>
      </c>
      <c r="I1694" s="26">
        <f t="shared" si="54"/>
        <v>-1017182.1547444484</v>
      </c>
      <c r="J1694" s="26">
        <f t="shared" si="55"/>
        <v>1049634.1089160112</v>
      </c>
      <c r="K1694" s="26" t="str">
        <f t="shared" si="56"/>
        <v>Good</v>
      </c>
      <c r="L1694" s="25">
        <f t="shared" si="57"/>
        <v>3916</v>
      </c>
      <c r="M1694" s="26">
        <f t="shared" si="58"/>
        <v>-13975.836194986849</v>
      </c>
      <c r="N1694" s="26">
        <f t="shared" si="59"/>
        <v>20870.014808382854</v>
      </c>
      <c r="O1694" s="26" t="str">
        <f t="shared" si="60"/>
        <v>Good</v>
      </c>
      <c r="P1694" s="25">
        <f t="shared" si="61"/>
        <v>3916</v>
      </c>
      <c r="Q1694" s="25">
        <f t="shared" si="62"/>
        <v>3916</v>
      </c>
    </row>
    <row r="1695" spans="6:17" ht="15.75" customHeight="1" x14ac:dyDescent="0.2">
      <c r="F1695" s="16">
        <v>44208.002652923082</v>
      </c>
      <c r="G1695" s="24">
        <v>44208.002652923082</v>
      </c>
      <c r="H1695" s="25">
        <v>3565</v>
      </c>
      <c r="I1695" s="26">
        <f t="shared" si="54"/>
        <v>-1017182.1547444484</v>
      </c>
      <c r="J1695" s="26">
        <f t="shared" si="55"/>
        <v>1049634.1089160112</v>
      </c>
      <c r="K1695" s="26" t="str">
        <f t="shared" si="56"/>
        <v>Good</v>
      </c>
      <c r="L1695" s="25">
        <f t="shared" si="57"/>
        <v>3565</v>
      </c>
      <c r="M1695" s="26">
        <f t="shared" si="58"/>
        <v>-13975.836194986849</v>
      </c>
      <c r="N1695" s="26">
        <f t="shared" si="59"/>
        <v>20870.014808382854</v>
      </c>
      <c r="O1695" s="26" t="str">
        <f t="shared" si="60"/>
        <v>Good</v>
      </c>
      <c r="P1695" s="25">
        <f t="shared" si="61"/>
        <v>3565</v>
      </c>
      <c r="Q1695" s="25">
        <f t="shared" si="62"/>
        <v>3565</v>
      </c>
    </row>
    <row r="1696" spans="6:17" ht="15.75" customHeight="1" x14ac:dyDescent="0.2">
      <c r="F1696" s="16">
        <v>44207.416263341671</v>
      </c>
      <c r="G1696" s="24">
        <v>44207.416263341671</v>
      </c>
      <c r="H1696" s="25">
        <v>3596</v>
      </c>
      <c r="I1696" s="26">
        <f t="shared" si="54"/>
        <v>-1017182.1547444484</v>
      </c>
      <c r="J1696" s="26">
        <f t="shared" si="55"/>
        <v>1049634.1089160112</v>
      </c>
      <c r="K1696" s="26" t="str">
        <f t="shared" si="56"/>
        <v>Good</v>
      </c>
      <c r="L1696" s="25">
        <f t="shared" si="57"/>
        <v>3596</v>
      </c>
      <c r="M1696" s="26">
        <f t="shared" si="58"/>
        <v>-13975.836194986849</v>
      </c>
      <c r="N1696" s="26">
        <f t="shared" si="59"/>
        <v>20870.014808382854</v>
      </c>
      <c r="O1696" s="26" t="str">
        <f t="shared" si="60"/>
        <v>Good</v>
      </c>
      <c r="P1696" s="25">
        <f t="shared" si="61"/>
        <v>3596</v>
      </c>
      <c r="Q1696" s="25">
        <f t="shared" si="62"/>
        <v>3596</v>
      </c>
    </row>
    <row r="1697" spans="6:17" ht="15.75" customHeight="1" x14ac:dyDescent="0.2">
      <c r="F1697" s="16">
        <v>44204.554019866948</v>
      </c>
      <c r="G1697" s="24">
        <v>44204.554019866948</v>
      </c>
      <c r="H1697" s="25">
        <v>3210</v>
      </c>
      <c r="I1697" s="26">
        <f t="shared" si="54"/>
        <v>-1017182.1547444484</v>
      </c>
      <c r="J1697" s="26">
        <f t="shared" si="55"/>
        <v>1049634.1089160112</v>
      </c>
      <c r="K1697" s="26" t="str">
        <f t="shared" si="56"/>
        <v>Good</v>
      </c>
      <c r="L1697" s="25">
        <f t="shared" si="57"/>
        <v>3210</v>
      </c>
      <c r="M1697" s="26">
        <f t="shared" si="58"/>
        <v>-13975.836194986849</v>
      </c>
      <c r="N1697" s="26">
        <f t="shared" si="59"/>
        <v>20870.014808382854</v>
      </c>
      <c r="O1697" s="26" t="str">
        <f t="shared" si="60"/>
        <v>Good</v>
      </c>
      <c r="P1697" s="25">
        <f t="shared" si="61"/>
        <v>3210</v>
      </c>
      <c r="Q1697" s="25">
        <f t="shared" si="62"/>
        <v>3210</v>
      </c>
    </row>
    <row r="1698" spans="6:17" ht="15.75" customHeight="1" x14ac:dyDescent="0.2">
      <c r="F1698" s="16">
        <v>44203.969699682857</v>
      </c>
      <c r="G1698" s="24">
        <v>44203.969699682857</v>
      </c>
      <c r="H1698" s="25">
        <v>2732</v>
      </c>
      <c r="I1698" s="26">
        <f t="shared" si="54"/>
        <v>-1017182.1547444484</v>
      </c>
      <c r="J1698" s="26">
        <f t="shared" si="55"/>
        <v>1049634.1089160112</v>
      </c>
      <c r="K1698" s="26" t="str">
        <f t="shared" si="56"/>
        <v>Good</v>
      </c>
      <c r="L1698" s="25">
        <f t="shared" si="57"/>
        <v>2732</v>
      </c>
      <c r="M1698" s="26">
        <f t="shared" si="58"/>
        <v>-13975.836194986849</v>
      </c>
      <c r="N1698" s="26">
        <f t="shared" si="59"/>
        <v>20870.014808382854</v>
      </c>
      <c r="O1698" s="26" t="str">
        <f t="shared" si="60"/>
        <v>Good</v>
      </c>
      <c r="P1698" s="25">
        <f t="shared" si="61"/>
        <v>2732</v>
      </c>
      <c r="Q1698" s="25">
        <f t="shared" si="62"/>
        <v>2732</v>
      </c>
    </row>
    <row r="1699" spans="6:17" ht="15.75" customHeight="1" x14ac:dyDescent="0.2">
      <c r="F1699" s="16">
        <v>44203.384149169804</v>
      </c>
      <c r="G1699" s="24">
        <v>44203.384149169804</v>
      </c>
      <c r="H1699" s="25">
        <v>2728</v>
      </c>
      <c r="I1699" s="26">
        <f t="shared" si="54"/>
        <v>-1017182.1547444484</v>
      </c>
      <c r="J1699" s="26">
        <f t="shared" si="55"/>
        <v>1049634.1089160112</v>
      </c>
      <c r="K1699" s="26" t="str">
        <f t="shared" si="56"/>
        <v>Good</v>
      </c>
      <c r="L1699" s="25">
        <f t="shared" si="57"/>
        <v>2728</v>
      </c>
      <c r="M1699" s="26">
        <f t="shared" si="58"/>
        <v>-13975.836194986849</v>
      </c>
      <c r="N1699" s="26">
        <f t="shared" si="59"/>
        <v>20870.014808382854</v>
      </c>
      <c r="O1699" s="26" t="str">
        <f t="shared" si="60"/>
        <v>Good</v>
      </c>
      <c r="P1699" s="25">
        <f t="shared" si="61"/>
        <v>2728</v>
      </c>
      <c r="Q1699" s="25">
        <f t="shared" si="62"/>
        <v>2728</v>
      </c>
    </row>
    <row r="1700" spans="6:17" ht="15.75" customHeight="1" x14ac:dyDescent="0.2">
      <c r="F1700" s="16">
        <v>44202.79542002175</v>
      </c>
      <c r="G1700" s="24">
        <v>44202.79542002175</v>
      </c>
      <c r="H1700" s="25">
        <v>3216</v>
      </c>
      <c r="I1700" s="26">
        <f t="shared" si="54"/>
        <v>-1017182.1547444484</v>
      </c>
      <c r="J1700" s="26">
        <f t="shared" si="55"/>
        <v>1049634.1089160112</v>
      </c>
      <c r="K1700" s="26" t="str">
        <f t="shared" si="56"/>
        <v>Good</v>
      </c>
      <c r="L1700" s="25">
        <f t="shared" si="57"/>
        <v>3216</v>
      </c>
      <c r="M1700" s="26">
        <f t="shared" si="58"/>
        <v>-13975.836194986849</v>
      </c>
      <c r="N1700" s="26">
        <f t="shared" si="59"/>
        <v>20870.014808382854</v>
      </c>
      <c r="O1700" s="26" t="str">
        <f t="shared" si="60"/>
        <v>Good</v>
      </c>
      <c r="P1700" s="25">
        <f t="shared" si="61"/>
        <v>3216</v>
      </c>
      <c r="Q1700" s="25">
        <f t="shared" si="62"/>
        <v>3216</v>
      </c>
    </row>
    <row r="1701" spans="6:17" ht="15.75" customHeight="1" x14ac:dyDescent="0.2">
      <c r="F1701" s="16">
        <v>44202.246813394617</v>
      </c>
      <c r="G1701" s="24">
        <v>44202.246813394617</v>
      </c>
      <c r="H1701" s="25">
        <v>2547</v>
      </c>
      <c r="I1701" s="26">
        <f t="shared" si="54"/>
        <v>-1017182.1547444484</v>
      </c>
      <c r="J1701" s="26">
        <f t="shared" si="55"/>
        <v>1049634.1089160112</v>
      </c>
      <c r="K1701" s="26" t="str">
        <f t="shared" si="56"/>
        <v>Good</v>
      </c>
      <c r="L1701" s="25">
        <f t="shared" si="57"/>
        <v>2547</v>
      </c>
      <c r="M1701" s="26">
        <f t="shared" si="58"/>
        <v>-13975.836194986849</v>
      </c>
      <c r="N1701" s="26">
        <f t="shared" si="59"/>
        <v>20870.014808382854</v>
      </c>
      <c r="O1701" s="26" t="str">
        <f t="shared" si="60"/>
        <v>Good</v>
      </c>
      <c r="P1701" s="25">
        <f t="shared" si="61"/>
        <v>2547</v>
      </c>
      <c r="Q1701" s="25">
        <f t="shared" si="62"/>
        <v>2547</v>
      </c>
    </row>
    <row r="1702" spans="6:17" ht="15.75" customHeight="1" x14ac:dyDescent="0.2">
      <c r="F1702" s="16">
        <v>44201.702873889175</v>
      </c>
      <c r="G1702" s="24">
        <v>44201.702873889175</v>
      </c>
      <c r="H1702" s="25">
        <v>2566</v>
      </c>
      <c r="I1702" s="26">
        <f t="shared" si="54"/>
        <v>-1017182.1547444484</v>
      </c>
      <c r="J1702" s="26">
        <f t="shared" si="55"/>
        <v>1049634.1089160112</v>
      </c>
      <c r="K1702" s="26" t="str">
        <f t="shared" si="56"/>
        <v>Good</v>
      </c>
      <c r="L1702" s="25">
        <f t="shared" si="57"/>
        <v>2566</v>
      </c>
      <c r="M1702" s="26">
        <f t="shared" si="58"/>
        <v>-13975.836194986849</v>
      </c>
      <c r="N1702" s="26">
        <f t="shared" si="59"/>
        <v>20870.014808382854</v>
      </c>
      <c r="O1702" s="26" t="str">
        <f t="shared" si="60"/>
        <v>Good</v>
      </c>
      <c r="P1702" s="25">
        <f t="shared" si="61"/>
        <v>2566</v>
      </c>
      <c r="Q1702" s="25">
        <f t="shared" si="62"/>
        <v>2566</v>
      </c>
    </row>
    <row r="1703" spans="6:17" ht="15.75" customHeight="1" x14ac:dyDescent="0.2">
      <c r="F1703" s="16">
        <v>44201.168004105566</v>
      </c>
      <c r="G1703" s="24">
        <v>44201.168004105566</v>
      </c>
      <c r="H1703" s="25">
        <v>2853</v>
      </c>
      <c r="I1703" s="26">
        <f t="shared" si="54"/>
        <v>-1017182.1547444484</v>
      </c>
      <c r="J1703" s="26">
        <f t="shared" si="55"/>
        <v>1049634.1089160112</v>
      </c>
      <c r="K1703" s="26" t="str">
        <f t="shared" si="56"/>
        <v>Good</v>
      </c>
      <c r="L1703" s="25">
        <f t="shared" si="57"/>
        <v>2853</v>
      </c>
      <c r="M1703" s="26">
        <f t="shared" si="58"/>
        <v>-13975.836194986849</v>
      </c>
      <c r="N1703" s="26">
        <f t="shared" si="59"/>
        <v>20870.014808382854</v>
      </c>
      <c r="O1703" s="26" t="str">
        <f t="shared" si="60"/>
        <v>Good</v>
      </c>
      <c r="P1703" s="25">
        <f t="shared" si="61"/>
        <v>2853</v>
      </c>
      <c r="Q1703" s="25">
        <f t="shared" si="62"/>
        <v>2853</v>
      </c>
    </row>
    <row r="1704" spans="6:17" ht="15.75" customHeight="1" x14ac:dyDescent="0.2">
      <c r="F1704" s="16">
        <v>44200.561446804328</v>
      </c>
      <c r="G1704" s="24">
        <v>44200.561446804328</v>
      </c>
      <c r="H1704" s="25">
        <v>2619</v>
      </c>
      <c r="I1704" s="26">
        <f t="shared" si="54"/>
        <v>-1017182.1547444484</v>
      </c>
      <c r="J1704" s="26">
        <f t="shared" si="55"/>
        <v>1049634.1089160112</v>
      </c>
      <c r="K1704" s="26" t="str">
        <f t="shared" si="56"/>
        <v>Good</v>
      </c>
      <c r="L1704" s="25">
        <f t="shared" si="57"/>
        <v>2619</v>
      </c>
      <c r="M1704" s="26">
        <f t="shared" si="58"/>
        <v>-13975.836194986849</v>
      </c>
      <c r="N1704" s="26">
        <f t="shared" si="59"/>
        <v>20870.014808382854</v>
      </c>
      <c r="O1704" s="26" t="str">
        <f t="shared" si="60"/>
        <v>Good</v>
      </c>
      <c r="P1704" s="25">
        <f t="shared" si="61"/>
        <v>2619</v>
      </c>
      <c r="Q1704" s="25">
        <f t="shared" si="62"/>
        <v>2619</v>
      </c>
    </row>
    <row r="1705" spans="6:17" ht="15.75" customHeight="1" x14ac:dyDescent="0.2">
      <c r="F1705" s="16">
        <v>44197.808085779754</v>
      </c>
      <c r="G1705" s="24">
        <v>44197.808085779754</v>
      </c>
      <c r="H1705" s="25">
        <v>2260</v>
      </c>
      <c r="I1705" s="26">
        <f t="shared" si="54"/>
        <v>-1017182.1547444484</v>
      </c>
      <c r="J1705" s="26">
        <f t="shared" si="55"/>
        <v>1049634.1089160112</v>
      </c>
      <c r="K1705" s="26" t="str">
        <f t="shared" si="56"/>
        <v>Good</v>
      </c>
      <c r="L1705" s="25">
        <f t="shared" si="57"/>
        <v>2260</v>
      </c>
      <c r="M1705" s="26">
        <f t="shared" si="58"/>
        <v>-13975.836194986849</v>
      </c>
      <c r="N1705" s="26">
        <f t="shared" si="59"/>
        <v>20870.014808382854</v>
      </c>
      <c r="O1705" s="26" t="str">
        <f t="shared" si="60"/>
        <v>Good</v>
      </c>
      <c r="P1705" s="25">
        <f t="shared" si="61"/>
        <v>2260</v>
      </c>
      <c r="Q1705" s="25">
        <f t="shared" si="62"/>
        <v>2260</v>
      </c>
    </row>
    <row r="1706" spans="6:17" ht="15.75" customHeight="1" x14ac:dyDescent="0.2">
      <c r="F1706" s="16">
        <v>44197.260737149983</v>
      </c>
      <c r="G1706" s="24">
        <v>44197.260737149983</v>
      </c>
      <c r="H1706" s="25">
        <v>2128</v>
      </c>
      <c r="I1706" s="26">
        <f t="shared" si="54"/>
        <v>-1017182.1547444484</v>
      </c>
      <c r="J1706" s="26">
        <f t="shared" si="55"/>
        <v>1049634.1089160112</v>
      </c>
      <c r="K1706" s="26" t="str">
        <f t="shared" si="56"/>
        <v>Good</v>
      </c>
      <c r="L1706" s="25">
        <f t="shared" si="57"/>
        <v>2128</v>
      </c>
      <c r="M1706" s="26">
        <f t="shared" si="58"/>
        <v>-13975.836194986849</v>
      </c>
      <c r="N1706" s="26">
        <f t="shared" si="59"/>
        <v>20870.014808382854</v>
      </c>
      <c r="O1706" s="26" t="str">
        <f t="shared" si="60"/>
        <v>Good</v>
      </c>
      <c r="P1706" s="25">
        <f t="shared" si="61"/>
        <v>2128</v>
      </c>
      <c r="Q1706" s="25">
        <f t="shared" si="62"/>
        <v>2128</v>
      </c>
    </row>
    <row r="1707" spans="6:17" ht="15.75" customHeight="1" x14ac:dyDescent="0.2">
      <c r="F1707" s="16"/>
      <c r="G1707" s="28"/>
      <c r="H1707" s="29"/>
      <c r="I1707" s="29"/>
      <c r="J1707" s="29"/>
      <c r="K1707" s="29"/>
      <c r="L1707" s="29"/>
      <c r="M1707" s="29"/>
      <c r="N1707" s="29"/>
      <c r="O1707" s="29"/>
    </row>
    <row r="1708" spans="6:17" ht="15.75" customHeight="1" x14ac:dyDescent="0.2">
      <c r="F1708" s="16"/>
      <c r="G1708" s="28"/>
      <c r="H1708" s="29"/>
      <c r="I1708" s="29"/>
      <c r="J1708" s="29"/>
      <c r="K1708" s="29"/>
      <c r="L1708" s="29"/>
      <c r="M1708" s="29"/>
      <c r="N1708" s="29"/>
      <c r="O1708" s="29"/>
    </row>
    <row r="1709" spans="6:17" ht="15.75" customHeight="1" x14ac:dyDescent="0.2">
      <c r="F1709" s="16"/>
      <c r="G1709" s="28"/>
      <c r="H1709" s="29"/>
      <c r="I1709" s="29"/>
      <c r="J1709" s="29"/>
      <c r="K1709" s="29"/>
      <c r="L1709" s="29"/>
      <c r="M1709" s="29"/>
      <c r="N1709" s="29"/>
      <c r="O1709" s="29"/>
    </row>
    <row r="1710" spans="6:17" ht="15.75" customHeight="1" x14ac:dyDescent="0.2">
      <c r="F1710" s="16"/>
      <c r="G1710" s="28"/>
      <c r="H1710" s="29"/>
      <c r="I1710" s="29"/>
      <c r="J1710" s="29"/>
      <c r="K1710" s="29"/>
      <c r="L1710" s="29"/>
      <c r="M1710" s="29"/>
      <c r="N1710" s="29"/>
      <c r="O1710" s="29"/>
    </row>
    <row r="1711" spans="6:17" ht="15.75" customHeight="1" x14ac:dyDescent="0.2">
      <c r="F1711" s="16"/>
      <c r="G1711" s="28"/>
      <c r="H1711" s="29"/>
      <c r="I1711" s="29"/>
      <c r="J1711" s="29"/>
      <c r="K1711" s="29"/>
      <c r="L1711" s="29"/>
      <c r="M1711" s="29"/>
      <c r="N1711" s="29"/>
      <c r="O1711" s="29"/>
    </row>
    <row r="1712" spans="6:17" ht="15.75" customHeight="1" x14ac:dyDescent="0.2">
      <c r="F1712" s="16"/>
      <c r="G1712" s="28"/>
      <c r="H1712" s="29"/>
      <c r="I1712" s="29"/>
      <c r="J1712" s="29"/>
      <c r="K1712" s="29"/>
      <c r="L1712" s="29"/>
      <c r="M1712" s="29"/>
      <c r="N1712" s="29"/>
      <c r="O1712" s="29"/>
    </row>
    <row r="1713" spans="6:15" ht="15.75" customHeight="1" x14ac:dyDescent="0.2">
      <c r="F1713" s="16"/>
      <c r="G1713" s="28"/>
      <c r="H1713" s="29"/>
      <c r="I1713" s="29"/>
      <c r="J1713" s="29"/>
      <c r="K1713" s="29"/>
      <c r="L1713" s="29"/>
      <c r="M1713" s="29"/>
      <c r="N1713" s="29"/>
      <c r="O1713" s="29"/>
    </row>
    <row r="1714" spans="6:15" ht="15.75" customHeight="1" x14ac:dyDescent="0.2">
      <c r="F1714" s="16"/>
      <c r="G1714" s="28"/>
      <c r="H1714" s="29"/>
      <c r="I1714" s="29"/>
      <c r="J1714" s="29"/>
      <c r="K1714" s="29"/>
      <c r="L1714" s="29"/>
      <c r="M1714" s="29"/>
      <c r="N1714" s="29"/>
      <c r="O1714" s="29"/>
    </row>
    <row r="1715" spans="6:15" ht="15.75" customHeight="1" x14ac:dyDescent="0.2">
      <c r="F1715" s="16"/>
      <c r="G1715" s="28"/>
      <c r="H1715" s="29"/>
      <c r="I1715" s="29"/>
      <c r="J1715" s="29"/>
      <c r="K1715" s="29"/>
      <c r="L1715" s="29"/>
      <c r="M1715" s="29"/>
      <c r="N1715" s="29"/>
      <c r="O1715" s="29"/>
    </row>
    <row r="1716" spans="6:15" ht="15.75" customHeight="1" x14ac:dyDescent="0.2">
      <c r="F1716" s="16"/>
      <c r="G1716" s="28"/>
      <c r="H1716" s="29"/>
      <c r="I1716" s="29"/>
      <c r="J1716" s="29"/>
      <c r="K1716" s="29"/>
      <c r="L1716" s="29"/>
      <c r="M1716" s="29"/>
      <c r="N1716" s="29"/>
      <c r="O1716" s="29"/>
    </row>
    <row r="1717" spans="6:15" ht="15.75" customHeight="1" x14ac:dyDescent="0.2">
      <c r="F1717" s="16"/>
      <c r="G1717" s="28"/>
      <c r="H1717" s="29"/>
      <c r="I1717" s="29"/>
      <c r="J1717" s="29"/>
      <c r="K1717" s="29"/>
      <c r="L1717" s="29"/>
      <c r="M1717" s="29"/>
      <c r="N1717" s="29"/>
      <c r="O1717" s="29"/>
    </row>
    <row r="1718" spans="6:15" ht="15.75" customHeight="1" x14ac:dyDescent="0.2">
      <c r="F1718" s="16"/>
      <c r="G1718" s="28"/>
      <c r="H1718" s="29"/>
      <c r="I1718" s="29"/>
      <c r="J1718" s="29"/>
      <c r="K1718" s="29"/>
      <c r="L1718" s="29"/>
      <c r="M1718" s="29"/>
      <c r="N1718" s="29"/>
      <c r="O1718" s="29"/>
    </row>
    <row r="1719" spans="6:15" ht="15.75" customHeight="1" x14ac:dyDescent="0.2">
      <c r="F1719" s="16"/>
      <c r="G1719" s="28"/>
      <c r="H1719" s="29"/>
      <c r="I1719" s="29"/>
      <c r="J1719" s="29"/>
      <c r="K1719" s="29"/>
      <c r="L1719" s="29"/>
      <c r="M1719" s="29"/>
      <c r="N1719" s="29"/>
      <c r="O1719" s="29"/>
    </row>
    <row r="1720" spans="6:15" ht="15.75" customHeight="1" x14ac:dyDescent="0.2">
      <c r="F1720" s="16"/>
      <c r="G1720" s="28"/>
      <c r="H1720" s="29"/>
      <c r="I1720" s="29"/>
      <c r="J1720" s="29"/>
      <c r="K1720" s="29"/>
      <c r="L1720" s="29"/>
      <c r="M1720" s="29"/>
      <c r="N1720" s="29"/>
      <c r="O1720" s="29"/>
    </row>
    <row r="1721" spans="6:15" ht="15.75" customHeight="1" x14ac:dyDescent="0.2">
      <c r="F1721" s="16"/>
      <c r="G1721" s="28"/>
      <c r="H1721" s="29"/>
      <c r="I1721" s="29"/>
      <c r="J1721" s="29"/>
      <c r="K1721" s="29"/>
      <c r="L1721" s="29"/>
      <c r="M1721" s="29"/>
      <c r="N1721" s="29"/>
      <c r="O1721" s="29"/>
    </row>
    <row r="1722" spans="6:15" ht="15.75" customHeight="1" x14ac:dyDescent="0.2">
      <c r="F1722" s="16"/>
      <c r="G1722" s="28"/>
      <c r="H1722" s="29"/>
      <c r="I1722" s="29"/>
      <c r="J1722" s="29"/>
      <c r="K1722" s="29"/>
      <c r="L1722" s="29"/>
      <c r="M1722" s="29"/>
      <c r="N1722" s="29"/>
      <c r="O1722" s="29"/>
    </row>
    <row r="1723" spans="6:15" ht="15.75" customHeight="1" x14ac:dyDescent="0.2">
      <c r="F1723" s="16"/>
      <c r="G1723" s="28"/>
      <c r="H1723" s="29"/>
      <c r="I1723" s="29"/>
      <c r="J1723" s="29"/>
      <c r="K1723" s="29"/>
      <c r="L1723" s="29"/>
      <c r="M1723" s="29"/>
      <c r="N1723" s="29"/>
      <c r="O1723" s="29"/>
    </row>
    <row r="1724" spans="6:15" ht="15.75" customHeight="1" x14ac:dyDescent="0.2">
      <c r="F1724" s="16"/>
      <c r="G1724" s="28"/>
      <c r="H1724" s="29"/>
      <c r="I1724" s="29"/>
      <c r="J1724" s="29"/>
      <c r="K1724" s="29"/>
      <c r="L1724" s="29"/>
      <c r="M1724" s="29"/>
      <c r="N1724" s="29"/>
      <c r="O1724" s="29"/>
    </row>
    <row r="1725" spans="6:15" ht="15.75" customHeight="1" x14ac:dyDescent="0.2">
      <c r="F1725" s="16"/>
      <c r="G1725" s="28"/>
      <c r="H1725" s="29"/>
      <c r="I1725" s="29"/>
      <c r="J1725" s="29"/>
      <c r="K1725" s="29"/>
      <c r="L1725" s="29"/>
      <c r="M1725" s="29"/>
      <c r="N1725" s="29"/>
      <c r="O1725" s="29"/>
    </row>
    <row r="1726" spans="6:15" ht="15.75" customHeight="1" x14ac:dyDescent="0.2">
      <c r="F1726" s="16"/>
      <c r="G1726" s="28"/>
      <c r="H1726" s="29"/>
      <c r="I1726" s="29"/>
      <c r="J1726" s="29"/>
      <c r="K1726" s="29"/>
      <c r="L1726" s="29"/>
      <c r="M1726" s="29"/>
      <c r="N1726" s="29"/>
      <c r="O1726" s="29"/>
    </row>
    <row r="1727" spans="6:15" ht="15.75" customHeight="1" x14ac:dyDescent="0.2">
      <c r="F1727" s="16"/>
      <c r="G1727" s="28"/>
      <c r="H1727" s="29"/>
      <c r="I1727" s="29"/>
      <c r="J1727" s="29"/>
      <c r="K1727" s="29"/>
      <c r="L1727" s="29"/>
      <c r="M1727" s="29"/>
      <c r="N1727" s="29"/>
      <c r="O1727" s="29"/>
    </row>
    <row r="1728" spans="6:15" ht="15.75" customHeight="1" x14ac:dyDescent="0.2">
      <c r="F1728" s="16"/>
      <c r="G1728" s="28"/>
      <c r="H1728" s="29"/>
      <c r="I1728" s="29"/>
      <c r="J1728" s="29"/>
      <c r="K1728" s="29"/>
      <c r="L1728" s="29"/>
      <c r="M1728" s="29"/>
      <c r="N1728" s="29"/>
      <c r="O1728" s="29"/>
    </row>
    <row r="1729" spans="6:15" ht="15.75" customHeight="1" x14ac:dyDescent="0.2">
      <c r="F1729" s="16"/>
      <c r="G1729" s="28"/>
      <c r="H1729" s="29"/>
      <c r="I1729" s="29"/>
      <c r="J1729" s="29"/>
      <c r="K1729" s="29"/>
      <c r="L1729" s="29"/>
      <c r="M1729" s="29"/>
      <c r="N1729" s="29"/>
      <c r="O1729" s="29"/>
    </row>
    <row r="1730" spans="6:15" ht="15.75" customHeight="1" x14ac:dyDescent="0.2">
      <c r="F1730" s="16"/>
      <c r="G1730" s="28"/>
      <c r="H1730" s="29"/>
      <c r="I1730" s="29"/>
      <c r="J1730" s="29"/>
      <c r="K1730" s="29"/>
      <c r="L1730" s="29"/>
      <c r="M1730" s="29"/>
      <c r="N1730" s="29"/>
      <c r="O1730" s="29"/>
    </row>
    <row r="1731" spans="6:15" ht="15.75" customHeight="1" x14ac:dyDescent="0.2">
      <c r="F1731" s="16"/>
      <c r="G1731" s="28"/>
      <c r="H1731" s="29"/>
      <c r="I1731" s="29"/>
      <c r="J1731" s="29"/>
      <c r="K1731" s="29"/>
      <c r="L1731" s="29"/>
      <c r="M1731" s="29"/>
      <c r="N1731" s="29"/>
      <c r="O1731" s="29"/>
    </row>
    <row r="1732" spans="6:15" ht="15.75" customHeight="1" x14ac:dyDescent="0.2">
      <c r="F1732" s="16"/>
      <c r="G1732" s="28"/>
      <c r="H1732" s="29"/>
      <c r="I1732" s="29"/>
      <c r="J1732" s="29"/>
      <c r="K1732" s="29"/>
      <c r="L1732" s="29"/>
      <c r="M1732" s="29"/>
      <c r="N1732" s="29"/>
      <c r="O1732" s="29"/>
    </row>
    <row r="1733" spans="6:15" ht="15.75" customHeight="1" x14ac:dyDescent="0.2">
      <c r="F1733" s="16"/>
      <c r="G1733" s="28"/>
      <c r="H1733" s="29"/>
      <c r="I1733" s="29"/>
      <c r="J1733" s="29"/>
      <c r="K1733" s="29"/>
      <c r="L1733" s="29"/>
      <c r="M1733" s="29"/>
      <c r="N1733" s="29"/>
      <c r="O1733" s="29"/>
    </row>
    <row r="1734" spans="6:15" ht="15.75" customHeight="1" x14ac:dyDescent="0.2">
      <c r="F1734" s="16"/>
      <c r="G1734" s="28"/>
      <c r="H1734" s="29"/>
      <c r="I1734" s="29"/>
      <c r="J1734" s="29"/>
      <c r="K1734" s="29"/>
      <c r="L1734" s="29"/>
      <c r="M1734" s="29"/>
      <c r="N1734" s="29"/>
      <c r="O1734" s="29"/>
    </row>
    <row r="1735" spans="6:15" ht="15.75" customHeight="1" x14ac:dyDescent="0.2">
      <c r="F1735" s="16"/>
      <c r="G1735" s="28"/>
      <c r="H1735" s="29"/>
      <c r="I1735" s="29"/>
      <c r="J1735" s="29"/>
      <c r="K1735" s="29"/>
      <c r="L1735" s="29"/>
      <c r="M1735" s="29"/>
      <c r="N1735" s="29"/>
      <c r="O1735" s="29"/>
    </row>
    <row r="1736" spans="6:15" ht="15.75" customHeight="1" x14ac:dyDescent="0.2">
      <c r="F1736" s="16"/>
      <c r="G1736" s="28"/>
      <c r="H1736" s="29"/>
      <c r="I1736" s="29"/>
      <c r="J1736" s="29"/>
      <c r="K1736" s="29"/>
      <c r="L1736" s="29"/>
      <c r="M1736" s="29"/>
      <c r="N1736" s="29"/>
      <c r="O1736" s="29"/>
    </row>
    <row r="1737" spans="6:15" ht="15.75" customHeight="1" x14ac:dyDescent="0.2">
      <c r="F1737" s="16"/>
      <c r="G1737" s="28"/>
      <c r="H1737" s="29"/>
      <c r="I1737" s="29"/>
      <c r="J1737" s="29"/>
      <c r="K1737" s="29"/>
      <c r="L1737" s="29"/>
      <c r="M1737" s="29"/>
      <c r="N1737" s="29"/>
      <c r="O1737" s="29"/>
    </row>
    <row r="1738" spans="6:15" ht="15.75" customHeight="1" x14ac:dyDescent="0.2">
      <c r="F1738" s="16"/>
      <c r="G1738" s="28"/>
      <c r="H1738" s="29"/>
      <c r="I1738" s="29"/>
      <c r="J1738" s="29"/>
      <c r="K1738" s="29"/>
      <c r="L1738" s="29"/>
      <c r="M1738" s="29"/>
      <c r="N1738" s="29"/>
      <c r="O1738" s="29"/>
    </row>
    <row r="1739" spans="6:15" ht="15.75" customHeight="1" x14ac:dyDescent="0.2">
      <c r="F1739" s="16"/>
      <c r="G1739" s="28"/>
      <c r="H1739" s="29"/>
      <c r="I1739" s="29"/>
      <c r="J1739" s="29"/>
      <c r="K1739" s="29"/>
      <c r="L1739" s="29"/>
      <c r="M1739" s="29"/>
      <c r="N1739" s="29"/>
      <c r="O1739" s="29"/>
    </row>
    <row r="1740" spans="6:15" ht="15.75" customHeight="1" x14ac:dyDescent="0.2">
      <c r="F1740" s="16"/>
      <c r="G1740" s="28"/>
      <c r="H1740" s="29"/>
      <c r="I1740" s="29"/>
      <c r="J1740" s="29"/>
      <c r="K1740" s="29"/>
      <c r="L1740" s="29"/>
      <c r="M1740" s="29"/>
      <c r="N1740" s="29"/>
      <c r="O1740" s="29"/>
    </row>
    <row r="1741" spans="6:15" ht="15.75" customHeight="1" x14ac:dyDescent="0.2">
      <c r="F1741" s="16"/>
      <c r="G1741" s="28"/>
      <c r="H1741" s="29"/>
      <c r="I1741" s="29"/>
      <c r="J1741" s="29"/>
      <c r="K1741" s="29"/>
      <c r="L1741" s="29"/>
      <c r="M1741" s="29"/>
      <c r="N1741" s="29"/>
      <c r="O1741" s="29"/>
    </row>
    <row r="1742" spans="6:15" ht="15.75" customHeight="1" x14ac:dyDescent="0.2">
      <c r="F1742" s="16"/>
      <c r="G1742" s="28"/>
      <c r="H1742" s="29"/>
      <c r="I1742" s="29"/>
      <c r="J1742" s="29"/>
      <c r="K1742" s="29"/>
      <c r="L1742" s="29"/>
      <c r="M1742" s="29"/>
      <c r="N1742" s="29"/>
      <c r="O1742" s="29"/>
    </row>
    <row r="1743" spans="6:15" ht="15.75" customHeight="1" x14ac:dyDescent="0.2">
      <c r="F1743" s="16"/>
      <c r="G1743" s="28"/>
      <c r="H1743" s="29"/>
      <c r="I1743" s="29"/>
      <c r="J1743" s="29"/>
      <c r="K1743" s="29"/>
      <c r="L1743" s="29"/>
      <c r="M1743" s="29"/>
      <c r="N1743" s="29"/>
      <c r="O1743" s="29"/>
    </row>
    <row r="1744" spans="6:15" ht="15.75" customHeight="1" x14ac:dyDescent="0.2">
      <c r="F1744" s="16"/>
      <c r="G1744" s="28"/>
      <c r="H1744" s="29"/>
      <c r="I1744" s="29"/>
      <c r="J1744" s="29"/>
      <c r="K1744" s="29"/>
      <c r="L1744" s="29"/>
      <c r="M1744" s="29"/>
      <c r="N1744" s="29"/>
      <c r="O1744" s="29"/>
    </row>
    <row r="1745" spans="6:15" ht="15.75" customHeight="1" x14ac:dyDescent="0.2">
      <c r="F1745" s="16"/>
      <c r="G1745" s="28"/>
      <c r="H1745" s="29"/>
      <c r="I1745" s="29"/>
      <c r="J1745" s="29"/>
      <c r="K1745" s="29"/>
      <c r="L1745" s="29"/>
      <c r="M1745" s="29"/>
      <c r="N1745" s="29"/>
      <c r="O1745" s="29"/>
    </row>
    <row r="1746" spans="6:15" ht="15.75" customHeight="1" x14ac:dyDescent="0.2">
      <c r="F1746" s="16"/>
      <c r="G1746" s="28"/>
      <c r="H1746" s="29"/>
      <c r="I1746" s="29"/>
      <c r="J1746" s="29"/>
      <c r="K1746" s="29"/>
      <c r="L1746" s="29"/>
      <c r="M1746" s="29"/>
      <c r="N1746" s="29"/>
      <c r="O1746" s="29"/>
    </row>
    <row r="1747" spans="6:15" ht="15.75" customHeight="1" x14ac:dyDescent="0.2">
      <c r="F1747" s="16"/>
      <c r="G1747" s="28"/>
      <c r="H1747" s="29"/>
      <c r="I1747" s="29"/>
      <c r="J1747" s="29"/>
      <c r="K1747" s="29"/>
      <c r="L1747" s="29"/>
      <c r="M1747" s="29"/>
      <c r="N1747" s="29"/>
      <c r="O1747" s="29"/>
    </row>
    <row r="1748" spans="6:15" ht="15.75" customHeight="1" x14ac:dyDescent="0.2">
      <c r="F1748" s="16"/>
      <c r="G1748" s="28"/>
      <c r="H1748" s="29"/>
      <c r="I1748" s="29"/>
      <c r="J1748" s="29"/>
      <c r="K1748" s="29"/>
      <c r="L1748" s="29"/>
      <c r="M1748" s="29"/>
      <c r="N1748" s="29"/>
      <c r="O1748" s="29"/>
    </row>
    <row r="1749" spans="6:15" ht="15.75" customHeight="1" x14ac:dyDescent="0.2">
      <c r="F1749" s="16"/>
      <c r="G1749" s="28"/>
      <c r="H1749" s="29"/>
      <c r="I1749" s="29"/>
      <c r="J1749" s="29"/>
      <c r="K1749" s="29"/>
      <c r="L1749" s="29"/>
      <c r="M1749" s="29"/>
      <c r="N1749" s="29"/>
      <c r="O1749" s="29"/>
    </row>
    <row r="1750" spans="6:15" ht="15.75" customHeight="1" x14ac:dyDescent="0.2">
      <c r="F1750" s="16"/>
      <c r="G1750" s="28"/>
      <c r="H1750" s="29"/>
      <c r="I1750" s="29"/>
      <c r="J1750" s="29"/>
      <c r="K1750" s="29"/>
      <c r="L1750" s="29"/>
      <c r="M1750" s="29"/>
      <c r="N1750" s="29"/>
      <c r="O1750" s="29"/>
    </row>
    <row r="1751" spans="6:15" ht="15.75" customHeight="1" x14ac:dyDescent="0.2">
      <c r="F1751" s="16"/>
      <c r="G1751" s="28"/>
      <c r="H1751" s="29"/>
      <c r="I1751" s="29"/>
      <c r="J1751" s="29"/>
      <c r="K1751" s="29"/>
      <c r="L1751" s="29"/>
      <c r="M1751" s="29"/>
      <c r="N1751" s="29"/>
      <c r="O1751" s="29"/>
    </row>
    <row r="1752" spans="6:15" ht="15.75" customHeight="1" x14ac:dyDescent="0.2">
      <c r="F1752" s="16"/>
      <c r="G1752" s="28"/>
      <c r="H1752" s="29"/>
      <c r="I1752" s="29"/>
      <c r="J1752" s="29"/>
      <c r="K1752" s="29"/>
      <c r="L1752" s="29"/>
      <c r="M1752" s="29"/>
      <c r="N1752" s="29"/>
      <c r="O1752" s="29"/>
    </row>
    <row r="1753" spans="6:15" ht="15.75" customHeight="1" x14ac:dyDescent="0.2">
      <c r="F1753" s="16"/>
      <c r="G1753" s="28"/>
      <c r="H1753" s="29"/>
      <c r="I1753" s="29"/>
      <c r="J1753" s="29"/>
      <c r="K1753" s="29"/>
      <c r="L1753" s="29"/>
      <c r="M1753" s="29"/>
      <c r="N1753" s="29"/>
      <c r="O1753" s="29"/>
    </row>
    <row r="1754" spans="6:15" ht="15.75" customHeight="1" x14ac:dyDescent="0.2">
      <c r="F1754" s="16"/>
      <c r="G1754" s="28"/>
      <c r="H1754" s="29"/>
      <c r="I1754" s="29"/>
      <c r="J1754" s="29"/>
      <c r="K1754" s="29"/>
      <c r="L1754" s="29"/>
      <c r="M1754" s="29"/>
      <c r="N1754" s="29"/>
      <c r="O1754" s="29"/>
    </row>
    <row r="1755" spans="6:15" ht="15.75" customHeight="1" x14ac:dyDescent="0.2">
      <c r="F1755" s="16"/>
      <c r="G1755" s="28"/>
      <c r="H1755" s="29"/>
      <c r="I1755" s="29"/>
      <c r="J1755" s="29"/>
      <c r="K1755" s="29"/>
      <c r="L1755" s="29"/>
      <c r="M1755" s="29"/>
      <c r="N1755" s="29"/>
      <c r="O1755" s="29"/>
    </row>
    <row r="1756" spans="6:15" ht="15.75" customHeight="1" x14ac:dyDescent="0.2">
      <c r="F1756" s="16"/>
      <c r="G1756" s="28"/>
      <c r="H1756" s="29"/>
      <c r="I1756" s="29"/>
      <c r="J1756" s="29"/>
      <c r="K1756" s="29"/>
      <c r="L1756" s="29"/>
      <c r="M1756" s="29"/>
      <c r="N1756" s="29"/>
      <c r="O1756" s="29"/>
    </row>
    <row r="1757" spans="6:15" ht="15.75" customHeight="1" x14ac:dyDescent="0.2">
      <c r="F1757" s="16"/>
      <c r="G1757" s="28"/>
      <c r="H1757" s="29"/>
      <c r="I1757" s="29"/>
      <c r="J1757" s="29"/>
      <c r="K1757" s="29"/>
      <c r="L1757" s="29"/>
      <c r="M1757" s="29"/>
      <c r="N1757" s="29"/>
      <c r="O1757" s="29"/>
    </row>
    <row r="1758" spans="6:15" ht="15.75" customHeight="1" x14ac:dyDescent="0.2">
      <c r="F1758" s="16"/>
      <c r="G1758" s="28"/>
      <c r="H1758" s="29"/>
      <c r="I1758" s="29"/>
      <c r="J1758" s="29"/>
      <c r="K1758" s="29"/>
      <c r="L1758" s="29"/>
      <c r="M1758" s="29"/>
      <c r="N1758" s="29"/>
      <c r="O1758" s="29"/>
    </row>
    <row r="1759" spans="6:15" ht="15.75" customHeight="1" x14ac:dyDescent="0.2">
      <c r="F1759" s="16"/>
      <c r="G1759" s="28"/>
      <c r="H1759" s="29"/>
      <c r="I1759" s="29"/>
      <c r="J1759" s="29"/>
      <c r="K1759" s="29"/>
      <c r="L1759" s="29"/>
      <c r="M1759" s="29"/>
      <c r="N1759" s="29"/>
      <c r="O1759" s="29"/>
    </row>
    <row r="1760" spans="6:15" ht="15.75" customHeight="1" x14ac:dyDescent="0.2">
      <c r="F1760" s="16"/>
      <c r="G1760" s="28"/>
      <c r="H1760" s="29"/>
      <c r="I1760" s="29"/>
      <c r="J1760" s="29"/>
      <c r="K1760" s="29"/>
      <c r="L1760" s="29"/>
      <c r="M1760" s="29"/>
      <c r="N1760" s="29"/>
      <c r="O1760" s="29"/>
    </row>
    <row r="1761" spans="6:15" ht="15.75" customHeight="1" x14ac:dyDescent="0.2">
      <c r="F1761" s="16"/>
      <c r="G1761" s="28"/>
      <c r="H1761" s="29"/>
      <c r="I1761" s="29"/>
      <c r="J1761" s="29"/>
      <c r="K1761" s="29"/>
      <c r="L1761" s="29"/>
      <c r="M1761" s="29"/>
      <c r="N1761" s="29"/>
      <c r="O1761" s="29"/>
    </row>
    <row r="1762" spans="6:15" ht="15.75" customHeight="1" x14ac:dyDescent="0.2">
      <c r="F1762" s="16"/>
      <c r="G1762" s="28"/>
      <c r="H1762" s="29"/>
      <c r="I1762" s="29"/>
      <c r="J1762" s="29"/>
      <c r="K1762" s="29"/>
      <c r="L1762" s="29"/>
      <c r="M1762" s="29"/>
      <c r="N1762" s="29"/>
      <c r="O1762" s="29"/>
    </row>
    <row r="1763" spans="6:15" ht="15.75" customHeight="1" x14ac:dyDescent="0.2">
      <c r="F1763" s="16"/>
      <c r="G1763" s="28"/>
      <c r="H1763" s="29"/>
      <c r="I1763" s="29"/>
      <c r="J1763" s="29"/>
      <c r="K1763" s="29"/>
      <c r="L1763" s="29"/>
      <c r="M1763" s="29"/>
      <c r="N1763" s="29"/>
      <c r="O1763" s="29"/>
    </row>
    <row r="1764" spans="6:15" ht="15.75" customHeight="1" x14ac:dyDescent="0.2">
      <c r="F1764" s="16"/>
      <c r="G1764" s="28"/>
      <c r="H1764" s="29"/>
      <c r="I1764" s="29"/>
      <c r="J1764" s="29"/>
      <c r="K1764" s="29"/>
      <c r="L1764" s="29"/>
      <c r="M1764" s="29"/>
      <c r="N1764" s="29"/>
      <c r="O1764" s="29"/>
    </row>
    <row r="1765" spans="6:15" ht="15.75" customHeight="1" x14ac:dyDescent="0.2">
      <c r="F1765" s="16"/>
      <c r="G1765" s="28"/>
      <c r="H1765" s="29"/>
      <c r="I1765" s="29"/>
      <c r="J1765" s="29"/>
      <c r="K1765" s="29"/>
      <c r="L1765" s="29"/>
      <c r="M1765" s="29"/>
      <c r="N1765" s="29"/>
      <c r="O1765" s="29"/>
    </row>
    <row r="1766" spans="6:15" ht="15.75" customHeight="1" x14ac:dyDescent="0.2">
      <c r="F1766" s="16"/>
      <c r="G1766" s="28"/>
      <c r="H1766" s="29"/>
      <c r="I1766" s="29"/>
      <c r="J1766" s="29"/>
      <c r="K1766" s="29"/>
      <c r="L1766" s="29"/>
      <c r="M1766" s="29"/>
      <c r="N1766" s="29"/>
      <c r="O1766" s="29"/>
    </row>
    <row r="1767" spans="6:15" ht="15.75" customHeight="1" x14ac:dyDescent="0.2">
      <c r="F1767" s="16"/>
      <c r="G1767" s="28"/>
      <c r="H1767" s="29"/>
      <c r="I1767" s="29"/>
      <c r="J1767" s="29"/>
      <c r="K1767" s="29"/>
      <c r="L1767" s="29"/>
      <c r="M1767" s="29"/>
      <c r="N1767" s="29"/>
      <c r="O1767" s="29"/>
    </row>
    <row r="1768" spans="6:15" ht="15.75" customHeight="1" x14ac:dyDescent="0.2">
      <c r="F1768" s="16"/>
      <c r="G1768" s="28"/>
      <c r="H1768" s="29"/>
      <c r="I1768" s="29"/>
      <c r="J1768" s="29"/>
      <c r="K1768" s="29"/>
      <c r="L1768" s="29"/>
      <c r="M1768" s="29"/>
      <c r="N1768" s="29"/>
      <c r="O1768" s="29"/>
    </row>
    <row r="1769" spans="6:15" ht="15.75" customHeight="1" x14ac:dyDescent="0.2">
      <c r="F1769" s="16"/>
      <c r="G1769" s="28"/>
      <c r="H1769" s="29"/>
      <c r="I1769" s="29"/>
      <c r="J1769" s="29"/>
      <c r="K1769" s="29"/>
      <c r="L1769" s="29"/>
      <c r="M1769" s="29"/>
      <c r="N1769" s="29"/>
      <c r="O1769" s="29"/>
    </row>
    <row r="1770" spans="6:15" ht="15.75" customHeight="1" x14ac:dyDescent="0.2">
      <c r="F1770" s="16"/>
      <c r="G1770" s="28"/>
      <c r="H1770" s="29"/>
      <c r="I1770" s="29"/>
      <c r="J1770" s="29"/>
      <c r="K1770" s="29"/>
      <c r="L1770" s="29"/>
      <c r="M1770" s="29"/>
      <c r="N1770" s="29"/>
      <c r="O1770" s="29"/>
    </row>
    <row r="1771" spans="6:15" ht="15.75" customHeight="1" x14ac:dyDescent="0.2">
      <c r="F1771" s="16"/>
      <c r="G1771" s="28"/>
      <c r="H1771" s="29"/>
      <c r="I1771" s="29"/>
      <c r="J1771" s="29"/>
      <c r="K1771" s="29"/>
      <c r="L1771" s="29"/>
      <c r="M1771" s="29"/>
      <c r="N1771" s="29"/>
      <c r="O1771" s="29"/>
    </row>
    <row r="1772" spans="6:15" ht="15.75" customHeight="1" x14ac:dyDescent="0.2">
      <c r="F1772" s="16"/>
      <c r="G1772" s="28"/>
      <c r="H1772" s="29"/>
      <c r="I1772" s="29"/>
      <c r="J1772" s="29"/>
      <c r="K1772" s="29"/>
      <c r="L1772" s="29"/>
      <c r="M1772" s="29"/>
      <c r="N1772" s="29"/>
      <c r="O1772" s="29"/>
    </row>
    <row r="1773" spans="6:15" ht="15.75" customHeight="1" x14ac:dyDescent="0.2">
      <c r="F1773" s="16"/>
      <c r="G1773" s="28"/>
      <c r="H1773" s="29"/>
      <c r="I1773" s="29"/>
      <c r="J1773" s="29"/>
      <c r="K1773" s="29"/>
      <c r="L1773" s="29"/>
      <c r="M1773" s="29"/>
      <c r="N1773" s="29"/>
      <c r="O1773" s="29"/>
    </row>
    <row r="1774" spans="6:15" ht="15.75" customHeight="1" x14ac:dyDescent="0.2">
      <c r="F1774" s="16"/>
      <c r="G1774" s="28"/>
      <c r="H1774" s="29"/>
      <c r="I1774" s="29"/>
      <c r="J1774" s="29"/>
      <c r="K1774" s="29"/>
      <c r="L1774" s="29"/>
      <c r="M1774" s="29"/>
      <c r="N1774" s="29"/>
      <c r="O1774" s="29"/>
    </row>
    <row r="1775" spans="6:15" ht="15.75" customHeight="1" x14ac:dyDescent="0.2">
      <c r="F1775" s="16"/>
      <c r="G1775" s="28"/>
      <c r="H1775" s="29"/>
      <c r="I1775" s="29"/>
      <c r="J1775" s="29"/>
      <c r="K1775" s="29"/>
      <c r="L1775" s="29"/>
      <c r="M1775" s="29"/>
      <c r="N1775" s="29"/>
      <c r="O1775" s="29"/>
    </row>
    <row r="1776" spans="6:15" ht="15.75" customHeight="1" x14ac:dyDescent="0.2">
      <c r="F1776" s="16"/>
      <c r="G1776" s="28"/>
      <c r="H1776" s="29"/>
      <c r="I1776" s="29"/>
      <c r="J1776" s="29"/>
      <c r="K1776" s="29"/>
      <c r="L1776" s="29"/>
      <c r="M1776" s="29"/>
      <c r="N1776" s="29"/>
      <c r="O1776" s="29"/>
    </row>
    <row r="1777" spans="6:15" ht="15.75" customHeight="1" x14ac:dyDescent="0.2">
      <c r="F1777" s="16"/>
      <c r="G1777" s="28"/>
      <c r="H1777" s="29"/>
      <c r="I1777" s="29"/>
      <c r="J1777" s="29"/>
      <c r="K1777" s="29"/>
      <c r="L1777" s="29"/>
      <c r="M1777" s="29"/>
      <c r="N1777" s="29"/>
      <c r="O1777" s="29"/>
    </row>
    <row r="1778" spans="6:15" ht="15.75" customHeight="1" x14ac:dyDescent="0.2">
      <c r="F1778" s="16"/>
      <c r="G1778" s="28"/>
      <c r="H1778" s="29"/>
      <c r="I1778" s="29"/>
      <c r="J1778" s="29"/>
      <c r="K1778" s="29"/>
      <c r="L1778" s="29"/>
      <c r="M1778" s="29"/>
      <c r="N1778" s="29"/>
      <c r="O1778" s="29"/>
    </row>
    <row r="1779" spans="6:15" ht="15.75" customHeight="1" x14ac:dyDescent="0.2">
      <c r="F1779" s="16"/>
      <c r="G1779" s="28"/>
      <c r="H1779" s="29"/>
      <c r="I1779" s="29"/>
      <c r="J1779" s="29"/>
      <c r="K1779" s="29"/>
      <c r="L1779" s="29"/>
      <c r="M1779" s="29"/>
      <c r="N1779" s="29"/>
      <c r="O1779" s="29"/>
    </row>
    <row r="1780" spans="6:15" ht="15.75" customHeight="1" x14ac:dyDescent="0.2">
      <c r="F1780" s="16"/>
      <c r="G1780" s="28"/>
      <c r="H1780" s="29"/>
      <c r="I1780" s="29"/>
      <c r="J1780" s="29"/>
      <c r="K1780" s="29"/>
      <c r="L1780" s="29"/>
      <c r="M1780" s="29"/>
      <c r="N1780" s="29"/>
      <c r="O1780" s="29"/>
    </row>
    <row r="1781" spans="6:15" ht="15.75" customHeight="1" x14ac:dyDescent="0.2">
      <c r="F1781" s="16"/>
      <c r="G1781" s="28"/>
      <c r="H1781" s="29"/>
      <c r="I1781" s="29"/>
      <c r="J1781" s="29"/>
      <c r="K1781" s="29"/>
      <c r="L1781" s="29"/>
      <c r="M1781" s="29"/>
      <c r="N1781" s="29"/>
      <c r="O1781" s="29"/>
    </row>
    <row r="1782" spans="6:15" ht="15.75" customHeight="1" x14ac:dyDescent="0.2">
      <c r="F1782" s="16"/>
      <c r="G1782" s="28"/>
      <c r="H1782" s="29"/>
      <c r="I1782" s="29"/>
      <c r="J1782" s="29"/>
      <c r="K1782" s="29"/>
      <c r="L1782" s="29"/>
      <c r="M1782" s="29"/>
      <c r="N1782" s="29"/>
      <c r="O1782" s="29"/>
    </row>
    <row r="1783" spans="6:15" ht="15.75" customHeight="1" x14ac:dyDescent="0.2">
      <c r="F1783" s="16"/>
      <c r="G1783" s="28"/>
      <c r="H1783" s="29"/>
      <c r="I1783" s="29"/>
      <c r="J1783" s="29"/>
      <c r="K1783" s="29"/>
      <c r="L1783" s="29"/>
      <c r="M1783" s="29"/>
      <c r="N1783" s="29"/>
      <c r="O1783" s="29"/>
    </row>
    <row r="1784" spans="6:15" ht="15.75" customHeight="1" x14ac:dyDescent="0.2">
      <c r="F1784" s="16"/>
      <c r="G1784" s="28"/>
      <c r="H1784" s="29"/>
      <c r="I1784" s="29"/>
      <c r="J1784" s="29"/>
      <c r="K1784" s="29"/>
      <c r="L1784" s="29"/>
      <c r="M1784" s="29"/>
      <c r="N1784" s="29"/>
      <c r="O1784" s="29"/>
    </row>
    <row r="1785" spans="6:15" ht="15.75" customHeight="1" x14ac:dyDescent="0.2">
      <c r="F1785" s="16"/>
      <c r="G1785" s="28"/>
      <c r="H1785" s="29"/>
      <c r="I1785" s="29"/>
      <c r="J1785" s="29"/>
      <c r="K1785" s="29"/>
      <c r="L1785" s="29"/>
      <c r="M1785" s="29"/>
      <c r="N1785" s="29"/>
      <c r="O1785" s="29"/>
    </row>
    <row r="1786" spans="6:15" ht="15.75" customHeight="1" x14ac:dyDescent="0.2">
      <c r="F1786" s="16"/>
      <c r="G1786" s="28"/>
      <c r="H1786" s="29"/>
      <c r="I1786" s="29"/>
      <c r="J1786" s="29"/>
      <c r="K1786" s="29"/>
      <c r="L1786" s="29"/>
      <c r="M1786" s="29"/>
      <c r="N1786" s="29"/>
      <c r="O1786" s="29"/>
    </row>
    <row r="1787" spans="6:15" ht="15.75" customHeight="1" x14ac:dyDescent="0.2">
      <c r="F1787" s="16"/>
      <c r="G1787" s="28"/>
      <c r="H1787" s="29"/>
      <c r="I1787" s="29"/>
      <c r="J1787" s="29"/>
      <c r="K1787" s="29"/>
      <c r="L1787" s="29"/>
      <c r="M1787" s="29"/>
      <c r="N1787" s="29"/>
      <c r="O1787" s="29"/>
    </row>
    <row r="1788" spans="6:15" ht="15.75" customHeight="1" x14ac:dyDescent="0.2">
      <c r="F1788" s="16"/>
      <c r="G1788" s="28"/>
      <c r="H1788" s="29"/>
      <c r="I1788" s="29"/>
      <c r="J1788" s="29"/>
      <c r="K1788" s="29"/>
      <c r="L1788" s="29"/>
      <c r="M1788" s="29"/>
      <c r="N1788" s="29"/>
      <c r="O1788" s="29"/>
    </row>
    <row r="1789" spans="6:15" ht="15.75" customHeight="1" x14ac:dyDescent="0.2">
      <c r="F1789" s="16"/>
      <c r="G1789" s="28"/>
      <c r="H1789" s="29"/>
      <c r="I1789" s="29"/>
      <c r="J1789" s="29"/>
      <c r="K1789" s="29"/>
      <c r="L1789" s="29"/>
      <c r="M1789" s="29"/>
      <c r="N1789" s="29"/>
      <c r="O1789" s="29"/>
    </row>
    <row r="1790" spans="6:15" ht="15.75" customHeight="1" x14ac:dyDescent="0.2">
      <c r="F1790" s="16"/>
      <c r="G1790" s="28"/>
      <c r="H1790" s="29"/>
      <c r="I1790" s="29"/>
      <c r="J1790" s="29"/>
      <c r="K1790" s="29"/>
      <c r="L1790" s="29"/>
      <c r="M1790" s="29"/>
      <c r="N1790" s="29"/>
      <c r="O1790" s="29"/>
    </row>
    <row r="1791" spans="6:15" ht="15.75" customHeight="1" x14ac:dyDescent="0.2">
      <c r="F1791" s="16"/>
      <c r="G1791" s="28"/>
      <c r="H1791" s="29"/>
      <c r="I1791" s="29"/>
      <c r="J1791" s="29"/>
      <c r="K1791" s="29"/>
      <c r="L1791" s="29"/>
      <c r="M1791" s="29"/>
      <c r="N1791" s="29"/>
      <c r="O1791" s="29"/>
    </row>
    <row r="1792" spans="6:15" ht="15.75" customHeight="1" x14ac:dyDescent="0.2">
      <c r="F1792" s="16"/>
      <c r="G1792" s="28"/>
      <c r="H1792" s="29"/>
      <c r="I1792" s="29"/>
      <c r="J1792" s="29"/>
      <c r="K1792" s="29"/>
      <c r="L1792" s="29"/>
      <c r="M1792" s="29"/>
      <c r="N1792" s="29"/>
      <c r="O1792" s="29"/>
    </row>
    <row r="1793" spans="6:15" ht="15.75" customHeight="1" x14ac:dyDescent="0.2">
      <c r="F1793" s="16"/>
      <c r="G1793" s="28"/>
      <c r="H1793" s="29"/>
      <c r="I1793" s="29"/>
      <c r="J1793" s="29"/>
      <c r="K1793" s="29"/>
      <c r="L1793" s="29"/>
      <c r="M1793" s="29"/>
      <c r="N1793" s="29"/>
      <c r="O1793" s="29"/>
    </row>
    <row r="1794" spans="6:15" ht="15.75" customHeight="1" x14ac:dyDescent="0.2">
      <c r="F1794" s="16"/>
      <c r="G1794" s="28"/>
      <c r="H1794" s="29"/>
      <c r="I1794" s="29"/>
      <c r="J1794" s="29"/>
      <c r="K1794" s="29"/>
      <c r="L1794" s="29"/>
      <c r="M1794" s="29"/>
      <c r="N1794" s="29"/>
      <c r="O1794" s="29"/>
    </row>
    <row r="1795" spans="6:15" ht="15.75" customHeight="1" x14ac:dyDescent="0.2">
      <c r="F1795" s="16"/>
      <c r="G1795" s="28"/>
      <c r="H1795" s="29"/>
      <c r="I1795" s="29"/>
      <c r="J1795" s="29"/>
      <c r="K1795" s="29"/>
      <c r="L1795" s="29"/>
      <c r="M1795" s="29"/>
      <c r="N1795" s="29"/>
      <c r="O1795" s="29"/>
    </row>
    <row r="1796" spans="6:15" ht="15.75" customHeight="1" x14ac:dyDescent="0.2">
      <c r="F1796" s="16"/>
      <c r="G1796" s="28"/>
      <c r="H1796" s="29"/>
      <c r="I1796" s="29"/>
      <c r="J1796" s="29"/>
      <c r="K1796" s="29"/>
      <c r="L1796" s="29"/>
      <c r="M1796" s="29"/>
      <c r="N1796" s="29"/>
      <c r="O1796" s="29"/>
    </row>
    <row r="1797" spans="6:15" ht="15.75" customHeight="1" x14ac:dyDescent="0.2">
      <c r="F1797" s="16"/>
      <c r="G1797" s="28"/>
      <c r="H1797" s="29"/>
      <c r="I1797" s="29"/>
      <c r="J1797" s="29"/>
      <c r="K1797" s="29"/>
      <c r="L1797" s="29"/>
      <c r="M1797" s="29"/>
      <c r="N1797" s="29"/>
      <c r="O1797" s="29"/>
    </row>
    <row r="1798" spans="6:15" ht="15.75" customHeight="1" x14ac:dyDescent="0.2">
      <c r="F1798" s="16"/>
      <c r="G1798" s="28"/>
      <c r="H1798" s="29"/>
      <c r="I1798" s="29"/>
      <c r="J1798" s="29"/>
      <c r="K1798" s="29"/>
      <c r="L1798" s="29"/>
      <c r="M1798" s="29"/>
      <c r="N1798" s="29"/>
      <c r="O1798" s="29"/>
    </row>
    <row r="1799" spans="6:15" ht="15.75" customHeight="1" x14ac:dyDescent="0.2">
      <c r="F1799" s="16"/>
      <c r="G1799" s="28"/>
      <c r="H1799" s="29"/>
      <c r="I1799" s="29"/>
      <c r="J1799" s="29"/>
      <c r="K1799" s="29"/>
      <c r="L1799" s="29"/>
      <c r="M1799" s="29"/>
      <c r="N1799" s="29"/>
      <c r="O1799" s="29"/>
    </row>
    <row r="1800" spans="6:15" ht="15.75" customHeight="1" x14ac:dyDescent="0.2">
      <c r="F1800" s="16"/>
      <c r="G1800" s="28"/>
      <c r="H1800" s="29"/>
      <c r="I1800" s="29"/>
      <c r="J1800" s="29"/>
      <c r="K1800" s="29"/>
      <c r="L1800" s="29"/>
      <c r="M1800" s="29"/>
      <c r="N1800" s="29"/>
      <c r="O1800" s="29"/>
    </row>
    <row r="1801" spans="6:15" ht="15.75" customHeight="1" x14ac:dyDescent="0.2">
      <c r="F1801" s="16"/>
      <c r="G1801" s="28"/>
      <c r="H1801" s="29"/>
      <c r="I1801" s="29"/>
      <c r="J1801" s="29"/>
      <c r="K1801" s="29"/>
      <c r="L1801" s="29"/>
      <c r="M1801" s="29"/>
      <c r="N1801" s="29"/>
      <c r="O1801" s="29"/>
    </row>
    <row r="1802" spans="6:15" ht="15.75" customHeight="1" x14ac:dyDescent="0.2">
      <c r="F1802" s="16"/>
      <c r="G1802" s="28"/>
      <c r="H1802" s="29"/>
      <c r="I1802" s="29"/>
      <c r="J1802" s="29"/>
      <c r="K1802" s="29"/>
      <c r="L1802" s="29"/>
      <c r="M1802" s="29"/>
      <c r="N1802" s="29"/>
      <c r="O1802" s="29"/>
    </row>
    <row r="1803" spans="6:15" ht="15.75" customHeight="1" x14ac:dyDescent="0.2">
      <c r="F1803" s="16"/>
      <c r="G1803" s="28"/>
      <c r="H1803" s="29"/>
      <c r="I1803" s="29"/>
      <c r="J1803" s="29"/>
      <c r="K1803" s="29"/>
      <c r="L1803" s="29"/>
      <c r="M1803" s="29"/>
      <c r="N1803" s="29"/>
      <c r="O1803" s="29"/>
    </row>
    <row r="1804" spans="6:15" ht="15.75" customHeight="1" x14ac:dyDescent="0.2">
      <c r="F1804" s="16"/>
      <c r="G1804" s="28"/>
      <c r="H1804" s="29"/>
      <c r="I1804" s="29"/>
      <c r="J1804" s="29"/>
      <c r="K1804" s="29"/>
      <c r="L1804" s="29"/>
      <c r="M1804" s="29"/>
      <c r="N1804" s="29"/>
      <c r="O1804" s="29"/>
    </row>
    <row r="1805" spans="6:15" ht="15.75" customHeight="1" x14ac:dyDescent="0.2">
      <c r="F1805" s="16"/>
      <c r="G1805" s="28"/>
      <c r="H1805" s="29"/>
      <c r="I1805" s="29"/>
      <c r="J1805" s="29"/>
      <c r="K1805" s="29"/>
      <c r="L1805" s="29"/>
      <c r="M1805" s="29"/>
      <c r="N1805" s="29"/>
      <c r="O1805" s="29"/>
    </row>
    <row r="1806" spans="6:15" ht="15.75" customHeight="1" x14ac:dyDescent="0.2">
      <c r="F1806" s="16"/>
      <c r="G1806" s="28"/>
      <c r="H1806" s="29"/>
      <c r="I1806" s="29"/>
      <c r="J1806" s="29"/>
      <c r="K1806" s="29"/>
      <c r="L1806" s="29"/>
      <c r="M1806" s="29"/>
      <c r="N1806" s="29"/>
      <c r="O1806" s="29"/>
    </row>
    <row r="1807" spans="6:15" ht="15.75" customHeight="1" x14ac:dyDescent="0.2">
      <c r="F1807" s="16"/>
      <c r="G1807" s="28"/>
      <c r="H1807" s="29"/>
      <c r="I1807" s="29"/>
      <c r="J1807" s="29"/>
      <c r="K1807" s="29"/>
      <c r="L1807" s="29"/>
      <c r="M1807" s="29"/>
      <c r="N1807" s="29"/>
      <c r="O1807" s="29"/>
    </row>
    <row r="1808" spans="6:15" ht="15.75" customHeight="1" x14ac:dyDescent="0.2">
      <c r="F1808" s="16"/>
      <c r="G1808" s="28"/>
      <c r="H1808" s="29"/>
      <c r="I1808" s="29"/>
      <c r="J1808" s="29"/>
      <c r="K1808" s="29"/>
      <c r="L1808" s="29"/>
      <c r="M1808" s="29"/>
      <c r="N1808" s="29"/>
      <c r="O1808" s="29"/>
    </row>
    <row r="1809" spans="6:15" ht="15.75" customHeight="1" x14ac:dyDescent="0.2">
      <c r="F1809" s="16"/>
      <c r="G1809" s="28"/>
      <c r="H1809" s="29"/>
      <c r="I1809" s="29"/>
      <c r="J1809" s="29"/>
      <c r="K1809" s="29"/>
      <c r="L1809" s="29"/>
      <c r="M1809" s="29"/>
      <c r="N1809" s="29"/>
      <c r="O1809" s="29"/>
    </row>
    <row r="1810" spans="6:15" ht="15.75" customHeight="1" x14ac:dyDescent="0.2">
      <c r="F1810" s="16"/>
      <c r="G1810" s="28"/>
      <c r="H1810" s="29"/>
      <c r="I1810" s="29"/>
      <c r="J1810" s="29"/>
      <c r="K1810" s="29"/>
      <c r="L1810" s="29"/>
      <c r="M1810" s="29"/>
      <c r="N1810" s="29"/>
      <c r="O1810" s="29"/>
    </row>
    <row r="1811" spans="6:15" ht="15.75" customHeight="1" x14ac:dyDescent="0.2">
      <c r="F1811" s="16"/>
      <c r="G1811" s="28"/>
      <c r="H1811" s="29"/>
      <c r="I1811" s="29"/>
      <c r="J1811" s="29"/>
      <c r="K1811" s="29"/>
      <c r="L1811" s="29"/>
      <c r="M1811" s="29"/>
      <c r="N1811" s="29"/>
      <c r="O1811" s="29"/>
    </row>
    <row r="1812" spans="6:15" ht="15.75" customHeight="1" x14ac:dyDescent="0.2">
      <c r="F1812" s="16"/>
      <c r="G1812" s="28"/>
      <c r="H1812" s="29"/>
      <c r="I1812" s="29"/>
      <c r="J1812" s="29"/>
      <c r="K1812" s="29"/>
      <c r="L1812" s="29"/>
      <c r="M1812" s="29"/>
      <c r="N1812" s="29"/>
      <c r="O1812" s="29"/>
    </row>
    <row r="1813" spans="6:15" ht="15.75" customHeight="1" x14ac:dyDescent="0.2">
      <c r="F1813" s="16"/>
      <c r="G1813" s="28"/>
      <c r="H1813" s="29"/>
      <c r="I1813" s="29"/>
      <c r="J1813" s="29"/>
      <c r="K1813" s="29"/>
      <c r="L1813" s="29"/>
      <c r="M1813" s="29"/>
      <c r="N1813" s="29"/>
      <c r="O1813" s="29"/>
    </row>
    <row r="1814" spans="6:15" ht="15.75" customHeight="1" x14ac:dyDescent="0.2">
      <c r="F1814" s="16"/>
      <c r="G1814" s="28"/>
      <c r="H1814" s="29"/>
      <c r="I1814" s="29"/>
      <c r="J1814" s="29"/>
      <c r="K1814" s="29"/>
      <c r="L1814" s="29"/>
      <c r="M1814" s="29"/>
      <c r="N1814" s="29"/>
      <c r="O1814" s="29"/>
    </row>
    <row r="1815" spans="6:15" ht="15.75" customHeight="1" x14ac:dyDescent="0.2">
      <c r="F1815" s="16"/>
      <c r="G1815" s="28"/>
      <c r="H1815" s="29"/>
      <c r="I1815" s="29"/>
      <c r="J1815" s="29"/>
      <c r="K1815" s="29"/>
      <c r="L1815" s="29"/>
      <c r="M1815" s="29"/>
      <c r="N1815" s="29"/>
      <c r="O1815" s="29"/>
    </row>
    <row r="1816" spans="6:15" ht="15.75" customHeight="1" x14ac:dyDescent="0.2">
      <c r="F1816" s="16"/>
      <c r="G1816" s="28"/>
      <c r="H1816" s="29"/>
      <c r="I1816" s="29"/>
      <c r="J1816" s="29"/>
      <c r="K1816" s="29"/>
      <c r="L1816" s="29"/>
      <c r="M1816" s="29"/>
      <c r="N1816" s="29"/>
      <c r="O1816" s="29"/>
    </row>
    <row r="1817" spans="6:15" ht="15.75" customHeight="1" x14ac:dyDescent="0.2">
      <c r="F1817" s="16"/>
      <c r="G1817" s="28"/>
      <c r="H1817" s="29"/>
      <c r="I1817" s="29"/>
      <c r="J1817" s="29"/>
      <c r="K1817" s="29"/>
      <c r="L1817" s="29"/>
      <c r="M1817" s="29"/>
      <c r="N1817" s="29"/>
      <c r="O1817" s="29"/>
    </row>
    <row r="1818" spans="6:15" ht="15.75" customHeight="1" x14ac:dyDescent="0.2">
      <c r="F1818" s="16"/>
      <c r="G1818" s="28"/>
      <c r="H1818" s="29"/>
      <c r="I1818" s="29"/>
      <c r="J1818" s="29"/>
      <c r="K1818" s="29"/>
      <c r="L1818" s="29"/>
      <c r="M1818" s="29"/>
      <c r="N1818" s="29"/>
      <c r="O1818" s="29"/>
    </row>
    <row r="1819" spans="6:15" ht="15.75" customHeight="1" x14ac:dyDescent="0.2">
      <c r="F1819" s="16"/>
      <c r="G1819" s="28"/>
      <c r="H1819" s="29"/>
      <c r="I1819" s="29"/>
      <c r="J1819" s="29"/>
      <c r="K1819" s="29"/>
      <c r="L1819" s="29"/>
      <c r="M1819" s="29"/>
      <c r="N1819" s="29"/>
      <c r="O1819" s="29"/>
    </row>
    <row r="1820" spans="6:15" ht="15.75" customHeight="1" x14ac:dyDescent="0.2">
      <c r="F1820" s="16"/>
      <c r="G1820" s="28"/>
      <c r="H1820" s="29"/>
      <c r="I1820" s="29"/>
      <c r="J1820" s="29"/>
      <c r="K1820" s="29"/>
      <c r="L1820" s="29"/>
      <c r="M1820" s="29"/>
      <c r="N1820" s="29"/>
      <c r="O1820" s="29"/>
    </row>
    <row r="1821" spans="6:15" ht="15.75" customHeight="1" x14ac:dyDescent="0.2">
      <c r="F1821" s="16"/>
      <c r="G1821" s="28"/>
      <c r="H1821" s="29"/>
      <c r="I1821" s="29"/>
      <c r="J1821" s="29"/>
      <c r="K1821" s="29"/>
      <c r="L1821" s="29"/>
      <c r="M1821" s="29"/>
      <c r="N1821" s="29"/>
      <c r="O1821" s="29"/>
    </row>
    <row r="1822" spans="6:15" ht="15.75" customHeight="1" x14ac:dyDescent="0.2">
      <c r="F1822" s="16"/>
      <c r="G1822" s="28"/>
      <c r="H1822" s="29"/>
      <c r="I1822" s="29"/>
      <c r="J1822" s="29"/>
      <c r="K1822" s="29"/>
      <c r="L1822" s="29"/>
      <c r="M1822" s="29"/>
      <c r="N1822" s="29"/>
      <c r="O1822" s="29"/>
    </row>
    <row r="1823" spans="6:15" ht="15.75" customHeight="1" x14ac:dyDescent="0.2">
      <c r="F1823" s="16"/>
      <c r="G1823" s="28"/>
      <c r="H1823" s="29"/>
      <c r="I1823" s="29"/>
      <c r="J1823" s="29"/>
      <c r="K1823" s="29"/>
      <c r="L1823" s="29"/>
      <c r="M1823" s="29"/>
      <c r="N1823" s="29"/>
      <c r="O1823" s="29"/>
    </row>
    <row r="1824" spans="6:15" ht="15.75" customHeight="1" x14ac:dyDescent="0.2">
      <c r="F1824" s="16"/>
      <c r="G1824" s="28"/>
      <c r="H1824" s="29"/>
      <c r="I1824" s="29"/>
      <c r="J1824" s="29"/>
      <c r="K1824" s="29"/>
      <c r="L1824" s="29"/>
      <c r="M1824" s="29"/>
      <c r="N1824" s="29"/>
      <c r="O1824" s="29"/>
    </row>
    <row r="1825" spans="6:15" ht="15.75" customHeight="1" x14ac:dyDescent="0.2">
      <c r="F1825" s="16"/>
      <c r="G1825" s="28"/>
      <c r="H1825" s="29"/>
      <c r="I1825" s="29"/>
      <c r="J1825" s="29"/>
      <c r="K1825" s="29"/>
      <c r="L1825" s="29"/>
      <c r="M1825" s="29"/>
      <c r="N1825" s="29"/>
      <c r="O1825" s="29"/>
    </row>
    <row r="1826" spans="6:15" ht="15.75" customHeight="1" x14ac:dyDescent="0.2">
      <c r="F1826" s="16"/>
      <c r="G1826" s="28"/>
      <c r="H1826" s="29"/>
      <c r="I1826" s="29"/>
      <c r="J1826" s="29"/>
      <c r="K1826" s="29"/>
      <c r="L1826" s="29"/>
      <c r="M1826" s="29"/>
      <c r="N1826" s="29"/>
      <c r="O1826" s="29"/>
    </row>
    <row r="1827" spans="6:15" ht="15.75" customHeight="1" x14ac:dyDescent="0.2">
      <c r="F1827" s="16"/>
      <c r="G1827" s="28"/>
      <c r="H1827" s="29"/>
      <c r="I1827" s="29"/>
      <c r="J1827" s="29"/>
      <c r="K1827" s="29"/>
      <c r="L1827" s="29"/>
      <c r="M1827" s="29"/>
      <c r="N1827" s="29"/>
      <c r="O1827" s="29"/>
    </row>
    <row r="1828" spans="6:15" ht="15.75" customHeight="1" x14ac:dyDescent="0.2">
      <c r="F1828" s="16"/>
      <c r="G1828" s="28"/>
      <c r="H1828" s="29"/>
      <c r="I1828" s="29"/>
      <c r="J1828" s="29"/>
      <c r="K1828" s="29"/>
      <c r="L1828" s="29"/>
      <c r="M1828" s="29"/>
      <c r="N1828" s="29"/>
      <c r="O1828" s="29"/>
    </row>
    <row r="1829" spans="6:15" ht="15.75" customHeight="1" x14ac:dyDescent="0.2">
      <c r="F1829" s="16"/>
      <c r="G1829" s="28"/>
      <c r="H1829" s="29"/>
      <c r="I1829" s="29"/>
      <c r="J1829" s="29"/>
      <c r="K1829" s="29"/>
      <c r="L1829" s="29"/>
      <c r="M1829" s="29"/>
      <c r="N1829" s="29"/>
      <c r="O1829" s="29"/>
    </row>
    <row r="1830" spans="6:15" ht="15.75" customHeight="1" x14ac:dyDescent="0.2">
      <c r="F1830" s="16"/>
      <c r="G1830" s="28"/>
      <c r="H1830" s="29"/>
      <c r="I1830" s="29"/>
      <c r="J1830" s="29"/>
      <c r="K1830" s="29"/>
      <c r="L1830" s="29"/>
      <c r="M1830" s="29"/>
      <c r="N1830" s="29"/>
      <c r="O1830" s="29"/>
    </row>
    <row r="1831" spans="6:15" ht="15.75" customHeight="1" x14ac:dyDescent="0.2">
      <c r="F1831" s="16"/>
      <c r="G1831" s="28"/>
      <c r="H1831" s="29"/>
      <c r="I1831" s="29"/>
      <c r="J1831" s="29"/>
      <c r="K1831" s="29"/>
      <c r="L1831" s="29"/>
      <c r="M1831" s="29"/>
      <c r="N1831" s="29"/>
      <c r="O1831" s="29"/>
    </row>
    <row r="1832" spans="6:15" ht="15.75" customHeight="1" x14ac:dyDescent="0.2">
      <c r="F1832" s="16"/>
      <c r="G1832" s="28"/>
      <c r="H1832" s="29"/>
      <c r="I1832" s="29"/>
      <c r="J1832" s="29"/>
      <c r="K1832" s="29"/>
      <c r="L1832" s="29"/>
      <c r="M1832" s="29"/>
      <c r="N1832" s="29"/>
      <c r="O1832" s="29"/>
    </row>
    <row r="1833" spans="6:15" ht="15.75" customHeight="1" x14ac:dyDescent="0.2">
      <c r="F1833" s="16"/>
      <c r="G1833" s="28"/>
      <c r="H1833" s="29"/>
      <c r="I1833" s="29"/>
      <c r="J1833" s="29"/>
      <c r="K1833" s="29"/>
      <c r="L1833" s="29"/>
      <c r="M1833" s="29"/>
      <c r="N1833" s="29"/>
      <c r="O1833" s="29"/>
    </row>
    <row r="1834" spans="6:15" ht="15.75" customHeight="1" x14ac:dyDescent="0.2">
      <c r="F1834" s="16"/>
      <c r="G1834" s="28"/>
      <c r="H1834" s="29"/>
      <c r="I1834" s="29"/>
      <c r="J1834" s="29"/>
      <c r="K1834" s="29"/>
      <c r="L1834" s="29"/>
      <c r="M1834" s="29"/>
      <c r="N1834" s="29"/>
      <c r="O1834" s="29"/>
    </row>
    <row r="1835" spans="6:15" ht="15.75" customHeight="1" x14ac:dyDescent="0.2">
      <c r="F1835" s="16"/>
      <c r="G1835" s="28"/>
      <c r="H1835" s="29"/>
      <c r="I1835" s="29"/>
      <c r="J1835" s="29"/>
      <c r="K1835" s="29"/>
      <c r="L1835" s="29"/>
      <c r="M1835" s="29"/>
      <c r="N1835" s="29"/>
      <c r="O1835" s="29"/>
    </row>
    <row r="1836" spans="6:15" ht="15.75" customHeight="1" x14ac:dyDescent="0.2">
      <c r="F1836" s="16"/>
      <c r="G1836" s="28"/>
      <c r="H1836" s="29"/>
      <c r="I1836" s="29"/>
      <c r="J1836" s="29"/>
      <c r="K1836" s="29"/>
      <c r="L1836" s="29"/>
      <c r="M1836" s="29"/>
      <c r="N1836" s="29"/>
      <c r="O1836" s="29"/>
    </row>
    <row r="1837" spans="6:15" ht="15.75" customHeight="1" x14ac:dyDescent="0.2">
      <c r="F1837" s="16"/>
      <c r="G1837" s="28"/>
      <c r="H1837" s="29"/>
      <c r="I1837" s="29"/>
      <c r="J1837" s="29"/>
      <c r="K1837" s="29"/>
      <c r="L1837" s="29"/>
      <c r="M1837" s="29"/>
      <c r="N1837" s="29"/>
      <c r="O1837" s="29"/>
    </row>
    <row r="1838" spans="6:15" ht="15.75" customHeight="1" x14ac:dyDescent="0.2">
      <c r="F1838" s="16"/>
      <c r="G1838" s="28"/>
      <c r="H1838" s="29"/>
      <c r="I1838" s="29"/>
      <c r="J1838" s="29"/>
      <c r="K1838" s="29"/>
      <c r="L1838" s="29"/>
      <c r="M1838" s="29"/>
      <c r="N1838" s="29"/>
      <c r="O1838" s="29"/>
    </row>
    <row r="1839" spans="6:15" ht="15.75" customHeight="1" x14ac:dyDescent="0.2">
      <c r="F1839" s="16"/>
      <c r="G1839" s="28"/>
      <c r="H1839" s="29"/>
      <c r="I1839" s="29"/>
      <c r="J1839" s="29"/>
      <c r="K1839" s="29"/>
      <c r="L1839" s="29"/>
      <c r="M1839" s="29"/>
      <c r="N1839" s="29"/>
      <c r="O1839" s="29"/>
    </row>
    <row r="1840" spans="6:15" ht="15.75" customHeight="1" x14ac:dyDescent="0.2">
      <c r="F1840" s="16"/>
      <c r="G1840" s="28"/>
      <c r="H1840" s="29"/>
      <c r="I1840" s="29"/>
      <c r="J1840" s="29"/>
      <c r="K1840" s="29"/>
      <c r="L1840" s="29"/>
      <c r="M1840" s="29"/>
      <c r="N1840" s="29"/>
      <c r="O1840" s="29"/>
    </row>
    <row r="1841" spans="6:15" ht="15.75" customHeight="1" x14ac:dyDescent="0.2">
      <c r="F1841" s="16"/>
      <c r="G1841" s="28"/>
      <c r="H1841" s="29"/>
      <c r="I1841" s="29"/>
      <c r="J1841" s="29"/>
      <c r="K1841" s="29"/>
      <c r="L1841" s="29"/>
      <c r="M1841" s="29"/>
      <c r="N1841" s="29"/>
      <c r="O1841" s="29"/>
    </row>
    <row r="1842" spans="6:15" ht="15.75" customHeight="1" x14ac:dyDescent="0.2">
      <c r="F1842" s="16"/>
      <c r="G1842" s="28"/>
      <c r="H1842" s="29"/>
      <c r="I1842" s="29"/>
      <c r="J1842" s="29"/>
      <c r="K1842" s="29"/>
      <c r="L1842" s="29"/>
      <c r="M1842" s="29"/>
      <c r="N1842" s="29"/>
      <c r="O1842" s="29"/>
    </row>
    <row r="1843" spans="6:15" ht="15.75" customHeight="1" x14ac:dyDescent="0.2">
      <c r="F1843" s="16"/>
      <c r="G1843" s="28"/>
      <c r="H1843" s="29"/>
      <c r="I1843" s="29"/>
      <c r="J1843" s="29"/>
      <c r="K1843" s="29"/>
      <c r="L1843" s="29"/>
      <c r="M1843" s="29"/>
      <c r="N1843" s="29"/>
      <c r="O1843" s="29"/>
    </row>
    <row r="1844" spans="6:15" ht="15.75" customHeight="1" x14ac:dyDescent="0.2">
      <c r="F1844" s="16"/>
      <c r="G1844" s="28"/>
      <c r="H1844" s="29"/>
      <c r="I1844" s="29"/>
      <c r="J1844" s="29"/>
      <c r="K1844" s="29"/>
      <c r="L1844" s="29"/>
      <c r="M1844" s="29"/>
      <c r="N1844" s="29"/>
      <c r="O1844" s="29"/>
    </row>
    <row r="1845" spans="6:15" ht="15.75" customHeight="1" x14ac:dyDescent="0.2">
      <c r="F1845" s="16"/>
      <c r="G1845" s="28"/>
      <c r="H1845" s="29"/>
      <c r="I1845" s="29"/>
      <c r="J1845" s="29"/>
      <c r="K1845" s="29"/>
      <c r="L1845" s="29"/>
      <c r="M1845" s="29"/>
      <c r="N1845" s="29"/>
      <c r="O1845" s="29"/>
    </row>
    <row r="1846" spans="6:15" ht="15.75" customHeight="1" x14ac:dyDescent="0.2">
      <c r="F1846" s="16"/>
      <c r="G1846" s="28"/>
      <c r="H1846" s="29"/>
      <c r="I1846" s="29"/>
      <c r="J1846" s="29"/>
      <c r="K1846" s="29"/>
      <c r="L1846" s="29"/>
      <c r="M1846" s="29"/>
      <c r="N1846" s="29"/>
      <c r="O1846" s="29"/>
    </row>
    <row r="1847" spans="6:15" ht="15.75" customHeight="1" x14ac:dyDescent="0.2">
      <c r="F1847" s="16"/>
      <c r="G1847" s="28"/>
      <c r="H1847" s="29"/>
      <c r="I1847" s="29"/>
      <c r="J1847" s="29"/>
      <c r="K1847" s="29"/>
      <c r="L1847" s="29"/>
      <c r="M1847" s="29"/>
      <c r="N1847" s="29"/>
      <c r="O1847" s="29"/>
    </row>
    <row r="1848" spans="6:15" ht="15.75" customHeight="1" x14ac:dyDescent="0.2">
      <c r="F1848" s="16"/>
      <c r="G1848" s="28"/>
      <c r="H1848" s="29"/>
      <c r="I1848" s="29"/>
      <c r="J1848" s="29"/>
      <c r="K1848" s="29"/>
      <c r="L1848" s="29"/>
      <c r="M1848" s="29"/>
      <c r="N1848" s="29"/>
      <c r="O1848" s="29"/>
    </row>
    <row r="1849" spans="6:15" ht="15.75" customHeight="1" x14ac:dyDescent="0.2">
      <c r="F1849" s="16"/>
      <c r="G1849" s="28"/>
      <c r="H1849" s="29"/>
      <c r="I1849" s="29"/>
      <c r="J1849" s="29"/>
      <c r="K1849" s="29"/>
      <c r="L1849" s="29"/>
      <c r="M1849" s="29"/>
      <c r="N1849" s="29"/>
      <c r="O1849" s="29"/>
    </row>
    <row r="1850" spans="6:15" ht="15.75" customHeight="1" x14ac:dyDescent="0.2">
      <c r="F1850" s="16"/>
      <c r="G1850" s="28"/>
      <c r="H1850" s="29"/>
      <c r="I1850" s="29"/>
      <c r="J1850" s="29"/>
      <c r="K1850" s="29"/>
      <c r="L1850" s="29"/>
      <c r="M1850" s="29"/>
      <c r="N1850" s="29"/>
      <c r="O1850" s="29"/>
    </row>
    <row r="1851" spans="6:15" ht="15.75" customHeight="1" x14ac:dyDescent="0.2">
      <c r="F1851" s="16"/>
      <c r="G1851" s="28"/>
      <c r="H1851" s="29"/>
      <c r="I1851" s="29"/>
      <c r="J1851" s="29"/>
      <c r="K1851" s="29"/>
      <c r="L1851" s="29"/>
      <c r="M1851" s="29"/>
      <c r="N1851" s="29"/>
      <c r="O1851" s="29"/>
    </row>
    <row r="1852" spans="6:15" ht="15.75" customHeight="1" x14ac:dyDescent="0.2">
      <c r="F1852" s="16"/>
      <c r="G1852" s="28"/>
      <c r="H1852" s="29"/>
      <c r="I1852" s="29"/>
      <c r="J1852" s="29"/>
      <c r="K1852" s="29"/>
      <c r="L1852" s="29"/>
      <c r="M1852" s="29"/>
      <c r="N1852" s="29"/>
      <c r="O1852" s="29"/>
    </row>
    <row r="1853" spans="6:15" ht="15.75" customHeight="1" x14ac:dyDescent="0.2">
      <c r="F1853" s="16"/>
      <c r="G1853" s="28"/>
      <c r="H1853" s="29"/>
      <c r="I1853" s="29"/>
      <c r="J1853" s="29"/>
      <c r="K1853" s="29"/>
      <c r="L1853" s="29"/>
      <c r="M1853" s="29"/>
      <c r="N1853" s="29"/>
      <c r="O1853" s="29"/>
    </row>
    <row r="1854" spans="6:15" ht="15.75" customHeight="1" x14ac:dyDescent="0.2">
      <c r="F1854" s="16"/>
      <c r="G1854" s="28"/>
      <c r="H1854" s="29"/>
      <c r="I1854" s="29"/>
      <c r="J1854" s="29"/>
      <c r="K1854" s="29"/>
      <c r="L1854" s="29"/>
      <c r="M1854" s="29"/>
      <c r="N1854" s="29"/>
      <c r="O1854" s="29"/>
    </row>
    <row r="1855" spans="6:15" ht="15.75" customHeight="1" x14ac:dyDescent="0.2">
      <c r="F1855" s="16"/>
      <c r="G1855" s="28"/>
      <c r="H1855" s="29"/>
      <c r="I1855" s="29"/>
      <c r="J1855" s="29"/>
      <c r="K1855" s="29"/>
      <c r="L1855" s="29"/>
      <c r="M1855" s="29"/>
      <c r="N1855" s="29"/>
      <c r="O1855" s="29"/>
    </row>
    <row r="1856" spans="6:15" ht="15.75" customHeight="1" x14ac:dyDescent="0.2">
      <c r="F1856" s="16"/>
      <c r="G1856" s="28"/>
      <c r="H1856" s="29"/>
      <c r="I1856" s="29"/>
      <c r="J1856" s="29"/>
      <c r="K1856" s="29"/>
      <c r="L1856" s="29"/>
      <c r="M1856" s="29"/>
      <c r="N1856" s="29"/>
      <c r="O1856" s="29"/>
    </row>
    <row r="1857" spans="6:15" ht="15.75" customHeight="1" x14ac:dyDescent="0.2">
      <c r="F1857" s="16"/>
      <c r="G1857" s="28"/>
      <c r="H1857" s="29"/>
      <c r="I1857" s="29"/>
      <c r="J1857" s="29"/>
      <c r="K1857" s="29"/>
      <c r="L1857" s="29"/>
      <c r="M1857" s="29"/>
      <c r="N1857" s="29"/>
      <c r="O1857" s="29"/>
    </row>
    <row r="1858" spans="6:15" ht="15.75" customHeight="1" x14ac:dyDescent="0.2">
      <c r="F1858" s="16"/>
      <c r="G1858" s="28"/>
      <c r="H1858" s="29"/>
      <c r="I1858" s="29"/>
      <c r="J1858" s="29"/>
      <c r="K1858" s="29"/>
      <c r="L1858" s="29"/>
      <c r="M1858" s="29"/>
      <c r="N1858" s="29"/>
      <c r="O1858" s="29"/>
    </row>
    <row r="1859" spans="6:15" ht="15.75" customHeight="1" x14ac:dyDescent="0.2">
      <c r="F1859" s="16"/>
      <c r="G1859" s="28"/>
      <c r="H1859" s="29"/>
      <c r="I1859" s="29"/>
      <c r="J1859" s="29"/>
      <c r="K1859" s="29"/>
      <c r="L1859" s="29"/>
      <c r="M1859" s="29"/>
      <c r="N1859" s="29"/>
      <c r="O1859" s="29"/>
    </row>
    <row r="1860" spans="6:15" ht="15.75" customHeight="1" x14ac:dyDescent="0.2">
      <c r="F1860" s="16"/>
      <c r="G1860" s="28"/>
      <c r="H1860" s="29"/>
      <c r="I1860" s="29"/>
      <c r="J1860" s="29"/>
      <c r="K1860" s="29"/>
      <c r="L1860" s="29"/>
      <c r="M1860" s="29"/>
      <c r="N1860" s="29"/>
      <c r="O1860" s="29"/>
    </row>
    <row r="1861" spans="6:15" ht="15.75" customHeight="1" x14ac:dyDescent="0.2">
      <c r="F1861" s="16"/>
      <c r="G1861" s="28"/>
      <c r="H1861" s="29"/>
      <c r="I1861" s="29"/>
      <c r="J1861" s="29"/>
      <c r="K1861" s="29"/>
      <c r="L1861" s="29"/>
      <c r="M1861" s="29"/>
      <c r="N1861" s="29"/>
      <c r="O1861" s="29"/>
    </row>
    <row r="1862" spans="6:15" ht="15.75" customHeight="1" x14ac:dyDescent="0.2">
      <c r="F1862" s="16"/>
      <c r="G1862" s="28"/>
      <c r="H1862" s="29"/>
      <c r="I1862" s="29"/>
      <c r="J1862" s="29"/>
      <c r="K1862" s="29"/>
      <c r="L1862" s="29"/>
      <c r="M1862" s="29"/>
      <c r="N1862" s="29"/>
      <c r="O1862" s="29"/>
    </row>
    <row r="1863" spans="6:15" ht="15.75" customHeight="1" x14ac:dyDescent="0.2">
      <c r="F1863" s="16"/>
      <c r="G1863" s="28"/>
      <c r="H1863" s="29"/>
      <c r="I1863" s="29"/>
      <c r="J1863" s="29"/>
      <c r="K1863" s="29"/>
      <c r="L1863" s="29"/>
      <c r="M1863" s="29"/>
      <c r="N1863" s="29"/>
      <c r="O1863" s="29"/>
    </row>
    <row r="1864" spans="6:15" ht="15.75" customHeight="1" x14ac:dyDescent="0.2">
      <c r="F1864" s="16"/>
      <c r="G1864" s="28"/>
      <c r="H1864" s="29"/>
      <c r="I1864" s="29"/>
      <c r="J1864" s="29"/>
      <c r="K1864" s="29"/>
      <c r="L1864" s="29"/>
      <c r="M1864" s="29"/>
      <c r="N1864" s="29"/>
      <c r="O1864" s="29"/>
    </row>
    <row r="1865" spans="6:15" ht="15.75" customHeight="1" x14ac:dyDescent="0.2">
      <c r="F1865" s="16"/>
      <c r="G1865" s="28"/>
      <c r="H1865" s="29"/>
      <c r="I1865" s="29"/>
      <c r="J1865" s="29"/>
      <c r="K1865" s="29"/>
      <c r="L1865" s="29"/>
      <c r="M1865" s="29"/>
      <c r="N1865" s="29"/>
      <c r="O1865" s="29"/>
    </row>
    <row r="1866" spans="6:15" ht="15.75" customHeight="1" x14ac:dyDescent="0.2">
      <c r="F1866" s="16"/>
      <c r="G1866" s="28"/>
      <c r="H1866" s="29"/>
      <c r="I1866" s="29"/>
      <c r="J1866" s="29"/>
      <c r="K1866" s="29"/>
      <c r="L1866" s="29"/>
      <c r="M1866" s="29"/>
      <c r="N1866" s="29"/>
      <c r="O1866" s="29"/>
    </row>
    <row r="1867" spans="6:15" ht="15.75" customHeight="1" x14ac:dyDescent="0.2">
      <c r="F1867" s="16"/>
      <c r="G1867" s="28"/>
      <c r="H1867" s="29"/>
      <c r="I1867" s="29"/>
      <c r="J1867" s="29"/>
      <c r="K1867" s="29"/>
      <c r="L1867" s="29"/>
      <c r="M1867" s="29"/>
      <c r="N1867" s="29"/>
      <c r="O1867" s="29"/>
    </row>
    <row r="1868" spans="6:15" ht="15.75" customHeight="1" x14ac:dyDescent="0.2">
      <c r="F1868" s="16"/>
      <c r="G1868" s="28"/>
      <c r="H1868" s="29"/>
      <c r="I1868" s="29"/>
      <c r="J1868" s="29"/>
      <c r="K1868" s="29"/>
      <c r="L1868" s="29"/>
      <c r="M1868" s="29"/>
      <c r="N1868" s="29"/>
      <c r="O1868" s="29"/>
    </row>
    <row r="1869" spans="6:15" ht="15.75" customHeight="1" x14ac:dyDescent="0.2">
      <c r="F1869" s="16"/>
      <c r="G1869" s="28"/>
      <c r="H1869" s="29"/>
      <c r="I1869" s="29"/>
      <c r="J1869" s="29"/>
      <c r="K1869" s="29"/>
      <c r="L1869" s="29"/>
      <c r="M1869" s="29"/>
      <c r="N1869" s="29"/>
      <c r="O1869" s="29"/>
    </row>
    <row r="1870" spans="6:15" ht="15.75" customHeight="1" x14ac:dyDescent="0.2">
      <c r="F1870" s="16"/>
      <c r="G1870" s="28"/>
      <c r="H1870" s="29"/>
      <c r="I1870" s="29"/>
      <c r="J1870" s="29"/>
      <c r="K1870" s="29"/>
      <c r="L1870" s="29"/>
      <c r="M1870" s="29"/>
      <c r="N1870" s="29"/>
      <c r="O1870" s="29"/>
    </row>
    <row r="1871" spans="6:15" ht="15.75" customHeight="1" x14ac:dyDescent="0.2">
      <c r="F1871" s="16"/>
      <c r="G1871" s="28"/>
      <c r="H1871" s="29"/>
      <c r="I1871" s="29"/>
      <c r="J1871" s="29"/>
      <c r="K1871" s="29"/>
      <c r="L1871" s="29"/>
      <c r="M1871" s="29"/>
      <c r="N1871" s="29"/>
      <c r="O1871" s="29"/>
    </row>
    <row r="1872" spans="6:15" ht="15.75" customHeight="1" x14ac:dyDescent="0.2">
      <c r="F1872" s="16"/>
      <c r="G1872" s="28"/>
      <c r="H1872" s="29"/>
      <c r="I1872" s="29"/>
      <c r="J1872" s="29"/>
      <c r="K1872" s="29"/>
      <c r="L1872" s="29"/>
      <c r="M1872" s="29"/>
      <c r="N1872" s="29"/>
      <c r="O1872" s="29"/>
    </row>
    <row r="1873" spans="6:15" ht="15.75" customHeight="1" x14ac:dyDescent="0.2">
      <c r="F1873" s="16"/>
      <c r="G1873" s="28"/>
      <c r="H1873" s="29"/>
      <c r="I1873" s="29"/>
      <c r="J1873" s="29"/>
      <c r="K1873" s="29"/>
      <c r="L1873" s="29"/>
      <c r="M1873" s="29"/>
      <c r="N1873" s="29"/>
      <c r="O1873" s="29"/>
    </row>
    <row r="1874" spans="6:15" ht="15.75" customHeight="1" x14ac:dyDescent="0.2">
      <c r="F1874" s="16"/>
      <c r="G1874" s="28"/>
      <c r="H1874" s="29"/>
      <c r="I1874" s="29"/>
      <c r="J1874" s="29"/>
      <c r="K1874" s="29"/>
      <c r="L1874" s="29"/>
      <c r="M1874" s="29"/>
      <c r="N1874" s="29"/>
      <c r="O1874" s="29"/>
    </row>
    <row r="1875" spans="6:15" ht="15.75" customHeight="1" x14ac:dyDescent="0.2">
      <c r="F1875" s="16"/>
      <c r="G1875" s="28"/>
      <c r="H1875" s="29"/>
      <c r="I1875" s="29"/>
      <c r="J1875" s="29"/>
      <c r="K1875" s="29"/>
      <c r="L1875" s="29"/>
      <c r="M1875" s="29"/>
      <c r="N1875" s="29"/>
      <c r="O1875" s="29"/>
    </row>
    <row r="1876" spans="6:15" ht="15.75" customHeight="1" x14ac:dyDescent="0.2">
      <c r="F1876" s="16"/>
      <c r="G1876" s="28"/>
      <c r="H1876" s="29"/>
      <c r="I1876" s="29"/>
      <c r="J1876" s="29"/>
      <c r="K1876" s="29"/>
      <c r="L1876" s="29"/>
      <c r="M1876" s="29"/>
      <c r="N1876" s="29"/>
      <c r="O1876" s="29"/>
    </row>
    <row r="1877" spans="6:15" ht="15.75" customHeight="1" x14ac:dyDescent="0.2">
      <c r="F1877" s="16"/>
      <c r="G1877" s="28"/>
      <c r="H1877" s="29"/>
      <c r="I1877" s="29"/>
      <c r="J1877" s="29"/>
      <c r="K1877" s="29"/>
      <c r="L1877" s="29"/>
      <c r="M1877" s="29"/>
      <c r="N1877" s="29"/>
      <c r="O1877" s="29"/>
    </row>
    <row r="1878" spans="6:15" ht="15.75" customHeight="1" x14ac:dyDescent="0.2">
      <c r="F1878" s="16"/>
      <c r="G1878" s="28"/>
      <c r="H1878" s="29"/>
      <c r="I1878" s="29"/>
      <c r="J1878" s="29"/>
      <c r="K1878" s="29"/>
      <c r="L1878" s="29"/>
      <c r="M1878" s="29"/>
      <c r="N1878" s="29"/>
      <c r="O1878" s="29"/>
    </row>
    <row r="1879" spans="6:15" ht="15.75" customHeight="1" x14ac:dyDescent="0.2">
      <c r="F1879" s="16"/>
      <c r="G1879" s="28"/>
      <c r="H1879" s="29"/>
      <c r="I1879" s="29"/>
      <c r="J1879" s="29"/>
      <c r="K1879" s="29"/>
      <c r="L1879" s="29"/>
      <c r="M1879" s="29"/>
      <c r="N1879" s="29"/>
      <c r="O1879" s="29"/>
    </row>
    <row r="1880" spans="6:15" ht="15.75" customHeight="1" x14ac:dyDescent="0.2">
      <c r="F1880" s="16"/>
      <c r="G1880" s="28"/>
      <c r="H1880" s="29"/>
      <c r="I1880" s="29"/>
      <c r="J1880" s="29"/>
      <c r="K1880" s="29"/>
      <c r="L1880" s="29"/>
      <c r="M1880" s="29"/>
      <c r="N1880" s="29"/>
      <c r="O1880" s="29"/>
    </row>
    <row r="1881" spans="6:15" ht="15.75" customHeight="1" x14ac:dyDescent="0.2">
      <c r="F1881" s="16"/>
      <c r="G1881" s="28"/>
      <c r="H1881" s="29"/>
      <c r="I1881" s="29"/>
      <c r="J1881" s="29"/>
      <c r="K1881" s="29"/>
      <c r="L1881" s="29"/>
      <c r="M1881" s="29"/>
      <c r="N1881" s="29"/>
      <c r="O1881" s="29"/>
    </row>
    <row r="1882" spans="6:15" ht="15.75" customHeight="1" x14ac:dyDescent="0.2">
      <c r="F1882" s="16"/>
      <c r="G1882" s="28"/>
      <c r="H1882" s="29"/>
      <c r="I1882" s="29"/>
      <c r="J1882" s="29"/>
      <c r="K1882" s="29"/>
      <c r="L1882" s="29"/>
      <c r="M1882" s="29"/>
      <c r="N1882" s="29"/>
      <c r="O1882" s="29"/>
    </row>
    <row r="1883" spans="6:15" ht="15.75" customHeight="1" x14ac:dyDescent="0.2">
      <c r="F1883" s="16"/>
      <c r="G1883" s="28"/>
      <c r="H1883" s="29"/>
      <c r="I1883" s="29"/>
      <c r="J1883" s="29"/>
      <c r="K1883" s="29"/>
      <c r="L1883" s="29"/>
      <c r="M1883" s="29"/>
      <c r="N1883" s="29"/>
      <c r="O1883" s="29"/>
    </row>
    <row r="1884" spans="6:15" ht="15.75" customHeight="1" x14ac:dyDescent="0.2">
      <c r="F1884" s="16"/>
      <c r="G1884" s="28"/>
      <c r="H1884" s="29"/>
      <c r="I1884" s="29"/>
      <c r="J1884" s="29"/>
      <c r="K1884" s="29"/>
      <c r="L1884" s="29"/>
      <c r="M1884" s="29"/>
      <c r="N1884" s="29"/>
      <c r="O1884" s="29"/>
    </row>
    <row r="1885" spans="6:15" ht="15.75" customHeight="1" x14ac:dyDescent="0.2">
      <c r="F1885" s="16"/>
      <c r="G1885" s="28"/>
      <c r="H1885" s="29"/>
      <c r="I1885" s="29"/>
      <c r="J1885" s="29"/>
      <c r="K1885" s="29"/>
      <c r="L1885" s="29"/>
      <c r="M1885" s="29"/>
      <c r="N1885" s="29"/>
      <c r="O1885" s="29"/>
    </row>
    <row r="1886" spans="6:15" ht="15.75" customHeight="1" x14ac:dyDescent="0.2">
      <c r="F1886" s="16"/>
      <c r="G1886" s="28"/>
      <c r="H1886" s="29"/>
      <c r="I1886" s="29"/>
      <c r="J1886" s="29"/>
      <c r="K1886" s="29"/>
      <c r="L1886" s="29"/>
      <c r="M1886" s="29"/>
      <c r="N1886" s="29"/>
      <c r="O1886" s="29"/>
    </row>
    <row r="1887" spans="6:15" ht="15.75" customHeight="1" x14ac:dyDescent="0.2">
      <c r="F1887" s="16"/>
      <c r="G1887" s="28"/>
      <c r="H1887" s="29"/>
      <c r="I1887" s="29"/>
      <c r="J1887" s="29"/>
      <c r="K1887" s="29"/>
      <c r="L1887" s="29"/>
      <c r="M1887" s="29"/>
      <c r="N1887" s="29"/>
      <c r="O1887" s="29"/>
    </row>
    <row r="1888" spans="6:15" ht="15.75" customHeight="1" x14ac:dyDescent="0.2">
      <c r="F1888" s="16"/>
      <c r="G1888" s="28"/>
      <c r="H1888" s="29"/>
      <c r="I1888" s="29"/>
      <c r="J1888" s="29"/>
      <c r="K1888" s="29"/>
      <c r="L1888" s="29"/>
      <c r="M1888" s="29"/>
      <c r="N1888" s="29"/>
      <c r="O1888" s="29"/>
    </row>
    <row r="1889" spans="6:15" ht="15.75" customHeight="1" x14ac:dyDescent="0.2">
      <c r="F1889" s="16"/>
      <c r="G1889" s="28"/>
      <c r="H1889" s="29"/>
      <c r="I1889" s="29"/>
      <c r="J1889" s="29"/>
      <c r="K1889" s="29"/>
      <c r="L1889" s="29"/>
      <c r="M1889" s="29"/>
      <c r="N1889" s="29"/>
      <c r="O1889" s="29"/>
    </row>
    <row r="1890" spans="6:15" ht="15.75" customHeight="1" x14ac:dyDescent="0.2">
      <c r="F1890" s="16"/>
      <c r="G1890" s="28"/>
      <c r="H1890" s="29"/>
      <c r="I1890" s="29"/>
      <c r="J1890" s="29"/>
      <c r="K1890" s="29"/>
      <c r="L1890" s="29"/>
      <c r="M1890" s="29"/>
      <c r="N1890" s="29"/>
      <c r="O1890" s="29"/>
    </row>
    <row r="1891" spans="6:15" ht="15.75" customHeight="1" x14ac:dyDescent="0.2">
      <c r="F1891" s="16"/>
      <c r="G1891" s="28"/>
      <c r="H1891" s="29"/>
      <c r="I1891" s="29"/>
      <c r="J1891" s="29"/>
      <c r="K1891" s="29"/>
      <c r="L1891" s="29"/>
      <c r="M1891" s="29"/>
      <c r="N1891" s="29"/>
      <c r="O1891" s="29"/>
    </row>
    <row r="1892" spans="6:15" ht="15.75" customHeight="1" x14ac:dyDescent="0.2">
      <c r="F1892" s="16"/>
      <c r="G1892" s="28"/>
      <c r="H1892" s="29"/>
      <c r="I1892" s="29"/>
      <c r="J1892" s="29"/>
      <c r="K1892" s="29"/>
      <c r="L1892" s="29"/>
      <c r="M1892" s="29"/>
      <c r="N1892" s="29"/>
      <c r="O1892" s="29"/>
    </row>
    <row r="1893" spans="6:15" ht="15.75" customHeight="1" x14ac:dyDescent="0.2">
      <c r="F1893" s="16"/>
      <c r="G1893" s="28"/>
      <c r="H1893" s="29"/>
      <c r="I1893" s="29"/>
      <c r="J1893" s="29"/>
      <c r="K1893" s="29"/>
      <c r="L1893" s="29"/>
      <c r="M1893" s="29"/>
      <c r="N1893" s="29"/>
      <c r="O1893" s="29"/>
    </row>
    <row r="1894" spans="6:15" ht="15.75" customHeight="1" x14ac:dyDescent="0.2">
      <c r="F1894" s="16"/>
      <c r="G1894" s="28"/>
      <c r="H1894" s="29"/>
      <c r="I1894" s="29"/>
      <c r="J1894" s="29"/>
      <c r="K1894" s="29"/>
      <c r="L1894" s="29"/>
      <c r="M1894" s="29"/>
      <c r="N1894" s="29"/>
      <c r="O1894" s="29"/>
    </row>
    <row r="1895" spans="6:15" ht="15.75" customHeight="1" x14ac:dyDescent="0.2">
      <c r="F1895" s="16"/>
      <c r="G1895" s="28"/>
      <c r="H1895" s="29"/>
      <c r="I1895" s="29"/>
      <c r="J1895" s="29"/>
      <c r="K1895" s="29"/>
      <c r="L1895" s="29"/>
      <c r="M1895" s="29"/>
      <c r="N1895" s="29"/>
      <c r="O1895" s="29"/>
    </row>
    <row r="1896" spans="6:15" ht="15.75" customHeight="1" x14ac:dyDescent="0.2">
      <c r="F1896" s="16"/>
      <c r="G1896" s="28"/>
      <c r="H1896" s="29"/>
      <c r="I1896" s="29"/>
      <c r="J1896" s="29"/>
      <c r="K1896" s="29"/>
      <c r="L1896" s="29"/>
      <c r="M1896" s="29"/>
      <c r="N1896" s="29"/>
      <c r="O1896" s="29"/>
    </row>
    <row r="1897" spans="6:15" ht="15.75" customHeight="1" x14ac:dyDescent="0.2">
      <c r="F1897" s="16"/>
      <c r="G1897" s="28"/>
      <c r="H1897" s="29"/>
      <c r="I1897" s="29"/>
      <c r="J1897" s="29"/>
      <c r="K1897" s="29"/>
      <c r="L1897" s="29"/>
      <c r="M1897" s="29"/>
      <c r="N1897" s="29"/>
      <c r="O1897" s="29"/>
    </row>
    <row r="1898" spans="6:15" ht="15.75" customHeight="1" x14ac:dyDescent="0.2">
      <c r="F1898" s="16"/>
      <c r="G1898" s="28"/>
      <c r="H1898" s="29"/>
      <c r="I1898" s="29"/>
      <c r="J1898" s="29"/>
      <c r="K1898" s="29"/>
      <c r="L1898" s="29"/>
      <c r="M1898" s="29"/>
      <c r="N1898" s="29"/>
      <c r="O1898" s="29"/>
    </row>
    <row r="1899" spans="6:15" ht="15.75" customHeight="1" x14ac:dyDescent="0.2">
      <c r="F1899" s="16"/>
      <c r="G1899" s="28"/>
      <c r="H1899" s="29"/>
      <c r="I1899" s="29"/>
      <c r="J1899" s="29"/>
      <c r="K1899" s="29"/>
      <c r="L1899" s="29"/>
      <c r="M1899" s="29"/>
      <c r="N1899" s="29"/>
      <c r="O1899" s="29"/>
    </row>
    <row r="1900" spans="6:15" ht="15.75" customHeight="1" x14ac:dyDescent="0.2">
      <c r="F1900" s="16"/>
      <c r="G1900" s="28"/>
      <c r="H1900" s="29"/>
      <c r="I1900" s="29"/>
      <c r="J1900" s="29"/>
      <c r="K1900" s="29"/>
      <c r="L1900" s="29"/>
      <c r="M1900" s="29"/>
      <c r="N1900" s="29"/>
      <c r="O1900" s="29"/>
    </row>
    <row r="1901" spans="6:15" ht="15.75" customHeight="1" x14ac:dyDescent="0.2">
      <c r="F1901" s="16"/>
      <c r="G1901" s="28"/>
      <c r="H1901" s="29"/>
      <c r="I1901" s="29"/>
      <c r="J1901" s="29"/>
      <c r="K1901" s="29"/>
      <c r="L1901" s="29"/>
      <c r="M1901" s="29"/>
      <c r="N1901" s="29"/>
      <c r="O1901" s="29"/>
    </row>
    <row r="1902" spans="6:15" ht="15.75" customHeight="1" x14ac:dyDescent="0.2">
      <c r="F1902" s="16"/>
      <c r="G1902" s="28"/>
      <c r="H1902" s="29"/>
      <c r="I1902" s="29"/>
      <c r="J1902" s="29"/>
      <c r="K1902" s="29"/>
      <c r="L1902" s="29"/>
      <c r="M1902" s="29"/>
      <c r="N1902" s="29"/>
      <c r="O1902" s="29"/>
    </row>
    <row r="1903" spans="6:15" ht="15.75" customHeight="1" x14ac:dyDescent="0.2">
      <c r="F1903" s="16"/>
      <c r="G1903" s="28"/>
      <c r="H1903" s="29"/>
      <c r="I1903" s="29"/>
      <c r="J1903" s="29"/>
      <c r="K1903" s="29"/>
      <c r="L1903" s="29"/>
      <c r="M1903" s="29"/>
      <c r="N1903" s="29"/>
      <c r="O1903" s="29"/>
    </row>
    <row r="1904" spans="6:15" ht="15.75" customHeight="1" x14ac:dyDescent="0.2">
      <c r="F1904" s="16"/>
      <c r="G1904" s="28"/>
      <c r="H1904" s="29"/>
      <c r="I1904" s="29"/>
      <c r="J1904" s="29"/>
      <c r="K1904" s="29"/>
      <c r="L1904" s="29"/>
      <c r="M1904" s="29"/>
      <c r="N1904" s="29"/>
      <c r="O1904" s="29"/>
    </row>
    <row r="1905" spans="6:15" ht="15.75" customHeight="1" x14ac:dyDescent="0.2">
      <c r="F1905" s="16"/>
      <c r="G1905" s="28"/>
      <c r="H1905" s="29"/>
      <c r="I1905" s="29"/>
      <c r="J1905" s="29"/>
      <c r="K1905" s="29"/>
      <c r="L1905" s="29"/>
      <c r="M1905" s="29"/>
      <c r="N1905" s="29"/>
      <c r="O1905" s="29"/>
    </row>
    <row r="1906" spans="6:15" ht="15.75" customHeight="1" x14ac:dyDescent="0.2">
      <c r="F1906" s="16"/>
      <c r="G1906" s="28"/>
      <c r="H1906" s="29"/>
      <c r="I1906" s="29"/>
      <c r="J1906" s="29"/>
      <c r="K1906" s="29"/>
      <c r="L1906" s="29"/>
      <c r="M1906" s="29"/>
      <c r="N1906" s="29"/>
      <c r="O1906" s="29"/>
    </row>
  </sheetData>
  <conditionalFormatting sqref="K5:K1706">
    <cfRule type="containsText" dxfId="18" priority="1" operator="containsText" text="For Replacement">
      <formula>NOT(ISERROR(SEARCH(("For Replacement"),(K5))))</formula>
    </cfRule>
    <cfRule type="containsText" dxfId="17" priority="2" operator="containsText" text="Good">
      <formula>NOT(ISERROR(SEARCH(("Good"),(K5))))</formula>
    </cfRule>
  </conditionalFormatting>
  <conditionalFormatting sqref="O5:O1706">
    <cfRule type="containsText" dxfId="16" priority="3" operator="containsText" text="For Replacement">
      <formula>NOT(ISERROR(SEARCH(("For Replacement"),(O5))))</formula>
    </cfRule>
    <cfRule type="containsText" dxfId="15" priority="4" operator="containsText" text="Good">
      <formula>NOT(ISERROR(SEARCH(("Good"),(O5))))</formula>
    </cfRule>
  </conditionalFormatting>
  <hyperlinks>
    <hyperlink ref="A1" location="Assumptions!A1" display="Assumptions" xr:uid="{00000000-0004-0000-0100-000000000000}"/>
  </hyperlink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909"/>
  <sheetViews>
    <sheetView showGridLines="0" zoomScale="80" zoomScaleNormal="80" workbookViewId="0"/>
  </sheetViews>
  <sheetFormatPr baseColWidth="10" defaultColWidth="14.5" defaultRowHeight="15" customHeight="1" outlineLevelCol="1" x14ac:dyDescent="0.2"/>
  <cols>
    <col min="1" max="1" width="5.83203125" customWidth="1"/>
    <col min="2" max="4" width="10.83203125" customWidth="1"/>
    <col min="5" max="5" width="20" customWidth="1"/>
    <col min="6" max="6" width="10" customWidth="1"/>
    <col min="7" max="8" width="10.83203125" customWidth="1"/>
    <col min="9" max="9" width="13.33203125" hidden="1" customWidth="1" outlineLevel="1"/>
    <col min="10" max="10" width="13.5" hidden="1" customWidth="1" outlineLevel="1"/>
    <col min="11" max="11" width="16.6640625" customWidth="1" collapsed="1"/>
    <col min="12" max="12" width="14" customWidth="1"/>
    <col min="13" max="13" width="14" hidden="1" customWidth="1" outlineLevel="1"/>
    <col min="14" max="14" width="10.83203125" hidden="1" customWidth="1" outlineLevel="1"/>
    <col min="15" max="15" width="15.1640625" customWidth="1" collapsed="1"/>
    <col min="16" max="16" width="27.5" customWidth="1"/>
    <col min="17" max="17" width="11.1640625" customWidth="1"/>
    <col min="18" max="40" width="10.83203125" customWidth="1"/>
  </cols>
  <sheetData>
    <row r="1" spans="1:24" x14ac:dyDescent="0.2">
      <c r="A1" s="13" t="s">
        <v>16</v>
      </c>
      <c r="B1" s="13"/>
      <c r="C1" s="13"/>
      <c r="D1" s="13"/>
      <c r="E1" s="13"/>
      <c r="F1" s="13"/>
    </row>
    <row r="2" spans="1:24" ht="19" x14ac:dyDescent="0.25">
      <c r="C2" s="15" t="s">
        <v>32</v>
      </c>
      <c r="T2" s="17" t="s">
        <v>18</v>
      </c>
      <c r="U2" s="18"/>
      <c r="V2" s="18"/>
      <c r="W2" s="17"/>
      <c r="X2" s="18"/>
    </row>
    <row r="3" spans="1:24" x14ac:dyDescent="0.2">
      <c r="T3" s="19" t="s">
        <v>19</v>
      </c>
      <c r="U3" s="20"/>
      <c r="W3" s="19" t="s">
        <v>20</v>
      </c>
      <c r="X3" s="20"/>
    </row>
    <row r="4" spans="1:24" x14ac:dyDescent="0.2">
      <c r="F4" s="30" t="s">
        <v>21</v>
      </c>
      <c r="G4" s="31" t="s">
        <v>21</v>
      </c>
      <c r="H4" s="31" t="s">
        <v>22</v>
      </c>
      <c r="I4" s="32" t="s">
        <v>33</v>
      </c>
      <c r="J4" s="32" t="s">
        <v>34</v>
      </c>
      <c r="K4" s="31" t="s">
        <v>25</v>
      </c>
      <c r="L4" s="32" t="s">
        <v>26</v>
      </c>
      <c r="M4" s="32" t="s">
        <v>27</v>
      </c>
      <c r="N4" s="32" t="s">
        <v>24</v>
      </c>
      <c r="O4" s="33" t="s">
        <v>25</v>
      </c>
      <c r="P4" s="32" t="s">
        <v>35</v>
      </c>
      <c r="Q4" s="31" t="s">
        <v>29</v>
      </c>
      <c r="T4" s="23" t="s">
        <v>30</v>
      </c>
      <c r="U4" s="23" t="s">
        <v>31</v>
      </c>
      <c r="W4" s="23" t="s">
        <v>30</v>
      </c>
      <c r="X4" s="23" t="s">
        <v>31</v>
      </c>
    </row>
    <row r="5" spans="1:24" x14ac:dyDescent="0.2">
      <c r="F5" s="16">
        <v>45561.422785737908</v>
      </c>
      <c r="G5" s="34">
        <v>45561.410467259469</v>
      </c>
      <c r="H5" s="27">
        <v>1820</v>
      </c>
      <c r="I5" s="27">
        <f t="shared" ref="I5:I259" si="0">$T$5-$U$5*1.96</f>
        <v>-764.65463351210815</v>
      </c>
      <c r="J5" s="27">
        <f t="shared" ref="J5:J259" si="1">$T$5+$U$5*1.96</f>
        <v>4310.30272735375</v>
      </c>
      <c r="K5" s="26" t="str">
        <f>IF(AND(H5&gt;=I5,H5&lt;=J5),"Good","For Replacement")</f>
        <v>Good</v>
      </c>
      <c r="L5" s="25">
        <f>IF(K5="Good",H5,(H6+H4)/2)</f>
        <v>1820</v>
      </c>
      <c r="M5" s="25">
        <f t="shared" ref="M5:M259" si="2">$W$5-$X$5*1.96</f>
        <v>674.62057901529738</v>
      </c>
      <c r="N5" s="27">
        <f t="shared" ref="N5:N259" si="3">$W$5+$X$5*1.96</f>
        <v>2778.601708374732</v>
      </c>
      <c r="O5" s="12" t="str">
        <f t="shared" ref="O5:O259" si="4">IF(AND(L5&gt;=M5,L5&lt;=N5),"Good","For Replacement")</f>
        <v>Good</v>
      </c>
      <c r="P5" s="27">
        <f t="shared" ref="P5:P259" si="5">IF(O5="Good",L5,(L6+L4)/2)</f>
        <v>1820</v>
      </c>
      <c r="Q5" s="25">
        <f t="shared" ref="Q5:Q259" si="6">P5</f>
        <v>1820</v>
      </c>
      <c r="T5" s="27">
        <f>AVERAGE(H5:H1709)</f>
        <v>1772.824046920821</v>
      </c>
      <c r="U5" s="27">
        <f>STDEV(H5:H1709)</f>
        <v>1294.631979812719</v>
      </c>
      <c r="W5" s="27">
        <f>AVERAGE(L5:L1709)</f>
        <v>1726.6111436950146</v>
      </c>
      <c r="X5" s="27">
        <f>STDEV(L5:L1709)</f>
        <v>536.72987993863126</v>
      </c>
    </row>
    <row r="6" spans="1:24" x14ac:dyDescent="0.2">
      <c r="F6" s="16">
        <v>45560.884565568544</v>
      </c>
      <c r="G6" s="34">
        <v>45560.809028505442</v>
      </c>
      <c r="H6" s="27">
        <v>1820</v>
      </c>
      <c r="I6" s="27">
        <f t="shared" si="0"/>
        <v>-764.65463351210815</v>
      </c>
      <c r="J6" s="27">
        <f t="shared" si="1"/>
        <v>4310.30272735375</v>
      </c>
      <c r="K6" s="26" t="str">
        <f>IF(AND(H6&gt;=I6,H6&lt;=J6),"Good","For Replacement")</f>
        <v>Good</v>
      </c>
      <c r="L6" s="25">
        <f>IF(K6="Good",H6,(H7+H5)/2)</f>
        <v>1820</v>
      </c>
      <c r="M6" s="25">
        <f t="shared" si="2"/>
        <v>674.62057901529738</v>
      </c>
      <c r="N6" s="27">
        <f t="shared" si="3"/>
        <v>2778.601708374732</v>
      </c>
      <c r="O6" s="12" t="str">
        <f t="shared" si="4"/>
        <v>Good</v>
      </c>
      <c r="P6" s="27">
        <f t="shared" si="5"/>
        <v>1820</v>
      </c>
      <c r="Q6" s="25">
        <f t="shared" si="6"/>
        <v>1820</v>
      </c>
    </row>
    <row r="7" spans="1:24" x14ac:dyDescent="0.2">
      <c r="F7" s="16">
        <v>45560.326190611864</v>
      </c>
      <c r="G7" s="34">
        <v>45560.210343226878</v>
      </c>
      <c r="H7" s="27">
        <v>1804</v>
      </c>
      <c r="I7" s="27">
        <f t="shared" si="0"/>
        <v>-764.65463351210815</v>
      </c>
      <c r="J7" s="27">
        <f t="shared" si="1"/>
        <v>4310.30272735375</v>
      </c>
      <c r="K7" s="26" t="str">
        <f t="shared" ref="K7:K261" si="7">IF(AND(H7&gt;=I7,H7&lt;=J7),"Good","For Replacement")</f>
        <v>Good</v>
      </c>
      <c r="L7" s="25">
        <f>IF(K7="Good",H7,(H8+H6)/2)</f>
        <v>1804</v>
      </c>
      <c r="M7" s="25">
        <f t="shared" si="2"/>
        <v>674.62057901529738</v>
      </c>
      <c r="N7" s="27">
        <f t="shared" si="3"/>
        <v>2778.601708374732</v>
      </c>
      <c r="O7" s="12" t="str">
        <f t="shared" si="4"/>
        <v>Good</v>
      </c>
      <c r="P7" s="27">
        <f t="shared" si="5"/>
        <v>1804</v>
      </c>
      <c r="Q7" s="25">
        <f t="shared" si="6"/>
        <v>1804</v>
      </c>
    </row>
    <row r="8" spans="1:24" x14ac:dyDescent="0.2">
      <c r="F8" s="16">
        <v>45559.729129767162</v>
      </c>
      <c r="G8" s="34">
        <v>45559.606841783461</v>
      </c>
      <c r="H8" s="27">
        <v>1946</v>
      </c>
      <c r="I8" s="27">
        <f t="shared" si="0"/>
        <v>-764.65463351210815</v>
      </c>
      <c r="J8" s="27">
        <f t="shared" si="1"/>
        <v>4310.30272735375</v>
      </c>
      <c r="K8" s="26" t="str">
        <f t="shared" si="7"/>
        <v>Good</v>
      </c>
      <c r="L8" s="25">
        <f>IF(K8="Good",H8,(H9+H7)/2)</f>
        <v>1946</v>
      </c>
      <c r="M8" s="25">
        <f t="shared" si="2"/>
        <v>674.62057901529738</v>
      </c>
      <c r="N8" s="27">
        <f t="shared" si="3"/>
        <v>2778.601708374732</v>
      </c>
      <c r="O8" s="12" t="str">
        <f t="shared" si="4"/>
        <v>Good</v>
      </c>
      <c r="P8" s="27">
        <f t="shared" si="5"/>
        <v>1946</v>
      </c>
      <c r="Q8" s="25">
        <f t="shared" si="6"/>
        <v>1946</v>
      </c>
    </row>
    <row r="9" spans="1:24" x14ac:dyDescent="0.2">
      <c r="F9" s="16">
        <v>45559.116145329135</v>
      </c>
      <c r="G9" s="34">
        <v>45559.020284233244</v>
      </c>
      <c r="H9" s="27">
        <v>1842</v>
      </c>
      <c r="I9" s="27">
        <f t="shared" si="0"/>
        <v>-764.65463351210815</v>
      </c>
      <c r="J9" s="27">
        <f t="shared" si="1"/>
        <v>4310.30272735375</v>
      </c>
      <c r="K9" s="26" t="str">
        <f t="shared" si="7"/>
        <v>Good</v>
      </c>
      <c r="L9" s="25">
        <f>IF(K9="Good",H9,(H10+H8)/2)</f>
        <v>1842</v>
      </c>
      <c r="M9" s="25">
        <f t="shared" si="2"/>
        <v>674.62057901529738</v>
      </c>
      <c r="N9" s="27">
        <f t="shared" si="3"/>
        <v>2778.601708374732</v>
      </c>
      <c r="O9" s="12" t="str">
        <f t="shared" si="4"/>
        <v>Good</v>
      </c>
      <c r="P9" s="27">
        <f t="shared" si="5"/>
        <v>1842</v>
      </c>
      <c r="Q9" s="25">
        <f t="shared" si="6"/>
        <v>1842</v>
      </c>
    </row>
    <row r="10" spans="1:24" x14ac:dyDescent="0.2">
      <c r="F10" s="16">
        <v>45558.510111578929</v>
      </c>
      <c r="G10" s="34">
        <v>45558.457624246439</v>
      </c>
      <c r="H10" s="27">
        <v>1678</v>
      </c>
      <c r="I10" s="27">
        <f t="shared" si="0"/>
        <v>-764.65463351210815</v>
      </c>
      <c r="J10" s="27">
        <f t="shared" si="1"/>
        <v>4310.30272735375</v>
      </c>
      <c r="K10" s="26" t="str">
        <f t="shared" si="7"/>
        <v>Good</v>
      </c>
      <c r="L10" s="25">
        <f t="shared" ref="L10:L262" si="8">IF(K10="Good",H10,(H11+H9)/2)</f>
        <v>1678</v>
      </c>
      <c r="M10" s="25">
        <f t="shared" si="2"/>
        <v>674.62057901529738</v>
      </c>
      <c r="N10" s="27">
        <f t="shared" si="3"/>
        <v>2778.601708374732</v>
      </c>
      <c r="O10" s="12" t="str">
        <f t="shared" si="4"/>
        <v>Good</v>
      </c>
      <c r="P10" s="27">
        <f t="shared" si="5"/>
        <v>1678</v>
      </c>
      <c r="Q10" s="25">
        <f t="shared" si="6"/>
        <v>1678</v>
      </c>
    </row>
    <row r="11" spans="1:24" x14ac:dyDescent="0.2">
      <c r="F11" s="16">
        <v>45555.590968850658</v>
      </c>
      <c r="G11" s="34">
        <v>45555.709112021192</v>
      </c>
      <c r="H11" s="27">
        <v>1919</v>
      </c>
      <c r="I11" s="27">
        <f t="shared" si="0"/>
        <v>-764.65463351210815</v>
      </c>
      <c r="J11" s="27">
        <f t="shared" si="1"/>
        <v>4310.30272735375</v>
      </c>
      <c r="K11" s="26" t="str">
        <f t="shared" si="7"/>
        <v>Good</v>
      </c>
      <c r="L11" s="25">
        <f t="shared" si="8"/>
        <v>1919</v>
      </c>
      <c r="M11" s="25">
        <f t="shared" si="2"/>
        <v>674.62057901529738</v>
      </c>
      <c r="N11" s="27">
        <f t="shared" si="3"/>
        <v>2778.601708374732</v>
      </c>
      <c r="O11" s="12" t="str">
        <f t="shared" si="4"/>
        <v>Good</v>
      </c>
      <c r="P11" s="27">
        <f t="shared" si="5"/>
        <v>1919</v>
      </c>
      <c r="Q11" s="25">
        <f t="shared" si="6"/>
        <v>1919</v>
      </c>
    </row>
    <row r="12" spans="1:24" x14ac:dyDescent="0.2">
      <c r="F12" s="16">
        <v>45555.058430192919</v>
      </c>
      <c r="G12" s="34">
        <v>45555.166480346401</v>
      </c>
      <c r="H12" s="27">
        <v>1912</v>
      </c>
      <c r="I12" s="27">
        <f t="shared" si="0"/>
        <v>-764.65463351210815</v>
      </c>
      <c r="J12" s="27">
        <f t="shared" si="1"/>
        <v>4310.30272735375</v>
      </c>
      <c r="K12" s="26" t="str">
        <f t="shared" si="7"/>
        <v>Good</v>
      </c>
      <c r="L12" s="25">
        <f t="shared" si="8"/>
        <v>1912</v>
      </c>
      <c r="M12" s="25">
        <f t="shared" si="2"/>
        <v>674.62057901529738</v>
      </c>
      <c r="N12" s="27">
        <f t="shared" si="3"/>
        <v>2778.601708374732</v>
      </c>
      <c r="O12" s="12" t="str">
        <f t="shared" si="4"/>
        <v>Good</v>
      </c>
      <c r="P12" s="27">
        <f t="shared" si="5"/>
        <v>1912</v>
      </c>
      <c r="Q12" s="25">
        <f t="shared" si="6"/>
        <v>1912</v>
      </c>
    </row>
    <row r="13" spans="1:24" x14ac:dyDescent="0.2">
      <c r="F13" s="16">
        <v>45554.474778797055</v>
      </c>
      <c r="G13" s="34">
        <v>45554.630070029794</v>
      </c>
      <c r="H13" s="27">
        <v>1868</v>
      </c>
      <c r="I13" s="27">
        <f t="shared" si="0"/>
        <v>-764.65463351210815</v>
      </c>
      <c r="J13" s="27">
        <f t="shared" si="1"/>
        <v>4310.30272735375</v>
      </c>
      <c r="K13" s="26" t="str">
        <f t="shared" si="7"/>
        <v>Good</v>
      </c>
      <c r="L13" s="25">
        <f t="shared" si="8"/>
        <v>1868</v>
      </c>
      <c r="M13" s="25">
        <f t="shared" si="2"/>
        <v>674.62057901529738</v>
      </c>
      <c r="N13" s="27">
        <f t="shared" si="3"/>
        <v>2778.601708374732</v>
      </c>
      <c r="O13" s="12" t="str">
        <f t="shared" si="4"/>
        <v>Good</v>
      </c>
      <c r="P13" s="27">
        <f t="shared" si="5"/>
        <v>1868</v>
      </c>
      <c r="Q13" s="25">
        <f t="shared" si="6"/>
        <v>1868</v>
      </c>
    </row>
    <row r="14" spans="1:24" x14ac:dyDescent="0.2">
      <c r="F14" s="16">
        <v>45553.866817659</v>
      </c>
      <c r="G14" s="34">
        <v>45554.101394034573</v>
      </c>
      <c r="H14" s="27">
        <v>1685</v>
      </c>
      <c r="I14" s="27">
        <f t="shared" si="0"/>
        <v>-764.65463351210815</v>
      </c>
      <c r="J14" s="27">
        <f t="shared" si="1"/>
        <v>4310.30272735375</v>
      </c>
      <c r="K14" s="26" t="str">
        <f t="shared" si="7"/>
        <v>Good</v>
      </c>
      <c r="L14" s="25">
        <f t="shared" si="8"/>
        <v>1685</v>
      </c>
      <c r="M14" s="25">
        <f t="shared" si="2"/>
        <v>674.62057901529738</v>
      </c>
      <c r="N14" s="27">
        <f t="shared" si="3"/>
        <v>2778.601708374732</v>
      </c>
      <c r="O14" s="12" t="str">
        <f t="shared" si="4"/>
        <v>Good</v>
      </c>
      <c r="P14" s="27">
        <f t="shared" si="5"/>
        <v>1685</v>
      </c>
      <c r="Q14" s="25">
        <f t="shared" si="6"/>
        <v>1685</v>
      </c>
    </row>
    <row r="15" spans="1:24" x14ac:dyDescent="0.2">
      <c r="F15" s="16">
        <v>45553.260496948227</v>
      </c>
      <c r="G15" s="34">
        <v>45553.553291992757</v>
      </c>
      <c r="H15" s="27">
        <v>1766</v>
      </c>
      <c r="I15" s="27">
        <f t="shared" si="0"/>
        <v>-764.65463351210815</v>
      </c>
      <c r="J15" s="27">
        <f t="shared" si="1"/>
        <v>4310.30272735375</v>
      </c>
      <c r="K15" s="26" t="str">
        <f t="shared" si="7"/>
        <v>Good</v>
      </c>
      <c r="L15" s="25">
        <f t="shared" si="8"/>
        <v>1766</v>
      </c>
      <c r="M15" s="25">
        <f t="shared" si="2"/>
        <v>674.62057901529738</v>
      </c>
      <c r="N15" s="27">
        <f t="shared" si="3"/>
        <v>2778.601708374732</v>
      </c>
      <c r="O15" s="12" t="str">
        <f t="shared" si="4"/>
        <v>Good</v>
      </c>
      <c r="P15" s="27">
        <f t="shared" si="5"/>
        <v>1766</v>
      </c>
      <c r="Q15" s="25">
        <f t="shared" si="6"/>
        <v>1766</v>
      </c>
    </row>
    <row r="16" spans="1:24" x14ac:dyDescent="0.2">
      <c r="F16" s="16">
        <v>45552.72061932864</v>
      </c>
      <c r="G16" s="34">
        <v>45552.963674767336</v>
      </c>
      <c r="H16" s="27">
        <v>1713</v>
      </c>
      <c r="I16" s="27">
        <f t="shared" si="0"/>
        <v>-764.65463351210815</v>
      </c>
      <c r="J16" s="27">
        <f t="shared" si="1"/>
        <v>4310.30272735375</v>
      </c>
      <c r="K16" s="26" t="str">
        <f t="shared" si="7"/>
        <v>Good</v>
      </c>
      <c r="L16" s="25">
        <f t="shared" si="8"/>
        <v>1713</v>
      </c>
      <c r="M16" s="25">
        <f t="shared" si="2"/>
        <v>674.62057901529738</v>
      </c>
      <c r="N16" s="27">
        <f t="shared" si="3"/>
        <v>2778.601708374732</v>
      </c>
      <c r="O16" s="12" t="str">
        <f t="shared" si="4"/>
        <v>Good</v>
      </c>
      <c r="P16" s="27">
        <f t="shared" si="5"/>
        <v>1713</v>
      </c>
      <c r="Q16" s="25">
        <f t="shared" si="6"/>
        <v>1713</v>
      </c>
    </row>
    <row r="17" spans="6:17" x14ac:dyDescent="0.2">
      <c r="F17" s="16">
        <v>45552.18118344387</v>
      </c>
      <c r="G17" s="34">
        <v>45552.367988022947</v>
      </c>
      <c r="H17" s="27">
        <v>1861</v>
      </c>
      <c r="I17" s="27">
        <f t="shared" si="0"/>
        <v>-764.65463351210815</v>
      </c>
      <c r="J17" s="27">
        <f t="shared" si="1"/>
        <v>4310.30272735375</v>
      </c>
      <c r="K17" s="26" t="str">
        <f t="shared" si="7"/>
        <v>Good</v>
      </c>
      <c r="L17" s="25">
        <f t="shared" si="8"/>
        <v>1861</v>
      </c>
      <c r="M17" s="25">
        <f t="shared" si="2"/>
        <v>674.62057901529738</v>
      </c>
      <c r="N17" s="27">
        <f t="shared" si="3"/>
        <v>2778.601708374732</v>
      </c>
      <c r="O17" s="12" t="str">
        <f t="shared" si="4"/>
        <v>Good</v>
      </c>
      <c r="P17" s="27">
        <f t="shared" si="5"/>
        <v>1861</v>
      </c>
      <c r="Q17" s="25">
        <f t="shared" si="6"/>
        <v>1861</v>
      </c>
    </row>
    <row r="18" spans="6:17" x14ac:dyDescent="0.2">
      <c r="F18" s="16">
        <v>45551.608152787907</v>
      </c>
      <c r="G18" s="34">
        <v>45551.780498723921</v>
      </c>
      <c r="H18" s="27">
        <v>2052</v>
      </c>
      <c r="I18" s="27">
        <f t="shared" si="0"/>
        <v>-764.65463351210815</v>
      </c>
      <c r="J18" s="27">
        <f t="shared" si="1"/>
        <v>4310.30272735375</v>
      </c>
      <c r="K18" s="26" t="str">
        <f t="shared" si="7"/>
        <v>Good</v>
      </c>
      <c r="L18" s="25">
        <f t="shared" si="8"/>
        <v>2052</v>
      </c>
      <c r="M18" s="25">
        <f t="shared" si="2"/>
        <v>674.62057901529738</v>
      </c>
      <c r="N18" s="27">
        <f t="shared" si="3"/>
        <v>2778.601708374732</v>
      </c>
      <c r="O18" s="12" t="str">
        <f t="shared" si="4"/>
        <v>Good</v>
      </c>
      <c r="P18" s="27">
        <f t="shared" si="5"/>
        <v>2052</v>
      </c>
      <c r="Q18" s="25">
        <f t="shared" si="6"/>
        <v>2052</v>
      </c>
    </row>
    <row r="19" spans="6:17" x14ac:dyDescent="0.2">
      <c r="F19" s="16">
        <v>45551.059048754651</v>
      </c>
      <c r="G19" s="34">
        <v>45551.215414886297</v>
      </c>
      <c r="H19" s="27">
        <v>1849</v>
      </c>
      <c r="I19" s="27">
        <f t="shared" si="0"/>
        <v>-764.65463351210815</v>
      </c>
      <c r="J19" s="27">
        <f t="shared" si="1"/>
        <v>4310.30272735375</v>
      </c>
      <c r="K19" s="26" t="str">
        <f t="shared" si="7"/>
        <v>Good</v>
      </c>
      <c r="L19" s="25">
        <f t="shared" si="8"/>
        <v>1849</v>
      </c>
      <c r="M19" s="25">
        <f t="shared" si="2"/>
        <v>674.62057901529738</v>
      </c>
      <c r="N19" s="27">
        <f t="shared" si="3"/>
        <v>2778.601708374732</v>
      </c>
      <c r="O19" s="12" t="str">
        <f t="shared" si="4"/>
        <v>Good</v>
      </c>
      <c r="P19" s="27">
        <f t="shared" si="5"/>
        <v>1849</v>
      </c>
      <c r="Q19" s="25">
        <f t="shared" si="6"/>
        <v>1849</v>
      </c>
    </row>
    <row r="20" spans="6:17" x14ac:dyDescent="0.2">
      <c r="F20" s="16">
        <v>45548.77992262083</v>
      </c>
      <c r="G20" s="34">
        <v>45548.893895809771</v>
      </c>
      <c r="H20" s="27">
        <v>1932</v>
      </c>
      <c r="I20" s="27">
        <f t="shared" si="0"/>
        <v>-764.65463351210815</v>
      </c>
      <c r="J20" s="27">
        <f t="shared" si="1"/>
        <v>4310.30272735375</v>
      </c>
      <c r="K20" s="26" t="str">
        <f t="shared" si="7"/>
        <v>Good</v>
      </c>
      <c r="L20" s="25">
        <f t="shared" si="8"/>
        <v>1932</v>
      </c>
      <c r="M20" s="25">
        <f t="shared" si="2"/>
        <v>674.62057901529738</v>
      </c>
      <c r="N20" s="27">
        <f t="shared" si="3"/>
        <v>2778.601708374732</v>
      </c>
      <c r="O20" s="12" t="str">
        <f t="shared" si="4"/>
        <v>Good</v>
      </c>
      <c r="P20" s="27">
        <f t="shared" si="5"/>
        <v>1932</v>
      </c>
      <c r="Q20" s="25">
        <f t="shared" si="6"/>
        <v>1932</v>
      </c>
    </row>
    <row r="21" spans="6:17" ht="15.75" customHeight="1" x14ac:dyDescent="0.2">
      <c r="F21" s="16">
        <v>45548.18144691913</v>
      </c>
      <c r="G21" s="34">
        <v>45548.336315002183</v>
      </c>
      <c r="H21" s="27">
        <v>1867</v>
      </c>
      <c r="I21" s="27">
        <f t="shared" si="0"/>
        <v>-764.65463351210815</v>
      </c>
      <c r="J21" s="27">
        <f t="shared" si="1"/>
        <v>4310.30272735375</v>
      </c>
      <c r="K21" s="26" t="str">
        <f t="shared" si="7"/>
        <v>Good</v>
      </c>
      <c r="L21" s="25">
        <f t="shared" si="8"/>
        <v>1867</v>
      </c>
      <c r="M21" s="25">
        <f t="shared" si="2"/>
        <v>674.62057901529738</v>
      </c>
      <c r="N21" s="27">
        <f t="shared" si="3"/>
        <v>2778.601708374732</v>
      </c>
      <c r="O21" s="12" t="str">
        <f t="shared" si="4"/>
        <v>Good</v>
      </c>
      <c r="P21" s="27">
        <f t="shared" si="5"/>
        <v>1867</v>
      </c>
      <c r="Q21" s="25">
        <f t="shared" si="6"/>
        <v>1867</v>
      </c>
    </row>
    <row r="22" spans="6:17" ht="15.75" customHeight="1" x14ac:dyDescent="0.2">
      <c r="F22" s="16">
        <v>45547.579273437157</v>
      </c>
      <c r="G22" s="34">
        <v>45547.782005717112</v>
      </c>
      <c r="H22" s="27">
        <v>1748</v>
      </c>
      <c r="I22" s="27">
        <f t="shared" si="0"/>
        <v>-764.65463351210815</v>
      </c>
      <c r="J22" s="27">
        <f t="shared" si="1"/>
        <v>4310.30272735375</v>
      </c>
      <c r="K22" s="26" t="str">
        <f t="shared" si="7"/>
        <v>Good</v>
      </c>
      <c r="L22" s="25">
        <f t="shared" si="8"/>
        <v>1748</v>
      </c>
      <c r="M22" s="25">
        <f t="shared" si="2"/>
        <v>674.62057901529738</v>
      </c>
      <c r="N22" s="27">
        <f t="shared" si="3"/>
        <v>2778.601708374732</v>
      </c>
      <c r="O22" s="12" t="str">
        <f t="shared" si="4"/>
        <v>Good</v>
      </c>
      <c r="P22" s="27">
        <f t="shared" si="5"/>
        <v>1748</v>
      </c>
      <c r="Q22" s="25">
        <f t="shared" si="6"/>
        <v>1748</v>
      </c>
    </row>
    <row r="23" spans="6:17" ht="15.75" customHeight="1" x14ac:dyDescent="0.2">
      <c r="F23" s="16">
        <v>45547.015128991559</v>
      </c>
      <c r="G23" s="34">
        <v>45547.180382373721</v>
      </c>
      <c r="H23" s="27">
        <v>1957</v>
      </c>
      <c r="I23" s="27">
        <f t="shared" si="0"/>
        <v>-764.65463351210815</v>
      </c>
      <c r="J23" s="27">
        <f t="shared" si="1"/>
        <v>4310.30272735375</v>
      </c>
      <c r="K23" s="26" t="str">
        <f t="shared" si="7"/>
        <v>Good</v>
      </c>
      <c r="L23" s="25">
        <f t="shared" si="8"/>
        <v>1957</v>
      </c>
      <c r="M23" s="25">
        <f t="shared" si="2"/>
        <v>674.62057901529738</v>
      </c>
      <c r="N23" s="27">
        <f t="shared" si="3"/>
        <v>2778.601708374732</v>
      </c>
      <c r="O23" s="12" t="str">
        <f t="shared" si="4"/>
        <v>Good</v>
      </c>
      <c r="P23" s="27">
        <f t="shared" si="5"/>
        <v>1957</v>
      </c>
      <c r="Q23" s="25">
        <f t="shared" si="6"/>
        <v>1957</v>
      </c>
    </row>
    <row r="24" spans="6:17" ht="15.75" customHeight="1" x14ac:dyDescent="0.2">
      <c r="F24" s="16">
        <v>45546.426615914606</v>
      </c>
      <c r="G24" s="34">
        <v>45546.624666637581</v>
      </c>
      <c r="H24" s="27">
        <v>1661</v>
      </c>
      <c r="I24" s="27">
        <f t="shared" si="0"/>
        <v>-764.65463351210815</v>
      </c>
      <c r="J24" s="27">
        <f t="shared" si="1"/>
        <v>4310.30272735375</v>
      </c>
      <c r="K24" s="26" t="str">
        <f t="shared" si="7"/>
        <v>Good</v>
      </c>
      <c r="L24" s="25">
        <f t="shared" si="8"/>
        <v>1661</v>
      </c>
      <c r="M24" s="25">
        <f t="shared" si="2"/>
        <v>674.62057901529738</v>
      </c>
      <c r="N24" s="27">
        <f t="shared" si="3"/>
        <v>2778.601708374732</v>
      </c>
      <c r="O24" s="12" t="str">
        <f t="shared" si="4"/>
        <v>Good</v>
      </c>
      <c r="P24" s="27">
        <f t="shared" si="5"/>
        <v>1661</v>
      </c>
      <c r="Q24" s="25">
        <f t="shared" si="6"/>
        <v>1661</v>
      </c>
    </row>
    <row r="25" spans="6:17" ht="15.75" customHeight="1" x14ac:dyDescent="0.2">
      <c r="F25" s="16">
        <v>45545.82123153533</v>
      </c>
      <c r="G25" s="34">
        <v>45546.013784091549</v>
      </c>
      <c r="H25" s="27">
        <v>1799</v>
      </c>
      <c r="I25" s="27">
        <f t="shared" si="0"/>
        <v>-764.65463351210815</v>
      </c>
      <c r="J25" s="27">
        <f t="shared" si="1"/>
        <v>4310.30272735375</v>
      </c>
      <c r="K25" s="26" t="str">
        <f t="shared" si="7"/>
        <v>Good</v>
      </c>
      <c r="L25" s="25">
        <f t="shared" si="8"/>
        <v>1799</v>
      </c>
      <c r="M25" s="25">
        <f t="shared" si="2"/>
        <v>674.62057901529738</v>
      </c>
      <c r="N25" s="27">
        <f t="shared" si="3"/>
        <v>2778.601708374732</v>
      </c>
      <c r="O25" s="12" t="str">
        <f t="shared" si="4"/>
        <v>Good</v>
      </c>
      <c r="P25" s="27">
        <f t="shared" si="5"/>
        <v>1799</v>
      </c>
      <c r="Q25" s="25">
        <f t="shared" si="6"/>
        <v>1799</v>
      </c>
    </row>
    <row r="26" spans="6:17" ht="15.75" customHeight="1" x14ac:dyDescent="0.2">
      <c r="F26" s="16">
        <v>45545.25526598229</v>
      </c>
      <c r="G26" s="34">
        <v>45545.464145159691</v>
      </c>
      <c r="H26" s="27">
        <v>1951</v>
      </c>
      <c r="I26" s="27">
        <f t="shared" si="0"/>
        <v>-764.65463351210815</v>
      </c>
      <c r="J26" s="27">
        <f t="shared" si="1"/>
        <v>4310.30272735375</v>
      </c>
      <c r="K26" s="26" t="str">
        <f t="shared" si="7"/>
        <v>Good</v>
      </c>
      <c r="L26" s="25">
        <f t="shared" si="8"/>
        <v>1951</v>
      </c>
      <c r="M26" s="25">
        <f t="shared" si="2"/>
        <v>674.62057901529738</v>
      </c>
      <c r="N26" s="27">
        <f t="shared" si="3"/>
        <v>2778.601708374732</v>
      </c>
      <c r="O26" s="12" t="str">
        <f t="shared" si="4"/>
        <v>Good</v>
      </c>
      <c r="P26" s="27">
        <f t="shared" si="5"/>
        <v>1951</v>
      </c>
      <c r="Q26" s="25">
        <f t="shared" si="6"/>
        <v>1951</v>
      </c>
    </row>
    <row r="27" spans="6:17" ht="15.75" customHeight="1" x14ac:dyDescent="0.2">
      <c r="F27" s="16">
        <v>45544.716102886865</v>
      </c>
      <c r="G27" s="34">
        <v>45544.85512634823</v>
      </c>
      <c r="H27" s="27">
        <v>1817</v>
      </c>
      <c r="I27" s="27">
        <f t="shared" si="0"/>
        <v>-764.65463351210815</v>
      </c>
      <c r="J27" s="27">
        <f t="shared" si="1"/>
        <v>4310.30272735375</v>
      </c>
      <c r="K27" s="26" t="str">
        <f t="shared" si="7"/>
        <v>Good</v>
      </c>
      <c r="L27" s="25">
        <f t="shared" si="8"/>
        <v>1817</v>
      </c>
      <c r="M27" s="25">
        <f t="shared" si="2"/>
        <v>674.62057901529738</v>
      </c>
      <c r="N27" s="27">
        <f t="shared" si="3"/>
        <v>2778.601708374732</v>
      </c>
      <c r="O27" s="12" t="str">
        <f t="shared" si="4"/>
        <v>Good</v>
      </c>
      <c r="P27" s="27">
        <f t="shared" si="5"/>
        <v>1817</v>
      </c>
      <c r="Q27" s="25">
        <f t="shared" si="6"/>
        <v>1817</v>
      </c>
    </row>
    <row r="28" spans="6:17" ht="15.75" customHeight="1" x14ac:dyDescent="0.2">
      <c r="F28" s="16">
        <v>45544.152930147313</v>
      </c>
      <c r="G28" s="34">
        <v>45544.311564321928</v>
      </c>
      <c r="H28" s="27">
        <v>1778</v>
      </c>
      <c r="I28" s="27">
        <f t="shared" si="0"/>
        <v>-764.65463351210815</v>
      </c>
      <c r="J28" s="27">
        <f t="shared" si="1"/>
        <v>4310.30272735375</v>
      </c>
      <c r="K28" s="26" t="str">
        <f t="shared" si="7"/>
        <v>Good</v>
      </c>
      <c r="L28" s="25">
        <f t="shared" si="8"/>
        <v>1778</v>
      </c>
      <c r="M28" s="25">
        <f t="shared" si="2"/>
        <v>674.62057901529738</v>
      </c>
      <c r="N28" s="27">
        <f t="shared" si="3"/>
        <v>2778.601708374732</v>
      </c>
      <c r="O28" s="12" t="str">
        <f t="shared" si="4"/>
        <v>Good</v>
      </c>
      <c r="P28" s="27">
        <f t="shared" si="5"/>
        <v>1778</v>
      </c>
      <c r="Q28" s="25">
        <f t="shared" si="6"/>
        <v>1778</v>
      </c>
    </row>
    <row r="29" spans="6:17" ht="15.75" customHeight="1" x14ac:dyDescent="0.2">
      <c r="F29" s="16">
        <v>45541.97381513202</v>
      </c>
      <c r="G29" s="34">
        <v>45541.419446252337</v>
      </c>
      <c r="H29" s="27">
        <v>1699</v>
      </c>
      <c r="I29" s="27">
        <f t="shared" si="0"/>
        <v>-764.65463351210815</v>
      </c>
      <c r="J29" s="27">
        <f t="shared" si="1"/>
        <v>4310.30272735375</v>
      </c>
      <c r="K29" s="26" t="str">
        <f t="shared" si="7"/>
        <v>Good</v>
      </c>
      <c r="L29" s="25">
        <f t="shared" si="8"/>
        <v>1699</v>
      </c>
      <c r="M29" s="25">
        <f t="shared" si="2"/>
        <v>674.62057901529738</v>
      </c>
      <c r="N29" s="27">
        <f t="shared" si="3"/>
        <v>2778.601708374732</v>
      </c>
      <c r="O29" s="12" t="str">
        <f t="shared" si="4"/>
        <v>Good</v>
      </c>
      <c r="P29" s="27">
        <f t="shared" si="5"/>
        <v>1699</v>
      </c>
      <c r="Q29" s="25">
        <f t="shared" si="6"/>
        <v>1699</v>
      </c>
    </row>
    <row r="30" spans="6:17" ht="15.75" customHeight="1" x14ac:dyDescent="0.2">
      <c r="F30" s="16">
        <v>45541.390326885121</v>
      </c>
      <c r="G30" s="34">
        <v>45540.855857314724</v>
      </c>
      <c r="H30" s="27">
        <v>1845</v>
      </c>
      <c r="I30" s="27">
        <f t="shared" si="0"/>
        <v>-764.65463351210815</v>
      </c>
      <c r="J30" s="27">
        <f t="shared" si="1"/>
        <v>4310.30272735375</v>
      </c>
      <c r="K30" s="26" t="str">
        <f t="shared" si="7"/>
        <v>Good</v>
      </c>
      <c r="L30" s="25">
        <f t="shared" si="8"/>
        <v>1845</v>
      </c>
      <c r="M30" s="25">
        <f t="shared" si="2"/>
        <v>674.62057901529738</v>
      </c>
      <c r="N30" s="27">
        <f t="shared" si="3"/>
        <v>2778.601708374732</v>
      </c>
      <c r="O30" s="12" t="str">
        <f t="shared" si="4"/>
        <v>Good</v>
      </c>
      <c r="P30" s="27">
        <f t="shared" si="5"/>
        <v>1845</v>
      </c>
      <c r="Q30" s="25">
        <f t="shared" si="6"/>
        <v>1845</v>
      </c>
    </row>
    <row r="31" spans="6:17" ht="15.75" customHeight="1" x14ac:dyDescent="0.2">
      <c r="F31" s="16">
        <v>45540.793085229743</v>
      </c>
      <c r="G31" s="34">
        <v>45540.297225712748</v>
      </c>
      <c r="H31" s="27">
        <v>1649</v>
      </c>
      <c r="I31" s="27">
        <f t="shared" si="0"/>
        <v>-764.65463351210815</v>
      </c>
      <c r="J31" s="27">
        <f t="shared" si="1"/>
        <v>4310.30272735375</v>
      </c>
      <c r="K31" s="26" t="str">
        <f t="shared" si="7"/>
        <v>Good</v>
      </c>
      <c r="L31" s="25">
        <f t="shared" si="8"/>
        <v>1649</v>
      </c>
      <c r="M31" s="25">
        <f t="shared" si="2"/>
        <v>674.62057901529738</v>
      </c>
      <c r="N31" s="27">
        <f t="shared" si="3"/>
        <v>2778.601708374732</v>
      </c>
      <c r="O31" s="12" t="str">
        <f t="shared" si="4"/>
        <v>Good</v>
      </c>
      <c r="P31" s="27">
        <f t="shared" si="5"/>
        <v>1649</v>
      </c>
      <c r="Q31" s="25">
        <f t="shared" si="6"/>
        <v>1649</v>
      </c>
    </row>
    <row r="32" spans="6:17" ht="15.75" customHeight="1" x14ac:dyDescent="0.2">
      <c r="F32" s="16">
        <v>45540.246249801792</v>
      </c>
      <c r="G32" s="34">
        <v>45539.738021458666</v>
      </c>
      <c r="H32" s="27">
        <v>1692</v>
      </c>
      <c r="I32" s="27">
        <f t="shared" si="0"/>
        <v>-764.65463351210815</v>
      </c>
      <c r="J32" s="27">
        <f t="shared" si="1"/>
        <v>4310.30272735375</v>
      </c>
      <c r="K32" s="26" t="str">
        <f t="shared" si="7"/>
        <v>Good</v>
      </c>
      <c r="L32" s="25">
        <f t="shared" si="8"/>
        <v>1692</v>
      </c>
      <c r="M32" s="25">
        <f t="shared" si="2"/>
        <v>674.62057901529738</v>
      </c>
      <c r="N32" s="27">
        <f t="shared" si="3"/>
        <v>2778.601708374732</v>
      </c>
      <c r="O32" s="12" t="str">
        <f t="shared" si="4"/>
        <v>Good</v>
      </c>
      <c r="P32" s="27">
        <f t="shared" si="5"/>
        <v>1692</v>
      </c>
      <c r="Q32" s="25">
        <f t="shared" si="6"/>
        <v>1692</v>
      </c>
    </row>
    <row r="33" spans="6:17" ht="15.75" customHeight="1" x14ac:dyDescent="0.2">
      <c r="F33" s="16">
        <v>45539.653257542617</v>
      </c>
      <c r="G33" s="34">
        <v>45539.180003470334</v>
      </c>
      <c r="H33" s="27">
        <v>1759</v>
      </c>
      <c r="I33" s="27">
        <f t="shared" si="0"/>
        <v>-764.65463351210815</v>
      </c>
      <c r="J33" s="27">
        <f t="shared" si="1"/>
        <v>4310.30272735375</v>
      </c>
      <c r="K33" s="26" t="str">
        <f t="shared" si="7"/>
        <v>Good</v>
      </c>
      <c r="L33" s="25">
        <f t="shared" si="8"/>
        <v>1759</v>
      </c>
      <c r="M33" s="25">
        <f t="shared" si="2"/>
        <v>674.62057901529738</v>
      </c>
      <c r="N33" s="27">
        <f t="shared" si="3"/>
        <v>2778.601708374732</v>
      </c>
      <c r="O33" s="12" t="str">
        <f t="shared" si="4"/>
        <v>Good</v>
      </c>
      <c r="P33" s="27">
        <f t="shared" si="5"/>
        <v>1759</v>
      </c>
      <c r="Q33" s="25">
        <f t="shared" si="6"/>
        <v>1759</v>
      </c>
    </row>
    <row r="34" spans="6:17" ht="15.75" customHeight="1" x14ac:dyDescent="0.2">
      <c r="F34" s="16">
        <v>45539.075347453749</v>
      </c>
      <c r="G34" s="34">
        <v>45538.606280528125</v>
      </c>
      <c r="H34" s="27">
        <v>1638</v>
      </c>
      <c r="I34" s="27">
        <f t="shared" si="0"/>
        <v>-764.65463351210815</v>
      </c>
      <c r="J34" s="27">
        <f t="shared" si="1"/>
        <v>4310.30272735375</v>
      </c>
      <c r="K34" s="26" t="str">
        <f t="shared" si="7"/>
        <v>Good</v>
      </c>
      <c r="L34" s="25">
        <f t="shared" si="8"/>
        <v>1638</v>
      </c>
      <c r="M34" s="25">
        <f t="shared" si="2"/>
        <v>674.62057901529738</v>
      </c>
      <c r="N34" s="27">
        <f t="shared" si="3"/>
        <v>2778.601708374732</v>
      </c>
      <c r="O34" s="12" t="str">
        <f t="shared" si="4"/>
        <v>Good</v>
      </c>
      <c r="P34" s="27">
        <f t="shared" si="5"/>
        <v>1638</v>
      </c>
      <c r="Q34" s="25">
        <f t="shared" si="6"/>
        <v>1638</v>
      </c>
    </row>
    <row r="35" spans="6:17" ht="15.75" customHeight="1" x14ac:dyDescent="0.2">
      <c r="F35" s="16">
        <v>45538.509226260612</v>
      </c>
      <c r="G35" s="34">
        <v>45538.004011243618</v>
      </c>
      <c r="H35" s="27">
        <v>1740</v>
      </c>
      <c r="I35" s="27">
        <f t="shared" si="0"/>
        <v>-764.65463351210815</v>
      </c>
      <c r="J35" s="27">
        <f t="shared" si="1"/>
        <v>4310.30272735375</v>
      </c>
      <c r="K35" s="26" t="str">
        <f t="shared" si="7"/>
        <v>Good</v>
      </c>
      <c r="L35" s="25">
        <f t="shared" si="8"/>
        <v>1740</v>
      </c>
      <c r="M35" s="25">
        <f t="shared" si="2"/>
        <v>674.62057901529738</v>
      </c>
      <c r="N35" s="27">
        <f t="shared" si="3"/>
        <v>2778.601708374732</v>
      </c>
      <c r="O35" s="12" t="str">
        <f t="shared" si="4"/>
        <v>Good</v>
      </c>
      <c r="P35" s="27">
        <f t="shared" si="5"/>
        <v>1740</v>
      </c>
      <c r="Q35" s="25">
        <f t="shared" si="6"/>
        <v>1740</v>
      </c>
    </row>
    <row r="36" spans="6:17" ht="15.75" customHeight="1" x14ac:dyDescent="0.2">
      <c r="F36" s="16">
        <v>45537.979751553954</v>
      </c>
      <c r="G36" s="34">
        <v>45537.397970465194</v>
      </c>
      <c r="H36" s="27">
        <v>1638</v>
      </c>
      <c r="I36" s="27">
        <f t="shared" si="0"/>
        <v>-764.65463351210815</v>
      </c>
      <c r="J36" s="27">
        <f t="shared" si="1"/>
        <v>4310.30272735375</v>
      </c>
      <c r="K36" s="26" t="str">
        <f t="shared" si="7"/>
        <v>Good</v>
      </c>
      <c r="L36" s="25">
        <f t="shared" si="8"/>
        <v>1638</v>
      </c>
      <c r="M36" s="25">
        <f t="shared" si="2"/>
        <v>674.62057901529738</v>
      </c>
      <c r="N36" s="27">
        <f t="shared" si="3"/>
        <v>2778.601708374732</v>
      </c>
      <c r="O36" s="12" t="str">
        <f t="shared" si="4"/>
        <v>Good</v>
      </c>
      <c r="P36" s="27">
        <f t="shared" si="5"/>
        <v>1638</v>
      </c>
      <c r="Q36" s="25">
        <f t="shared" si="6"/>
        <v>1638</v>
      </c>
    </row>
    <row r="37" spans="6:17" ht="15.75" customHeight="1" x14ac:dyDescent="0.2">
      <c r="F37" s="16">
        <v>45537.411382967744</v>
      </c>
      <c r="G37" s="34">
        <v>45534.592753226825</v>
      </c>
      <c r="H37" s="27">
        <v>1674</v>
      </c>
      <c r="I37" s="27">
        <f t="shared" si="0"/>
        <v>-764.65463351210815</v>
      </c>
      <c r="J37" s="27">
        <f t="shared" si="1"/>
        <v>4310.30272735375</v>
      </c>
      <c r="K37" s="26" t="str">
        <f t="shared" si="7"/>
        <v>Good</v>
      </c>
      <c r="L37" s="25">
        <f t="shared" si="8"/>
        <v>1674</v>
      </c>
      <c r="M37" s="25">
        <f t="shared" si="2"/>
        <v>674.62057901529738</v>
      </c>
      <c r="N37" s="27">
        <f t="shared" si="3"/>
        <v>2778.601708374732</v>
      </c>
      <c r="O37" s="12" t="str">
        <f t="shared" si="4"/>
        <v>Good</v>
      </c>
      <c r="P37" s="27">
        <f t="shared" si="5"/>
        <v>1674</v>
      </c>
      <c r="Q37" s="25">
        <f t="shared" si="6"/>
        <v>1674</v>
      </c>
    </row>
    <row r="38" spans="6:17" ht="15.75" customHeight="1" x14ac:dyDescent="0.2">
      <c r="F38" s="16">
        <v>45534.497399395899</v>
      </c>
      <c r="G38" s="34">
        <v>45533.98921918789</v>
      </c>
      <c r="H38" s="27">
        <v>1670</v>
      </c>
      <c r="I38" s="27">
        <f t="shared" si="0"/>
        <v>-764.65463351210815</v>
      </c>
      <c r="J38" s="27">
        <f t="shared" si="1"/>
        <v>4310.30272735375</v>
      </c>
      <c r="K38" s="26" t="str">
        <f t="shared" si="7"/>
        <v>Good</v>
      </c>
      <c r="L38" s="25">
        <f t="shared" si="8"/>
        <v>1670</v>
      </c>
      <c r="M38" s="25">
        <f t="shared" si="2"/>
        <v>674.62057901529738</v>
      </c>
      <c r="N38" s="27">
        <f t="shared" si="3"/>
        <v>2778.601708374732</v>
      </c>
      <c r="O38" s="12" t="str">
        <f t="shared" si="4"/>
        <v>Good</v>
      </c>
      <c r="P38" s="27">
        <f t="shared" si="5"/>
        <v>1670</v>
      </c>
      <c r="Q38" s="25">
        <f t="shared" si="6"/>
        <v>1670</v>
      </c>
    </row>
    <row r="39" spans="6:17" ht="15.75" customHeight="1" x14ac:dyDescent="0.2">
      <c r="F39" s="16">
        <v>45533.88937343064</v>
      </c>
      <c r="G39" s="34">
        <v>45533.456132133055</v>
      </c>
      <c r="H39" s="27">
        <v>1473</v>
      </c>
      <c r="I39" s="27">
        <f t="shared" si="0"/>
        <v>-764.65463351210815</v>
      </c>
      <c r="J39" s="27">
        <f t="shared" si="1"/>
        <v>4310.30272735375</v>
      </c>
      <c r="K39" s="26" t="str">
        <f t="shared" si="7"/>
        <v>Good</v>
      </c>
      <c r="L39" s="25">
        <f t="shared" si="8"/>
        <v>1473</v>
      </c>
      <c r="M39" s="25">
        <f t="shared" si="2"/>
        <v>674.62057901529738</v>
      </c>
      <c r="N39" s="27">
        <f t="shared" si="3"/>
        <v>2778.601708374732</v>
      </c>
      <c r="O39" s="12" t="str">
        <f t="shared" si="4"/>
        <v>Good</v>
      </c>
      <c r="P39" s="27">
        <f t="shared" si="5"/>
        <v>1473</v>
      </c>
      <c r="Q39" s="25">
        <f t="shared" si="6"/>
        <v>1473</v>
      </c>
    </row>
    <row r="40" spans="6:17" ht="15.75" customHeight="1" x14ac:dyDescent="0.2">
      <c r="F40" s="16">
        <v>45533.290415336465</v>
      </c>
      <c r="G40" s="34">
        <v>45532.917672115735</v>
      </c>
      <c r="H40" s="27">
        <v>1547</v>
      </c>
      <c r="I40" s="27">
        <f t="shared" si="0"/>
        <v>-764.65463351210815</v>
      </c>
      <c r="J40" s="27">
        <f t="shared" si="1"/>
        <v>4310.30272735375</v>
      </c>
      <c r="K40" s="26" t="str">
        <f t="shared" si="7"/>
        <v>Good</v>
      </c>
      <c r="L40" s="25">
        <f t="shared" si="8"/>
        <v>1547</v>
      </c>
      <c r="M40" s="25">
        <f t="shared" si="2"/>
        <v>674.62057901529738</v>
      </c>
      <c r="N40" s="27">
        <f t="shared" si="3"/>
        <v>2778.601708374732</v>
      </c>
      <c r="O40" s="12" t="str">
        <f t="shared" si="4"/>
        <v>Good</v>
      </c>
      <c r="P40" s="27">
        <f t="shared" si="5"/>
        <v>1547</v>
      </c>
      <c r="Q40" s="25">
        <f t="shared" si="6"/>
        <v>1547</v>
      </c>
    </row>
    <row r="41" spans="6:17" ht="15.75" customHeight="1" x14ac:dyDescent="0.2">
      <c r="F41" s="16">
        <v>45532.718324735572</v>
      </c>
      <c r="G41" s="34">
        <v>45532.364994056567</v>
      </c>
      <c r="H41" s="27">
        <v>1476</v>
      </c>
      <c r="I41" s="27">
        <f t="shared" si="0"/>
        <v>-764.65463351210815</v>
      </c>
      <c r="J41" s="27">
        <f t="shared" si="1"/>
        <v>4310.30272735375</v>
      </c>
      <c r="K41" s="26" t="str">
        <f t="shared" si="7"/>
        <v>Good</v>
      </c>
      <c r="L41" s="25">
        <f t="shared" si="8"/>
        <v>1476</v>
      </c>
      <c r="M41" s="25">
        <f t="shared" si="2"/>
        <v>674.62057901529738</v>
      </c>
      <c r="N41" s="27">
        <f t="shared" si="3"/>
        <v>2778.601708374732</v>
      </c>
      <c r="O41" s="12" t="str">
        <f t="shared" si="4"/>
        <v>Good</v>
      </c>
      <c r="P41" s="27">
        <f t="shared" si="5"/>
        <v>1476</v>
      </c>
      <c r="Q41" s="25">
        <f t="shared" si="6"/>
        <v>1476</v>
      </c>
    </row>
    <row r="42" spans="6:17" ht="15.75" customHeight="1" x14ac:dyDescent="0.2">
      <c r="F42" s="16">
        <v>45532.145695522675</v>
      </c>
      <c r="G42" s="34">
        <v>45531.833701808573</v>
      </c>
      <c r="H42" s="27">
        <v>1745</v>
      </c>
      <c r="I42" s="27">
        <f t="shared" si="0"/>
        <v>-764.65463351210815</v>
      </c>
      <c r="J42" s="27">
        <f t="shared" si="1"/>
        <v>4310.30272735375</v>
      </c>
      <c r="K42" s="26" t="str">
        <f t="shared" si="7"/>
        <v>Good</v>
      </c>
      <c r="L42" s="25">
        <f t="shared" si="8"/>
        <v>1745</v>
      </c>
      <c r="M42" s="25">
        <f t="shared" si="2"/>
        <v>674.62057901529738</v>
      </c>
      <c r="N42" s="27">
        <f t="shared" si="3"/>
        <v>2778.601708374732</v>
      </c>
      <c r="O42" s="12" t="str">
        <f t="shared" si="4"/>
        <v>Good</v>
      </c>
      <c r="P42" s="27">
        <f t="shared" si="5"/>
        <v>1745</v>
      </c>
      <c r="Q42" s="25">
        <f t="shared" si="6"/>
        <v>1745</v>
      </c>
    </row>
    <row r="43" spans="6:17" ht="15.75" customHeight="1" x14ac:dyDescent="0.2">
      <c r="F43" s="16">
        <v>45531.608162523924</v>
      </c>
      <c r="G43" s="34">
        <v>45531.265797004839</v>
      </c>
      <c r="H43" s="27">
        <v>1460</v>
      </c>
      <c r="I43" s="27">
        <f t="shared" si="0"/>
        <v>-764.65463351210815</v>
      </c>
      <c r="J43" s="27">
        <f t="shared" si="1"/>
        <v>4310.30272735375</v>
      </c>
      <c r="K43" s="26" t="str">
        <f t="shared" si="7"/>
        <v>Good</v>
      </c>
      <c r="L43" s="25">
        <f t="shared" si="8"/>
        <v>1460</v>
      </c>
      <c r="M43" s="25">
        <f t="shared" si="2"/>
        <v>674.62057901529738</v>
      </c>
      <c r="N43" s="27">
        <f t="shared" si="3"/>
        <v>2778.601708374732</v>
      </c>
      <c r="O43" s="12" t="str">
        <f t="shared" si="4"/>
        <v>Good</v>
      </c>
      <c r="P43" s="27">
        <f t="shared" si="5"/>
        <v>1460</v>
      </c>
      <c r="Q43" s="25">
        <f t="shared" si="6"/>
        <v>1460</v>
      </c>
    </row>
    <row r="44" spans="6:17" ht="15.75" customHeight="1" x14ac:dyDescent="0.2">
      <c r="F44" s="16">
        <v>45531.019388722489</v>
      </c>
      <c r="G44" s="34">
        <v>45530.682200810021</v>
      </c>
      <c r="H44" s="27">
        <v>1586</v>
      </c>
      <c r="I44" s="27">
        <f t="shared" si="0"/>
        <v>-764.65463351210815</v>
      </c>
      <c r="J44" s="27">
        <f t="shared" si="1"/>
        <v>4310.30272735375</v>
      </c>
      <c r="K44" s="26" t="str">
        <f t="shared" si="7"/>
        <v>Good</v>
      </c>
      <c r="L44" s="25">
        <f t="shared" si="8"/>
        <v>1586</v>
      </c>
      <c r="M44" s="25">
        <f t="shared" si="2"/>
        <v>674.62057901529738</v>
      </c>
      <c r="N44" s="27">
        <f t="shared" si="3"/>
        <v>2778.601708374732</v>
      </c>
      <c r="O44" s="12" t="str">
        <f t="shared" si="4"/>
        <v>Good</v>
      </c>
      <c r="P44" s="27">
        <f t="shared" si="5"/>
        <v>1586</v>
      </c>
      <c r="Q44" s="25">
        <f t="shared" si="6"/>
        <v>1586</v>
      </c>
    </row>
    <row r="45" spans="6:17" ht="15.75" customHeight="1" x14ac:dyDescent="0.2">
      <c r="F45" s="16">
        <v>45530.453854496402</v>
      </c>
      <c r="G45" s="34">
        <v>45530.088569036598</v>
      </c>
      <c r="H45" s="27">
        <v>1720</v>
      </c>
      <c r="I45" s="27">
        <f t="shared" si="0"/>
        <v>-764.65463351210815</v>
      </c>
      <c r="J45" s="27">
        <f t="shared" si="1"/>
        <v>4310.30272735375</v>
      </c>
      <c r="K45" s="26" t="str">
        <f t="shared" si="7"/>
        <v>Good</v>
      </c>
      <c r="L45" s="25">
        <f t="shared" si="8"/>
        <v>1720</v>
      </c>
      <c r="M45" s="25">
        <f t="shared" si="2"/>
        <v>674.62057901529738</v>
      </c>
      <c r="N45" s="27">
        <f t="shared" si="3"/>
        <v>2778.601708374732</v>
      </c>
      <c r="O45" s="12" t="str">
        <f t="shared" si="4"/>
        <v>Good</v>
      </c>
      <c r="P45" s="27">
        <f t="shared" si="5"/>
        <v>1720</v>
      </c>
      <c r="Q45" s="25">
        <f t="shared" si="6"/>
        <v>1720</v>
      </c>
    </row>
    <row r="46" spans="6:17" ht="15.75" customHeight="1" x14ac:dyDescent="0.2">
      <c r="F46" s="16">
        <v>45527.607928542515</v>
      </c>
      <c r="G46" s="34">
        <v>45527.791369183447</v>
      </c>
      <c r="H46" s="27">
        <v>1604</v>
      </c>
      <c r="I46" s="27">
        <f t="shared" si="0"/>
        <v>-764.65463351210815</v>
      </c>
      <c r="J46" s="27">
        <f t="shared" si="1"/>
        <v>4310.30272735375</v>
      </c>
      <c r="K46" s="26" t="str">
        <f t="shared" si="7"/>
        <v>Good</v>
      </c>
      <c r="L46" s="25">
        <f t="shared" si="8"/>
        <v>1604</v>
      </c>
      <c r="M46" s="25">
        <f t="shared" si="2"/>
        <v>674.62057901529738</v>
      </c>
      <c r="N46" s="27">
        <f t="shared" si="3"/>
        <v>2778.601708374732</v>
      </c>
      <c r="O46" s="12" t="str">
        <f t="shared" si="4"/>
        <v>Good</v>
      </c>
      <c r="P46" s="27">
        <f t="shared" si="5"/>
        <v>1604</v>
      </c>
      <c r="Q46" s="25">
        <f t="shared" si="6"/>
        <v>1604</v>
      </c>
    </row>
    <row r="47" spans="6:17" ht="15.75" customHeight="1" x14ac:dyDescent="0.2">
      <c r="F47" s="16">
        <v>45527.009961651718</v>
      </c>
      <c r="G47" s="34">
        <v>45527.201652431773</v>
      </c>
      <c r="H47" s="27">
        <v>1476</v>
      </c>
      <c r="I47" s="27">
        <f t="shared" si="0"/>
        <v>-764.65463351210815</v>
      </c>
      <c r="J47" s="27">
        <f t="shared" si="1"/>
        <v>4310.30272735375</v>
      </c>
      <c r="K47" s="26" t="str">
        <f t="shared" si="7"/>
        <v>Good</v>
      </c>
      <c r="L47" s="25">
        <f t="shared" si="8"/>
        <v>1476</v>
      </c>
      <c r="M47" s="25">
        <f t="shared" si="2"/>
        <v>674.62057901529738</v>
      </c>
      <c r="N47" s="27">
        <f t="shared" si="3"/>
        <v>2778.601708374732</v>
      </c>
      <c r="O47" s="12" t="str">
        <f t="shared" si="4"/>
        <v>Good</v>
      </c>
      <c r="P47" s="27">
        <f t="shared" si="5"/>
        <v>1476</v>
      </c>
      <c r="Q47" s="25">
        <f t="shared" si="6"/>
        <v>1476</v>
      </c>
    </row>
    <row r="48" spans="6:17" ht="15.75" customHeight="1" x14ac:dyDescent="0.2">
      <c r="F48" s="16">
        <v>45526.403886182234</v>
      </c>
      <c r="G48" s="34">
        <v>45526.608831891681</v>
      </c>
      <c r="H48" s="27">
        <v>1440</v>
      </c>
      <c r="I48" s="27">
        <f t="shared" si="0"/>
        <v>-764.65463351210815</v>
      </c>
      <c r="J48" s="27">
        <f t="shared" si="1"/>
        <v>4310.30272735375</v>
      </c>
      <c r="K48" s="26" t="str">
        <f t="shared" si="7"/>
        <v>Good</v>
      </c>
      <c r="L48" s="25">
        <f t="shared" si="8"/>
        <v>1440</v>
      </c>
      <c r="M48" s="25">
        <f t="shared" si="2"/>
        <v>674.62057901529738</v>
      </c>
      <c r="N48" s="27">
        <f t="shared" si="3"/>
        <v>2778.601708374732</v>
      </c>
      <c r="O48" s="12" t="str">
        <f t="shared" si="4"/>
        <v>Good</v>
      </c>
      <c r="P48" s="27">
        <f t="shared" si="5"/>
        <v>1440</v>
      </c>
      <c r="Q48" s="25">
        <f t="shared" si="6"/>
        <v>1440</v>
      </c>
    </row>
    <row r="49" spans="6:17" ht="15.75" customHeight="1" x14ac:dyDescent="0.2">
      <c r="F49" s="16">
        <v>45525.865375442867</v>
      </c>
      <c r="G49" s="34">
        <v>45526.05411229319</v>
      </c>
      <c r="H49" s="27">
        <v>1702</v>
      </c>
      <c r="I49" s="27">
        <f t="shared" si="0"/>
        <v>-764.65463351210815</v>
      </c>
      <c r="J49" s="27">
        <f t="shared" si="1"/>
        <v>4310.30272735375</v>
      </c>
      <c r="K49" s="26" t="str">
        <f t="shared" si="7"/>
        <v>Good</v>
      </c>
      <c r="L49" s="25">
        <f t="shared" si="8"/>
        <v>1702</v>
      </c>
      <c r="M49" s="25">
        <f t="shared" si="2"/>
        <v>674.62057901529738</v>
      </c>
      <c r="N49" s="27">
        <f t="shared" si="3"/>
        <v>2778.601708374732</v>
      </c>
      <c r="O49" s="12" t="str">
        <f t="shared" si="4"/>
        <v>Good</v>
      </c>
      <c r="P49" s="27">
        <f t="shared" si="5"/>
        <v>1702</v>
      </c>
      <c r="Q49" s="25">
        <f t="shared" si="6"/>
        <v>1702</v>
      </c>
    </row>
    <row r="50" spans="6:17" ht="15.75" customHeight="1" x14ac:dyDescent="0.2">
      <c r="F50" s="16">
        <v>45525.309098243662</v>
      </c>
      <c r="G50" s="34">
        <v>45525.487138220487</v>
      </c>
      <c r="H50" s="27">
        <v>1530</v>
      </c>
      <c r="I50" s="27">
        <f t="shared" si="0"/>
        <v>-764.65463351210815</v>
      </c>
      <c r="J50" s="27">
        <f t="shared" si="1"/>
        <v>4310.30272735375</v>
      </c>
      <c r="K50" s="26" t="str">
        <f t="shared" si="7"/>
        <v>Good</v>
      </c>
      <c r="L50" s="25">
        <f t="shared" si="8"/>
        <v>1530</v>
      </c>
      <c r="M50" s="25">
        <f t="shared" si="2"/>
        <v>674.62057901529738</v>
      </c>
      <c r="N50" s="27">
        <f t="shared" si="3"/>
        <v>2778.601708374732</v>
      </c>
      <c r="O50" s="12" t="str">
        <f t="shared" si="4"/>
        <v>Good</v>
      </c>
      <c r="P50" s="27">
        <f t="shared" si="5"/>
        <v>1530</v>
      </c>
      <c r="Q50" s="25">
        <f t="shared" si="6"/>
        <v>1530</v>
      </c>
    </row>
    <row r="51" spans="6:17" ht="15.75" customHeight="1" x14ac:dyDescent="0.2">
      <c r="F51" s="16">
        <v>45524.734884886078</v>
      </c>
      <c r="G51" s="34">
        <v>45524.933217228412</v>
      </c>
      <c r="H51" s="27">
        <v>1654</v>
      </c>
      <c r="I51" s="27">
        <f t="shared" si="0"/>
        <v>-764.65463351210815</v>
      </c>
      <c r="J51" s="27">
        <f t="shared" si="1"/>
        <v>4310.30272735375</v>
      </c>
      <c r="K51" s="26" t="str">
        <f t="shared" si="7"/>
        <v>Good</v>
      </c>
      <c r="L51" s="25">
        <f t="shared" si="8"/>
        <v>1654</v>
      </c>
      <c r="M51" s="25">
        <f t="shared" si="2"/>
        <v>674.62057901529738</v>
      </c>
      <c r="N51" s="27">
        <f t="shared" si="3"/>
        <v>2778.601708374732</v>
      </c>
      <c r="O51" s="12" t="str">
        <f t="shared" si="4"/>
        <v>Good</v>
      </c>
      <c r="P51" s="27">
        <f t="shared" si="5"/>
        <v>1654</v>
      </c>
      <c r="Q51" s="25">
        <f t="shared" si="6"/>
        <v>1654</v>
      </c>
    </row>
    <row r="52" spans="6:17" ht="15.75" customHeight="1" x14ac:dyDescent="0.2">
      <c r="F52" s="16">
        <v>45524.145868602027</v>
      </c>
      <c r="G52" s="34">
        <v>45524.398726510881</v>
      </c>
      <c r="H52" s="27">
        <v>1365</v>
      </c>
      <c r="I52" s="27">
        <f t="shared" si="0"/>
        <v>-764.65463351210815</v>
      </c>
      <c r="J52" s="27">
        <f t="shared" si="1"/>
        <v>4310.30272735375</v>
      </c>
      <c r="K52" s="26" t="str">
        <f t="shared" si="7"/>
        <v>Good</v>
      </c>
      <c r="L52" s="25">
        <f t="shared" si="8"/>
        <v>1365</v>
      </c>
      <c r="M52" s="25">
        <f t="shared" si="2"/>
        <v>674.62057901529738</v>
      </c>
      <c r="N52" s="27">
        <f t="shared" si="3"/>
        <v>2778.601708374732</v>
      </c>
      <c r="O52" s="12" t="str">
        <f t="shared" si="4"/>
        <v>Good</v>
      </c>
      <c r="P52" s="27">
        <f t="shared" si="5"/>
        <v>1365</v>
      </c>
      <c r="Q52" s="25">
        <f t="shared" si="6"/>
        <v>1365</v>
      </c>
    </row>
    <row r="53" spans="6:17" ht="15.75" customHeight="1" x14ac:dyDescent="0.2">
      <c r="F53" s="16">
        <v>45523.580933423043</v>
      </c>
      <c r="G53" s="34">
        <v>45523.814140402414</v>
      </c>
      <c r="H53" s="27">
        <v>1519</v>
      </c>
      <c r="I53" s="27">
        <f t="shared" si="0"/>
        <v>-764.65463351210815</v>
      </c>
      <c r="J53" s="27">
        <f t="shared" si="1"/>
        <v>4310.30272735375</v>
      </c>
      <c r="K53" s="26" t="str">
        <f t="shared" si="7"/>
        <v>Good</v>
      </c>
      <c r="L53" s="25">
        <f t="shared" si="8"/>
        <v>1519</v>
      </c>
      <c r="M53" s="25">
        <f t="shared" si="2"/>
        <v>674.62057901529738</v>
      </c>
      <c r="N53" s="27">
        <f t="shared" si="3"/>
        <v>2778.601708374732</v>
      </c>
      <c r="O53" s="12" t="str">
        <f t="shared" si="4"/>
        <v>Good</v>
      </c>
      <c r="P53" s="27">
        <f t="shared" si="5"/>
        <v>1519</v>
      </c>
      <c r="Q53" s="25">
        <f t="shared" si="6"/>
        <v>1519</v>
      </c>
    </row>
    <row r="54" spans="6:17" ht="15.75" customHeight="1" x14ac:dyDescent="0.2">
      <c r="F54" s="16">
        <v>45520.695662051447</v>
      </c>
      <c r="G54" s="34">
        <v>45523.219507889014</v>
      </c>
      <c r="H54" s="27">
        <v>1542</v>
      </c>
      <c r="I54" s="27">
        <f t="shared" si="0"/>
        <v>-764.65463351210815</v>
      </c>
      <c r="J54" s="27">
        <f t="shared" si="1"/>
        <v>4310.30272735375</v>
      </c>
      <c r="K54" s="26" t="str">
        <f t="shared" si="7"/>
        <v>Good</v>
      </c>
      <c r="L54" s="25">
        <f t="shared" si="8"/>
        <v>1542</v>
      </c>
      <c r="M54" s="25">
        <f t="shared" si="2"/>
        <v>674.62057901529738</v>
      </c>
      <c r="N54" s="27">
        <f t="shared" si="3"/>
        <v>2778.601708374732</v>
      </c>
      <c r="O54" s="12" t="str">
        <f t="shared" si="4"/>
        <v>Good</v>
      </c>
      <c r="P54" s="27">
        <f t="shared" si="5"/>
        <v>1542</v>
      </c>
      <c r="Q54" s="25">
        <f t="shared" si="6"/>
        <v>1542</v>
      </c>
    </row>
    <row r="55" spans="6:17" ht="15.75" customHeight="1" x14ac:dyDescent="0.2">
      <c r="F55" s="16">
        <v>45520.130395003413</v>
      </c>
      <c r="G55" s="34">
        <v>45520.968394166179</v>
      </c>
      <c r="H55" s="27">
        <v>1567</v>
      </c>
      <c r="I55" s="27">
        <f t="shared" si="0"/>
        <v>-764.65463351210815</v>
      </c>
      <c r="J55" s="27">
        <f t="shared" si="1"/>
        <v>4310.30272735375</v>
      </c>
      <c r="K55" s="26" t="str">
        <f t="shared" si="7"/>
        <v>Good</v>
      </c>
      <c r="L55" s="25">
        <f t="shared" si="8"/>
        <v>1567</v>
      </c>
      <c r="M55" s="25">
        <f t="shared" si="2"/>
        <v>674.62057901529738</v>
      </c>
      <c r="N55" s="27">
        <f t="shared" si="3"/>
        <v>2778.601708374732</v>
      </c>
      <c r="O55" s="12" t="str">
        <f t="shared" si="4"/>
        <v>Good</v>
      </c>
      <c r="P55" s="27">
        <f t="shared" si="5"/>
        <v>1567</v>
      </c>
      <c r="Q55" s="25">
        <f t="shared" si="6"/>
        <v>1567</v>
      </c>
    </row>
    <row r="56" spans="6:17" ht="15.75" customHeight="1" x14ac:dyDescent="0.2">
      <c r="F56" s="16">
        <v>45519.587369672132</v>
      </c>
      <c r="G56" s="34">
        <v>45520.420858342666</v>
      </c>
      <c r="H56" s="27">
        <v>1397</v>
      </c>
      <c r="I56" s="27">
        <f t="shared" si="0"/>
        <v>-764.65463351210815</v>
      </c>
      <c r="J56" s="27">
        <f t="shared" si="1"/>
        <v>4310.30272735375</v>
      </c>
      <c r="K56" s="26" t="str">
        <f t="shared" si="7"/>
        <v>Good</v>
      </c>
      <c r="L56" s="25">
        <f t="shared" si="8"/>
        <v>1397</v>
      </c>
      <c r="M56" s="25">
        <f t="shared" si="2"/>
        <v>674.62057901529738</v>
      </c>
      <c r="N56" s="27">
        <f t="shared" si="3"/>
        <v>2778.601708374732</v>
      </c>
      <c r="O56" s="12" t="str">
        <f t="shared" si="4"/>
        <v>Good</v>
      </c>
      <c r="P56" s="27">
        <f t="shared" si="5"/>
        <v>1397</v>
      </c>
      <c r="Q56" s="25">
        <f t="shared" si="6"/>
        <v>1397</v>
      </c>
    </row>
    <row r="57" spans="6:17" ht="15.75" customHeight="1" x14ac:dyDescent="0.2">
      <c r="F57" s="16">
        <v>45519.017424437923</v>
      </c>
      <c r="G57" s="34">
        <v>45519.819040848917</v>
      </c>
      <c r="H57" s="27">
        <v>1262</v>
      </c>
      <c r="I57" s="27">
        <f t="shared" si="0"/>
        <v>-764.65463351210815</v>
      </c>
      <c r="J57" s="27">
        <f t="shared" si="1"/>
        <v>4310.30272735375</v>
      </c>
      <c r="K57" s="26" t="str">
        <f t="shared" si="7"/>
        <v>Good</v>
      </c>
      <c r="L57" s="25">
        <f t="shared" si="8"/>
        <v>1262</v>
      </c>
      <c r="M57" s="25">
        <f t="shared" si="2"/>
        <v>674.62057901529738</v>
      </c>
      <c r="N57" s="27">
        <f t="shared" si="3"/>
        <v>2778.601708374732</v>
      </c>
      <c r="O57" s="12" t="str">
        <f t="shared" si="4"/>
        <v>Good</v>
      </c>
      <c r="P57" s="27">
        <f t="shared" si="5"/>
        <v>1262</v>
      </c>
      <c r="Q57" s="25">
        <f t="shared" si="6"/>
        <v>1262</v>
      </c>
    </row>
    <row r="58" spans="6:17" ht="15.75" customHeight="1" x14ac:dyDescent="0.2">
      <c r="F58" s="16">
        <v>45518.410473550248</v>
      </c>
      <c r="G58" s="34">
        <v>45519.258358048217</v>
      </c>
      <c r="H58" s="27">
        <v>1292</v>
      </c>
      <c r="I58" s="27">
        <f t="shared" si="0"/>
        <v>-764.65463351210815</v>
      </c>
      <c r="J58" s="27">
        <f t="shared" si="1"/>
        <v>4310.30272735375</v>
      </c>
      <c r="K58" s="26" t="str">
        <f t="shared" si="7"/>
        <v>Good</v>
      </c>
      <c r="L58" s="25">
        <f t="shared" si="8"/>
        <v>1292</v>
      </c>
      <c r="M58" s="25">
        <f t="shared" si="2"/>
        <v>674.62057901529738</v>
      </c>
      <c r="N58" s="27">
        <f t="shared" si="3"/>
        <v>2778.601708374732</v>
      </c>
      <c r="O58" s="12" t="str">
        <f t="shared" si="4"/>
        <v>Good</v>
      </c>
      <c r="P58" s="27">
        <f t="shared" si="5"/>
        <v>1292</v>
      </c>
      <c r="Q58" s="25">
        <f t="shared" si="6"/>
        <v>1292</v>
      </c>
    </row>
    <row r="59" spans="6:17" ht="15.75" customHeight="1" x14ac:dyDescent="0.2">
      <c r="F59" s="16">
        <v>45517.868548382343</v>
      </c>
      <c r="G59" s="34">
        <v>45518.722121060579</v>
      </c>
      <c r="H59" s="27">
        <v>1335</v>
      </c>
      <c r="I59" s="27">
        <f t="shared" si="0"/>
        <v>-764.65463351210815</v>
      </c>
      <c r="J59" s="27">
        <f t="shared" si="1"/>
        <v>4310.30272735375</v>
      </c>
      <c r="K59" s="26" t="str">
        <f t="shared" si="7"/>
        <v>Good</v>
      </c>
      <c r="L59" s="25">
        <f t="shared" si="8"/>
        <v>1335</v>
      </c>
      <c r="M59" s="25">
        <f t="shared" si="2"/>
        <v>674.62057901529738</v>
      </c>
      <c r="N59" s="27">
        <f t="shared" si="3"/>
        <v>2778.601708374732</v>
      </c>
      <c r="O59" s="12" t="str">
        <f t="shared" si="4"/>
        <v>Good</v>
      </c>
      <c r="P59" s="27">
        <f t="shared" si="5"/>
        <v>1335</v>
      </c>
      <c r="Q59" s="25">
        <f t="shared" si="6"/>
        <v>1335</v>
      </c>
    </row>
    <row r="60" spans="6:17" ht="15.75" customHeight="1" x14ac:dyDescent="0.2">
      <c r="F60" s="16">
        <v>45517.265008956703</v>
      </c>
      <c r="G60" s="34">
        <v>45518.10813398454</v>
      </c>
      <c r="H60" s="27">
        <v>1433</v>
      </c>
      <c r="I60" s="27">
        <f t="shared" si="0"/>
        <v>-764.65463351210815</v>
      </c>
      <c r="J60" s="27">
        <f t="shared" si="1"/>
        <v>4310.30272735375</v>
      </c>
      <c r="K60" s="26" t="str">
        <f t="shared" si="7"/>
        <v>Good</v>
      </c>
      <c r="L60" s="25">
        <f t="shared" si="8"/>
        <v>1433</v>
      </c>
      <c r="M60" s="25">
        <f t="shared" si="2"/>
        <v>674.62057901529738</v>
      </c>
      <c r="N60" s="27">
        <f t="shared" si="3"/>
        <v>2778.601708374732</v>
      </c>
      <c r="O60" s="12" t="str">
        <f t="shared" si="4"/>
        <v>Good</v>
      </c>
      <c r="P60" s="27">
        <f t="shared" si="5"/>
        <v>1433</v>
      </c>
      <c r="Q60" s="25">
        <f t="shared" si="6"/>
        <v>1433</v>
      </c>
    </row>
    <row r="61" spans="6:17" ht="15.75" customHeight="1" x14ac:dyDescent="0.2">
      <c r="F61" s="16">
        <v>45516.705225273778</v>
      </c>
      <c r="G61" s="34">
        <v>45517.563745288164</v>
      </c>
      <c r="H61" s="27">
        <v>1308</v>
      </c>
      <c r="I61" s="27">
        <f t="shared" si="0"/>
        <v>-764.65463351210815</v>
      </c>
      <c r="J61" s="27">
        <f t="shared" si="1"/>
        <v>4310.30272735375</v>
      </c>
      <c r="K61" s="26" t="str">
        <f t="shared" si="7"/>
        <v>Good</v>
      </c>
      <c r="L61" s="25">
        <f t="shared" si="8"/>
        <v>1308</v>
      </c>
      <c r="M61" s="25">
        <f t="shared" si="2"/>
        <v>674.62057901529738</v>
      </c>
      <c r="N61" s="27">
        <f t="shared" si="3"/>
        <v>2778.601708374732</v>
      </c>
      <c r="O61" s="12" t="str">
        <f t="shared" si="4"/>
        <v>Good</v>
      </c>
      <c r="P61" s="27">
        <f t="shared" si="5"/>
        <v>1308</v>
      </c>
      <c r="Q61" s="25">
        <f t="shared" si="6"/>
        <v>1308</v>
      </c>
    </row>
    <row r="62" spans="6:17" ht="15.75" customHeight="1" x14ac:dyDescent="0.2">
      <c r="F62" s="16">
        <v>45516.126487058878</v>
      </c>
      <c r="G62" s="34">
        <v>45517.006913089419</v>
      </c>
      <c r="H62" s="27">
        <v>1353</v>
      </c>
      <c r="I62" s="27">
        <f t="shared" si="0"/>
        <v>-764.65463351210815</v>
      </c>
      <c r="J62" s="27">
        <f t="shared" si="1"/>
        <v>4310.30272735375</v>
      </c>
      <c r="K62" s="26" t="str">
        <f t="shared" si="7"/>
        <v>Good</v>
      </c>
      <c r="L62" s="25">
        <f t="shared" si="8"/>
        <v>1353</v>
      </c>
      <c r="M62" s="25">
        <f t="shared" si="2"/>
        <v>674.62057901529738</v>
      </c>
      <c r="N62" s="27">
        <f t="shared" si="3"/>
        <v>2778.601708374732</v>
      </c>
      <c r="O62" s="12" t="str">
        <f t="shared" si="4"/>
        <v>Good</v>
      </c>
      <c r="P62" s="27">
        <f t="shared" si="5"/>
        <v>1353</v>
      </c>
      <c r="Q62" s="25">
        <f t="shared" si="6"/>
        <v>1353</v>
      </c>
    </row>
    <row r="63" spans="6:17" ht="15.75" customHeight="1" x14ac:dyDescent="0.2">
      <c r="F63" s="16">
        <v>45513.882899522898</v>
      </c>
      <c r="G63" s="34">
        <v>45516.471486568538</v>
      </c>
      <c r="H63" s="27">
        <v>1464</v>
      </c>
      <c r="I63" s="27">
        <f t="shared" si="0"/>
        <v>-764.65463351210815</v>
      </c>
      <c r="J63" s="27">
        <f t="shared" si="1"/>
        <v>4310.30272735375</v>
      </c>
      <c r="K63" s="26" t="str">
        <f t="shared" si="7"/>
        <v>Good</v>
      </c>
      <c r="L63" s="25">
        <f t="shared" si="8"/>
        <v>1464</v>
      </c>
      <c r="M63" s="25">
        <f t="shared" si="2"/>
        <v>674.62057901529738</v>
      </c>
      <c r="N63" s="27">
        <f t="shared" si="3"/>
        <v>2778.601708374732</v>
      </c>
      <c r="O63" s="12" t="str">
        <f t="shared" si="4"/>
        <v>Good</v>
      </c>
      <c r="P63" s="27">
        <f t="shared" si="5"/>
        <v>1464</v>
      </c>
      <c r="Q63" s="25">
        <f t="shared" si="6"/>
        <v>1464</v>
      </c>
    </row>
    <row r="64" spans="6:17" ht="15.75" customHeight="1" x14ac:dyDescent="0.2">
      <c r="F64" s="16">
        <v>45513.319293011824</v>
      </c>
      <c r="G64" s="34">
        <v>45513.584378743049</v>
      </c>
      <c r="H64" s="27">
        <v>1490</v>
      </c>
      <c r="I64" s="27">
        <f t="shared" si="0"/>
        <v>-764.65463351210815</v>
      </c>
      <c r="J64" s="27">
        <f t="shared" si="1"/>
        <v>4310.30272735375</v>
      </c>
      <c r="K64" s="26" t="str">
        <f t="shared" si="7"/>
        <v>Good</v>
      </c>
      <c r="L64" s="25">
        <f t="shared" si="8"/>
        <v>1490</v>
      </c>
      <c r="M64" s="25">
        <f t="shared" si="2"/>
        <v>674.62057901529738</v>
      </c>
      <c r="N64" s="27">
        <f t="shared" si="3"/>
        <v>2778.601708374732</v>
      </c>
      <c r="O64" s="12" t="str">
        <f t="shared" si="4"/>
        <v>Good</v>
      </c>
      <c r="P64" s="27">
        <f t="shared" si="5"/>
        <v>1490</v>
      </c>
      <c r="Q64" s="25">
        <f t="shared" si="6"/>
        <v>1490</v>
      </c>
    </row>
    <row r="65" spans="6:17" ht="15.75" customHeight="1" x14ac:dyDescent="0.2">
      <c r="F65" s="16">
        <v>45512.759698703558</v>
      </c>
      <c r="G65" s="34">
        <v>45513.006700492282</v>
      </c>
      <c r="H65" s="27">
        <v>1518</v>
      </c>
      <c r="I65" s="27">
        <f t="shared" si="0"/>
        <v>-764.65463351210815</v>
      </c>
      <c r="J65" s="27">
        <f t="shared" si="1"/>
        <v>4310.30272735375</v>
      </c>
      <c r="K65" s="26" t="str">
        <f t="shared" si="7"/>
        <v>Good</v>
      </c>
      <c r="L65" s="25">
        <f t="shared" si="8"/>
        <v>1518</v>
      </c>
      <c r="M65" s="25">
        <f t="shared" si="2"/>
        <v>674.62057901529738</v>
      </c>
      <c r="N65" s="27">
        <f t="shared" si="3"/>
        <v>2778.601708374732</v>
      </c>
      <c r="O65" s="12" t="str">
        <f t="shared" si="4"/>
        <v>Good</v>
      </c>
      <c r="P65" s="27">
        <f t="shared" si="5"/>
        <v>1518</v>
      </c>
      <c r="Q65" s="25">
        <f t="shared" si="6"/>
        <v>1518</v>
      </c>
    </row>
    <row r="66" spans="6:17" ht="15.75" customHeight="1" x14ac:dyDescent="0.2">
      <c r="F66" s="16">
        <v>45512.196022965945</v>
      </c>
      <c r="G66" s="34">
        <v>45512.462377105796</v>
      </c>
      <c r="H66" s="27">
        <v>1528</v>
      </c>
      <c r="I66" s="27">
        <f t="shared" si="0"/>
        <v>-764.65463351210815</v>
      </c>
      <c r="J66" s="27">
        <f t="shared" si="1"/>
        <v>4310.30272735375</v>
      </c>
      <c r="K66" s="26" t="str">
        <f t="shared" si="7"/>
        <v>Good</v>
      </c>
      <c r="L66" s="25">
        <f t="shared" si="8"/>
        <v>1528</v>
      </c>
      <c r="M66" s="25">
        <f t="shared" si="2"/>
        <v>674.62057901529738</v>
      </c>
      <c r="N66" s="27">
        <f t="shared" si="3"/>
        <v>2778.601708374732</v>
      </c>
      <c r="O66" s="12" t="str">
        <f t="shared" si="4"/>
        <v>Good</v>
      </c>
      <c r="P66" s="27">
        <f t="shared" si="5"/>
        <v>1528</v>
      </c>
      <c r="Q66" s="25">
        <f t="shared" si="6"/>
        <v>1528</v>
      </c>
    </row>
    <row r="67" spans="6:17" ht="15.75" customHeight="1" x14ac:dyDescent="0.2">
      <c r="F67" s="16">
        <v>45511.596335165268</v>
      </c>
      <c r="G67" s="34">
        <v>45511.933798841143</v>
      </c>
      <c r="H67" s="27">
        <v>1294</v>
      </c>
      <c r="I67" s="27">
        <f t="shared" si="0"/>
        <v>-764.65463351210815</v>
      </c>
      <c r="J67" s="27">
        <f t="shared" si="1"/>
        <v>4310.30272735375</v>
      </c>
      <c r="K67" s="26" t="str">
        <f t="shared" si="7"/>
        <v>Good</v>
      </c>
      <c r="L67" s="25">
        <f t="shared" si="8"/>
        <v>1294</v>
      </c>
      <c r="M67" s="25">
        <f t="shared" si="2"/>
        <v>674.62057901529738</v>
      </c>
      <c r="N67" s="27">
        <f t="shared" si="3"/>
        <v>2778.601708374732</v>
      </c>
      <c r="O67" s="12" t="str">
        <f t="shared" si="4"/>
        <v>Good</v>
      </c>
      <c r="P67" s="27">
        <f t="shared" si="5"/>
        <v>1294</v>
      </c>
      <c r="Q67" s="25">
        <f t="shared" si="6"/>
        <v>1294</v>
      </c>
    </row>
    <row r="68" spans="6:17" ht="15.75" customHeight="1" x14ac:dyDescent="0.2">
      <c r="F68" s="16">
        <v>45511.011211999095</v>
      </c>
      <c r="G68" s="34">
        <v>45511.39087731194</v>
      </c>
      <c r="H68" s="27">
        <v>1358</v>
      </c>
      <c r="I68" s="27">
        <f t="shared" si="0"/>
        <v>-764.65463351210815</v>
      </c>
      <c r="J68" s="27">
        <f t="shared" si="1"/>
        <v>4310.30272735375</v>
      </c>
      <c r="K68" s="26" t="str">
        <f t="shared" si="7"/>
        <v>Good</v>
      </c>
      <c r="L68" s="25">
        <f t="shared" si="8"/>
        <v>1358</v>
      </c>
      <c r="M68" s="25">
        <f t="shared" si="2"/>
        <v>674.62057901529738</v>
      </c>
      <c r="N68" s="27">
        <f t="shared" si="3"/>
        <v>2778.601708374732</v>
      </c>
      <c r="O68" s="12" t="str">
        <f t="shared" si="4"/>
        <v>Good</v>
      </c>
      <c r="P68" s="27">
        <f t="shared" si="5"/>
        <v>1358</v>
      </c>
      <c r="Q68" s="25">
        <f t="shared" si="6"/>
        <v>1358</v>
      </c>
    </row>
    <row r="69" spans="6:17" ht="15.75" customHeight="1" x14ac:dyDescent="0.2">
      <c r="F69" s="16">
        <v>45510.482192441559</v>
      </c>
      <c r="G69" s="34">
        <v>45510.804794532793</v>
      </c>
      <c r="H69" s="27">
        <v>1224</v>
      </c>
      <c r="I69" s="27">
        <f t="shared" si="0"/>
        <v>-764.65463351210815</v>
      </c>
      <c r="J69" s="27">
        <f t="shared" si="1"/>
        <v>4310.30272735375</v>
      </c>
      <c r="K69" s="26" t="str">
        <f t="shared" si="7"/>
        <v>Good</v>
      </c>
      <c r="L69" s="25">
        <f t="shared" si="8"/>
        <v>1224</v>
      </c>
      <c r="M69" s="25">
        <f t="shared" si="2"/>
        <v>674.62057901529738</v>
      </c>
      <c r="N69" s="27">
        <f t="shared" si="3"/>
        <v>2778.601708374732</v>
      </c>
      <c r="O69" s="12" t="str">
        <f t="shared" si="4"/>
        <v>Good</v>
      </c>
      <c r="P69" s="27">
        <f t="shared" si="5"/>
        <v>1224</v>
      </c>
      <c r="Q69" s="25">
        <f t="shared" si="6"/>
        <v>1224</v>
      </c>
    </row>
    <row r="70" spans="6:17" ht="15.75" customHeight="1" x14ac:dyDescent="0.2">
      <c r="F70" s="16">
        <v>45509.90493241683</v>
      </c>
      <c r="G70" s="34">
        <v>45510.205176927055</v>
      </c>
      <c r="H70" s="27">
        <v>1415</v>
      </c>
      <c r="I70" s="27">
        <f t="shared" si="0"/>
        <v>-764.65463351210815</v>
      </c>
      <c r="J70" s="27">
        <f t="shared" si="1"/>
        <v>4310.30272735375</v>
      </c>
      <c r="K70" s="26" t="str">
        <f t="shared" si="7"/>
        <v>Good</v>
      </c>
      <c r="L70" s="25">
        <f t="shared" si="8"/>
        <v>1415</v>
      </c>
      <c r="M70" s="25">
        <f t="shared" si="2"/>
        <v>674.62057901529738</v>
      </c>
      <c r="N70" s="27">
        <f t="shared" si="3"/>
        <v>2778.601708374732</v>
      </c>
      <c r="O70" s="12" t="str">
        <f t="shared" si="4"/>
        <v>Good</v>
      </c>
      <c r="P70" s="27">
        <f t="shared" si="5"/>
        <v>1415</v>
      </c>
      <c r="Q70" s="25">
        <f t="shared" si="6"/>
        <v>1415</v>
      </c>
    </row>
    <row r="71" spans="6:17" ht="15.75" customHeight="1" x14ac:dyDescent="0.2">
      <c r="F71" s="16">
        <v>45509.360549899415</v>
      </c>
      <c r="G71" s="34">
        <v>45509.647315134884</v>
      </c>
      <c r="H71" s="27">
        <v>1264</v>
      </c>
      <c r="I71" s="27">
        <f t="shared" si="0"/>
        <v>-764.65463351210815</v>
      </c>
      <c r="J71" s="27">
        <f t="shared" si="1"/>
        <v>4310.30272735375</v>
      </c>
      <c r="K71" s="26" t="str">
        <f t="shared" si="7"/>
        <v>Good</v>
      </c>
      <c r="L71" s="25">
        <f t="shared" si="8"/>
        <v>1264</v>
      </c>
      <c r="M71" s="25">
        <f t="shared" si="2"/>
        <v>674.62057901529738</v>
      </c>
      <c r="N71" s="27">
        <f t="shared" si="3"/>
        <v>2778.601708374732</v>
      </c>
      <c r="O71" s="12" t="str">
        <f t="shared" si="4"/>
        <v>Good</v>
      </c>
      <c r="P71" s="27">
        <f t="shared" si="5"/>
        <v>1264</v>
      </c>
      <c r="Q71" s="25">
        <f t="shared" si="6"/>
        <v>1264</v>
      </c>
    </row>
    <row r="72" spans="6:17" ht="15.75" customHeight="1" x14ac:dyDescent="0.2">
      <c r="F72" s="16">
        <v>45506.920794220168</v>
      </c>
      <c r="G72" s="34">
        <v>45509.113818369238</v>
      </c>
      <c r="H72" s="27">
        <v>1231</v>
      </c>
      <c r="I72" s="27">
        <f t="shared" si="0"/>
        <v>-764.65463351210815</v>
      </c>
      <c r="J72" s="27">
        <f t="shared" si="1"/>
        <v>4310.30272735375</v>
      </c>
      <c r="K72" s="26" t="str">
        <f t="shared" si="7"/>
        <v>Good</v>
      </c>
      <c r="L72" s="25">
        <f t="shared" si="8"/>
        <v>1231</v>
      </c>
      <c r="M72" s="25">
        <f t="shared" si="2"/>
        <v>674.62057901529738</v>
      </c>
      <c r="N72" s="27">
        <f t="shared" si="3"/>
        <v>2778.601708374732</v>
      </c>
      <c r="O72" s="12" t="str">
        <f t="shared" si="4"/>
        <v>Good</v>
      </c>
      <c r="P72" s="27">
        <f t="shared" si="5"/>
        <v>1231</v>
      </c>
      <c r="Q72" s="25">
        <f t="shared" si="6"/>
        <v>1231</v>
      </c>
    </row>
    <row r="73" spans="6:17" ht="15.75" customHeight="1" x14ac:dyDescent="0.2">
      <c r="F73" s="16">
        <v>45506.33266492081</v>
      </c>
      <c r="G73" s="34">
        <v>45506.828447031032</v>
      </c>
      <c r="H73" s="27">
        <v>1266</v>
      </c>
      <c r="I73" s="27">
        <f t="shared" si="0"/>
        <v>-764.65463351210815</v>
      </c>
      <c r="J73" s="27">
        <f t="shared" si="1"/>
        <v>4310.30272735375</v>
      </c>
      <c r="K73" s="26" t="str">
        <f t="shared" si="7"/>
        <v>Good</v>
      </c>
      <c r="L73" s="25">
        <f t="shared" si="8"/>
        <v>1266</v>
      </c>
      <c r="M73" s="25">
        <f t="shared" si="2"/>
        <v>674.62057901529738</v>
      </c>
      <c r="N73" s="27">
        <f t="shared" si="3"/>
        <v>2778.601708374732</v>
      </c>
      <c r="O73" s="12" t="str">
        <f t="shared" si="4"/>
        <v>Good</v>
      </c>
      <c r="P73" s="27">
        <f t="shared" si="5"/>
        <v>1266</v>
      </c>
      <c r="Q73" s="25">
        <f t="shared" si="6"/>
        <v>1266</v>
      </c>
    </row>
    <row r="74" spans="6:17" ht="15.75" customHeight="1" x14ac:dyDescent="0.2">
      <c r="F74" s="16">
        <v>45505.719421778544</v>
      </c>
      <c r="G74" s="34">
        <v>45506.265943341117</v>
      </c>
      <c r="H74" s="27">
        <v>1158</v>
      </c>
      <c r="I74" s="27">
        <f t="shared" si="0"/>
        <v>-764.65463351210815</v>
      </c>
      <c r="J74" s="27">
        <f t="shared" si="1"/>
        <v>4310.30272735375</v>
      </c>
      <c r="K74" s="26" t="str">
        <f t="shared" si="7"/>
        <v>Good</v>
      </c>
      <c r="L74" s="25">
        <f t="shared" si="8"/>
        <v>1158</v>
      </c>
      <c r="M74" s="25">
        <f t="shared" si="2"/>
        <v>674.62057901529738</v>
      </c>
      <c r="N74" s="27">
        <f t="shared" si="3"/>
        <v>2778.601708374732</v>
      </c>
      <c r="O74" s="12" t="str">
        <f t="shared" si="4"/>
        <v>Good</v>
      </c>
      <c r="P74" s="27">
        <f t="shared" si="5"/>
        <v>1158</v>
      </c>
      <c r="Q74" s="25">
        <f t="shared" si="6"/>
        <v>1158</v>
      </c>
    </row>
    <row r="75" spans="6:17" ht="15.75" customHeight="1" x14ac:dyDescent="0.2">
      <c r="F75" s="16">
        <v>45505.180445020764</v>
      </c>
      <c r="G75" s="34">
        <v>45505.719237370649</v>
      </c>
      <c r="H75" s="27">
        <v>1412</v>
      </c>
      <c r="I75" s="27">
        <f t="shared" si="0"/>
        <v>-764.65463351210815</v>
      </c>
      <c r="J75" s="27">
        <f t="shared" si="1"/>
        <v>4310.30272735375</v>
      </c>
      <c r="K75" s="26" t="str">
        <f t="shared" si="7"/>
        <v>Good</v>
      </c>
      <c r="L75" s="25">
        <f t="shared" si="8"/>
        <v>1412</v>
      </c>
      <c r="M75" s="25">
        <f t="shared" si="2"/>
        <v>674.62057901529738</v>
      </c>
      <c r="N75" s="27">
        <f t="shared" si="3"/>
        <v>2778.601708374732</v>
      </c>
      <c r="O75" s="12" t="str">
        <f t="shared" si="4"/>
        <v>Good</v>
      </c>
      <c r="P75" s="27">
        <f t="shared" si="5"/>
        <v>1412</v>
      </c>
      <c r="Q75" s="25">
        <f t="shared" si="6"/>
        <v>1412</v>
      </c>
    </row>
    <row r="76" spans="6:17" ht="15.75" customHeight="1" x14ac:dyDescent="0.2">
      <c r="F76" s="16">
        <v>45504.567143888089</v>
      </c>
      <c r="G76" s="34">
        <v>45505.111981916547</v>
      </c>
      <c r="H76" s="27">
        <v>1388</v>
      </c>
      <c r="I76" s="27">
        <f t="shared" si="0"/>
        <v>-764.65463351210815</v>
      </c>
      <c r="J76" s="27">
        <f t="shared" si="1"/>
        <v>4310.30272735375</v>
      </c>
      <c r="K76" s="26" t="str">
        <f t="shared" si="7"/>
        <v>Good</v>
      </c>
      <c r="L76" s="25">
        <f t="shared" si="8"/>
        <v>1388</v>
      </c>
      <c r="M76" s="25">
        <f t="shared" si="2"/>
        <v>674.62057901529738</v>
      </c>
      <c r="N76" s="27">
        <f t="shared" si="3"/>
        <v>2778.601708374732</v>
      </c>
      <c r="O76" s="12" t="str">
        <f t="shared" si="4"/>
        <v>Good</v>
      </c>
      <c r="P76" s="27">
        <f t="shared" si="5"/>
        <v>1388</v>
      </c>
      <c r="Q76" s="25">
        <f t="shared" si="6"/>
        <v>1388</v>
      </c>
    </row>
    <row r="77" spans="6:17" ht="15.75" customHeight="1" x14ac:dyDescent="0.2">
      <c r="F77" s="16">
        <v>45503.993695305777</v>
      </c>
      <c r="G77" s="34">
        <v>45504.582523699988</v>
      </c>
      <c r="H77" s="27">
        <v>1313</v>
      </c>
      <c r="I77" s="27">
        <f t="shared" si="0"/>
        <v>-764.65463351210815</v>
      </c>
      <c r="J77" s="27">
        <f t="shared" si="1"/>
        <v>4310.30272735375</v>
      </c>
      <c r="K77" s="26" t="str">
        <f t="shared" si="7"/>
        <v>Good</v>
      </c>
      <c r="L77" s="25">
        <f t="shared" si="8"/>
        <v>1313</v>
      </c>
      <c r="M77" s="25">
        <f t="shared" si="2"/>
        <v>674.62057901529738</v>
      </c>
      <c r="N77" s="27">
        <f t="shared" si="3"/>
        <v>2778.601708374732</v>
      </c>
      <c r="O77" s="12" t="str">
        <f t="shared" si="4"/>
        <v>Good</v>
      </c>
      <c r="P77" s="27">
        <f t="shared" si="5"/>
        <v>1313</v>
      </c>
      <c r="Q77" s="25">
        <f t="shared" si="6"/>
        <v>1313</v>
      </c>
    </row>
    <row r="78" spans="6:17" ht="15.75" customHeight="1" x14ac:dyDescent="0.2">
      <c r="F78" s="16">
        <v>45503.460258573206</v>
      </c>
      <c r="G78" s="34">
        <v>45503.993687680588</v>
      </c>
      <c r="H78" s="27">
        <v>1265</v>
      </c>
      <c r="I78" s="27">
        <f t="shared" si="0"/>
        <v>-764.65463351210815</v>
      </c>
      <c r="J78" s="27">
        <f t="shared" si="1"/>
        <v>4310.30272735375</v>
      </c>
      <c r="K78" s="26" t="str">
        <f t="shared" si="7"/>
        <v>Good</v>
      </c>
      <c r="L78" s="25">
        <f t="shared" si="8"/>
        <v>1265</v>
      </c>
      <c r="M78" s="25">
        <f t="shared" si="2"/>
        <v>674.62057901529738</v>
      </c>
      <c r="N78" s="27">
        <f t="shared" si="3"/>
        <v>2778.601708374732</v>
      </c>
      <c r="O78" s="12" t="str">
        <f t="shared" si="4"/>
        <v>Good</v>
      </c>
      <c r="P78" s="27">
        <f t="shared" si="5"/>
        <v>1265</v>
      </c>
      <c r="Q78" s="25">
        <f t="shared" si="6"/>
        <v>1265</v>
      </c>
    </row>
    <row r="79" spans="6:17" ht="15.75" customHeight="1" x14ac:dyDescent="0.2">
      <c r="F79" s="16">
        <v>45502.921749580921</v>
      </c>
      <c r="G79" s="34">
        <v>45503.390530469522</v>
      </c>
      <c r="H79" s="27">
        <v>1213</v>
      </c>
      <c r="I79" s="27">
        <f t="shared" si="0"/>
        <v>-764.65463351210815</v>
      </c>
      <c r="J79" s="27">
        <f t="shared" si="1"/>
        <v>4310.30272735375</v>
      </c>
      <c r="K79" s="26" t="str">
        <f t="shared" si="7"/>
        <v>Good</v>
      </c>
      <c r="L79" s="25">
        <f t="shared" si="8"/>
        <v>1213</v>
      </c>
      <c r="M79" s="25">
        <f t="shared" si="2"/>
        <v>674.62057901529738</v>
      </c>
      <c r="N79" s="27">
        <f t="shared" si="3"/>
        <v>2778.601708374732</v>
      </c>
      <c r="O79" s="12" t="str">
        <f t="shared" si="4"/>
        <v>Good</v>
      </c>
      <c r="P79" s="27">
        <f t="shared" si="5"/>
        <v>1213</v>
      </c>
      <c r="Q79" s="25">
        <f t="shared" si="6"/>
        <v>1213</v>
      </c>
    </row>
    <row r="80" spans="6:17" ht="15.75" customHeight="1" x14ac:dyDescent="0.2">
      <c r="F80" s="16">
        <v>45502.322068379326</v>
      </c>
      <c r="G80" s="34">
        <v>45502.813701952175</v>
      </c>
      <c r="H80" s="27">
        <v>1151</v>
      </c>
      <c r="I80" s="27">
        <f t="shared" si="0"/>
        <v>-764.65463351210815</v>
      </c>
      <c r="J80" s="27">
        <f t="shared" si="1"/>
        <v>4310.30272735375</v>
      </c>
      <c r="K80" s="26" t="str">
        <f t="shared" si="7"/>
        <v>Good</v>
      </c>
      <c r="L80" s="25">
        <f t="shared" si="8"/>
        <v>1151</v>
      </c>
      <c r="M80" s="25">
        <f t="shared" si="2"/>
        <v>674.62057901529738</v>
      </c>
      <c r="N80" s="27">
        <f t="shared" si="3"/>
        <v>2778.601708374732</v>
      </c>
      <c r="O80" s="12" t="str">
        <f t="shared" si="4"/>
        <v>Good</v>
      </c>
      <c r="P80" s="27">
        <f t="shared" si="5"/>
        <v>1151</v>
      </c>
      <c r="Q80" s="25">
        <f t="shared" si="6"/>
        <v>1151</v>
      </c>
    </row>
    <row r="81" spans="6:17" ht="15.75" customHeight="1" x14ac:dyDescent="0.2">
      <c r="F81" s="16">
        <v>45499.445648835848</v>
      </c>
      <c r="G81" s="34">
        <v>45502.281657125626</v>
      </c>
      <c r="H81" s="27">
        <v>1263</v>
      </c>
      <c r="I81" s="27">
        <f t="shared" si="0"/>
        <v>-764.65463351210815</v>
      </c>
      <c r="J81" s="27">
        <f t="shared" si="1"/>
        <v>4310.30272735375</v>
      </c>
      <c r="K81" s="26" t="str">
        <f t="shared" si="7"/>
        <v>Good</v>
      </c>
      <c r="L81" s="25">
        <f t="shared" si="8"/>
        <v>1263</v>
      </c>
      <c r="M81" s="25">
        <f t="shared" si="2"/>
        <v>674.62057901529738</v>
      </c>
      <c r="N81" s="27">
        <f t="shared" si="3"/>
        <v>2778.601708374732</v>
      </c>
      <c r="O81" s="12" t="str">
        <f t="shared" si="4"/>
        <v>Good</v>
      </c>
      <c r="P81" s="27">
        <f t="shared" si="5"/>
        <v>1263</v>
      </c>
      <c r="Q81" s="25">
        <f t="shared" si="6"/>
        <v>1263</v>
      </c>
    </row>
    <row r="82" spans="6:17" ht="15.75" customHeight="1" x14ac:dyDescent="0.2">
      <c r="F82" s="16">
        <v>45498.881108598864</v>
      </c>
      <c r="G82" s="34">
        <v>45499.461934312953</v>
      </c>
      <c r="H82" s="27">
        <v>1280</v>
      </c>
      <c r="I82" s="27">
        <f t="shared" si="0"/>
        <v>-764.65463351210815</v>
      </c>
      <c r="J82" s="27">
        <f t="shared" si="1"/>
        <v>4310.30272735375</v>
      </c>
      <c r="K82" s="26" t="str">
        <f t="shared" si="7"/>
        <v>Good</v>
      </c>
      <c r="L82" s="25">
        <f t="shared" si="8"/>
        <v>1280</v>
      </c>
      <c r="M82" s="25">
        <f t="shared" si="2"/>
        <v>674.62057901529738</v>
      </c>
      <c r="N82" s="27">
        <f t="shared" si="3"/>
        <v>2778.601708374732</v>
      </c>
      <c r="O82" s="12" t="str">
        <f t="shared" si="4"/>
        <v>Good</v>
      </c>
      <c r="P82" s="27">
        <f t="shared" si="5"/>
        <v>1280</v>
      </c>
      <c r="Q82" s="25">
        <f t="shared" si="6"/>
        <v>1280</v>
      </c>
    </row>
    <row r="83" spans="6:17" ht="15.75" customHeight="1" x14ac:dyDescent="0.2">
      <c r="F83" s="16">
        <v>45498.333328940193</v>
      </c>
      <c r="G83" s="34">
        <v>45498.869700432224</v>
      </c>
      <c r="H83" s="27">
        <v>1176</v>
      </c>
      <c r="I83" s="27">
        <f t="shared" si="0"/>
        <v>-764.65463351210815</v>
      </c>
      <c r="J83" s="27">
        <f t="shared" si="1"/>
        <v>4310.30272735375</v>
      </c>
      <c r="K83" s="26" t="str">
        <f t="shared" si="7"/>
        <v>Good</v>
      </c>
      <c r="L83" s="25">
        <f t="shared" si="8"/>
        <v>1176</v>
      </c>
      <c r="M83" s="25">
        <f t="shared" si="2"/>
        <v>674.62057901529738</v>
      </c>
      <c r="N83" s="27">
        <f t="shared" si="3"/>
        <v>2778.601708374732</v>
      </c>
      <c r="O83" s="12" t="str">
        <f t="shared" si="4"/>
        <v>Good</v>
      </c>
      <c r="P83" s="27">
        <f t="shared" si="5"/>
        <v>1176</v>
      </c>
      <c r="Q83" s="25">
        <f t="shared" si="6"/>
        <v>1176</v>
      </c>
    </row>
    <row r="84" spans="6:17" ht="15.75" customHeight="1" x14ac:dyDescent="0.2">
      <c r="F84" s="16">
        <v>45497.749215846205</v>
      </c>
      <c r="G84" s="34">
        <v>45498.265464195298</v>
      </c>
      <c r="H84" s="27">
        <v>1364</v>
      </c>
      <c r="I84" s="27">
        <f t="shared" si="0"/>
        <v>-764.65463351210815</v>
      </c>
      <c r="J84" s="27">
        <f t="shared" si="1"/>
        <v>4310.30272735375</v>
      </c>
      <c r="K84" s="26" t="str">
        <f t="shared" si="7"/>
        <v>Good</v>
      </c>
      <c r="L84" s="25">
        <f t="shared" si="8"/>
        <v>1364</v>
      </c>
      <c r="M84" s="25">
        <f t="shared" si="2"/>
        <v>674.62057901529738</v>
      </c>
      <c r="N84" s="27">
        <f t="shared" si="3"/>
        <v>2778.601708374732</v>
      </c>
      <c r="O84" s="12" t="str">
        <f t="shared" si="4"/>
        <v>Good</v>
      </c>
      <c r="P84" s="27">
        <f t="shared" si="5"/>
        <v>1364</v>
      </c>
      <c r="Q84" s="25">
        <f t="shared" si="6"/>
        <v>1364</v>
      </c>
    </row>
    <row r="85" spans="6:17" ht="15.75" customHeight="1" x14ac:dyDescent="0.2">
      <c r="F85" s="16">
        <v>45497.150710771792</v>
      </c>
      <c r="G85" s="34">
        <v>45497.692110876626</v>
      </c>
      <c r="H85" s="27">
        <v>1206</v>
      </c>
      <c r="I85" s="27">
        <f t="shared" si="0"/>
        <v>-764.65463351210815</v>
      </c>
      <c r="J85" s="27">
        <f t="shared" si="1"/>
        <v>4310.30272735375</v>
      </c>
      <c r="K85" s="26" t="str">
        <f t="shared" si="7"/>
        <v>Good</v>
      </c>
      <c r="L85" s="25">
        <f t="shared" si="8"/>
        <v>1206</v>
      </c>
      <c r="M85" s="25">
        <f t="shared" si="2"/>
        <v>674.62057901529738</v>
      </c>
      <c r="N85" s="27">
        <f t="shared" si="3"/>
        <v>2778.601708374732</v>
      </c>
      <c r="O85" s="12" t="str">
        <f t="shared" si="4"/>
        <v>Good</v>
      </c>
      <c r="P85" s="27">
        <f t="shared" si="5"/>
        <v>1206</v>
      </c>
      <c r="Q85" s="25">
        <f t="shared" si="6"/>
        <v>1206</v>
      </c>
    </row>
    <row r="86" spans="6:17" ht="15.75" customHeight="1" x14ac:dyDescent="0.2">
      <c r="F86" s="16">
        <v>45496.566819090149</v>
      </c>
      <c r="G86" s="34">
        <v>45497.156036871434</v>
      </c>
      <c r="H86" s="27">
        <v>1230</v>
      </c>
      <c r="I86" s="27">
        <f t="shared" si="0"/>
        <v>-764.65463351210815</v>
      </c>
      <c r="J86" s="27">
        <f t="shared" si="1"/>
        <v>4310.30272735375</v>
      </c>
      <c r="K86" s="26" t="str">
        <f t="shared" si="7"/>
        <v>Good</v>
      </c>
      <c r="L86" s="25">
        <f t="shared" si="8"/>
        <v>1230</v>
      </c>
      <c r="M86" s="25">
        <f t="shared" si="2"/>
        <v>674.62057901529738</v>
      </c>
      <c r="N86" s="27">
        <f t="shared" si="3"/>
        <v>2778.601708374732</v>
      </c>
      <c r="O86" s="12" t="str">
        <f t="shared" si="4"/>
        <v>Good</v>
      </c>
      <c r="P86" s="27">
        <f t="shared" si="5"/>
        <v>1230</v>
      </c>
      <c r="Q86" s="25">
        <f t="shared" si="6"/>
        <v>1230</v>
      </c>
    </row>
    <row r="87" spans="6:17" ht="15.75" customHeight="1" x14ac:dyDescent="0.2">
      <c r="F87" s="16">
        <v>45495.988754530226</v>
      </c>
      <c r="G87" s="34">
        <v>45496.620783533661</v>
      </c>
      <c r="H87" s="27">
        <v>1252</v>
      </c>
      <c r="I87" s="27">
        <f t="shared" si="0"/>
        <v>-764.65463351210815</v>
      </c>
      <c r="J87" s="27">
        <f t="shared" si="1"/>
        <v>4310.30272735375</v>
      </c>
      <c r="K87" s="26" t="str">
        <f t="shared" si="7"/>
        <v>Good</v>
      </c>
      <c r="L87" s="25">
        <f t="shared" si="8"/>
        <v>1252</v>
      </c>
      <c r="M87" s="25">
        <f t="shared" si="2"/>
        <v>674.62057901529738</v>
      </c>
      <c r="N87" s="27">
        <f t="shared" si="3"/>
        <v>2778.601708374732</v>
      </c>
      <c r="O87" s="12" t="str">
        <f t="shared" si="4"/>
        <v>Good</v>
      </c>
      <c r="P87" s="27">
        <f t="shared" si="5"/>
        <v>1252</v>
      </c>
      <c r="Q87" s="25">
        <f t="shared" si="6"/>
        <v>1252</v>
      </c>
    </row>
    <row r="88" spans="6:17" ht="15.75" customHeight="1" x14ac:dyDescent="0.2">
      <c r="F88" s="16">
        <v>45495.400688291462</v>
      </c>
      <c r="G88" s="34">
        <v>45496.033176913923</v>
      </c>
      <c r="H88" s="27">
        <v>1259</v>
      </c>
      <c r="I88" s="27">
        <f t="shared" si="0"/>
        <v>-764.65463351210815</v>
      </c>
      <c r="J88" s="27">
        <f t="shared" si="1"/>
        <v>4310.30272735375</v>
      </c>
      <c r="K88" s="26" t="str">
        <f t="shared" si="7"/>
        <v>Good</v>
      </c>
      <c r="L88" s="25">
        <f t="shared" si="8"/>
        <v>1259</v>
      </c>
      <c r="M88" s="25">
        <f t="shared" si="2"/>
        <v>674.62057901529738</v>
      </c>
      <c r="N88" s="27">
        <f t="shared" si="3"/>
        <v>2778.601708374732</v>
      </c>
      <c r="O88" s="12" t="str">
        <f t="shared" si="4"/>
        <v>Good</v>
      </c>
      <c r="P88" s="27">
        <f t="shared" si="5"/>
        <v>1259</v>
      </c>
      <c r="Q88" s="25">
        <f t="shared" si="6"/>
        <v>1259</v>
      </c>
    </row>
    <row r="89" spans="6:17" ht="15.75" customHeight="1" x14ac:dyDescent="0.2">
      <c r="F89" s="16">
        <v>45492.571316868038</v>
      </c>
      <c r="G89" s="34">
        <v>45495.424300105937</v>
      </c>
      <c r="H89" s="27">
        <v>1137</v>
      </c>
      <c r="I89" s="27">
        <f t="shared" si="0"/>
        <v>-764.65463351210815</v>
      </c>
      <c r="J89" s="27">
        <f t="shared" si="1"/>
        <v>4310.30272735375</v>
      </c>
      <c r="K89" s="26" t="str">
        <f t="shared" si="7"/>
        <v>Good</v>
      </c>
      <c r="L89" s="25">
        <f t="shared" si="8"/>
        <v>1137</v>
      </c>
      <c r="M89" s="25">
        <f t="shared" si="2"/>
        <v>674.62057901529738</v>
      </c>
      <c r="N89" s="27">
        <f t="shared" si="3"/>
        <v>2778.601708374732</v>
      </c>
      <c r="O89" s="12" t="str">
        <f t="shared" si="4"/>
        <v>Good</v>
      </c>
      <c r="P89" s="27">
        <f t="shared" si="5"/>
        <v>1137</v>
      </c>
      <c r="Q89" s="25">
        <f t="shared" si="6"/>
        <v>1137</v>
      </c>
    </row>
    <row r="90" spans="6:17" ht="15.75" customHeight="1" x14ac:dyDescent="0.2">
      <c r="F90" s="16">
        <v>45491.991105535395</v>
      </c>
      <c r="G90" s="34">
        <v>45492.602312896473</v>
      </c>
      <c r="H90" s="27">
        <v>1183</v>
      </c>
      <c r="I90" s="27">
        <f t="shared" si="0"/>
        <v>-764.65463351210815</v>
      </c>
      <c r="J90" s="27">
        <f t="shared" si="1"/>
        <v>4310.30272735375</v>
      </c>
      <c r="K90" s="26" t="str">
        <f t="shared" si="7"/>
        <v>Good</v>
      </c>
      <c r="L90" s="25">
        <f t="shared" si="8"/>
        <v>1183</v>
      </c>
      <c r="M90" s="25">
        <f t="shared" si="2"/>
        <v>674.62057901529738</v>
      </c>
      <c r="N90" s="27">
        <f t="shared" si="3"/>
        <v>2778.601708374732</v>
      </c>
      <c r="O90" s="12" t="str">
        <f t="shared" si="4"/>
        <v>Good</v>
      </c>
      <c r="P90" s="27">
        <f t="shared" si="5"/>
        <v>1183</v>
      </c>
      <c r="Q90" s="25">
        <f t="shared" si="6"/>
        <v>1183</v>
      </c>
    </row>
    <row r="91" spans="6:17" ht="15.75" customHeight="1" x14ac:dyDescent="0.2">
      <c r="F91" s="16">
        <v>45491.403368335152</v>
      </c>
      <c r="G91" s="34">
        <v>45492.04524068295</v>
      </c>
      <c r="H91" s="27">
        <v>1258</v>
      </c>
      <c r="I91" s="27">
        <f t="shared" si="0"/>
        <v>-764.65463351210815</v>
      </c>
      <c r="J91" s="27">
        <f t="shared" si="1"/>
        <v>4310.30272735375</v>
      </c>
      <c r="K91" s="26" t="str">
        <f t="shared" si="7"/>
        <v>Good</v>
      </c>
      <c r="L91" s="25">
        <f t="shared" si="8"/>
        <v>1258</v>
      </c>
      <c r="M91" s="25">
        <f t="shared" si="2"/>
        <v>674.62057901529738</v>
      </c>
      <c r="N91" s="27">
        <f t="shared" si="3"/>
        <v>2778.601708374732</v>
      </c>
      <c r="O91" s="12" t="str">
        <f t="shared" si="4"/>
        <v>Good</v>
      </c>
      <c r="P91" s="27">
        <f t="shared" si="5"/>
        <v>1258</v>
      </c>
      <c r="Q91" s="25">
        <f t="shared" si="6"/>
        <v>1258</v>
      </c>
    </row>
    <row r="92" spans="6:17" ht="15.75" customHeight="1" x14ac:dyDescent="0.2">
      <c r="F92" s="16">
        <v>45490.844721324545</v>
      </c>
      <c r="G92" s="34">
        <v>45491.511487797041</v>
      </c>
      <c r="H92" s="27">
        <v>1220</v>
      </c>
      <c r="I92" s="27">
        <f t="shared" si="0"/>
        <v>-764.65463351210815</v>
      </c>
      <c r="J92" s="27">
        <f t="shared" si="1"/>
        <v>4310.30272735375</v>
      </c>
      <c r="K92" s="26" t="str">
        <f t="shared" si="7"/>
        <v>Good</v>
      </c>
      <c r="L92" s="25">
        <f t="shared" si="8"/>
        <v>1220</v>
      </c>
      <c r="M92" s="25">
        <f t="shared" si="2"/>
        <v>674.62057901529738</v>
      </c>
      <c r="N92" s="27">
        <f t="shared" si="3"/>
        <v>2778.601708374732</v>
      </c>
      <c r="O92" s="12" t="str">
        <f t="shared" si="4"/>
        <v>Good</v>
      </c>
      <c r="P92" s="27">
        <f t="shared" si="5"/>
        <v>1220</v>
      </c>
      <c r="Q92" s="25">
        <f t="shared" si="6"/>
        <v>1220</v>
      </c>
    </row>
    <row r="93" spans="6:17" ht="15.75" customHeight="1" x14ac:dyDescent="0.2">
      <c r="F93" s="16">
        <v>45490.272835789852</v>
      </c>
      <c r="G93" s="34">
        <v>45490.913925101951</v>
      </c>
      <c r="H93" s="27">
        <v>1228</v>
      </c>
      <c r="I93" s="27">
        <f t="shared" si="0"/>
        <v>-764.65463351210815</v>
      </c>
      <c r="J93" s="27">
        <f t="shared" si="1"/>
        <v>4310.30272735375</v>
      </c>
      <c r="K93" s="26" t="str">
        <f t="shared" si="7"/>
        <v>Good</v>
      </c>
      <c r="L93" s="25">
        <f t="shared" si="8"/>
        <v>1228</v>
      </c>
      <c r="M93" s="25">
        <f t="shared" si="2"/>
        <v>674.62057901529738</v>
      </c>
      <c r="N93" s="27">
        <f t="shared" si="3"/>
        <v>2778.601708374732</v>
      </c>
      <c r="O93" s="12" t="str">
        <f t="shared" si="4"/>
        <v>Good</v>
      </c>
      <c r="P93" s="27">
        <f t="shared" si="5"/>
        <v>1228</v>
      </c>
      <c r="Q93" s="25">
        <f t="shared" si="6"/>
        <v>1228</v>
      </c>
    </row>
    <row r="94" spans="6:17" ht="15.75" customHeight="1" x14ac:dyDescent="0.2">
      <c r="F94" s="16">
        <v>45489.720872335842</v>
      </c>
      <c r="G94" s="34">
        <v>45490.336666269221</v>
      </c>
      <c r="H94" s="27">
        <v>1340</v>
      </c>
      <c r="I94" s="27">
        <f t="shared" si="0"/>
        <v>-764.65463351210815</v>
      </c>
      <c r="J94" s="27">
        <f t="shared" si="1"/>
        <v>4310.30272735375</v>
      </c>
      <c r="K94" s="26" t="str">
        <f t="shared" si="7"/>
        <v>Good</v>
      </c>
      <c r="L94" s="25">
        <f t="shared" si="8"/>
        <v>1340</v>
      </c>
      <c r="M94" s="25">
        <f t="shared" si="2"/>
        <v>674.62057901529738</v>
      </c>
      <c r="N94" s="27">
        <f t="shared" si="3"/>
        <v>2778.601708374732</v>
      </c>
      <c r="O94" s="12" t="str">
        <f t="shared" si="4"/>
        <v>Good</v>
      </c>
      <c r="P94" s="27">
        <f t="shared" si="5"/>
        <v>1340</v>
      </c>
      <c r="Q94" s="25">
        <f t="shared" si="6"/>
        <v>1340</v>
      </c>
    </row>
    <row r="95" spans="6:17" ht="15.75" customHeight="1" x14ac:dyDescent="0.2">
      <c r="F95" s="16">
        <v>45489.13775133407</v>
      </c>
      <c r="G95" s="34">
        <v>45489.754324996997</v>
      </c>
      <c r="H95" s="27">
        <v>1106</v>
      </c>
      <c r="I95" s="27">
        <f t="shared" si="0"/>
        <v>-764.65463351210815</v>
      </c>
      <c r="J95" s="27">
        <f t="shared" si="1"/>
        <v>4310.30272735375</v>
      </c>
      <c r="K95" s="26" t="str">
        <f t="shared" si="7"/>
        <v>Good</v>
      </c>
      <c r="L95" s="25">
        <f t="shared" si="8"/>
        <v>1106</v>
      </c>
      <c r="M95" s="25">
        <f t="shared" si="2"/>
        <v>674.62057901529738</v>
      </c>
      <c r="N95" s="27">
        <f t="shared" si="3"/>
        <v>2778.601708374732</v>
      </c>
      <c r="O95" s="12" t="str">
        <f t="shared" si="4"/>
        <v>Good</v>
      </c>
      <c r="P95" s="27">
        <f t="shared" si="5"/>
        <v>1106</v>
      </c>
      <c r="Q95" s="25">
        <f t="shared" si="6"/>
        <v>1106</v>
      </c>
    </row>
    <row r="96" spans="6:17" ht="15.75" customHeight="1" x14ac:dyDescent="0.2">
      <c r="F96" s="16">
        <v>45488.582824012679</v>
      </c>
      <c r="G96" s="34">
        <v>45489.16397291443</v>
      </c>
      <c r="H96" s="27">
        <v>1064</v>
      </c>
      <c r="I96" s="27">
        <f t="shared" si="0"/>
        <v>-764.65463351210815</v>
      </c>
      <c r="J96" s="27">
        <f t="shared" si="1"/>
        <v>4310.30272735375</v>
      </c>
      <c r="K96" s="26" t="str">
        <f t="shared" si="7"/>
        <v>Good</v>
      </c>
      <c r="L96" s="25">
        <f t="shared" si="8"/>
        <v>1064</v>
      </c>
      <c r="M96" s="25">
        <f t="shared" si="2"/>
        <v>674.62057901529738</v>
      </c>
      <c r="N96" s="27">
        <f t="shared" si="3"/>
        <v>2778.601708374732</v>
      </c>
      <c r="O96" s="12" t="str">
        <f t="shared" si="4"/>
        <v>Good</v>
      </c>
      <c r="P96" s="27">
        <f t="shared" si="5"/>
        <v>1064</v>
      </c>
      <c r="Q96" s="25">
        <f t="shared" si="6"/>
        <v>1064</v>
      </c>
    </row>
    <row r="97" spans="6:17" ht="15.75" customHeight="1" x14ac:dyDescent="0.2">
      <c r="F97" s="16">
        <v>45485.753514037649</v>
      </c>
      <c r="G97" s="34">
        <v>45488.606431775464</v>
      </c>
      <c r="H97" s="27">
        <v>1339</v>
      </c>
      <c r="I97" s="27">
        <f t="shared" si="0"/>
        <v>-764.65463351210815</v>
      </c>
      <c r="J97" s="27">
        <f t="shared" si="1"/>
        <v>4310.30272735375</v>
      </c>
      <c r="K97" s="26" t="str">
        <f t="shared" si="7"/>
        <v>Good</v>
      </c>
      <c r="L97" s="25">
        <f t="shared" si="8"/>
        <v>1339</v>
      </c>
      <c r="M97" s="25">
        <f t="shared" si="2"/>
        <v>674.62057901529738</v>
      </c>
      <c r="N97" s="27">
        <f t="shared" si="3"/>
        <v>2778.601708374732</v>
      </c>
      <c r="O97" s="12" t="str">
        <f t="shared" si="4"/>
        <v>Good</v>
      </c>
      <c r="P97" s="27">
        <f t="shared" si="5"/>
        <v>1339</v>
      </c>
      <c r="Q97" s="25">
        <f t="shared" si="6"/>
        <v>1339</v>
      </c>
    </row>
    <row r="98" spans="6:17" ht="15.75" customHeight="1" x14ac:dyDescent="0.2">
      <c r="F98" s="16">
        <v>45485.220339050211</v>
      </c>
      <c r="G98" s="34">
        <v>45488.042815813664</v>
      </c>
      <c r="H98" s="27">
        <v>1083</v>
      </c>
      <c r="I98" s="27">
        <f t="shared" si="0"/>
        <v>-764.65463351210815</v>
      </c>
      <c r="J98" s="27">
        <f t="shared" si="1"/>
        <v>4310.30272735375</v>
      </c>
      <c r="K98" s="26" t="str">
        <f t="shared" si="7"/>
        <v>Good</v>
      </c>
      <c r="L98" s="25">
        <f t="shared" si="8"/>
        <v>1083</v>
      </c>
      <c r="M98" s="25">
        <f t="shared" si="2"/>
        <v>674.62057901529738</v>
      </c>
      <c r="N98" s="27">
        <f t="shared" si="3"/>
        <v>2778.601708374732</v>
      </c>
      <c r="O98" s="12" t="str">
        <f t="shared" si="4"/>
        <v>Good</v>
      </c>
      <c r="P98" s="27">
        <f t="shared" si="5"/>
        <v>1083</v>
      </c>
      <c r="Q98" s="25">
        <f t="shared" si="6"/>
        <v>1083</v>
      </c>
    </row>
    <row r="99" spans="6:17" ht="15.75" customHeight="1" x14ac:dyDescent="0.2">
      <c r="F99" s="16">
        <v>45484.681416572261</v>
      </c>
      <c r="G99" s="34">
        <v>45485.773460138538</v>
      </c>
      <c r="H99" s="27">
        <v>1355</v>
      </c>
      <c r="I99" s="27">
        <f t="shared" si="0"/>
        <v>-764.65463351210815</v>
      </c>
      <c r="J99" s="27">
        <f t="shared" si="1"/>
        <v>4310.30272735375</v>
      </c>
      <c r="K99" s="26" t="str">
        <f t="shared" si="7"/>
        <v>Good</v>
      </c>
      <c r="L99" s="25">
        <f t="shared" si="8"/>
        <v>1355</v>
      </c>
      <c r="M99" s="25">
        <f t="shared" si="2"/>
        <v>674.62057901529738</v>
      </c>
      <c r="N99" s="27">
        <f t="shared" si="3"/>
        <v>2778.601708374732</v>
      </c>
      <c r="O99" s="12" t="str">
        <f t="shared" si="4"/>
        <v>Good</v>
      </c>
      <c r="P99" s="27">
        <f t="shared" si="5"/>
        <v>1355</v>
      </c>
      <c r="Q99" s="25">
        <f t="shared" si="6"/>
        <v>1355</v>
      </c>
    </row>
    <row r="100" spans="6:17" ht="15.75" customHeight="1" x14ac:dyDescent="0.2">
      <c r="F100" s="16">
        <v>45484.088280319666</v>
      </c>
      <c r="G100" s="34">
        <v>45485.227946233055</v>
      </c>
      <c r="H100" s="27">
        <v>1095</v>
      </c>
      <c r="I100" s="27">
        <f t="shared" si="0"/>
        <v>-764.65463351210815</v>
      </c>
      <c r="J100" s="27">
        <f t="shared" si="1"/>
        <v>4310.30272735375</v>
      </c>
      <c r="K100" s="26" t="str">
        <f t="shared" si="7"/>
        <v>Good</v>
      </c>
      <c r="L100" s="25">
        <f t="shared" si="8"/>
        <v>1095</v>
      </c>
      <c r="M100" s="25">
        <f t="shared" si="2"/>
        <v>674.62057901529738</v>
      </c>
      <c r="N100" s="27">
        <f t="shared" si="3"/>
        <v>2778.601708374732</v>
      </c>
      <c r="O100" s="12" t="str">
        <f t="shared" si="4"/>
        <v>Good</v>
      </c>
      <c r="P100" s="27">
        <f t="shared" si="5"/>
        <v>1095</v>
      </c>
      <c r="Q100" s="25">
        <f t="shared" si="6"/>
        <v>1095</v>
      </c>
    </row>
    <row r="101" spans="6:17" ht="15.75" customHeight="1" x14ac:dyDescent="0.2">
      <c r="F101" s="16">
        <v>45483.50177625833</v>
      </c>
      <c r="G101" s="34">
        <v>45484.683204216861</v>
      </c>
      <c r="H101" s="27">
        <v>1352</v>
      </c>
      <c r="I101" s="27">
        <f t="shared" si="0"/>
        <v>-764.65463351210815</v>
      </c>
      <c r="J101" s="27">
        <f t="shared" si="1"/>
        <v>4310.30272735375</v>
      </c>
      <c r="K101" s="26" t="str">
        <f t="shared" si="7"/>
        <v>Good</v>
      </c>
      <c r="L101" s="25">
        <f t="shared" si="8"/>
        <v>1352</v>
      </c>
      <c r="M101" s="25">
        <f t="shared" si="2"/>
        <v>674.62057901529738</v>
      </c>
      <c r="N101" s="27">
        <f t="shared" si="3"/>
        <v>2778.601708374732</v>
      </c>
      <c r="O101" s="12" t="str">
        <f t="shared" si="4"/>
        <v>Good</v>
      </c>
      <c r="P101" s="27">
        <f t="shared" si="5"/>
        <v>1352</v>
      </c>
      <c r="Q101" s="25">
        <f t="shared" si="6"/>
        <v>1352</v>
      </c>
    </row>
    <row r="102" spans="6:17" ht="15.75" customHeight="1" x14ac:dyDescent="0.2">
      <c r="F102" s="16">
        <v>45482.916254327858</v>
      </c>
      <c r="G102" s="34">
        <v>45484.12844006739</v>
      </c>
      <c r="H102" s="27">
        <v>1225</v>
      </c>
      <c r="I102" s="27">
        <f t="shared" si="0"/>
        <v>-764.65463351210815</v>
      </c>
      <c r="J102" s="27">
        <f t="shared" si="1"/>
        <v>4310.30272735375</v>
      </c>
      <c r="K102" s="26" t="str">
        <f t="shared" si="7"/>
        <v>Good</v>
      </c>
      <c r="L102" s="25">
        <f t="shared" si="8"/>
        <v>1225</v>
      </c>
      <c r="M102" s="25">
        <f t="shared" si="2"/>
        <v>674.62057901529738</v>
      </c>
      <c r="N102" s="27">
        <f t="shared" si="3"/>
        <v>2778.601708374732</v>
      </c>
      <c r="O102" s="12" t="str">
        <f t="shared" si="4"/>
        <v>Good</v>
      </c>
      <c r="P102" s="27">
        <f t="shared" si="5"/>
        <v>1225</v>
      </c>
      <c r="Q102" s="25">
        <f t="shared" si="6"/>
        <v>1225</v>
      </c>
    </row>
    <row r="103" spans="6:17" ht="15.75" customHeight="1" x14ac:dyDescent="0.2">
      <c r="F103" s="16">
        <v>45482.352055561008</v>
      </c>
      <c r="G103" s="34">
        <v>45483.574316729137</v>
      </c>
      <c r="H103" s="27">
        <v>1132</v>
      </c>
      <c r="I103" s="27">
        <f t="shared" si="0"/>
        <v>-764.65463351210815</v>
      </c>
      <c r="J103" s="27">
        <f t="shared" si="1"/>
        <v>4310.30272735375</v>
      </c>
      <c r="K103" s="26" t="str">
        <f t="shared" si="7"/>
        <v>Good</v>
      </c>
      <c r="L103" s="25">
        <f t="shared" si="8"/>
        <v>1132</v>
      </c>
      <c r="M103" s="25">
        <f t="shared" si="2"/>
        <v>674.62057901529738</v>
      </c>
      <c r="N103" s="27">
        <f t="shared" si="3"/>
        <v>2778.601708374732</v>
      </c>
      <c r="O103" s="12" t="str">
        <f t="shared" si="4"/>
        <v>Good</v>
      </c>
      <c r="P103" s="27">
        <f t="shared" si="5"/>
        <v>1132</v>
      </c>
      <c r="Q103" s="25">
        <f t="shared" si="6"/>
        <v>1132</v>
      </c>
    </row>
    <row r="104" spans="6:17" ht="15.75" customHeight="1" x14ac:dyDescent="0.2">
      <c r="F104" s="16">
        <v>45481.7797191551</v>
      </c>
      <c r="G104" s="34">
        <v>45483.044171506357</v>
      </c>
      <c r="H104" s="27">
        <v>1265</v>
      </c>
      <c r="I104" s="27">
        <f t="shared" si="0"/>
        <v>-764.65463351210815</v>
      </c>
      <c r="J104" s="27">
        <f t="shared" si="1"/>
        <v>4310.30272735375</v>
      </c>
      <c r="K104" s="26" t="str">
        <f t="shared" si="7"/>
        <v>Good</v>
      </c>
      <c r="L104" s="25">
        <f t="shared" si="8"/>
        <v>1265</v>
      </c>
      <c r="M104" s="25">
        <f t="shared" si="2"/>
        <v>674.62057901529738</v>
      </c>
      <c r="N104" s="27">
        <f t="shared" si="3"/>
        <v>2778.601708374732</v>
      </c>
      <c r="O104" s="12" t="str">
        <f t="shared" si="4"/>
        <v>Good</v>
      </c>
      <c r="P104" s="27">
        <f t="shared" si="5"/>
        <v>1265</v>
      </c>
      <c r="Q104" s="25">
        <f t="shared" si="6"/>
        <v>1265</v>
      </c>
    </row>
    <row r="105" spans="6:17" ht="15.75" customHeight="1" x14ac:dyDescent="0.2">
      <c r="F105" s="16">
        <v>45481.189156988083</v>
      </c>
      <c r="G105" s="34">
        <v>45482.495330269216</v>
      </c>
      <c r="H105" s="27">
        <v>1199</v>
      </c>
      <c r="I105" s="27">
        <f t="shared" si="0"/>
        <v>-764.65463351210815</v>
      </c>
      <c r="J105" s="27">
        <f t="shared" si="1"/>
        <v>4310.30272735375</v>
      </c>
      <c r="K105" s="26" t="str">
        <f t="shared" si="7"/>
        <v>Good</v>
      </c>
      <c r="L105" s="25">
        <f t="shared" si="8"/>
        <v>1199</v>
      </c>
      <c r="M105" s="25">
        <f t="shared" si="2"/>
        <v>674.62057901529738</v>
      </c>
      <c r="N105" s="27">
        <f t="shared" si="3"/>
        <v>2778.601708374732</v>
      </c>
      <c r="O105" s="12" t="str">
        <f t="shared" si="4"/>
        <v>Good</v>
      </c>
      <c r="P105" s="27">
        <f t="shared" si="5"/>
        <v>1199</v>
      </c>
      <c r="Q105" s="25">
        <f t="shared" si="6"/>
        <v>1199</v>
      </c>
    </row>
    <row r="106" spans="6:17" ht="15.75" customHeight="1" x14ac:dyDescent="0.2">
      <c r="F106" s="16">
        <v>45478.99851369136</v>
      </c>
      <c r="G106" s="34">
        <v>45481.91385793659</v>
      </c>
      <c r="H106" s="27">
        <v>1318</v>
      </c>
      <c r="I106" s="27">
        <f t="shared" si="0"/>
        <v>-764.65463351210815</v>
      </c>
      <c r="J106" s="27">
        <f t="shared" si="1"/>
        <v>4310.30272735375</v>
      </c>
      <c r="K106" s="26" t="str">
        <f t="shared" si="7"/>
        <v>Good</v>
      </c>
      <c r="L106" s="25">
        <f t="shared" si="8"/>
        <v>1318</v>
      </c>
      <c r="M106" s="25">
        <f t="shared" si="2"/>
        <v>674.62057901529738</v>
      </c>
      <c r="N106" s="27">
        <f t="shared" si="3"/>
        <v>2778.601708374732</v>
      </c>
      <c r="O106" s="12" t="str">
        <f t="shared" si="4"/>
        <v>Good</v>
      </c>
      <c r="P106" s="27">
        <f t="shared" si="5"/>
        <v>1318</v>
      </c>
      <c r="Q106" s="25">
        <f t="shared" si="6"/>
        <v>1318</v>
      </c>
    </row>
    <row r="107" spans="6:17" ht="15.75" customHeight="1" x14ac:dyDescent="0.2">
      <c r="F107" s="16">
        <v>45478.438885822048</v>
      </c>
      <c r="G107" s="34">
        <v>45481.326870963683</v>
      </c>
      <c r="H107" s="27">
        <v>1432</v>
      </c>
      <c r="I107" s="27">
        <f t="shared" si="0"/>
        <v>-764.65463351210815</v>
      </c>
      <c r="J107" s="27">
        <f t="shared" si="1"/>
        <v>4310.30272735375</v>
      </c>
      <c r="K107" s="26" t="str">
        <f t="shared" si="7"/>
        <v>Good</v>
      </c>
      <c r="L107" s="25">
        <f t="shared" si="8"/>
        <v>1432</v>
      </c>
      <c r="M107" s="25">
        <f t="shared" si="2"/>
        <v>674.62057901529738</v>
      </c>
      <c r="N107" s="27">
        <f t="shared" si="3"/>
        <v>2778.601708374732</v>
      </c>
      <c r="O107" s="12" t="str">
        <f t="shared" si="4"/>
        <v>Good</v>
      </c>
      <c r="P107" s="27">
        <f t="shared" si="5"/>
        <v>1432</v>
      </c>
      <c r="Q107" s="25">
        <f t="shared" si="6"/>
        <v>1432</v>
      </c>
    </row>
    <row r="108" spans="6:17" ht="15.75" customHeight="1" x14ac:dyDescent="0.2">
      <c r="F108" s="16">
        <v>45477.883871381768</v>
      </c>
      <c r="G108" s="34">
        <v>45478.97769468811</v>
      </c>
      <c r="H108" s="27">
        <v>1393</v>
      </c>
      <c r="I108" s="27">
        <f t="shared" si="0"/>
        <v>-764.65463351210815</v>
      </c>
      <c r="J108" s="27">
        <f t="shared" si="1"/>
        <v>4310.30272735375</v>
      </c>
      <c r="K108" s="26" t="str">
        <f t="shared" si="7"/>
        <v>Good</v>
      </c>
      <c r="L108" s="25">
        <f t="shared" si="8"/>
        <v>1393</v>
      </c>
      <c r="M108" s="25">
        <f t="shared" si="2"/>
        <v>674.62057901529738</v>
      </c>
      <c r="N108" s="27">
        <f t="shared" si="3"/>
        <v>2778.601708374732</v>
      </c>
      <c r="O108" s="12" t="str">
        <f t="shared" si="4"/>
        <v>Good</v>
      </c>
      <c r="P108" s="27">
        <f t="shared" si="5"/>
        <v>1393</v>
      </c>
      <c r="Q108" s="25">
        <f t="shared" si="6"/>
        <v>1393</v>
      </c>
    </row>
    <row r="109" spans="6:17" ht="15.75" customHeight="1" x14ac:dyDescent="0.2">
      <c r="F109" s="16">
        <v>45477.336717579128</v>
      </c>
      <c r="G109" s="34">
        <v>45478.392889626404</v>
      </c>
      <c r="H109" s="27">
        <v>1473</v>
      </c>
      <c r="I109" s="27">
        <f t="shared" si="0"/>
        <v>-764.65463351210815</v>
      </c>
      <c r="J109" s="27">
        <f t="shared" si="1"/>
        <v>4310.30272735375</v>
      </c>
      <c r="K109" s="26" t="str">
        <f t="shared" si="7"/>
        <v>Good</v>
      </c>
      <c r="L109" s="25">
        <f t="shared" si="8"/>
        <v>1473</v>
      </c>
      <c r="M109" s="25">
        <f t="shared" si="2"/>
        <v>674.62057901529738</v>
      </c>
      <c r="N109" s="27">
        <f t="shared" si="3"/>
        <v>2778.601708374732</v>
      </c>
      <c r="O109" s="12" t="str">
        <f t="shared" si="4"/>
        <v>Good</v>
      </c>
      <c r="P109" s="27">
        <f t="shared" si="5"/>
        <v>1473</v>
      </c>
      <c r="Q109" s="25">
        <f t="shared" si="6"/>
        <v>1473</v>
      </c>
    </row>
    <row r="110" spans="6:17" ht="15.75" customHeight="1" x14ac:dyDescent="0.2">
      <c r="F110" s="16">
        <v>45476.729681145152</v>
      </c>
      <c r="G110" s="34">
        <v>45477.78567573856</v>
      </c>
      <c r="H110" s="27">
        <v>1344</v>
      </c>
      <c r="I110" s="27">
        <f t="shared" si="0"/>
        <v>-764.65463351210815</v>
      </c>
      <c r="J110" s="27">
        <f t="shared" si="1"/>
        <v>4310.30272735375</v>
      </c>
      <c r="K110" s="26" t="str">
        <f t="shared" si="7"/>
        <v>Good</v>
      </c>
      <c r="L110" s="25">
        <f t="shared" si="8"/>
        <v>1344</v>
      </c>
      <c r="M110" s="25">
        <f t="shared" si="2"/>
        <v>674.62057901529738</v>
      </c>
      <c r="N110" s="27">
        <f t="shared" si="3"/>
        <v>2778.601708374732</v>
      </c>
      <c r="O110" s="12" t="str">
        <f t="shared" si="4"/>
        <v>Good</v>
      </c>
      <c r="P110" s="27">
        <f t="shared" si="5"/>
        <v>1344</v>
      </c>
      <c r="Q110" s="25">
        <f t="shared" si="6"/>
        <v>1344</v>
      </c>
    </row>
    <row r="111" spans="6:17" ht="15.75" customHeight="1" x14ac:dyDescent="0.2">
      <c r="F111" s="16">
        <v>45476.140500919733</v>
      </c>
      <c r="G111" s="34">
        <v>45477.22172249954</v>
      </c>
      <c r="H111" s="27">
        <v>1373</v>
      </c>
      <c r="I111" s="27">
        <f t="shared" si="0"/>
        <v>-764.65463351210815</v>
      </c>
      <c r="J111" s="27">
        <f t="shared" si="1"/>
        <v>4310.30272735375</v>
      </c>
      <c r="K111" s="26" t="str">
        <f t="shared" si="7"/>
        <v>Good</v>
      </c>
      <c r="L111" s="25">
        <f t="shared" si="8"/>
        <v>1373</v>
      </c>
      <c r="M111" s="25">
        <f t="shared" si="2"/>
        <v>674.62057901529738</v>
      </c>
      <c r="N111" s="27">
        <f t="shared" si="3"/>
        <v>2778.601708374732</v>
      </c>
      <c r="O111" s="12" t="str">
        <f t="shared" si="4"/>
        <v>Good</v>
      </c>
      <c r="P111" s="27">
        <f t="shared" si="5"/>
        <v>1373</v>
      </c>
      <c r="Q111" s="25">
        <f t="shared" si="6"/>
        <v>1373</v>
      </c>
    </row>
    <row r="112" spans="6:17" ht="15.75" customHeight="1" x14ac:dyDescent="0.2">
      <c r="F112" s="16">
        <v>45475.578620934153</v>
      </c>
      <c r="G112" s="34">
        <v>45476.611613081055</v>
      </c>
      <c r="H112" s="27">
        <v>1306</v>
      </c>
      <c r="I112" s="27">
        <f t="shared" si="0"/>
        <v>-764.65463351210815</v>
      </c>
      <c r="J112" s="27">
        <f t="shared" si="1"/>
        <v>4310.30272735375</v>
      </c>
      <c r="K112" s="26" t="str">
        <f t="shared" si="7"/>
        <v>Good</v>
      </c>
      <c r="L112" s="25">
        <f t="shared" si="8"/>
        <v>1306</v>
      </c>
      <c r="M112" s="25">
        <f t="shared" si="2"/>
        <v>674.62057901529738</v>
      </c>
      <c r="N112" s="27">
        <f t="shared" si="3"/>
        <v>2778.601708374732</v>
      </c>
      <c r="O112" s="12" t="str">
        <f t="shared" si="4"/>
        <v>Good</v>
      </c>
      <c r="P112" s="27">
        <f t="shared" si="5"/>
        <v>1306</v>
      </c>
      <c r="Q112" s="25">
        <f t="shared" si="6"/>
        <v>1306</v>
      </c>
    </row>
    <row r="113" spans="6:17" ht="15.75" customHeight="1" x14ac:dyDescent="0.2">
      <c r="F113" s="16">
        <v>45474.99712576493</v>
      </c>
      <c r="G113" s="34">
        <v>45476.003772141667</v>
      </c>
      <c r="H113" s="27">
        <v>1425</v>
      </c>
      <c r="I113" s="27">
        <f t="shared" si="0"/>
        <v>-764.65463351210815</v>
      </c>
      <c r="J113" s="27">
        <f t="shared" si="1"/>
        <v>4310.30272735375</v>
      </c>
      <c r="K113" s="26" t="str">
        <f t="shared" si="7"/>
        <v>Good</v>
      </c>
      <c r="L113" s="25">
        <f t="shared" si="8"/>
        <v>1425</v>
      </c>
      <c r="M113" s="25">
        <f t="shared" si="2"/>
        <v>674.62057901529738</v>
      </c>
      <c r="N113" s="27">
        <f t="shared" si="3"/>
        <v>2778.601708374732</v>
      </c>
      <c r="O113" s="12" t="str">
        <f t="shared" si="4"/>
        <v>Good</v>
      </c>
      <c r="P113" s="27">
        <f t="shared" si="5"/>
        <v>1425</v>
      </c>
      <c r="Q113" s="25">
        <f t="shared" si="6"/>
        <v>1425</v>
      </c>
    </row>
    <row r="114" spans="6:17" ht="15.75" customHeight="1" x14ac:dyDescent="0.2">
      <c r="F114" s="16">
        <v>45474.424431704399</v>
      </c>
      <c r="G114" s="34">
        <v>45475.401664694007</v>
      </c>
      <c r="H114" s="27">
        <v>1200</v>
      </c>
      <c r="I114" s="27">
        <f t="shared" si="0"/>
        <v>-764.65463351210815</v>
      </c>
      <c r="J114" s="27">
        <f t="shared" si="1"/>
        <v>4310.30272735375</v>
      </c>
      <c r="K114" s="26" t="str">
        <f t="shared" si="7"/>
        <v>Good</v>
      </c>
      <c r="L114" s="25">
        <f t="shared" si="8"/>
        <v>1200</v>
      </c>
      <c r="M114" s="25">
        <f t="shared" si="2"/>
        <v>674.62057901529738</v>
      </c>
      <c r="N114" s="27">
        <f t="shared" si="3"/>
        <v>2778.601708374732</v>
      </c>
      <c r="O114" s="12" t="str">
        <f t="shared" si="4"/>
        <v>Good</v>
      </c>
      <c r="P114" s="27">
        <f t="shared" si="5"/>
        <v>1200</v>
      </c>
      <c r="Q114" s="25">
        <f t="shared" si="6"/>
        <v>1200</v>
      </c>
    </row>
    <row r="115" spans="6:17" ht="15.75" customHeight="1" x14ac:dyDescent="0.2">
      <c r="F115" s="16">
        <v>45471.542209918502</v>
      </c>
      <c r="G115" s="34">
        <v>45474.822094362447</v>
      </c>
      <c r="H115" s="27">
        <v>1202</v>
      </c>
      <c r="I115" s="27">
        <f t="shared" si="0"/>
        <v>-764.65463351210815</v>
      </c>
      <c r="J115" s="27">
        <f t="shared" si="1"/>
        <v>4310.30272735375</v>
      </c>
      <c r="K115" s="26" t="str">
        <f t="shared" si="7"/>
        <v>Good</v>
      </c>
      <c r="L115" s="25">
        <f t="shared" si="8"/>
        <v>1202</v>
      </c>
      <c r="M115" s="25">
        <f t="shared" si="2"/>
        <v>674.62057901529738</v>
      </c>
      <c r="N115" s="27">
        <f t="shared" si="3"/>
        <v>2778.601708374732</v>
      </c>
      <c r="O115" s="12" t="str">
        <f t="shared" si="4"/>
        <v>Good</v>
      </c>
      <c r="P115" s="27">
        <f t="shared" si="5"/>
        <v>1202</v>
      </c>
      <c r="Q115" s="25">
        <f t="shared" si="6"/>
        <v>1202</v>
      </c>
    </row>
    <row r="116" spans="6:17" ht="15.75" customHeight="1" x14ac:dyDescent="0.2">
      <c r="F116" s="16">
        <v>45470.936433080686</v>
      </c>
      <c r="G116" s="34">
        <v>45474.291480079264</v>
      </c>
      <c r="H116" s="27">
        <v>1442</v>
      </c>
      <c r="I116" s="27">
        <f t="shared" si="0"/>
        <v>-764.65463351210815</v>
      </c>
      <c r="J116" s="27">
        <f t="shared" si="1"/>
        <v>4310.30272735375</v>
      </c>
      <c r="K116" s="26" t="str">
        <f t="shared" si="7"/>
        <v>Good</v>
      </c>
      <c r="L116" s="25">
        <f t="shared" si="8"/>
        <v>1442</v>
      </c>
      <c r="M116" s="25">
        <f t="shared" si="2"/>
        <v>674.62057901529738</v>
      </c>
      <c r="N116" s="27">
        <f t="shared" si="3"/>
        <v>2778.601708374732</v>
      </c>
      <c r="O116" s="12" t="str">
        <f t="shared" si="4"/>
        <v>Good</v>
      </c>
      <c r="P116" s="27">
        <f t="shared" si="5"/>
        <v>1442</v>
      </c>
      <c r="Q116" s="25">
        <f t="shared" si="6"/>
        <v>1442</v>
      </c>
    </row>
    <row r="117" spans="6:17" ht="15.75" customHeight="1" x14ac:dyDescent="0.2">
      <c r="F117" s="16">
        <v>45470.333791078105</v>
      </c>
      <c r="G117" s="34">
        <v>45471.924606188775</v>
      </c>
      <c r="H117" s="27">
        <v>1493</v>
      </c>
      <c r="I117" s="27">
        <f t="shared" si="0"/>
        <v>-764.65463351210815</v>
      </c>
      <c r="J117" s="27">
        <f t="shared" si="1"/>
        <v>4310.30272735375</v>
      </c>
      <c r="K117" s="26" t="str">
        <f t="shared" si="7"/>
        <v>Good</v>
      </c>
      <c r="L117" s="25">
        <f t="shared" si="8"/>
        <v>1493</v>
      </c>
      <c r="M117" s="25">
        <f t="shared" si="2"/>
        <v>674.62057901529738</v>
      </c>
      <c r="N117" s="27">
        <f t="shared" si="3"/>
        <v>2778.601708374732</v>
      </c>
      <c r="O117" s="12" t="str">
        <f t="shared" si="4"/>
        <v>Good</v>
      </c>
      <c r="P117" s="27">
        <f t="shared" si="5"/>
        <v>1493</v>
      </c>
      <c r="Q117" s="25">
        <f t="shared" si="6"/>
        <v>1493</v>
      </c>
    </row>
    <row r="118" spans="6:17" ht="15.75" customHeight="1" x14ac:dyDescent="0.2">
      <c r="F118" s="16">
        <v>45469.746219532819</v>
      </c>
      <c r="G118" s="34">
        <v>45471.321091620295</v>
      </c>
      <c r="H118" s="27">
        <v>1285</v>
      </c>
      <c r="I118" s="27">
        <f t="shared" si="0"/>
        <v>-764.65463351210815</v>
      </c>
      <c r="J118" s="27">
        <f t="shared" si="1"/>
        <v>4310.30272735375</v>
      </c>
      <c r="K118" s="26" t="str">
        <f t="shared" si="7"/>
        <v>Good</v>
      </c>
      <c r="L118" s="25">
        <f t="shared" si="8"/>
        <v>1285</v>
      </c>
      <c r="M118" s="25">
        <f t="shared" si="2"/>
        <v>674.62057901529738</v>
      </c>
      <c r="N118" s="27">
        <f t="shared" si="3"/>
        <v>2778.601708374732</v>
      </c>
      <c r="O118" s="12" t="str">
        <f t="shared" si="4"/>
        <v>Good</v>
      </c>
      <c r="P118" s="27">
        <f t="shared" si="5"/>
        <v>1285</v>
      </c>
      <c r="Q118" s="25">
        <f t="shared" si="6"/>
        <v>1285</v>
      </c>
    </row>
    <row r="119" spans="6:17" ht="15.75" customHeight="1" x14ac:dyDescent="0.2">
      <c r="F119" s="16">
        <v>45469.1740303314</v>
      </c>
      <c r="G119" s="34">
        <v>45470.786642061372</v>
      </c>
      <c r="H119" s="27">
        <v>1434</v>
      </c>
      <c r="I119" s="27">
        <f t="shared" si="0"/>
        <v>-764.65463351210815</v>
      </c>
      <c r="J119" s="27">
        <f t="shared" si="1"/>
        <v>4310.30272735375</v>
      </c>
      <c r="K119" s="26" t="str">
        <f t="shared" si="7"/>
        <v>Good</v>
      </c>
      <c r="L119" s="25">
        <f t="shared" si="8"/>
        <v>1434</v>
      </c>
      <c r="M119" s="25">
        <f t="shared" si="2"/>
        <v>674.62057901529738</v>
      </c>
      <c r="N119" s="27">
        <f t="shared" si="3"/>
        <v>2778.601708374732</v>
      </c>
      <c r="O119" s="12" t="str">
        <f t="shared" si="4"/>
        <v>Good</v>
      </c>
      <c r="P119" s="27">
        <f t="shared" si="5"/>
        <v>1434</v>
      </c>
      <c r="Q119" s="25">
        <f t="shared" si="6"/>
        <v>1434</v>
      </c>
    </row>
    <row r="120" spans="6:17" ht="15.75" customHeight="1" x14ac:dyDescent="0.2">
      <c r="F120" s="16">
        <v>45468.638654030168</v>
      </c>
      <c r="G120" s="34">
        <v>45470.245598458416</v>
      </c>
      <c r="H120" s="27">
        <v>1562</v>
      </c>
      <c r="I120" s="27">
        <f t="shared" si="0"/>
        <v>-764.65463351210815</v>
      </c>
      <c r="J120" s="27">
        <f t="shared" si="1"/>
        <v>4310.30272735375</v>
      </c>
      <c r="K120" s="26" t="str">
        <f t="shared" si="7"/>
        <v>Good</v>
      </c>
      <c r="L120" s="25">
        <f t="shared" si="8"/>
        <v>1562</v>
      </c>
      <c r="M120" s="25">
        <f t="shared" si="2"/>
        <v>674.62057901529738</v>
      </c>
      <c r="N120" s="27">
        <f t="shared" si="3"/>
        <v>2778.601708374732</v>
      </c>
      <c r="O120" s="12" t="str">
        <f t="shared" si="4"/>
        <v>Good</v>
      </c>
      <c r="P120" s="27">
        <f t="shared" si="5"/>
        <v>1562</v>
      </c>
      <c r="Q120" s="25">
        <f t="shared" si="6"/>
        <v>1562</v>
      </c>
    </row>
    <row r="121" spans="6:17" ht="15.75" customHeight="1" x14ac:dyDescent="0.2">
      <c r="F121" s="16">
        <v>45468.084122310691</v>
      </c>
      <c r="G121" s="34">
        <v>45469.635426928973</v>
      </c>
      <c r="H121" s="27">
        <v>1431</v>
      </c>
      <c r="I121" s="27">
        <f t="shared" si="0"/>
        <v>-764.65463351210815</v>
      </c>
      <c r="J121" s="27">
        <f t="shared" si="1"/>
        <v>4310.30272735375</v>
      </c>
      <c r="K121" s="26" t="str">
        <f t="shared" si="7"/>
        <v>Good</v>
      </c>
      <c r="L121" s="25">
        <f t="shared" si="8"/>
        <v>1431</v>
      </c>
      <c r="M121" s="25">
        <f t="shared" si="2"/>
        <v>674.62057901529738</v>
      </c>
      <c r="N121" s="27">
        <f t="shared" si="3"/>
        <v>2778.601708374732</v>
      </c>
      <c r="O121" s="12" t="str">
        <f t="shared" si="4"/>
        <v>Good</v>
      </c>
      <c r="P121" s="27">
        <f t="shared" si="5"/>
        <v>1431</v>
      </c>
      <c r="Q121" s="25">
        <f t="shared" si="6"/>
        <v>1431</v>
      </c>
    </row>
    <row r="122" spans="6:17" ht="15.75" customHeight="1" x14ac:dyDescent="0.2">
      <c r="F122" s="16">
        <v>45467.545273827134</v>
      </c>
      <c r="G122" s="34">
        <v>45469.038663355313</v>
      </c>
      <c r="H122" s="27">
        <v>1419</v>
      </c>
      <c r="I122" s="27">
        <f t="shared" si="0"/>
        <v>-764.65463351210815</v>
      </c>
      <c r="J122" s="27">
        <f t="shared" si="1"/>
        <v>4310.30272735375</v>
      </c>
      <c r="K122" s="26" t="str">
        <f t="shared" si="7"/>
        <v>Good</v>
      </c>
      <c r="L122" s="25">
        <f t="shared" si="8"/>
        <v>1419</v>
      </c>
      <c r="M122" s="25">
        <f t="shared" si="2"/>
        <v>674.62057901529738</v>
      </c>
      <c r="N122" s="27">
        <f t="shared" si="3"/>
        <v>2778.601708374732</v>
      </c>
      <c r="O122" s="12" t="str">
        <f t="shared" si="4"/>
        <v>Good</v>
      </c>
      <c r="P122" s="27">
        <f t="shared" si="5"/>
        <v>1419</v>
      </c>
      <c r="Q122" s="25">
        <f t="shared" si="6"/>
        <v>1419</v>
      </c>
    </row>
    <row r="123" spans="6:17" ht="15.75" customHeight="1" x14ac:dyDescent="0.2">
      <c r="F123" s="16">
        <v>45464.73922065238</v>
      </c>
      <c r="G123" s="34">
        <v>45468.436584336974</v>
      </c>
      <c r="H123" s="27">
        <v>1553</v>
      </c>
      <c r="I123" s="27">
        <f t="shared" si="0"/>
        <v>-764.65463351210815</v>
      </c>
      <c r="J123" s="27">
        <f t="shared" si="1"/>
        <v>4310.30272735375</v>
      </c>
      <c r="K123" s="26" t="str">
        <f t="shared" si="7"/>
        <v>Good</v>
      </c>
      <c r="L123" s="25">
        <f t="shared" si="8"/>
        <v>1553</v>
      </c>
      <c r="M123" s="25">
        <f t="shared" si="2"/>
        <v>674.62057901529738</v>
      </c>
      <c r="N123" s="27">
        <f t="shared" si="3"/>
        <v>2778.601708374732</v>
      </c>
      <c r="O123" s="12" t="str">
        <f t="shared" si="4"/>
        <v>Good</v>
      </c>
      <c r="P123" s="27">
        <f t="shared" si="5"/>
        <v>1553</v>
      </c>
      <c r="Q123" s="25">
        <f t="shared" si="6"/>
        <v>1553</v>
      </c>
    </row>
    <row r="124" spans="6:17" ht="15.75" customHeight="1" x14ac:dyDescent="0.2">
      <c r="F124" s="16">
        <v>45464.138071193258</v>
      </c>
      <c r="G124" s="34">
        <v>45467.893728384857</v>
      </c>
      <c r="H124" s="27">
        <v>1484</v>
      </c>
      <c r="I124" s="27">
        <f t="shared" si="0"/>
        <v>-764.65463351210815</v>
      </c>
      <c r="J124" s="27">
        <f t="shared" si="1"/>
        <v>4310.30272735375</v>
      </c>
      <c r="K124" s="26" t="str">
        <f t="shared" si="7"/>
        <v>Good</v>
      </c>
      <c r="L124" s="25">
        <f t="shared" si="8"/>
        <v>1484</v>
      </c>
      <c r="M124" s="25">
        <f t="shared" si="2"/>
        <v>674.62057901529738</v>
      </c>
      <c r="N124" s="27">
        <f t="shared" si="3"/>
        <v>2778.601708374732</v>
      </c>
      <c r="O124" s="12" t="str">
        <f t="shared" si="4"/>
        <v>Good</v>
      </c>
      <c r="P124" s="27">
        <f t="shared" si="5"/>
        <v>1484</v>
      </c>
      <c r="Q124" s="25">
        <f t="shared" si="6"/>
        <v>1484</v>
      </c>
    </row>
    <row r="125" spans="6:17" ht="15.75" customHeight="1" x14ac:dyDescent="0.2">
      <c r="F125" s="16">
        <v>45463.554715738268</v>
      </c>
      <c r="G125" s="34">
        <v>45467.326663083135</v>
      </c>
      <c r="H125" s="27">
        <v>1308</v>
      </c>
      <c r="I125" s="27">
        <f t="shared" si="0"/>
        <v>-764.65463351210815</v>
      </c>
      <c r="J125" s="27">
        <f t="shared" si="1"/>
        <v>4310.30272735375</v>
      </c>
      <c r="K125" s="26" t="str">
        <f t="shared" si="7"/>
        <v>Good</v>
      </c>
      <c r="L125" s="25">
        <f t="shared" si="8"/>
        <v>1308</v>
      </c>
      <c r="M125" s="25">
        <f t="shared" si="2"/>
        <v>674.62057901529738</v>
      </c>
      <c r="N125" s="27">
        <f t="shared" si="3"/>
        <v>2778.601708374732</v>
      </c>
      <c r="O125" s="12" t="str">
        <f t="shared" si="4"/>
        <v>Good</v>
      </c>
      <c r="P125" s="27">
        <f t="shared" si="5"/>
        <v>1308</v>
      </c>
      <c r="Q125" s="25">
        <f t="shared" si="6"/>
        <v>1308</v>
      </c>
    </row>
    <row r="126" spans="6:17" ht="15.75" customHeight="1" x14ac:dyDescent="0.2">
      <c r="F126" s="16">
        <v>45462.993625549119</v>
      </c>
      <c r="G126" s="34">
        <v>45464.461262590106</v>
      </c>
      <c r="H126" s="27">
        <v>1331</v>
      </c>
      <c r="I126" s="27">
        <f t="shared" si="0"/>
        <v>-764.65463351210815</v>
      </c>
      <c r="J126" s="27">
        <f t="shared" si="1"/>
        <v>4310.30272735375</v>
      </c>
      <c r="K126" s="26" t="str">
        <f t="shared" si="7"/>
        <v>Good</v>
      </c>
      <c r="L126" s="25">
        <f t="shared" si="8"/>
        <v>1331</v>
      </c>
      <c r="M126" s="25">
        <f t="shared" si="2"/>
        <v>674.62057901529738</v>
      </c>
      <c r="N126" s="27">
        <f t="shared" si="3"/>
        <v>2778.601708374732</v>
      </c>
      <c r="O126" s="12" t="str">
        <f t="shared" si="4"/>
        <v>Good</v>
      </c>
      <c r="P126" s="27">
        <f t="shared" si="5"/>
        <v>1331</v>
      </c>
      <c r="Q126" s="25">
        <f t="shared" si="6"/>
        <v>1331</v>
      </c>
    </row>
    <row r="127" spans="6:17" ht="15.75" customHeight="1" x14ac:dyDescent="0.2">
      <c r="F127" s="16">
        <v>45462.449277250438</v>
      </c>
      <c r="G127" s="34">
        <v>45463.865617297852</v>
      </c>
      <c r="H127" s="27">
        <v>1529</v>
      </c>
      <c r="I127" s="27">
        <f t="shared" si="0"/>
        <v>-764.65463351210815</v>
      </c>
      <c r="J127" s="27">
        <f t="shared" si="1"/>
        <v>4310.30272735375</v>
      </c>
      <c r="K127" s="26" t="str">
        <f t="shared" si="7"/>
        <v>Good</v>
      </c>
      <c r="L127" s="25">
        <f t="shared" si="8"/>
        <v>1529</v>
      </c>
      <c r="M127" s="25">
        <f t="shared" si="2"/>
        <v>674.62057901529738</v>
      </c>
      <c r="N127" s="27">
        <f t="shared" si="3"/>
        <v>2778.601708374732</v>
      </c>
      <c r="O127" s="12" t="str">
        <f t="shared" si="4"/>
        <v>Good</v>
      </c>
      <c r="P127" s="27">
        <f t="shared" si="5"/>
        <v>1529</v>
      </c>
      <c r="Q127" s="25">
        <f t="shared" si="6"/>
        <v>1529</v>
      </c>
    </row>
    <row r="128" spans="6:17" ht="15.75" customHeight="1" x14ac:dyDescent="0.2">
      <c r="F128" s="16">
        <v>45461.907576292448</v>
      </c>
      <c r="G128" s="34">
        <v>45463.301474494183</v>
      </c>
      <c r="H128" s="27">
        <v>1386</v>
      </c>
      <c r="I128" s="27">
        <f t="shared" si="0"/>
        <v>-764.65463351210815</v>
      </c>
      <c r="J128" s="27">
        <f t="shared" si="1"/>
        <v>4310.30272735375</v>
      </c>
      <c r="K128" s="26" t="str">
        <f t="shared" si="7"/>
        <v>Good</v>
      </c>
      <c r="L128" s="25">
        <f t="shared" si="8"/>
        <v>1386</v>
      </c>
      <c r="M128" s="25">
        <f t="shared" si="2"/>
        <v>674.62057901529738</v>
      </c>
      <c r="N128" s="27">
        <f t="shared" si="3"/>
        <v>2778.601708374732</v>
      </c>
      <c r="O128" s="12" t="str">
        <f t="shared" si="4"/>
        <v>Good</v>
      </c>
      <c r="P128" s="27">
        <f t="shared" si="5"/>
        <v>1386</v>
      </c>
      <c r="Q128" s="25">
        <f t="shared" si="6"/>
        <v>1386</v>
      </c>
    </row>
    <row r="129" spans="6:17" ht="15.75" customHeight="1" x14ac:dyDescent="0.2">
      <c r="F129" s="16">
        <v>45461.349370090677</v>
      </c>
      <c r="G129" s="34">
        <v>45462.754023887297</v>
      </c>
      <c r="H129" s="27">
        <v>1434</v>
      </c>
      <c r="I129" s="27">
        <f t="shared" si="0"/>
        <v>-764.65463351210815</v>
      </c>
      <c r="J129" s="27">
        <f t="shared" si="1"/>
        <v>4310.30272735375</v>
      </c>
      <c r="K129" s="26" t="str">
        <f t="shared" si="7"/>
        <v>Good</v>
      </c>
      <c r="L129" s="25">
        <f t="shared" si="8"/>
        <v>1434</v>
      </c>
      <c r="M129" s="25">
        <f t="shared" si="2"/>
        <v>674.62057901529738</v>
      </c>
      <c r="N129" s="27">
        <f t="shared" si="3"/>
        <v>2778.601708374732</v>
      </c>
      <c r="O129" s="12" t="str">
        <f t="shared" si="4"/>
        <v>Good</v>
      </c>
      <c r="P129" s="27">
        <f t="shared" si="5"/>
        <v>1434</v>
      </c>
      <c r="Q129" s="25">
        <f t="shared" si="6"/>
        <v>1434</v>
      </c>
    </row>
    <row r="130" spans="6:17" ht="15.75" customHeight="1" x14ac:dyDescent="0.2">
      <c r="F130" s="16">
        <v>45460.792993212308</v>
      </c>
      <c r="G130" s="34">
        <v>45462.178066162851</v>
      </c>
      <c r="H130" s="27">
        <v>1582</v>
      </c>
      <c r="I130" s="27">
        <f t="shared" si="0"/>
        <v>-764.65463351210815</v>
      </c>
      <c r="J130" s="27">
        <f t="shared" si="1"/>
        <v>4310.30272735375</v>
      </c>
      <c r="K130" s="26" t="str">
        <f t="shared" si="7"/>
        <v>Good</v>
      </c>
      <c r="L130" s="25">
        <f t="shared" si="8"/>
        <v>1582</v>
      </c>
      <c r="M130" s="25">
        <f t="shared" si="2"/>
        <v>674.62057901529738</v>
      </c>
      <c r="N130" s="27">
        <f t="shared" si="3"/>
        <v>2778.601708374732</v>
      </c>
      <c r="O130" s="12" t="str">
        <f t="shared" si="4"/>
        <v>Good</v>
      </c>
      <c r="P130" s="27">
        <f t="shared" si="5"/>
        <v>1582</v>
      </c>
      <c r="Q130" s="25">
        <f t="shared" si="6"/>
        <v>1582</v>
      </c>
    </row>
    <row r="131" spans="6:17" ht="15.75" customHeight="1" x14ac:dyDescent="0.2">
      <c r="F131" s="16">
        <v>45460.231665391111</v>
      </c>
      <c r="G131" s="34">
        <v>45461.609414265004</v>
      </c>
      <c r="H131" s="27">
        <v>1673</v>
      </c>
      <c r="I131" s="27">
        <f t="shared" si="0"/>
        <v>-764.65463351210815</v>
      </c>
      <c r="J131" s="27">
        <f t="shared" si="1"/>
        <v>4310.30272735375</v>
      </c>
      <c r="K131" s="26" t="str">
        <f t="shared" si="7"/>
        <v>Good</v>
      </c>
      <c r="L131" s="25">
        <f t="shared" si="8"/>
        <v>1673</v>
      </c>
      <c r="M131" s="25">
        <f t="shared" si="2"/>
        <v>674.62057901529738</v>
      </c>
      <c r="N131" s="27">
        <f t="shared" si="3"/>
        <v>2778.601708374732</v>
      </c>
      <c r="O131" s="12" t="str">
        <f t="shared" si="4"/>
        <v>Good</v>
      </c>
      <c r="P131" s="27">
        <f t="shared" si="5"/>
        <v>1673</v>
      </c>
      <c r="Q131" s="25">
        <f t="shared" si="6"/>
        <v>1673</v>
      </c>
    </row>
    <row r="132" spans="6:17" ht="15.75" customHeight="1" x14ac:dyDescent="0.2">
      <c r="F132" s="16">
        <v>45457.995608247344</v>
      </c>
      <c r="G132" s="34">
        <v>45461.060935417328</v>
      </c>
      <c r="H132" s="27">
        <v>1439</v>
      </c>
      <c r="I132" s="27">
        <f t="shared" si="0"/>
        <v>-764.65463351210815</v>
      </c>
      <c r="J132" s="27">
        <f t="shared" si="1"/>
        <v>4310.30272735375</v>
      </c>
      <c r="K132" s="26" t="str">
        <f t="shared" si="7"/>
        <v>Good</v>
      </c>
      <c r="L132" s="25">
        <f t="shared" si="8"/>
        <v>1439</v>
      </c>
      <c r="M132" s="25">
        <f t="shared" si="2"/>
        <v>674.62057901529738</v>
      </c>
      <c r="N132" s="27">
        <f t="shared" si="3"/>
        <v>2778.601708374732</v>
      </c>
      <c r="O132" s="12" t="str">
        <f t="shared" si="4"/>
        <v>Good</v>
      </c>
      <c r="P132" s="27">
        <f t="shared" si="5"/>
        <v>1439</v>
      </c>
      <c r="Q132" s="25">
        <f t="shared" si="6"/>
        <v>1439</v>
      </c>
    </row>
    <row r="133" spans="6:17" ht="15.75" customHeight="1" x14ac:dyDescent="0.2">
      <c r="F133" s="16">
        <v>45457.440711855699</v>
      </c>
      <c r="G133" s="34">
        <v>45460.512972166165</v>
      </c>
      <c r="H133" s="27">
        <v>1536</v>
      </c>
      <c r="I133" s="27">
        <f t="shared" si="0"/>
        <v>-764.65463351210815</v>
      </c>
      <c r="J133" s="27">
        <f t="shared" si="1"/>
        <v>4310.30272735375</v>
      </c>
      <c r="K133" s="26" t="str">
        <f t="shared" si="7"/>
        <v>Good</v>
      </c>
      <c r="L133" s="25">
        <f t="shared" si="8"/>
        <v>1536</v>
      </c>
      <c r="M133" s="25">
        <f t="shared" si="2"/>
        <v>674.62057901529738</v>
      </c>
      <c r="N133" s="27">
        <f t="shared" si="3"/>
        <v>2778.601708374732</v>
      </c>
      <c r="O133" s="12" t="str">
        <f t="shared" si="4"/>
        <v>Good</v>
      </c>
      <c r="P133" s="27">
        <f t="shared" si="5"/>
        <v>1536</v>
      </c>
      <c r="Q133" s="25">
        <f t="shared" si="6"/>
        <v>1536</v>
      </c>
    </row>
    <row r="134" spans="6:17" ht="15.75" customHeight="1" x14ac:dyDescent="0.2">
      <c r="F134" s="16">
        <v>45456.843854111583</v>
      </c>
      <c r="G134" s="34">
        <v>45457.681297054194</v>
      </c>
      <c r="H134" s="27">
        <v>1380</v>
      </c>
      <c r="I134" s="27">
        <f t="shared" si="0"/>
        <v>-764.65463351210815</v>
      </c>
      <c r="J134" s="27">
        <f t="shared" si="1"/>
        <v>4310.30272735375</v>
      </c>
      <c r="K134" s="26" t="str">
        <f t="shared" si="7"/>
        <v>Good</v>
      </c>
      <c r="L134" s="25">
        <f t="shared" si="8"/>
        <v>1380</v>
      </c>
      <c r="M134" s="25">
        <f t="shared" si="2"/>
        <v>674.62057901529738</v>
      </c>
      <c r="N134" s="27">
        <f t="shared" si="3"/>
        <v>2778.601708374732</v>
      </c>
      <c r="O134" s="12" t="str">
        <f t="shared" si="4"/>
        <v>Good</v>
      </c>
      <c r="P134" s="27">
        <f t="shared" si="5"/>
        <v>1380</v>
      </c>
      <c r="Q134" s="25">
        <f t="shared" si="6"/>
        <v>1380</v>
      </c>
    </row>
    <row r="135" spans="6:17" ht="15.75" customHeight="1" x14ac:dyDescent="0.2">
      <c r="F135" s="16">
        <v>45456.267702760204</v>
      </c>
      <c r="G135" s="34">
        <v>45457.076777676426</v>
      </c>
      <c r="H135" s="27">
        <v>1443</v>
      </c>
      <c r="I135" s="27">
        <f t="shared" si="0"/>
        <v>-764.65463351210815</v>
      </c>
      <c r="J135" s="27">
        <f t="shared" si="1"/>
        <v>4310.30272735375</v>
      </c>
      <c r="K135" s="26" t="str">
        <f t="shared" si="7"/>
        <v>Good</v>
      </c>
      <c r="L135" s="25">
        <f t="shared" si="8"/>
        <v>1443</v>
      </c>
      <c r="M135" s="25">
        <f t="shared" si="2"/>
        <v>674.62057901529738</v>
      </c>
      <c r="N135" s="27">
        <f t="shared" si="3"/>
        <v>2778.601708374732</v>
      </c>
      <c r="O135" s="12" t="str">
        <f t="shared" si="4"/>
        <v>Good</v>
      </c>
      <c r="P135" s="27">
        <f t="shared" si="5"/>
        <v>1443</v>
      </c>
      <c r="Q135" s="25">
        <f t="shared" si="6"/>
        <v>1443</v>
      </c>
    </row>
    <row r="136" spans="6:17" ht="15.75" customHeight="1" x14ac:dyDescent="0.2">
      <c r="F136" s="16">
        <v>45455.69770699009</v>
      </c>
      <c r="G136" s="34">
        <v>45456.524622757788</v>
      </c>
      <c r="H136" s="27">
        <v>1560</v>
      </c>
      <c r="I136" s="27">
        <f t="shared" si="0"/>
        <v>-764.65463351210815</v>
      </c>
      <c r="J136" s="27">
        <f t="shared" si="1"/>
        <v>4310.30272735375</v>
      </c>
      <c r="K136" s="26" t="str">
        <f t="shared" si="7"/>
        <v>Good</v>
      </c>
      <c r="L136" s="25">
        <f t="shared" si="8"/>
        <v>1560</v>
      </c>
      <c r="M136" s="25">
        <f t="shared" si="2"/>
        <v>674.62057901529738</v>
      </c>
      <c r="N136" s="27">
        <f t="shared" si="3"/>
        <v>2778.601708374732</v>
      </c>
      <c r="O136" s="12" t="str">
        <f t="shared" si="4"/>
        <v>Good</v>
      </c>
      <c r="P136" s="27">
        <f t="shared" si="5"/>
        <v>1560</v>
      </c>
      <c r="Q136" s="25">
        <f t="shared" si="6"/>
        <v>1560</v>
      </c>
    </row>
    <row r="137" spans="6:17" ht="15.75" customHeight="1" x14ac:dyDescent="0.2">
      <c r="F137" s="16">
        <v>45455.135520103322</v>
      </c>
      <c r="G137" s="34">
        <v>45455.920542480584</v>
      </c>
      <c r="H137" s="27">
        <v>1598</v>
      </c>
      <c r="I137" s="27">
        <f t="shared" si="0"/>
        <v>-764.65463351210815</v>
      </c>
      <c r="J137" s="27">
        <f t="shared" si="1"/>
        <v>4310.30272735375</v>
      </c>
      <c r="K137" s="26" t="str">
        <f t="shared" si="7"/>
        <v>Good</v>
      </c>
      <c r="L137" s="25">
        <f t="shared" si="8"/>
        <v>1598</v>
      </c>
      <c r="M137" s="25">
        <f t="shared" si="2"/>
        <v>674.62057901529738</v>
      </c>
      <c r="N137" s="27">
        <f t="shared" si="3"/>
        <v>2778.601708374732</v>
      </c>
      <c r="O137" s="12" t="str">
        <f t="shared" si="4"/>
        <v>Good</v>
      </c>
      <c r="P137" s="27">
        <f t="shared" si="5"/>
        <v>1598</v>
      </c>
      <c r="Q137" s="25">
        <f t="shared" si="6"/>
        <v>1598</v>
      </c>
    </row>
    <row r="138" spans="6:17" ht="15.75" customHeight="1" x14ac:dyDescent="0.2">
      <c r="F138" s="16">
        <v>45454.546318740853</v>
      </c>
      <c r="G138" s="34">
        <v>45455.341829900935</v>
      </c>
      <c r="H138" s="27">
        <v>1657</v>
      </c>
      <c r="I138" s="27">
        <f t="shared" si="0"/>
        <v>-764.65463351210815</v>
      </c>
      <c r="J138" s="27">
        <f t="shared" si="1"/>
        <v>4310.30272735375</v>
      </c>
      <c r="K138" s="26" t="str">
        <f t="shared" si="7"/>
        <v>Good</v>
      </c>
      <c r="L138" s="25">
        <f t="shared" si="8"/>
        <v>1657</v>
      </c>
      <c r="M138" s="25">
        <f t="shared" si="2"/>
        <v>674.62057901529738</v>
      </c>
      <c r="N138" s="27">
        <f t="shared" si="3"/>
        <v>2778.601708374732</v>
      </c>
      <c r="O138" s="12" t="str">
        <f t="shared" si="4"/>
        <v>Good</v>
      </c>
      <c r="P138" s="27">
        <f t="shared" si="5"/>
        <v>1657</v>
      </c>
      <c r="Q138" s="25">
        <f t="shared" si="6"/>
        <v>1657</v>
      </c>
    </row>
    <row r="139" spans="6:17" ht="15.75" customHeight="1" x14ac:dyDescent="0.2">
      <c r="F139" s="16">
        <v>45453.966462581113</v>
      </c>
      <c r="G139" s="34">
        <v>45454.812902525213</v>
      </c>
      <c r="H139" s="27">
        <v>1552</v>
      </c>
      <c r="I139" s="27">
        <f t="shared" si="0"/>
        <v>-764.65463351210815</v>
      </c>
      <c r="J139" s="27">
        <f t="shared" si="1"/>
        <v>4310.30272735375</v>
      </c>
      <c r="K139" s="26" t="str">
        <f t="shared" si="7"/>
        <v>Good</v>
      </c>
      <c r="L139" s="25">
        <f t="shared" si="8"/>
        <v>1552</v>
      </c>
      <c r="M139" s="25">
        <f t="shared" si="2"/>
        <v>674.62057901529738</v>
      </c>
      <c r="N139" s="27">
        <f t="shared" si="3"/>
        <v>2778.601708374732</v>
      </c>
      <c r="O139" s="12" t="str">
        <f t="shared" si="4"/>
        <v>Good</v>
      </c>
      <c r="P139" s="27">
        <f t="shared" si="5"/>
        <v>1552</v>
      </c>
      <c r="Q139" s="25">
        <f t="shared" si="6"/>
        <v>1552</v>
      </c>
    </row>
    <row r="140" spans="6:17" ht="15.75" customHeight="1" x14ac:dyDescent="0.2">
      <c r="F140" s="16">
        <v>45453.378278777644</v>
      </c>
      <c r="G140" s="34">
        <v>45454.282165564786</v>
      </c>
      <c r="H140" s="27">
        <v>1742</v>
      </c>
      <c r="I140" s="27">
        <f t="shared" si="0"/>
        <v>-764.65463351210815</v>
      </c>
      <c r="J140" s="27">
        <f t="shared" si="1"/>
        <v>4310.30272735375</v>
      </c>
      <c r="K140" s="26" t="str">
        <f t="shared" si="7"/>
        <v>Good</v>
      </c>
      <c r="L140" s="25">
        <f t="shared" si="8"/>
        <v>1742</v>
      </c>
      <c r="M140" s="25">
        <f t="shared" si="2"/>
        <v>674.62057901529738</v>
      </c>
      <c r="N140" s="27">
        <f t="shared" si="3"/>
        <v>2778.601708374732</v>
      </c>
      <c r="O140" s="12" t="str">
        <f t="shared" si="4"/>
        <v>Good</v>
      </c>
      <c r="P140" s="27">
        <f t="shared" si="5"/>
        <v>1742</v>
      </c>
      <c r="Q140" s="25">
        <f t="shared" si="6"/>
        <v>1742</v>
      </c>
    </row>
    <row r="141" spans="6:17" ht="15.75" customHeight="1" x14ac:dyDescent="0.2">
      <c r="F141" s="16">
        <v>45450.51022173668</v>
      </c>
      <c r="G141" s="34">
        <v>45453.690766957407</v>
      </c>
      <c r="H141" s="27">
        <v>1713</v>
      </c>
      <c r="I141" s="27">
        <f t="shared" si="0"/>
        <v>-764.65463351210815</v>
      </c>
      <c r="J141" s="27">
        <f t="shared" si="1"/>
        <v>4310.30272735375</v>
      </c>
      <c r="K141" s="26" t="str">
        <f t="shared" si="7"/>
        <v>Good</v>
      </c>
      <c r="L141" s="25">
        <f t="shared" si="8"/>
        <v>1713</v>
      </c>
      <c r="M141" s="25">
        <f t="shared" si="2"/>
        <v>674.62057901529738</v>
      </c>
      <c r="N141" s="27">
        <f t="shared" si="3"/>
        <v>2778.601708374732</v>
      </c>
      <c r="O141" s="12" t="str">
        <f t="shared" si="4"/>
        <v>Good</v>
      </c>
      <c r="P141" s="27">
        <f t="shared" si="5"/>
        <v>1713</v>
      </c>
      <c r="Q141" s="25">
        <f t="shared" si="6"/>
        <v>1713</v>
      </c>
    </row>
    <row r="142" spans="6:17" ht="15.75" customHeight="1" x14ac:dyDescent="0.2">
      <c r="F142" s="16">
        <v>45449.961050212703</v>
      </c>
      <c r="G142" s="34">
        <v>45453.087573360906</v>
      </c>
      <c r="H142" s="27">
        <v>1507</v>
      </c>
      <c r="I142" s="27">
        <f t="shared" si="0"/>
        <v>-764.65463351210815</v>
      </c>
      <c r="J142" s="27">
        <f t="shared" si="1"/>
        <v>4310.30272735375</v>
      </c>
      <c r="K142" s="26" t="str">
        <f t="shared" si="7"/>
        <v>Good</v>
      </c>
      <c r="L142" s="25">
        <f t="shared" si="8"/>
        <v>1507</v>
      </c>
      <c r="M142" s="25">
        <f t="shared" si="2"/>
        <v>674.62057901529738</v>
      </c>
      <c r="N142" s="27">
        <f t="shared" si="3"/>
        <v>2778.601708374732</v>
      </c>
      <c r="O142" s="12" t="str">
        <f t="shared" si="4"/>
        <v>Good</v>
      </c>
      <c r="P142" s="27">
        <f t="shared" si="5"/>
        <v>1507</v>
      </c>
      <c r="Q142" s="25">
        <f t="shared" si="6"/>
        <v>1507</v>
      </c>
    </row>
    <row r="143" spans="6:17" ht="15.75" customHeight="1" x14ac:dyDescent="0.2">
      <c r="F143" s="16">
        <v>45449.408076394124</v>
      </c>
      <c r="G143" s="34">
        <v>45450.823536010976</v>
      </c>
      <c r="H143" s="27">
        <v>1762</v>
      </c>
      <c r="I143" s="27">
        <f t="shared" si="0"/>
        <v>-764.65463351210815</v>
      </c>
      <c r="J143" s="27">
        <f t="shared" si="1"/>
        <v>4310.30272735375</v>
      </c>
      <c r="K143" s="26" t="str">
        <f t="shared" si="7"/>
        <v>Good</v>
      </c>
      <c r="L143" s="25">
        <f t="shared" si="8"/>
        <v>1762</v>
      </c>
      <c r="M143" s="25">
        <f t="shared" si="2"/>
        <v>674.62057901529738</v>
      </c>
      <c r="N143" s="27">
        <f t="shared" si="3"/>
        <v>2778.601708374732</v>
      </c>
      <c r="O143" s="12" t="str">
        <f t="shared" si="4"/>
        <v>Good</v>
      </c>
      <c r="P143" s="27">
        <f t="shared" si="5"/>
        <v>1762</v>
      </c>
      <c r="Q143" s="25">
        <f t="shared" si="6"/>
        <v>1762</v>
      </c>
    </row>
    <row r="144" spans="6:17" ht="15.75" customHeight="1" x14ac:dyDescent="0.2">
      <c r="F144" s="16">
        <v>45448.827302320853</v>
      </c>
      <c r="G144" s="34">
        <v>45450.260154913973</v>
      </c>
      <c r="H144" s="27">
        <v>1493</v>
      </c>
      <c r="I144" s="27">
        <f t="shared" si="0"/>
        <v>-764.65463351210815</v>
      </c>
      <c r="J144" s="27">
        <f t="shared" si="1"/>
        <v>4310.30272735375</v>
      </c>
      <c r="K144" s="26" t="str">
        <f t="shared" si="7"/>
        <v>Good</v>
      </c>
      <c r="L144" s="25">
        <f t="shared" si="8"/>
        <v>1493</v>
      </c>
      <c r="M144" s="25">
        <f t="shared" si="2"/>
        <v>674.62057901529738</v>
      </c>
      <c r="N144" s="27">
        <f t="shared" si="3"/>
        <v>2778.601708374732</v>
      </c>
      <c r="O144" s="12" t="str">
        <f t="shared" si="4"/>
        <v>Good</v>
      </c>
      <c r="P144" s="27">
        <f t="shared" si="5"/>
        <v>1493</v>
      </c>
      <c r="Q144" s="25">
        <f t="shared" si="6"/>
        <v>1493</v>
      </c>
    </row>
    <row r="145" spans="6:17" ht="15.75" customHeight="1" x14ac:dyDescent="0.2">
      <c r="F145" s="16">
        <v>45448.237328447802</v>
      </c>
      <c r="G145" s="34">
        <v>45449.717901752578</v>
      </c>
      <c r="H145" s="27">
        <v>1579</v>
      </c>
      <c r="I145" s="27">
        <f t="shared" si="0"/>
        <v>-764.65463351210815</v>
      </c>
      <c r="J145" s="27">
        <f t="shared" si="1"/>
        <v>4310.30272735375</v>
      </c>
      <c r="K145" s="26" t="str">
        <f t="shared" si="7"/>
        <v>Good</v>
      </c>
      <c r="L145" s="25">
        <f t="shared" si="8"/>
        <v>1579</v>
      </c>
      <c r="M145" s="25">
        <f t="shared" si="2"/>
        <v>674.62057901529738</v>
      </c>
      <c r="N145" s="27">
        <f t="shared" si="3"/>
        <v>2778.601708374732</v>
      </c>
      <c r="O145" s="12" t="str">
        <f t="shared" si="4"/>
        <v>Good</v>
      </c>
      <c r="P145" s="27">
        <f t="shared" si="5"/>
        <v>1579</v>
      </c>
      <c r="Q145" s="25">
        <f t="shared" si="6"/>
        <v>1579</v>
      </c>
    </row>
    <row r="146" spans="6:17" ht="15.75" customHeight="1" x14ac:dyDescent="0.2">
      <c r="F146" s="16">
        <v>45447.64456594018</v>
      </c>
      <c r="G146" s="34">
        <v>45449.165033630299</v>
      </c>
      <c r="H146" s="27">
        <v>1668</v>
      </c>
      <c r="I146" s="27">
        <f t="shared" si="0"/>
        <v>-764.65463351210815</v>
      </c>
      <c r="J146" s="27">
        <f t="shared" si="1"/>
        <v>4310.30272735375</v>
      </c>
      <c r="K146" s="26" t="str">
        <f t="shared" si="7"/>
        <v>Good</v>
      </c>
      <c r="L146" s="25">
        <f t="shared" si="8"/>
        <v>1668</v>
      </c>
      <c r="M146" s="25">
        <f t="shared" si="2"/>
        <v>674.62057901529738</v>
      </c>
      <c r="N146" s="27">
        <f t="shared" si="3"/>
        <v>2778.601708374732</v>
      </c>
      <c r="O146" s="12" t="str">
        <f t="shared" si="4"/>
        <v>Good</v>
      </c>
      <c r="P146" s="27">
        <f t="shared" si="5"/>
        <v>1668</v>
      </c>
      <c r="Q146" s="25">
        <f t="shared" si="6"/>
        <v>1668</v>
      </c>
    </row>
    <row r="147" spans="6:17" ht="15.75" customHeight="1" x14ac:dyDescent="0.2">
      <c r="F147" s="16">
        <v>45447.035969422017</v>
      </c>
      <c r="G147" s="34">
        <v>45448.559816073845</v>
      </c>
      <c r="H147" s="27">
        <v>1482</v>
      </c>
      <c r="I147" s="27">
        <f t="shared" si="0"/>
        <v>-764.65463351210815</v>
      </c>
      <c r="J147" s="27">
        <f t="shared" si="1"/>
        <v>4310.30272735375</v>
      </c>
      <c r="K147" s="26" t="str">
        <f t="shared" si="7"/>
        <v>Good</v>
      </c>
      <c r="L147" s="25">
        <f t="shared" si="8"/>
        <v>1482</v>
      </c>
      <c r="M147" s="25">
        <f t="shared" si="2"/>
        <v>674.62057901529738</v>
      </c>
      <c r="N147" s="27">
        <f t="shared" si="3"/>
        <v>2778.601708374732</v>
      </c>
      <c r="O147" s="12" t="str">
        <f t="shared" si="4"/>
        <v>Good</v>
      </c>
      <c r="P147" s="27">
        <f t="shared" si="5"/>
        <v>1482</v>
      </c>
      <c r="Q147" s="25">
        <f t="shared" si="6"/>
        <v>1482</v>
      </c>
    </row>
    <row r="148" spans="6:17" ht="15.75" customHeight="1" x14ac:dyDescent="0.2">
      <c r="F148" s="16">
        <v>45446.437522088687</v>
      </c>
      <c r="G148" s="34">
        <v>45448.008557293258</v>
      </c>
      <c r="H148" s="27">
        <v>1733</v>
      </c>
      <c r="I148" s="27">
        <f t="shared" si="0"/>
        <v>-764.65463351210815</v>
      </c>
      <c r="J148" s="27">
        <f t="shared" si="1"/>
        <v>4310.30272735375</v>
      </c>
      <c r="K148" s="26" t="str">
        <f t="shared" si="7"/>
        <v>Good</v>
      </c>
      <c r="L148" s="25">
        <f t="shared" si="8"/>
        <v>1733</v>
      </c>
      <c r="M148" s="25">
        <f t="shared" si="2"/>
        <v>674.62057901529738</v>
      </c>
      <c r="N148" s="27">
        <f t="shared" si="3"/>
        <v>2778.601708374732</v>
      </c>
      <c r="O148" s="12" t="str">
        <f t="shared" si="4"/>
        <v>Good</v>
      </c>
      <c r="P148" s="27">
        <f t="shared" si="5"/>
        <v>1733</v>
      </c>
      <c r="Q148" s="25">
        <f t="shared" si="6"/>
        <v>1733</v>
      </c>
    </row>
    <row r="149" spans="6:17" ht="15.75" customHeight="1" x14ac:dyDescent="0.2">
      <c r="F149" s="16">
        <v>45443.640013092692</v>
      </c>
      <c r="G149" s="34">
        <v>45447.473282417355</v>
      </c>
      <c r="H149" s="27">
        <v>1707</v>
      </c>
      <c r="I149" s="27">
        <f t="shared" si="0"/>
        <v>-764.65463351210815</v>
      </c>
      <c r="J149" s="27">
        <f t="shared" si="1"/>
        <v>4310.30272735375</v>
      </c>
      <c r="K149" s="26" t="str">
        <f t="shared" si="7"/>
        <v>Good</v>
      </c>
      <c r="L149" s="25">
        <f t="shared" si="8"/>
        <v>1707</v>
      </c>
      <c r="M149" s="25">
        <f t="shared" si="2"/>
        <v>674.62057901529738</v>
      </c>
      <c r="N149" s="27">
        <f t="shared" si="3"/>
        <v>2778.601708374732</v>
      </c>
      <c r="O149" s="12" t="str">
        <f t="shared" si="4"/>
        <v>Good</v>
      </c>
      <c r="P149" s="27">
        <f t="shared" si="5"/>
        <v>1707</v>
      </c>
      <c r="Q149" s="25">
        <f t="shared" si="6"/>
        <v>1707</v>
      </c>
    </row>
    <row r="150" spans="6:17" ht="15.75" customHeight="1" x14ac:dyDescent="0.2">
      <c r="F150" s="16">
        <v>45443.097408649432</v>
      </c>
      <c r="G150" s="34">
        <v>45446.94094258939</v>
      </c>
      <c r="H150" s="27">
        <v>1403</v>
      </c>
      <c r="I150" s="27">
        <f t="shared" si="0"/>
        <v>-764.65463351210815</v>
      </c>
      <c r="J150" s="27">
        <f t="shared" si="1"/>
        <v>4310.30272735375</v>
      </c>
      <c r="K150" s="26" t="str">
        <f t="shared" si="7"/>
        <v>Good</v>
      </c>
      <c r="L150" s="25">
        <f t="shared" si="8"/>
        <v>1403</v>
      </c>
      <c r="M150" s="25">
        <f t="shared" si="2"/>
        <v>674.62057901529738</v>
      </c>
      <c r="N150" s="27">
        <f t="shared" si="3"/>
        <v>2778.601708374732</v>
      </c>
      <c r="O150" s="12" t="str">
        <f t="shared" si="4"/>
        <v>Good</v>
      </c>
      <c r="P150" s="27">
        <f t="shared" si="5"/>
        <v>1403</v>
      </c>
      <c r="Q150" s="25">
        <f t="shared" si="6"/>
        <v>1403</v>
      </c>
    </row>
    <row r="151" spans="6:17" ht="15.75" customHeight="1" x14ac:dyDescent="0.2">
      <c r="F151" s="16">
        <v>45442.491794420064</v>
      </c>
      <c r="G151" s="34">
        <v>45446.379124059022</v>
      </c>
      <c r="H151" s="27">
        <v>1577</v>
      </c>
      <c r="I151" s="27">
        <f t="shared" si="0"/>
        <v>-764.65463351210815</v>
      </c>
      <c r="J151" s="27">
        <f t="shared" si="1"/>
        <v>4310.30272735375</v>
      </c>
      <c r="K151" s="26" t="str">
        <f t="shared" si="7"/>
        <v>Good</v>
      </c>
      <c r="L151" s="25">
        <f t="shared" si="8"/>
        <v>1577</v>
      </c>
      <c r="M151" s="25">
        <f t="shared" si="2"/>
        <v>674.62057901529738</v>
      </c>
      <c r="N151" s="27">
        <f t="shared" si="3"/>
        <v>2778.601708374732</v>
      </c>
      <c r="O151" s="12" t="str">
        <f t="shared" si="4"/>
        <v>Good</v>
      </c>
      <c r="P151" s="27">
        <f t="shared" si="5"/>
        <v>1577</v>
      </c>
      <c r="Q151" s="25">
        <f t="shared" si="6"/>
        <v>1577</v>
      </c>
    </row>
    <row r="152" spans="6:17" ht="15.75" customHeight="1" x14ac:dyDescent="0.2">
      <c r="F152" s="16">
        <v>45441.937449401135</v>
      </c>
      <c r="G152" s="34">
        <v>45443.585480671121</v>
      </c>
      <c r="H152" s="27">
        <v>1440</v>
      </c>
      <c r="I152" s="27">
        <f t="shared" si="0"/>
        <v>-764.65463351210815</v>
      </c>
      <c r="J152" s="27">
        <f t="shared" si="1"/>
        <v>4310.30272735375</v>
      </c>
      <c r="K152" s="26" t="str">
        <f t="shared" si="7"/>
        <v>Good</v>
      </c>
      <c r="L152" s="25">
        <f t="shared" si="8"/>
        <v>1440</v>
      </c>
      <c r="M152" s="25">
        <f t="shared" si="2"/>
        <v>674.62057901529738</v>
      </c>
      <c r="N152" s="27">
        <f t="shared" si="3"/>
        <v>2778.601708374732</v>
      </c>
      <c r="O152" s="12" t="str">
        <f t="shared" si="4"/>
        <v>Good</v>
      </c>
      <c r="P152" s="27">
        <f t="shared" si="5"/>
        <v>1440</v>
      </c>
      <c r="Q152" s="25">
        <f t="shared" si="6"/>
        <v>1440</v>
      </c>
    </row>
    <row r="153" spans="6:17" ht="15.75" customHeight="1" x14ac:dyDescent="0.2">
      <c r="F153" s="16">
        <v>45441.376225439679</v>
      </c>
      <c r="G153" s="34">
        <v>45443.035655795888</v>
      </c>
      <c r="H153" s="27">
        <v>1701</v>
      </c>
      <c r="I153" s="27">
        <f t="shared" si="0"/>
        <v>-764.65463351210815</v>
      </c>
      <c r="J153" s="27">
        <f t="shared" si="1"/>
        <v>4310.30272735375</v>
      </c>
      <c r="K153" s="26" t="str">
        <f t="shared" si="7"/>
        <v>Good</v>
      </c>
      <c r="L153" s="25">
        <f t="shared" si="8"/>
        <v>1701</v>
      </c>
      <c r="M153" s="25">
        <f t="shared" si="2"/>
        <v>674.62057901529738</v>
      </c>
      <c r="N153" s="27">
        <f t="shared" si="3"/>
        <v>2778.601708374732</v>
      </c>
      <c r="O153" s="12" t="str">
        <f t="shared" si="4"/>
        <v>Good</v>
      </c>
      <c r="P153" s="27">
        <f t="shared" si="5"/>
        <v>1701</v>
      </c>
      <c r="Q153" s="25">
        <f t="shared" si="6"/>
        <v>1701</v>
      </c>
    </row>
    <row r="154" spans="6:17" ht="15.75" customHeight="1" x14ac:dyDescent="0.2">
      <c r="F154" s="16">
        <v>45440.77975736701</v>
      </c>
      <c r="G154" s="34">
        <v>45442.455516611953</v>
      </c>
      <c r="H154" s="27">
        <v>1615</v>
      </c>
      <c r="I154" s="27">
        <f t="shared" si="0"/>
        <v>-764.65463351210815</v>
      </c>
      <c r="J154" s="27">
        <f t="shared" si="1"/>
        <v>4310.30272735375</v>
      </c>
      <c r="K154" s="26" t="str">
        <f t="shared" si="7"/>
        <v>Good</v>
      </c>
      <c r="L154" s="25">
        <f t="shared" si="8"/>
        <v>1615</v>
      </c>
      <c r="M154" s="25">
        <f t="shared" si="2"/>
        <v>674.62057901529738</v>
      </c>
      <c r="N154" s="27">
        <f t="shared" si="3"/>
        <v>2778.601708374732</v>
      </c>
      <c r="O154" s="12" t="str">
        <f t="shared" si="4"/>
        <v>Good</v>
      </c>
      <c r="P154" s="27">
        <f t="shared" si="5"/>
        <v>1615</v>
      </c>
      <c r="Q154" s="25">
        <f t="shared" si="6"/>
        <v>1615</v>
      </c>
    </row>
    <row r="155" spans="6:17" ht="15.75" customHeight="1" x14ac:dyDescent="0.2">
      <c r="F155" s="16">
        <v>45440.237578638167</v>
      </c>
      <c r="G155" s="34">
        <v>45441.920462394446</v>
      </c>
      <c r="H155" s="27">
        <v>1520</v>
      </c>
      <c r="I155" s="27">
        <f t="shared" si="0"/>
        <v>-764.65463351210815</v>
      </c>
      <c r="J155" s="27">
        <f t="shared" si="1"/>
        <v>4310.30272735375</v>
      </c>
      <c r="K155" s="26" t="str">
        <f t="shared" si="7"/>
        <v>Good</v>
      </c>
      <c r="L155" s="25">
        <f t="shared" si="8"/>
        <v>1520</v>
      </c>
      <c r="M155" s="25">
        <f t="shared" si="2"/>
        <v>674.62057901529738</v>
      </c>
      <c r="N155" s="27">
        <f t="shared" si="3"/>
        <v>2778.601708374732</v>
      </c>
      <c r="O155" s="12" t="str">
        <f t="shared" si="4"/>
        <v>Good</v>
      </c>
      <c r="P155" s="27">
        <f t="shared" si="5"/>
        <v>1520</v>
      </c>
      <c r="Q155" s="25">
        <f t="shared" si="6"/>
        <v>1520</v>
      </c>
    </row>
    <row r="156" spans="6:17" ht="15.75" customHeight="1" x14ac:dyDescent="0.2">
      <c r="F156" s="16">
        <v>45439.62877607331</v>
      </c>
      <c r="G156" s="34">
        <v>45441.321563071295</v>
      </c>
      <c r="H156" s="27">
        <v>1652</v>
      </c>
      <c r="I156" s="27">
        <f t="shared" si="0"/>
        <v>-764.65463351210815</v>
      </c>
      <c r="J156" s="27">
        <f t="shared" si="1"/>
        <v>4310.30272735375</v>
      </c>
      <c r="K156" s="26" t="str">
        <f t="shared" si="7"/>
        <v>Good</v>
      </c>
      <c r="L156" s="25">
        <f t="shared" si="8"/>
        <v>1652</v>
      </c>
      <c r="M156" s="25">
        <f t="shared" si="2"/>
        <v>674.62057901529738</v>
      </c>
      <c r="N156" s="27">
        <f t="shared" si="3"/>
        <v>2778.601708374732</v>
      </c>
      <c r="O156" s="12" t="str">
        <f t="shared" si="4"/>
        <v>Good</v>
      </c>
      <c r="P156" s="27">
        <f t="shared" si="5"/>
        <v>1652</v>
      </c>
      <c r="Q156" s="25">
        <f t="shared" si="6"/>
        <v>1652</v>
      </c>
    </row>
    <row r="157" spans="6:17" ht="15.75" customHeight="1" x14ac:dyDescent="0.2">
      <c r="F157" s="16">
        <v>45439.049751008613</v>
      </c>
      <c r="G157" s="34">
        <v>45440.747528603308</v>
      </c>
      <c r="H157" s="27">
        <v>1566</v>
      </c>
      <c r="I157" s="27">
        <f t="shared" si="0"/>
        <v>-764.65463351210815</v>
      </c>
      <c r="J157" s="27">
        <f t="shared" si="1"/>
        <v>4310.30272735375</v>
      </c>
      <c r="K157" s="26" t="str">
        <f t="shared" si="7"/>
        <v>Good</v>
      </c>
      <c r="L157" s="25">
        <f t="shared" si="8"/>
        <v>1566</v>
      </c>
      <c r="M157" s="25">
        <f t="shared" si="2"/>
        <v>674.62057901529738</v>
      </c>
      <c r="N157" s="27">
        <f t="shared" si="3"/>
        <v>2778.601708374732</v>
      </c>
      <c r="O157" s="12" t="str">
        <f t="shared" si="4"/>
        <v>Good</v>
      </c>
      <c r="P157" s="27">
        <f t="shared" si="5"/>
        <v>1566</v>
      </c>
      <c r="Q157" s="25">
        <f t="shared" si="6"/>
        <v>1566</v>
      </c>
    </row>
    <row r="158" spans="6:17" ht="15.75" customHeight="1" x14ac:dyDescent="0.2">
      <c r="F158" s="16">
        <v>45436.779171890375</v>
      </c>
      <c r="G158" s="34">
        <v>45440.189783878821</v>
      </c>
      <c r="H158" s="27">
        <v>1630</v>
      </c>
      <c r="I158" s="27">
        <f t="shared" si="0"/>
        <v>-764.65463351210815</v>
      </c>
      <c r="J158" s="27">
        <f t="shared" si="1"/>
        <v>4310.30272735375</v>
      </c>
      <c r="K158" s="26" t="str">
        <f t="shared" si="7"/>
        <v>Good</v>
      </c>
      <c r="L158" s="25">
        <f t="shared" si="8"/>
        <v>1630</v>
      </c>
      <c r="M158" s="25">
        <f t="shared" si="2"/>
        <v>674.62057901529738</v>
      </c>
      <c r="N158" s="27">
        <f t="shared" si="3"/>
        <v>2778.601708374732</v>
      </c>
      <c r="O158" s="12" t="str">
        <f t="shared" si="4"/>
        <v>Good</v>
      </c>
      <c r="P158" s="27">
        <f t="shared" si="5"/>
        <v>1630</v>
      </c>
      <c r="Q158" s="25">
        <f t="shared" si="6"/>
        <v>1630</v>
      </c>
    </row>
    <row r="159" spans="6:17" ht="15.75" customHeight="1" x14ac:dyDescent="0.2">
      <c r="F159" s="16">
        <v>45436.173501962483</v>
      </c>
      <c r="G159" s="34">
        <v>45439.632755294675</v>
      </c>
      <c r="H159" s="27">
        <v>1428</v>
      </c>
      <c r="I159" s="27">
        <f t="shared" si="0"/>
        <v>-764.65463351210815</v>
      </c>
      <c r="J159" s="27">
        <f t="shared" si="1"/>
        <v>4310.30272735375</v>
      </c>
      <c r="K159" s="26" t="str">
        <f t="shared" si="7"/>
        <v>Good</v>
      </c>
      <c r="L159" s="25">
        <f t="shared" si="8"/>
        <v>1428</v>
      </c>
      <c r="M159" s="25">
        <f t="shared" si="2"/>
        <v>674.62057901529738</v>
      </c>
      <c r="N159" s="27">
        <f t="shared" si="3"/>
        <v>2778.601708374732</v>
      </c>
      <c r="O159" s="12" t="str">
        <f t="shared" si="4"/>
        <v>Good</v>
      </c>
      <c r="P159" s="27">
        <f t="shared" si="5"/>
        <v>1428</v>
      </c>
      <c r="Q159" s="25">
        <f t="shared" si="6"/>
        <v>1428</v>
      </c>
    </row>
    <row r="160" spans="6:17" ht="15.75" customHeight="1" x14ac:dyDescent="0.2">
      <c r="F160" s="16">
        <v>45435.58823231799</v>
      </c>
      <c r="G160" s="34">
        <v>45439.060697189481</v>
      </c>
      <c r="H160" s="27">
        <v>1496</v>
      </c>
      <c r="I160" s="27">
        <f t="shared" si="0"/>
        <v>-764.65463351210815</v>
      </c>
      <c r="J160" s="27">
        <f t="shared" si="1"/>
        <v>4310.30272735375</v>
      </c>
      <c r="K160" s="26" t="str">
        <f t="shared" si="7"/>
        <v>Good</v>
      </c>
      <c r="L160" s="25">
        <f t="shared" si="8"/>
        <v>1496</v>
      </c>
      <c r="M160" s="25">
        <f t="shared" si="2"/>
        <v>674.62057901529738</v>
      </c>
      <c r="N160" s="27">
        <f t="shared" si="3"/>
        <v>2778.601708374732</v>
      </c>
      <c r="O160" s="12" t="str">
        <f t="shared" si="4"/>
        <v>Good</v>
      </c>
      <c r="P160" s="27">
        <f t="shared" si="5"/>
        <v>1496</v>
      </c>
      <c r="Q160" s="25">
        <f t="shared" si="6"/>
        <v>1496</v>
      </c>
    </row>
    <row r="161" spans="6:17" ht="15.75" customHeight="1" x14ac:dyDescent="0.2">
      <c r="F161" s="16">
        <v>45434.996338156205</v>
      </c>
      <c r="G161" s="34">
        <v>45436.741835424524</v>
      </c>
      <c r="H161" s="27">
        <v>1469</v>
      </c>
      <c r="I161" s="27">
        <f t="shared" si="0"/>
        <v>-764.65463351210815</v>
      </c>
      <c r="J161" s="27">
        <f t="shared" si="1"/>
        <v>4310.30272735375</v>
      </c>
      <c r="K161" s="26" t="str">
        <f t="shared" si="7"/>
        <v>Good</v>
      </c>
      <c r="L161" s="25">
        <f t="shared" si="8"/>
        <v>1469</v>
      </c>
      <c r="M161" s="25">
        <f t="shared" si="2"/>
        <v>674.62057901529738</v>
      </c>
      <c r="N161" s="27">
        <f t="shared" si="3"/>
        <v>2778.601708374732</v>
      </c>
      <c r="O161" s="12" t="str">
        <f t="shared" si="4"/>
        <v>Good</v>
      </c>
      <c r="P161" s="27">
        <f t="shared" si="5"/>
        <v>1469</v>
      </c>
      <c r="Q161" s="25">
        <f t="shared" si="6"/>
        <v>1469</v>
      </c>
    </row>
    <row r="162" spans="6:17" ht="15.75" customHeight="1" x14ac:dyDescent="0.2">
      <c r="F162" s="16">
        <v>45434.451488212791</v>
      </c>
      <c r="G162" s="34">
        <v>45436.150003836046</v>
      </c>
      <c r="H162" s="27">
        <v>1468</v>
      </c>
      <c r="I162" s="27">
        <f t="shared" si="0"/>
        <v>-764.65463351210815</v>
      </c>
      <c r="J162" s="27">
        <f t="shared" si="1"/>
        <v>4310.30272735375</v>
      </c>
      <c r="K162" s="26" t="str">
        <f t="shared" si="7"/>
        <v>Good</v>
      </c>
      <c r="L162" s="25">
        <f t="shared" si="8"/>
        <v>1468</v>
      </c>
      <c r="M162" s="25">
        <f t="shared" si="2"/>
        <v>674.62057901529738</v>
      </c>
      <c r="N162" s="27">
        <f t="shared" si="3"/>
        <v>2778.601708374732</v>
      </c>
      <c r="O162" s="12" t="str">
        <f t="shared" si="4"/>
        <v>Good</v>
      </c>
      <c r="P162" s="27">
        <f t="shared" si="5"/>
        <v>1468</v>
      </c>
      <c r="Q162" s="25">
        <f t="shared" si="6"/>
        <v>1468</v>
      </c>
    </row>
    <row r="163" spans="6:17" ht="15.75" customHeight="1" x14ac:dyDescent="0.2">
      <c r="F163" s="16">
        <v>45433.846943390818</v>
      </c>
      <c r="G163" s="34">
        <v>45435.540380883875</v>
      </c>
      <c r="H163" s="27">
        <v>1412</v>
      </c>
      <c r="I163" s="27">
        <f t="shared" si="0"/>
        <v>-764.65463351210815</v>
      </c>
      <c r="J163" s="27">
        <f t="shared" si="1"/>
        <v>4310.30272735375</v>
      </c>
      <c r="K163" s="26" t="str">
        <f t="shared" si="7"/>
        <v>Good</v>
      </c>
      <c r="L163" s="25">
        <f t="shared" si="8"/>
        <v>1412</v>
      </c>
      <c r="M163" s="25">
        <f t="shared" si="2"/>
        <v>674.62057901529738</v>
      </c>
      <c r="N163" s="27">
        <f t="shared" si="3"/>
        <v>2778.601708374732</v>
      </c>
      <c r="O163" s="12" t="str">
        <f t="shared" si="4"/>
        <v>Good</v>
      </c>
      <c r="P163" s="27">
        <f t="shared" si="5"/>
        <v>1412</v>
      </c>
      <c r="Q163" s="25">
        <f t="shared" si="6"/>
        <v>1412</v>
      </c>
    </row>
    <row r="164" spans="6:17" ht="15.75" customHeight="1" x14ac:dyDescent="0.2">
      <c r="F164" s="16">
        <v>45433.313222892211</v>
      </c>
      <c r="G164" s="34">
        <v>45434.99830296138</v>
      </c>
      <c r="H164" s="27">
        <v>1570</v>
      </c>
      <c r="I164" s="27">
        <f t="shared" si="0"/>
        <v>-764.65463351210815</v>
      </c>
      <c r="J164" s="27">
        <f t="shared" si="1"/>
        <v>4310.30272735375</v>
      </c>
      <c r="K164" s="26" t="str">
        <f t="shared" si="7"/>
        <v>Good</v>
      </c>
      <c r="L164" s="25">
        <f t="shared" si="8"/>
        <v>1570</v>
      </c>
      <c r="M164" s="25">
        <f t="shared" si="2"/>
        <v>674.62057901529738</v>
      </c>
      <c r="N164" s="27">
        <f t="shared" si="3"/>
        <v>2778.601708374732</v>
      </c>
      <c r="O164" s="12" t="str">
        <f t="shared" si="4"/>
        <v>Good</v>
      </c>
      <c r="P164" s="27">
        <f t="shared" si="5"/>
        <v>1570</v>
      </c>
      <c r="Q164" s="25">
        <f t="shared" si="6"/>
        <v>1570</v>
      </c>
    </row>
    <row r="165" spans="6:17" ht="15.75" customHeight="1" x14ac:dyDescent="0.2">
      <c r="F165" s="16">
        <v>45432.704004743762</v>
      </c>
      <c r="G165" s="34">
        <v>45434.419530351668</v>
      </c>
      <c r="H165" s="27">
        <v>1501</v>
      </c>
      <c r="I165" s="27">
        <f t="shared" si="0"/>
        <v>-764.65463351210815</v>
      </c>
      <c r="J165" s="27">
        <f t="shared" si="1"/>
        <v>4310.30272735375</v>
      </c>
      <c r="K165" s="26" t="str">
        <f t="shared" si="7"/>
        <v>Good</v>
      </c>
      <c r="L165" s="25">
        <f t="shared" si="8"/>
        <v>1501</v>
      </c>
      <c r="M165" s="25">
        <f t="shared" si="2"/>
        <v>674.62057901529738</v>
      </c>
      <c r="N165" s="27">
        <f t="shared" si="3"/>
        <v>2778.601708374732</v>
      </c>
      <c r="O165" s="12" t="str">
        <f t="shared" si="4"/>
        <v>Good</v>
      </c>
      <c r="P165" s="27">
        <f t="shared" si="5"/>
        <v>1501</v>
      </c>
      <c r="Q165" s="25">
        <f t="shared" si="6"/>
        <v>1501</v>
      </c>
    </row>
    <row r="166" spans="6:17" ht="15.75" customHeight="1" x14ac:dyDescent="0.2">
      <c r="F166" s="16">
        <v>45432.146897377344</v>
      </c>
      <c r="G166" s="34">
        <v>45433.8819311712</v>
      </c>
      <c r="H166" s="27">
        <v>1705</v>
      </c>
      <c r="I166" s="27">
        <f t="shared" si="0"/>
        <v>-764.65463351210815</v>
      </c>
      <c r="J166" s="27">
        <f t="shared" si="1"/>
        <v>4310.30272735375</v>
      </c>
      <c r="K166" s="26" t="str">
        <f t="shared" si="7"/>
        <v>Good</v>
      </c>
      <c r="L166" s="25">
        <f t="shared" si="8"/>
        <v>1705</v>
      </c>
      <c r="M166" s="25">
        <f t="shared" si="2"/>
        <v>674.62057901529738</v>
      </c>
      <c r="N166" s="27">
        <f t="shared" si="3"/>
        <v>2778.601708374732</v>
      </c>
      <c r="O166" s="12" t="str">
        <f t="shared" si="4"/>
        <v>Good</v>
      </c>
      <c r="P166" s="27">
        <f t="shared" si="5"/>
        <v>1705</v>
      </c>
      <c r="Q166" s="25">
        <f t="shared" si="6"/>
        <v>1705</v>
      </c>
    </row>
    <row r="167" spans="6:17" ht="15.75" customHeight="1" x14ac:dyDescent="0.2">
      <c r="F167" s="16">
        <v>45429.88266456774</v>
      </c>
      <c r="G167" s="34">
        <v>45433.330316416082</v>
      </c>
      <c r="H167" s="27">
        <v>1434</v>
      </c>
      <c r="I167" s="27">
        <f t="shared" si="0"/>
        <v>-764.65463351210815</v>
      </c>
      <c r="J167" s="27">
        <f t="shared" si="1"/>
        <v>4310.30272735375</v>
      </c>
      <c r="K167" s="26" t="str">
        <f t="shared" si="7"/>
        <v>Good</v>
      </c>
      <c r="L167" s="25">
        <f t="shared" si="8"/>
        <v>1434</v>
      </c>
      <c r="M167" s="25">
        <f t="shared" si="2"/>
        <v>674.62057901529738</v>
      </c>
      <c r="N167" s="27">
        <f t="shared" si="3"/>
        <v>2778.601708374732</v>
      </c>
      <c r="O167" s="12" t="str">
        <f t="shared" si="4"/>
        <v>Good</v>
      </c>
      <c r="P167" s="27">
        <f t="shared" si="5"/>
        <v>1434</v>
      </c>
      <c r="Q167" s="25">
        <f t="shared" si="6"/>
        <v>1434</v>
      </c>
    </row>
    <row r="168" spans="6:17" ht="15.75" customHeight="1" x14ac:dyDescent="0.2">
      <c r="F168" s="16">
        <v>45429.326330745156</v>
      </c>
      <c r="G168" s="34">
        <v>45432.77574269742</v>
      </c>
      <c r="H168" s="27">
        <v>1573</v>
      </c>
      <c r="I168" s="27">
        <f t="shared" si="0"/>
        <v>-764.65463351210815</v>
      </c>
      <c r="J168" s="27">
        <f t="shared" si="1"/>
        <v>4310.30272735375</v>
      </c>
      <c r="K168" s="26" t="str">
        <f t="shared" si="7"/>
        <v>Good</v>
      </c>
      <c r="L168" s="25">
        <f t="shared" si="8"/>
        <v>1573</v>
      </c>
      <c r="M168" s="25">
        <f t="shared" si="2"/>
        <v>674.62057901529738</v>
      </c>
      <c r="N168" s="27">
        <f t="shared" si="3"/>
        <v>2778.601708374732</v>
      </c>
      <c r="O168" s="12" t="str">
        <f t="shared" si="4"/>
        <v>Good</v>
      </c>
      <c r="P168" s="27">
        <f t="shared" si="5"/>
        <v>1573</v>
      </c>
      <c r="Q168" s="25">
        <f t="shared" si="6"/>
        <v>1573</v>
      </c>
    </row>
    <row r="169" spans="6:17" ht="15.75" customHeight="1" x14ac:dyDescent="0.2">
      <c r="F169" s="16">
        <v>45428.768974482045</v>
      </c>
      <c r="G169" s="34">
        <v>45432.244556751131</v>
      </c>
      <c r="H169" s="27">
        <v>1536</v>
      </c>
      <c r="I169" s="27">
        <f t="shared" si="0"/>
        <v>-764.65463351210815</v>
      </c>
      <c r="J169" s="27">
        <f t="shared" si="1"/>
        <v>4310.30272735375</v>
      </c>
      <c r="K169" s="26" t="str">
        <f t="shared" si="7"/>
        <v>Good</v>
      </c>
      <c r="L169" s="25">
        <f t="shared" si="8"/>
        <v>1536</v>
      </c>
      <c r="M169" s="25">
        <f t="shared" si="2"/>
        <v>674.62057901529738</v>
      </c>
      <c r="N169" s="27">
        <f t="shared" si="3"/>
        <v>2778.601708374732</v>
      </c>
      <c r="O169" s="12" t="str">
        <f t="shared" si="4"/>
        <v>Good</v>
      </c>
      <c r="P169" s="27">
        <f t="shared" si="5"/>
        <v>1536</v>
      </c>
      <c r="Q169" s="25">
        <f t="shared" si="6"/>
        <v>1536</v>
      </c>
    </row>
    <row r="170" spans="6:17" ht="15.75" customHeight="1" x14ac:dyDescent="0.2">
      <c r="F170" s="16">
        <v>45428.179247024302</v>
      </c>
      <c r="G170" s="34">
        <v>45429.976560090035</v>
      </c>
      <c r="H170" s="27">
        <v>1659</v>
      </c>
      <c r="I170" s="27">
        <f t="shared" si="0"/>
        <v>-764.65463351210815</v>
      </c>
      <c r="J170" s="27">
        <f t="shared" si="1"/>
        <v>4310.30272735375</v>
      </c>
      <c r="K170" s="26" t="str">
        <f t="shared" si="7"/>
        <v>Good</v>
      </c>
      <c r="L170" s="25">
        <f t="shared" si="8"/>
        <v>1659</v>
      </c>
      <c r="M170" s="25">
        <f t="shared" si="2"/>
        <v>674.62057901529738</v>
      </c>
      <c r="N170" s="27">
        <f t="shared" si="3"/>
        <v>2778.601708374732</v>
      </c>
      <c r="O170" s="12" t="str">
        <f t="shared" si="4"/>
        <v>Good</v>
      </c>
      <c r="P170" s="27">
        <f t="shared" si="5"/>
        <v>1659</v>
      </c>
      <c r="Q170" s="25">
        <f t="shared" si="6"/>
        <v>1659</v>
      </c>
    </row>
    <row r="171" spans="6:17" ht="15.75" customHeight="1" x14ac:dyDescent="0.2">
      <c r="F171" s="16">
        <v>45427.62016830784</v>
      </c>
      <c r="G171" s="34">
        <v>45429.40333527347</v>
      </c>
      <c r="H171" s="27">
        <v>1774</v>
      </c>
      <c r="I171" s="27">
        <f t="shared" si="0"/>
        <v>-764.65463351210815</v>
      </c>
      <c r="J171" s="27">
        <f t="shared" si="1"/>
        <v>4310.30272735375</v>
      </c>
      <c r="K171" s="26" t="str">
        <f t="shared" si="7"/>
        <v>Good</v>
      </c>
      <c r="L171" s="25">
        <f t="shared" si="8"/>
        <v>1774</v>
      </c>
      <c r="M171" s="25">
        <f t="shared" si="2"/>
        <v>674.62057901529738</v>
      </c>
      <c r="N171" s="27">
        <f t="shared" si="3"/>
        <v>2778.601708374732</v>
      </c>
      <c r="O171" s="12" t="str">
        <f t="shared" si="4"/>
        <v>Good</v>
      </c>
      <c r="P171" s="27">
        <f t="shared" si="5"/>
        <v>1774</v>
      </c>
      <c r="Q171" s="25">
        <f t="shared" si="6"/>
        <v>1774</v>
      </c>
    </row>
    <row r="172" spans="6:17" ht="15.75" customHeight="1" x14ac:dyDescent="0.2">
      <c r="F172" s="16">
        <v>45427.088390683784</v>
      </c>
      <c r="G172" s="34">
        <v>45428.857872687171</v>
      </c>
      <c r="H172" s="27">
        <v>1587</v>
      </c>
      <c r="I172" s="27">
        <f t="shared" si="0"/>
        <v>-764.65463351210815</v>
      </c>
      <c r="J172" s="27">
        <f t="shared" si="1"/>
        <v>4310.30272735375</v>
      </c>
      <c r="K172" s="26" t="str">
        <f t="shared" si="7"/>
        <v>Good</v>
      </c>
      <c r="L172" s="25">
        <f t="shared" si="8"/>
        <v>1587</v>
      </c>
      <c r="M172" s="25">
        <f t="shared" si="2"/>
        <v>674.62057901529738</v>
      </c>
      <c r="N172" s="27">
        <f t="shared" si="3"/>
        <v>2778.601708374732</v>
      </c>
      <c r="O172" s="12" t="str">
        <f t="shared" si="4"/>
        <v>Good</v>
      </c>
      <c r="P172" s="27">
        <f t="shared" si="5"/>
        <v>1587</v>
      </c>
      <c r="Q172" s="25">
        <f t="shared" si="6"/>
        <v>1587</v>
      </c>
    </row>
    <row r="173" spans="6:17" ht="15.75" customHeight="1" x14ac:dyDescent="0.2">
      <c r="F173" s="16">
        <v>45426.528270655828</v>
      </c>
      <c r="G173" s="34">
        <v>45428.282080065052</v>
      </c>
      <c r="H173" s="27">
        <v>1471</v>
      </c>
      <c r="I173" s="27">
        <f t="shared" si="0"/>
        <v>-764.65463351210815</v>
      </c>
      <c r="J173" s="27">
        <f t="shared" si="1"/>
        <v>4310.30272735375</v>
      </c>
      <c r="K173" s="26" t="str">
        <f t="shared" si="7"/>
        <v>Good</v>
      </c>
      <c r="L173" s="25">
        <f t="shared" si="8"/>
        <v>1471</v>
      </c>
      <c r="M173" s="25">
        <f t="shared" si="2"/>
        <v>674.62057901529738</v>
      </c>
      <c r="N173" s="27">
        <f t="shared" si="3"/>
        <v>2778.601708374732</v>
      </c>
      <c r="O173" s="12" t="str">
        <f t="shared" si="4"/>
        <v>Good</v>
      </c>
      <c r="P173" s="27">
        <f t="shared" si="5"/>
        <v>1471</v>
      </c>
      <c r="Q173" s="25">
        <f t="shared" si="6"/>
        <v>1471</v>
      </c>
    </row>
    <row r="174" spans="6:17" ht="15.75" customHeight="1" x14ac:dyDescent="0.2">
      <c r="F174" s="16">
        <v>45425.998866541056</v>
      </c>
      <c r="G174" s="34">
        <v>45427.72033518448</v>
      </c>
      <c r="H174" s="27">
        <v>1573</v>
      </c>
      <c r="I174" s="27">
        <f t="shared" si="0"/>
        <v>-764.65463351210815</v>
      </c>
      <c r="J174" s="27">
        <f t="shared" si="1"/>
        <v>4310.30272735375</v>
      </c>
      <c r="K174" s="26" t="str">
        <f t="shared" si="7"/>
        <v>Good</v>
      </c>
      <c r="L174" s="25">
        <f t="shared" si="8"/>
        <v>1573</v>
      </c>
      <c r="M174" s="25">
        <f t="shared" si="2"/>
        <v>674.62057901529738</v>
      </c>
      <c r="N174" s="27">
        <f t="shared" si="3"/>
        <v>2778.601708374732</v>
      </c>
      <c r="O174" s="12" t="str">
        <f t="shared" si="4"/>
        <v>Good</v>
      </c>
      <c r="P174" s="27">
        <f t="shared" si="5"/>
        <v>1573</v>
      </c>
      <c r="Q174" s="25">
        <f t="shared" si="6"/>
        <v>1573</v>
      </c>
    </row>
    <row r="175" spans="6:17" ht="15.75" customHeight="1" x14ac:dyDescent="0.2">
      <c r="F175" s="16">
        <v>45425.411529565798</v>
      </c>
      <c r="G175" s="34">
        <v>45427.172728905956</v>
      </c>
      <c r="H175" s="27">
        <v>1467</v>
      </c>
      <c r="I175" s="27">
        <f t="shared" si="0"/>
        <v>-764.65463351210815</v>
      </c>
      <c r="J175" s="27">
        <f t="shared" si="1"/>
        <v>4310.30272735375</v>
      </c>
      <c r="K175" s="26" t="str">
        <f t="shared" si="7"/>
        <v>Good</v>
      </c>
      <c r="L175" s="25">
        <f t="shared" si="8"/>
        <v>1467</v>
      </c>
      <c r="M175" s="25">
        <f t="shared" si="2"/>
        <v>674.62057901529738</v>
      </c>
      <c r="N175" s="27">
        <f t="shared" si="3"/>
        <v>2778.601708374732</v>
      </c>
      <c r="O175" s="12" t="str">
        <f t="shared" si="4"/>
        <v>Good</v>
      </c>
      <c r="P175" s="27">
        <f t="shared" si="5"/>
        <v>1467</v>
      </c>
      <c r="Q175" s="25">
        <f t="shared" si="6"/>
        <v>1467</v>
      </c>
    </row>
    <row r="176" spans="6:17" ht="15.75" customHeight="1" x14ac:dyDescent="0.2">
      <c r="F176" s="16">
        <v>45422.620644057097</v>
      </c>
      <c r="G176" s="34">
        <v>45426.622945650561</v>
      </c>
      <c r="H176" s="27">
        <v>1741</v>
      </c>
      <c r="I176" s="27">
        <f t="shared" si="0"/>
        <v>-764.65463351210815</v>
      </c>
      <c r="J176" s="27">
        <f t="shared" si="1"/>
        <v>4310.30272735375</v>
      </c>
      <c r="K176" s="26" t="str">
        <f t="shared" si="7"/>
        <v>Good</v>
      </c>
      <c r="L176" s="25">
        <f t="shared" si="8"/>
        <v>1741</v>
      </c>
      <c r="M176" s="25">
        <f t="shared" si="2"/>
        <v>674.62057901529738</v>
      </c>
      <c r="N176" s="27">
        <f t="shared" si="3"/>
        <v>2778.601708374732</v>
      </c>
      <c r="O176" s="12" t="str">
        <f t="shared" si="4"/>
        <v>Good</v>
      </c>
      <c r="P176" s="27">
        <f t="shared" si="5"/>
        <v>1741</v>
      </c>
      <c r="Q176" s="25">
        <f t="shared" si="6"/>
        <v>1741</v>
      </c>
    </row>
    <row r="177" spans="6:17" ht="15.75" customHeight="1" x14ac:dyDescent="0.2">
      <c r="F177" s="16">
        <v>45422.0494231177</v>
      </c>
      <c r="G177" s="34">
        <v>45426.037751775875</v>
      </c>
      <c r="H177" s="27">
        <v>1708</v>
      </c>
      <c r="I177" s="27">
        <f t="shared" si="0"/>
        <v>-764.65463351210815</v>
      </c>
      <c r="J177" s="27">
        <f t="shared" si="1"/>
        <v>4310.30272735375</v>
      </c>
      <c r="K177" s="26" t="str">
        <f t="shared" si="7"/>
        <v>Good</v>
      </c>
      <c r="L177" s="25">
        <f t="shared" si="8"/>
        <v>1708</v>
      </c>
      <c r="M177" s="25">
        <f t="shared" si="2"/>
        <v>674.62057901529738</v>
      </c>
      <c r="N177" s="27">
        <f t="shared" si="3"/>
        <v>2778.601708374732</v>
      </c>
      <c r="O177" s="12" t="str">
        <f t="shared" si="4"/>
        <v>Good</v>
      </c>
      <c r="P177" s="27">
        <f t="shared" si="5"/>
        <v>1708</v>
      </c>
      <c r="Q177" s="25">
        <f t="shared" si="6"/>
        <v>1708</v>
      </c>
    </row>
    <row r="178" spans="6:17" ht="15.75" customHeight="1" x14ac:dyDescent="0.2">
      <c r="F178" s="16">
        <v>45421.491294276944</v>
      </c>
      <c r="G178" s="34">
        <v>45425.501067290796</v>
      </c>
      <c r="H178" s="27">
        <v>1462</v>
      </c>
      <c r="I178" s="27">
        <f t="shared" si="0"/>
        <v>-764.65463351210815</v>
      </c>
      <c r="J178" s="27">
        <f t="shared" si="1"/>
        <v>4310.30272735375</v>
      </c>
      <c r="K178" s="26" t="str">
        <f t="shared" si="7"/>
        <v>Good</v>
      </c>
      <c r="L178" s="25">
        <f t="shared" si="8"/>
        <v>1462</v>
      </c>
      <c r="M178" s="25">
        <f t="shared" si="2"/>
        <v>674.62057901529738</v>
      </c>
      <c r="N178" s="27">
        <f t="shared" si="3"/>
        <v>2778.601708374732</v>
      </c>
      <c r="O178" s="12" t="str">
        <f t="shared" si="4"/>
        <v>Good</v>
      </c>
      <c r="P178" s="27">
        <f t="shared" si="5"/>
        <v>1462</v>
      </c>
      <c r="Q178" s="25">
        <f t="shared" si="6"/>
        <v>1462</v>
      </c>
    </row>
    <row r="179" spans="6:17" ht="15.75" customHeight="1" x14ac:dyDescent="0.2">
      <c r="F179" s="16">
        <v>45420.916815788223</v>
      </c>
      <c r="G179" s="34">
        <v>45422.632499335421</v>
      </c>
      <c r="H179" s="27">
        <v>1683</v>
      </c>
      <c r="I179" s="27">
        <f t="shared" si="0"/>
        <v>-764.65463351210815</v>
      </c>
      <c r="J179" s="27">
        <f t="shared" si="1"/>
        <v>4310.30272735375</v>
      </c>
      <c r="K179" s="26" t="str">
        <f t="shared" si="7"/>
        <v>Good</v>
      </c>
      <c r="L179" s="25">
        <f t="shared" si="8"/>
        <v>1683</v>
      </c>
      <c r="M179" s="25">
        <f t="shared" si="2"/>
        <v>674.62057901529738</v>
      </c>
      <c r="N179" s="27">
        <f t="shared" si="3"/>
        <v>2778.601708374732</v>
      </c>
      <c r="O179" s="12" t="str">
        <f t="shared" si="4"/>
        <v>Good</v>
      </c>
      <c r="P179" s="27">
        <f t="shared" si="5"/>
        <v>1683</v>
      </c>
      <c r="Q179" s="25">
        <f t="shared" si="6"/>
        <v>1683</v>
      </c>
    </row>
    <row r="180" spans="6:17" ht="15.75" customHeight="1" x14ac:dyDescent="0.2">
      <c r="F180" s="16">
        <v>45420.304778939768</v>
      </c>
      <c r="G180" s="34">
        <v>45422.085117620787</v>
      </c>
      <c r="H180" s="27">
        <v>1654</v>
      </c>
      <c r="I180" s="27">
        <f t="shared" si="0"/>
        <v>-764.65463351210815</v>
      </c>
      <c r="J180" s="27">
        <f t="shared" si="1"/>
        <v>4310.30272735375</v>
      </c>
      <c r="K180" s="26" t="str">
        <f t="shared" si="7"/>
        <v>Good</v>
      </c>
      <c r="L180" s="25">
        <f t="shared" si="8"/>
        <v>1654</v>
      </c>
      <c r="M180" s="25">
        <f t="shared" si="2"/>
        <v>674.62057901529738</v>
      </c>
      <c r="N180" s="27">
        <f t="shared" si="3"/>
        <v>2778.601708374732</v>
      </c>
      <c r="O180" s="12" t="str">
        <f t="shared" si="4"/>
        <v>Good</v>
      </c>
      <c r="P180" s="27">
        <f t="shared" si="5"/>
        <v>1654</v>
      </c>
      <c r="Q180" s="25">
        <f t="shared" si="6"/>
        <v>1654</v>
      </c>
    </row>
    <row r="181" spans="6:17" ht="15.75" customHeight="1" x14ac:dyDescent="0.2">
      <c r="F181" s="16">
        <v>45419.70319077139</v>
      </c>
      <c r="G181" s="34">
        <v>45421.493419515966</v>
      </c>
      <c r="H181" s="27">
        <v>1579</v>
      </c>
      <c r="I181" s="27">
        <f t="shared" si="0"/>
        <v>-764.65463351210815</v>
      </c>
      <c r="J181" s="27">
        <f t="shared" si="1"/>
        <v>4310.30272735375</v>
      </c>
      <c r="K181" s="26" t="str">
        <f t="shared" si="7"/>
        <v>Good</v>
      </c>
      <c r="L181" s="25">
        <f t="shared" si="8"/>
        <v>1579</v>
      </c>
      <c r="M181" s="25">
        <f t="shared" si="2"/>
        <v>674.62057901529738</v>
      </c>
      <c r="N181" s="27">
        <f t="shared" si="3"/>
        <v>2778.601708374732</v>
      </c>
      <c r="O181" s="12" t="str">
        <f t="shared" si="4"/>
        <v>Good</v>
      </c>
      <c r="P181" s="27">
        <f t="shared" si="5"/>
        <v>1579</v>
      </c>
      <c r="Q181" s="25">
        <f t="shared" si="6"/>
        <v>1579</v>
      </c>
    </row>
    <row r="182" spans="6:17" ht="15.75" customHeight="1" x14ac:dyDescent="0.2">
      <c r="F182" s="16">
        <v>45419.092896484486</v>
      </c>
      <c r="G182" s="34">
        <v>45420.91009823254</v>
      </c>
      <c r="H182" s="27">
        <v>1519</v>
      </c>
      <c r="I182" s="27">
        <f t="shared" si="0"/>
        <v>-764.65463351210815</v>
      </c>
      <c r="J182" s="27">
        <f t="shared" si="1"/>
        <v>4310.30272735375</v>
      </c>
      <c r="K182" s="26" t="str">
        <f t="shared" si="7"/>
        <v>Good</v>
      </c>
      <c r="L182" s="25">
        <f t="shared" si="8"/>
        <v>1519</v>
      </c>
      <c r="M182" s="25">
        <f t="shared" si="2"/>
        <v>674.62057901529738</v>
      </c>
      <c r="N182" s="27">
        <f t="shared" si="3"/>
        <v>2778.601708374732</v>
      </c>
      <c r="O182" s="12" t="str">
        <f t="shared" si="4"/>
        <v>Good</v>
      </c>
      <c r="P182" s="27">
        <f t="shared" si="5"/>
        <v>1519</v>
      </c>
      <c r="Q182" s="25">
        <f t="shared" si="6"/>
        <v>1519</v>
      </c>
    </row>
    <row r="183" spans="6:17" ht="15.75" customHeight="1" x14ac:dyDescent="0.2">
      <c r="F183" s="16">
        <v>45418.489668758652</v>
      </c>
      <c r="G183" s="34">
        <v>45420.352646347957</v>
      </c>
      <c r="H183" s="27">
        <v>1487</v>
      </c>
      <c r="I183" s="27">
        <f t="shared" si="0"/>
        <v>-764.65463351210815</v>
      </c>
      <c r="J183" s="27">
        <f t="shared" si="1"/>
        <v>4310.30272735375</v>
      </c>
      <c r="K183" s="26" t="str">
        <f t="shared" si="7"/>
        <v>Good</v>
      </c>
      <c r="L183" s="25">
        <f t="shared" si="8"/>
        <v>1487</v>
      </c>
      <c r="M183" s="25">
        <f t="shared" si="2"/>
        <v>674.62057901529738</v>
      </c>
      <c r="N183" s="27">
        <f t="shared" si="3"/>
        <v>2778.601708374732</v>
      </c>
      <c r="O183" s="12" t="str">
        <f t="shared" si="4"/>
        <v>Good</v>
      </c>
      <c r="P183" s="27">
        <f t="shared" si="5"/>
        <v>1487</v>
      </c>
      <c r="Q183" s="25">
        <f t="shared" si="6"/>
        <v>1487</v>
      </c>
    </row>
    <row r="184" spans="6:17" ht="15.75" customHeight="1" x14ac:dyDescent="0.2">
      <c r="F184" s="16">
        <v>45415.605652435886</v>
      </c>
      <c r="G184" s="34">
        <v>45419.823891464468</v>
      </c>
      <c r="H184" s="27">
        <v>1711</v>
      </c>
      <c r="I184" s="27">
        <f t="shared" si="0"/>
        <v>-764.65463351210815</v>
      </c>
      <c r="J184" s="27">
        <f t="shared" si="1"/>
        <v>4310.30272735375</v>
      </c>
      <c r="K184" s="26" t="str">
        <f t="shared" si="7"/>
        <v>Good</v>
      </c>
      <c r="L184" s="25">
        <f t="shared" si="8"/>
        <v>1711</v>
      </c>
      <c r="M184" s="25">
        <f t="shared" si="2"/>
        <v>674.62057901529738</v>
      </c>
      <c r="N184" s="27">
        <f t="shared" si="3"/>
        <v>2778.601708374732</v>
      </c>
      <c r="O184" s="12" t="str">
        <f t="shared" si="4"/>
        <v>Good</v>
      </c>
      <c r="P184" s="27">
        <f t="shared" si="5"/>
        <v>1711</v>
      </c>
      <c r="Q184" s="25">
        <f t="shared" si="6"/>
        <v>1711</v>
      </c>
    </row>
    <row r="185" spans="6:17" ht="15.75" customHeight="1" x14ac:dyDescent="0.2">
      <c r="F185" s="16">
        <v>45415.05591185316</v>
      </c>
      <c r="G185" s="34">
        <v>45419.217566892432</v>
      </c>
      <c r="H185" s="27">
        <v>1391</v>
      </c>
      <c r="I185" s="27">
        <f t="shared" si="0"/>
        <v>-764.65463351210815</v>
      </c>
      <c r="J185" s="27">
        <f t="shared" si="1"/>
        <v>4310.30272735375</v>
      </c>
      <c r="K185" s="26" t="str">
        <f t="shared" si="7"/>
        <v>Good</v>
      </c>
      <c r="L185" s="25">
        <f t="shared" si="8"/>
        <v>1391</v>
      </c>
      <c r="M185" s="25">
        <f t="shared" si="2"/>
        <v>674.62057901529738</v>
      </c>
      <c r="N185" s="27">
        <f t="shared" si="3"/>
        <v>2778.601708374732</v>
      </c>
      <c r="O185" s="12" t="str">
        <f t="shared" si="4"/>
        <v>Good</v>
      </c>
      <c r="P185" s="27">
        <f t="shared" si="5"/>
        <v>1391</v>
      </c>
      <c r="Q185" s="25">
        <f t="shared" si="6"/>
        <v>1391</v>
      </c>
    </row>
    <row r="186" spans="6:17" ht="15.75" customHeight="1" x14ac:dyDescent="0.2">
      <c r="F186" s="16">
        <v>45414.475713407381</v>
      </c>
      <c r="G186" s="34">
        <v>45418.626821829945</v>
      </c>
      <c r="H186" s="27">
        <v>1422</v>
      </c>
      <c r="I186" s="27">
        <f t="shared" si="0"/>
        <v>-764.65463351210815</v>
      </c>
      <c r="J186" s="27">
        <f t="shared" si="1"/>
        <v>4310.30272735375</v>
      </c>
      <c r="K186" s="26" t="str">
        <f t="shared" si="7"/>
        <v>Good</v>
      </c>
      <c r="L186" s="25">
        <f t="shared" si="8"/>
        <v>1422</v>
      </c>
      <c r="M186" s="25">
        <f t="shared" si="2"/>
        <v>674.62057901529738</v>
      </c>
      <c r="N186" s="27">
        <f t="shared" si="3"/>
        <v>2778.601708374732</v>
      </c>
      <c r="O186" s="12" t="str">
        <f t="shared" si="4"/>
        <v>Good</v>
      </c>
      <c r="P186" s="27">
        <f t="shared" si="5"/>
        <v>1422</v>
      </c>
      <c r="Q186" s="25">
        <f t="shared" si="6"/>
        <v>1422</v>
      </c>
    </row>
    <row r="187" spans="6:17" ht="15.75" customHeight="1" x14ac:dyDescent="0.2">
      <c r="F187" s="16">
        <v>45413.941210372323</v>
      </c>
      <c r="G187" s="34">
        <v>45418.068210714133</v>
      </c>
      <c r="H187" s="27">
        <v>1385</v>
      </c>
      <c r="I187" s="27">
        <f t="shared" si="0"/>
        <v>-764.65463351210815</v>
      </c>
      <c r="J187" s="27">
        <f t="shared" si="1"/>
        <v>4310.30272735375</v>
      </c>
      <c r="K187" s="26" t="str">
        <f t="shared" si="7"/>
        <v>Good</v>
      </c>
      <c r="L187" s="25">
        <f t="shared" si="8"/>
        <v>1385</v>
      </c>
      <c r="M187" s="25">
        <f t="shared" si="2"/>
        <v>674.62057901529738</v>
      </c>
      <c r="N187" s="27">
        <f t="shared" si="3"/>
        <v>2778.601708374732</v>
      </c>
      <c r="O187" s="12" t="str">
        <f t="shared" si="4"/>
        <v>Good</v>
      </c>
      <c r="P187" s="27">
        <f t="shared" si="5"/>
        <v>1385</v>
      </c>
      <c r="Q187" s="25">
        <f t="shared" si="6"/>
        <v>1385</v>
      </c>
    </row>
    <row r="188" spans="6:17" ht="15.75" customHeight="1" x14ac:dyDescent="0.2">
      <c r="F188" s="16">
        <v>45413.371861390588</v>
      </c>
      <c r="G188" s="34">
        <v>45415.762758398712</v>
      </c>
      <c r="H188" s="27">
        <v>1540</v>
      </c>
      <c r="I188" s="27">
        <f t="shared" si="0"/>
        <v>-764.65463351210815</v>
      </c>
      <c r="J188" s="27">
        <f t="shared" si="1"/>
        <v>4310.30272735375</v>
      </c>
      <c r="K188" s="26" t="str">
        <f t="shared" si="7"/>
        <v>Good</v>
      </c>
      <c r="L188" s="25">
        <f t="shared" si="8"/>
        <v>1540</v>
      </c>
      <c r="M188" s="25">
        <f t="shared" si="2"/>
        <v>674.62057901529738</v>
      </c>
      <c r="N188" s="27">
        <f t="shared" si="3"/>
        <v>2778.601708374732</v>
      </c>
      <c r="O188" s="12" t="str">
        <f t="shared" si="4"/>
        <v>Good</v>
      </c>
      <c r="P188" s="27">
        <f t="shared" si="5"/>
        <v>1540</v>
      </c>
      <c r="Q188" s="25">
        <f t="shared" si="6"/>
        <v>1540</v>
      </c>
    </row>
    <row r="189" spans="6:17" ht="15.75" customHeight="1" x14ac:dyDescent="0.2">
      <c r="F189" s="16">
        <v>45412.832398071296</v>
      </c>
      <c r="G189" s="34">
        <v>45415.189035612071</v>
      </c>
      <c r="H189" s="27">
        <v>1648</v>
      </c>
      <c r="I189" s="27">
        <f t="shared" si="0"/>
        <v>-764.65463351210815</v>
      </c>
      <c r="J189" s="27">
        <f t="shared" si="1"/>
        <v>4310.30272735375</v>
      </c>
      <c r="K189" s="26" t="str">
        <f t="shared" si="7"/>
        <v>Good</v>
      </c>
      <c r="L189" s="25">
        <f t="shared" si="8"/>
        <v>1648</v>
      </c>
      <c r="M189" s="25">
        <f t="shared" si="2"/>
        <v>674.62057901529738</v>
      </c>
      <c r="N189" s="27">
        <f t="shared" si="3"/>
        <v>2778.601708374732</v>
      </c>
      <c r="O189" s="12" t="str">
        <f t="shared" si="4"/>
        <v>Good</v>
      </c>
      <c r="P189" s="27">
        <f t="shared" si="5"/>
        <v>1648</v>
      </c>
      <c r="Q189" s="25">
        <f t="shared" si="6"/>
        <v>1648</v>
      </c>
    </row>
    <row r="190" spans="6:17" ht="15.75" customHeight="1" x14ac:dyDescent="0.2">
      <c r="F190" s="16">
        <v>45412.225491843827</v>
      </c>
      <c r="G190" s="34">
        <v>45414.602121580938</v>
      </c>
      <c r="H190" s="27">
        <v>1689</v>
      </c>
      <c r="I190" s="27">
        <f t="shared" si="0"/>
        <v>-764.65463351210815</v>
      </c>
      <c r="J190" s="27">
        <f t="shared" si="1"/>
        <v>4310.30272735375</v>
      </c>
      <c r="K190" s="26" t="str">
        <f t="shared" si="7"/>
        <v>Good</v>
      </c>
      <c r="L190" s="25">
        <f t="shared" si="8"/>
        <v>1689</v>
      </c>
      <c r="M190" s="25">
        <f t="shared" si="2"/>
        <v>674.62057901529738</v>
      </c>
      <c r="N190" s="27">
        <f t="shared" si="3"/>
        <v>2778.601708374732</v>
      </c>
      <c r="O190" s="12" t="str">
        <f t="shared" si="4"/>
        <v>Good</v>
      </c>
      <c r="P190" s="27">
        <f t="shared" si="5"/>
        <v>1689</v>
      </c>
      <c r="Q190" s="25">
        <f t="shared" si="6"/>
        <v>1689</v>
      </c>
    </row>
    <row r="191" spans="6:17" ht="15.75" customHeight="1" x14ac:dyDescent="0.2">
      <c r="F191" s="16">
        <v>45411.674639556564</v>
      </c>
      <c r="G191" s="34">
        <v>45414.057971464499</v>
      </c>
      <c r="H191" s="27">
        <v>1565</v>
      </c>
      <c r="I191" s="27">
        <f t="shared" si="0"/>
        <v>-764.65463351210815</v>
      </c>
      <c r="J191" s="27">
        <f t="shared" si="1"/>
        <v>4310.30272735375</v>
      </c>
      <c r="K191" s="26" t="str">
        <f t="shared" si="7"/>
        <v>Good</v>
      </c>
      <c r="L191" s="25">
        <f t="shared" si="8"/>
        <v>1565</v>
      </c>
      <c r="M191" s="25">
        <f t="shared" si="2"/>
        <v>674.62057901529738</v>
      </c>
      <c r="N191" s="27">
        <f t="shared" si="3"/>
        <v>2778.601708374732</v>
      </c>
      <c r="O191" s="12" t="str">
        <f t="shared" si="4"/>
        <v>Good</v>
      </c>
      <c r="P191" s="27">
        <f t="shared" si="5"/>
        <v>1565</v>
      </c>
      <c r="Q191" s="25">
        <f t="shared" si="6"/>
        <v>1565</v>
      </c>
    </row>
    <row r="192" spans="6:17" ht="15.75" customHeight="1" x14ac:dyDescent="0.2">
      <c r="F192" s="16">
        <v>45411.115155171967</v>
      </c>
      <c r="G192" s="34">
        <v>45413.458251435062</v>
      </c>
      <c r="H192" s="27">
        <v>1675</v>
      </c>
      <c r="I192" s="27">
        <f t="shared" si="0"/>
        <v>-764.65463351210815</v>
      </c>
      <c r="J192" s="27">
        <f t="shared" si="1"/>
        <v>4310.30272735375</v>
      </c>
      <c r="K192" s="26" t="str">
        <f t="shared" si="7"/>
        <v>Good</v>
      </c>
      <c r="L192" s="25">
        <f t="shared" si="8"/>
        <v>1675</v>
      </c>
      <c r="M192" s="25">
        <f t="shared" si="2"/>
        <v>674.62057901529738</v>
      </c>
      <c r="N192" s="27">
        <f t="shared" si="3"/>
        <v>2778.601708374732</v>
      </c>
      <c r="O192" s="12" t="str">
        <f t="shared" si="4"/>
        <v>Good</v>
      </c>
      <c r="P192" s="27">
        <f t="shared" si="5"/>
        <v>1675</v>
      </c>
      <c r="Q192" s="25">
        <f t="shared" si="6"/>
        <v>1675</v>
      </c>
    </row>
    <row r="193" spans="6:17" ht="15.75" customHeight="1" x14ac:dyDescent="0.2">
      <c r="F193" s="16">
        <v>45408.768652779567</v>
      </c>
      <c r="G193" s="34">
        <v>45412.872193327501</v>
      </c>
      <c r="H193" s="27">
        <v>1328</v>
      </c>
      <c r="I193" s="27">
        <f t="shared" si="0"/>
        <v>-764.65463351210815</v>
      </c>
      <c r="J193" s="27">
        <f t="shared" si="1"/>
        <v>4310.30272735375</v>
      </c>
      <c r="K193" s="26" t="str">
        <f t="shared" si="7"/>
        <v>Good</v>
      </c>
      <c r="L193" s="25">
        <f t="shared" si="8"/>
        <v>1328</v>
      </c>
      <c r="M193" s="25">
        <f t="shared" si="2"/>
        <v>674.62057901529738</v>
      </c>
      <c r="N193" s="27">
        <f t="shared" si="3"/>
        <v>2778.601708374732</v>
      </c>
      <c r="O193" s="12" t="str">
        <f t="shared" si="4"/>
        <v>Good</v>
      </c>
      <c r="P193" s="27">
        <f t="shared" si="5"/>
        <v>1328</v>
      </c>
      <c r="Q193" s="25">
        <f t="shared" si="6"/>
        <v>1328</v>
      </c>
    </row>
    <row r="194" spans="6:17" ht="15.75" customHeight="1" x14ac:dyDescent="0.2">
      <c r="F194" s="16">
        <v>45408.162081491238</v>
      </c>
      <c r="G194" s="34">
        <v>45412.336190970716</v>
      </c>
      <c r="H194" s="27">
        <v>1625</v>
      </c>
      <c r="I194" s="27">
        <f t="shared" si="0"/>
        <v>-764.65463351210815</v>
      </c>
      <c r="J194" s="27">
        <f t="shared" si="1"/>
        <v>4310.30272735375</v>
      </c>
      <c r="K194" s="26" t="str">
        <f t="shared" si="7"/>
        <v>Good</v>
      </c>
      <c r="L194" s="25">
        <f t="shared" si="8"/>
        <v>1625</v>
      </c>
      <c r="M194" s="25">
        <f t="shared" si="2"/>
        <v>674.62057901529738</v>
      </c>
      <c r="N194" s="27">
        <f t="shared" si="3"/>
        <v>2778.601708374732</v>
      </c>
      <c r="O194" s="12" t="str">
        <f t="shared" si="4"/>
        <v>Good</v>
      </c>
      <c r="P194" s="27">
        <f t="shared" si="5"/>
        <v>1625</v>
      </c>
      <c r="Q194" s="25">
        <f t="shared" si="6"/>
        <v>1625</v>
      </c>
    </row>
    <row r="195" spans="6:17" ht="15.75" customHeight="1" x14ac:dyDescent="0.2">
      <c r="F195" s="16">
        <v>45407.570665273794</v>
      </c>
      <c r="G195" s="34">
        <v>45411.805227847057</v>
      </c>
      <c r="H195" s="27">
        <v>1524</v>
      </c>
      <c r="I195" s="27">
        <f t="shared" si="0"/>
        <v>-764.65463351210815</v>
      </c>
      <c r="J195" s="27">
        <f t="shared" si="1"/>
        <v>4310.30272735375</v>
      </c>
      <c r="K195" s="26" t="str">
        <f t="shared" si="7"/>
        <v>Good</v>
      </c>
      <c r="L195" s="25">
        <f t="shared" si="8"/>
        <v>1524</v>
      </c>
      <c r="M195" s="25">
        <f t="shared" si="2"/>
        <v>674.62057901529738</v>
      </c>
      <c r="N195" s="27">
        <f t="shared" si="3"/>
        <v>2778.601708374732</v>
      </c>
      <c r="O195" s="12" t="str">
        <f t="shared" si="4"/>
        <v>Good</v>
      </c>
      <c r="P195" s="27">
        <f t="shared" si="5"/>
        <v>1524</v>
      </c>
      <c r="Q195" s="25">
        <f t="shared" si="6"/>
        <v>1524</v>
      </c>
    </row>
    <row r="196" spans="6:17" ht="15.75" customHeight="1" x14ac:dyDescent="0.2">
      <c r="F196" s="16">
        <v>45406.963414228419</v>
      </c>
      <c r="G196" s="34">
        <v>45411.245862514872</v>
      </c>
      <c r="H196" s="27">
        <v>1558</v>
      </c>
      <c r="I196" s="27">
        <f t="shared" si="0"/>
        <v>-764.65463351210815</v>
      </c>
      <c r="J196" s="27">
        <f t="shared" si="1"/>
        <v>4310.30272735375</v>
      </c>
      <c r="K196" s="26" t="str">
        <f t="shared" si="7"/>
        <v>Good</v>
      </c>
      <c r="L196" s="25">
        <f t="shared" si="8"/>
        <v>1558</v>
      </c>
      <c r="M196" s="25">
        <f t="shared" si="2"/>
        <v>674.62057901529738</v>
      </c>
      <c r="N196" s="27">
        <f t="shared" si="3"/>
        <v>2778.601708374732</v>
      </c>
      <c r="O196" s="12" t="str">
        <f t="shared" si="4"/>
        <v>Good</v>
      </c>
      <c r="P196" s="27">
        <f t="shared" si="5"/>
        <v>1558</v>
      </c>
      <c r="Q196" s="25">
        <f t="shared" si="6"/>
        <v>1558</v>
      </c>
    </row>
    <row r="197" spans="6:17" ht="15.75" customHeight="1" x14ac:dyDescent="0.2">
      <c r="F197" s="16">
        <v>45406.401782360903</v>
      </c>
      <c r="G197" s="34">
        <v>45408.958855962752</v>
      </c>
      <c r="H197" s="27">
        <v>1314</v>
      </c>
      <c r="I197" s="27">
        <f t="shared" si="0"/>
        <v>-764.65463351210815</v>
      </c>
      <c r="J197" s="27">
        <f t="shared" si="1"/>
        <v>4310.30272735375</v>
      </c>
      <c r="K197" s="26" t="str">
        <f t="shared" si="7"/>
        <v>Good</v>
      </c>
      <c r="L197" s="25">
        <f t="shared" si="8"/>
        <v>1314</v>
      </c>
      <c r="M197" s="25">
        <f t="shared" si="2"/>
        <v>674.62057901529738</v>
      </c>
      <c r="N197" s="27">
        <f t="shared" si="3"/>
        <v>2778.601708374732</v>
      </c>
      <c r="O197" s="12" t="str">
        <f t="shared" si="4"/>
        <v>Good</v>
      </c>
      <c r="P197" s="27">
        <f t="shared" si="5"/>
        <v>1314</v>
      </c>
      <c r="Q197" s="25">
        <f t="shared" si="6"/>
        <v>1314</v>
      </c>
    </row>
    <row r="198" spans="6:17" ht="15.75" customHeight="1" x14ac:dyDescent="0.2">
      <c r="F198" s="16">
        <v>45405.849658534433</v>
      </c>
      <c r="G198" s="34">
        <v>45408.406398985266</v>
      </c>
      <c r="H198" s="27">
        <v>1470</v>
      </c>
      <c r="I198" s="27">
        <f t="shared" si="0"/>
        <v>-764.65463351210815</v>
      </c>
      <c r="J198" s="27">
        <f t="shared" si="1"/>
        <v>4310.30272735375</v>
      </c>
      <c r="K198" s="26" t="str">
        <f t="shared" si="7"/>
        <v>Good</v>
      </c>
      <c r="L198" s="25">
        <f t="shared" si="8"/>
        <v>1470</v>
      </c>
      <c r="M198" s="25">
        <f t="shared" si="2"/>
        <v>674.62057901529738</v>
      </c>
      <c r="N198" s="27">
        <f t="shared" si="3"/>
        <v>2778.601708374732</v>
      </c>
      <c r="O198" s="12" t="str">
        <f t="shared" si="4"/>
        <v>Good</v>
      </c>
      <c r="P198" s="27">
        <f t="shared" si="5"/>
        <v>1470</v>
      </c>
      <c r="Q198" s="25">
        <f t="shared" si="6"/>
        <v>1470</v>
      </c>
    </row>
    <row r="199" spans="6:17" ht="15.75" customHeight="1" x14ac:dyDescent="0.2">
      <c r="F199" s="16">
        <v>45405.273506630379</v>
      </c>
      <c r="G199" s="34">
        <v>45407.833147076286</v>
      </c>
      <c r="H199" s="27">
        <v>1600</v>
      </c>
      <c r="I199" s="27">
        <f t="shared" si="0"/>
        <v>-764.65463351210815</v>
      </c>
      <c r="J199" s="27">
        <f t="shared" si="1"/>
        <v>4310.30272735375</v>
      </c>
      <c r="K199" s="26" t="str">
        <f t="shared" si="7"/>
        <v>Good</v>
      </c>
      <c r="L199" s="25">
        <f t="shared" si="8"/>
        <v>1600</v>
      </c>
      <c r="M199" s="25">
        <f t="shared" si="2"/>
        <v>674.62057901529738</v>
      </c>
      <c r="N199" s="27">
        <f t="shared" si="3"/>
        <v>2778.601708374732</v>
      </c>
      <c r="O199" s="12" t="str">
        <f t="shared" si="4"/>
        <v>Good</v>
      </c>
      <c r="P199" s="27">
        <f t="shared" si="5"/>
        <v>1600</v>
      </c>
      <c r="Q199" s="25">
        <f t="shared" si="6"/>
        <v>1600</v>
      </c>
    </row>
    <row r="200" spans="6:17" ht="15.75" customHeight="1" x14ac:dyDescent="0.2">
      <c r="F200" s="16">
        <v>45404.665906749615</v>
      </c>
      <c r="G200" s="34">
        <v>45407.295838953774</v>
      </c>
      <c r="H200" s="27">
        <v>1369</v>
      </c>
      <c r="I200" s="27">
        <f t="shared" si="0"/>
        <v>-764.65463351210815</v>
      </c>
      <c r="J200" s="27">
        <f t="shared" si="1"/>
        <v>4310.30272735375</v>
      </c>
      <c r="K200" s="26" t="str">
        <f t="shared" si="7"/>
        <v>Good</v>
      </c>
      <c r="L200" s="25">
        <f t="shared" si="8"/>
        <v>1369</v>
      </c>
      <c r="M200" s="25">
        <f t="shared" si="2"/>
        <v>674.62057901529738</v>
      </c>
      <c r="N200" s="27">
        <f t="shared" si="3"/>
        <v>2778.601708374732</v>
      </c>
      <c r="O200" s="12" t="str">
        <f t="shared" si="4"/>
        <v>Good</v>
      </c>
      <c r="P200" s="27">
        <f t="shared" si="5"/>
        <v>1369</v>
      </c>
      <c r="Q200" s="25">
        <f t="shared" si="6"/>
        <v>1369</v>
      </c>
    </row>
    <row r="201" spans="6:17" ht="15.75" customHeight="1" x14ac:dyDescent="0.2">
      <c r="F201" s="16">
        <v>45404.070701674944</v>
      </c>
      <c r="G201" s="34">
        <v>45406.725129438521</v>
      </c>
      <c r="H201" s="27">
        <v>1534</v>
      </c>
      <c r="I201" s="27">
        <f t="shared" si="0"/>
        <v>-764.65463351210815</v>
      </c>
      <c r="J201" s="27">
        <f t="shared" si="1"/>
        <v>4310.30272735375</v>
      </c>
      <c r="K201" s="26" t="str">
        <f t="shared" si="7"/>
        <v>Good</v>
      </c>
      <c r="L201" s="25">
        <f t="shared" si="8"/>
        <v>1534</v>
      </c>
      <c r="M201" s="25">
        <f t="shared" si="2"/>
        <v>674.62057901529738</v>
      </c>
      <c r="N201" s="27">
        <f t="shared" si="3"/>
        <v>2778.601708374732</v>
      </c>
      <c r="O201" s="12" t="str">
        <f t="shared" si="4"/>
        <v>Good</v>
      </c>
      <c r="P201" s="27">
        <f t="shared" si="5"/>
        <v>1534</v>
      </c>
      <c r="Q201" s="25">
        <f t="shared" si="6"/>
        <v>1534</v>
      </c>
    </row>
    <row r="202" spans="6:17" ht="15.75" customHeight="1" x14ac:dyDescent="0.2">
      <c r="F202" s="16">
        <v>45401.807366726258</v>
      </c>
      <c r="G202" s="34">
        <v>45406.111623481964</v>
      </c>
      <c r="H202" s="27">
        <v>1441</v>
      </c>
      <c r="I202" s="27">
        <f t="shared" si="0"/>
        <v>-764.65463351210815</v>
      </c>
      <c r="J202" s="27">
        <f t="shared" si="1"/>
        <v>4310.30272735375</v>
      </c>
      <c r="K202" s="26" t="str">
        <f t="shared" si="7"/>
        <v>Good</v>
      </c>
      <c r="L202" s="25">
        <f t="shared" si="8"/>
        <v>1441</v>
      </c>
      <c r="M202" s="25">
        <f t="shared" si="2"/>
        <v>674.62057901529738</v>
      </c>
      <c r="N202" s="27">
        <f t="shared" si="3"/>
        <v>2778.601708374732</v>
      </c>
      <c r="O202" s="12" t="str">
        <f t="shared" si="4"/>
        <v>Good</v>
      </c>
      <c r="P202" s="27">
        <f t="shared" si="5"/>
        <v>1441</v>
      </c>
      <c r="Q202" s="25">
        <f t="shared" si="6"/>
        <v>1441</v>
      </c>
    </row>
    <row r="203" spans="6:17" ht="15.75" customHeight="1" x14ac:dyDescent="0.2">
      <c r="F203" s="16">
        <v>45401.237288192206</v>
      </c>
      <c r="G203" s="34">
        <v>45405.505482810768</v>
      </c>
      <c r="H203" s="27">
        <v>1615</v>
      </c>
      <c r="I203" s="27">
        <f t="shared" si="0"/>
        <v>-764.65463351210815</v>
      </c>
      <c r="J203" s="27">
        <f t="shared" si="1"/>
        <v>4310.30272735375</v>
      </c>
      <c r="K203" s="26" t="str">
        <f t="shared" si="7"/>
        <v>Good</v>
      </c>
      <c r="L203" s="25">
        <f t="shared" si="8"/>
        <v>1615</v>
      </c>
      <c r="M203" s="25">
        <f t="shared" si="2"/>
        <v>674.62057901529738</v>
      </c>
      <c r="N203" s="27">
        <f t="shared" si="3"/>
        <v>2778.601708374732</v>
      </c>
      <c r="O203" s="12" t="str">
        <f t="shared" si="4"/>
        <v>Good</v>
      </c>
      <c r="P203" s="27">
        <f t="shared" si="5"/>
        <v>1615</v>
      </c>
      <c r="Q203" s="25">
        <f t="shared" si="6"/>
        <v>1615</v>
      </c>
    </row>
    <row r="204" spans="6:17" ht="15.75" customHeight="1" x14ac:dyDescent="0.2">
      <c r="F204" s="16">
        <v>45400.643328640042</v>
      </c>
      <c r="G204" s="34">
        <v>45404.965523852319</v>
      </c>
      <c r="H204" s="27">
        <v>1485</v>
      </c>
      <c r="I204" s="27">
        <f t="shared" si="0"/>
        <v>-764.65463351210815</v>
      </c>
      <c r="J204" s="27">
        <f t="shared" si="1"/>
        <v>4310.30272735375</v>
      </c>
      <c r="K204" s="26" t="str">
        <f t="shared" si="7"/>
        <v>Good</v>
      </c>
      <c r="L204" s="25">
        <f t="shared" si="8"/>
        <v>1485</v>
      </c>
      <c r="M204" s="25">
        <f t="shared" si="2"/>
        <v>674.62057901529738</v>
      </c>
      <c r="N204" s="27">
        <f t="shared" si="3"/>
        <v>2778.601708374732</v>
      </c>
      <c r="O204" s="12" t="str">
        <f t="shared" si="4"/>
        <v>Good</v>
      </c>
      <c r="P204" s="27">
        <f t="shared" si="5"/>
        <v>1485</v>
      </c>
      <c r="Q204" s="25">
        <f t="shared" si="6"/>
        <v>1485</v>
      </c>
    </row>
    <row r="205" spans="6:17" ht="15.75" customHeight="1" x14ac:dyDescent="0.2">
      <c r="F205" s="16">
        <v>45400.065550060492</v>
      </c>
      <c r="G205" s="34">
        <v>45404.411897662736</v>
      </c>
      <c r="H205" s="27">
        <v>1292</v>
      </c>
      <c r="I205" s="27">
        <f t="shared" si="0"/>
        <v>-764.65463351210815</v>
      </c>
      <c r="J205" s="27">
        <f t="shared" si="1"/>
        <v>4310.30272735375</v>
      </c>
      <c r="K205" s="26" t="str">
        <f t="shared" si="7"/>
        <v>Good</v>
      </c>
      <c r="L205" s="25">
        <f t="shared" si="8"/>
        <v>1292</v>
      </c>
      <c r="M205" s="25">
        <f t="shared" si="2"/>
        <v>674.62057901529738</v>
      </c>
      <c r="N205" s="27">
        <f t="shared" si="3"/>
        <v>2778.601708374732</v>
      </c>
      <c r="O205" s="12" t="str">
        <f t="shared" si="4"/>
        <v>Good</v>
      </c>
      <c r="P205" s="27">
        <f t="shared" si="5"/>
        <v>1292</v>
      </c>
      <c r="Q205" s="25">
        <f t="shared" si="6"/>
        <v>1292</v>
      </c>
    </row>
    <row r="206" spans="6:17" ht="15.75" customHeight="1" x14ac:dyDescent="0.2">
      <c r="F206" s="16">
        <v>45399.47036100996</v>
      </c>
      <c r="G206" s="34">
        <v>45401.483569366719</v>
      </c>
      <c r="H206" s="27">
        <v>1353</v>
      </c>
      <c r="I206" s="27">
        <f t="shared" si="0"/>
        <v>-764.65463351210815</v>
      </c>
      <c r="J206" s="27">
        <f t="shared" si="1"/>
        <v>4310.30272735375</v>
      </c>
      <c r="K206" s="26" t="str">
        <f t="shared" si="7"/>
        <v>Good</v>
      </c>
      <c r="L206" s="25">
        <f t="shared" si="8"/>
        <v>1353</v>
      </c>
      <c r="M206" s="25">
        <f t="shared" si="2"/>
        <v>674.62057901529738</v>
      </c>
      <c r="N206" s="27">
        <f t="shared" si="3"/>
        <v>2778.601708374732</v>
      </c>
      <c r="O206" s="12" t="str">
        <f t="shared" si="4"/>
        <v>Good</v>
      </c>
      <c r="P206" s="27">
        <f t="shared" si="5"/>
        <v>1353</v>
      </c>
      <c r="Q206" s="25">
        <f t="shared" si="6"/>
        <v>1353</v>
      </c>
    </row>
    <row r="207" spans="6:17" ht="15.75" customHeight="1" x14ac:dyDescent="0.2">
      <c r="F207" s="16">
        <v>45398.889608993406</v>
      </c>
      <c r="G207" s="34">
        <v>45400.942395662008</v>
      </c>
      <c r="H207" s="27">
        <v>1541</v>
      </c>
      <c r="I207" s="27">
        <f t="shared" si="0"/>
        <v>-764.65463351210815</v>
      </c>
      <c r="J207" s="27">
        <f t="shared" si="1"/>
        <v>4310.30272735375</v>
      </c>
      <c r="K207" s="26" t="str">
        <f t="shared" si="7"/>
        <v>Good</v>
      </c>
      <c r="L207" s="25">
        <f t="shared" si="8"/>
        <v>1541</v>
      </c>
      <c r="M207" s="25">
        <f t="shared" si="2"/>
        <v>674.62057901529738</v>
      </c>
      <c r="N207" s="27">
        <f t="shared" si="3"/>
        <v>2778.601708374732</v>
      </c>
      <c r="O207" s="12" t="str">
        <f t="shared" si="4"/>
        <v>Good</v>
      </c>
      <c r="P207" s="27">
        <f t="shared" si="5"/>
        <v>1541</v>
      </c>
      <c r="Q207" s="25">
        <f t="shared" si="6"/>
        <v>1541</v>
      </c>
    </row>
    <row r="208" spans="6:17" ht="15.75" customHeight="1" x14ac:dyDescent="0.2">
      <c r="F208" s="16">
        <v>45398.321246391322</v>
      </c>
      <c r="G208" s="34">
        <v>45400.33112369469</v>
      </c>
      <c r="H208" s="27">
        <v>1399</v>
      </c>
      <c r="I208" s="27">
        <f t="shared" si="0"/>
        <v>-764.65463351210815</v>
      </c>
      <c r="J208" s="27">
        <f t="shared" si="1"/>
        <v>4310.30272735375</v>
      </c>
      <c r="K208" s="26" t="str">
        <f t="shared" si="7"/>
        <v>Good</v>
      </c>
      <c r="L208" s="25">
        <f t="shared" si="8"/>
        <v>1399</v>
      </c>
      <c r="M208" s="25">
        <f t="shared" si="2"/>
        <v>674.62057901529738</v>
      </c>
      <c r="N208" s="27">
        <f t="shared" si="3"/>
        <v>2778.601708374732</v>
      </c>
      <c r="O208" s="12" t="str">
        <f t="shared" si="4"/>
        <v>Good</v>
      </c>
      <c r="P208" s="27">
        <f t="shared" si="5"/>
        <v>1399</v>
      </c>
      <c r="Q208" s="25">
        <f t="shared" si="6"/>
        <v>1399</v>
      </c>
    </row>
    <row r="209" spans="6:17" ht="15.75" customHeight="1" x14ac:dyDescent="0.2">
      <c r="F209" s="16">
        <v>45397.785951829486</v>
      </c>
      <c r="G209" s="34">
        <v>45399.776523798988</v>
      </c>
      <c r="H209" s="27">
        <v>1516</v>
      </c>
      <c r="I209" s="27">
        <f t="shared" si="0"/>
        <v>-764.65463351210815</v>
      </c>
      <c r="J209" s="27">
        <f t="shared" si="1"/>
        <v>4310.30272735375</v>
      </c>
      <c r="K209" s="26" t="str">
        <f t="shared" si="7"/>
        <v>Good</v>
      </c>
      <c r="L209" s="25">
        <f t="shared" si="8"/>
        <v>1516</v>
      </c>
      <c r="M209" s="25">
        <f t="shared" si="2"/>
        <v>674.62057901529738</v>
      </c>
      <c r="N209" s="27">
        <f t="shared" si="3"/>
        <v>2778.601708374732</v>
      </c>
      <c r="O209" s="12" t="str">
        <f t="shared" si="4"/>
        <v>Good</v>
      </c>
      <c r="P209" s="27">
        <f t="shared" si="5"/>
        <v>1516</v>
      </c>
      <c r="Q209" s="25">
        <f t="shared" si="6"/>
        <v>1516</v>
      </c>
    </row>
    <row r="210" spans="6:17" ht="15.75" customHeight="1" x14ac:dyDescent="0.2">
      <c r="F210" s="16">
        <v>45397.241952920311</v>
      </c>
      <c r="G210" s="34">
        <v>45399.224668568699</v>
      </c>
      <c r="H210" s="27">
        <v>1409</v>
      </c>
      <c r="I210" s="27">
        <f t="shared" si="0"/>
        <v>-764.65463351210815</v>
      </c>
      <c r="J210" s="27">
        <f t="shared" si="1"/>
        <v>4310.30272735375</v>
      </c>
      <c r="K210" s="26" t="str">
        <f t="shared" si="7"/>
        <v>Good</v>
      </c>
      <c r="L210" s="25">
        <f t="shared" si="8"/>
        <v>1409</v>
      </c>
      <c r="M210" s="25">
        <f t="shared" si="2"/>
        <v>674.62057901529738</v>
      </c>
      <c r="N210" s="27">
        <f t="shared" si="3"/>
        <v>2778.601708374732</v>
      </c>
      <c r="O210" s="12" t="str">
        <f t="shared" si="4"/>
        <v>Good</v>
      </c>
      <c r="P210" s="27">
        <f t="shared" si="5"/>
        <v>1409</v>
      </c>
      <c r="Q210" s="25">
        <f t="shared" si="6"/>
        <v>1409</v>
      </c>
    </row>
    <row r="211" spans="6:17" ht="15.75" customHeight="1" x14ac:dyDescent="0.2">
      <c r="F211" s="16">
        <v>45394.985275618405</v>
      </c>
      <c r="G211" s="34">
        <v>45398.644182386815</v>
      </c>
      <c r="H211" s="27">
        <v>1539</v>
      </c>
      <c r="I211" s="27">
        <f t="shared" si="0"/>
        <v>-764.65463351210815</v>
      </c>
      <c r="J211" s="27">
        <f t="shared" si="1"/>
        <v>4310.30272735375</v>
      </c>
      <c r="K211" s="26" t="str">
        <f t="shared" si="7"/>
        <v>Good</v>
      </c>
      <c r="L211" s="25">
        <f t="shared" si="8"/>
        <v>1539</v>
      </c>
      <c r="M211" s="25">
        <f t="shared" si="2"/>
        <v>674.62057901529738</v>
      </c>
      <c r="N211" s="27">
        <f t="shared" si="3"/>
        <v>2778.601708374732</v>
      </c>
      <c r="O211" s="12" t="str">
        <f t="shared" si="4"/>
        <v>Good</v>
      </c>
      <c r="P211" s="27">
        <f t="shared" si="5"/>
        <v>1539</v>
      </c>
      <c r="Q211" s="25">
        <f t="shared" si="6"/>
        <v>1539</v>
      </c>
    </row>
    <row r="212" spans="6:17" ht="15.75" customHeight="1" x14ac:dyDescent="0.2">
      <c r="F212" s="16">
        <v>45394.427907494603</v>
      </c>
      <c r="G212" s="34">
        <v>45398.102204206996</v>
      </c>
      <c r="H212" s="27">
        <v>1377</v>
      </c>
      <c r="I212" s="27">
        <f t="shared" si="0"/>
        <v>-764.65463351210815</v>
      </c>
      <c r="J212" s="27">
        <f t="shared" si="1"/>
        <v>4310.30272735375</v>
      </c>
      <c r="K212" s="26" t="str">
        <f t="shared" si="7"/>
        <v>Good</v>
      </c>
      <c r="L212" s="25">
        <f t="shared" si="8"/>
        <v>1377</v>
      </c>
      <c r="M212" s="25">
        <f t="shared" si="2"/>
        <v>674.62057901529738</v>
      </c>
      <c r="N212" s="27">
        <f t="shared" si="3"/>
        <v>2778.601708374732</v>
      </c>
      <c r="O212" s="12" t="str">
        <f t="shared" si="4"/>
        <v>Good</v>
      </c>
      <c r="P212" s="27">
        <f t="shared" si="5"/>
        <v>1377</v>
      </c>
      <c r="Q212" s="25">
        <f t="shared" si="6"/>
        <v>1377</v>
      </c>
    </row>
    <row r="213" spans="6:17" ht="15.75" customHeight="1" x14ac:dyDescent="0.2">
      <c r="F213" s="16">
        <v>45393.826462994948</v>
      </c>
      <c r="G213" s="34">
        <v>45397.489721785998</v>
      </c>
      <c r="H213" s="27">
        <v>1281</v>
      </c>
      <c r="I213" s="27">
        <f t="shared" si="0"/>
        <v>-764.65463351210815</v>
      </c>
      <c r="J213" s="27">
        <f t="shared" si="1"/>
        <v>4310.30272735375</v>
      </c>
      <c r="K213" s="26" t="str">
        <f t="shared" si="7"/>
        <v>Good</v>
      </c>
      <c r="L213" s="25">
        <f t="shared" si="8"/>
        <v>1281</v>
      </c>
      <c r="M213" s="25">
        <f t="shared" si="2"/>
        <v>674.62057901529738</v>
      </c>
      <c r="N213" s="27">
        <f t="shared" si="3"/>
        <v>2778.601708374732</v>
      </c>
      <c r="O213" s="12" t="str">
        <f t="shared" si="4"/>
        <v>Good</v>
      </c>
      <c r="P213" s="27">
        <f t="shared" si="5"/>
        <v>1281</v>
      </c>
      <c r="Q213" s="25">
        <f t="shared" si="6"/>
        <v>1281</v>
      </c>
    </row>
    <row r="214" spans="6:17" ht="15.75" customHeight="1" x14ac:dyDescent="0.2">
      <c r="F214" s="16">
        <v>45393.217835186268</v>
      </c>
      <c r="G214" s="34">
        <v>45394.590210433467</v>
      </c>
      <c r="H214" s="27">
        <v>1475</v>
      </c>
      <c r="I214" s="27">
        <f t="shared" si="0"/>
        <v>-764.65463351210815</v>
      </c>
      <c r="J214" s="27">
        <f t="shared" si="1"/>
        <v>4310.30272735375</v>
      </c>
      <c r="K214" s="26" t="str">
        <f t="shared" si="7"/>
        <v>Good</v>
      </c>
      <c r="L214" s="25">
        <f t="shared" si="8"/>
        <v>1475</v>
      </c>
      <c r="M214" s="25">
        <f t="shared" si="2"/>
        <v>674.62057901529738</v>
      </c>
      <c r="N214" s="27">
        <f t="shared" si="3"/>
        <v>2778.601708374732</v>
      </c>
      <c r="O214" s="12" t="str">
        <f t="shared" si="4"/>
        <v>Good</v>
      </c>
      <c r="P214" s="27">
        <f t="shared" si="5"/>
        <v>1475</v>
      </c>
      <c r="Q214" s="25">
        <f t="shared" si="6"/>
        <v>1475</v>
      </c>
    </row>
    <row r="215" spans="6:17" ht="15.75" customHeight="1" x14ac:dyDescent="0.2">
      <c r="F215" s="16">
        <v>45392.660533965289</v>
      </c>
      <c r="G215" s="34">
        <v>45394.006839184767</v>
      </c>
      <c r="H215" s="27">
        <v>1481</v>
      </c>
      <c r="I215" s="27">
        <f t="shared" si="0"/>
        <v>-764.65463351210815</v>
      </c>
      <c r="J215" s="27">
        <f t="shared" si="1"/>
        <v>4310.30272735375</v>
      </c>
      <c r="K215" s="26" t="str">
        <f t="shared" si="7"/>
        <v>Good</v>
      </c>
      <c r="L215" s="25">
        <f t="shared" si="8"/>
        <v>1481</v>
      </c>
      <c r="M215" s="25">
        <f t="shared" si="2"/>
        <v>674.62057901529738</v>
      </c>
      <c r="N215" s="27">
        <f t="shared" si="3"/>
        <v>2778.601708374732</v>
      </c>
      <c r="O215" s="12" t="str">
        <f t="shared" si="4"/>
        <v>Good</v>
      </c>
      <c r="P215" s="27">
        <f t="shared" si="5"/>
        <v>1481</v>
      </c>
      <c r="Q215" s="25">
        <f t="shared" si="6"/>
        <v>1481</v>
      </c>
    </row>
    <row r="216" spans="6:17" ht="15.75" customHeight="1" x14ac:dyDescent="0.2">
      <c r="F216" s="16">
        <v>45392.106252046273</v>
      </c>
      <c r="G216" s="34">
        <v>45393.425561532618</v>
      </c>
      <c r="H216" s="27">
        <v>1526</v>
      </c>
      <c r="I216" s="27">
        <f t="shared" si="0"/>
        <v>-764.65463351210815</v>
      </c>
      <c r="J216" s="27">
        <f t="shared" si="1"/>
        <v>4310.30272735375</v>
      </c>
      <c r="K216" s="26" t="str">
        <f t="shared" si="7"/>
        <v>Good</v>
      </c>
      <c r="L216" s="25">
        <f t="shared" si="8"/>
        <v>1526</v>
      </c>
      <c r="M216" s="25">
        <f t="shared" si="2"/>
        <v>674.62057901529738</v>
      </c>
      <c r="N216" s="27">
        <f t="shared" si="3"/>
        <v>2778.601708374732</v>
      </c>
      <c r="O216" s="12" t="str">
        <f t="shared" si="4"/>
        <v>Good</v>
      </c>
      <c r="P216" s="27">
        <f t="shared" si="5"/>
        <v>1526</v>
      </c>
      <c r="Q216" s="25">
        <f t="shared" si="6"/>
        <v>1526</v>
      </c>
    </row>
    <row r="217" spans="6:17" ht="15.75" customHeight="1" x14ac:dyDescent="0.2">
      <c r="F217" s="16">
        <v>45391.541304649647</v>
      </c>
      <c r="G217" s="34">
        <v>45392.89663167546</v>
      </c>
      <c r="H217" s="27">
        <v>1396</v>
      </c>
      <c r="I217" s="27">
        <f t="shared" si="0"/>
        <v>-764.65463351210815</v>
      </c>
      <c r="J217" s="27">
        <f t="shared" si="1"/>
        <v>4310.30272735375</v>
      </c>
      <c r="K217" s="26" t="str">
        <f t="shared" si="7"/>
        <v>Good</v>
      </c>
      <c r="L217" s="25">
        <f t="shared" si="8"/>
        <v>1396</v>
      </c>
      <c r="M217" s="25">
        <f t="shared" si="2"/>
        <v>674.62057901529738</v>
      </c>
      <c r="N217" s="27">
        <f t="shared" si="3"/>
        <v>2778.601708374732</v>
      </c>
      <c r="O217" s="12" t="str">
        <f t="shared" si="4"/>
        <v>Good</v>
      </c>
      <c r="P217" s="27">
        <f t="shared" si="5"/>
        <v>1396</v>
      </c>
      <c r="Q217" s="25">
        <f t="shared" si="6"/>
        <v>1396</v>
      </c>
    </row>
    <row r="218" spans="6:17" ht="15.75" customHeight="1" x14ac:dyDescent="0.2">
      <c r="F218" s="16">
        <v>45390.933870930108</v>
      </c>
      <c r="G218" s="34">
        <v>45392.36468484834</v>
      </c>
      <c r="H218" s="27">
        <v>1389</v>
      </c>
      <c r="I218" s="27">
        <f t="shared" si="0"/>
        <v>-764.65463351210815</v>
      </c>
      <c r="J218" s="27">
        <f t="shared" si="1"/>
        <v>4310.30272735375</v>
      </c>
      <c r="K218" s="26" t="str">
        <f t="shared" si="7"/>
        <v>Good</v>
      </c>
      <c r="L218" s="25">
        <f t="shared" si="8"/>
        <v>1389</v>
      </c>
      <c r="M218" s="25">
        <f t="shared" si="2"/>
        <v>674.62057901529738</v>
      </c>
      <c r="N218" s="27">
        <f t="shared" si="3"/>
        <v>2778.601708374732</v>
      </c>
      <c r="O218" s="12" t="str">
        <f t="shared" si="4"/>
        <v>Good</v>
      </c>
      <c r="P218" s="27">
        <f t="shared" si="5"/>
        <v>1389</v>
      </c>
      <c r="Q218" s="25">
        <f t="shared" si="6"/>
        <v>1389</v>
      </c>
    </row>
    <row r="219" spans="6:17" ht="15.75" customHeight="1" x14ac:dyDescent="0.2">
      <c r="F219" s="16">
        <v>45390.345430791385</v>
      </c>
      <c r="G219" s="34">
        <v>45391.79164742602</v>
      </c>
      <c r="H219" s="27">
        <v>1465</v>
      </c>
      <c r="I219" s="27">
        <f t="shared" si="0"/>
        <v>-764.65463351210815</v>
      </c>
      <c r="J219" s="27">
        <f t="shared" si="1"/>
        <v>4310.30272735375</v>
      </c>
      <c r="K219" s="26" t="str">
        <f t="shared" si="7"/>
        <v>Good</v>
      </c>
      <c r="L219" s="25">
        <f t="shared" si="8"/>
        <v>1465</v>
      </c>
      <c r="M219" s="25">
        <f t="shared" si="2"/>
        <v>674.62057901529738</v>
      </c>
      <c r="N219" s="27">
        <f t="shared" si="3"/>
        <v>2778.601708374732</v>
      </c>
      <c r="O219" s="12" t="str">
        <f t="shared" si="4"/>
        <v>Good</v>
      </c>
      <c r="P219" s="27">
        <f t="shared" si="5"/>
        <v>1465</v>
      </c>
      <c r="Q219" s="25">
        <f t="shared" si="6"/>
        <v>1465</v>
      </c>
    </row>
    <row r="220" spans="6:17" ht="15.75" customHeight="1" x14ac:dyDescent="0.2">
      <c r="F220" s="16">
        <v>45387.53928749168</v>
      </c>
      <c r="G220" s="34">
        <v>45391.252342308253</v>
      </c>
      <c r="H220" s="27">
        <v>1500</v>
      </c>
      <c r="I220" s="27">
        <f t="shared" si="0"/>
        <v>-764.65463351210815</v>
      </c>
      <c r="J220" s="27">
        <f t="shared" si="1"/>
        <v>4310.30272735375</v>
      </c>
      <c r="K220" s="26" t="str">
        <f t="shared" si="7"/>
        <v>Good</v>
      </c>
      <c r="L220" s="25">
        <f t="shared" si="8"/>
        <v>1500</v>
      </c>
      <c r="M220" s="25">
        <f t="shared" si="2"/>
        <v>674.62057901529738</v>
      </c>
      <c r="N220" s="27">
        <f t="shared" si="3"/>
        <v>2778.601708374732</v>
      </c>
      <c r="O220" s="12" t="str">
        <f t="shared" si="4"/>
        <v>Good</v>
      </c>
      <c r="P220" s="27">
        <f t="shared" si="5"/>
        <v>1500</v>
      </c>
      <c r="Q220" s="25">
        <f t="shared" si="6"/>
        <v>1500</v>
      </c>
    </row>
    <row r="221" spans="6:17" ht="15.75" customHeight="1" x14ac:dyDescent="0.2">
      <c r="F221" s="16">
        <v>45386.982276884693</v>
      </c>
      <c r="G221" s="34">
        <v>45390.72090698895</v>
      </c>
      <c r="H221" s="27">
        <v>1279</v>
      </c>
      <c r="I221" s="27">
        <f t="shared" si="0"/>
        <v>-764.65463351210815</v>
      </c>
      <c r="J221" s="27">
        <f t="shared" si="1"/>
        <v>4310.30272735375</v>
      </c>
      <c r="K221" s="26" t="str">
        <f t="shared" si="7"/>
        <v>Good</v>
      </c>
      <c r="L221" s="25">
        <f t="shared" si="8"/>
        <v>1279</v>
      </c>
      <c r="M221" s="25">
        <f t="shared" si="2"/>
        <v>674.62057901529738</v>
      </c>
      <c r="N221" s="27">
        <f t="shared" si="3"/>
        <v>2778.601708374732</v>
      </c>
      <c r="O221" s="12" t="str">
        <f t="shared" si="4"/>
        <v>Good</v>
      </c>
      <c r="P221" s="27">
        <f t="shared" si="5"/>
        <v>1279</v>
      </c>
      <c r="Q221" s="25">
        <f t="shared" si="6"/>
        <v>1279</v>
      </c>
    </row>
    <row r="222" spans="6:17" ht="15.75" customHeight="1" x14ac:dyDescent="0.2">
      <c r="F222" s="16">
        <v>45386.389370513869</v>
      </c>
      <c r="G222" s="34">
        <v>45390.174764900548</v>
      </c>
      <c r="H222" s="27">
        <v>1406</v>
      </c>
      <c r="I222" s="27">
        <f t="shared" si="0"/>
        <v>-764.65463351210815</v>
      </c>
      <c r="J222" s="27">
        <f t="shared" si="1"/>
        <v>4310.30272735375</v>
      </c>
      <c r="K222" s="26" t="str">
        <f t="shared" si="7"/>
        <v>Good</v>
      </c>
      <c r="L222" s="25">
        <f t="shared" si="8"/>
        <v>1406</v>
      </c>
      <c r="M222" s="25">
        <f t="shared" si="2"/>
        <v>674.62057901529738</v>
      </c>
      <c r="N222" s="27">
        <f t="shared" si="3"/>
        <v>2778.601708374732</v>
      </c>
      <c r="O222" s="12" t="str">
        <f t="shared" si="4"/>
        <v>Good</v>
      </c>
      <c r="P222" s="27">
        <f t="shared" si="5"/>
        <v>1406</v>
      </c>
      <c r="Q222" s="25">
        <f t="shared" si="6"/>
        <v>1406</v>
      </c>
    </row>
    <row r="223" spans="6:17" ht="15.75" customHeight="1" x14ac:dyDescent="0.2">
      <c r="F223" s="16">
        <v>45385.854053070441</v>
      </c>
      <c r="G223" s="34">
        <v>45387.860180715412</v>
      </c>
      <c r="H223" s="27">
        <v>1605</v>
      </c>
      <c r="I223" s="27">
        <f t="shared" si="0"/>
        <v>-764.65463351210815</v>
      </c>
      <c r="J223" s="27">
        <f t="shared" si="1"/>
        <v>4310.30272735375</v>
      </c>
      <c r="K223" s="26" t="str">
        <f t="shared" si="7"/>
        <v>Good</v>
      </c>
      <c r="L223" s="25">
        <f t="shared" si="8"/>
        <v>1605</v>
      </c>
      <c r="M223" s="25">
        <f t="shared" si="2"/>
        <v>674.62057901529738</v>
      </c>
      <c r="N223" s="27">
        <f t="shared" si="3"/>
        <v>2778.601708374732</v>
      </c>
      <c r="O223" s="12" t="str">
        <f t="shared" si="4"/>
        <v>Good</v>
      </c>
      <c r="P223" s="27">
        <f t="shared" si="5"/>
        <v>1605</v>
      </c>
      <c r="Q223" s="25">
        <f t="shared" si="6"/>
        <v>1605</v>
      </c>
    </row>
    <row r="224" spans="6:17" ht="15.75" customHeight="1" x14ac:dyDescent="0.2">
      <c r="F224" s="16">
        <v>45385.324256152249</v>
      </c>
      <c r="G224" s="34">
        <v>45387.305514984626</v>
      </c>
      <c r="H224" s="27">
        <v>1268</v>
      </c>
      <c r="I224" s="27">
        <f t="shared" si="0"/>
        <v>-764.65463351210815</v>
      </c>
      <c r="J224" s="27">
        <f t="shared" si="1"/>
        <v>4310.30272735375</v>
      </c>
      <c r="K224" s="26" t="str">
        <f t="shared" si="7"/>
        <v>Good</v>
      </c>
      <c r="L224" s="25">
        <f t="shared" si="8"/>
        <v>1268</v>
      </c>
      <c r="M224" s="25">
        <f t="shared" si="2"/>
        <v>674.62057901529738</v>
      </c>
      <c r="N224" s="27">
        <f t="shared" si="3"/>
        <v>2778.601708374732</v>
      </c>
      <c r="O224" s="12" t="str">
        <f t="shared" si="4"/>
        <v>Good</v>
      </c>
      <c r="P224" s="27">
        <f t="shared" si="5"/>
        <v>1268</v>
      </c>
      <c r="Q224" s="25">
        <f t="shared" si="6"/>
        <v>1268</v>
      </c>
    </row>
    <row r="225" spans="6:17" ht="15.75" customHeight="1" x14ac:dyDescent="0.2">
      <c r="F225" s="16">
        <v>45384.738069840438</v>
      </c>
      <c r="G225" s="34">
        <v>45386.766787161978</v>
      </c>
      <c r="H225" s="27">
        <v>1552</v>
      </c>
      <c r="I225" s="27">
        <f t="shared" si="0"/>
        <v>-764.65463351210815</v>
      </c>
      <c r="J225" s="27">
        <f t="shared" si="1"/>
        <v>4310.30272735375</v>
      </c>
      <c r="K225" s="26" t="str">
        <f t="shared" si="7"/>
        <v>Good</v>
      </c>
      <c r="L225" s="25">
        <f t="shared" si="8"/>
        <v>1552</v>
      </c>
      <c r="M225" s="25">
        <f t="shared" si="2"/>
        <v>674.62057901529738</v>
      </c>
      <c r="N225" s="27">
        <f t="shared" si="3"/>
        <v>2778.601708374732</v>
      </c>
      <c r="O225" s="12" t="str">
        <f t="shared" si="4"/>
        <v>Good</v>
      </c>
      <c r="P225" s="27">
        <f t="shared" si="5"/>
        <v>1552</v>
      </c>
      <c r="Q225" s="25">
        <f t="shared" si="6"/>
        <v>1552</v>
      </c>
    </row>
    <row r="226" spans="6:17" ht="15.75" customHeight="1" x14ac:dyDescent="0.2">
      <c r="F226" s="16">
        <v>45384.164337037306</v>
      </c>
      <c r="G226" s="34">
        <v>45386.204514655226</v>
      </c>
      <c r="H226" s="27">
        <v>1622</v>
      </c>
      <c r="I226" s="27">
        <f t="shared" si="0"/>
        <v>-764.65463351210815</v>
      </c>
      <c r="J226" s="27">
        <f t="shared" si="1"/>
        <v>4310.30272735375</v>
      </c>
      <c r="K226" s="26" t="str">
        <f t="shared" si="7"/>
        <v>Good</v>
      </c>
      <c r="L226" s="25">
        <f t="shared" si="8"/>
        <v>1622</v>
      </c>
      <c r="M226" s="25">
        <f t="shared" si="2"/>
        <v>674.62057901529738</v>
      </c>
      <c r="N226" s="27">
        <f t="shared" si="3"/>
        <v>2778.601708374732</v>
      </c>
      <c r="O226" s="12" t="str">
        <f t="shared" si="4"/>
        <v>Good</v>
      </c>
      <c r="P226" s="27">
        <f t="shared" si="5"/>
        <v>1622</v>
      </c>
      <c r="Q226" s="25">
        <f t="shared" si="6"/>
        <v>1622</v>
      </c>
    </row>
    <row r="227" spans="6:17" ht="15.75" customHeight="1" x14ac:dyDescent="0.2">
      <c r="F227" s="16">
        <v>45383.601310179474</v>
      </c>
      <c r="G227" s="34">
        <v>45385.674477635737</v>
      </c>
      <c r="H227" s="27">
        <v>1545</v>
      </c>
      <c r="I227" s="27">
        <f t="shared" si="0"/>
        <v>-764.65463351210815</v>
      </c>
      <c r="J227" s="27">
        <f t="shared" si="1"/>
        <v>4310.30272735375</v>
      </c>
      <c r="K227" s="26" t="str">
        <f t="shared" si="7"/>
        <v>Good</v>
      </c>
      <c r="L227" s="25">
        <f t="shared" si="8"/>
        <v>1545</v>
      </c>
      <c r="M227" s="25">
        <f t="shared" si="2"/>
        <v>674.62057901529738</v>
      </c>
      <c r="N227" s="27">
        <f t="shared" si="3"/>
        <v>2778.601708374732</v>
      </c>
      <c r="O227" s="12" t="str">
        <f t="shared" si="4"/>
        <v>Good</v>
      </c>
      <c r="P227" s="27">
        <f t="shared" si="5"/>
        <v>1545</v>
      </c>
      <c r="Q227" s="25">
        <f t="shared" si="6"/>
        <v>1545</v>
      </c>
    </row>
    <row r="228" spans="6:17" ht="15.75" customHeight="1" x14ac:dyDescent="0.2">
      <c r="F228" s="16">
        <v>45383.064053692884</v>
      </c>
      <c r="G228" s="34">
        <v>45385.074195006651</v>
      </c>
      <c r="H228" s="27">
        <v>1472</v>
      </c>
      <c r="I228" s="27">
        <f t="shared" si="0"/>
        <v>-764.65463351210815</v>
      </c>
      <c r="J228" s="27">
        <f t="shared" si="1"/>
        <v>4310.30272735375</v>
      </c>
      <c r="K228" s="26" t="str">
        <f t="shared" si="7"/>
        <v>Good</v>
      </c>
      <c r="L228" s="25">
        <f t="shared" si="8"/>
        <v>1472</v>
      </c>
      <c r="M228" s="25">
        <f t="shared" si="2"/>
        <v>674.62057901529738</v>
      </c>
      <c r="N228" s="27">
        <f t="shared" si="3"/>
        <v>2778.601708374732</v>
      </c>
      <c r="O228" s="12" t="str">
        <f t="shared" si="4"/>
        <v>Good</v>
      </c>
      <c r="P228" s="27">
        <f t="shared" si="5"/>
        <v>1472</v>
      </c>
      <c r="Q228" s="25">
        <f t="shared" si="6"/>
        <v>1472</v>
      </c>
    </row>
    <row r="229" spans="6:17" ht="15.75" customHeight="1" x14ac:dyDescent="0.2">
      <c r="F229" s="16">
        <v>45380.865255086632</v>
      </c>
      <c r="G229" s="34">
        <v>45384.466323346278</v>
      </c>
      <c r="H229" s="27">
        <v>1607</v>
      </c>
      <c r="I229" s="27">
        <f t="shared" si="0"/>
        <v>-764.65463351210815</v>
      </c>
      <c r="J229" s="27">
        <f t="shared" si="1"/>
        <v>4310.30272735375</v>
      </c>
      <c r="K229" s="26" t="str">
        <f t="shared" si="7"/>
        <v>Good</v>
      </c>
      <c r="L229" s="25">
        <f t="shared" si="8"/>
        <v>1607</v>
      </c>
      <c r="M229" s="25">
        <f t="shared" si="2"/>
        <v>674.62057901529738</v>
      </c>
      <c r="N229" s="27">
        <f t="shared" si="3"/>
        <v>2778.601708374732</v>
      </c>
      <c r="O229" s="12" t="str">
        <f t="shared" si="4"/>
        <v>Good</v>
      </c>
      <c r="P229" s="27">
        <f t="shared" si="5"/>
        <v>1607</v>
      </c>
      <c r="Q229" s="25">
        <f t="shared" si="6"/>
        <v>1607</v>
      </c>
    </row>
    <row r="230" spans="6:17" ht="15.75" customHeight="1" x14ac:dyDescent="0.2">
      <c r="F230" s="16">
        <v>45380.329952949018</v>
      </c>
      <c r="G230" s="34">
        <v>45383.884157407643</v>
      </c>
      <c r="H230" s="27">
        <v>1382</v>
      </c>
      <c r="I230" s="27">
        <f t="shared" si="0"/>
        <v>-764.65463351210815</v>
      </c>
      <c r="J230" s="27">
        <f t="shared" si="1"/>
        <v>4310.30272735375</v>
      </c>
      <c r="K230" s="26" t="str">
        <f t="shared" si="7"/>
        <v>Good</v>
      </c>
      <c r="L230" s="25">
        <f t="shared" si="8"/>
        <v>1382</v>
      </c>
      <c r="M230" s="25">
        <f t="shared" si="2"/>
        <v>674.62057901529738</v>
      </c>
      <c r="N230" s="27">
        <f t="shared" si="3"/>
        <v>2778.601708374732</v>
      </c>
      <c r="O230" s="12" t="str">
        <f t="shared" si="4"/>
        <v>Good</v>
      </c>
      <c r="P230" s="27">
        <f t="shared" si="5"/>
        <v>1382</v>
      </c>
      <c r="Q230" s="25">
        <f t="shared" si="6"/>
        <v>1382</v>
      </c>
    </row>
    <row r="231" spans="6:17" ht="15.75" customHeight="1" x14ac:dyDescent="0.2">
      <c r="F231" s="16">
        <v>45379.787612216591</v>
      </c>
      <c r="G231" s="34">
        <v>45383.354314000513</v>
      </c>
      <c r="H231" s="27">
        <v>1414</v>
      </c>
      <c r="I231" s="27">
        <f t="shared" si="0"/>
        <v>-764.65463351210815</v>
      </c>
      <c r="J231" s="27">
        <f t="shared" si="1"/>
        <v>4310.30272735375</v>
      </c>
      <c r="K231" s="26" t="str">
        <f t="shared" si="7"/>
        <v>Good</v>
      </c>
      <c r="L231" s="25">
        <f t="shared" si="8"/>
        <v>1414</v>
      </c>
      <c r="M231" s="25">
        <f t="shared" si="2"/>
        <v>674.62057901529738</v>
      </c>
      <c r="N231" s="27">
        <f t="shared" si="3"/>
        <v>2778.601708374732</v>
      </c>
      <c r="O231" s="12" t="str">
        <f t="shared" si="4"/>
        <v>Good</v>
      </c>
      <c r="P231" s="27">
        <f t="shared" si="5"/>
        <v>1414</v>
      </c>
      <c r="Q231" s="25">
        <f t="shared" si="6"/>
        <v>1414</v>
      </c>
    </row>
    <row r="232" spans="6:17" ht="15.75" customHeight="1" x14ac:dyDescent="0.2">
      <c r="F232" s="16">
        <v>45379.181168830604</v>
      </c>
      <c r="G232" s="34">
        <v>45380.526278022015</v>
      </c>
      <c r="H232" s="27">
        <v>1466</v>
      </c>
      <c r="I232" s="27">
        <f t="shared" si="0"/>
        <v>-764.65463351210815</v>
      </c>
      <c r="J232" s="27">
        <f t="shared" si="1"/>
        <v>4310.30272735375</v>
      </c>
      <c r="K232" s="26" t="str">
        <f t="shared" si="7"/>
        <v>Good</v>
      </c>
      <c r="L232" s="25">
        <f t="shared" si="8"/>
        <v>1466</v>
      </c>
      <c r="M232" s="25">
        <f t="shared" si="2"/>
        <v>674.62057901529738</v>
      </c>
      <c r="N232" s="27">
        <f t="shared" si="3"/>
        <v>2778.601708374732</v>
      </c>
      <c r="O232" s="12" t="str">
        <f t="shared" si="4"/>
        <v>Good</v>
      </c>
      <c r="P232" s="27">
        <f t="shared" si="5"/>
        <v>1466</v>
      </c>
      <c r="Q232" s="25">
        <f t="shared" si="6"/>
        <v>1466</v>
      </c>
    </row>
    <row r="233" spans="6:17" ht="15.75" customHeight="1" x14ac:dyDescent="0.2">
      <c r="F233" s="16">
        <v>45378.593378649661</v>
      </c>
      <c r="G233" s="34">
        <v>45379.925692074205</v>
      </c>
      <c r="H233" s="27">
        <v>1406</v>
      </c>
      <c r="I233" s="27">
        <f t="shared" si="0"/>
        <v>-764.65463351210815</v>
      </c>
      <c r="J233" s="27">
        <f t="shared" si="1"/>
        <v>4310.30272735375</v>
      </c>
      <c r="K233" s="26" t="str">
        <f t="shared" si="7"/>
        <v>Good</v>
      </c>
      <c r="L233" s="25">
        <f t="shared" si="8"/>
        <v>1406</v>
      </c>
      <c r="M233" s="25">
        <f t="shared" si="2"/>
        <v>674.62057901529738</v>
      </c>
      <c r="N233" s="27">
        <f t="shared" si="3"/>
        <v>2778.601708374732</v>
      </c>
      <c r="O233" s="12" t="str">
        <f t="shared" si="4"/>
        <v>Good</v>
      </c>
      <c r="P233" s="27">
        <f t="shared" si="5"/>
        <v>1406</v>
      </c>
      <c r="Q233" s="25">
        <f t="shared" si="6"/>
        <v>1406</v>
      </c>
    </row>
    <row r="234" spans="6:17" ht="15.75" customHeight="1" x14ac:dyDescent="0.2">
      <c r="F234" s="16">
        <v>45378.002450269101</v>
      </c>
      <c r="G234" s="34">
        <v>45379.326848762525</v>
      </c>
      <c r="H234" s="27">
        <v>1332</v>
      </c>
      <c r="I234" s="27">
        <f t="shared" si="0"/>
        <v>-764.65463351210815</v>
      </c>
      <c r="J234" s="27">
        <f t="shared" si="1"/>
        <v>4310.30272735375</v>
      </c>
      <c r="K234" s="26" t="str">
        <f t="shared" si="7"/>
        <v>Good</v>
      </c>
      <c r="L234" s="25">
        <f t="shared" si="8"/>
        <v>1332</v>
      </c>
      <c r="M234" s="25">
        <f t="shared" si="2"/>
        <v>674.62057901529738</v>
      </c>
      <c r="N234" s="27">
        <f t="shared" si="3"/>
        <v>2778.601708374732</v>
      </c>
      <c r="O234" s="12" t="str">
        <f t="shared" si="4"/>
        <v>Good</v>
      </c>
      <c r="P234" s="27">
        <f t="shared" si="5"/>
        <v>1332</v>
      </c>
      <c r="Q234" s="25">
        <f t="shared" si="6"/>
        <v>1332</v>
      </c>
    </row>
    <row r="235" spans="6:17" ht="15.75" customHeight="1" x14ac:dyDescent="0.2">
      <c r="F235" s="16">
        <v>45377.413573854617</v>
      </c>
      <c r="G235" s="34">
        <v>45378.781780896774</v>
      </c>
      <c r="H235" s="27">
        <v>1461</v>
      </c>
      <c r="I235" s="27">
        <f t="shared" si="0"/>
        <v>-764.65463351210815</v>
      </c>
      <c r="J235" s="27">
        <f t="shared" si="1"/>
        <v>4310.30272735375</v>
      </c>
      <c r="K235" s="26" t="str">
        <f t="shared" si="7"/>
        <v>Good</v>
      </c>
      <c r="L235" s="25">
        <f t="shared" si="8"/>
        <v>1461</v>
      </c>
      <c r="M235" s="25">
        <f t="shared" si="2"/>
        <v>674.62057901529738</v>
      </c>
      <c r="N235" s="27">
        <f t="shared" si="3"/>
        <v>2778.601708374732</v>
      </c>
      <c r="O235" s="12" t="str">
        <f t="shared" si="4"/>
        <v>Good</v>
      </c>
      <c r="P235" s="27">
        <f t="shared" si="5"/>
        <v>1461</v>
      </c>
      <c r="Q235" s="25">
        <f t="shared" si="6"/>
        <v>1461</v>
      </c>
    </row>
    <row r="236" spans="6:17" ht="15.75" customHeight="1" x14ac:dyDescent="0.2">
      <c r="F236" s="16">
        <v>45376.860711104659</v>
      </c>
      <c r="G236" s="34">
        <v>45378.193302690524</v>
      </c>
      <c r="H236" s="27">
        <v>1372</v>
      </c>
      <c r="I236" s="27">
        <f t="shared" si="0"/>
        <v>-764.65463351210815</v>
      </c>
      <c r="J236" s="27">
        <f t="shared" si="1"/>
        <v>4310.30272735375</v>
      </c>
      <c r="K236" s="26" t="str">
        <f t="shared" si="7"/>
        <v>Good</v>
      </c>
      <c r="L236" s="25">
        <f t="shared" si="8"/>
        <v>1372</v>
      </c>
      <c r="M236" s="25">
        <f t="shared" si="2"/>
        <v>674.62057901529738</v>
      </c>
      <c r="N236" s="27">
        <f t="shared" si="3"/>
        <v>2778.601708374732</v>
      </c>
      <c r="O236" s="12" t="str">
        <f t="shared" si="4"/>
        <v>Good</v>
      </c>
      <c r="P236" s="27">
        <f t="shared" si="5"/>
        <v>1372</v>
      </c>
      <c r="Q236" s="25">
        <f t="shared" si="6"/>
        <v>1372</v>
      </c>
    </row>
    <row r="237" spans="6:17" ht="15.75" customHeight="1" x14ac:dyDescent="0.2">
      <c r="F237" s="16">
        <v>45376.278178890898</v>
      </c>
      <c r="G237" s="34">
        <v>45377.650559061956</v>
      </c>
      <c r="H237" s="27">
        <v>1373</v>
      </c>
      <c r="I237" s="27">
        <f t="shared" si="0"/>
        <v>-764.65463351210815</v>
      </c>
      <c r="J237" s="27">
        <f t="shared" si="1"/>
        <v>4310.30272735375</v>
      </c>
      <c r="K237" s="26" t="str">
        <f t="shared" si="7"/>
        <v>Good</v>
      </c>
      <c r="L237" s="25">
        <f t="shared" si="8"/>
        <v>1373</v>
      </c>
      <c r="M237" s="25">
        <f t="shared" si="2"/>
        <v>674.62057901529738</v>
      </c>
      <c r="N237" s="27">
        <f t="shared" si="3"/>
        <v>2778.601708374732</v>
      </c>
      <c r="O237" s="12" t="str">
        <f t="shared" si="4"/>
        <v>Good</v>
      </c>
      <c r="P237" s="27">
        <f t="shared" si="5"/>
        <v>1373</v>
      </c>
      <c r="Q237" s="25">
        <f t="shared" si="6"/>
        <v>1373</v>
      </c>
    </row>
    <row r="238" spans="6:17" ht="15.75" customHeight="1" x14ac:dyDescent="0.2">
      <c r="F238" s="16">
        <v>45373.476982222805</v>
      </c>
      <c r="G238" s="34">
        <v>45377.101615505788</v>
      </c>
      <c r="H238" s="27">
        <v>1618</v>
      </c>
      <c r="I238" s="27">
        <f t="shared" si="0"/>
        <v>-764.65463351210815</v>
      </c>
      <c r="J238" s="27">
        <f t="shared" si="1"/>
        <v>4310.30272735375</v>
      </c>
      <c r="K238" s="26" t="str">
        <f t="shared" si="7"/>
        <v>Good</v>
      </c>
      <c r="L238" s="25">
        <f t="shared" si="8"/>
        <v>1618</v>
      </c>
      <c r="M238" s="25">
        <f t="shared" si="2"/>
        <v>674.62057901529738</v>
      </c>
      <c r="N238" s="27">
        <f t="shared" si="3"/>
        <v>2778.601708374732</v>
      </c>
      <c r="O238" s="12" t="str">
        <f t="shared" si="4"/>
        <v>Good</v>
      </c>
      <c r="P238" s="27">
        <f t="shared" si="5"/>
        <v>1618</v>
      </c>
      <c r="Q238" s="25">
        <f t="shared" si="6"/>
        <v>1618</v>
      </c>
    </row>
    <row r="239" spans="6:17" ht="15.75" customHeight="1" x14ac:dyDescent="0.2">
      <c r="F239" s="16">
        <v>45372.879141801583</v>
      </c>
      <c r="G239" s="34">
        <v>45376.502835779138</v>
      </c>
      <c r="H239" s="27">
        <v>1613</v>
      </c>
      <c r="I239" s="27">
        <f t="shared" si="0"/>
        <v>-764.65463351210815</v>
      </c>
      <c r="J239" s="27">
        <f t="shared" si="1"/>
        <v>4310.30272735375</v>
      </c>
      <c r="K239" s="26" t="str">
        <f t="shared" si="7"/>
        <v>Good</v>
      </c>
      <c r="L239" s="25">
        <f t="shared" si="8"/>
        <v>1613</v>
      </c>
      <c r="M239" s="25">
        <f t="shared" si="2"/>
        <v>674.62057901529738</v>
      </c>
      <c r="N239" s="27">
        <f t="shared" si="3"/>
        <v>2778.601708374732</v>
      </c>
      <c r="O239" s="12" t="str">
        <f t="shared" si="4"/>
        <v>Good</v>
      </c>
      <c r="P239" s="27">
        <f t="shared" si="5"/>
        <v>1613</v>
      </c>
      <c r="Q239" s="25">
        <f t="shared" si="6"/>
        <v>1613</v>
      </c>
    </row>
    <row r="240" spans="6:17" ht="15.75" customHeight="1" x14ac:dyDescent="0.2">
      <c r="F240" s="16">
        <v>45372.300564070159</v>
      </c>
      <c r="G240" s="34">
        <v>45373.66726451282</v>
      </c>
      <c r="H240" s="27">
        <v>1425</v>
      </c>
      <c r="I240" s="27">
        <f t="shared" si="0"/>
        <v>-764.65463351210815</v>
      </c>
      <c r="J240" s="27">
        <f t="shared" si="1"/>
        <v>4310.30272735375</v>
      </c>
      <c r="K240" s="26" t="str">
        <f t="shared" si="7"/>
        <v>Good</v>
      </c>
      <c r="L240" s="25">
        <f t="shared" si="8"/>
        <v>1425</v>
      </c>
      <c r="M240" s="25">
        <f t="shared" si="2"/>
        <v>674.62057901529738</v>
      </c>
      <c r="N240" s="27">
        <f t="shared" si="3"/>
        <v>2778.601708374732</v>
      </c>
      <c r="O240" s="12" t="str">
        <f t="shared" si="4"/>
        <v>Good</v>
      </c>
      <c r="P240" s="27">
        <f t="shared" si="5"/>
        <v>1425</v>
      </c>
      <c r="Q240" s="25">
        <f t="shared" si="6"/>
        <v>1425</v>
      </c>
    </row>
    <row r="241" spans="6:17" ht="15.75" customHeight="1" x14ac:dyDescent="0.2">
      <c r="F241" s="16">
        <v>45371.736411264865</v>
      </c>
      <c r="G241" s="34">
        <v>45373.076775844798</v>
      </c>
      <c r="H241" s="27">
        <v>1438</v>
      </c>
      <c r="I241" s="27">
        <f t="shared" si="0"/>
        <v>-764.65463351210815</v>
      </c>
      <c r="J241" s="27">
        <f t="shared" si="1"/>
        <v>4310.30272735375</v>
      </c>
      <c r="K241" s="26" t="str">
        <f t="shared" si="7"/>
        <v>Good</v>
      </c>
      <c r="L241" s="25">
        <f t="shared" si="8"/>
        <v>1438</v>
      </c>
      <c r="M241" s="25">
        <f t="shared" si="2"/>
        <v>674.62057901529738</v>
      </c>
      <c r="N241" s="27">
        <f t="shared" si="3"/>
        <v>2778.601708374732</v>
      </c>
      <c r="O241" s="12" t="str">
        <f t="shared" si="4"/>
        <v>Good</v>
      </c>
      <c r="P241" s="27">
        <f t="shared" si="5"/>
        <v>1438</v>
      </c>
      <c r="Q241" s="25">
        <f t="shared" si="6"/>
        <v>1438</v>
      </c>
    </row>
    <row r="242" spans="6:17" ht="15.75" customHeight="1" x14ac:dyDescent="0.2">
      <c r="F242" s="16">
        <v>45371.173107908071</v>
      </c>
      <c r="G242" s="34">
        <v>45372.477082997873</v>
      </c>
      <c r="H242" s="27">
        <v>1456</v>
      </c>
      <c r="I242" s="27">
        <f t="shared" si="0"/>
        <v>-764.65463351210815</v>
      </c>
      <c r="J242" s="27">
        <f t="shared" si="1"/>
        <v>4310.30272735375</v>
      </c>
      <c r="K242" s="26" t="str">
        <f t="shared" si="7"/>
        <v>Good</v>
      </c>
      <c r="L242" s="25">
        <f t="shared" si="8"/>
        <v>1456</v>
      </c>
      <c r="M242" s="25">
        <f t="shared" si="2"/>
        <v>674.62057901529738</v>
      </c>
      <c r="N242" s="27">
        <f t="shared" si="3"/>
        <v>2778.601708374732</v>
      </c>
      <c r="O242" s="12" t="str">
        <f t="shared" si="4"/>
        <v>Good</v>
      </c>
      <c r="P242" s="27">
        <f t="shared" si="5"/>
        <v>1456</v>
      </c>
      <c r="Q242" s="25">
        <f t="shared" si="6"/>
        <v>1456</v>
      </c>
    </row>
    <row r="243" spans="6:17" ht="15.75" customHeight="1" x14ac:dyDescent="0.2">
      <c r="F243" s="16">
        <v>45370.573536032287</v>
      </c>
      <c r="G243" s="34">
        <v>45371.88421983234</v>
      </c>
      <c r="H243" s="27">
        <v>1404</v>
      </c>
      <c r="I243" s="27">
        <f t="shared" si="0"/>
        <v>-764.65463351210815</v>
      </c>
      <c r="J243" s="27">
        <f t="shared" si="1"/>
        <v>4310.30272735375</v>
      </c>
      <c r="K243" s="26" t="str">
        <f t="shared" si="7"/>
        <v>Good</v>
      </c>
      <c r="L243" s="25">
        <f t="shared" si="8"/>
        <v>1404</v>
      </c>
      <c r="M243" s="25">
        <f t="shared" si="2"/>
        <v>674.62057901529738</v>
      </c>
      <c r="N243" s="27">
        <f t="shared" si="3"/>
        <v>2778.601708374732</v>
      </c>
      <c r="O243" s="12" t="str">
        <f t="shared" si="4"/>
        <v>Good</v>
      </c>
      <c r="P243" s="27">
        <f t="shared" si="5"/>
        <v>1404</v>
      </c>
      <c r="Q243" s="25">
        <f t="shared" si="6"/>
        <v>1404</v>
      </c>
    </row>
    <row r="244" spans="6:17" ht="15.75" customHeight="1" x14ac:dyDescent="0.2">
      <c r="F244" s="16">
        <v>45369.974312722588</v>
      </c>
      <c r="G244" s="34">
        <v>45371.351525315906</v>
      </c>
      <c r="H244" s="27">
        <v>1532</v>
      </c>
      <c r="I244" s="27">
        <f t="shared" si="0"/>
        <v>-764.65463351210815</v>
      </c>
      <c r="J244" s="27">
        <f t="shared" si="1"/>
        <v>4310.30272735375</v>
      </c>
      <c r="K244" s="26" t="str">
        <f t="shared" si="7"/>
        <v>Good</v>
      </c>
      <c r="L244" s="25">
        <f t="shared" si="8"/>
        <v>1532</v>
      </c>
      <c r="M244" s="25">
        <f t="shared" si="2"/>
        <v>674.62057901529738</v>
      </c>
      <c r="N244" s="27">
        <f t="shared" si="3"/>
        <v>2778.601708374732</v>
      </c>
      <c r="O244" s="12" t="str">
        <f t="shared" si="4"/>
        <v>Good</v>
      </c>
      <c r="P244" s="27">
        <f t="shared" si="5"/>
        <v>1532</v>
      </c>
      <c r="Q244" s="25">
        <f t="shared" si="6"/>
        <v>1532</v>
      </c>
    </row>
    <row r="245" spans="6:17" ht="15.75" customHeight="1" x14ac:dyDescent="0.2">
      <c r="F245" s="16">
        <v>45369.361738482054</v>
      </c>
      <c r="G245" s="34">
        <v>45370.759773121128</v>
      </c>
      <c r="H245" s="27">
        <v>1415</v>
      </c>
      <c r="I245" s="27">
        <f t="shared" si="0"/>
        <v>-764.65463351210815</v>
      </c>
      <c r="J245" s="27">
        <f t="shared" si="1"/>
        <v>4310.30272735375</v>
      </c>
      <c r="K245" s="26" t="str">
        <f t="shared" si="7"/>
        <v>Good</v>
      </c>
      <c r="L245" s="25">
        <f t="shared" si="8"/>
        <v>1415</v>
      </c>
      <c r="M245" s="25">
        <f t="shared" si="2"/>
        <v>674.62057901529738</v>
      </c>
      <c r="N245" s="27">
        <f t="shared" si="3"/>
        <v>2778.601708374732</v>
      </c>
      <c r="O245" s="12" t="str">
        <f t="shared" si="4"/>
        <v>Good</v>
      </c>
      <c r="P245" s="27">
        <f t="shared" si="5"/>
        <v>1415</v>
      </c>
      <c r="Q245" s="25">
        <f t="shared" si="6"/>
        <v>1415</v>
      </c>
    </row>
    <row r="246" spans="6:17" ht="15.75" customHeight="1" x14ac:dyDescent="0.2">
      <c r="F246" s="16">
        <v>45366.504847009906</v>
      </c>
      <c r="G246" s="34">
        <v>45370.222944094814</v>
      </c>
      <c r="H246" s="27">
        <v>1626</v>
      </c>
      <c r="I246" s="27">
        <f t="shared" si="0"/>
        <v>-764.65463351210815</v>
      </c>
      <c r="J246" s="27">
        <f t="shared" si="1"/>
        <v>4310.30272735375</v>
      </c>
      <c r="K246" s="26" t="str">
        <f t="shared" si="7"/>
        <v>Good</v>
      </c>
      <c r="L246" s="25">
        <f t="shared" si="8"/>
        <v>1626</v>
      </c>
      <c r="M246" s="25">
        <f t="shared" si="2"/>
        <v>674.62057901529738</v>
      </c>
      <c r="N246" s="27">
        <f t="shared" si="3"/>
        <v>2778.601708374732</v>
      </c>
      <c r="O246" s="12" t="str">
        <f t="shared" si="4"/>
        <v>Good</v>
      </c>
      <c r="P246" s="27">
        <f t="shared" si="5"/>
        <v>1626</v>
      </c>
      <c r="Q246" s="25">
        <f t="shared" si="6"/>
        <v>1626</v>
      </c>
    </row>
    <row r="247" spans="6:17" ht="15.75" customHeight="1" x14ac:dyDescent="0.2">
      <c r="F247" s="16">
        <v>45365.94100227789</v>
      </c>
      <c r="G247" s="34">
        <v>45369.67028596974</v>
      </c>
      <c r="H247" s="27">
        <v>1426</v>
      </c>
      <c r="I247" s="27">
        <f t="shared" si="0"/>
        <v>-764.65463351210815</v>
      </c>
      <c r="J247" s="27">
        <f t="shared" si="1"/>
        <v>4310.30272735375</v>
      </c>
      <c r="K247" s="26" t="str">
        <f t="shared" si="7"/>
        <v>Good</v>
      </c>
      <c r="L247" s="25">
        <f t="shared" si="8"/>
        <v>1426</v>
      </c>
      <c r="M247" s="25">
        <f t="shared" si="2"/>
        <v>674.62057901529738</v>
      </c>
      <c r="N247" s="27">
        <f t="shared" si="3"/>
        <v>2778.601708374732</v>
      </c>
      <c r="O247" s="12" t="str">
        <f t="shared" si="4"/>
        <v>Good</v>
      </c>
      <c r="P247" s="27">
        <f t="shared" si="5"/>
        <v>1426</v>
      </c>
      <c r="Q247" s="25">
        <f t="shared" si="6"/>
        <v>1426</v>
      </c>
    </row>
    <row r="248" spans="6:17" ht="15.75" customHeight="1" x14ac:dyDescent="0.2">
      <c r="F248" s="16">
        <v>45365.388523191912</v>
      </c>
      <c r="G248" s="34">
        <v>45369.09676300962</v>
      </c>
      <c r="H248" s="27">
        <v>1608</v>
      </c>
      <c r="I248" s="27">
        <f t="shared" si="0"/>
        <v>-764.65463351210815</v>
      </c>
      <c r="J248" s="27">
        <f t="shared" si="1"/>
        <v>4310.30272735375</v>
      </c>
      <c r="K248" s="26" t="str">
        <f t="shared" si="7"/>
        <v>Good</v>
      </c>
      <c r="L248" s="25">
        <f t="shared" si="8"/>
        <v>1608</v>
      </c>
      <c r="M248" s="25">
        <f t="shared" si="2"/>
        <v>674.62057901529738</v>
      </c>
      <c r="N248" s="27">
        <f t="shared" si="3"/>
        <v>2778.601708374732</v>
      </c>
      <c r="O248" s="12" t="str">
        <f t="shared" si="4"/>
        <v>Good</v>
      </c>
      <c r="P248" s="27">
        <f t="shared" si="5"/>
        <v>1608</v>
      </c>
      <c r="Q248" s="25">
        <f t="shared" si="6"/>
        <v>1608</v>
      </c>
    </row>
    <row r="249" spans="6:17" ht="15.75" customHeight="1" x14ac:dyDescent="0.2">
      <c r="F249" s="16">
        <v>45364.827463675123</v>
      </c>
      <c r="G249" s="34">
        <v>45366.761434641005</v>
      </c>
      <c r="H249" s="27">
        <v>1565</v>
      </c>
      <c r="I249" s="27">
        <f t="shared" si="0"/>
        <v>-764.65463351210815</v>
      </c>
      <c r="J249" s="27">
        <f t="shared" si="1"/>
        <v>4310.30272735375</v>
      </c>
      <c r="K249" s="26" t="str">
        <f t="shared" si="7"/>
        <v>Good</v>
      </c>
      <c r="L249" s="25">
        <f t="shared" si="8"/>
        <v>1565</v>
      </c>
      <c r="M249" s="25">
        <f t="shared" si="2"/>
        <v>674.62057901529738</v>
      </c>
      <c r="N249" s="27">
        <f t="shared" si="3"/>
        <v>2778.601708374732</v>
      </c>
      <c r="O249" s="12" t="str">
        <f t="shared" si="4"/>
        <v>Good</v>
      </c>
      <c r="P249" s="27">
        <f t="shared" si="5"/>
        <v>1565</v>
      </c>
      <c r="Q249" s="25">
        <f t="shared" si="6"/>
        <v>1565</v>
      </c>
    </row>
    <row r="250" spans="6:17" ht="15.75" customHeight="1" x14ac:dyDescent="0.2">
      <c r="F250" s="16">
        <v>45364.272277134551</v>
      </c>
      <c r="G250" s="34">
        <v>45366.193382232195</v>
      </c>
      <c r="H250" s="27">
        <v>1436</v>
      </c>
      <c r="I250" s="27">
        <f t="shared" si="0"/>
        <v>-764.65463351210815</v>
      </c>
      <c r="J250" s="27">
        <f t="shared" si="1"/>
        <v>4310.30272735375</v>
      </c>
      <c r="K250" s="26" t="str">
        <f t="shared" si="7"/>
        <v>Good</v>
      </c>
      <c r="L250" s="25">
        <f t="shared" si="8"/>
        <v>1436</v>
      </c>
      <c r="M250" s="25">
        <f t="shared" si="2"/>
        <v>674.62057901529738</v>
      </c>
      <c r="N250" s="27">
        <f t="shared" si="3"/>
        <v>2778.601708374732</v>
      </c>
      <c r="O250" s="12" t="str">
        <f t="shared" si="4"/>
        <v>Good</v>
      </c>
      <c r="P250" s="27">
        <f t="shared" si="5"/>
        <v>1436</v>
      </c>
      <c r="Q250" s="25">
        <f t="shared" si="6"/>
        <v>1436</v>
      </c>
    </row>
    <row r="251" spans="6:17" ht="15.75" customHeight="1" x14ac:dyDescent="0.2">
      <c r="F251" s="16">
        <v>45363.659000014413</v>
      </c>
      <c r="G251" s="34">
        <v>45365.589852577672</v>
      </c>
      <c r="H251" s="27">
        <v>1698</v>
      </c>
      <c r="I251" s="27">
        <f t="shared" si="0"/>
        <v>-764.65463351210815</v>
      </c>
      <c r="J251" s="27">
        <f t="shared" si="1"/>
        <v>4310.30272735375</v>
      </c>
      <c r="K251" s="26" t="str">
        <f t="shared" si="7"/>
        <v>Good</v>
      </c>
      <c r="L251" s="25">
        <f t="shared" si="8"/>
        <v>1698</v>
      </c>
      <c r="M251" s="25">
        <f t="shared" si="2"/>
        <v>674.62057901529738</v>
      </c>
      <c r="N251" s="27">
        <f t="shared" si="3"/>
        <v>2778.601708374732</v>
      </c>
      <c r="O251" s="12" t="str">
        <f t="shared" si="4"/>
        <v>Good</v>
      </c>
      <c r="P251" s="27">
        <f t="shared" si="5"/>
        <v>1698</v>
      </c>
      <c r="Q251" s="25">
        <f t="shared" si="6"/>
        <v>1698</v>
      </c>
    </row>
    <row r="252" spans="6:17" ht="15.75" customHeight="1" x14ac:dyDescent="0.2">
      <c r="F252" s="16">
        <v>45363.078338519277</v>
      </c>
      <c r="G252" s="34">
        <v>45365.046270947991</v>
      </c>
      <c r="H252" s="27">
        <v>1513</v>
      </c>
      <c r="I252" s="27">
        <f t="shared" si="0"/>
        <v>-764.65463351210815</v>
      </c>
      <c r="J252" s="27">
        <f t="shared" si="1"/>
        <v>4310.30272735375</v>
      </c>
      <c r="K252" s="26" t="str">
        <f t="shared" si="7"/>
        <v>Good</v>
      </c>
      <c r="L252" s="25">
        <f t="shared" si="8"/>
        <v>1513</v>
      </c>
      <c r="M252" s="25">
        <f t="shared" si="2"/>
        <v>674.62057901529738</v>
      </c>
      <c r="N252" s="27">
        <f t="shared" si="3"/>
        <v>2778.601708374732</v>
      </c>
      <c r="O252" s="12" t="str">
        <f t="shared" si="4"/>
        <v>Good</v>
      </c>
      <c r="P252" s="27">
        <f t="shared" si="5"/>
        <v>1513</v>
      </c>
      <c r="Q252" s="25">
        <f t="shared" si="6"/>
        <v>1513</v>
      </c>
    </row>
    <row r="253" spans="6:17" ht="15.75" customHeight="1" x14ac:dyDescent="0.2">
      <c r="F253" s="16">
        <v>45362.508982376225</v>
      </c>
      <c r="G253" s="34">
        <v>45364.494928726424</v>
      </c>
      <c r="H253" s="27">
        <v>1601</v>
      </c>
      <c r="I253" s="27">
        <f t="shared" si="0"/>
        <v>-764.65463351210815</v>
      </c>
      <c r="J253" s="27">
        <f t="shared" si="1"/>
        <v>4310.30272735375</v>
      </c>
      <c r="K253" s="26" t="str">
        <f t="shared" si="7"/>
        <v>Good</v>
      </c>
      <c r="L253" s="25">
        <f t="shared" si="8"/>
        <v>1601</v>
      </c>
      <c r="M253" s="25">
        <f t="shared" si="2"/>
        <v>674.62057901529738</v>
      </c>
      <c r="N253" s="27">
        <f t="shared" si="3"/>
        <v>2778.601708374732</v>
      </c>
      <c r="O253" s="12" t="str">
        <f t="shared" si="4"/>
        <v>Good</v>
      </c>
      <c r="P253" s="27">
        <f t="shared" si="5"/>
        <v>1601</v>
      </c>
      <c r="Q253" s="25">
        <f t="shared" si="6"/>
        <v>1601</v>
      </c>
    </row>
    <row r="254" spans="6:17" ht="15.75" customHeight="1" x14ac:dyDescent="0.2">
      <c r="F254" s="16">
        <v>45359.727622246071</v>
      </c>
      <c r="G254" s="34">
        <v>45363.938374803918</v>
      </c>
      <c r="H254" s="27">
        <v>1722</v>
      </c>
      <c r="I254" s="27">
        <f t="shared" si="0"/>
        <v>-764.65463351210815</v>
      </c>
      <c r="J254" s="27">
        <f t="shared" si="1"/>
        <v>4310.30272735375</v>
      </c>
      <c r="K254" s="26" t="str">
        <f t="shared" si="7"/>
        <v>Good</v>
      </c>
      <c r="L254" s="25">
        <f t="shared" si="8"/>
        <v>1722</v>
      </c>
      <c r="M254" s="25">
        <f t="shared" si="2"/>
        <v>674.62057901529738</v>
      </c>
      <c r="N254" s="27">
        <f t="shared" si="3"/>
        <v>2778.601708374732</v>
      </c>
      <c r="O254" s="12" t="str">
        <f t="shared" si="4"/>
        <v>Good</v>
      </c>
      <c r="P254" s="27">
        <f t="shared" si="5"/>
        <v>1722</v>
      </c>
      <c r="Q254" s="25">
        <f t="shared" si="6"/>
        <v>1722</v>
      </c>
    </row>
    <row r="255" spans="6:17" ht="15.75" customHeight="1" x14ac:dyDescent="0.2">
      <c r="F255" s="16">
        <v>45359.143944295247</v>
      </c>
      <c r="G255" s="34">
        <v>45363.34375057069</v>
      </c>
      <c r="H255" s="27">
        <v>1749</v>
      </c>
      <c r="I255" s="27">
        <f t="shared" si="0"/>
        <v>-764.65463351210815</v>
      </c>
      <c r="J255" s="27">
        <f t="shared" si="1"/>
        <v>4310.30272735375</v>
      </c>
      <c r="K255" s="26" t="str">
        <f t="shared" si="7"/>
        <v>Good</v>
      </c>
      <c r="L255" s="25">
        <f t="shared" si="8"/>
        <v>1749</v>
      </c>
      <c r="M255" s="25">
        <f t="shared" si="2"/>
        <v>674.62057901529738</v>
      </c>
      <c r="N255" s="27">
        <f t="shared" si="3"/>
        <v>2778.601708374732</v>
      </c>
      <c r="O255" s="12" t="str">
        <f t="shared" si="4"/>
        <v>Good</v>
      </c>
      <c r="P255" s="27">
        <f t="shared" si="5"/>
        <v>1749</v>
      </c>
      <c r="Q255" s="25">
        <f t="shared" si="6"/>
        <v>1749</v>
      </c>
    </row>
    <row r="256" spans="6:17" ht="15.75" customHeight="1" x14ac:dyDescent="0.2">
      <c r="F256" s="16">
        <v>45358.542667951522</v>
      </c>
      <c r="G256" s="34">
        <v>45362.76084902171</v>
      </c>
      <c r="H256" s="27">
        <v>1447</v>
      </c>
      <c r="I256" s="27">
        <f t="shared" si="0"/>
        <v>-764.65463351210815</v>
      </c>
      <c r="J256" s="27">
        <f t="shared" si="1"/>
        <v>4310.30272735375</v>
      </c>
      <c r="K256" s="26" t="str">
        <f t="shared" si="7"/>
        <v>Good</v>
      </c>
      <c r="L256" s="25">
        <f t="shared" si="8"/>
        <v>1447</v>
      </c>
      <c r="M256" s="25">
        <f t="shared" si="2"/>
        <v>674.62057901529738</v>
      </c>
      <c r="N256" s="27">
        <f t="shared" si="3"/>
        <v>2778.601708374732</v>
      </c>
      <c r="O256" s="12" t="str">
        <f t="shared" si="4"/>
        <v>Good</v>
      </c>
      <c r="P256" s="27">
        <f t="shared" si="5"/>
        <v>1447</v>
      </c>
      <c r="Q256" s="25">
        <f t="shared" si="6"/>
        <v>1447</v>
      </c>
    </row>
    <row r="257" spans="6:17" ht="15.75" customHeight="1" x14ac:dyDescent="0.2">
      <c r="F257" s="16">
        <v>45357.937199711065</v>
      </c>
      <c r="G257" s="34">
        <v>45362.20735851067</v>
      </c>
      <c r="H257" s="27">
        <v>1785</v>
      </c>
      <c r="I257" s="27">
        <f t="shared" si="0"/>
        <v>-764.65463351210815</v>
      </c>
      <c r="J257" s="27">
        <f t="shared" si="1"/>
        <v>4310.30272735375</v>
      </c>
      <c r="K257" s="26" t="str">
        <f t="shared" si="7"/>
        <v>Good</v>
      </c>
      <c r="L257" s="25">
        <f t="shared" si="8"/>
        <v>1785</v>
      </c>
      <c r="M257" s="25">
        <f t="shared" si="2"/>
        <v>674.62057901529738</v>
      </c>
      <c r="N257" s="27">
        <f t="shared" si="3"/>
        <v>2778.601708374732</v>
      </c>
      <c r="O257" s="12" t="str">
        <f t="shared" si="4"/>
        <v>Good</v>
      </c>
      <c r="P257" s="27">
        <f t="shared" si="5"/>
        <v>1785</v>
      </c>
      <c r="Q257" s="25">
        <f t="shared" si="6"/>
        <v>1785</v>
      </c>
    </row>
    <row r="258" spans="6:17" ht="15.75" customHeight="1" x14ac:dyDescent="0.2">
      <c r="F258" s="16">
        <v>45357.363912079083</v>
      </c>
      <c r="G258" s="34">
        <v>45359.883886464209</v>
      </c>
      <c r="H258" s="27">
        <v>1706</v>
      </c>
      <c r="I258" s="27">
        <f t="shared" si="0"/>
        <v>-764.65463351210815</v>
      </c>
      <c r="J258" s="27">
        <f t="shared" si="1"/>
        <v>4310.30272735375</v>
      </c>
      <c r="K258" s="26" t="str">
        <f t="shared" si="7"/>
        <v>Good</v>
      </c>
      <c r="L258" s="25">
        <f t="shared" si="8"/>
        <v>1706</v>
      </c>
      <c r="M258" s="25">
        <f t="shared" si="2"/>
        <v>674.62057901529738</v>
      </c>
      <c r="N258" s="27">
        <f t="shared" si="3"/>
        <v>2778.601708374732</v>
      </c>
      <c r="O258" s="12" t="str">
        <f t="shared" si="4"/>
        <v>Good</v>
      </c>
      <c r="P258" s="27">
        <f t="shared" si="5"/>
        <v>1706</v>
      </c>
      <c r="Q258" s="25">
        <f t="shared" si="6"/>
        <v>1706</v>
      </c>
    </row>
    <row r="259" spans="6:17" ht="15.75" customHeight="1" x14ac:dyDescent="0.2">
      <c r="F259" s="16">
        <v>45356.816665445302</v>
      </c>
      <c r="G259" s="34">
        <v>45359.277562251926</v>
      </c>
      <c r="H259" s="27">
        <v>1814</v>
      </c>
      <c r="I259" s="27">
        <f t="shared" si="0"/>
        <v>-764.65463351210815</v>
      </c>
      <c r="J259" s="27">
        <f t="shared" si="1"/>
        <v>4310.30272735375</v>
      </c>
      <c r="K259" s="26" t="str">
        <f t="shared" si="7"/>
        <v>Good</v>
      </c>
      <c r="L259" s="25">
        <f t="shared" si="8"/>
        <v>1814</v>
      </c>
      <c r="M259" s="25">
        <f t="shared" si="2"/>
        <v>674.62057901529738</v>
      </c>
      <c r="N259" s="27">
        <f t="shared" si="3"/>
        <v>2778.601708374732</v>
      </c>
      <c r="O259" s="12" t="str">
        <f t="shared" si="4"/>
        <v>Good</v>
      </c>
      <c r="P259" s="27">
        <f t="shared" si="5"/>
        <v>1814</v>
      </c>
      <c r="Q259" s="25">
        <f t="shared" si="6"/>
        <v>1814</v>
      </c>
    </row>
    <row r="260" spans="6:17" ht="15.75" customHeight="1" x14ac:dyDescent="0.2">
      <c r="F260" s="16">
        <v>45356.238343632591</v>
      </c>
      <c r="G260" s="34">
        <v>45358.748821364134</v>
      </c>
      <c r="H260" s="27">
        <v>1467</v>
      </c>
      <c r="I260" s="27">
        <f t="shared" ref="I260:I514" si="9">$T$5-$U$5*1.96</f>
        <v>-764.65463351210815</v>
      </c>
      <c r="J260" s="27">
        <f t="shared" ref="J260:J514" si="10">$T$5+$U$5*1.96</f>
        <v>4310.30272735375</v>
      </c>
      <c r="K260" s="26" t="str">
        <f t="shared" si="7"/>
        <v>Good</v>
      </c>
      <c r="L260" s="25">
        <f t="shared" si="8"/>
        <v>1467</v>
      </c>
      <c r="M260" s="25">
        <f t="shared" ref="M260:M514" si="11">$W$5-$X$5*1.96</f>
        <v>674.62057901529738</v>
      </c>
      <c r="N260" s="27">
        <f t="shared" ref="N260:N514" si="12">$W$5+$X$5*1.96</f>
        <v>2778.601708374732</v>
      </c>
      <c r="O260" s="12" t="str">
        <f t="shared" ref="O260:O514" si="13">IF(AND(L260&gt;=M260,L260&lt;=N260),"Good","For Replacement")</f>
        <v>Good</v>
      </c>
      <c r="P260" s="27">
        <f t="shared" ref="P260:P514" si="14">IF(O260="Good",L260,(L261+L259)/2)</f>
        <v>1467</v>
      </c>
      <c r="Q260" s="25">
        <f t="shared" ref="Q260:Q514" si="15">P260</f>
        <v>1467</v>
      </c>
    </row>
    <row r="261" spans="6:17" ht="15.75" customHeight="1" x14ac:dyDescent="0.2">
      <c r="F261" s="16">
        <v>45355.657437705238</v>
      </c>
      <c r="G261" s="34">
        <v>45358.209813201778</v>
      </c>
      <c r="H261" s="27">
        <v>1775</v>
      </c>
      <c r="I261" s="27">
        <f t="shared" si="9"/>
        <v>-764.65463351210815</v>
      </c>
      <c r="J261" s="27">
        <f t="shared" si="10"/>
        <v>4310.30272735375</v>
      </c>
      <c r="K261" s="26" t="str">
        <f t="shared" si="7"/>
        <v>Good</v>
      </c>
      <c r="L261" s="25">
        <f t="shared" si="8"/>
        <v>1775</v>
      </c>
      <c r="M261" s="25">
        <f t="shared" si="11"/>
        <v>674.62057901529738</v>
      </c>
      <c r="N261" s="27">
        <f t="shared" si="12"/>
        <v>2778.601708374732</v>
      </c>
      <c r="O261" s="12" t="str">
        <f t="shared" si="13"/>
        <v>Good</v>
      </c>
      <c r="P261" s="27">
        <f t="shared" si="14"/>
        <v>1775</v>
      </c>
      <c r="Q261" s="25">
        <f t="shared" si="15"/>
        <v>1775</v>
      </c>
    </row>
    <row r="262" spans="6:17" ht="15.75" customHeight="1" x14ac:dyDescent="0.2">
      <c r="F262" s="16">
        <v>45355.059396909623</v>
      </c>
      <c r="G262" s="34">
        <v>45357.598386696503</v>
      </c>
      <c r="H262" s="27">
        <v>1781</v>
      </c>
      <c r="I262" s="27">
        <f t="shared" si="9"/>
        <v>-764.65463351210815</v>
      </c>
      <c r="J262" s="27">
        <f t="shared" si="10"/>
        <v>4310.30272735375</v>
      </c>
      <c r="K262" s="26" t="str">
        <f t="shared" ref="K262:K516" si="16">IF(AND(H262&gt;=I262,H262&lt;=J262),"Good","For Replacement")</f>
        <v>Good</v>
      </c>
      <c r="L262" s="25">
        <f t="shared" si="8"/>
        <v>1781</v>
      </c>
      <c r="M262" s="25">
        <f t="shared" si="11"/>
        <v>674.62057901529738</v>
      </c>
      <c r="N262" s="27">
        <f t="shared" si="12"/>
        <v>2778.601708374732</v>
      </c>
      <c r="O262" s="12" t="str">
        <f t="shared" si="13"/>
        <v>Good</v>
      </c>
      <c r="P262" s="27">
        <f t="shared" si="14"/>
        <v>1781</v>
      </c>
      <c r="Q262" s="25">
        <f t="shared" si="15"/>
        <v>1781</v>
      </c>
    </row>
    <row r="263" spans="6:17" ht="15.75" customHeight="1" x14ac:dyDescent="0.2">
      <c r="F263" s="16">
        <v>45352.726021198068</v>
      </c>
      <c r="G263" s="34">
        <v>45357.014168455695</v>
      </c>
      <c r="H263" s="27">
        <v>1618</v>
      </c>
      <c r="I263" s="27">
        <f t="shared" si="9"/>
        <v>-764.65463351210815</v>
      </c>
      <c r="J263" s="27">
        <f t="shared" si="10"/>
        <v>4310.30272735375</v>
      </c>
      <c r="K263" s="26" t="str">
        <f t="shared" si="16"/>
        <v>Good</v>
      </c>
      <c r="L263" s="25">
        <f t="shared" ref="L263:L517" si="17">IF(K263="Good",H263,(H264+H262)/2)</f>
        <v>1618</v>
      </c>
      <c r="M263" s="25">
        <f t="shared" si="11"/>
        <v>674.62057901529738</v>
      </c>
      <c r="N263" s="27">
        <f t="shared" si="12"/>
        <v>2778.601708374732</v>
      </c>
      <c r="O263" s="12" t="str">
        <f t="shared" si="13"/>
        <v>Good</v>
      </c>
      <c r="P263" s="27">
        <f t="shared" si="14"/>
        <v>1618</v>
      </c>
      <c r="Q263" s="25">
        <f t="shared" si="15"/>
        <v>1618</v>
      </c>
    </row>
    <row r="264" spans="6:17" ht="15.75" customHeight="1" x14ac:dyDescent="0.2">
      <c r="F264" s="16">
        <v>45352.124484261534</v>
      </c>
      <c r="G264" s="34">
        <v>45356.447461903474</v>
      </c>
      <c r="H264" s="27">
        <v>1792</v>
      </c>
      <c r="I264" s="27">
        <f t="shared" si="9"/>
        <v>-764.65463351210815</v>
      </c>
      <c r="J264" s="27">
        <f t="shared" si="10"/>
        <v>4310.30272735375</v>
      </c>
      <c r="K264" s="26" t="str">
        <f t="shared" si="16"/>
        <v>Good</v>
      </c>
      <c r="L264" s="25">
        <f t="shared" si="17"/>
        <v>1792</v>
      </c>
      <c r="M264" s="25">
        <f t="shared" si="11"/>
        <v>674.62057901529738</v>
      </c>
      <c r="N264" s="27">
        <f t="shared" si="12"/>
        <v>2778.601708374732</v>
      </c>
      <c r="O264" s="12" t="str">
        <f t="shared" si="13"/>
        <v>Good</v>
      </c>
      <c r="P264" s="27">
        <f t="shared" si="14"/>
        <v>1792</v>
      </c>
      <c r="Q264" s="25">
        <f t="shared" si="15"/>
        <v>1792</v>
      </c>
    </row>
    <row r="265" spans="6:17" ht="15.75" customHeight="1" x14ac:dyDescent="0.2">
      <c r="F265" s="16">
        <v>45351.528748652425</v>
      </c>
      <c r="G265" s="34">
        <v>45355.895472818469</v>
      </c>
      <c r="H265" s="27">
        <v>1563</v>
      </c>
      <c r="I265" s="27">
        <f t="shared" si="9"/>
        <v>-764.65463351210815</v>
      </c>
      <c r="J265" s="27">
        <f t="shared" si="10"/>
        <v>4310.30272735375</v>
      </c>
      <c r="K265" s="26" t="str">
        <f t="shared" si="16"/>
        <v>Good</v>
      </c>
      <c r="L265" s="25">
        <f t="shared" si="17"/>
        <v>1563</v>
      </c>
      <c r="M265" s="25">
        <f t="shared" si="11"/>
        <v>674.62057901529738</v>
      </c>
      <c r="N265" s="27">
        <f t="shared" si="12"/>
        <v>2778.601708374732</v>
      </c>
      <c r="O265" s="12" t="str">
        <f t="shared" si="13"/>
        <v>Good</v>
      </c>
      <c r="P265" s="27">
        <f t="shared" si="14"/>
        <v>1563</v>
      </c>
      <c r="Q265" s="25">
        <f t="shared" si="15"/>
        <v>1563</v>
      </c>
    </row>
    <row r="266" spans="6:17" ht="15.75" customHeight="1" x14ac:dyDescent="0.2">
      <c r="F266" s="16">
        <v>45350.947390464898</v>
      </c>
      <c r="G266" s="34">
        <v>45355.297318859819</v>
      </c>
      <c r="H266" s="27">
        <v>1725</v>
      </c>
      <c r="I266" s="27">
        <f t="shared" si="9"/>
        <v>-764.65463351210815</v>
      </c>
      <c r="J266" s="27">
        <f t="shared" si="10"/>
        <v>4310.30272735375</v>
      </c>
      <c r="K266" s="26" t="str">
        <f t="shared" si="16"/>
        <v>Good</v>
      </c>
      <c r="L266" s="25">
        <f t="shared" si="17"/>
        <v>1725</v>
      </c>
      <c r="M266" s="25">
        <f t="shared" si="11"/>
        <v>674.62057901529738</v>
      </c>
      <c r="N266" s="27">
        <f t="shared" si="12"/>
        <v>2778.601708374732</v>
      </c>
      <c r="O266" s="12" t="str">
        <f t="shared" si="13"/>
        <v>Good</v>
      </c>
      <c r="P266" s="27">
        <f t="shared" si="14"/>
        <v>1725</v>
      </c>
      <c r="Q266" s="25">
        <f t="shared" si="15"/>
        <v>1725</v>
      </c>
    </row>
    <row r="267" spans="6:17" ht="15.75" customHeight="1" x14ac:dyDescent="0.2">
      <c r="F267" s="16">
        <v>45350.338562732082</v>
      </c>
      <c r="G267" s="34">
        <v>45352.977643631108</v>
      </c>
      <c r="H267" s="27">
        <v>1739</v>
      </c>
      <c r="I267" s="27">
        <f t="shared" si="9"/>
        <v>-764.65463351210815</v>
      </c>
      <c r="J267" s="27">
        <f t="shared" si="10"/>
        <v>4310.30272735375</v>
      </c>
      <c r="K267" s="26" t="str">
        <f t="shared" si="16"/>
        <v>Good</v>
      </c>
      <c r="L267" s="25">
        <f t="shared" si="17"/>
        <v>1739</v>
      </c>
      <c r="M267" s="25">
        <f t="shared" si="11"/>
        <v>674.62057901529738</v>
      </c>
      <c r="N267" s="27">
        <f t="shared" si="12"/>
        <v>2778.601708374732</v>
      </c>
      <c r="O267" s="12" t="str">
        <f t="shared" si="13"/>
        <v>Good</v>
      </c>
      <c r="P267" s="27">
        <f t="shared" si="14"/>
        <v>1739</v>
      </c>
      <c r="Q267" s="25">
        <f t="shared" si="15"/>
        <v>1739</v>
      </c>
    </row>
    <row r="268" spans="6:17" ht="15.75" customHeight="1" x14ac:dyDescent="0.2">
      <c r="F268" s="16">
        <v>45349.742982083975</v>
      </c>
      <c r="G268" s="34">
        <v>45352.412443033303</v>
      </c>
      <c r="H268" s="27">
        <v>1776</v>
      </c>
      <c r="I268" s="27">
        <f t="shared" si="9"/>
        <v>-764.65463351210815</v>
      </c>
      <c r="J268" s="27">
        <f t="shared" si="10"/>
        <v>4310.30272735375</v>
      </c>
      <c r="K268" s="26" t="str">
        <f t="shared" si="16"/>
        <v>Good</v>
      </c>
      <c r="L268" s="25">
        <f t="shared" si="17"/>
        <v>1776</v>
      </c>
      <c r="M268" s="25">
        <f t="shared" si="11"/>
        <v>674.62057901529738</v>
      </c>
      <c r="N268" s="27">
        <f t="shared" si="12"/>
        <v>2778.601708374732</v>
      </c>
      <c r="O268" s="12" t="str">
        <f t="shared" si="13"/>
        <v>Good</v>
      </c>
      <c r="P268" s="27">
        <f t="shared" si="14"/>
        <v>1776</v>
      </c>
      <c r="Q268" s="25">
        <f t="shared" si="15"/>
        <v>1776</v>
      </c>
    </row>
    <row r="269" spans="6:17" ht="15.75" customHeight="1" x14ac:dyDescent="0.2">
      <c r="F269" s="16">
        <v>45349.204842585452</v>
      </c>
      <c r="G269" s="34">
        <v>45351.808506096153</v>
      </c>
      <c r="H269" s="27">
        <v>1643</v>
      </c>
      <c r="I269" s="27">
        <f t="shared" si="9"/>
        <v>-764.65463351210815</v>
      </c>
      <c r="J269" s="27">
        <f t="shared" si="10"/>
        <v>4310.30272735375</v>
      </c>
      <c r="K269" s="26" t="str">
        <f t="shared" si="16"/>
        <v>Good</v>
      </c>
      <c r="L269" s="25">
        <f t="shared" si="17"/>
        <v>1643</v>
      </c>
      <c r="M269" s="25">
        <f t="shared" si="11"/>
        <v>674.62057901529738</v>
      </c>
      <c r="N269" s="27">
        <f t="shared" si="12"/>
        <v>2778.601708374732</v>
      </c>
      <c r="O269" s="12" t="str">
        <f t="shared" si="13"/>
        <v>Good</v>
      </c>
      <c r="P269" s="27">
        <f t="shared" si="14"/>
        <v>1643</v>
      </c>
      <c r="Q269" s="25">
        <f t="shared" si="15"/>
        <v>1643</v>
      </c>
    </row>
    <row r="270" spans="6:17" ht="15.75" customHeight="1" x14ac:dyDescent="0.2">
      <c r="F270" s="16">
        <v>45348.663277372958</v>
      </c>
      <c r="G270" s="34">
        <v>45351.21567092558</v>
      </c>
      <c r="H270" s="27">
        <v>1968</v>
      </c>
      <c r="I270" s="27">
        <f t="shared" si="9"/>
        <v>-764.65463351210815</v>
      </c>
      <c r="J270" s="27">
        <f t="shared" si="10"/>
        <v>4310.30272735375</v>
      </c>
      <c r="K270" s="26" t="str">
        <f t="shared" si="16"/>
        <v>Good</v>
      </c>
      <c r="L270" s="25">
        <f t="shared" si="17"/>
        <v>1968</v>
      </c>
      <c r="M270" s="25">
        <f t="shared" si="11"/>
        <v>674.62057901529738</v>
      </c>
      <c r="N270" s="27">
        <f t="shared" si="12"/>
        <v>2778.601708374732</v>
      </c>
      <c r="O270" s="12" t="str">
        <f t="shared" si="13"/>
        <v>Good</v>
      </c>
      <c r="P270" s="27">
        <f t="shared" si="14"/>
        <v>1968</v>
      </c>
      <c r="Q270" s="25">
        <f t="shared" si="15"/>
        <v>1968</v>
      </c>
    </row>
    <row r="271" spans="6:17" ht="15.75" customHeight="1" x14ac:dyDescent="0.2">
      <c r="F271" s="16">
        <v>45348.107370899896</v>
      </c>
      <c r="G271" s="34">
        <v>45350.678502788389</v>
      </c>
      <c r="H271" s="27">
        <v>1712</v>
      </c>
      <c r="I271" s="27">
        <f t="shared" si="9"/>
        <v>-764.65463351210815</v>
      </c>
      <c r="J271" s="27">
        <f t="shared" si="10"/>
        <v>4310.30272735375</v>
      </c>
      <c r="K271" s="26" t="str">
        <f t="shared" si="16"/>
        <v>Good</v>
      </c>
      <c r="L271" s="25">
        <f t="shared" si="17"/>
        <v>1712</v>
      </c>
      <c r="M271" s="25">
        <f t="shared" si="11"/>
        <v>674.62057901529738</v>
      </c>
      <c r="N271" s="27">
        <f t="shared" si="12"/>
        <v>2778.601708374732</v>
      </c>
      <c r="O271" s="12" t="str">
        <f t="shared" si="13"/>
        <v>Good</v>
      </c>
      <c r="P271" s="27">
        <f t="shared" si="14"/>
        <v>1712</v>
      </c>
      <c r="Q271" s="25">
        <f t="shared" si="15"/>
        <v>1712</v>
      </c>
    </row>
    <row r="272" spans="6:17" ht="15.75" customHeight="1" x14ac:dyDescent="0.2">
      <c r="F272" s="16">
        <v>45345.887273705768</v>
      </c>
      <c r="G272" s="34">
        <v>45350.139709815739</v>
      </c>
      <c r="H272" s="27">
        <v>1979</v>
      </c>
      <c r="I272" s="27">
        <f t="shared" si="9"/>
        <v>-764.65463351210815</v>
      </c>
      <c r="J272" s="27">
        <f t="shared" si="10"/>
        <v>4310.30272735375</v>
      </c>
      <c r="K272" s="26" t="str">
        <f t="shared" si="16"/>
        <v>Good</v>
      </c>
      <c r="L272" s="25">
        <f t="shared" si="17"/>
        <v>1979</v>
      </c>
      <c r="M272" s="25">
        <f t="shared" si="11"/>
        <v>674.62057901529738</v>
      </c>
      <c r="N272" s="27">
        <f t="shared" si="12"/>
        <v>2778.601708374732</v>
      </c>
      <c r="O272" s="12" t="str">
        <f t="shared" si="13"/>
        <v>Good</v>
      </c>
      <c r="P272" s="27">
        <f t="shared" si="14"/>
        <v>1979</v>
      </c>
      <c r="Q272" s="25">
        <f t="shared" si="15"/>
        <v>1979</v>
      </c>
    </row>
    <row r="273" spans="6:17" ht="15.75" customHeight="1" x14ac:dyDescent="0.2">
      <c r="F273" s="16">
        <v>45345.293337350959</v>
      </c>
      <c r="G273" s="34">
        <v>45349.529883632487</v>
      </c>
      <c r="H273" s="27">
        <v>1880</v>
      </c>
      <c r="I273" s="27">
        <f t="shared" si="9"/>
        <v>-764.65463351210815</v>
      </c>
      <c r="J273" s="27">
        <f t="shared" si="10"/>
        <v>4310.30272735375</v>
      </c>
      <c r="K273" s="26" t="str">
        <f t="shared" si="16"/>
        <v>Good</v>
      </c>
      <c r="L273" s="25">
        <f t="shared" si="17"/>
        <v>1880</v>
      </c>
      <c r="M273" s="25">
        <f t="shared" si="11"/>
        <v>674.62057901529738</v>
      </c>
      <c r="N273" s="27">
        <f t="shared" si="12"/>
        <v>2778.601708374732</v>
      </c>
      <c r="O273" s="12" t="str">
        <f t="shared" si="13"/>
        <v>Good</v>
      </c>
      <c r="P273" s="27">
        <f t="shared" si="14"/>
        <v>1880</v>
      </c>
      <c r="Q273" s="25">
        <f t="shared" si="15"/>
        <v>1880</v>
      </c>
    </row>
    <row r="274" spans="6:17" ht="15.75" customHeight="1" x14ac:dyDescent="0.2">
      <c r="F274" s="16">
        <v>45344.726907041237</v>
      </c>
      <c r="G274" s="34">
        <v>45348.923527028346</v>
      </c>
      <c r="H274" s="27">
        <v>1671</v>
      </c>
      <c r="I274" s="27">
        <f t="shared" si="9"/>
        <v>-764.65463351210815</v>
      </c>
      <c r="J274" s="27">
        <f t="shared" si="10"/>
        <v>4310.30272735375</v>
      </c>
      <c r="K274" s="26" t="str">
        <f t="shared" si="16"/>
        <v>Good</v>
      </c>
      <c r="L274" s="25">
        <f t="shared" si="17"/>
        <v>1671</v>
      </c>
      <c r="M274" s="25">
        <f t="shared" si="11"/>
        <v>674.62057901529738</v>
      </c>
      <c r="N274" s="27">
        <f t="shared" si="12"/>
        <v>2778.601708374732</v>
      </c>
      <c r="O274" s="12" t="str">
        <f t="shared" si="13"/>
        <v>Good</v>
      </c>
      <c r="P274" s="27">
        <f t="shared" si="14"/>
        <v>1671</v>
      </c>
      <c r="Q274" s="25">
        <f t="shared" si="15"/>
        <v>1671</v>
      </c>
    </row>
    <row r="275" spans="6:17" ht="15.75" customHeight="1" x14ac:dyDescent="0.2">
      <c r="F275" s="16">
        <v>45344.159239716479</v>
      </c>
      <c r="G275" s="34">
        <v>45348.331709666789</v>
      </c>
      <c r="H275" s="27">
        <v>1927</v>
      </c>
      <c r="I275" s="27">
        <f t="shared" si="9"/>
        <v>-764.65463351210815</v>
      </c>
      <c r="J275" s="27">
        <f t="shared" si="10"/>
        <v>4310.30272735375</v>
      </c>
      <c r="K275" s="26" t="str">
        <f t="shared" si="16"/>
        <v>Good</v>
      </c>
      <c r="L275" s="25">
        <f t="shared" si="17"/>
        <v>1927</v>
      </c>
      <c r="M275" s="25">
        <f t="shared" si="11"/>
        <v>674.62057901529738</v>
      </c>
      <c r="N275" s="27">
        <f t="shared" si="12"/>
        <v>2778.601708374732</v>
      </c>
      <c r="O275" s="12" t="str">
        <f t="shared" si="13"/>
        <v>Good</v>
      </c>
      <c r="P275" s="27">
        <f t="shared" si="14"/>
        <v>1927</v>
      </c>
      <c r="Q275" s="25">
        <f t="shared" si="15"/>
        <v>1927</v>
      </c>
    </row>
    <row r="276" spans="6:17" ht="15.75" customHeight="1" x14ac:dyDescent="0.2">
      <c r="F276" s="16">
        <v>45343.554446344708</v>
      </c>
      <c r="G276" s="34">
        <v>45345.955849242724</v>
      </c>
      <c r="H276" s="27">
        <v>1886</v>
      </c>
      <c r="I276" s="27">
        <f t="shared" si="9"/>
        <v>-764.65463351210815</v>
      </c>
      <c r="J276" s="27">
        <f t="shared" si="10"/>
        <v>4310.30272735375</v>
      </c>
      <c r="K276" s="26" t="str">
        <f t="shared" si="16"/>
        <v>Good</v>
      </c>
      <c r="L276" s="25">
        <f t="shared" si="17"/>
        <v>1886</v>
      </c>
      <c r="M276" s="25">
        <f t="shared" si="11"/>
        <v>674.62057901529738</v>
      </c>
      <c r="N276" s="27">
        <f t="shared" si="12"/>
        <v>2778.601708374732</v>
      </c>
      <c r="O276" s="12" t="str">
        <f t="shared" si="13"/>
        <v>Good</v>
      </c>
      <c r="P276" s="27">
        <f t="shared" si="14"/>
        <v>1886</v>
      </c>
      <c r="Q276" s="25">
        <f t="shared" si="15"/>
        <v>1886</v>
      </c>
    </row>
    <row r="277" spans="6:17" ht="15.75" customHeight="1" x14ac:dyDescent="0.2">
      <c r="F277" s="16">
        <v>45342.952423356117</v>
      </c>
      <c r="G277" s="34">
        <v>45345.385675964011</v>
      </c>
      <c r="H277" s="27">
        <v>1829</v>
      </c>
      <c r="I277" s="27">
        <f t="shared" si="9"/>
        <v>-764.65463351210815</v>
      </c>
      <c r="J277" s="27">
        <f t="shared" si="10"/>
        <v>4310.30272735375</v>
      </c>
      <c r="K277" s="26" t="str">
        <f t="shared" si="16"/>
        <v>Good</v>
      </c>
      <c r="L277" s="25">
        <f t="shared" si="17"/>
        <v>1829</v>
      </c>
      <c r="M277" s="25">
        <f t="shared" si="11"/>
        <v>674.62057901529738</v>
      </c>
      <c r="N277" s="27">
        <f t="shared" si="12"/>
        <v>2778.601708374732</v>
      </c>
      <c r="O277" s="12" t="str">
        <f t="shared" si="13"/>
        <v>Good</v>
      </c>
      <c r="P277" s="27">
        <f t="shared" si="14"/>
        <v>1829</v>
      </c>
      <c r="Q277" s="25">
        <f t="shared" si="15"/>
        <v>1829</v>
      </c>
    </row>
    <row r="278" spans="6:17" ht="15.75" customHeight="1" x14ac:dyDescent="0.2">
      <c r="F278" s="16">
        <v>45342.378192196229</v>
      </c>
      <c r="G278" s="34">
        <v>45344.810974223343</v>
      </c>
      <c r="H278" s="27">
        <v>2044</v>
      </c>
      <c r="I278" s="27">
        <f t="shared" si="9"/>
        <v>-764.65463351210815</v>
      </c>
      <c r="J278" s="27">
        <f t="shared" si="10"/>
        <v>4310.30272735375</v>
      </c>
      <c r="K278" s="26" t="str">
        <f t="shared" si="16"/>
        <v>Good</v>
      </c>
      <c r="L278" s="25">
        <f t="shared" si="17"/>
        <v>2044</v>
      </c>
      <c r="M278" s="25">
        <f t="shared" si="11"/>
        <v>674.62057901529738</v>
      </c>
      <c r="N278" s="27">
        <f t="shared" si="12"/>
        <v>2778.601708374732</v>
      </c>
      <c r="O278" s="12" t="str">
        <f t="shared" si="13"/>
        <v>Good</v>
      </c>
      <c r="P278" s="27">
        <f t="shared" si="14"/>
        <v>2044</v>
      </c>
      <c r="Q278" s="25">
        <f t="shared" si="15"/>
        <v>2044</v>
      </c>
    </row>
    <row r="279" spans="6:17" ht="15.75" customHeight="1" x14ac:dyDescent="0.2">
      <c r="F279" s="16">
        <v>45341.81895707464</v>
      </c>
      <c r="G279" s="34">
        <v>45344.215497513127</v>
      </c>
      <c r="H279" s="27">
        <v>1853</v>
      </c>
      <c r="I279" s="27">
        <f t="shared" si="9"/>
        <v>-764.65463351210815</v>
      </c>
      <c r="J279" s="27">
        <f t="shared" si="10"/>
        <v>4310.30272735375</v>
      </c>
      <c r="K279" s="26" t="str">
        <f t="shared" si="16"/>
        <v>Good</v>
      </c>
      <c r="L279" s="25">
        <f t="shared" si="17"/>
        <v>1853</v>
      </c>
      <c r="M279" s="25">
        <f t="shared" si="11"/>
        <v>674.62057901529738</v>
      </c>
      <c r="N279" s="27">
        <f t="shared" si="12"/>
        <v>2778.601708374732</v>
      </c>
      <c r="O279" s="12" t="str">
        <f t="shared" si="13"/>
        <v>Good</v>
      </c>
      <c r="P279" s="27">
        <f t="shared" si="14"/>
        <v>1853</v>
      </c>
      <c r="Q279" s="25">
        <f t="shared" si="15"/>
        <v>1853</v>
      </c>
    </row>
    <row r="280" spans="6:17" ht="15.75" customHeight="1" x14ac:dyDescent="0.2">
      <c r="F280" s="16">
        <v>45341.218121759441</v>
      </c>
      <c r="G280" s="34">
        <v>45343.6459284292</v>
      </c>
      <c r="H280" s="27">
        <v>1829</v>
      </c>
      <c r="I280" s="27">
        <f t="shared" si="9"/>
        <v>-764.65463351210815</v>
      </c>
      <c r="J280" s="27">
        <f t="shared" si="10"/>
        <v>4310.30272735375</v>
      </c>
      <c r="K280" s="26" t="str">
        <f t="shared" si="16"/>
        <v>Good</v>
      </c>
      <c r="L280" s="25">
        <f t="shared" si="17"/>
        <v>1829</v>
      </c>
      <c r="M280" s="25">
        <f t="shared" si="11"/>
        <v>674.62057901529738</v>
      </c>
      <c r="N280" s="27">
        <f t="shared" si="12"/>
        <v>2778.601708374732</v>
      </c>
      <c r="O280" s="12" t="str">
        <f t="shared" si="13"/>
        <v>Good</v>
      </c>
      <c r="P280" s="27">
        <f t="shared" si="14"/>
        <v>1829</v>
      </c>
      <c r="Q280" s="25">
        <f t="shared" si="15"/>
        <v>1829</v>
      </c>
    </row>
    <row r="281" spans="6:17" ht="15.75" customHeight="1" x14ac:dyDescent="0.2">
      <c r="F281" s="16">
        <v>45338.933202317952</v>
      </c>
      <c r="G281" s="34">
        <v>45343.05595300642</v>
      </c>
      <c r="H281" s="27">
        <v>2084</v>
      </c>
      <c r="I281" s="27">
        <f t="shared" si="9"/>
        <v>-764.65463351210815</v>
      </c>
      <c r="J281" s="27">
        <f t="shared" si="10"/>
        <v>4310.30272735375</v>
      </c>
      <c r="K281" s="26" t="str">
        <f t="shared" si="16"/>
        <v>Good</v>
      </c>
      <c r="L281" s="25">
        <f t="shared" si="17"/>
        <v>2084</v>
      </c>
      <c r="M281" s="25">
        <f t="shared" si="11"/>
        <v>674.62057901529738</v>
      </c>
      <c r="N281" s="27">
        <f t="shared" si="12"/>
        <v>2778.601708374732</v>
      </c>
      <c r="O281" s="12" t="str">
        <f t="shared" si="13"/>
        <v>Good</v>
      </c>
      <c r="P281" s="27">
        <f t="shared" si="14"/>
        <v>2084</v>
      </c>
      <c r="Q281" s="25">
        <f t="shared" si="15"/>
        <v>2084</v>
      </c>
    </row>
    <row r="282" spans="6:17" ht="15.75" customHeight="1" x14ac:dyDescent="0.2">
      <c r="F282" s="16">
        <v>45338.401132441133</v>
      </c>
      <c r="G282" s="34">
        <v>45342.494633639581</v>
      </c>
      <c r="H282" s="27">
        <v>1672</v>
      </c>
      <c r="I282" s="27">
        <f t="shared" si="9"/>
        <v>-764.65463351210815</v>
      </c>
      <c r="J282" s="27">
        <f t="shared" si="10"/>
        <v>4310.30272735375</v>
      </c>
      <c r="K282" s="26" t="str">
        <f t="shared" si="16"/>
        <v>Good</v>
      </c>
      <c r="L282" s="25">
        <f t="shared" si="17"/>
        <v>1672</v>
      </c>
      <c r="M282" s="25">
        <f t="shared" si="11"/>
        <v>674.62057901529738</v>
      </c>
      <c r="N282" s="27">
        <f t="shared" si="12"/>
        <v>2778.601708374732</v>
      </c>
      <c r="O282" s="12" t="str">
        <f t="shared" si="13"/>
        <v>Good</v>
      </c>
      <c r="P282" s="27">
        <f t="shared" si="14"/>
        <v>1672</v>
      </c>
      <c r="Q282" s="25">
        <f t="shared" si="15"/>
        <v>1672</v>
      </c>
    </row>
    <row r="283" spans="6:17" ht="15.75" customHeight="1" x14ac:dyDescent="0.2">
      <c r="F283" s="16">
        <v>45337.825154814396</v>
      </c>
      <c r="G283" s="34">
        <v>45341.965795898657</v>
      </c>
      <c r="H283" s="27">
        <v>1937</v>
      </c>
      <c r="I283" s="27">
        <f t="shared" si="9"/>
        <v>-764.65463351210815</v>
      </c>
      <c r="J283" s="27">
        <f t="shared" si="10"/>
        <v>4310.30272735375</v>
      </c>
      <c r="K283" s="26" t="str">
        <f t="shared" si="16"/>
        <v>Good</v>
      </c>
      <c r="L283" s="25">
        <f t="shared" si="17"/>
        <v>1937</v>
      </c>
      <c r="M283" s="25">
        <f t="shared" si="11"/>
        <v>674.62057901529738</v>
      </c>
      <c r="N283" s="27">
        <f t="shared" si="12"/>
        <v>2778.601708374732</v>
      </c>
      <c r="O283" s="12" t="str">
        <f t="shared" si="13"/>
        <v>Good</v>
      </c>
      <c r="P283" s="27">
        <f t="shared" si="14"/>
        <v>1937</v>
      </c>
      <c r="Q283" s="25">
        <f t="shared" si="15"/>
        <v>1937</v>
      </c>
    </row>
    <row r="284" spans="6:17" ht="15.75" customHeight="1" x14ac:dyDescent="0.2">
      <c r="F284" s="16">
        <v>45337.282229405297</v>
      </c>
      <c r="G284" s="34">
        <v>45341.363502777633</v>
      </c>
      <c r="H284" s="27">
        <v>2081</v>
      </c>
      <c r="I284" s="27">
        <f t="shared" si="9"/>
        <v>-764.65463351210815</v>
      </c>
      <c r="J284" s="27">
        <f t="shared" si="10"/>
        <v>4310.30272735375</v>
      </c>
      <c r="K284" s="26" t="str">
        <f t="shared" si="16"/>
        <v>Good</v>
      </c>
      <c r="L284" s="25">
        <f t="shared" si="17"/>
        <v>2081</v>
      </c>
      <c r="M284" s="25">
        <f t="shared" si="11"/>
        <v>674.62057901529738</v>
      </c>
      <c r="N284" s="27">
        <f t="shared" si="12"/>
        <v>2778.601708374732</v>
      </c>
      <c r="O284" s="12" t="str">
        <f t="shared" si="13"/>
        <v>Good</v>
      </c>
      <c r="P284" s="27">
        <f t="shared" si="14"/>
        <v>2081</v>
      </c>
      <c r="Q284" s="25">
        <f t="shared" si="15"/>
        <v>2081</v>
      </c>
    </row>
    <row r="285" spans="6:17" ht="15.75" customHeight="1" x14ac:dyDescent="0.2">
      <c r="F285" s="16">
        <v>45336.674559226871</v>
      </c>
      <c r="G285" s="34">
        <v>45338.520982304311</v>
      </c>
      <c r="H285" s="27">
        <v>1874</v>
      </c>
      <c r="I285" s="27">
        <f t="shared" si="9"/>
        <v>-764.65463351210815</v>
      </c>
      <c r="J285" s="27">
        <f t="shared" si="10"/>
        <v>4310.30272735375</v>
      </c>
      <c r="K285" s="26" t="str">
        <f t="shared" si="16"/>
        <v>Good</v>
      </c>
      <c r="L285" s="25">
        <f t="shared" si="17"/>
        <v>1874</v>
      </c>
      <c r="M285" s="25">
        <f t="shared" si="11"/>
        <v>674.62057901529738</v>
      </c>
      <c r="N285" s="27">
        <f t="shared" si="12"/>
        <v>2778.601708374732</v>
      </c>
      <c r="O285" s="12" t="str">
        <f t="shared" si="13"/>
        <v>Good</v>
      </c>
      <c r="P285" s="27">
        <f t="shared" si="14"/>
        <v>1874</v>
      </c>
      <c r="Q285" s="25">
        <f t="shared" si="15"/>
        <v>1874</v>
      </c>
    </row>
    <row r="286" spans="6:17" ht="15.75" customHeight="1" x14ac:dyDescent="0.2">
      <c r="F286" s="16">
        <v>45336.061480011063</v>
      </c>
      <c r="G286" s="34">
        <v>45337.969048337305</v>
      </c>
      <c r="H286" s="27">
        <v>2001</v>
      </c>
      <c r="I286" s="27">
        <f t="shared" si="9"/>
        <v>-764.65463351210815</v>
      </c>
      <c r="J286" s="27">
        <f t="shared" si="10"/>
        <v>4310.30272735375</v>
      </c>
      <c r="K286" s="26" t="str">
        <f t="shared" si="16"/>
        <v>Good</v>
      </c>
      <c r="L286" s="25">
        <f t="shared" si="17"/>
        <v>2001</v>
      </c>
      <c r="M286" s="25">
        <f t="shared" si="11"/>
        <v>674.62057901529738</v>
      </c>
      <c r="N286" s="27">
        <f t="shared" si="12"/>
        <v>2778.601708374732</v>
      </c>
      <c r="O286" s="12" t="str">
        <f t="shared" si="13"/>
        <v>Good</v>
      </c>
      <c r="P286" s="27">
        <f t="shared" si="14"/>
        <v>2001</v>
      </c>
      <c r="Q286" s="25">
        <f t="shared" si="15"/>
        <v>2001</v>
      </c>
    </row>
    <row r="287" spans="6:17" ht="15.75" customHeight="1" x14ac:dyDescent="0.2">
      <c r="F287" s="16">
        <v>45335.512662998619</v>
      </c>
      <c r="G287" s="34">
        <v>45337.400419667239</v>
      </c>
      <c r="H287" s="27">
        <v>1810</v>
      </c>
      <c r="I287" s="27">
        <f t="shared" si="9"/>
        <v>-764.65463351210815</v>
      </c>
      <c r="J287" s="27">
        <f t="shared" si="10"/>
        <v>4310.30272735375</v>
      </c>
      <c r="K287" s="26" t="str">
        <f t="shared" si="16"/>
        <v>Good</v>
      </c>
      <c r="L287" s="25">
        <f t="shared" si="17"/>
        <v>1810</v>
      </c>
      <c r="M287" s="25">
        <f t="shared" si="11"/>
        <v>674.62057901529738</v>
      </c>
      <c r="N287" s="27">
        <f t="shared" si="12"/>
        <v>2778.601708374732</v>
      </c>
      <c r="O287" s="12" t="str">
        <f t="shared" si="13"/>
        <v>Good</v>
      </c>
      <c r="P287" s="27">
        <f t="shared" si="14"/>
        <v>1810</v>
      </c>
      <c r="Q287" s="25">
        <f t="shared" si="15"/>
        <v>1810</v>
      </c>
    </row>
    <row r="288" spans="6:17" ht="15.75" customHeight="1" x14ac:dyDescent="0.2">
      <c r="F288" s="16">
        <v>45334.905620009595</v>
      </c>
      <c r="G288" s="34">
        <v>45336.861613336936</v>
      </c>
      <c r="H288" s="27">
        <v>2035</v>
      </c>
      <c r="I288" s="27">
        <f t="shared" si="9"/>
        <v>-764.65463351210815</v>
      </c>
      <c r="J288" s="27">
        <f t="shared" si="10"/>
        <v>4310.30272735375</v>
      </c>
      <c r="K288" s="26" t="str">
        <f t="shared" si="16"/>
        <v>Good</v>
      </c>
      <c r="L288" s="25">
        <f t="shared" si="17"/>
        <v>2035</v>
      </c>
      <c r="M288" s="25">
        <f t="shared" si="11"/>
        <v>674.62057901529738</v>
      </c>
      <c r="N288" s="27">
        <f t="shared" si="12"/>
        <v>2778.601708374732</v>
      </c>
      <c r="O288" s="12" t="str">
        <f t="shared" si="13"/>
        <v>Good</v>
      </c>
      <c r="P288" s="27">
        <f t="shared" si="14"/>
        <v>2035</v>
      </c>
      <c r="Q288" s="25">
        <f t="shared" si="15"/>
        <v>2035</v>
      </c>
    </row>
    <row r="289" spans="6:17" ht="15.75" customHeight="1" x14ac:dyDescent="0.2">
      <c r="F289" s="16">
        <v>45334.296356632098</v>
      </c>
      <c r="G289" s="34">
        <v>45336.295317130462</v>
      </c>
      <c r="H289" s="27">
        <v>1767</v>
      </c>
      <c r="I289" s="27">
        <f t="shared" si="9"/>
        <v>-764.65463351210815</v>
      </c>
      <c r="J289" s="27">
        <f t="shared" si="10"/>
        <v>4310.30272735375</v>
      </c>
      <c r="K289" s="26" t="str">
        <f t="shared" si="16"/>
        <v>Good</v>
      </c>
      <c r="L289" s="25">
        <f t="shared" si="17"/>
        <v>1767</v>
      </c>
      <c r="M289" s="25">
        <f t="shared" si="11"/>
        <v>674.62057901529738</v>
      </c>
      <c r="N289" s="27">
        <f t="shared" si="12"/>
        <v>2778.601708374732</v>
      </c>
      <c r="O289" s="12" t="str">
        <f t="shared" si="13"/>
        <v>Good</v>
      </c>
      <c r="P289" s="27">
        <f t="shared" si="14"/>
        <v>1767</v>
      </c>
      <c r="Q289" s="25">
        <f t="shared" si="15"/>
        <v>1767</v>
      </c>
    </row>
    <row r="290" spans="6:17" ht="15.75" customHeight="1" x14ac:dyDescent="0.2">
      <c r="F290" s="16">
        <v>45331.505613943889</v>
      </c>
      <c r="G290" s="34">
        <v>45335.709855425717</v>
      </c>
      <c r="H290" s="27">
        <v>2171</v>
      </c>
      <c r="I290" s="27">
        <f t="shared" si="9"/>
        <v>-764.65463351210815</v>
      </c>
      <c r="J290" s="27">
        <f t="shared" si="10"/>
        <v>4310.30272735375</v>
      </c>
      <c r="K290" s="26" t="str">
        <f t="shared" si="16"/>
        <v>Good</v>
      </c>
      <c r="L290" s="25">
        <f t="shared" si="17"/>
        <v>2171</v>
      </c>
      <c r="M290" s="25">
        <f t="shared" si="11"/>
        <v>674.62057901529738</v>
      </c>
      <c r="N290" s="27">
        <f t="shared" si="12"/>
        <v>2778.601708374732</v>
      </c>
      <c r="O290" s="12" t="str">
        <f t="shared" si="13"/>
        <v>Good</v>
      </c>
      <c r="P290" s="27">
        <f t="shared" si="14"/>
        <v>2171</v>
      </c>
      <c r="Q290" s="25">
        <f t="shared" si="15"/>
        <v>2171</v>
      </c>
    </row>
    <row r="291" spans="6:17" ht="15.75" customHeight="1" x14ac:dyDescent="0.2">
      <c r="F291" s="16">
        <v>45330.894707600622</v>
      </c>
      <c r="G291" s="34">
        <v>45335.143048752107</v>
      </c>
      <c r="H291" s="27">
        <v>2135</v>
      </c>
      <c r="I291" s="27">
        <f t="shared" si="9"/>
        <v>-764.65463351210815</v>
      </c>
      <c r="J291" s="27">
        <f t="shared" si="10"/>
        <v>4310.30272735375</v>
      </c>
      <c r="K291" s="26" t="str">
        <f t="shared" si="16"/>
        <v>Good</v>
      </c>
      <c r="L291" s="25">
        <f t="shared" si="17"/>
        <v>2135</v>
      </c>
      <c r="M291" s="25">
        <f t="shared" si="11"/>
        <v>674.62057901529738</v>
      </c>
      <c r="N291" s="27">
        <f t="shared" si="12"/>
        <v>2778.601708374732</v>
      </c>
      <c r="O291" s="12" t="str">
        <f t="shared" si="13"/>
        <v>Good</v>
      </c>
      <c r="P291" s="27">
        <f t="shared" si="14"/>
        <v>2135</v>
      </c>
      <c r="Q291" s="25">
        <f t="shared" si="15"/>
        <v>2135</v>
      </c>
    </row>
    <row r="292" spans="6:17" ht="15.75" customHeight="1" x14ac:dyDescent="0.2">
      <c r="F292" s="16">
        <v>45330.300007988037</v>
      </c>
      <c r="G292" s="34">
        <v>45334.539247393892</v>
      </c>
      <c r="H292" s="27">
        <v>2300</v>
      </c>
      <c r="I292" s="27">
        <f t="shared" si="9"/>
        <v>-764.65463351210815</v>
      </c>
      <c r="J292" s="27">
        <f t="shared" si="10"/>
        <v>4310.30272735375</v>
      </c>
      <c r="K292" s="26" t="str">
        <f t="shared" si="16"/>
        <v>Good</v>
      </c>
      <c r="L292" s="25">
        <f t="shared" si="17"/>
        <v>2300</v>
      </c>
      <c r="M292" s="25">
        <f t="shared" si="11"/>
        <v>674.62057901529738</v>
      </c>
      <c r="N292" s="27">
        <f t="shared" si="12"/>
        <v>2778.601708374732</v>
      </c>
      <c r="O292" s="12" t="str">
        <f t="shared" si="13"/>
        <v>Good</v>
      </c>
      <c r="P292" s="27">
        <f t="shared" si="14"/>
        <v>2300</v>
      </c>
      <c r="Q292" s="25">
        <f t="shared" si="15"/>
        <v>2300</v>
      </c>
    </row>
    <row r="293" spans="6:17" ht="15.75" customHeight="1" x14ac:dyDescent="0.2">
      <c r="F293" s="16">
        <v>45329.742370020162</v>
      </c>
      <c r="G293" s="34">
        <v>45331.713587711733</v>
      </c>
      <c r="H293" s="27">
        <v>1975</v>
      </c>
      <c r="I293" s="27">
        <f t="shared" si="9"/>
        <v>-764.65463351210815</v>
      </c>
      <c r="J293" s="27">
        <f t="shared" si="10"/>
        <v>4310.30272735375</v>
      </c>
      <c r="K293" s="26" t="str">
        <f t="shared" si="16"/>
        <v>Good</v>
      </c>
      <c r="L293" s="25">
        <f t="shared" si="17"/>
        <v>1975</v>
      </c>
      <c r="M293" s="25">
        <f t="shared" si="11"/>
        <v>674.62057901529738</v>
      </c>
      <c r="N293" s="27">
        <f t="shared" si="12"/>
        <v>2778.601708374732</v>
      </c>
      <c r="O293" s="12" t="str">
        <f t="shared" si="13"/>
        <v>Good</v>
      </c>
      <c r="P293" s="27">
        <f t="shared" si="14"/>
        <v>1975</v>
      </c>
      <c r="Q293" s="25">
        <f t="shared" si="15"/>
        <v>1975</v>
      </c>
    </row>
    <row r="294" spans="6:17" ht="15.75" customHeight="1" x14ac:dyDescent="0.2">
      <c r="F294" s="16">
        <v>45329.187677654496</v>
      </c>
      <c r="G294" s="34">
        <v>45331.174010123068</v>
      </c>
      <c r="H294" s="27">
        <v>2399</v>
      </c>
      <c r="I294" s="27">
        <f t="shared" si="9"/>
        <v>-764.65463351210815</v>
      </c>
      <c r="J294" s="27">
        <f t="shared" si="10"/>
        <v>4310.30272735375</v>
      </c>
      <c r="K294" s="26" t="str">
        <f t="shared" si="16"/>
        <v>Good</v>
      </c>
      <c r="L294" s="25">
        <f t="shared" si="17"/>
        <v>2399</v>
      </c>
      <c r="M294" s="25">
        <f t="shared" si="11"/>
        <v>674.62057901529738</v>
      </c>
      <c r="N294" s="27">
        <f t="shared" si="12"/>
        <v>2778.601708374732</v>
      </c>
      <c r="O294" s="12" t="str">
        <f t="shared" si="13"/>
        <v>Good</v>
      </c>
      <c r="P294" s="27">
        <f t="shared" si="14"/>
        <v>2399</v>
      </c>
      <c r="Q294" s="25">
        <f t="shared" si="15"/>
        <v>2399</v>
      </c>
    </row>
    <row r="295" spans="6:17" ht="15.75" customHeight="1" x14ac:dyDescent="0.2">
      <c r="F295" s="16">
        <v>45328.5977685588</v>
      </c>
      <c r="G295" s="34">
        <v>45330.61297390308</v>
      </c>
      <c r="H295" s="27">
        <v>2045</v>
      </c>
      <c r="I295" s="27">
        <f t="shared" si="9"/>
        <v>-764.65463351210815</v>
      </c>
      <c r="J295" s="27">
        <f t="shared" si="10"/>
        <v>4310.30272735375</v>
      </c>
      <c r="K295" s="26" t="str">
        <f t="shared" si="16"/>
        <v>Good</v>
      </c>
      <c r="L295" s="25">
        <f t="shared" si="17"/>
        <v>2045</v>
      </c>
      <c r="M295" s="25">
        <f t="shared" si="11"/>
        <v>674.62057901529738</v>
      </c>
      <c r="N295" s="27">
        <f t="shared" si="12"/>
        <v>2778.601708374732</v>
      </c>
      <c r="O295" s="12" t="str">
        <f t="shared" si="13"/>
        <v>Good</v>
      </c>
      <c r="P295" s="27">
        <f t="shared" si="14"/>
        <v>2045</v>
      </c>
      <c r="Q295" s="25">
        <f t="shared" si="15"/>
        <v>2045</v>
      </c>
    </row>
    <row r="296" spans="6:17" ht="15.75" customHeight="1" x14ac:dyDescent="0.2">
      <c r="F296" s="16">
        <v>45328.016138500156</v>
      </c>
      <c r="G296" s="34">
        <v>45330.062730560952</v>
      </c>
      <c r="H296" s="27">
        <v>2225</v>
      </c>
      <c r="I296" s="27">
        <f t="shared" si="9"/>
        <v>-764.65463351210815</v>
      </c>
      <c r="J296" s="27">
        <f t="shared" si="10"/>
        <v>4310.30272735375</v>
      </c>
      <c r="K296" s="26" t="str">
        <f t="shared" si="16"/>
        <v>Good</v>
      </c>
      <c r="L296" s="25">
        <f t="shared" si="17"/>
        <v>2225</v>
      </c>
      <c r="M296" s="25">
        <f t="shared" si="11"/>
        <v>674.62057901529738</v>
      </c>
      <c r="N296" s="27">
        <f t="shared" si="12"/>
        <v>2778.601708374732</v>
      </c>
      <c r="O296" s="12" t="str">
        <f t="shared" si="13"/>
        <v>Good</v>
      </c>
      <c r="P296" s="27">
        <f t="shared" si="14"/>
        <v>2225</v>
      </c>
      <c r="Q296" s="25">
        <f t="shared" si="15"/>
        <v>2225</v>
      </c>
    </row>
    <row r="297" spans="6:17" ht="15.75" customHeight="1" x14ac:dyDescent="0.2">
      <c r="F297" s="16">
        <v>45327.403297556863</v>
      </c>
      <c r="G297" s="34">
        <v>45329.465354815999</v>
      </c>
      <c r="H297" s="27">
        <v>2431</v>
      </c>
      <c r="I297" s="27">
        <f t="shared" si="9"/>
        <v>-764.65463351210815</v>
      </c>
      <c r="J297" s="27">
        <f t="shared" si="10"/>
        <v>4310.30272735375</v>
      </c>
      <c r="K297" s="26" t="str">
        <f t="shared" si="16"/>
        <v>Good</v>
      </c>
      <c r="L297" s="25">
        <f t="shared" si="17"/>
        <v>2431</v>
      </c>
      <c r="M297" s="25">
        <f t="shared" si="11"/>
        <v>674.62057901529738</v>
      </c>
      <c r="N297" s="27">
        <f t="shared" si="12"/>
        <v>2778.601708374732</v>
      </c>
      <c r="O297" s="12" t="str">
        <f t="shared" si="13"/>
        <v>Good</v>
      </c>
      <c r="P297" s="27">
        <f t="shared" si="14"/>
        <v>2431</v>
      </c>
      <c r="Q297" s="25">
        <f t="shared" si="15"/>
        <v>2431</v>
      </c>
    </row>
    <row r="298" spans="6:17" ht="15.75" customHeight="1" x14ac:dyDescent="0.2">
      <c r="F298" s="16">
        <v>45324.656166472581</v>
      </c>
      <c r="G298" s="34">
        <v>45328.903477715634</v>
      </c>
      <c r="H298" s="27">
        <v>2122</v>
      </c>
      <c r="I298" s="27">
        <f t="shared" si="9"/>
        <v>-764.65463351210815</v>
      </c>
      <c r="J298" s="27">
        <f t="shared" si="10"/>
        <v>4310.30272735375</v>
      </c>
      <c r="K298" s="26" t="str">
        <f t="shared" si="16"/>
        <v>Good</v>
      </c>
      <c r="L298" s="25">
        <f t="shared" si="17"/>
        <v>2122</v>
      </c>
      <c r="M298" s="25">
        <f t="shared" si="11"/>
        <v>674.62057901529738</v>
      </c>
      <c r="N298" s="27">
        <f t="shared" si="12"/>
        <v>2778.601708374732</v>
      </c>
      <c r="O298" s="12" t="str">
        <f t="shared" si="13"/>
        <v>Good</v>
      </c>
      <c r="P298" s="27">
        <f t="shared" si="14"/>
        <v>2122</v>
      </c>
      <c r="Q298" s="25">
        <f t="shared" si="15"/>
        <v>2122</v>
      </c>
    </row>
    <row r="299" spans="6:17" ht="15.75" customHeight="1" x14ac:dyDescent="0.2">
      <c r="F299" s="16">
        <v>45324.11035725307</v>
      </c>
      <c r="G299" s="34">
        <v>45328.315905333511</v>
      </c>
      <c r="H299" s="27">
        <v>22075</v>
      </c>
      <c r="I299" s="27">
        <f t="shared" si="9"/>
        <v>-764.65463351210815</v>
      </c>
      <c r="J299" s="27">
        <f t="shared" si="10"/>
        <v>4310.30272735375</v>
      </c>
      <c r="K299" s="26" t="str">
        <f t="shared" si="16"/>
        <v>For Replacement</v>
      </c>
      <c r="L299" s="25">
        <f t="shared" si="17"/>
        <v>2315.5</v>
      </c>
      <c r="M299" s="25">
        <f t="shared" si="11"/>
        <v>674.62057901529738</v>
      </c>
      <c r="N299" s="27">
        <f t="shared" si="12"/>
        <v>2778.601708374732</v>
      </c>
      <c r="O299" s="12" t="str">
        <f t="shared" si="13"/>
        <v>Good</v>
      </c>
      <c r="P299" s="27">
        <f t="shared" si="14"/>
        <v>2315.5</v>
      </c>
      <c r="Q299" s="25">
        <f t="shared" si="15"/>
        <v>2315.5</v>
      </c>
    </row>
    <row r="300" spans="6:17" ht="15.75" customHeight="1" x14ac:dyDescent="0.2">
      <c r="F300" s="16">
        <v>45323.570361327627</v>
      </c>
      <c r="G300" s="34">
        <v>45327.729189323712</v>
      </c>
      <c r="H300" s="27">
        <v>2509</v>
      </c>
      <c r="I300" s="27">
        <f t="shared" si="9"/>
        <v>-764.65463351210815</v>
      </c>
      <c r="J300" s="27">
        <f t="shared" si="10"/>
        <v>4310.30272735375</v>
      </c>
      <c r="K300" s="26" t="str">
        <f t="shared" si="16"/>
        <v>Good</v>
      </c>
      <c r="L300" s="25">
        <f t="shared" si="17"/>
        <v>2509</v>
      </c>
      <c r="M300" s="25">
        <f t="shared" si="11"/>
        <v>674.62057901529738</v>
      </c>
      <c r="N300" s="27">
        <f t="shared" si="12"/>
        <v>2778.601708374732</v>
      </c>
      <c r="O300" s="12" t="str">
        <f t="shared" si="13"/>
        <v>Good</v>
      </c>
      <c r="P300" s="27">
        <f t="shared" si="14"/>
        <v>2509</v>
      </c>
      <c r="Q300" s="25">
        <f t="shared" si="15"/>
        <v>2509</v>
      </c>
    </row>
    <row r="301" spans="6:17" ht="15.75" customHeight="1" x14ac:dyDescent="0.2">
      <c r="F301" s="16">
        <v>45322.991120539264</v>
      </c>
      <c r="G301" s="34">
        <v>45327.191477152315</v>
      </c>
      <c r="H301" s="27">
        <v>2689</v>
      </c>
      <c r="I301" s="27">
        <f t="shared" si="9"/>
        <v>-764.65463351210815</v>
      </c>
      <c r="J301" s="27">
        <f t="shared" si="10"/>
        <v>4310.30272735375</v>
      </c>
      <c r="K301" s="26" t="str">
        <f t="shared" si="16"/>
        <v>Good</v>
      </c>
      <c r="L301" s="25">
        <f t="shared" si="17"/>
        <v>2689</v>
      </c>
      <c r="M301" s="25">
        <f t="shared" si="11"/>
        <v>674.62057901529738</v>
      </c>
      <c r="N301" s="27">
        <f t="shared" si="12"/>
        <v>2778.601708374732</v>
      </c>
      <c r="O301" s="12" t="str">
        <f t="shared" si="13"/>
        <v>Good</v>
      </c>
      <c r="P301" s="27">
        <f t="shared" si="14"/>
        <v>2689</v>
      </c>
      <c r="Q301" s="25">
        <f t="shared" si="15"/>
        <v>2689</v>
      </c>
    </row>
    <row r="302" spans="6:17" ht="15.75" customHeight="1" x14ac:dyDescent="0.2">
      <c r="F302" s="16">
        <v>45322.419757463103</v>
      </c>
      <c r="G302" s="34">
        <v>45324.979053505747</v>
      </c>
      <c r="H302" s="27">
        <v>2492</v>
      </c>
      <c r="I302" s="27">
        <f t="shared" si="9"/>
        <v>-764.65463351210815</v>
      </c>
      <c r="J302" s="27">
        <f t="shared" si="10"/>
        <v>4310.30272735375</v>
      </c>
      <c r="K302" s="26" t="str">
        <f t="shared" si="16"/>
        <v>Good</v>
      </c>
      <c r="L302" s="25">
        <f t="shared" si="17"/>
        <v>2492</v>
      </c>
      <c r="M302" s="25">
        <f t="shared" si="11"/>
        <v>674.62057901529738</v>
      </c>
      <c r="N302" s="27">
        <f t="shared" si="12"/>
        <v>2778.601708374732</v>
      </c>
      <c r="O302" s="12" t="str">
        <f t="shared" si="13"/>
        <v>Good</v>
      </c>
      <c r="P302" s="27">
        <f t="shared" si="14"/>
        <v>2492</v>
      </c>
      <c r="Q302" s="25">
        <f t="shared" si="15"/>
        <v>2492</v>
      </c>
    </row>
    <row r="303" spans="6:17" ht="15.75" customHeight="1" x14ac:dyDescent="0.2">
      <c r="F303" s="16">
        <v>45321.841043934131</v>
      </c>
      <c r="G303" s="34">
        <v>45324.38139222141</v>
      </c>
      <c r="H303" s="27">
        <v>2602</v>
      </c>
      <c r="I303" s="27">
        <f t="shared" si="9"/>
        <v>-764.65463351210815</v>
      </c>
      <c r="J303" s="27">
        <f t="shared" si="10"/>
        <v>4310.30272735375</v>
      </c>
      <c r="K303" s="26" t="str">
        <f t="shared" si="16"/>
        <v>Good</v>
      </c>
      <c r="L303" s="25">
        <f t="shared" si="17"/>
        <v>2602</v>
      </c>
      <c r="M303" s="25">
        <f t="shared" si="11"/>
        <v>674.62057901529738</v>
      </c>
      <c r="N303" s="27">
        <f t="shared" si="12"/>
        <v>2778.601708374732</v>
      </c>
      <c r="O303" s="12" t="str">
        <f t="shared" si="13"/>
        <v>Good</v>
      </c>
      <c r="P303" s="27">
        <f t="shared" si="14"/>
        <v>2602</v>
      </c>
      <c r="Q303" s="25">
        <f t="shared" si="15"/>
        <v>2602</v>
      </c>
    </row>
    <row r="304" spans="6:17" ht="15.75" customHeight="1" x14ac:dyDescent="0.2">
      <c r="F304" s="16">
        <v>45321.289533381467</v>
      </c>
      <c r="G304" s="34">
        <v>45323.806743645153</v>
      </c>
      <c r="H304" s="27">
        <v>2590</v>
      </c>
      <c r="I304" s="27">
        <f t="shared" si="9"/>
        <v>-764.65463351210815</v>
      </c>
      <c r="J304" s="27">
        <f t="shared" si="10"/>
        <v>4310.30272735375</v>
      </c>
      <c r="K304" s="26" t="str">
        <f t="shared" si="16"/>
        <v>Good</v>
      </c>
      <c r="L304" s="25">
        <f t="shared" si="17"/>
        <v>2590</v>
      </c>
      <c r="M304" s="25">
        <f t="shared" si="11"/>
        <v>674.62057901529738</v>
      </c>
      <c r="N304" s="27">
        <f t="shared" si="12"/>
        <v>2778.601708374732</v>
      </c>
      <c r="O304" s="12" t="str">
        <f t="shared" si="13"/>
        <v>Good</v>
      </c>
      <c r="P304" s="27">
        <f t="shared" si="14"/>
        <v>2590</v>
      </c>
      <c r="Q304" s="25">
        <f t="shared" si="15"/>
        <v>2590</v>
      </c>
    </row>
    <row r="305" spans="6:17" ht="15.75" customHeight="1" x14ac:dyDescent="0.2">
      <c r="F305" s="16">
        <v>45320.679311789652</v>
      </c>
      <c r="G305" s="34">
        <v>45323.193714266541</v>
      </c>
      <c r="H305" s="27">
        <v>2357</v>
      </c>
      <c r="I305" s="27">
        <f t="shared" si="9"/>
        <v>-764.65463351210815</v>
      </c>
      <c r="J305" s="27">
        <f t="shared" si="10"/>
        <v>4310.30272735375</v>
      </c>
      <c r="K305" s="26" t="str">
        <f t="shared" si="16"/>
        <v>Good</v>
      </c>
      <c r="L305" s="25">
        <f t="shared" si="17"/>
        <v>2357</v>
      </c>
      <c r="M305" s="25">
        <f t="shared" si="11"/>
        <v>674.62057901529738</v>
      </c>
      <c r="N305" s="27">
        <f t="shared" si="12"/>
        <v>2778.601708374732</v>
      </c>
      <c r="O305" s="12" t="str">
        <f t="shared" si="13"/>
        <v>Good</v>
      </c>
      <c r="P305" s="27">
        <f t="shared" si="14"/>
        <v>2357</v>
      </c>
      <c r="Q305" s="25">
        <f t="shared" si="15"/>
        <v>2357</v>
      </c>
    </row>
    <row r="306" spans="6:17" ht="15.75" customHeight="1" x14ac:dyDescent="0.2">
      <c r="F306" s="16">
        <v>45320.12620440319</v>
      </c>
      <c r="G306" s="34">
        <v>45322.648701939783</v>
      </c>
      <c r="H306" s="27">
        <v>2697</v>
      </c>
      <c r="I306" s="27">
        <f t="shared" si="9"/>
        <v>-764.65463351210815</v>
      </c>
      <c r="J306" s="27">
        <f t="shared" si="10"/>
        <v>4310.30272735375</v>
      </c>
      <c r="K306" s="26" t="str">
        <f t="shared" si="16"/>
        <v>Good</v>
      </c>
      <c r="L306" s="25">
        <f t="shared" si="17"/>
        <v>2697</v>
      </c>
      <c r="M306" s="25">
        <f t="shared" si="11"/>
        <v>674.62057901529738</v>
      </c>
      <c r="N306" s="27">
        <f t="shared" si="12"/>
        <v>2778.601708374732</v>
      </c>
      <c r="O306" s="12" t="str">
        <f t="shared" si="13"/>
        <v>Good</v>
      </c>
      <c r="P306" s="27">
        <f t="shared" si="14"/>
        <v>2697</v>
      </c>
      <c r="Q306" s="25">
        <f t="shared" si="15"/>
        <v>2697</v>
      </c>
    </row>
    <row r="307" spans="6:17" ht="15.75" customHeight="1" x14ac:dyDescent="0.2">
      <c r="F307" s="16">
        <v>45317.850828344439</v>
      </c>
      <c r="G307" s="34">
        <v>45322.104594223914</v>
      </c>
      <c r="H307" s="27">
        <v>2713</v>
      </c>
      <c r="I307" s="27">
        <f t="shared" si="9"/>
        <v>-764.65463351210815</v>
      </c>
      <c r="J307" s="27">
        <f t="shared" si="10"/>
        <v>4310.30272735375</v>
      </c>
      <c r="K307" s="26" t="str">
        <f t="shared" si="16"/>
        <v>Good</v>
      </c>
      <c r="L307" s="25">
        <f t="shared" si="17"/>
        <v>2713</v>
      </c>
      <c r="M307" s="25">
        <f t="shared" si="11"/>
        <v>674.62057901529738</v>
      </c>
      <c r="N307" s="27">
        <f t="shared" si="12"/>
        <v>2778.601708374732</v>
      </c>
      <c r="O307" s="12" t="str">
        <f t="shared" si="13"/>
        <v>Good</v>
      </c>
      <c r="P307" s="27">
        <f t="shared" si="14"/>
        <v>2713</v>
      </c>
      <c r="Q307" s="25">
        <f t="shared" si="15"/>
        <v>2713</v>
      </c>
    </row>
    <row r="308" spans="6:17" ht="15.75" customHeight="1" x14ac:dyDescent="0.2">
      <c r="F308" s="16">
        <v>45317.240314525814</v>
      </c>
      <c r="G308" s="34">
        <v>45321.490728507328</v>
      </c>
      <c r="H308" s="27">
        <v>2339</v>
      </c>
      <c r="I308" s="27">
        <f t="shared" si="9"/>
        <v>-764.65463351210815</v>
      </c>
      <c r="J308" s="27">
        <f t="shared" si="10"/>
        <v>4310.30272735375</v>
      </c>
      <c r="K308" s="26" t="str">
        <f t="shared" si="16"/>
        <v>Good</v>
      </c>
      <c r="L308" s="25">
        <f t="shared" si="17"/>
        <v>2339</v>
      </c>
      <c r="M308" s="25">
        <f t="shared" si="11"/>
        <v>674.62057901529738</v>
      </c>
      <c r="N308" s="27">
        <f t="shared" si="12"/>
        <v>2778.601708374732</v>
      </c>
      <c r="O308" s="12" t="str">
        <f t="shared" si="13"/>
        <v>Good</v>
      </c>
      <c r="P308" s="27">
        <f t="shared" si="14"/>
        <v>2339</v>
      </c>
      <c r="Q308" s="25">
        <f t="shared" si="15"/>
        <v>2339</v>
      </c>
    </row>
    <row r="309" spans="6:17" ht="15.75" customHeight="1" x14ac:dyDescent="0.2">
      <c r="F309" s="16">
        <v>45316.661731374836</v>
      </c>
      <c r="G309" s="34">
        <v>45320.880934119472</v>
      </c>
      <c r="H309" s="27">
        <v>2981</v>
      </c>
      <c r="I309" s="27">
        <f t="shared" si="9"/>
        <v>-764.65463351210815</v>
      </c>
      <c r="J309" s="27">
        <f t="shared" si="10"/>
        <v>4310.30272735375</v>
      </c>
      <c r="K309" s="26" t="str">
        <f t="shared" si="16"/>
        <v>Good</v>
      </c>
      <c r="L309" s="25">
        <f t="shared" si="17"/>
        <v>2981</v>
      </c>
      <c r="M309" s="25">
        <f t="shared" si="11"/>
        <v>674.62057901529738</v>
      </c>
      <c r="N309" s="27">
        <f t="shared" si="12"/>
        <v>2778.601708374732</v>
      </c>
      <c r="O309" s="12" t="str">
        <f t="shared" si="13"/>
        <v>For Replacement</v>
      </c>
      <c r="P309" s="27">
        <f t="shared" si="14"/>
        <v>2430</v>
      </c>
      <c r="Q309" s="25">
        <f t="shared" si="15"/>
        <v>2430</v>
      </c>
    </row>
    <row r="310" spans="6:17" ht="15.75" customHeight="1" x14ac:dyDescent="0.2">
      <c r="F310" s="16">
        <v>45316.128703169779</v>
      </c>
      <c r="G310" s="34">
        <v>45320.338209841379</v>
      </c>
      <c r="H310" s="27">
        <v>2521</v>
      </c>
      <c r="I310" s="27">
        <f t="shared" si="9"/>
        <v>-764.65463351210815</v>
      </c>
      <c r="J310" s="27">
        <f t="shared" si="10"/>
        <v>4310.30272735375</v>
      </c>
      <c r="K310" s="26" t="str">
        <f t="shared" si="16"/>
        <v>Good</v>
      </c>
      <c r="L310" s="25">
        <f t="shared" si="17"/>
        <v>2521</v>
      </c>
      <c r="M310" s="25">
        <f t="shared" si="11"/>
        <v>674.62057901529738</v>
      </c>
      <c r="N310" s="27">
        <f t="shared" si="12"/>
        <v>2778.601708374732</v>
      </c>
      <c r="O310" s="12" t="str">
        <f t="shared" si="13"/>
        <v>Good</v>
      </c>
      <c r="P310" s="27">
        <f t="shared" si="14"/>
        <v>2521</v>
      </c>
      <c r="Q310" s="25">
        <f t="shared" si="15"/>
        <v>2521</v>
      </c>
    </row>
    <row r="311" spans="6:17" ht="15.75" customHeight="1" x14ac:dyDescent="0.2">
      <c r="F311" s="16">
        <v>45315.552269725908</v>
      </c>
      <c r="G311" s="34">
        <v>45317.476370931836</v>
      </c>
      <c r="H311" s="27">
        <v>2600</v>
      </c>
      <c r="I311" s="27">
        <f t="shared" si="9"/>
        <v>-764.65463351210815</v>
      </c>
      <c r="J311" s="27">
        <f t="shared" si="10"/>
        <v>4310.30272735375</v>
      </c>
      <c r="K311" s="26" t="str">
        <f t="shared" si="16"/>
        <v>Good</v>
      </c>
      <c r="L311" s="25">
        <f t="shared" si="17"/>
        <v>2600</v>
      </c>
      <c r="M311" s="25">
        <f t="shared" si="11"/>
        <v>674.62057901529738</v>
      </c>
      <c r="N311" s="27">
        <f t="shared" si="12"/>
        <v>2778.601708374732</v>
      </c>
      <c r="O311" s="12" t="str">
        <f t="shared" si="13"/>
        <v>Good</v>
      </c>
      <c r="P311" s="27">
        <f t="shared" si="14"/>
        <v>2600</v>
      </c>
      <c r="Q311" s="25">
        <f t="shared" si="15"/>
        <v>2600</v>
      </c>
    </row>
    <row r="312" spans="6:17" ht="15.75" customHeight="1" x14ac:dyDescent="0.2">
      <c r="F312" s="16">
        <v>45314.982514705916</v>
      </c>
      <c r="G312" s="34">
        <v>45316.906163463595</v>
      </c>
      <c r="H312" s="27">
        <v>2871</v>
      </c>
      <c r="I312" s="27">
        <f t="shared" si="9"/>
        <v>-764.65463351210815</v>
      </c>
      <c r="J312" s="27">
        <f t="shared" si="10"/>
        <v>4310.30272735375</v>
      </c>
      <c r="K312" s="26" t="str">
        <f t="shared" si="16"/>
        <v>Good</v>
      </c>
      <c r="L312" s="25">
        <f t="shared" si="17"/>
        <v>2871</v>
      </c>
      <c r="M312" s="25">
        <f t="shared" si="11"/>
        <v>674.62057901529738</v>
      </c>
      <c r="N312" s="27">
        <f t="shared" si="12"/>
        <v>2778.601708374732</v>
      </c>
      <c r="O312" s="12" t="str">
        <f t="shared" si="13"/>
        <v>For Replacement</v>
      </c>
      <c r="P312" s="27">
        <f t="shared" si="14"/>
        <v>2570</v>
      </c>
      <c r="Q312" s="25">
        <f t="shared" si="15"/>
        <v>2570</v>
      </c>
    </row>
    <row r="313" spans="6:17" ht="15.75" customHeight="1" x14ac:dyDescent="0.2">
      <c r="F313" s="16">
        <v>45314.40981646454</v>
      </c>
      <c r="G313" s="34">
        <v>45316.367100338975</v>
      </c>
      <c r="H313" s="27">
        <v>2540</v>
      </c>
      <c r="I313" s="27">
        <f t="shared" si="9"/>
        <v>-764.65463351210815</v>
      </c>
      <c r="J313" s="27">
        <f t="shared" si="10"/>
        <v>4310.30272735375</v>
      </c>
      <c r="K313" s="26" t="str">
        <f t="shared" si="16"/>
        <v>Good</v>
      </c>
      <c r="L313" s="25">
        <f t="shared" si="17"/>
        <v>2540</v>
      </c>
      <c r="M313" s="25">
        <f t="shared" si="11"/>
        <v>674.62057901529738</v>
      </c>
      <c r="N313" s="27">
        <f t="shared" si="12"/>
        <v>2778.601708374732</v>
      </c>
      <c r="O313" s="12" t="str">
        <f t="shared" si="13"/>
        <v>Good</v>
      </c>
      <c r="P313" s="27">
        <f t="shared" si="14"/>
        <v>2540</v>
      </c>
      <c r="Q313" s="25">
        <f t="shared" si="15"/>
        <v>2540</v>
      </c>
    </row>
    <row r="314" spans="6:17" ht="15.75" customHeight="1" x14ac:dyDescent="0.2">
      <c r="F314" s="16">
        <v>45313.831077616262</v>
      </c>
      <c r="G314" s="34">
        <v>45315.804567883402</v>
      </c>
      <c r="H314" s="27">
        <v>2516</v>
      </c>
      <c r="I314" s="27">
        <f t="shared" si="9"/>
        <v>-764.65463351210815</v>
      </c>
      <c r="J314" s="27">
        <f t="shared" si="10"/>
        <v>4310.30272735375</v>
      </c>
      <c r="K314" s="26" t="str">
        <f t="shared" si="16"/>
        <v>Good</v>
      </c>
      <c r="L314" s="25">
        <f t="shared" si="17"/>
        <v>2516</v>
      </c>
      <c r="M314" s="25">
        <f t="shared" si="11"/>
        <v>674.62057901529738</v>
      </c>
      <c r="N314" s="27">
        <f t="shared" si="12"/>
        <v>2778.601708374732</v>
      </c>
      <c r="O314" s="12" t="str">
        <f t="shared" si="13"/>
        <v>Good</v>
      </c>
      <c r="P314" s="27">
        <f t="shared" si="14"/>
        <v>2516</v>
      </c>
      <c r="Q314" s="25">
        <f t="shared" si="15"/>
        <v>2516</v>
      </c>
    </row>
    <row r="315" spans="6:17" ht="15.75" customHeight="1" x14ac:dyDescent="0.2">
      <c r="F315" s="16">
        <v>45313.294797635514</v>
      </c>
      <c r="G315" s="34">
        <v>45315.209643001464</v>
      </c>
      <c r="H315" s="27">
        <v>2693</v>
      </c>
      <c r="I315" s="27">
        <f t="shared" si="9"/>
        <v>-764.65463351210815</v>
      </c>
      <c r="J315" s="27">
        <f t="shared" si="10"/>
        <v>4310.30272735375</v>
      </c>
      <c r="K315" s="26" t="str">
        <f t="shared" si="16"/>
        <v>Good</v>
      </c>
      <c r="L315" s="25">
        <f t="shared" si="17"/>
        <v>2693</v>
      </c>
      <c r="M315" s="25">
        <f t="shared" si="11"/>
        <v>674.62057901529738</v>
      </c>
      <c r="N315" s="27">
        <f t="shared" si="12"/>
        <v>2778.601708374732</v>
      </c>
      <c r="O315" s="12" t="str">
        <f t="shared" si="13"/>
        <v>Good</v>
      </c>
      <c r="P315" s="27">
        <f t="shared" si="14"/>
        <v>2693</v>
      </c>
      <c r="Q315" s="25">
        <f t="shared" si="15"/>
        <v>2693</v>
      </c>
    </row>
    <row r="316" spans="6:17" ht="15.75" customHeight="1" x14ac:dyDescent="0.2">
      <c r="F316" s="16">
        <v>45310.985021032662</v>
      </c>
      <c r="G316" s="34">
        <v>45314.603020093571</v>
      </c>
      <c r="H316" s="27">
        <v>2926</v>
      </c>
      <c r="I316" s="27">
        <f t="shared" si="9"/>
        <v>-764.65463351210815</v>
      </c>
      <c r="J316" s="27">
        <f t="shared" si="10"/>
        <v>4310.30272735375</v>
      </c>
      <c r="K316" s="26" t="str">
        <f t="shared" si="16"/>
        <v>Good</v>
      </c>
      <c r="L316" s="25">
        <f t="shared" si="17"/>
        <v>2926</v>
      </c>
      <c r="M316" s="25">
        <f t="shared" si="11"/>
        <v>674.62057901529738</v>
      </c>
      <c r="N316" s="27">
        <f t="shared" si="12"/>
        <v>2778.601708374732</v>
      </c>
      <c r="O316" s="12" t="str">
        <f t="shared" si="13"/>
        <v>For Replacement</v>
      </c>
      <c r="P316" s="27">
        <f t="shared" si="14"/>
        <v>2875.5</v>
      </c>
      <c r="Q316" s="25">
        <f t="shared" si="15"/>
        <v>2875.5</v>
      </c>
    </row>
    <row r="317" spans="6:17" ht="15.75" customHeight="1" x14ac:dyDescent="0.2">
      <c r="F317" s="16">
        <v>45310.370889816841</v>
      </c>
      <c r="G317" s="34">
        <v>45314.051004907582</v>
      </c>
      <c r="H317" s="27">
        <v>3058</v>
      </c>
      <c r="I317" s="27">
        <f t="shared" si="9"/>
        <v>-764.65463351210815</v>
      </c>
      <c r="J317" s="27">
        <f t="shared" si="10"/>
        <v>4310.30272735375</v>
      </c>
      <c r="K317" s="26" t="str">
        <f t="shared" si="16"/>
        <v>Good</v>
      </c>
      <c r="L317" s="25">
        <f t="shared" si="17"/>
        <v>3058</v>
      </c>
      <c r="M317" s="25">
        <f t="shared" si="11"/>
        <v>674.62057901529738</v>
      </c>
      <c r="N317" s="27">
        <f t="shared" si="12"/>
        <v>2778.601708374732</v>
      </c>
      <c r="O317" s="12" t="str">
        <f t="shared" si="13"/>
        <v>For Replacement</v>
      </c>
      <c r="P317" s="27">
        <f t="shared" si="14"/>
        <v>2771</v>
      </c>
      <c r="Q317" s="25">
        <f t="shared" si="15"/>
        <v>2771</v>
      </c>
    </row>
    <row r="318" spans="6:17" ht="15.75" customHeight="1" x14ac:dyDescent="0.2">
      <c r="F318" s="16">
        <v>45309.789861147416</v>
      </c>
      <c r="G318" s="34">
        <v>45313.454717004199</v>
      </c>
      <c r="H318" s="27">
        <v>2616</v>
      </c>
      <c r="I318" s="27">
        <f t="shared" si="9"/>
        <v>-764.65463351210815</v>
      </c>
      <c r="J318" s="27">
        <f t="shared" si="10"/>
        <v>4310.30272735375</v>
      </c>
      <c r="K318" s="26" t="str">
        <f t="shared" si="16"/>
        <v>Good</v>
      </c>
      <c r="L318" s="25">
        <f t="shared" si="17"/>
        <v>2616</v>
      </c>
      <c r="M318" s="25">
        <f t="shared" si="11"/>
        <v>674.62057901529738</v>
      </c>
      <c r="N318" s="27">
        <f t="shared" si="12"/>
        <v>2778.601708374732</v>
      </c>
      <c r="O318" s="12" t="str">
        <f t="shared" si="13"/>
        <v>Good</v>
      </c>
      <c r="P318" s="27">
        <f t="shared" si="14"/>
        <v>2616</v>
      </c>
      <c r="Q318" s="25">
        <f t="shared" si="15"/>
        <v>2616</v>
      </c>
    </row>
    <row r="319" spans="6:17" ht="15.75" customHeight="1" x14ac:dyDescent="0.2">
      <c r="F319" s="16">
        <v>45309.19200874096</v>
      </c>
      <c r="G319" s="34">
        <v>45310.62252301682</v>
      </c>
      <c r="H319" s="27">
        <v>2953</v>
      </c>
      <c r="I319" s="27">
        <f t="shared" si="9"/>
        <v>-764.65463351210815</v>
      </c>
      <c r="J319" s="27">
        <f t="shared" si="10"/>
        <v>4310.30272735375</v>
      </c>
      <c r="K319" s="26" t="str">
        <f t="shared" si="16"/>
        <v>Good</v>
      </c>
      <c r="L319" s="25">
        <f t="shared" si="17"/>
        <v>2953</v>
      </c>
      <c r="M319" s="25">
        <f t="shared" si="11"/>
        <v>674.62057901529738</v>
      </c>
      <c r="N319" s="27">
        <f t="shared" si="12"/>
        <v>2778.601708374732</v>
      </c>
      <c r="O319" s="12" t="str">
        <f t="shared" si="13"/>
        <v>For Replacement</v>
      </c>
      <c r="P319" s="27">
        <f t="shared" si="14"/>
        <v>2723</v>
      </c>
      <c r="Q319" s="25">
        <f t="shared" si="15"/>
        <v>2723</v>
      </c>
    </row>
    <row r="320" spans="6:17" ht="15.75" customHeight="1" x14ac:dyDescent="0.2">
      <c r="F320" s="16">
        <v>45308.65882904904</v>
      </c>
      <c r="G320" s="34">
        <v>45310.02532219878</v>
      </c>
      <c r="H320" s="27">
        <v>2830</v>
      </c>
      <c r="I320" s="27">
        <f t="shared" si="9"/>
        <v>-764.65463351210815</v>
      </c>
      <c r="J320" s="27">
        <f t="shared" si="10"/>
        <v>4310.30272735375</v>
      </c>
      <c r="K320" s="26" t="str">
        <f t="shared" si="16"/>
        <v>Good</v>
      </c>
      <c r="L320" s="25">
        <f t="shared" si="17"/>
        <v>2830</v>
      </c>
      <c r="M320" s="25">
        <f t="shared" si="11"/>
        <v>674.62057901529738</v>
      </c>
      <c r="N320" s="27">
        <f t="shared" si="12"/>
        <v>2778.601708374732</v>
      </c>
      <c r="O320" s="12" t="str">
        <f t="shared" si="13"/>
        <v>For Replacement</v>
      </c>
      <c r="P320" s="27">
        <f t="shared" si="14"/>
        <v>3215.5</v>
      </c>
      <c r="Q320" s="25">
        <f t="shared" si="15"/>
        <v>3215.5</v>
      </c>
    </row>
    <row r="321" spans="6:17" ht="15.75" customHeight="1" x14ac:dyDescent="0.2">
      <c r="F321" s="16">
        <v>45308.110485666839</v>
      </c>
      <c r="G321" s="34">
        <v>45309.417057533989</v>
      </c>
      <c r="H321" s="27">
        <v>3478</v>
      </c>
      <c r="I321" s="27">
        <f t="shared" si="9"/>
        <v>-764.65463351210815</v>
      </c>
      <c r="J321" s="27">
        <f t="shared" si="10"/>
        <v>4310.30272735375</v>
      </c>
      <c r="K321" s="26" t="str">
        <f t="shared" si="16"/>
        <v>Good</v>
      </c>
      <c r="L321" s="25">
        <f t="shared" si="17"/>
        <v>3478</v>
      </c>
      <c r="M321" s="25">
        <f t="shared" si="11"/>
        <v>674.62057901529738</v>
      </c>
      <c r="N321" s="27">
        <f t="shared" si="12"/>
        <v>2778.601708374732</v>
      </c>
      <c r="O321" s="12" t="str">
        <f t="shared" si="13"/>
        <v>For Replacement</v>
      </c>
      <c r="P321" s="27">
        <f t="shared" si="14"/>
        <v>2968.5</v>
      </c>
      <c r="Q321" s="25">
        <f t="shared" si="15"/>
        <v>2968.5</v>
      </c>
    </row>
    <row r="322" spans="6:17" ht="15.75" customHeight="1" x14ac:dyDescent="0.2">
      <c r="F322" s="16">
        <v>45307.529570456783</v>
      </c>
      <c r="G322" s="34">
        <v>45308.817538327297</v>
      </c>
      <c r="H322" s="27">
        <v>3107</v>
      </c>
      <c r="I322" s="27">
        <f t="shared" si="9"/>
        <v>-764.65463351210815</v>
      </c>
      <c r="J322" s="27">
        <f t="shared" si="10"/>
        <v>4310.30272735375</v>
      </c>
      <c r="K322" s="26" t="str">
        <f t="shared" si="16"/>
        <v>Good</v>
      </c>
      <c r="L322" s="25">
        <f t="shared" si="17"/>
        <v>3107</v>
      </c>
      <c r="M322" s="25">
        <f t="shared" si="11"/>
        <v>674.62057901529738</v>
      </c>
      <c r="N322" s="27">
        <f t="shared" si="12"/>
        <v>2778.601708374732</v>
      </c>
      <c r="O322" s="12" t="str">
        <f t="shared" si="13"/>
        <v>For Replacement</v>
      </c>
      <c r="P322" s="27">
        <f t="shared" si="14"/>
        <v>3363</v>
      </c>
      <c r="Q322" s="25">
        <f t="shared" si="15"/>
        <v>3363</v>
      </c>
    </row>
    <row r="323" spans="6:17" ht="15.75" customHeight="1" x14ac:dyDescent="0.2">
      <c r="F323" s="16">
        <v>45306.994151799496</v>
      </c>
      <c r="G323" s="34">
        <v>45308.265590312119</v>
      </c>
      <c r="H323" s="27">
        <v>3248</v>
      </c>
      <c r="I323" s="27">
        <f t="shared" si="9"/>
        <v>-764.65463351210815</v>
      </c>
      <c r="J323" s="27">
        <f t="shared" si="10"/>
        <v>4310.30272735375</v>
      </c>
      <c r="K323" s="26" t="str">
        <f t="shared" si="16"/>
        <v>Good</v>
      </c>
      <c r="L323" s="25">
        <f t="shared" si="17"/>
        <v>3248</v>
      </c>
      <c r="M323" s="25">
        <f t="shared" si="11"/>
        <v>674.62057901529738</v>
      </c>
      <c r="N323" s="27">
        <f t="shared" si="12"/>
        <v>2778.601708374732</v>
      </c>
      <c r="O323" s="12" t="str">
        <f t="shared" si="13"/>
        <v>For Replacement</v>
      </c>
      <c r="P323" s="27">
        <f t="shared" si="14"/>
        <v>3251</v>
      </c>
      <c r="Q323" s="25">
        <f t="shared" si="15"/>
        <v>3251</v>
      </c>
    </row>
    <row r="324" spans="6:17" ht="15.75" customHeight="1" x14ac:dyDescent="0.2">
      <c r="F324" s="16">
        <v>45306.431705115479</v>
      </c>
      <c r="G324" s="34">
        <v>45307.729905247361</v>
      </c>
      <c r="H324" s="27">
        <v>3395</v>
      </c>
      <c r="I324" s="27">
        <f t="shared" si="9"/>
        <v>-764.65463351210815</v>
      </c>
      <c r="J324" s="27">
        <f t="shared" si="10"/>
        <v>4310.30272735375</v>
      </c>
      <c r="K324" s="26" t="str">
        <f t="shared" si="16"/>
        <v>Good</v>
      </c>
      <c r="L324" s="25">
        <f t="shared" si="17"/>
        <v>3395</v>
      </c>
      <c r="M324" s="25">
        <f t="shared" si="11"/>
        <v>674.62057901529738</v>
      </c>
      <c r="N324" s="27">
        <f t="shared" si="12"/>
        <v>2778.601708374732</v>
      </c>
      <c r="O324" s="12" t="str">
        <f t="shared" si="13"/>
        <v>For Replacement</v>
      </c>
      <c r="P324" s="27">
        <f t="shared" si="14"/>
        <v>3410</v>
      </c>
      <c r="Q324" s="25">
        <f t="shared" si="15"/>
        <v>3410</v>
      </c>
    </row>
    <row r="325" spans="6:17" ht="15.75" customHeight="1" x14ac:dyDescent="0.2">
      <c r="F325" s="16">
        <v>45303.569243519072</v>
      </c>
      <c r="G325" s="34">
        <v>45307.140406990518</v>
      </c>
      <c r="H325" s="27">
        <v>3572</v>
      </c>
      <c r="I325" s="27">
        <f t="shared" si="9"/>
        <v>-764.65463351210815</v>
      </c>
      <c r="J325" s="27">
        <f t="shared" si="10"/>
        <v>4310.30272735375</v>
      </c>
      <c r="K325" s="26" t="str">
        <f t="shared" si="16"/>
        <v>Good</v>
      </c>
      <c r="L325" s="25">
        <f t="shared" si="17"/>
        <v>3572</v>
      </c>
      <c r="M325" s="25">
        <f t="shared" si="11"/>
        <v>674.62057901529738</v>
      </c>
      <c r="N325" s="27">
        <f t="shared" si="12"/>
        <v>2778.601708374732</v>
      </c>
      <c r="O325" s="12" t="str">
        <f t="shared" si="13"/>
        <v>For Replacement</v>
      </c>
      <c r="P325" s="27">
        <f t="shared" si="14"/>
        <v>3157.5</v>
      </c>
      <c r="Q325" s="25">
        <f t="shared" si="15"/>
        <v>3157.5</v>
      </c>
    </row>
    <row r="326" spans="6:17" ht="15.75" customHeight="1" x14ac:dyDescent="0.2">
      <c r="F326" s="16">
        <v>45302.998972998394</v>
      </c>
      <c r="G326" s="34">
        <v>45306.529801635203</v>
      </c>
      <c r="H326" s="27">
        <v>2920</v>
      </c>
      <c r="I326" s="27">
        <f t="shared" si="9"/>
        <v>-764.65463351210815</v>
      </c>
      <c r="J326" s="27">
        <f t="shared" si="10"/>
        <v>4310.30272735375</v>
      </c>
      <c r="K326" s="26" t="str">
        <f t="shared" si="16"/>
        <v>Good</v>
      </c>
      <c r="L326" s="25">
        <f t="shared" si="17"/>
        <v>2920</v>
      </c>
      <c r="M326" s="25">
        <f t="shared" si="11"/>
        <v>674.62057901529738</v>
      </c>
      <c r="N326" s="27">
        <f t="shared" si="12"/>
        <v>2778.601708374732</v>
      </c>
      <c r="O326" s="12" t="str">
        <f t="shared" si="13"/>
        <v>For Replacement</v>
      </c>
      <c r="P326" s="27">
        <f t="shared" si="14"/>
        <v>3280.5</v>
      </c>
      <c r="Q326" s="25">
        <f t="shared" si="15"/>
        <v>3280.5</v>
      </c>
    </row>
    <row r="327" spans="6:17" ht="15.75" customHeight="1" x14ac:dyDescent="0.2">
      <c r="F327" s="16">
        <v>45302.386476943713</v>
      </c>
      <c r="G327" s="34">
        <v>45303.69221218297</v>
      </c>
      <c r="H327" s="27">
        <v>2989</v>
      </c>
      <c r="I327" s="27">
        <f t="shared" si="9"/>
        <v>-764.65463351210815</v>
      </c>
      <c r="J327" s="27">
        <f t="shared" si="10"/>
        <v>4310.30272735375</v>
      </c>
      <c r="K327" s="26" t="str">
        <f t="shared" si="16"/>
        <v>Good</v>
      </c>
      <c r="L327" s="25">
        <f t="shared" si="17"/>
        <v>2989</v>
      </c>
      <c r="M327" s="25">
        <f t="shared" si="11"/>
        <v>674.62057901529738</v>
      </c>
      <c r="N327" s="27">
        <f t="shared" si="12"/>
        <v>2778.601708374732</v>
      </c>
      <c r="O327" s="12" t="str">
        <f t="shared" si="13"/>
        <v>For Replacement</v>
      </c>
      <c r="P327" s="27">
        <f t="shared" si="14"/>
        <v>3234.5</v>
      </c>
      <c r="Q327" s="25">
        <f t="shared" si="15"/>
        <v>3234.5</v>
      </c>
    </row>
    <row r="328" spans="6:17" ht="15.75" customHeight="1" x14ac:dyDescent="0.2">
      <c r="F328" s="16">
        <v>45301.823471577263</v>
      </c>
      <c r="G328" s="34">
        <v>45303.141057329063</v>
      </c>
      <c r="H328" s="27">
        <v>3549</v>
      </c>
      <c r="I328" s="27">
        <f t="shared" si="9"/>
        <v>-764.65463351210815</v>
      </c>
      <c r="J328" s="27">
        <f t="shared" si="10"/>
        <v>4310.30272735375</v>
      </c>
      <c r="K328" s="26" t="str">
        <f t="shared" si="16"/>
        <v>Good</v>
      </c>
      <c r="L328" s="25">
        <f t="shared" si="17"/>
        <v>3549</v>
      </c>
      <c r="M328" s="25">
        <f t="shared" si="11"/>
        <v>674.62057901529738</v>
      </c>
      <c r="N328" s="27">
        <f t="shared" si="12"/>
        <v>2778.601708374732</v>
      </c>
      <c r="O328" s="12" t="str">
        <f t="shared" si="13"/>
        <v>For Replacement</v>
      </c>
      <c r="P328" s="27">
        <f t="shared" si="14"/>
        <v>3004.5</v>
      </c>
      <c r="Q328" s="25">
        <f t="shared" si="15"/>
        <v>3004.5</v>
      </c>
    </row>
    <row r="329" spans="6:17" ht="15.75" customHeight="1" x14ac:dyDescent="0.2">
      <c r="F329" s="16">
        <v>45301.217071299194</v>
      </c>
      <c r="G329" s="34">
        <v>45302.5917619713</v>
      </c>
      <c r="H329" s="27">
        <v>3020</v>
      </c>
      <c r="I329" s="27">
        <f t="shared" si="9"/>
        <v>-764.65463351210815</v>
      </c>
      <c r="J329" s="27">
        <f t="shared" si="10"/>
        <v>4310.30272735375</v>
      </c>
      <c r="K329" s="26" t="str">
        <f t="shared" si="16"/>
        <v>Good</v>
      </c>
      <c r="L329" s="25">
        <f t="shared" si="17"/>
        <v>3020</v>
      </c>
      <c r="M329" s="25">
        <f t="shared" si="11"/>
        <v>674.62057901529738</v>
      </c>
      <c r="N329" s="27">
        <f t="shared" si="12"/>
        <v>2778.601708374732</v>
      </c>
      <c r="O329" s="12" t="str">
        <f t="shared" si="13"/>
        <v>For Replacement</v>
      </c>
      <c r="P329" s="27">
        <f t="shared" si="14"/>
        <v>3360</v>
      </c>
      <c r="Q329" s="25">
        <f t="shared" si="15"/>
        <v>3360</v>
      </c>
    </row>
    <row r="330" spans="6:17" ht="15.75" customHeight="1" x14ac:dyDescent="0.2">
      <c r="F330" s="16">
        <v>45300.651944378624</v>
      </c>
      <c r="G330" s="34">
        <v>45302.011200397588</v>
      </c>
      <c r="H330" s="27">
        <v>3171</v>
      </c>
      <c r="I330" s="27">
        <f t="shared" si="9"/>
        <v>-764.65463351210815</v>
      </c>
      <c r="J330" s="27">
        <f t="shared" si="10"/>
        <v>4310.30272735375</v>
      </c>
      <c r="K330" s="26" t="str">
        <f t="shared" si="16"/>
        <v>Good</v>
      </c>
      <c r="L330" s="25">
        <f t="shared" si="17"/>
        <v>3171</v>
      </c>
      <c r="M330" s="25">
        <f t="shared" si="11"/>
        <v>674.62057901529738</v>
      </c>
      <c r="N330" s="27">
        <f t="shared" si="12"/>
        <v>2778.601708374732</v>
      </c>
      <c r="O330" s="12" t="str">
        <f t="shared" si="13"/>
        <v>For Replacement</v>
      </c>
      <c r="P330" s="27">
        <f t="shared" si="14"/>
        <v>2969.5</v>
      </c>
      <c r="Q330" s="25">
        <f t="shared" si="15"/>
        <v>2969.5</v>
      </c>
    </row>
    <row r="331" spans="6:17" ht="15.75" customHeight="1" x14ac:dyDescent="0.2">
      <c r="F331" s="16">
        <v>45300.040928026829</v>
      </c>
      <c r="G331" s="34">
        <v>45301.422852566182</v>
      </c>
      <c r="H331" s="27">
        <v>2919</v>
      </c>
      <c r="I331" s="27">
        <f t="shared" si="9"/>
        <v>-764.65463351210815</v>
      </c>
      <c r="J331" s="27">
        <f t="shared" si="10"/>
        <v>4310.30272735375</v>
      </c>
      <c r="K331" s="26" t="str">
        <f t="shared" si="16"/>
        <v>Good</v>
      </c>
      <c r="L331" s="25">
        <f t="shared" si="17"/>
        <v>2919</v>
      </c>
      <c r="M331" s="25">
        <f t="shared" si="11"/>
        <v>674.62057901529738</v>
      </c>
      <c r="N331" s="27">
        <f t="shared" si="12"/>
        <v>2778.601708374732</v>
      </c>
      <c r="O331" s="12" t="str">
        <f t="shared" si="13"/>
        <v>For Replacement</v>
      </c>
      <c r="P331" s="27">
        <f t="shared" si="14"/>
        <v>3019</v>
      </c>
      <c r="Q331" s="25">
        <f t="shared" si="15"/>
        <v>3019</v>
      </c>
    </row>
    <row r="332" spans="6:17" ht="15.75" customHeight="1" x14ac:dyDescent="0.2">
      <c r="F332" s="16">
        <v>45299.480527843923</v>
      </c>
      <c r="G332" s="34">
        <v>45300.810813892218</v>
      </c>
      <c r="H332" s="27">
        <v>2867</v>
      </c>
      <c r="I332" s="27">
        <f t="shared" si="9"/>
        <v>-764.65463351210815</v>
      </c>
      <c r="J332" s="27">
        <f t="shared" si="10"/>
        <v>4310.30272735375</v>
      </c>
      <c r="K332" s="26" t="str">
        <f t="shared" si="16"/>
        <v>Good</v>
      </c>
      <c r="L332" s="25">
        <f t="shared" si="17"/>
        <v>2867</v>
      </c>
      <c r="M332" s="25">
        <f t="shared" si="11"/>
        <v>674.62057901529738</v>
      </c>
      <c r="N332" s="27">
        <f t="shared" si="12"/>
        <v>2778.601708374732</v>
      </c>
      <c r="O332" s="12" t="str">
        <f t="shared" si="13"/>
        <v>For Replacement</v>
      </c>
      <c r="P332" s="27">
        <f t="shared" si="14"/>
        <v>3073.5</v>
      </c>
      <c r="Q332" s="25">
        <f t="shared" si="15"/>
        <v>3073.5</v>
      </c>
    </row>
    <row r="333" spans="6:17" ht="15.75" customHeight="1" x14ac:dyDescent="0.2">
      <c r="F333" s="16">
        <v>45296.670790034921</v>
      </c>
      <c r="G333" s="34">
        <v>45300.24540266746</v>
      </c>
      <c r="H333" s="27">
        <v>3228</v>
      </c>
      <c r="I333" s="27">
        <f t="shared" si="9"/>
        <v>-764.65463351210815</v>
      </c>
      <c r="J333" s="27">
        <f t="shared" si="10"/>
        <v>4310.30272735375</v>
      </c>
      <c r="K333" s="26" t="str">
        <f t="shared" si="16"/>
        <v>Good</v>
      </c>
      <c r="L333" s="25">
        <f t="shared" si="17"/>
        <v>3228</v>
      </c>
      <c r="M333" s="25">
        <f t="shared" si="11"/>
        <v>674.62057901529738</v>
      </c>
      <c r="N333" s="27">
        <f t="shared" si="12"/>
        <v>2778.601708374732</v>
      </c>
      <c r="O333" s="12" t="str">
        <f t="shared" si="13"/>
        <v>For Replacement</v>
      </c>
      <c r="P333" s="27">
        <f t="shared" si="14"/>
        <v>3125</v>
      </c>
      <c r="Q333" s="25">
        <f t="shared" si="15"/>
        <v>3125</v>
      </c>
    </row>
    <row r="334" spans="6:17" ht="15.75" customHeight="1" x14ac:dyDescent="0.2">
      <c r="F334" s="16">
        <v>45296.130660437171</v>
      </c>
      <c r="G334" s="34">
        <v>45299.708487603428</v>
      </c>
      <c r="H334" s="27">
        <v>3383</v>
      </c>
      <c r="I334" s="27">
        <f t="shared" si="9"/>
        <v>-764.65463351210815</v>
      </c>
      <c r="J334" s="27">
        <f t="shared" si="10"/>
        <v>4310.30272735375</v>
      </c>
      <c r="K334" s="26" t="str">
        <f t="shared" si="16"/>
        <v>Good</v>
      </c>
      <c r="L334" s="25">
        <f t="shared" si="17"/>
        <v>3383</v>
      </c>
      <c r="M334" s="25">
        <f t="shared" si="11"/>
        <v>674.62057901529738</v>
      </c>
      <c r="N334" s="27">
        <f t="shared" si="12"/>
        <v>2778.601708374732</v>
      </c>
      <c r="O334" s="12" t="str">
        <f t="shared" si="13"/>
        <v>For Replacement</v>
      </c>
      <c r="P334" s="27">
        <f t="shared" si="14"/>
        <v>3065</v>
      </c>
      <c r="Q334" s="25">
        <f t="shared" si="15"/>
        <v>3065</v>
      </c>
    </row>
    <row r="335" spans="6:17" ht="15.75" customHeight="1" x14ac:dyDescent="0.2">
      <c r="F335" s="16">
        <v>45295.532955275099</v>
      </c>
      <c r="G335" s="34">
        <v>45299.119625125975</v>
      </c>
      <c r="H335" s="27">
        <v>2902</v>
      </c>
      <c r="I335" s="27">
        <f t="shared" si="9"/>
        <v>-764.65463351210815</v>
      </c>
      <c r="J335" s="27">
        <f t="shared" si="10"/>
        <v>4310.30272735375</v>
      </c>
      <c r="K335" s="26" t="str">
        <f t="shared" si="16"/>
        <v>Good</v>
      </c>
      <c r="L335" s="25">
        <f t="shared" si="17"/>
        <v>2902</v>
      </c>
      <c r="M335" s="25">
        <f t="shared" si="11"/>
        <v>674.62057901529738</v>
      </c>
      <c r="N335" s="27">
        <f t="shared" si="12"/>
        <v>2778.601708374732</v>
      </c>
      <c r="O335" s="12" t="str">
        <f t="shared" si="13"/>
        <v>For Replacement</v>
      </c>
      <c r="P335" s="27">
        <f t="shared" si="14"/>
        <v>3120.5</v>
      </c>
      <c r="Q335" s="25">
        <f t="shared" si="15"/>
        <v>3120.5</v>
      </c>
    </row>
    <row r="336" spans="6:17" ht="15.75" customHeight="1" x14ac:dyDescent="0.2">
      <c r="F336" s="16">
        <v>45294.933385937926</v>
      </c>
      <c r="G336" s="34">
        <v>45296.784603290558</v>
      </c>
      <c r="H336" s="27">
        <v>2858</v>
      </c>
      <c r="I336" s="27">
        <f t="shared" si="9"/>
        <v>-764.65463351210815</v>
      </c>
      <c r="J336" s="27">
        <f t="shared" si="10"/>
        <v>4310.30272735375</v>
      </c>
      <c r="K336" s="26" t="str">
        <f t="shared" si="16"/>
        <v>Good</v>
      </c>
      <c r="L336" s="25">
        <f t="shared" si="17"/>
        <v>2858</v>
      </c>
      <c r="M336" s="25">
        <f t="shared" si="11"/>
        <v>674.62057901529738</v>
      </c>
      <c r="N336" s="27">
        <f t="shared" si="12"/>
        <v>2778.601708374732</v>
      </c>
      <c r="O336" s="12" t="str">
        <f t="shared" si="13"/>
        <v>For Replacement</v>
      </c>
      <c r="P336" s="27">
        <f t="shared" si="14"/>
        <v>3145</v>
      </c>
      <c r="Q336" s="25">
        <f t="shared" si="15"/>
        <v>3145</v>
      </c>
    </row>
    <row r="337" spans="6:17" ht="15.75" customHeight="1" x14ac:dyDescent="0.2">
      <c r="F337" s="16">
        <v>45294.332088408213</v>
      </c>
      <c r="G337" s="34">
        <v>45296.181196245336</v>
      </c>
      <c r="H337" s="27">
        <v>3388</v>
      </c>
      <c r="I337" s="27">
        <f t="shared" si="9"/>
        <v>-764.65463351210815</v>
      </c>
      <c r="J337" s="27">
        <f t="shared" si="10"/>
        <v>4310.30272735375</v>
      </c>
      <c r="K337" s="26" t="str">
        <f t="shared" si="16"/>
        <v>Good</v>
      </c>
      <c r="L337" s="25">
        <f t="shared" si="17"/>
        <v>3388</v>
      </c>
      <c r="M337" s="25">
        <f t="shared" si="11"/>
        <v>674.62057901529738</v>
      </c>
      <c r="N337" s="27">
        <f t="shared" si="12"/>
        <v>2778.601708374732</v>
      </c>
      <c r="O337" s="12" t="str">
        <f t="shared" si="13"/>
        <v>For Replacement</v>
      </c>
      <c r="P337" s="27">
        <f t="shared" si="14"/>
        <v>3093</v>
      </c>
      <c r="Q337" s="25">
        <f t="shared" si="15"/>
        <v>3093</v>
      </c>
    </row>
    <row r="338" spans="6:17" ht="15.75" customHeight="1" x14ac:dyDescent="0.2">
      <c r="F338" s="16">
        <v>45293.777691392817</v>
      </c>
      <c r="G338" s="34">
        <v>45295.652593012157</v>
      </c>
      <c r="H338" s="27">
        <v>3328</v>
      </c>
      <c r="I338" s="27">
        <f t="shared" si="9"/>
        <v>-764.65463351210815</v>
      </c>
      <c r="J338" s="27">
        <f t="shared" si="10"/>
        <v>4310.30272735375</v>
      </c>
      <c r="K338" s="26" t="str">
        <f t="shared" si="16"/>
        <v>Good</v>
      </c>
      <c r="L338" s="25">
        <f t="shared" si="17"/>
        <v>3328</v>
      </c>
      <c r="M338" s="25">
        <f t="shared" si="11"/>
        <v>674.62057901529738</v>
      </c>
      <c r="N338" s="27">
        <f t="shared" si="12"/>
        <v>2778.601708374732</v>
      </c>
      <c r="O338" s="12" t="str">
        <f t="shared" si="13"/>
        <v>For Replacement</v>
      </c>
      <c r="P338" s="27">
        <f t="shared" si="14"/>
        <v>3084.5</v>
      </c>
      <c r="Q338" s="25">
        <f t="shared" si="15"/>
        <v>3084.5</v>
      </c>
    </row>
    <row r="339" spans="6:17" ht="15.75" customHeight="1" x14ac:dyDescent="0.2">
      <c r="F339" s="16">
        <v>45293.168393199347</v>
      </c>
      <c r="G339" s="34">
        <v>45295.047374812893</v>
      </c>
      <c r="H339" s="27">
        <v>2781</v>
      </c>
      <c r="I339" s="27">
        <f t="shared" si="9"/>
        <v>-764.65463351210815</v>
      </c>
      <c r="J339" s="27">
        <f t="shared" si="10"/>
        <v>4310.30272735375</v>
      </c>
      <c r="K339" s="26" t="str">
        <f t="shared" si="16"/>
        <v>Good</v>
      </c>
      <c r="L339" s="25">
        <f t="shared" si="17"/>
        <v>2781</v>
      </c>
      <c r="M339" s="25">
        <f t="shared" si="11"/>
        <v>674.62057901529738</v>
      </c>
      <c r="N339" s="27">
        <f t="shared" si="12"/>
        <v>2778.601708374732</v>
      </c>
      <c r="O339" s="12" t="str">
        <f t="shared" si="13"/>
        <v>For Replacement</v>
      </c>
      <c r="P339" s="27">
        <f t="shared" si="14"/>
        <v>3108.5</v>
      </c>
      <c r="Q339" s="25">
        <f t="shared" si="15"/>
        <v>3108.5</v>
      </c>
    </row>
    <row r="340" spans="6:17" ht="15.75" customHeight="1" x14ac:dyDescent="0.2">
      <c r="F340" s="16">
        <v>45292.601331326892</v>
      </c>
      <c r="G340" s="34">
        <v>45294.440060474073</v>
      </c>
      <c r="H340" s="27">
        <v>2889</v>
      </c>
      <c r="I340" s="27">
        <f t="shared" si="9"/>
        <v>-764.65463351210815</v>
      </c>
      <c r="J340" s="27">
        <f t="shared" si="10"/>
        <v>4310.30272735375</v>
      </c>
      <c r="K340" s="26" t="str">
        <f t="shared" si="16"/>
        <v>Good</v>
      </c>
      <c r="L340" s="25">
        <f t="shared" si="17"/>
        <v>2889</v>
      </c>
      <c r="M340" s="25">
        <f t="shared" si="11"/>
        <v>674.62057901529738</v>
      </c>
      <c r="N340" s="27">
        <f t="shared" si="12"/>
        <v>2778.601708374732</v>
      </c>
      <c r="O340" s="12" t="str">
        <f t="shared" si="13"/>
        <v>For Replacement</v>
      </c>
      <c r="P340" s="27">
        <f t="shared" si="14"/>
        <v>2821.5</v>
      </c>
      <c r="Q340" s="25">
        <f t="shared" si="15"/>
        <v>2821.5</v>
      </c>
    </row>
    <row r="341" spans="6:17" ht="15.75" customHeight="1" x14ac:dyDescent="0.2">
      <c r="F341" s="16">
        <v>45289.693596029298</v>
      </c>
      <c r="G341" s="34">
        <v>45293.884581143269</v>
      </c>
      <c r="H341" s="27">
        <v>2862</v>
      </c>
      <c r="I341" s="27">
        <f t="shared" si="9"/>
        <v>-764.65463351210815</v>
      </c>
      <c r="J341" s="27">
        <f t="shared" si="10"/>
        <v>4310.30272735375</v>
      </c>
      <c r="K341" s="26" t="str">
        <f t="shared" si="16"/>
        <v>Good</v>
      </c>
      <c r="L341" s="25">
        <f t="shared" si="17"/>
        <v>2862</v>
      </c>
      <c r="M341" s="25">
        <f t="shared" si="11"/>
        <v>674.62057901529738</v>
      </c>
      <c r="N341" s="27">
        <f t="shared" si="12"/>
        <v>2778.601708374732</v>
      </c>
      <c r="O341" s="12" t="str">
        <f t="shared" si="13"/>
        <v>For Replacement</v>
      </c>
      <c r="P341" s="27">
        <f t="shared" si="14"/>
        <v>2952</v>
      </c>
      <c r="Q341" s="25">
        <f t="shared" si="15"/>
        <v>2952</v>
      </c>
    </row>
    <row r="342" spans="6:17" ht="15.75" customHeight="1" x14ac:dyDescent="0.2">
      <c r="F342" s="16">
        <v>45289.145193718578</v>
      </c>
      <c r="G342" s="34">
        <v>45293.288722839992</v>
      </c>
      <c r="H342" s="27">
        <v>3015</v>
      </c>
      <c r="I342" s="27">
        <f t="shared" si="9"/>
        <v>-764.65463351210815</v>
      </c>
      <c r="J342" s="27">
        <f t="shared" si="10"/>
        <v>4310.30272735375</v>
      </c>
      <c r="K342" s="26" t="str">
        <f t="shared" si="16"/>
        <v>Good</v>
      </c>
      <c r="L342" s="25">
        <f t="shared" si="17"/>
        <v>3015</v>
      </c>
      <c r="M342" s="25">
        <f t="shared" si="11"/>
        <v>674.62057901529738</v>
      </c>
      <c r="N342" s="27">
        <f t="shared" si="12"/>
        <v>2778.601708374732</v>
      </c>
      <c r="O342" s="12" t="str">
        <f t="shared" si="13"/>
        <v>For Replacement</v>
      </c>
      <c r="P342" s="27">
        <f t="shared" si="14"/>
        <v>3021.5</v>
      </c>
      <c r="Q342" s="25">
        <f t="shared" si="15"/>
        <v>3021.5</v>
      </c>
    </row>
    <row r="343" spans="6:17" ht="15.75" customHeight="1" x14ac:dyDescent="0.2">
      <c r="F343" s="16">
        <v>45288.536530697282</v>
      </c>
      <c r="G343" s="34">
        <v>45292.691267536698</v>
      </c>
      <c r="H343" s="27">
        <v>3181</v>
      </c>
      <c r="I343" s="27">
        <f t="shared" si="9"/>
        <v>-764.65463351210815</v>
      </c>
      <c r="J343" s="27">
        <f t="shared" si="10"/>
        <v>4310.30272735375</v>
      </c>
      <c r="K343" s="26" t="str">
        <f t="shared" si="16"/>
        <v>Good</v>
      </c>
      <c r="L343" s="25">
        <f t="shared" si="17"/>
        <v>3181</v>
      </c>
      <c r="M343" s="25">
        <f t="shared" si="11"/>
        <v>674.62057901529738</v>
      </c>
      <c r="N343" s="27">
        <f t="shared" si="12"/>
        <v>2778.601708374732</v>
      </c>
      <c r="O343" s="12" t="str">
        <f t="shared" si="13"/>
        <v>For Replacement</v>
      </c>
      <c r="P343" s="27">
        <f t="shared" si="14"/>
        <v>3026</v>
      </c>
      <c r="Q343" s="25">
        <f t="shared" si="15"/>
        <v>3026</v>
      </c>
    </row>
    <row r="344" spans="6:17" ht="15.75" customHeight="1" x14ac:dyDescent="0.2">
      <c r="F344" s="16">
        <v>45287.926903105072</v>
      </c>
      <c r="G344" s="34">
        <v>45292.145675766471</v>
      </c>
      <c r="H344" s="27">
        <v>3037</v>
      </c>
      <c r="I344" s="27">
        <f t="shared" si="9"/>
        <v>-764.65463351210815</v>
      </c>
      <c r="J344" s="27">
        <f t="shared" si="10"/>
        <v>4310.30272735375</v>
      </c>
      <c r="K344" s="26" t="str">
        <f t="shared" si="16"/>
        <v>Good</v>
      </c>
      <c r="L344" s="25">
        <f t="shared" si="17"/>
        <v>3037</v>
      </c>
      <c r="M344" s="25">
        <f t="shared" si="11"/>
        <v>674.62057901529738</v>
      </c>
      <c r="N344" s="27">
        <f t="shared" si="12"/>
        <v>2778.601708374732</v>
      </c>
      <c r="O344" s="12" t="str">
        <f t="shared" si="13"/>
        <v>For Replacement</v>
      </c>
      <c r="P344" s="27">
        <f t="shared" si="14"/>
        <v>3098.5</v>
      </c>
      <c r="Q344" s="25">
        <f t="shared" si="15"/>
        <v>3098.5</v>
      </c>
    </row>
    <row r="345" spans="6:17" ht="15.75" customHeight="1" x14ac:dyDescent="0.2">
      <c r="F345" s="16">
        <v>45287.359936762026</v>
      </c>
      <c r="G345" s="34">
        <v>45289.892116337993</v>
      </c>
      <c r="H345" s="27">
        <v>3016</v>
      </c>
      <c r="I345" s="27">
        <f t="shared" si="9"/>
        <v>-764.65463351210815</v>
      </c>
      <c r="J345" s="27">
        <f t="shared" si="10"/>
        <v>4310.30272735375</v>
      </c>
      <c r="K345" s="26" t="str">
        <f t="shared" si="16"/>
        <v>Good</v>
      </c>
      <c r="L345" s="25">
        <f t="shared" si="17"/>
        <v>3016</v>
      </c>
      <c r="M345" s="25">
        <f t="shared" si="11"/>
        <v>674.62057901529738</v>
      </c>
      <c r="N345" s="27">
        <f t="shared" si="12"/>
        <v>2778.601708374732</v>
      </c>
      <c r="O345" s="12" t="str">
        <f t="shared" si="13"/>
        <v>For Replacement</v>
      </c>
      <c r="P345" s="27">
        <f t="shared" si="14"/>
        <v>3005.5</v>
      </c>
      <c r="Q345" s="25">
        <f t="shared" si="15"/>
        <v>3005.5</v>
      </c>
    </row>
    <row r="346" spans="6:17" ht="15.75" customHeight="1" x14ac:dyDescent="0.2">
      <c r="F346" s="16">
        <v>45286.764056595777</v>
      </c>
      <c r="G346" s="34">
        <v>45289.348720914357</v>
      </c>
      <c r="H346" s="27">
        <v>2974</v>
      </c>
      <c r="I346" s="27">
        <f t="shared" si="9"/>
        <v>-764.65463351210815</v>
      </c>
      <c r="J346" s="27">
        <f t="shared" si="10"/>
        <v>4310.30272735375</v>
      </c>
      <c r="K346" s="26" t="str">
        <f t="shared" si="16"/>
        <v>Good</v>
      </c>
      <c r="L346" s="25">
        <f t="shared" si="17"/>
        <v>2974</v>
      </c>
      <c r="M346" s="25">
        <f t="shared" si="11"/>
        <v>674.62057901529738</v>
      </c>
      <c r="N346" s="27">
        <f t="shared" si="12"/>
        <v>2778.601708374732</v>
      </c>
      <c r="O346" s="12" t="str">
        <f t="shared" si="13"/>
        <v>For Replacement</v>
      </c>
      <c r="P346" s="27">
        <f t="shared" si="14"/>
        <v>3146.5</v>
      </c>
      <c r="Q346" s="25">
        <f t="shared" si="15"/>
        <v>3146.5</v>
      </c>
    </row>
    <row r="347" spans="6:17" ht="15.75" customHeight="1" x14ac:dyDescent="0.2">
      <c r="F347" s="16">
        <v>45286.168603367718</v>
      </c>
      <c r="G347" s="34">
        <v>45288.81639615391</v>
      </c>
      <c r="H347" s="27">
        <v>3277</v>
      </c>
      <c r="I347" s="27">
        <f t="shared" si="9"/>
        <v>-764.65463351210815</v>
      </c>
      <c r="J347" s="27">
        <f t="shared" si="10"/>
        <v>4310.30272735375</v>
      </c>
      <c r="K347" s="26" t="str">
        <f t="shared" si="16"/>
        <v>Good</v>
      </c>
      <c r="L347" s="25">
        <f t="shared" si="17"/>
        <v>3277</v>
      </c>
      <c r="M347" s="25">
        <f t="shared" si="11"/>
        <v>674.62057901529738</v>
      </c>
      <c r="N347" s="27">
        <f t="shared" si="12"/>
        <v>2778.601708374732</v>
      </c>
      <c r="O347" s="12" t="str">
        <f t="shared" si="13"/>
        <v>For Replacement</v>
      </c>
      <c r="P347" s="27">
        <f t="shared" si="14"/>
        <v>2999</v>
      </c>
      <c r="Q347" s="25">
        <f t="shared" si="15"/>
        <v>2999</v>
      </c>
    </row>
    <row r="348" spans="6:17" ht="15.75" customHeight="1" x14ac:dyDescent="0.2">
      <c r="F348" s="16">
        <v>45285.625774224842</v>
      </c>
      <c r="G348" s="34">
        <v>45288.253575140065</v>
      </c>
      <c r="H348" s="27">
        <v>3024</v>
      </c>
      <c r="I348" s="27">
        <f t="shared" si="9"/>
        <v>-764.65463351210815</v>
      </c>
      <c r="J348" s="27">
        <f t="shared" si="10"/>
        <v>4310.30272735375</v>
      </c>
      <c r="K348" s="26" t="str">
        <f t="shared" si="16"/>
        <v>Good</v>
      </c>
      <c r="L348" s="25">
        <f t="shared" si="17"/>
        <v>3024</v>
      </c>
      <c r="M348" s="25">
        <f t="shared" si="11"/>
        <v>674.62057901529738</v>
      </c>
      <c r="N348" s="27">
        <f t="shared" si="12"/>
        <v>2778.601708374732</v>
      </c>
      <c r="O348" s="12" t="str">
        <f t="shared" si="13"/>
        <v>For Replacement</v>
      </c>
      <c r="P348" s="27">
        <f t="shared" si="14"/>
        <v>3190.5</v>
      </c>
      <c r="Q348" s="25">
        <f t="shared" si="15"/>
        <v>3190.5</v>
      </c>
    </row>
    <row r="349" spans="6:17" ht="15.75" customHeight="1" x14ac:dyDescent="0.2">
      <c r="F349" s="16">
        <v>45285.059285084084</v>
      </c>
      <c r="G349" s="34">
        <v>45287.721171333083</v>
      </c>
      <c r="H349" s="27">
        <v>3104</v>
      </c>
      <c r="I349" s="27">
        <f t="shared" si="9"/>
        <v>-764.65463351210815</v>
      </c>
      <c r="J349" s="27">
        <f t="shared" si="10"/>
        <v>4310.30272735375</v>
      </c>
      <c r="K349" s="26" t="str">
        <f t="shared" si="16"/>
        <v>Good</v>
      </c>
      <c r="L349" s="25">
        <f t="shared" si="17"/>
        <v>3104</v>
      </c>
      <c r="M349" s="25">
        <f t="shared" si="11"/>
        <v>674.62057901529738</v>
      </c>
      <c r="N349" s="27">
        <f t="shared" si="12"/>
        <v>2778.601708374732</v>
      </c>
      <c r="O349" s="12" t="str">
        <f t="shared" si="13"/>
        <v>For Replacement</v>
      </c>
      <c r="P349" s="27">
        <f t="shared" si="14"/>
        <v>2905</v>
      </c>
      <c r="Q349" s="25">
        <f t="shared" si="15"/>
        <v>2905</v>
      </c>
    </row>
    <row r="350" spans="6:17" ht="15.75" customHeight="1" x14ac:dyDescent="0.2">
      <c r="F350" s="16">
        <v>45282.734202031104</v>
      </c>
      <c r="G350" s="34">
        <v>45287.138086787789</v>
      </c>
      <c r="H350" s="27">
        <v>2786</v>
      </c>
      <c r="I350" s="27">
        <f t="shared" si="9"/>
        <v>-764.65463351210815</v>
      </c>
      <c r="J350" s="27">
        <f t="shared" si="10"/>
        <v>4310.30272735375</v>
      </c>
      <c r="K350" s="26" t="str">
        <f t="shared" si="16"/>
        <v>Good</v>
      </c>
      <c r="L350" s="25">
        <f t="shared" si="17"/>
        <v>2786</v>
      </c>
      <c r="M350" s="25">
        <f t="shared" si="11"/>
        <v>674.62057901529738</v>
      </c>
      <c r="N350" s="27">
        <f t="shared" si="12"/>
        <v>2778.601708374732</v>
      </c>
      <c r="O350" s="12" t="str">
        <f t="shared" si="13"/>
        <v>For Replacement</v>
      </c>
      <c r="P350" s="27">
        <f t="shared" si="14"/>
        <v>3126</v>
      </c>
      <c r="Q350" s="25">
        <f t="shared" si="15"/>
        <v>3126</v>
      </c>
    </row>
    <row r="351" spans="6:17" ht="15.75" customHeight="1" x14ac:dyDescent="0.2">
      <c r="F351" s="16">
        <v>45282.138129246188</v>
      </c>
      <c r="G351" s="34">
        <v>45286.566578451464</v>
      </c>
      <c r="H351" s="27">
        <v>3148</v>
      </c>
      <c r="I351" s="27">
        <f t="shared" si="9"/>
        <v>-764.65463351210815</v>
      </c>
      <c r="J351" s="27">
        <f t="shared" si="10"/>
        <v>4310.30272735375</v>
      </c>
      <c r="K351" s="26" t="str">
        <f t="shared" si="16"/>
        <v>Good</v>
      </c>
      <c r="L351" s="25">
        <f t="shared" si="17"/>
        <v>3148</v>
      </c>
      <c r="M351" s="25">
        <f t="shared" si="11"/>
        <v>674.62057901529738</v>
      </c>
      <c r="N351" s="27">
        <f t="shared" si="12"/>
        <v>2778.601708374732</v>
      </c>
      <c r="O351" s="12" t="str">
        <f t="shared" si="13"/>
        <v>For Replacement</v>
      </c>
      <c r="P351" s="27">
        <f t="shared" si="14"/>
        <v>2843.5</v>
      </c>
      <c r="Q351" s="25">
        <f t="shared" si="15"/>
        <v>2843.5</v>
      </c>
    </row>
    <row r="352" spans="6:17" ht="15.75" customHeight="1" x14ac:dyDescent="0.2">
      <c r="F352" s="16">
        <v>45281.591668889188</v>
      </c>
      <c r="G352" s="34">
        <v>45285.962218858229</v>
      </c>
      <c r="H352" s="27">
        <v>2901</v>
      </c>
      <c r="I352" s="27">
        <f t="shared" si="9"/>
        <v>-764.65463351210815</v>
      </c>
      <c r="J352" s="27">
        <f t="shared" si="10"/>
        <v>4310.30272735375</v>
      </c>
      <c r="K352" s="26" t="str">
        <f t="shared" si="16"/>
        <v>Good</v>
      </c>
      <c r="L352" s="25">
        <f t="shared" si="17"/>
        <v>2901</v>
      </c>
      <c r="M352" s="25">
        <f t="shared" si="11"/>
        <v>674.62057901529738</v>
      </c>
      <c r="N352" s="27">
        <f t="shared" si="12"/>
        <v>2778.601708374732</v>
      </c>
      <c r="O352" s="12" t="str">
        <f t="shared" si="13"/>
        <v>For Replacement</v>
      </c>
      <c r="P352" s="27">
        <f t="shared" si="14"/>
        <v>3239</v>
      </c>
      <c r="Q352" s="25">
        <f t="shared" si="15"/>
        <v>3239</v>
      </c>
    </row>
    <row r="353" spans="6:17" ht="15.75" customHeight="1" x14ac:dyDescent="0.2">
      <c r="F353" s="16">
        <v>45280.999019032162</v>
      </c>
      <c r="G353" s="34">
        <v>45285.417237460701</v>
      </c>
      <c r="H353" s="27">
        <v>3330</v>
      </c>
      <c r="I353" s="27">
        <f t="shared" si="9"/>
        <v>-764.65463351210815</v>
      </c>
      <c r="J353" s="27">
        <f t="shared" si="10"/>
        <v>4310.30272735375</v>
      </c>
      <c r="K353" s="26" t="str">
        <f t="shared" si="16"/>
        <v>Good</v>
      </c>
      <c r="L353" s="25">
        <f t="shared" si="17"/>
        <v>3330</v>
      </c>
      <c r="M353" s="25">
        <f t="shared" si="11"/>
        <v>674.62057901529738</v>
      </c>
      <c r="N353" s="27">
        <f t="shared" si="12"/>
        <v>2778.601708374732</v>
      </c>
      <c r="O353" s="12" t="str">
        <f t="shared" si="13"/>
        <v>For Replacement</v>
      </c>
      <c r="P353" s="27">
        <f t="shared" si="14"/>
        <v>2826.5</v>
      </c>
      <c r="Q353" s="25">
        <f t="shared" si="15"/>
        <v>2826.5</v>
      </c>
    </row>
    <row r="354" spans="6:17" ht="15.75" customHeight="1" x14ac:dyDescent="0.2">
      <c r="F354" s="16">
        <v>45280.409063362931</v>
      </c>
      <c r="G354" s="34">
        <v>45282.616672094045</v>
      </c>
      <c r="H354" s="27">
        <v>2752</v>
      </c>
      <c r="I354" s="27">
        <f t="shared" si="9"/>
        <v>-764.65463351210815</v>
      </c>
      <c r="J354" s="27">
        <f t="shared" si="10"/>
        <v>4310.30272735375</v>
      </c>
      <c r="K354" s="26" t="str">
        <f t="shared" si="16"/>
        <v>Good</v>
      </c>
      <c r="L354" s="25">
        <f t="shared" si="17"/>
        <v>2752</v>
      </c>
      <c r="M354" s="25">
        <f t="shared" si="11"/>
        <v>674.62057901529738</v>
      </c>
      <c r="N354" s="27">
        <f t="shared" si="12"/>
        <v>2778.601708374732</v>
      </c>
      <c r="O354" s="12" t="str">
        <f t="shared" si="13"/>
        <v>Good</v>
      </c>
      <c r="P354" s="27">
        <f t="shared" si="14"/>
        <v>2752</v>
      </c>
      <c r="Q354" s="25">
        <f t="shared" si="15"/>
        <v>2752</v>
      </c>
    </row>
    <row r="355" spans="6:17" ht="15.75" customHeight="1" x14ac:dyDescent="0.2">
      <c r="F355" s="16">
        <v>45279.832334394479</v>
      </c>
      <c r="G355" s="34">
        <v>45282.017672441427</v>
      </c>
      <c r="H355" s="27">
        <v>2711</v>
      </c>
      <c r="I355" s="27">
        <f t="shared" si="9"/>
        <v>-764.65463351210815</v>
      </c>
      <c r="J355" s="27">
        <f t="shared" si="10"/>
        <v>4310.30272735375</v>
      </c>
      <c r="K355" s="26" t="str">
        <f t="shared" si="16"/>
        <v>Good</v>
      </c>
      <c r="L355" s="25">
        <f t="shared" si="17"/>
        <v>2711</v>
      </c>
      <c r="M355" s="25">
        <f t="shared" si="11"/>
        <v>674.62057901529738</v>
      </c>
      <c r="N355" s="27">
        <f t="shared" si="12"/>
        <v>2778.601708374732</v>
      </c>
      <c r="O355" s="12" t="str">
        <f t="shared" si="13"/>
        <v>Good</v>
      </c>
      <c r="P355" s="27">
        <f t="shared" si="14"/>
        <v>2711</v>
      </c>
      <c r="Q355" s="25">
        <f t="shared" si="15"/>
        <v>2711</v>
      </c>
    </row>
    <row r="356" spans="6:17" ht="15.75" customHeight="1" x14ac:dyDescent="0.2">
      <c r="F356" s="16">
        <v>45279.30099151381</v>
      </c>
      <c r="G356" s="34">
        <v>45281.423763876388</v>
      </c>
      <c r="H356" s="27">
        <v>2788</v>
      </c>
      <c r="I356" s="27">
        <f t="shared" si="9"/>
        <v>-764.65463351210815</v>
      </c>
      <c r="J356" s="27">
        <f t="shared" si="10"/>
        <v>4310.30272735375</v>
      </c>
      <c r="K356" s="26" t="str">
        <f t="shared" si="16"/>
        <v>Good</v>
      </c>
      <c r="L356" s="25">
        <f t="shared" si="17"/>
        <v>2788</v>
      </c>
      <c r="M356" s="25">
        <f t="shared" si="11"/>
        <v>674.62057901529738</v>
      </c>
      <c r="N356" s="27">
        <f t="shared" si="12"/>
        <v>2778.601708374732</v>
      </c>
      <c r="O356" s="12" t="str">
        <f t="shared" si="13"/>
        <v>For Replacement</v>
      </c>
      <c r="P356" s="27">
        <f t="shared" si="14"/>
        <v>2841</v>
      </c>
      <c r="Q356" s="25">
        <f t="shared" si="15"/>
        <v>2841</v>
      </c>
    </row>
    <row r="357" spans="6:17" ht="15.75" customHeight="1" x14ac:dyDescent="0.2">
      <c r="F357" s="16">
        <v>45278.764961189641</v>
      </c>
      <c r="G357" s="34">
        <v>45280.88530624898</v>
      </c>
      <c r="H357" s="27">
        <v>2971</v>
      </c>
      <c r="I357" s="27">
        <f t="shared" si="9"/>
        <v>-764.65463351210815</v>
      </c>
      <c r="J357" s="27">
        <f t="shared" si="10"/>
        <v>4310.30272735375</v>
      </c>
      <c r="K357" s="26" t="str">
        <f t="shared" si="16"/>
        <v>Good</v>
      </c>
      <c r="L357" s="25">
        <f t="shared" si="17"/>
        <v>2971</v>
      </c>
      <c r="M357" s="25">
        <f t="shared" si="11"/>
        <v>674.62057901529738</v>
      </c>
      <c r="N357" s="27">
        <f t="shared" si="12"/>
        <v>2778.601708374732</v>
      </c>
      <c r="O357" s="12" t="str">
        <f t="shared" si="13"/>
        <v>For Replacement</v>
      </c>
      <c r="P357" s="27">
        <f t="shared" si="14"/>
        <v>2722.5</v>
      </c>
      <c r="Q357" s="25">
        <f t="shared" si="15"/>
        <v>2722.5</v>
      </c>
    </row>
    <row r="358" spans="6:17" ht="15.75" customHeight="1" x14ac:dyDescent="0.2">
      <c r="F358" s="16">
        <v>45278.232545829473</v>
      </c>
      <c r="G358" s="34">
        <v>45280.299126585902</v>
      </c>
      <c r="H358" s="27">
        <v>2657</v>
      </c>
      <c r="I358" s="27">
        <f t="shared" si="9"/>
        <v>-764.65463351210815</v>
      </c>
      <c r="J358" s="27">
        <f t="shared" si="10"/>
        <v>4310.30272735375</v>
      </c>
      <c r="K358" s="26" t="str">
        <f t="shared" si="16"/>
        <v>Good</v>
      </c>
      <c r="L358" s="25">
        <f t="shared" si="17"/>
        <v>2657</v>
      </c>
      <c r="M358" s="25">
        <f t="shared" si="11"/>
        <v>674.62057901529738</v>
      </c>
      <c r="N358" s="27">
        <f t="shared" si="12"/>
        <v>2778.601708374732</v>
      </c>
      <c r="O358" s="12" t="str">
        <f t="shared" si="13"/>
        <v>Good</v>
      </c>
      <c r="P358" s="27">
        <f t="shared" si="14"/>
        <v>2657</v>
      </c>
      <c r="Q358" s="25">
        <f t="shared" si="15"/>
        <v>2657</v>
      </c>
    </row>
    <row r="359" spans="6:17" ht="15.75" customHeight="1" x14ac:dyDescent="0.2">
      <c r="F359" s="16">
        <v>45275.442162574094</v>
      </c>
      <c r="G359" s="34">
        <v>45279.740575844356</v>
      </c>
      <c r="H359" s="27">
        <v>3026</v>
      </c>
      <c r="I359" s="27">
        <f t="shared" si="9"/>
        <v>-764.65463351210815</v>
      </c>
      <c r="J359" s="27">
        <f t="shared" si="10"/>
        <v>4310.30272735375</v>
      </c>
      <c r="K359" s="26" t="str">
        <f t="shared" si="16"/>
        <v>Good</v>
      </c>
      <c r="L359" s="25">
        <f t="shared" si="17"/>
        <v>3026</v>
      </c>
      <c r="M359" s="25">
        <f t="shared" si="11"/>
        <v>674.62057901529738</v>
      </c>
      <c r="N359" s="27">
        <f t="shared" si="12"/>
        <v>2778.601708374732</v>
      </c>
      <c r="O359" s="12" t="str">
        <f t="shared" si="13"/>
        <v>For Replacement</v>
      </c>
      <c r="P359" s="27">
        <f t="shared" si="14"/>
        <v>2787.5</v>
      </c>
      <c r="Q359" s="25">
        <f t="shared" si="15"/>
        <v>2787.5</v>
      </c>
    </row>
    <row r="360" spans="6:17" ht="15.75" customHeight="1" x14ac:dyDescent="0.2">
      <c r="F360" s="16">
        <v>45274.897028678031</v>
      </c>
      <c r="G360" s="34">
        <v>45279.132105294826</v>
      </c>
      <c r="H360" s="27">
        <v>2918</v>
      </c>
      <c r="I360" s="27">
        <f t="shared" si="9"/>
        <v>-764.65463351210815</v>
      </c>
      <c r="J360" s="27">
        <f t="shared" si="10"/>
        <v>4310.30272735375</v>
      </c>
      <c r="K360" s="26" t="str">
        <f t="shared" si="16"/>
        <v>Good</v>
      </c>
      <c r="L360" s="25">
        <f t="shared" si="17"/>
        <v>2918</v>
      </c>
      <c r="M360" s="25">
        <f t="shared" si="11"/>
        <v>674.62057901529738</v>
      </c>
      <c r="N360" s="27">
        <f t="shared" si="12"/>
        <v>2778.601708374732</v>
      </c>
      <c r="O360" s="12" t="str">
        <f t="shared" si="13"/>
        <v>For Replacement</v>
      </c>
      <c r="P360" s="27">
        <f t="shared" si="14"/>
        <v>3138</v>
      </c>
      <c r="Q360" s="25">
        <f t="shared" si="15"/>
        <v>3138</v>
      </c>
    </row>
    <row r="361" spans="6:17" ht="15.75" customHeight="1" x14ac:dyDescent="0.2">
      <c r="F361" s="16">
        <v>45274.315932673941</v>
      </c>
      <c r="G361" s="34">
        <v>45278.586273829525</v>
      </c>
      <c r="H361" s="27">
        <v>3250</v>
      </c>
      <c r="I361" s="27">
        <f t="shared" si="9"/>
        <v>-764.65463351210815</v>
      </c>
      <c r="J361" s="27">
        <f t="shared" si="10"/>
        <v>4310.30272735375</v>
      </c>
      <c r="K361" s="26" t="str">
        <f t="shared" si="16"/>
        <v>Good</v>
      </c>
      <c r="L361" s="25">
        <f t="shared" si="17"/>
        <v>3250</v>
      </c>
      <c r="M361" s="25">
        <f t="shared" si="11"/>
        <v>674.62057901529738</v>
      </c>
      <c r="N361" s="27">
        <f t="shared" si="12"/>
        <v>2778.601708374732</v>
      </c>
      <c r="O361" s="12" t="str">
        <f t="shared" si="13"/>
        <v>For Replacement</v>
      </c>
      <c r="P361" s="27">
        <f t="shared" si="14"/>
        <v>2789.5</v>
      </c>
      <c r="Q361" s="25">
        <f t="shared" si="15"/>
        <v>2789.5</v>
      </c>
    </row>
    <row r="362" spans="6:17" ht="15.75" customHeight="1" x14ac:dyDescent="0.2">
      <c r="F362" s="16">
        <v>45273.719174466351</v>
      </c>
      <c r="G362" s="34">
        <v>45278.008133105061</v>
      </c>
      <c r="H362" s="27">
        <v>2661</v>
      </c>
      <c r="I362" s="27">
        <f t="shared" si="9"/>
        <v>-764.65463351210815</v>
      </c>
      <c r="J362" s="27">
        <f t="shared" si="10"/>
        <v>4310.30272735375</v>
      </c>
      <c r="K362" s="26" t="str">
        <f t="shared" si="16"/>
        <v>Good</v>
      </c>
      <c r="L362" s="25">
        <f t="shared" si="17"/>
        <v>2661</v>
      </c>
      <c r="M362" s="25">
        <f t="shared" si="11"/>
        <v>674.62057901529738</v>
      </c>
      <c r="N362" s="27">
        <f t="shared" si="12"/>
        <v>2778.601708374732</v>
      </c>
      <c r="O362" s="12" t="str">
        <f t="shared" si="13"/>
        <v>Good</v>
      </c>
      <c r="P362" s="27">
        <f t="shared" si="14"/>
        <v>2661</v>
      </c>
      <c r="Q362" s="25">
        <f t="shared" si="15"/>
        <v>2661</v>
      </c>
    </row>
    <row r="363" spans="6:17" ht="15.75" customHeight="1" x14ac:dyDescent="0.2">
      <c r="F363" s="16">
        <v>45273.169351403893</v>
      </c>
      <c r="G363" s="34">
        <v>45275.719947991165</v>
      </c>
      <c r="H363" s="27">
        <v>3034</v>
      </c>
      <c r="I363" s="27">
        <f t="shared" si="9"/>
        <v>-764.65463351210815</v>
      </c>
      <c r="J363" s="27">
        <f t="shared" si="10"/>
        <v>4310.30272735375</v>
      </c>
      <c r="K363" s="26" t="str">
        <f t="shared" si="16"/>
        <v>Good</v>
      </c>
      <c r="L363" s="25">
        <f t="shared" si="17"/>
        <v>3034</v>
      </c>
      <c r="M363" s="25">
        <f t="shared" si="11"/>
        <v>674.62057901529738</v>
      </c>
      <c r="N363" s="27">
        <f t="shared" si="12"/>
        <v>2778.601708374732</v>
      </c>
      <c r="O363" s="12" t="str">
        <f t="shared" si="13"/>
        <v>For Replacement</v>
      </c>
      <c r="P363" s="27">
        <f t="shared" si="14"/>
        <v>2747.5</v>
      </c>
      <c r="Q363" s="25">
        <f t="shared" si="15"/>
        <v>2747.5</v>
      </c>
    </row>
    <row r="364" spans="6:17" ht="15.75" customHeight="1" x14ac:dyDescent="0.2">
      <c r="F364" s="16">
        <v>45272.622234610935</v>
      </c>
      <c r="G364" s="34">
        <v>45275.17561042538</v>
      </c>
      <c r="H364" s="27">
        <v>2834</v>
      </c>
      <c r="I364" s="27">
        <f t="shared" si="9"/>
        <v>-764.65463351210815</v>
      </c>
      <c r="J364" s="27">
        <f t="shared" si="10"/>
        <v>4310.30272735375</v>
      </c>
      <c r="K364" s="26" t="str">
        <f t="shared" si="16"/>
        <v>Good</v>
      </c>
      <c r="L364" s="25">
        <f t="shared" si="17"/>
        <v>2834</v>
      </c>
      <c r="M364" s="25">
        <f t="shared" si="11"/>
        <v>674.62057901529738</v>
      </c>
      <c r="N364" s="27">
        <f t="shared" si="12"/>
        <v>2778.601708374732</v>
      </c>
      <c r="O364" s="12" t="str">
        <f t="shared" si="13"/>
        <v>For Replacement</v>
      </c>
      <c r="P364" s="27">
        <f t="shared" si="14"/>
        <v>2816.5</v>
      </c>
      <c r="Q364" s="25">
        <f t="shared" si="15"/>
        <v>2816.5</v>
      </c>
    </row>
    <row r="365" spans="6:17" ht="15.75" customHeight="1" x14ac:dyDescent="0.2">
      <c r="F365" s="16">
        <v>45272.088760763691</v>
      </c>
      <c r="G365" s="34">
        <v>45274.636608558758</v>
      </c>
      <c r="H365" s="27">
        <v>2599</v>
      </c>
      <c r="I365" s="27">
        <f t="shared" si="9"/>
        <v>-764.65463351210815</v>
      </c>
      <c r="J365" s="27">
        <f t="shared" si="10"/>
        <v>4310.30272735375</v>
      </c>
      <c r="K365" s="26" t="str">
        <f t="shared" si="16"/>
        <v>Good</v>
      </c>
      <c r="L365" s="25">
        <f t="shared" si="17"/>
        <v>2599</v>
      </c>
      <c r="M365" s="25">
        <f t="shared" si="11"/>
        <v>674.62057901529738</v>
      </c>
      <c r="N365" s="27">
        <f t="shared" si="12"/>
        <v>2778.601708374732</v>
      </c>
      <c r="O365" s="12" t="str">
        <f t="shared" si="13"/>
        <v>Good</v>
      </c>
      <c r="P365" s="27">
        <f t="shared" si="14"/>
        <v>2599</v>
      </c>
      <c r="Q365" s="25">
        <f t="shared" si="15"/>
        <v>2599</v>
      </c>
    </row>
    <row r="366" spans="6:17" ht="15.75" customHeight="1" x14ac:dyDescent="0.2">
      <c r="F366" s="16">
        <v>45271.501686095522</v>
      </c>
      <c r="G366" s="34">
        <v>45274.087467655161</v>
      </c>
      <c r="H366" s="27">
        <v>2820</v>
      </c>
      <c r="I366" s="27">
        <f t="shared" si="9"/>
        <v>-764.65463351210815</v>
      </c>
      <c r="J366" s="27">
        <f t="shared" si="10"/>
        <v>4310.30272735375</v>
      </c>
      <c r="K366" s="26" t="str">
        <f t="shared" si="16"/>
        <v>Good</v>
      </c>
      <c r="L366" s="25">
        <f t="shared" si="17"/>
        <v>2820</v>
      </c>
      <c r="M366" s="25">
        <f t="shared" si="11"/>
        <v>674.62057901529738</v>
      </c>
      <c r="N366" s="27">
        <f t="shared" si="12"/>
        <v>2778.601708374732</v>
      </c>
      <c r="O366" s="12" t="str">
        <f t="shared" si="13"/>
        <v>For Replacement</v>
      </c>
      <c r="P366" s="27">
        <f t="shared" si="14"/>
        <v>2573</v>
      </c>
      <c r="Q366" s="25">
        <f t="shared" si="15"/>
        <v>2573</v>
      </c>
    </row>
    <row r="367" spans="6:17" ht="15.75" customHeight="1" x14ac:dyDescent="0.2">
      <c r="F367" s="16">
        <v>45268.667484522884</v>
      </c>
      <c r="G367" s="34">
        <v>45273.4975202856</v>
      </c>
      <c r="H367" s="27">
        <v>2547</v>
      </c>
      <c r="I367" s="27">
        <f t="shared" si="9"/>
        <v>-764.65463351210815</v>
      </c>
      <c r="J367" s="27">
        <f t="shared" si="10"/>
        <v>4310.30272735375</v>
      </c>
      <c r="K367" s="26" t="str">
        <f t="shared" si="16"/>
        <v>Good</v>
      </c>
      <c r="L367" s="25">
        <f t="shared" si="17"/>
        <v>2547</v>
      </c>
      <c r="M367" s="25">
        <f t="shared" si="11"/>
        <v>674.62057901529738</v>
      </c>
      <c r="N367" s="27">
        <f t="shared" si="12"/>
        <v>2778.601708374732</v>
      </c>
      <c r="O367" s="12" t="str">
        <f t="shared" si="13"/>
        <v>Good</v>
      </c>
      <c r="P367" s="27">
        <f t="shared" si="14"/>
        <v>2547</v>
      </c>
      <c r="Q367" s="25">
        <f t="shared" si="15"/>
        <v>2547</v>
      </c>
    </row>
    <row r="368" spans="6:17" ht="15.75" customHeight="1" x14ac:dyDescent="0.2">
      <c r="F368" s="16">
        <v>45268.101318058194</v>
      </c>
      <c r="G368" s="34">
        <v>45272.922773352671</v>
      </c>
      <c r="H368" s="27">
        <v>2651</v>
      </c>
      <c r="I368" s="27">
        <f t="shared" si="9"/>
        <v>-764.65463351210815</v>
      </c>
      <c r="J368" s="27">
        <f t="shared" si="10"/>
        <v>4310.30272735375</v>
      </c>
      <c r="K368" s="26" t="str">
        <f t="shared" si="16"/>
        <v>Good</v>
      </c>
      <c r="L368" s="25">
        <f t="shared" si="17"/>
        <v>2651</v>
      </c>
      <c r="M368" s="25">
        <f t="shared" si="11"/>
        <v>674.62057901529738</v>
      </c>
      <c r="N368" s="27">
        <f t="shared" si="12"/>
        <v>2778.601708374732</v>
      </c>
      <c r="O368" s="12" t="str">
        <f t="shared" si="13"/>
        <v>Good</v>
      </c>
      <c r="P368" s="27">
        <f t="shared" si="14"/>
        <v>2651</v>
      </c>
      <c r="Q368" s="25">
        <f t="shared" si="15"/>
        <v>2651</v>
      </c>
    </row>
    <row r="369" spans="6:17" ht="15.75" customHeight="1" x14ac:dyDescent="0.2">
      <c r="F369" s="16">
        <v>45267.487544659598</v>
      </c>
      <c r="G369" s="34">
        <v>45272.381931954777</v>
      </c>
      <c r="H369" s="27">
        <v>2727</v>
      </c>
      <c r="I369" s="27">
        <f t="shared" si="9"/>
        <v>-764.65463351210815</v>
      </c>
      <c r="J369" s="27">
        <f t="shared" si="10"/>
        <v>4310.30272735375</v>
      </c>
      <c r="K369" s="26" t="str">
        <f t="shared" si="16"/>
        <v>Good</v>
      </c>
      <c r="L369" s="25">
        <f t="shared" si="17"/>
        <v>2727</v>
      </c>
      <c r="M369" s="25">
        <f t="shared" si="11"/>
        <v>674.62057901529738</v>
      </c>
      <c r="N369" s="27">
        <f t="shared" si="12"/>
        <v>2778.601708374732</v>
      </c>
      <c r="O369" s="12" t="str">
        <f t="shared" si="13"/>
        <v>Good</v>
      </c>
      <c r="P369" s="27">
        <f t="shared" si="14"/>
        <v>2727</v>
      </c>
      <c r="Q369" s="25">
        <f t="shared" si="15"/>
        <v>2727</v>
      </c>
    </row>
    <row r="370" spans="6:17" ht="15.75" customHeight="1" x14ac:dyDescent="0.2">
      <c r="F370" s="16">
        <v>45266.957107099945</v>
      </c>
      <c r="G370" s="34">
        <v>45271.838556845301</v>
      </c>
      <c r="H370" s="27">
        <v>2615</v>
      </c>
      <c r="I370" s="27">
        <f t="shared" si="9"/>
        <v>-764.65463351210815</v>
      </c>
      <c r="J370" s="27">
        <f t="shared" si="10"/>
        <v>4310.30272735375</v>
      </c>
      <c r="K370" s="26" t="str">
        <f t="shared" si="16"/>
        <v>Good</v>
      </c>
      <c r="L370" s="25">
        <f t="shared" si="17"/>
        <v>2615</v>
      </c>
      <c r="M370" s="25">
        <f t="shared" si="11"/>
        <v>674.62057901529738</v>
      </c>
      <c r="N370" s="27">
        <f t="shared" si="12"/>
        <v>2778.601708374732</v>
      </c>
      <c r="O370" s="12" t="str">
        <f t="shared" si="13"/>
        <v>Good</v>
      </c>
      <c r="P370" s="27">
        <f t="shared" si="14"/>
        <v>2615</v>
      </c>
      <c r="Q370" s="25">
        <f t="shared" si="15"/>
        <v>2615</v>
      </c>
    </row>
    <row r="371" spans="6:17" ht="15.75" customHeight="1" x14ac:dyDescent="0.2">
      <c r="F371" s="16">
        <v>45266.356608649374</v>
      </c>
      <c r="G371" s="34">
        <v>45271.231526266718</v>
      </c>
      <c r="H371" s="27">
        <v>3095</v>
      </c>
      <c r="I371" s="27">
        <f t="shared" si="9"/>
        <v>-764.65463351210815</v>
      </c>
      <c r="J371" s="27">
        <f t="shared" si="10"/>
        <v>4310.30272735375</v>
      </c>
      <c r="K371" s="26" t="str">
        <f t="shared" si="16"/>
        <v>Good</v>
      </c>
      <c r="L371" s="25">
        <f t="shared" si="17"/>
        <v>3095</v>
      </c>
      <c r="M371" s="25">
        <f t="shared" si="11"/>
        <v>674.62057901529738</v>
      </c>
      <c r="N371" s="27">
        <f t="shared" si="12"/>
        <v>2778.601708374732</v>
      </c>
      <c r="O371" s="12" t="str">
        <f t="shared" si="13"/>
        <v>For Replacement</v>
      </c>
      <c r="P371" s="27">
        <f t="shared" si="14"/>
        <v>2487</v>
      </c>
      <c r="Q371" s="25">
        <f t="shared" si="15"/>
        <v>2487</v>
      </c>
    </row>
    <row r="372" spans="6:17" ht="15.75" customHeight="1" x14ac:dyDescent="0.2">
      <c r="F372" s="16">
        <v>45265.744960446951</v>
      </c>
      <c r="G372" s="34">
        <v>45268.925795184587</v>
      </c>
      <c r="H372" s="27">
        <v>2359</v>
      </c>
      <c r="I372" s="27">
        <f t="shared" si="9"/>
        <v>-764.65463351210815</v>
      </c>
      <c r="J372" s="27">
        <f t="shared" si="10"/>
        <v>4310.30272735375</v>
      </c>
      <c r="K372" s="26" t="str">
        <f t="shared" si="16"/>
        <v>Good</v>
      </c>
      <c r="L372" s="25">
        <f t="shared" si="17"/>
        <v>2359</v>
      </c>
      <c r="M372" s="25">
        <f t="shared" si="11"/>
        <v>674.62057901529738</v>
      </c>
      <c r="N372" s="27">
        <f t="shared" si="12"/>
        <v>2778.601708374732</v>
      </c>
      <c r="O372" s="12" t="str">
        <f t="shared" si="13"/>
        <v>Good</v>
      </c>
      <c r="P372" s="27">
        <f t="shared" si="14"/>
        <v>2359</v>
      </c>
      <c r="Q372" s="25">
        <f t="shared" si="15"/>
        <v>2359</v>
      </c>
    </row>
    <row r="373" spans="6:17" ht="15.75" customHeight="1" x14ac:dyDescent="0.2">
      <c r="F373" s="16">
        <v>45265.158450550276</v>
      </c>
      <c r="G373" s="34">
        <v>45268.375893619486</v>
      </c>
      <c r="H373" s="27">
        <v>2974</v>
      </c>
      <c r="I373" s="27">
        <f t="shared" si="9"/>
        <v>-764.65463351210815</v>
      </c>
      <c r="J373" s="27">
        <f t="shared" si="10"/>
        <v>4310.30272735375</v>
      </c>
      <c r="K373" s="26" t="str">
        <f t="shared" si="16"/>
        <v>Good</v>
      </c>
      <c r="L373" s="25">
        <f t="shared" si="17"/>
        <v>2974</v>
      </c>
      <c r="M373" s="25">
        <f t="shared" si="11"/>
        <v>674.62057901529738</v>
      </c>
      <c r="N373" s="27">
        <f t="shared" si="12"/>
        <v>2778.601708374732</v>
      </c>
      <c r="O373" s="12" t="str">
        <f t="shared" si="13"/>
        <v>For Replacement</v>
      </c>
      <c r="P373" s="27">
        <f t="shared" si="14"/>
        <v>2654</v>
      </c>
      <c r="Q373" s="25">
        <f t="shared" si="15"/>
        <v>2654</v>
      </c>
    </row>
    <row r="374" spans="6:17" ht="15.75" customHeight="1" x14ac:dyDescent="0.2">
      <c r="F374" s="16">
        <v>45264.576862574751</v>
      </c>
      <c r="G374" s="34">
        <v>45267.798369763972</v>
      </c>
      <c r="H374" s="27">
        <v>2949</v>
      </c>
      <c r="I374" s="27">
        <f t="shared" si="9"/>
        <v>-764.65463351210815</v>
      </c>
      <c r="J374" s="27">
        <f t="shared" si="10"/>
        <v>4310.30272735375</v>
      </c>
      <c r="K374" s="26" t="str">
        <f t="shared" si="16"/>
        <v>Good</v>
      </c>
      <c r="L374" s="25">
        <f t="shared" si="17"/>
        <v>2949</v>
      </c>
      <c r="M374" s="25">
        <f t="shared" si="11"/>
        <v>674.62057901529738</v>
      </c>
      <c r="N374" s="27">
        <f t="shared" si="12"/>
        <v>2778.601708374732</v>
      </c>
      <c r="O374" s="12" t="str">
        <f t="shared" si="13"/>
        <v>For Replacement</v>
      </c>
      <c r="P374" s="27">
        <f t="shared" si="14"/>
        <v>2873</v>
      </c>
      <c r="Q374" s="25">
        <f t="shared" si="15"/>
        <v>2873</v>
      </c>
    </row>
    <row r="375" spans="6:17" ht="15.75" customHeight="1" x14ac:dyDescent="0.2">
      <c r="F375" s="16">
        <v>45264.044453012699</v>
      </c>
      <c r="G375" s="34">
        <v>45267.209357137493</v>
      </c>
      <c r="H375" s="27">
        <v>2772</v>
      </c>
      <c r="I375" s="27">
        <f t="shared" si="9"/>
        <v>-764.65463351210815</v>
      </c>
      <c r="J375" s="27">
        <f t="shared" si="10"/>
        <v>4310.30272735375</v>
      </c>
      <c r="K375" s="26" t="str">
        <f t="shared" si="16"/>
        <v>Good</v>
      </c>
      <c r="L375" s="25">
        <f t="shared" si="17"/>
        <v>2772</v>
      </c>
      <c r="M375" s="25">
        <f t="shared" si="11"/>
        <v>674.62057901529738</v>
      </c>
      <c r="N375" s="27">
        <f t="shared" si="12"/>
        <v>2778.601708374732</v>
      </c>
      <c r="O375" s="12" t="str">
        <f t="shared" si="13"/>
        <v>Good</v>
      </c>
      <c r="P375" s="27">
        <f t="shared" si="14"/>
        <v>2772</v>
      </c>
      <c r="Q375" s="25">
        <f t="shared" si="15"/>
        <v>2772</v>
      </c>
    </row>
    <row r="376" spans="6:17" ht="15.75" customHeight="1" x14ac:dyDescent="0.2">
      <c r="F376" s="16">
        <v>45261.768976491345</v>
      </c>
      <c r="G376" s="34">
        <v>45266.641980809989</v>
      </c>
      <c r="H376" s="27">
        <v>2368</v>
      </c>
      <c r="I376" s="27">
        <f t="shared" si="9"/>
        <v>-764.65463351210815</v>
      </c>
      <c r="J376" s="27">
        <f t="shared" si="10"/>
        <v>4310.30272735375</v>
      </c>
      <c r="K376" s="26" t="str">
        <f t="shared" si="16"/>
        <v>Good</v>
      </c>
      <c r="L376" s="25">
        <f t="shared" si="17"/>
        <v>2368</v>
      </c>
      <c r="M376" s="25">
        <f t="shared" si="11"/>
        <v>674.62057901529738</v>
      </c>
      <c r="N376" s="27">
        <f t="shared" si="12"/>
        <v>2778.601708374732</v>
      </c>
      <c r="O376" s="12" t="str">
        <f t="shared" si="13"/>
        <v>Good</v>
      </c>
      <c r="P376" s="27">
        <f t="shared" si="14"/>
        <v>2368</v>
      </c>
      <c r="Q376" s="25">
        <f t="shared" si="15"/>
        <v>2368</v>
      </c>
    </row>
    <row r="377" spans="6:17" ht="15.75" customHeight="1" x14ac:dyDescent="0.2">
      <c r="F377" s="16">
        <v>45260.60373066715</v>
      </c>
      <c r="G377" s="34">
        <v>45266.066147059675</v>
      </c>
      <c r="H377" s="27">
        <v>2384</v>
      </c>
      <c r="I377" s="27">
        <f t="shared" si="9"/>
        <v>-764.65463351210815</v>
      </c>
      <c r="J377" s="27">
        <f t="shared" si="10"/>
        <v>4310.30272735375</v>
      </c>
      <c r="K377" s="26" t="str">
        <f t="shared" si="16"/>
        <v>Good</v>
      </c>
      <c r="L377" s="25">
        <f t="shared" si="17"/>
        <v>2384</v>
      </c>
      <c r="M377" s="25">
        <f t="shared" si="11"/>
        <v>674.62057901529738</v>
      </c>
      <c r="N377" s="27">
        <f t="shared" si="12"/>
        <v>2778.601708374732</v>
      </c>
      <c r="O377" s="12" t="str">
        <f t="shared" si="13"/>
        <v>Good</v>
      </c>
      <c r="P377" s="27">
        <f t="shared" si="14"/>
        <v>2384</v>
      </c>
      <c r="Q377" s="25">
        <f t="shared" si="15"/>
        <v>2384</v>
      </c>
    </row>
    <row r="378" spans="6:17" ht="15.75" customHeight="1" x14ac:dyDescent="0.2">
      <c r="F378" s="16">
        <v>45260.040488333849</v>
      </c>
      <c r="G378" s="34">
        <v>45265.507408388898</v>
      </c>
      <c r="H378" s="27">
        <v>2750</v>
      </c>
      <c r="I378" s="27">
        <f t="shared" si="9"/>
        <v>-764.65463351210815</v>
      </c>
      <c r="J378" s="27">
        <f t="shared" si="10"/>
        <v>4310.30272735375</v>
      </c>
      <c r="K378" s="26" t="str">
        <f t="shared" si="16"/>
        <v>Good</v>
      </c>
      <c r="L378" s="25">
        <f t="shared" si="17"/>
        <v>2750</v>
      </c>
      <c r="M378" s="25">
        <f t="shared" si="11"/>
        <v>674.62057901529738</v>
      </c>
      <c r="N378" s="27">
        <f t="shared" si="12"/>
        <v>2778.601708374732</v>
      </c>
      <c r="O378" s="12" t="str">
        <f t="shared" si="13"/>
        <v>Good</v>
      </c>
      <c r="P378" s="27">
        <f t="shared" si="14"/>
        <v>2750</v>
      </c>
      <c r="Q378" s="25">
        <f t="shared" si="15"/>
        <v>2750</v>
      </c>
    </row>
    <row r="379" spans="6:17" ht="15.75" customHeight="1" x14ac:dyDescent="0.2">
      <c r="F379" s="16">
        <v>45259.486829354952</v>
      </c>
      <c r="G379" s="34">
        <v>45264.92152839261</v>
      </c>
      <c r="H379" s="27">
        <v>2469</v>
      </c>
      <c r="I379" s="27">
        <f t="shared" si="9"/>
        <v>-764.65463351210815</v>
      </c>
      <c r="J379" s="27">
        <f t="shared" si="10"/>
        <v>4310.30272735375</v>
      </c>
      <c r="K379" s="26" t="str">
        <f t="shared" si="16"/>
        <v>Good</v>
      </c>
      <c r="L379" s="25">
        <f t="shared" si="17"/>
        <v>2469</v>
      </c>
      <c r="M379" s="25">
        <f t="shared" si="11"/>
        <v>674.62057901529738</v>
      </c>
      <c r="N379" s="27">
        <f t="shared" si="12"/>
        <v>2778.601708374732</v>
      </c>
      <c r="O379" s="12" t="str">
        <f t="shared" si="13"/>
        <v>Good</v>
      </c>
      <c r="P379" s="27">
        <f t="shared" si="14"/>
        <v>2469</v>
      </c>
      <c r="Q379" s="25">
        <f t="shared" si="15"/>
        <v>2469</v>
      </c>
    </row>
    <row r="380" spans="6:17" ht="15.75" customHeight="1" x14ac:dyDescent="0.2">
      <c r="F380" s="16">
        <v>45258.884459011344</v>
      </c>
      <c r="G380" s="34">
        <v>45264.351995300683</v>
      </c>
      <c r="H380" s="27">
        <v>2393</v>
      </c>
      <c r="I380" s="27">
        <f t="shared" si="9"/>
        <v>-764.65463351210815</v>
      </c>
      <c r="J380" s="27">
        <f t="shared" si="10"/>
        <v>4310.30272735375</v>
      </c>
      <c r="K380" s="26" t="str">
        <f t="shared" si="16"/>
        <v>Good</v>
      </c>
      <c r="L380" s="25">
        <f t="shared" si="17"/>
        <v>2393</v>
      </c>
      <c r="M380" s="25">
        <f t="shared" si="11"/>
        <v>674.62057901529738</v>
      </c>
      <c r="N380" s="27">
        <f t="shared" si="12"/>
        <v>2778.601708374732</v>
      </c>
      <c r="O380" s="12" t="str">
        <f t="shared" si="13"/>
        <v>Good</v>
      </c>
      <c r="P380" s="27">
        <f t="shared" si="14"/>
        <v>2393</v>
      </c>
      <c r="Q380" s="25">
        <f t="shared" si="15"/>
        <v>2393</v>
      </c>
    </row>
    <row r="381" spans="6:17" ht="15.75" customHeight="1" x14ac:dyDescent="0.2">
      <c r="F381" s="16">
        <v>45258.310420242604</v>
      </c>
      <c r="G381" s="34">
        <v>45261.472797021532</v>
      </c>
      <c r="H381" s="27">
        <v>2480</v>
      </c>
      <c r="I381" s="27">
        <f t="shared" si="9"/>
        <v>-764.65463351210815</v>
      </c>
      <c r="J381" s="27">
        <f t="shared" si="10"/>
        <v>4310.30272735375</v>
      </c>
      <c r="K381" s="26" t="str">
        <f t="shared" si="16"/>
        <v>Good</v>
      </c>
      <c r="L381" s="25">
        <f t="shared" si="17"/>
        <v>2480</v>
      </c>
      <c r="M381" s="25">
        <f t="shared" si="11"/>
        <v>674.62057901529738</v>
      </c>
      <c r="N381" s="27">
        <f t="shared" si="12"/>
        <v>2778.601708374732</v>
      </c>
      <c r="O381" s="12" t="str">
        <f t="shared" si="13"/>
        <v>Good</v>
      </c>
      <c r="P381" s="27">
        <f t="shared" si="14"/>
        <v>2480</v>
      </c>
      <c r="Q381" s="25">
        <f t="shared" si="15"/>
        <v>2480</v>
      </c>
    </row>
    <row r="382" spans="6:17" ht="15.75" customHeight="1" x14ac:dyDescent="0.2">
      <c r="F382" s="16">
        <v>45257.730817033174</v>
      </c>
      <c r="G382" s="34">
        <v>45260.925576727182</v>
      </c>
      <c r="H382" s="27">
        <v>2200</v>
      </c>
      <c r="I382" s="27">
        <f t="shared" si="9"/>
        <v>-764.65463351210815</v>
      </c>
      <c r="J382" s="27">
        <f t="shared" si="10"/>
        <v>4310.30272735375</v>
      </c>
      <c r="K382" s="26" t="str">
        <f t="shared" si="16"/>
        <v>Good</v>
      </c>
      <c r="L382" s="25">
        <f t="shared" si="17"/>
        <v>2200</v>
      </c>
      <c r="M382" s="25">
        <f t="shared" si="11"/>
        <v>674.62057901529738</v>
      </c>
      <c r="N382" s="27">
        <f t="shared" si="12"/>
        <v>2778.601708374732</v>
      </c>
      <c r="O382" s="12" t="str">
        <f t="shared" si="13"/>
        <v>Good</v>
      </c>
      <c r="P382" s="27">
        <f t="shared" si="14"/>
        <v>2200</v>
      </c>
      <c r="Q382" s="25">
        <f t="shared" si="15"/>
        <v>2200</v>
      </c>
    </row>
    <row r="383" spans="6:17" ht="15.75" customHeight="1" x14ac:dyDescent="0.2">
      <c r="F383" s="16">
        <v>45257.177918010064</v>
      </c>
      <c r="G383" s="34">
        <v>45260.330047468087</v>
      </c>
      <c r="H383" s="27">
        <v>2699</v>
      </c>
      <c r="I383" s="27">
        <f t="shared" si="9"/>
        <v>-764.65463351210815</v>
      </c>
      <c r="J383" s="27">
        <f t="shared" si="10"/>
        <v>4310.30272735375</v>
      </c>
      <c r="K383" s="26" t="str">
        <f t="shared" si="16"/>
        <v>Good</v>
      </c>
      <c r="L383" s="25">
        <f t="shared" si="17"/>
        <v>2699</v>
      </c>
      <c r="M383" s="25">
        <f t="shared" si="11"/>
        <v>674.62057901529738</v>
      </c>
      <c r="N383" s="27">
        <f t="shared" si="12"/>
        <v>2778.601708374732</v>
      </c>
      <c r="O383" s="12" t="str">
        <f t="shared" si="13"/>
        <v>Good</v>
      </c>
      <c r="P383" s="27">
        <f t="shared" si="14"/>
        <v>2699</v>
      </c>
      <c r="Q383" s="25">
        <f t="shared" si="15"/>
        <v>2699</v>
      </c>
    </row>
    <row r="384" spans="6:17" ht="15.75" customHeight="1" x14ac:dyDescent="0.2">
      <c r="F384" s="16">
        <v>45254.92500541536</v>
      </c>
      <c r="G384" s="34">
        <v>45259.780703931428</v>
      </c>
      <c r="H384" s="27">
        <v>2405</v>
      </c>
      <c r="I384" s="27">
        <f t="shared" si="9"/>
        <v>-764.65463351210815</v>
      </c>
      <c r="J384" s="27">
        <f t="shared" si="10"/>
        <v>4310.30272735375</v>
      </c>
      <c r="K384" s="26" t="str">
        <f t="shared" si="16"/>
        <v>Good</v>
      </c>
      <c r="L384" s="25">
        <f t="shared" si="17"/>
        <v>2405</v>
      </c>
      <c r="M384" s="25">
        <f t="shared" si="11"/>
        <v>674.62057901529738</v>
      </c>
      <c r="N384" s="27">
        <f t="shared" si="12"/>
        <v>2778.601708374732</v>
      </c>
      <c r="O384" s="12" t="str">
        <f t="shared" si="13"/>
        <v>Good</v>
      </c>
      <c r="P384" s="27">
        <f t="shared" si="14"/>
        <v>2405</v>
      </c>
      <c r="Q384" s="25">
        <f t="shared" si="15"/>
        <v>2405</v>
      </c>
    </row>
    <row r="385" spans="6:17" ht="15.75" customHeight="1" x14ac:dyDescent="0.2">
      <c r="F385" s="16">
        <v>45254.32358374192</v>
      </c>
      <c r="G385" s="34">
        <v>45259.177980793771</v>
      </c>
      <c r="H385" s="27">
        <v>2208</v>
      </c>
      <c r="I385" s="27">
        <f t="shared" si="9"/>
        <v>-764.65463351210815</v>
      </c>
      <c r="J385" s="27">
        <f t="shared" si="10"/>
        <v>4310.30272735375</v>
      </c>
      <c r="K385" s="26" t="str">
        <f t="shared" si="16"/>
        <v>Good</v>
      </c>
      <c r="L385" s="25">
        <f t="shared" si="17"/>
        <v>2208</v>
      </c>
      <c r="M385" s="25">
        <f t="shared" si="11"/>
        <v>674.62057901529738</v>
      </c>
      <c r="N385" s="27">
        <f t="shared" si="12"/>
        <v>2778.601708374732</v>
      </c>
      <c r="O385" s="12" t="str">
        <f t="shared" si="13"/>
        <v>Good</v>
      </c>
      <c r="P385" s="27">
        <f t="shared" si="14"/>
        <v>2208</v>
      </c>
      <c r="Q385" s="25">
        <f t="shared" si="15"/>
        <v>2208</v>
      </c>
    </row>
    <row r="386" spans="6:17" ht="15.75" customHeight="1" x14ac:dyDescent="0.2">
      <c r="F386" s="16">
        <v>45253.755200649248</v>
      </c>
      <c r="G386" s="34">
        <v>45258.569389749624</v>
      </c>
      <c r="H386" s="27">
        <v>2497</v>
      </c>
      <c r="I386" s="27">
        <f t="shared" si="9"/>
        <v>-764.65463351210815</v>
      </c>
      <c r="J386" s="27">
        <f t="shared" si="10"/>
        <v>4310.30272735375</v>
      </c>
      <c r="K386" s="26" t="str">
        <f t="shared" si="16"/>
        <v>Good</v>
      </c>
      <c r="L386" s="25">
        <f t="shared" si="17"/>
        <v>2497</v>
      </c>
      <c r="M386" s="25">
        <f t="shared" si="11"/>
        <v>674.62057901529738</v>
      </c>
      <c r="N386" s="27">
        <f t="shared" si="12"/>
        <v>2778.601708374732</v>
      </c>
      <c r="O386" s="12" t="str">
        <f t="shared" si="13"/>
        <v>Good</v>
      </c>
      <c r="P386" s="27">
        <f t="shared" si="14"/>
        <v>2497</v>
      </c>
      <c r="Q386" s="25">
        <f t="shared" si="15"/>
        <v>2497</v>
      </c>
    </row>
    <row r="387" spans="6:17" ht="15.75" customHeight="1" x14ac:dyDescent="0.2">
      <c r="F387" s="16">
        <v>45253.148637257618</v>
      </c>
      <c r="G387" s="34">
        <v>45257.985151654437</v>
      </c>
      <c r="H387" s="27">
        <v>2697</v>
      </c>
      <c r="I387" s="27">
        <f t="shared" si="9"/>
        <v>-764.65463351210815</v>
      </c>
      <c r="J387" s="27">
        <f t="shared" si="10"/>
        <v>4310.30272735375</v>
      </c>
      <c r="K387" s="26" t="str">
        <f t="shared" si="16"/>
        <v>Good</v>
      </c>
      <c r="L387" s="25">
        <f t="shared" si="17"/>
        <v>2697</v>
      </c>
      <c r="M387" s="25">
        <f t="shared" si="11"/>
        <v>674.62057901529738</v>
      </c>
      <c r="N387" s="27">
        <f t="shared" si="12"/>
        <v>2778.601708374732</v>
      </c>
      <c r="O387" s="12" t="str">
        <f t="shared" si="13"/>
        <v>Good</v>
      </c>
      <c r="P387" s="27">
        <f t="shared" si="14"/>
        <v>2697</v>
      </c>
      <c r="Q387" s="25">
        <f t="shared" si="15"/>
        <v>2697</v>
      </c>
    </row>
    <row r="388" spans="6:17" ht="15.75" customHeight="1" x14ac:dyDescent="0.2">
      <c r="F388" s="16">
        <v>45252.535667518081</v>
      </c>
      <c r="G388" s="34">
        <v>45257.416702947812</v>
      </c>
      <c r="H388" s="27">
        <v>2394</v>
      </c>
      <c r="I388" s="27">
        <f t="shared" si="9"/>
        <v>-764.65463351210815</v>
      </c>
      <c r="J388" s="27">
        <f t="shared" si="10"/>
        <v>4310.30272735375</v>
      </c>
      <c r="K388" s="26" t="str">
        <f t="shared" si="16"/>
        <v>Good</v>
      </c>
      <c r="L388" s="25">
        <f t="shared" si="17"/>
        <v>2394</v>
      </c>
      <c r="M388" s="25">
        <f t="shared" si="11"/>
        <v>674.62057901529738</v>
      </c>
      <c r="N388" s="27">
        <f t="shared" si="12"/>
        <v>2778.601708374732</v>
      </c>
      <c r="O388" s="12" t="str">
        <f t="shared" si="13"/>
        <v>Good</v>
      </c>
      <c r="P388" s="27">
        <f t="shared" si="14"/>
        <v>2394</v>
      </c>
      <c r="Q388" s="25">
        <f t="shared" si="15"/>
        <v>2394</v>
      </c>
    </row>
    <row r="389" spans="6:17" ht="15.75" customHeight="1" x14ac:dyDescent="0.2">
      <c r="F389" s="16">
        <v>45251.990440910064</v>
      </c>
      <c r="G389" s="34">
        <v>45254.553830809375</v>
      </c>
      <c r="H389" s="27">
        <v>2544</v>
      </c>
      <c r="I389" s="27">
        <f t="shared" si="9"/>
        <v>-764.65463351210815</v>
      </c>
      <c r="J389" s="27">
        <f t="shared" si="10"/>
        <v>4310.30272735375</v>
      </c>
      <c r="K389" s="26" t="str">
        <f t="shared" si="16"/>
        <v>Good</v>
      </c>
      <c r="L389" s="25">
        <f t="shared" si="17"/>
        <v>2544</v>
      </c>
      <c r="M389" s="25">
        <f t="shared" si="11"/>
        <v>674.62057901529738</v>
      </c>
      <c r="N389" s="27">
        <f t="shared" si="12"/>
        <v>2778.601708374732</v>
      </c>
      <c r="O389" s="12" t="str">
        <f t="shared" si="13"/>
        <v>Good</v>
      </c>
      <c r="P389" s="27">
        <f t="shared" si="14"/>
        <v>2544</v>
      </c>
      <c r="Q389" s="25">
        <f t="shared" si="15"/>
        <v>2544</v>
      </c>
    </row>
    <row r="390" spans="6:17" ht="15.75" customHeight="1" x14ac:dyDescent="0.2">
      <c r="F390" s="16">
        <v>45251.400736876894</v>
      </c>
      <c r="G390" s="34">
        <v>45253.96138670222</v>
      </c>
      <c r="H390" s="27">
        <v>2624</v>
      </c>
      <c r="I390" s="27">
        <f t="shared" si="9"/>
        <v>-764.65463351210815</v>
      </c>
      <c r="J390" s="27">
        <f t="shared" si="10"/>
        <v>4310.30272735375</v>
      </c>
      <c r="K390" s="26" t="str">
        <f t="shared" si="16"/>
        <v>Good</v>
      </c>
      <c r="L390" s="25">
        <f t="shared" si="17"/>
        <v>2624</v>
      </c>
      <c r="M390" s="25">
        <f t="shared" si="11"/>
        <v>674.62057901529738</v>
      </c>
      <c r="N390" s="27">
        <f t="shared" si="12"/>
        <v>2778.601708374732</v>
      </c>
      <c r="O390" s="12" t="str">
        <f t="shared" si="13"/>
        <v>Good</v>
      </c>
      <c r="P390" s="27">
        <f t="shared" si="14"/>
        <v>2624</v>
      </c>
      <c r="Q390" s="25">
        <f t="shared" si="15"/>
        <v>2624</v>
      </c>
    </row>
    <row r="391" spans="6:17" ht="15.75" customHeight="1" x14ac:dyDescent="0.2">
      <c r="F391" s="16">
        <v>45250.851329818332</v>
      </c>
      <c r="G391" s="34">
        <v>45253.419101031519</v>
      </c>
      <c r="H391" s="27">
        <v>2073</v>
      </c>
      <c r="I391" s="27">
        <f t="shared" si="9"/>
        <v>-764.65463351210815</v>
      </c>
      <c r="J391" s="27">
        <f t="shared" si="10"/>
        <v>4310.30272735375</v>
      </c>
      <c r="K391" s="26" t="str">
        <f t="shared" si="16"/>
        <v>Good</v>
      </c>
      <c r="L391" s="25">
        <f t="shared" si="17"/>
        <v>2073</v>
      </c>
      <c r="M391" s="25">
        <f t="shared" si="11"/>
        <v>674.62057901529738</v>
      </c>
      <c r="N391" s="27">
        <f t="shared" si="12"/>
        <v>2778.601708374732</v>
      </c>
      <c r="O391" s="12" t="str">
        <f t="shared" si="13"/>
        <v>Good</v>
      </c>
      <c r="P391" s="27">
        <f t="shared" si="14"/>
        <v>2073</v>
      </c>
      <c r="Q391" s="25">
        <f t="shared" si="15"/>
        <v>2073</v>
      </c>
    </row>
    <row r="392" spans="6:17" ht="15.75" customHeight="1" x14ac:dyDescent="0.2">
      <c r="F392" s="16">
        <v>45250.318449316328</v>
      </c>
      <c r="G392" s="34">
        <v>45252.829281617873</v>
      </c>
      <c r="H392" s="27">
        <v>2216</v>
      </c>
      <c r="I392" s="27">
        <f t="shared" si="9"/>
        <v>-764.65463351210815</v>
      </c>
      <c r="J392" s="27">
        <f t="shared" si="10"/>
        <v>4310.30272735375</v>
      </c>
      <c r="K392" s="26" t="str">
        <f t="shared" si="16"/>
        <v>Good</v>
      </c>
      <c r="L392" s="25">
        <f t="shared" si="17"/>
        <v>2216</v>
      </c>
      <c r="M392" s="25">
        <f t="shared" si="11"/>
        <v>674.62057901529738</v>
      </c>
      <c r="N392" s="27">
        <f t="shared" si="12"/>
        <v>2778.601708374732</v>
      </c>
      <c r="O392" s="12" t="str">
        <f t="shared" si="13"/>
        <v>Good</v>
      </c>
      <c r="P392" s="27">
        <f t="shared" si="14"/>
        <v>2216</v>
      </c>
      <c r="Q392" s="25">
        <f t="shared" si="15"/>
        <v>2216</v>
      </c>
    </row>
    <row r="393" spans="6:17" ht="15.75" customHeight="1" x14ac:dyDescent="0.2">
      <c r="F393" s="16">
        <v>45247.491974840632</v>
      </c>
      <c r="G393" s="34">
        <v>45252.282956177471</v>
      </c>
      <c r="H393" s="27">
        <v>2363</v>
      </c>
      <c r="I393" s="27">
        <f t="shared" si="9"/>
        <v>-764.65463351210815</v>
      </c>
      <c r="J393" s="27">
        <f t="shared" si="10"/>
        <v>4310.30272735375</v>
      </c>
      <c r="K393" s="26" t="str">
        <f t="shared" si="16"/>
        <v>Good</v>
      </c>
      <c r="L393" s="25">
        <f t="shared" si="17"/>
        <v>2363</v>
      </c>
      <c r="M393" s="25">
        <f t="shared" si="11"/>
        <v>674.62057901529738</v>
      </c>
      <c r="N393" s="27">
        <f t="shared" si="12"/>
        <v>2778.601708374732</v>
      </c>
      <c r="O393" s="12" t="str">
        <f t="shared" si="13"/>
        <v>Good</v>
      </c>
      <c r="P393" s="27">
        <f t="shared" si="14"/>
        <v>2363</v>
      </c>
      <c r="Q393" s="25">
        <f t="shared" si="15"/>
        <v>2363</v>
      </c>
    </row>
    <row r="394" spans="6:17" ht="15.75" customHeight="1" x14ac:dyDescent="0.2">
      <c r="F394" s="16">
        <v>45246.88509133934</v>
      </c>
      <c r="G394" s="34">
        <v>45251.72749976506</v>
      </c>
      <c r="H394" s="27">
        <v>2537</v>
      </c>
      <c r="I394" s="27">
        <f t="shared" si="9"/>
        <v>-764.65463351210815</v>
      </c>
      <c r="J394" s="27">
        <f t="shared" si="10"/>
        <v>4310.30272735375</v>
      </c>
      <c r="K394" s="26" t="str">
        <f t="shared" si="16"/>
        <v>Good</v>
      </c>
      <c r="L394" s="25">
        <f t="shared" si="17"/>
        <v>2537</v>
      </c>
      <c r="M394" s="25">
        <f t="shared" si="11"/>
        <v>674.62057901529738</v>
      </c>
      <c r="N394" s="27">
        <f t="shared" si="12"/>
        <v>2778.601708374732</v>
      </c>
      <c r="O394" s="12" t="str">
        <f t="shared" si="13"/>
        <v>Good</v>
      </c>
      <c r="P394" s="27">
        <f t="shared" si="14"/>
        <v>2537</v>
      </c>
      <c r="Q394" s="25">
        <f t="shared" si="15"/>
        <v>2537</v>
      </c>
    </row>
    <row r="395" spans="6:17" ht="15.75" customHeight="1" x14ac:dyDescent="0.2">
      <c r="F395" s="16">
        <v>45246.277182825754</v>
      </c>
      <c r="G395" s="34">
        <v>45251.13298964603</v>
      </c>
      <c r="H395" s="27">
        <v>2144</v>
      </c>
      <c r="I395" s="27">
        <f t="shared" si="9"/>
        <v>-764.65463351210815</v>
      </c>
      <c r="J395" s="27">
        <f t="shared" si="10"/>
        <v>4310.30272735375</v>
      </c>
      <c r="K395" s="26" t="str">
        <f t="shared" si="16"/>
        <v>Good</v>
      </c>
      <c r="L395" s="25">
        <f t="shared" si="17"/>
        <v>2144</v>
      </c>
      <c r="M395" s="25">
        <f t="shared" si="11"/>
        <v>674.62057901529738</v>
      </c>
      <c r="N395" s="27">
        <f t="shared" si="12"/>
        <v>2778.601708374732</v>
      </c>
      <c r="O395" s="12" t="str">
        <f t="shared" si="13"/>
        <v>Good</v>
      </c>
      <c r="P395" s="27">
        <f t="shared" si="14"/>
        <v>2144</v>
      </c>
      <c r="Q395" s="25">
        <f t="shared" si="15"/>
        <v>2144</v>
      </c>
    </row>
    <row r="396" spans="6:17" ht="15.75" customHeight="1" x14ac:dyDescent="0.2">
      <c r="F396" s="16">
        <v>45245.722924849637</v>
      </c>
      <c r="G396" s="34">
        <v>45250.584507979424</v>
      </c>
      <c r="H396" s="27">
        <v>2031</v>
      </c>
      <c r="I396" s="27">
        <f t="shared" si="9"/>
        <v>-764.65463351210815</v>
      </c>
      <c r="J396" s="27">
        <f t="shared" si="10"/>
        <v>4310.30272735375</v>
      </c>
      <c r="K396" s="26" t="str">
        <f t="shared" si="16"/>
        <v>Good</v>
      </c>
      <c r="L396" s="25">
        <f t="shared" si="17"/>
        <v>2031</v>
      </c>
      <c r="M396" s="25">
        <f t="shared" si="11"/>
        <v>674.62057901529738</v>
      </c>
      <c r="N396" s="27">
        <f t="shared" si="12"/>
        <v>2778.601708374732</v>
      </c>
      <c r="O396" s="12" t="str">
        <f t="shared" si="13"/>
        <v>Good</v>
      </c>
      <c r="P396" s="27">
        <f t="shared" si="14"/>
        <v>2031</v>
      </c>
      <c r="Q396" s="25">
        <f t="shared" si="15"/>
        <v>2031</v>
      </c>
    </row>
    <row r="397" spans="6:17" ht="15.75" customHeight="1" x14ac:dyDescent="0.2">
      <c r="F397" s="16">
        <v>45245.129590073491</v>
      </c>
      <c r="G397" s="34">
        <v>45250.002163665573</v>
      </c>
      <c r="H397" s="27">
        <v>2079</v>
      </c>
      <c r="I397" s="27">
        <f t="shared" si="9"/>
        <v>-764.65463351210815</v>
      </c>
      <c r="J397" s="27">
        <f t="shared" si="10"/>
        <v>4310.30272735375</v>
      </c>
      <c r="K397" s="26" t="str">
        <f t="shared" si="16"/>
        <v>Good</v>
      </c>
      <c r="L397" s="25">
        <f t="shared" si="17"/>
        <v>2079</v>
      </c>
      <c r="M397" s="25">
        <f t="shared" si="11"/>
        <v>674.62057901529738</v>
      </c>
      <c r="N397" s="27">
        <f t="shared" si="12"/>
        <v>2778.601708374732</v>
      </c>
      <c r="O397" s="12" t="str">
        <f t="shared" si="13"/>
        <v>Good</v>
      </c>
      <c r="P397" s="27">
        <f t="shared" si="14"/>
        <v>2079</v>
      </c>
      <c r="Q397" s="25">
        <f t="shared" si="15"/>
        <v>2079</v>
      </c>
    </row>
    <row r="398" spans="6:17" ht="15.75" customHeight="1" x14ac:dyDescent="0.2">
      <c r="F398" s="16">
        <v>45244.590656433502</v>
      </c>
      <c r="G398" s="34">
        <v>45247.712192643034</v>
      </c>
      <c r="H398" s="27">
        <v>2237</v>
      </c>
      <c r="I398" s="27">
        <f t="shared" si="9"/>
        <v>-764.65463351210815</v>
      </c>
      <c r="J398" s="27">
        <f t="shared" si="10"/>
        <v>4310.30272735375</v>
      </c>
      <c r="K398" s="26" t="str">
        <f t="shared" si="16"/>
        <v>Good</v>
      </c>
      <c r="L398" s="25">
        <f t="shared" si="17"/>
        <v>2237</v>
      </c>
      <c r="M398" s="25">
        <f t="shared" si="11"/>
        <v>674.62057901529738</v>
      </c>
      <c r="N398" s="27">
        <f t="shared" si="12"/>
        <v>2778.601708374732</v>
      </c>
      <c r="O398" s="12" t="str">
        <f t="shared" si="13"/>
        <v>Good</v>
      </c>
      <c r="P398" s="27">
        <f t="shared" si="14"/>
        <v>2237</v>
      </c>
      <c r="Q398" s="25">
        <f t="shared" si="15"/>
        <v>2237</v>
      </c>
    </row>
    <row r="399" spans="6:17" ht="15.75" customHeight="1" x14ac:dyDescent="0.2">
      <c r="F399" s="16">
        <v>45244.038674429736</v>
      </c>
      <c r="G399" s="34">
        <v>45247.152143749219</v>
      </c>
      <c r="H399" s="27">
        <v>2427</v>
      </c>
      <c r="I399" s="27">
        <f t="shared" si="9"/>
        <v>-764.65463351210815</v>
      </c>
      <c r="J399" s="27">
        <f t="shared" si="10"/>
        <v>4310.30272735375</v>
      </c>
      <c r="K399" s="26" t="str">
        <f t="shared" si="16"/>
        <v>Good</v>
      </c>
      <c r="L399" s="25">
        <f t="shared" si="17"/>
        <v>2427</v>
      </c>
      <c r="M399" s="25">
        <f t="shared" si="11"/>
        <v>674.62057901529738</v>
      </c>
      <c r="N399" s="27">
        <f t="shared" si="12"/>
        <v>2778.601708374732</v>
      </c>
      <c r="O399" s="12" t="str">
        <f t="shared" si="13"/>
        <v>Good</v>
      </c>
      <c r="P399" s="27">
        <f t="shared" si="14"/>
        <v>2427</v>
      </c>
      <c r="Q399" s="25">
        <f t="shared" si="15"/>
        <v>2427</v>
      </c>
    </row>
    <row r="400" spans="6:17" ht="15.75" customHeight="1" x14ac:dyDescent="0.2">
      <c r="F400" s="16">
        <v>45243.49684596002</v>
      </c>
      <c r="G400" s="34">
        <v>45246.56666835559</v>
      </c>
      <c r="H400" s="27">
        <v>2012</v>
      </c>
      <c r="I400" s="27">
        <f t="shared" si="9"/>
        <v>-764.65463351210815</v>
      </c>
      <c r="J400" s="27">
        <f t="shared" si="10"/>
        <v>4310.30272735375</v>
      </c>
      <c r="K400" s="26" t="str">
        <f t="shared" si="16"/>
        <v>Good</v>
      </c>
      <c r="L400" s="25">
        <f t="shared" si="17"/>
        <v>2012</v>
      </c>
      <c r="M400" s="25">
        <f t="shared" si="11"/>
        <v>674.62057901529738</v>
      </c>
      <c r="N400" s="27">
        <f t="shared" si="12"/>
        <v>2778.601708374732</v>
      </c>
      <c r="O400" s="12" t="str">
        <f t="shared" si="13"/>
        <v>Good</v>
      </c>
      <c r="P400" s="27">
        <f t="shared" si="14"/>
        <v>2012</v>
      </c>
      <c r="Q400" s="25">
        <f t="shared" si="15"/>
        <v>2012</v>
      </c>
    </row>
    <row r="401" spans="6:17" ht="15.75" customHeight="1" x14ac:dyDescent="0.2">
      <c r="F401" s="16">
        <v>45240.602002291853</v>
      </c>
      <c r="G401" s="34">
        <v>45246.029650037366</v>
      </c>
      <c r="H401" s="27">
        <v>2247</v>
      </c>
      <c r="I401" s="27">
        <f t="shared" si="9"/>
        <v>-764.65463351210815</v>
      </c>
      <c r="J401" s="27">
        <f t="shared" si="10"/>
        <v>4310.30272735375</v>
      </c>
      <c r="K401" s="26" t="str">
        <f t="shared" si="16"/>
        <v>Good</v>
      </c>
      <c r="L401" s="25">
        <f t="shared" si="17"/>
        <v>2247</v>
      </c>
      <c r="M401" s="25">
        <f t="shared" si="11"/>
        <v>674.62057901529738</v>
      </c>
      <c r="N401" s="27">
        <f t="shared" si="12"/>
        <v>2778.601708374732</v>
      </c>
      <c r="O401" s="12" t="str">
        <f t="shared" si="13"/>
        <v>Good</v>
      </c>
      <c r="P401" s="27">
        <f t="shared" si="14"/>
        <v>2247</v>
      </c>
      <c r="Q401" s="25">
        <f t="shared" si="15"/>
        <v>2247</v>
      </c>
    </row>
    <row r="402" spans="6:17" ht="15.75" customHeight="1" x14ac:dyDescent="0.2">
      <c r="F402" s="16">
        <v>45240.036218579909</v>
      </c>
      <c r="G402" s="34">
        <v>45245.495910211655</v>
      </c>
      <c r="H402" s="27">
        <v>1985</v>
      </c>
      <c r="I402" s="27">
        <f t="shared" si="9"/>
        <v>-764.65463351210815</v>
      </c>
      <c r="J402" s="27">
        <f t="shared" si="10"/>
        <v>4310.30272735375</v>
      </c>
      <c r="K402" s="26" t="str">
        <f t="shared" si="16"/>
        <v>Good</v>
      </c>
      <c r="L402" s="25">
        <f t="shared" si="17"/>
        <v>1985</v>
      </c>
      <c r="M402" s="25">
        <f t="shared" si="11"/>
        <v>674.62057901529738</v>
      </c>
      <c r="N402" s="27">
        <f t="shared" si="12"/>
        <v>2778.601708374732</v>
      </c>
      <c r="O402" s="12" t="str">
        <f t="shared" si="13"/>
        <v>Good</v>
      </c>
      <c r="P402" s="27">
        <f t="shared" si="14"/>
        <v>1985</v>
      </c>
      <c r="Q402" s="25">
        <f t="shared" si="15"/>
        <v>1985</v>
      </c>
    </row>
    <row r="403" spans="6:17" ht="15.75" customHeight="1" x14ac:dyDescent="0.2">
      <c r="F403" s="16">
        <v>45239.475838269158</v>
      </c>
      <c r="G403" s="34">
        <v>45244.936168665088</v>
      </c>
      <c r="H403" s="27">
        <v>2149</v>
      </c>
      <c r="I403" s="27">
        <f t="shared" si="9"/>
        <v>-764.65463351210815</v>
      </c>
      <c r="J403" s="27">
        <f t="shared" si="10"/>
        <v>4310.30272735375</v>
      </c>
      <c r="K403" s="26" t="str">
        <f t="shared" si="16"/>
        <v>Good</v>
      </c>
      <c r="L403" s="25">
        <f t="shared" si="17"/>
        <v>2149</v>
      </c>
      <c r="M403" s="25">
        <f t="shared" si="11"/>
        <v>674.62057901529738</v>
      </c>
      <c r="N403" s="27">
        <f t="shared" si="12"/>
        <v>2778.601708374732</v>
      </c>
      <c r="O403" s="12" t="str">
        <f t="shared" si="13"/>
        <v>Good</v>
      </c>
      <c r="P403" s="27">
        <f t="shared" si="14"/>
        <v>2149</v>
      </c>
      <c r="Q403" s="25">
        <f t="shared" si="15"/>
        <v>2149</v>
      </c>
    </row>
    <row r="404" spans="6:17" ht="15.75" customHeight="1" x14ac:dyDescent="0.2">
      <c r="F404" s="16">
        <v>45238.918041354438</v>
      </c>
      <c r="G404" s="34">
        <v>45244.40175566676</v>
      </c>
      <c r="H404" s="27">
        <v>1888</v>
      </c>
      <c r="I404" s="27">
        <f t="shared" si="9"/>
        <v>-764.65463351210815</v>
      </c>
      <c r="J404" s="27">
        <f t="shared" si="10"/>
        <v>4310.30272735375</v>
      </c>
      <c r="K404" s="26" t="str">
        <f t="shared" si="16"/>
        <v>Good</v>
      </c>
      <c r="L404" s="25">
        <f t="shared" si="17"/>
        <v>1888</v>
      </c>
      <c r="M404" s="25">
        <f t="shared" si="11"/>
        <v>674.62057901529738</v>
      </c>
      <c r="N404" s="27">
        <f t="shared" si="12"/>
        <v>2778.601708374732</v>
      </c>
      <c r="O404" s="12" t="str">
        <f t="shared" si="13"/>
        <v>Good</v>
      </c>
      <c r="P404" s="27">
        <f t="shared" si="14"/>
        <v>1888</v>
      </c>
      <c r="Q404" s="25">
        <f t="shared" si="15"/>
        <v>1888</v>
      </c>
    </row>
    <row r="405" spans="6:17" ht="15.75" customHeight="1" x14ac:dyDescent="0.2">
      <c r="F405" s="16">
        <v>45238.31003318118</v>
      </c>
      <c r="G405" s="34">
        <v>45243.817307432844</v>
      </c>
      <c r="H405" s="27">
        <v>2156</v>
      </c>
      <c r="I405" s="27">
        <f t="shared" si="9"/>
        <v>-764.65463351210815</v>
      </c>
      <c r="J405" s="27">
        <f t="shared" si="10"/>
        <v>4310.30272735375</v>
      </c>
      <c r="K405" s="26" t="str">
        <f t="shared" si="16"/>
        <v>Good</v>
      </c>
      <c r="L405" s="25">
        <f t="shared" si="17"/>
        <v>2156</v>
      </c>
      <c r="M405" s="25">
        <f t="shared" si="11"/>
        <v>674.62057901529738</v>
      </c>
      <c r="N405" s="27">
        <f t="shared" si="12"/>
        <v>2778.601708374732</v>
      </c>
      <c r="O405" s="12" t="str">
        <f t="shared" si="13"/>
        <v>Good</v>
      </c>
      <c r="P405" s="27">
        <f t="shared" si="14"/>
        <v>2156</v>
      </c>
      <c r="Q405" s="25">
        <f t="shared" si="15"/>
        <v>2156</v>
      </c>
    </row>
    <row r="406" spans="6:17" ht="15.75" customHeight="1" x14ac:dyDescent="0.2">
      <c r="F406" s="16">
        <v>45237.74787956661</v>
      </c>
      <c r="G406" s="34">
        <v>45243.285289951062</v>
      </c>
      <c r="H406" s="27">
        <v>2268</v>
      </c>
      <c r="I406" s="27">
        <f t="shared" si="9"/>
        <v>-764.65463351210815</v>
      </c>
      <c r="J406" s="27">
        <f t="shared" si="10"/>
        <v>4310.30272735375</v>
      </c>
      <c r="K406" s="26" t="str">
        <f t="shared" si="16"/>
        <v>Good</v>
      </c>
      <c r="L406" s="25">
        <f t="shared" si="17"/>
        <v>2268</v>
      </c>
      <c r="M406" s="25">
        <f t="shared" si="11"/>
        <v>674.62057901529738</v>
      </c>
      <c r="N406" s="27">
        <f t="shared" si="12"/>
        <v>2778.601708374732</v>
      </c>
      <c r="O406" s="12" t="str">
        <f t="shared" si="13"/>
        <v>Good</v>
      </c>
      <c r="P406" s="27">
        <f t="shared" si="14"/>
        <v>2268</v>
      </c>
      <c r="Q406" s="25">
        <f t="shared" si="15"/>
        <v>2268</v>
      </c>
    </row>
    <row r="407" spans="6:17" ht="15.75" customHeight="1" x14ac:dyDescent="0.2">
      <c r="F407" s="16">
        <v>45237.142063124695</v>
      </c>
      <c r="G407" s="34">
        <v>45240.947294844947</v>
      </c>
      <c r="H407" s="27">
        <v>1974</v>
      </c>
      <c r="I407" s="27">
        <f t="shared" si="9"/>
        <v>-764.65463351210815</v>
      </c>
      <c r="J407" s="27">
        <f t="shared" si="10"/>
        <v>4310.30272735375</v>
      </c>
      <c r="K407" s="26" t="str">
        <f t="shared" si="16"/>
        <v>Good</v>
      </c>
      <c r="L407" s="25">
        <f t="shared" si="17"/>
        <v>1974</v>
      </c>
      <c r="M407" s="25">
        <f t="shared" si="11"/>
        <v>674.62057901529738</v>
      </c>
      <c r="N407" s="27">
        <f t="shared" si="12"/>
        <v>2778.601708374732</v>
      </c>
      <c r="O407" s="12" t="str">
        <f t="shared" si="13"/>
        <v>Good</v>
      </c>
      <c r="P407" s="27">
        <f t="shared" si="14"/>
        <v>1974</v>
      </c>
      <c r="Q407" s="25">
        <f t="shared" si="15"/>
        <v>1974</v>
      </c>
    </row>
    <row r="408" spans="6:17" ht="15.75" customHeight="1" x14ac:dyDescent="0.2">
      <c r="F408" s="16">
        <v>45236.55128166714</v>
      </c>
      <c r="G408" s="34">
        <v>45240.414487789123</v>
      </c>
      <c r="H408" s="27">
        <v>2204</v>
      </c>
      <c r="I408" s="27">
        <f t="shared" si="9"/>
        <v>-764.65463351210815</v>
      </c>
      <c r="J408" s="27">
        <f t="shared" si="10"/>
        <v>4310.30272735375</v>
      </c>
      <c r="K408" s="26" t="str">
        <f t="shared" si="16"/>
        <v>Good</v>
      </c>
      <c r="L408" s="25">
        <f t="shared" si="17"/>
        <v>2204</v>
      </c>
      <c r="M408" s="25">
        <f t="shared" si="11"/>
        <v>674.62057901529738</v>
      </c>
      <c r="N408" s="27">
        <f t="shared" si="12"/>
        <v>2778.601708374732</v>
      </c>
      <c r="O408" s="12" t="str">
        <f t="shared" si="13"/>
        <v>Good</v>
      </c>
      <c r="P408" s="27">
        <f t="shared" si="14"/>
        <v>2204</v>
      </c>
      <c r="Q408" s="25">
        <f t="shared" si="15"/>
        <v>2204</v>
      </c>
    </row>
    <row r="409" spans="6:17" ht="15.75" customHeight="1" x14ac:dyDescent="0.2">
      <c r="F409" s="16">
        <v>45236.012518263422</v>
      </c>
      <c r="G409" s="34">
        <v>45239.848833100383</v>
      </c>
      <c r="H409" s="27">
        <v>2270</v>
      </c>
      <c r="I409" s="27">
        <f t="shared" si="9"/>
        <v>-764.65463351210815</v>
      </c>
      <c r="J409" s="27">
        <f t="shared" si="10"/>
        <v>4310.30272735375</v>
      </c>
      <c r="K409" s="26" t="str">
        <f t="shared" si="16"/>
        <v>Good</v>
      </c>
      <c r="L409" s="25">
        <f t="shared" si="17"/>
        <v>2270</v>
      </c>
      <c r="M409" s="25">
        <f t="shared" si="11"/>
        <v>674.62057901529738</v>
      </c>
      <c r="N409" s="27">
        <f t="shared" si="12"/>
        <v>2778.601708374732</v>
      </c>
      <c r="O409" s="12" t="str">
        <f t="shared" si="13"/>
        <v>Good</v>
      </c>
      <c r="P409" s="27">
        <f t="shared" si="14"/>
        <v>2270</v>
      </c>
      <c r="Q409" s="25">
        <f t="shared" si="15"/>
        <v>2270</v>
      </c>
    </row>
    <row r="410" spans="6:17" ht="15.75" customHeight="1" x14ac:dyDescent="0.2">
      <c r="F410" s="16">
        <v>45233.722722969338</v>
      </c>
      <c r="G410" s="34">
        <v>45239.265288239236</v>
      </c>
      <c r="H410" s="27">
        <v>2184</v>
      </c>
      <c r="I410" s="27">
        <f t="shared" si="9"/>
        <v>-764.65463351210815</v>
      </c>
      <c r="J410" s="27">
        <f t="shared" si="10"/>
        <v>4310.30272735375</v>
      </c>
      <c r="K410" s="26" t="str">
        <f t="shared" si="16"/>
        <v>Good</v>
      </c>
      <c r="L410" s="25">
        <f t="shared" si="17"/>
        <v>2184</v>
      </c>
      <c r="M410" s="25">
        <f t="shared" si="11"/>
        <v>674.62057901529738</v>
      </c>
      <c r="N410" s="27">
        <f t="shared" si="12"/>
        <v>2778.601708374732</v>
      </c>
      <c r="O410" s="12" t="str">
        <f t="shared" si="13"/>
        <v>Good</v>
      </c>
      <c r="P410" s="27">
        <f t="shared" si="14"/>
        <v>2184</v>
      </c>
      <c r="Q410" s="25">
        <f t="shared" si="15"/>
        <v>2184</v>
      </c>
    </row>
    <row r="411" spans="6:17" ht="15.75" customHeight="1" x14ac:dyDescent="0.2">
      <c r="F411" s="16">
        <v>45233.117431990831</v>
      </c>
      <c r="G411" s="34">
        <v>45238.682749309541</v>
      </c>
      <c r="H411" s="27">
        <v>2183</v>
      </c>
      <c r="I411" s="27">
        <f t="shared" si="9"/>
        <v>-764.65463351210815</v>
      </c>
      <c r="J411" s="27">
        <f t="shared" si="10"/>
        <v>4310.30272735375</v>
      </c>
      <c r="K411" s="26" t="str">
        <f t="shared" si="16"/>
        <v>Good</v>
      </c>
      <c r="L411" s="25">
        <f t="shared" si="17"/>
        <v>2183</v>
      </c>
      <c r="M411" s="25">
        <f t="shared" si="11"/>
        <v>674.62057901529738</v>
      </c>
      <c r="N411" s="27">
        <f t="shared" si="12"/>
        <v>2778.601708374732</v>
      </c>
      <c r="O411" s="12" t="str">
        <f t="shared" si="13"/>
        <v>Good</v>
      </c>
      <c r="P411" s="27">
        <f t="shared" si="14"/>
        <v>2183</v>
      </c>
      <c r="Q411" s="25">
        <f t="shared" si="15"/>
        <v>2183</v>
      </c>
    </row>
    <row r="412" spans="6:17" ht="15.75" customHeight="1" x14ac:dyDescent="0.2">
      <c r="F412" s="16">
        <v>45232.506325842114</v>
      </c>
      <c r="G412" s="34">
        <v>45238.081465652984</v>
      </c>
      <c r="H412" s="27">
        <v>2064</v>
      </c>
      <c r="I412" s="27">
        <f t="shared" si="9"/>
        <v>-764.65463351210815</v>
      </c>
      <c r="J412" s="27">
        <f t="shared" si="10"/>
        <v>4310.30272735375</v>
      </c>
      <c r="K412" s="26" t="str">
        <f t="shared" si="16"/>
        <v>Good</v>
      </c>
      <c r="L412" s="25">
        <f t="shared" si="17"/>
        <v>2064</v>
      </c>
      <c r="M412" s="25">
        <f t="shared" si="11"/>
        <v>674.62057901529738</v>
      </c>
      <c r="N412" s="27">
        <f t="shared" si="12"/>
        <v>2778.601708374732</v>
      </c>
      <c r="O412" s="12" t="str">
        <f t="shared" si="13"/>
        <v>Good</v>
      </c>
      <c r="P412" s="27">
        <f t="shared" si="14"/>
        <v>2064</v>
      </c>
      <c r="Q412" s="25">
        <f t="shared" si="15"/>
        <v>2064</v>
      </c>
    </row>
    <row r="413" spans="6:17" ht="15.75" customHeight="1" x14ac:dyDescent="0.2">
      <c r="F413" s="16">
        <v>45231.973764440656</v>
      </c>
      <c r="G413" s="34">
        <v>45237.507977004047</v>
      </c>
      <c r="H413" s="27">
        <v>1967</v>
      </c>
      <c r="I413" s="27">
        <f t="shared" si="9"/>
        <v>-764.65463351210815</v>
      </c>
      <c r="J413" s="27">
        <f t="shared" si="10"/>
        <v>4310.30272735375</v>
      </c>
      <c r="K413" s="26" t="str">
        <f t="shared" si="16"/>
        <v>Good</v>
      </c>
      <c r="L413" s="25">
        <f t="shared" si="17"/>
        <v>1967</v>
      </c>
      <c r="M413" s="25">
        <f t="shared" si="11"/>
        <v>674.62057901529738</v>
      </c>
      <c r="N413" s="27">
        <f t="shared" si="12"/>
        <v>2778.601708374732</v>
      </c>
      <c r="O413" s="12" t="str">
        <f t="shared" si="13"/>
        <v>Good</v>
      </c>
      <c r="P413" s="27">
        <f t="shared" si="14"/>
        <v>1967</v>
      </c>
      <c r="Q413" s="25">
        <f t="shared" si="15"/>
        <v>1967</v>
      </c>
    </row>
    <row r="414" spans="6:17" ht="15.75" customHeight="1" x14ac:dyDescent="0.2">
      <c r="F414" s="16">
        <v>45231.409076147233</v>
      </c>
      <c r="G414" s="34">
        <v>45236.896960916682</v>
      </c>
      <c r="H414" s="27">
        <v>2136</v>
      </c>
      <c r="I414" s="27">
        <f t="shared" si="9"/>
        <v>-764.65463351210815</v>
      </c>
      <c r="J414" s="27">
        <f t="shared" si="10"/>
        <v>4310.30272735375</v>
      </c>
      <c r="K414" s="26" t="str">
        <f t="shared" si="16"/>
        <v>Good</v>
      </c>
      <c r="L414" s="25">
        <f t="shared" si="17"/>
        <v>2136</v>
      </c>
      <c r="M414" s="25">
        <f t="shared" si="11"/>
        <v>674.62057901529738</v>
      </c>
      <c r="N414" s="27">
        <f t="shared" si="12"/>
        <v>2778.601708374732</v>
      </c>
      <c r="O414" s="12" t="str">
        <f t="shared" si="13"/>
        <v>Good</v>
      </c>
      <c r="P414" s="27">
        <f t="shared" si="14"/>
        <v>2136</v>
      </c>
      <c r="Q414" s="25">
        <f t="shared" si="15"/>
        <v>2136</v>
      </c>
    </row>
    <row r="415" spans="6:17" ht="15.75" customHeight="1" x14ac:dyDescent="0.2">
      <c r="F415" s="16">
        <v>45230.876768072922</v>
      </c>
      <c r="G415" s="34">
        <v>45236.308032088069</v>
      </c>
      <c r="H415" s="27">
        <v>2106</v>
      </c>
      <c r="I415" s="27">
        <f t="shared" si="9"/>
        <v>-764.65463351210815</v>
      </c>
      <c r="J415" s="27">
        <f t="shared" si="10"/>
        <v>4310.30272735375</v>
      </c>
      <c r="K415" s="26" t="str">
        <f t="shared" si="16"/>
        <v>Good</v>
      </c>
      <c r="L415" s="25">
        <f t="shared" si="17"/>
        <v>2106</v>
      </c>
      <c r="M415" s="25">
        <f t="shared" si="11"/>
        <v>674.62057901529738</v>
      </c>
      <c r="N415" s="27">
        <f t="shared" si="12"/>
        <v>2778.601708374732</v>
      </c>
      <c r="O415" s="12" t="str">
        <f t="shared" si="13"/>
        <v>Good</v>
      </c>
      <c r="P415" s="27">
        <f t="shared" si="14"/>
        <v>2106</v>
      </c>
      <c r="Q415" s="25">
        <f t="shared" si="15"/>
        <v>2106</v>
      </c>
    </row>
    <row r="416" spans="6:17" ht="15.75" customHeight="1" x14ac:dyDescent="0.2">
      <c r="F416" s="16">
        <v>45230.318427132726</v>
      </c>
      <c r="G416" s="34">
        <v>45233.424083287609</v>
      </c>
      <c r="H416" s="27">
        <v>1764</v>
      </c>
      <c r="I416" s="27">
        <f t="shared" si="9"/>
        <v>-764.65463351210815</v>
      </c>
      <c r="J416" s="27">
        <f t="shared" si="10"/>
        <v>4310.30272735375</v>
      </c>
      <c r="K416" s="26" t="str">
        <f t="shared" si="16"/>
        <v>Good</v>
      </c>
      <c r="L416" s="25">
        <f t="shared" si="17"/>
        <v>1764</v>
      </c>
      <c r="M416" s="25">
        <f t="shared" si="11"/>
        <v>674.62057901529738</v>
      </c>
      <c r="N416" s="27">
        <f t="shared" si="12"/>
        <v>2778.601708374732</v>
      </c>
      <c r="O416" s="12" t="str">
        <f t="shared" si="13"/>
        <v>Good</v>
      </c>
      <c r="P416" s="27">
        <f t="shared" si="14"/>
        <v>1764</v>
      </c>
      <c r="Q416" s="25">
        <f t="shared" si="15"/>
        <v>1764</v>
      </c>
    </row>
    <row r="417" spans="6:17" ht="15.75" customHeight="1" x14ac:dyDescent="0.2">
      <c r="F417" s="16">
        <v>45229.730610468287</v>
      </c>
      <c r="G417" s="34">
        <v>45232.822524146977</v>
      </c>
      <c r="H417" s="27">
        <v>1785</v>
      </c>
      <c r="I417" s="27">
        <f t="shared" si="9"/>
        <v>-764.65463351210815</v>
      </c>
      <c r="J417" s="27">
        <f t="shared" si="10"/>
        <v>4310.30272735375</v>
      </c>
      <c r="K417" s="26" t="str">
        <f t="shared" si="16"/>
        <v>Good</v>
      </c>
      <c r="L417" s="25">
        <f t="shared" si="17"/>
        <v>1785</v>
      </c>
      <c r="M417" s="25">
        <f t="shared" si="11"/>
        <v>674.62057901529738</v>
      </c>
      <c r="N417" s="27">
        <f t="shared" si="12"/>
        <v>2778.601708374732</v>
      </c>
      <c r="O417" s="12" t="str">
        <f t="shared" si="13"/>
        <v>Good</v>
      </c>
      <c r="P417" s="27">
        <f t="shared" si="14"/>
        <v>1785</v>
      </c>
      <c r="Q417" s="25">
        <f t="shared" si="15"/>
        <v>1785</v>
      </c>
    </row>
    <row r="418" spans="6:17" ht="15.75" customHeight="1" x14ac:dyDescent="0.2">
      <c r="F418" s="16">
        <v>45229.189274843935</v>
      </c>
      <c r="G418" s="34">
        <v>45232.255919848285</v>
      </c>
      <c r="H418" s="27">
        <v>2116</v>
      </c>
      <c r="I418" s="27">
        <f t="shared" si="9"/>
        <v>-764.65463351210815</v>
      </c>
      <c r="J418" s="27">
        <f t="shared" si="10"/>
        <v>4310.30272735375</v>
      </c>
      <c r="K418" s="26" t="str">
        <f t="shared" si="16"/>
        <v>Good</v>
      </c>
      <c r="L418" s="25">
        <f t="shared" si="17"/>
        <v>2116</v>
      </c>
      <c r="M418" s="25">
        <f t="shared" si="11"/>
        <v>674.62057901529738</v>
      </c>
      <c r="N418" s="27">
        <f t="shared" si="12"/>
        <v>2778.601708374732</v>
      </c>
      <c r="O418" s="12" t="str">
        <f t="shared" si="13"/>
        <v>Good</v>
      </c>
      <c r="P418" s="27">
        <f t="shared" si="14"/>
        <v>2116</v>
      </c>
      <c r="Q418" s="25">
        <f t="shared" si="15"/>
        <v>2116</v>
      </c>
    </row>
    <row r="419" spans="6:17" ht="15.75" customHeight="1" x14ac:dyDescent="0.2">
      <c r="F419" s="16">
        <v>45226.883615359286</v>
      </c>
      <c r="G419" s="34">
        <v>45231.665587107673</v>
      </c>
      <c r="H419" s="27">
        <v>1945</v>
      </c>
      <c r="I419" s="27">
        <f t="shared" si="9"/>
        <v>-764.65463351210815</v>
      </c>
      <c r="J419" s="27">
        <f t="shared" si="10"/>
        <v>4310.30272735375</v>
      </c>
      <c r="K419" s="26" t="str">
        <f t="shared" si="16"/>
        <v>Good</v>
      </c>
      <c r="L419" s="25">
        <f t="shared" si="17"/>
        <v>1945</v>
      </c>
      <c r="M419" s="25">
        <f t="shared" si="11"/>
        <v>674.62057901529738</v>
      </c>
      <c r="N419" s="27">
        <f t="shared" si="12"/>
        <v>2778.601708374732</v>
      </c>
      <c r="O419" s="12" t="str">
        <f t="shared" si="13"/>
        <v>Good</v>
      </c>
      <c r="P419" s="27">
        <f t="shared" si="14"/>
        <v>1945</v>
      </c>
      <c r="Q419" s="25">
        <f t="shared" si="15"/>
        <v>1945</v>
      </c>
    </row>
    <row r="420" spans="6:17" ht="15.75" customHeight="1" x14ac:dyDescent="0.2">
      <c r="F420" s="16">
        <v>45226.299653418588</v>
      </c>
      <c r="G420" s="34">
        <v>45231.061369374271</v>
      </c>
      <c r="H420" s="27">
        <v>1836</v>
      </c>
      <c r="I420" s="27">
        <f t="shared" si="9"/>
        <v>-764.65463351210815</v>
      </c>
      <c r="J420" s="27">
        <f t="shared" si="10"/>
        <v>4310.30272735375</v>
      </c>
      <c r="K420" s="26" t="str">
        <f t="shared" si="16"/>
        <v>Good</v>
      </c>
      <c r="L420" s="25">
        <f t="shared" si="17"/>
        <v>1836</v>
      </c>
      <c r="M420" s="25">
        <f t="shared" si="11"/>
        <v>674.62057901529738</v>
      </c>
      <c r="N420" s="27">
        <f t="shared" si="12"/>
        <v>2778.601708374732</v>
      </c>
      <c r="O420" s="12" t="str">
        <f t="shared" si="13"/>
        <v>Good</v>
      </c>
      <c r="P420" s="27">
        <f t="shared" si="14"/>
        <v>1836</v>
      </c>
      <c r="Q420" s="25">
        <f t="shared" si="15"/>
        <v>1836</v>
      </c>
    </row>
    <row r="421" spans="6:17" ht="15.75" customHeight="1" x14ac:dyDescent="0.2">
      <c r="F421" s="16">
        <v>45225.695176526024</v>
      </c>
      <c r="G421" s="34">
        <v>45230.460283772169</v>
      </c>
      <c r="H421" s="27">
        <v>1769</v>
      </c>
      <c r="I421" s="27">
        <f t="shared" si="9"/>
        <v>-764.65463351210815</v>
      </c>
      <c r="J421" s="27">
        <f t="shared" si="10"/>
        <v>4310.30272735375</v>
      </c>
      <c r="K421" s="26" t="str">
        <f t="shared" si="16"/>
        <v>Good</v>
      </c>
      <c r="L421" s="25">
        <f t="shared" si="17"/>
        <v>1769</v>
      </c>
      <c r="M421" s="25">
        <f t="shared" si="11"/>
        <v>674.62057901529738</v>
      </c>
      <c r="N421" s="27">
        <f t="shared" si="12"/>
        <v>2778.601708374732</v>
      </c>
      <c r="O421" s="12" t="str">
        <f t="shared" si="13"/>
        <v>Good</v>
      </c>
      <c r="P421" s="27">
        <f t="shared" si="14"/>
        <v>1769</v>
      </c>
      <c r="Q421" s="25">
        <f t="shared" si="15"/>
        <v>1769</v>
      </c>
    </row>
    <row r="422" spans="6:17" ht="15.75" customHeight="1" x14ac:dyDescent="0.2">
      <c r="F422" s="16">
        <v>45225.122007698767</v>
      </c>
      <c r="G422" s="34">
        <v>45229.905521531669</v>
      </c>
      <c r="H422" s="27">
        <v>1876</v>
      </c>
      <c r="I422" s="27">
        <f t="shared" si="9"/>
        <v>-764.65463351210815</v>
      </c>
      <c r="J422" s="27">
        <f t="shared" si="10"/>
        <v>4310.30272735375</v>
      </c>
      <c r="K422" s="26" t="str">
        <f t="shared" si="16"/>
        <v>Good</v>
      </c>
      <c r="L422" s="25">
        <f t="shared" si="17"/>
        <v>1876</v>
      </c>
      <c r="M422" s="25">
        <f t="shared" si="11"/>
        <v>674.62057901529738</v>
      </c>
      <c r="N422" s="27">
        <f t="shared" si="12"/>
        <v>2778.601708374732</v>
      </c>
      <c r="O422" s="12" t="str">
        <f t="shared" si="13"/>
        <v>Good</v>
      </c>
      <c r="P422" s="27">
        <f t="shared" si="14"/>
        <v>1876</v>
      </c>
      <c r="Q422" s="25">
        <f t="shared" si="15"/>
        <v>1876</v>
      </c>
    </row>
    <row r="423" spans="6:17" ht="15.75" customHeight="1" x14ac:dyDescent="0.2">
      <c r="F423" s="16">
        <v>45224.569153868601</v>
      </c>
      <c r="G423" s="34">
        <v>45229.347703046093</v>
      </c>
      <c r="H423" s="27">
        <v>1945</v>
      </c>
      <c r="I423" s="27">
        <f t="shared" si="9"/>
        <v>-764.65463351210815</v>
      </c>
      <c r="J423" s="27">
        <f t="shared" si="10"/>
        <v>4310.30272735375</v>
      </c>
      <c r="K423" s="26" t="str">
        <f t="shared" si="16"/>
        <v>Good</v>
      </c>
      <c r="L423" s="25">
        <f t="shared" si="17"/>
        <v>1945</v>
      </c>
      <c r="M423" s="25">
        <f t="shared" si="11"/>
        <v>674.62057901529738</v>
      </c>
      <c r="N423" s="27">
        <f t="shared" si="12"/>
        <v>2778.601708374732</v>
      </c>
      <c r="O423" s="12" t="str">
        <f t="shared" si="13"/>
        <v>Good</v>
      </c>
      <c r="P423" s="27">
        <f t="shared" si="14"/>
        <v>1945</v>
      </c>
      <c r="Q423" s="25">
        <f t="shared" si="15"/>
        <v>1945</v>
      </c>
    </row>
    <row r="424" spans="6:17" ht="15.75" customHeight="1" x14ac:dyDescent="0.2">
      <c r="F424" s="16">
        <v>45224.026692114894</v>
      </c>
      <c r="G424" s="34">
        <v>45226.505086637786</v>
      </c>
      <c r="H424" s="27">
        <v>1916</v>
      </c>
      <c r="I424" s="27">
        <f t="shared" si="9"/>
        <v>-764.65463351210815</v>
      </c>
      <c r="J424" s="27">
        <f t="shared" si="10"/>
        <v>4310.30272735375</v>
      </c>
      <c r="K424" s="26" t="str">
        <f t="shared" si="16"/>
        <v>Good</v>
      </c>
      <c r="L424" s="25">
        <f t="shared" si="17"/>
        <v>1916</v>
      </c>
      <c r="M424" s="25">
        <f t="shared" si="11"/>
        <v>674.62057901529738</v>
      </c>
      <c r="N424" s="27">
        <f t="shared" si="12"/>
        <v>2778.601708374732</v>
      </c>
      <c r="O424" s="12" t="str">
        <f t="shared" si="13"/>
        <v>Good</v>
      </c>
      <c r="P424" s="27">
        <f t="shared" si="14"/>
        <v>1916</v>
      </c>
      <c r="Q424" s="25">
        <f t="shared" si="15"/>
        <v>1916</v>
      </c>
    </row>
    <row r="425" spans="6:17" ht="15.75" customHeight="1" x14ac:dyDescent="0.2">
      <c r="F425" s="16">
        <v>45223.478499173318</v>
      </c>
      <c r="G425" s="34">
        <v>45225.907805734307</v>
      </c>
      <c r="H425" s="27">
        <v>1822</v>
      </c>
      <c r="I425" s="27">
        <f t="shared" si="9"/>
        <v>-764.65463351210815</v>
      </c>
      <c r="J425" s="27">
        <f t="shared" si="10"/>
        <v>4310.30272735375</v>
      </c>
      <c r="K425" s="26" t="str">
        <f t="shared" si="16"/>
        <v>Good</v>
      </c>
      <c r="L425" s="25">
        <f t="shared" si="17"/>
        <v>1822</v>
      </c>
      <c r="M425" s="25">
        <f t="shared" si="11"/>
        <v>674.62057901529738</v>
      </c>
      <c r="N425" s="27">
        <f t="shared" si="12"/>
        <v>2778.601708374732</v>
      </c>
      <c r="O425" s="12" t="str">
        <f t="shared" si="13"/>
        <v>Good</v>
      </c>
      <c r="P425" s="27">
        <f t="shared" si="14"/>
        <v>1822</v>
      </c>
      <c r="Q425" s="25">
        <f t="shared" si="15"/>
        <v>1822</v>
      </c>
    </row>
    <row r="426" spans="6:17" ht="15.75" customHeight="1" x14ac:dyDescent="0.2">
      <c r="F426" s="16">
        <v>45222.892568747069</v>
      </c>
      <c r="G426" s="34">
        <v>45225.311180343349</v>
      </c>
      <c r="H426" s="27">
        <v>1814</v>
      </c>
      <c r="I426" s="27">
        <f t="shared" si="9"/>
        <v>-764.65463351210815</v>
      </c>
      <c r="J426" s="27">
        <f t="shared" si="10"/>
        <v>4310.30272735375</v>
      </c>
      <c r="K426" s="26" t="str">
        <f t="shared" si="16"/>
        <v>Good</v>
      </c>
      <c r="L426" s="25">
        <f t="shared" si="17"/>
        <v>1814</v>
      </c>
      <c r="M426" s="25">
        <f t="shared" si="11"/>
        <v>674.62057901529738</v>
      </c>
      <c r="N426" s="27">
        <f t="shared" si="12"/>
        <v>2778.601708374732</v>
      </c>
      <c r="O426" s="12" t="str">
        <f t="shared" si="13"/>
        <v>Good</v>
      </c>
      <c r="P426" s="27">
        <f t="shared" si="14"/>
        <v>1814</v>
      </c>
      <c r="Q426" s="25">
        <f t="shared" si="15"/>
        <v>1814</v>
      </c>
    </row>
    <row r="427" spans="6:17" ht="15.75" customHeight="1" x14ac:dyDescent="0.2">
      <c r="F427" s="16">
        <v>45222.334234168033</v>
      </c>
      <c r="G427" s="34">
        <v>45224.747866639373</v>
      </c>
      <c r="H427" s="27">
        <v>1898</v>
      </c>
      <c r="I427" s="27">
        <f t="shared" si="9"/>
        <v>-764.65463351210815</v>
      </c>
      <c r="J427" s="27">
        <f t="shared" si="10"/>
        <v>4310.30272735375</v>
      </c>
      <c r="K427" s="26" t="str">
        <f t="shared" si="16"/>
        <v>Good</v>
      </c>
      <c r="L427" s="25">
        <f t="shared" si="17"/>
        <v>1898</v>
      </c>
      <c r="M427" s="25">
        <f t="shared" si="11"/>
        <v>674.62057901529738</v>
      </c>
      <c r="N427" s="27">
        <f t="shared" si="12"/>
        <v>2778.601708374732</v>
      </c>
      <c r="O427" s="12" t="str">
        <f t="shared" si="13"/>
        <v>Good</v>
      </c>
      <c r="P427" s="27">
        <f t="shared" si="14"/>
        <v>1898</v>
      </c>
      <c r="Q427" s="25">
        <f t="shared" si="15"/>
        <v>1898</v>
      </c>
    </row>
    <row r="428" spans="6:17" ht="15.75" customHeight="1" x14ac:dyDescent="0.2">
      <c r="F428" s="16">
        <v>45219.419349504169</v>
      </c>
      <c r="G428" s="34">
        <v>45224.213256413575</v>
      </c>
      <c r="H428" s="27">
        <v>1664</v>
      </c>
      <c r="I428" s="27">
        <f t="shared" si="9"/>
        <v>-764.65463351210815</v>
      </c>
      <c r="J428" s="27">
        <f t="shared" si="10"/>
        <v>4310.30272735375</v>
      </c>
      <c r="K428" s="26" t="str">
        <f t="shared" si="16"/>
        <v>Good</v>
      </c>
      <c r="L428" s="25">
        <f t="shared" si="17"/>
        <v>1664</v>
      </c>
      <c r="M428" s="25">
        <f t="shared" si="11"/>
        <v>674.62057901529738</v>
      </c>
      <c r="N428" s="27">
        <f t="shared" si="12"/>
        <v>2778.601708374732</v>
      </c>
      <c r="O428" s="12" t="str">
        <f t="shared" si="13"/>
        <v>Good</v>
      </c>
      <c r="P428" s="27">
        <f t="shared" si="14"/>
        <v>1664</v>
      </c>
      <c r="Q428" s="25">
        <f t="shared" si="15"/>
        <v>1664</v>
      </c>
    </row>
    <row r="429" spans="6:17" ht="15.75" customHeight="1" x14ac:dyDescent="0.2">
      <c r="F429" s="16">
        <v>45218.853678346095</v>
      </c>
      <c r="G429" s="34">
        <v>45223.606505407181</v>
      </c>
      <c r="H429" s="27">
        <v>1678</v>
      </c>
      <c r="I429" s="27">
        <f t="shared" si="9"/>
        <v>-764.65463351210815</v>
      </c>
      <c r="J429" s="27">
        <f t="shared" si="10"/>
        <v>4310.30272735375</v>
      </c>
      <c r="K429" s="26" t="str">
        <f t="shared" si="16"/>
        <v>Good</v>
      </c>
      <c r="L429" s="25">
        <f t="shared" si="17"/>
        <v>1678</v>
      </c>
      <c r="M429" s="25">
        <f t="shared" si="11"/>
        <v>674.62057901529738</v>
      </c>
      <c r="N429" s="27">
        <f t="shared" si="12"/>
        <v>2778.601708374732</v>
      </c>
      <c r="O429" s="12" t="str">
        <f t="shared" si="13"/>
        <v>Good</v>
      </c>
      <c r="P429" s="27">
        <f t="shared" si="14"/>
        <v>1678</v>
      </c>
      <c r="Q429" s="25">
        <f t="shared" si="15"/>
        <v>1678</v>
      </c>
    </row>
    <row r="430" spans="6:17" ht="15.75" customHeight="1" x14ac:dyDescent="0.2">
      <c r="F430" s="16">
        <v>45218.280506114948</v>
      </c>
      <c r="G430" s="34">
        <v>45222.995761143604</v>
      </c>
      <c r="H430" s="27">
        <v>1905</v>
      </c>
      <c r="I430" s="27">
        <f t="shared" si="9"/>
        <v>-764.65463351210815</v>
      </c>
      <c r="J430" s="27">
        <f t="shared" si="10"/>
        <v>4310.30272735375</v>
      </c>
      <c r="K430" s="26" t="str">
        <f t="shared" si="16"/>
        <v>Good</v>
      </c>
      <c r="L430" s="25">
        <f t="shared" si="17"/>
        <v>1905</v>
      </c>
      <c r="M430" s="25">
        <f t="shared" si="11"/>
        <v>674.62057901529738</v>
      </c>
      <c r="N430" s="27">
        <f t="shared" si="12"/>
        <v>2778.601708374732</v>
      </c>
      <c r="O430" s="12" t="str">
        <f t="shared" si="13"/>
        <v>Good</v>
      </c>
      <c r="P430" s="27">
        <f t="shared" si="14"/>
        <v>1905</v>
      </c>
      <c r="Q430" s="25">
        <f t="shared" si="15"/>
        <v>1905</v>
      </c>
    </row>
    <row r="431" spans="6:17" ht="15.75" customHeight="1" x14ac:dyDescent="0.2">
      <c r="F431" s="16">
        <v>45217.750306736656</v>
      </c>
      <c r="G431" s="34">
        <v>45222.397352095039</v>
      </c>
      <c r="H431" s="27">
        <v>1807</v>
      </c>
      <c r="I431" s="27">
        <f t="shared" si="9"/>
        <v>-764.65463351210815</v>
      </c>
      <c r="J431" s="27">
        <f t="shared" si="10"/>
        <v>4310.30272735375</v>
      </c>
      <c r="K431" s="26" t="str">
        <f t="shared" si="16"/>
        <v>Good</v>
      </c>
      <c r="L431" s="25">
        <f t="shared" si="17"/>
        <v>1807</v>
      </c>
      <c r="M431" s="25">
        <f t="shared" si="11"/>
        <v>674.62057901529738</v>
      </c>
      <c r="N431" s="27">
        <f t="shared" si="12"/>
        <v>2778.601708374732</v>
      </c>
      <c r="O431" s="12" t="str">
        <f t="shared" si="13"/>
        <v>Good</v>
      </c>
      <c r="P431" s="27">
        <f t="shared" si="14"/>
        <v>1807</v>
      </c>
      <c r="Q431" s="25">
        <f t="shared" si="15"/>
        <v>1807</v>
      </c>
    </row>
    <row r="432" spans="6:17" ht="15.75" customHeight="1" x14ac:dyDescent="0.2">
      <c r="F432" s="16">
        <v>45217.213745581364</v>
      </c>
      <c r="G432" s="34">
        <v>45219.543333423811</v>
      </c>
      <c r="H432" s="27">
        <v>1797</v>
      </c>
      <c r="I432" s="27">
        <f t="shared" si="9"/>
        <v>-764.65463351210815</v>
      </c>
      <c r="J432" s="27">
        <f t="shared" si="10"/>
        <v>4310.30272735375</v>
      </c>
      <c r="K432" s="26" t="str">
        <f t="shared" si="16"/>
        <v>Good</v>
      </c>
      <c r="L432" s="25">
        <f t="shared" si="17"/>
        <v>1797</v>
      </c>
      <c r="M432" s="25">
        <f t="shared" si="11"/>
        <v>674.62057901529738</v>
      </c>
      <c r="N432" s="27">
        <f t="shared" si="12"/>
        <v>2778.601708374732</v>
      </c>
      <c r="O432" s="12" t="str">
        <f t="shared" si="13"/>
        <v>Good</v>
      </c>
      <c r="P432" s="27">
        <f t="shared" si="14"/>
        <v>1797</v>
      </c>
      <c r="Q432" s="25">
        <f t="shared" si="15"/>
        <v>1797</v>
      </c>
    </row>
    <row r="433" spans="6:17" ht="15.75" customHeight="1" x14ac:dyDescent="0.2">
      <c r="F433" s="16">
        <v>45216.662275376751</v>
      </c>
      <c r="G433" s="34">
        <v>45218.972542193835</v>
      </c>
      <c r="H433" s="27">
        <v>1686</v>
      </c>
      <c r="I433" s="27">
        <f t="shared" si="9"/>
        <v>-764.65463351210815</v>
      </c>
      <c r="J433" s="27">
        <f t="shared" si="10"/>
        <v>4310.30272735375</v>
      </c>
      <c r="K433" s="26" t="str">
        <f t="shared" si="16"/>
        <v>Good</v>
      </c>
      <c r="L433" s="25">
        <f t="shared" si="17"/>
        <v>1686</v>
      </c>
      <c r="M433" s="25">
        <f t="shared" si="11"/>
        <v>674.62057901529738</v>
      </c>
      <c r="N433" s="27">
        <f t="shared" si="12"/>
        <v>2778.601708374732</v>
      </c>
      <c r="O433" s="12" t="str">
        <f t="shared" si="13"/>
        <v>Good</v>
      </c>
      <c r="P433" s="27">
        <f t="shared" si="14"/>
        <v>1686</v>
      </c>
      <c r="Q433" s="25">
        <f t="shared" si="15"/>
        <v>1686</v>
      </c>
    </row>
    <row r="434" spans="6:17" ht="15.75" customHeight="1" x14ac:dyDescent="0.2">
      <c r="F434" s="16">
        <v>45216.052310420484</v>
      </c>
      <c r="G434" s="34">
        <v>45218.389171527699</v>
      </c>
      <c r="H434" s="27">
        <v>1603</v>
      </c>
      <c r="I434" s="27">
        <f t="shared" si="9"/>
        <v>-764.65463351210815</v>
      </c>
      <c r="J434" s="27">
        <f t="shared" si="10"/>
        <v>4310.30272735375</v>
      </c>
      <c r="K434" s="26" t="str">
        <f t="shared" si="16"/>
        <v>Good</v>
      </c>
      <c r="L434" s="25">
        <f t="shared" si="17"/>
        <v>1603</v>
      </c>
      <c r="M434" s="25">
        <f t="shared" si="11"/>
        <v>674.62057901529738</v>
      </c>
      <c r="N434" s="27">
        <f t="shared" si="12"/>
        <v>2778.601708374732</v>
      </c>
      <c r="O434" s="12" t="str">
        <f t="shared" si="13"/>
        <v>Good</v>
      </c>
      <c r="P434" s="27">
        <f t="shared" si="14"/>
        <v>1603</v>
      </c>
      <c r="Q434" s="25">
        <f t="shared" si="15"/>
        <v>1603</v>
      </c>
    </row>
    <row r="435" spans="6:17" ht="15.75" customHeight="1" x14ac:dyDescent="0.2">
      <c r="F435" s="16">
        <v>45215.515006334019</v>
      </c>
      <c r="G435" s="34">
        <v>45217.830458080454</v>
      </c>
      <c r="H435" s="27">
        <v>1994</v>
      </c>
      <c r="I435" s="27">
        <f t="shared" si="9"/>
        <v>-764.65463351210815</v>
      </c>
      <c r="J435" s="27">
        <f t="shared" si="10"/>
        <v>4310.30272735375</v>
      </c>
      <c r="K435" s="26" t="str">
        <f t="shared" si="16"/>
        <v>Good</v>
      </c>
      <c r="L435" s="25">
        <f t="shared" si="17"/>
        <v>1994</v>
      </c>
      <c r="M435" s="25">
        <f t="shared" si="11"/>
        <v>674.62057901529738</v>
      </c>
      <c r="N435" s="27">
        <f t="shared" si="12"/>
        <v>2778.601708374732</v>
      </c>
      <c r="O435" s="12" t="str">
        <f t="shared" si="13"/>
        <v>Good</v>
      </c>
      <c r="P435" s="27">
        <f t="shared" si="14"/>
        <v>1994</v>
      </c>
      <c r="Q435" s="25">
        <f t="shared" si="15"/>
        <v>1994</v>
      </c>
    </row>
    <row r="436" spans="6:17" ht="15.75" customHeight="1" x14ac:dyDescent="0.2">
      <c r="F436" s="16">
        <v>45212.664781254636</v>
      </c>
      <c r="G436" s="34">
        <v>45217.216697780066</v>
      </c>
      <c r="H436" s="27">
        <v>1575</v>
      </c>
      <c r="I436" s="27">
        <f t="shared" si="9"/>
        <v>-764.65463351210815</v>
      </c>
      <c r="J436" s="27">
        <f t="shared" si="10"/>
        <v>4310.30272735375</v>
      </c>
      <c r="K436" s="26" t="str">
        <f t="shared" si="16"/>
        <v>Good</v>
      </c>
      <c r="L436" s="25">
        <f t="shared" si="17"/>
        <v>1575</v>
      </c>
      <c r="M436" s="25">
        <f t="shared" si="11"/>
        <v>674.62057901529738</v>
      </c>
      <c r="N436" s="27">
        <f t="shared" si="12"/>
        <v>2778.601708374732</v>
      </c>
      <c r="O436" s="12" t="str">
        <f t="shared" si="13"/>
        <v>Good</v>
      </c>
      <c r="P436" s="27">
        <f t="shared" si="14"/>
        <v>1575</v>
      </c>
      <c r="Q436" s="25">
        <f t="shared" si="15"/>
        <v>1575</v>
      </c>
    </row>
    <row r="437" spans="6:17" ht="15.75" customHeight="1" x14ac:dyDescent="0.2">
      <c r="F437" s="16">
        <v>45212.102443244759</v>
      </c>
      <c r="G437" s="34">
        <v>45216.629822695693</v>
      </c>
      <c r="H437" s="27">
        <v>1975</v>
      </c>
      <c r="I437" s="27">
        <f t="shared" si="9"/>
        <v>-764.65463351210815</v>
      </c>
      <c r="J437" s="27">
        <f t="shared" si="10"/>
        <v>4310.30272735375</v>
      </c>
      <c r="K437" s="26" t="str">
        <f t="shared" si="16"/>
        <v>Good</v>
      </c>
      <c r="L437" s="25">
        <f t="shared" si="17"/>
        <v>1975</v>
      </c>
      <c r="M437" s="25">
        <f t="shared" si="11"/>
        <v>674.62057901529738</v>
      </c>
      <c r="N437" s="27">
        <f t="shared" si="12"/>
        <v>2778.601708374732</v>
      </c>
      <c r="O437" s="12" t="str">
        <f t="shared" si="13"/>
        <v>Good</v>
      </c>
      <c r="P437" s="27">
        <f t="shared" si="14"/>
        <v>1975</v>
      </c>
      <c r="Q437" s="25">
        <f t="shared" si="15"/>
        <v>1975</v>
      </c>
    </row>
    <row r="438" spans="6:17" ht="15.75" customHeight="1" x14ac:dyDescent="0.2">
      <c r="F438" s="16">
        <v>45211.550578381677</v>
      </c>
      <c r="G438" s="34">
        <v>45216.056902585646</v>
      </c>
      <c r="H438" s="27">
        <v>1910</v>
      </c>
      <c r="I438" s="27">
        <f t="shared" si="9"/>
        <v>-764.65463351210815</v>
      </c>
      <c r="J438" s="27">
        <f t="shared" si="10"/>
        <v>4310.30272735375</v>
      </c>
      <c r="K438" s="26" t="str">
        <f t="shared" si="16"/>
        <v>Good</v>
      </c>
      <c r="L438" s="25">
        <f t="shared" si="17"/>
        <v>1910</v>
      </c>
      <c r="M438" s="25">
        <f t="shared" si="11"/>
        <v>674.62057901529738</v>
      </c>
      <c r="N438" s="27">
        <f t="shared" si="12"/>
        <v>2778.601708374732</v>
      </c>
      <c r="O438" s="12" t="str">
        <f t="shared" si="13"/>
        <v>Good</v>
      </c>
      <c r="P438" s="27">
        <f t="shared" si="14"/>
        <v>1910</v>
      </c>
      <c r="Q438" s="25">
        <f t="shared" si="15"/>
        <v>1910</v>
      </c>
    </row>
    <row r="439" spans="6:17" ht="15.75" customHeight="1" x14ac:dyDescent="0.2">
      <c r="F439" s="16">
        <v>45210.956846180561</v>
      </c>
      <c r="G439" s="34">
        <v>45215.505013511021</v>
      </c>
      <c r="H439" s="27">
        <v>1744</v>
      </c>
      <c r="I439" s="27">
        <f t="shared" si="9"/>
        <v>-764.65463351210815</v>
      </c>
      <c r="J439" s="27">
        <f t="shared" si="10"/>
        <v>4310.30272735375</v>
      </c>
      <c r="K439" s="26" t="str">
        <f t="shared" si="16"/>
        <v>Good</v>
      </c>
      <c r="L439" s="25">
        <f t="shared" si="17"/>
        <v>1744</v>
      </c>
      <c r="M439" s="25">
        <f t="shared" si="11"/>
        <v>674.62057901529738</v>
      </c>
      <c r="N439" s="27">
        <f t="shared" si="12"/>
        <v>2778.601708374732</v>
      </c>
      <c r="O439" s="12" t="str">
        <f t="shared" si="13"/>
        <v>Good</v>
      </c>
      <c r="P439" s="27">
        <f t="shared" si="14"/>
        <v>1744</v>
      </c>
      <c r="Q439" s="25">
        <f t="shared" si="15"/>
        <v>1744</v>
      </c>
    </row>
    <row r="440" spans="6:17" ht="15.75" customHeight="1" x14ac:dyDescent="0.2">
      <c r="F440" s="16">
        <v>45210.386163102026</v>
      </c>
      <c r="G440" s="34">
        <v>45212.654153661024</v>
      </c>
      <c r="H440" s="27">
        <v>1693</v>
      </c>
      <c r="I440" s="27">
        <f t="shared" si="9"/>
        <v>-764.65463351210815</v>
      </c>
      <c r="J440" s="27">
        <f t="shared" si="10"/>
        <v>4310.30272735375</v>
      </c>
      <c r="K440" s="26" t="str">
        <f t="shared" si="16"/>
        <v>Good</v>
      </c>
      <c r="L440" s="25">
        <f t="shared" si="17"/>
        <v>1693</v>
      </c>
      <c r="M440" s="25">
        <f t="shared" si="11"/>
        <v>674.62057901529738</v>
      </c>
      <c r="N440" s="27">
        <f t="shared" si="12"/>
        <v>2778.601708374732</v>
      </c>
      <c r="O440" s="12" t="str">
        <f t="shared" si="13"/>
        <v>Good</v>
      </c>
      <c r="P440" s="27">
        <f t="shared" si="14"/>
        <v>1693</v>
      </c>
      <c r="Q440" s="25">
        <f t="shared" si="15"/>
        <v>1693</v>
      </c>
    </row>
    <row r="441" spans="6:17" ht="15.75" customHeight="1" x14ac:dyDescent="0.2">
      <c r="F441" s="16">
        <v>45209.782169225422</v>
      </c>
      <c r="G441" s="34">
        <v>45212.067766851251</v>
      </c>
      <c r="H441" s="27">
        <v>1741</v>
      </c>
      <c r="I441" s="27">
        <f t="shared" si="9"/>
        <v>-764.65463351210815</v>
      </c>
      <c r="J441" s="27">
        <f t="shared" si="10"/>
        <v>4310.30272735375</v>
      </c>
      <c r="K441" s="26" t="str">
        <f t="shared" si="16"/>
        <v>Good</v>
      </c>
      <c r="L441" s="25">
        <f t="shared" si="17"/>
        <v>1741</v>
      </c>
      <c r="M441" s="25">
        <f t="shared" si="11"/>
        <v>674.62057901529738</v>
      </c>
      <c r="N441" s="27">
        <f t="shared" si="12"/>
        <v>2778.601708374732</v>
      </c>
      <c r="O441" s="12" t="str">
        <f t="shared" si="13"/>
        <v>Good</v>
      </c>
      <c r="P441" s="27">
        <f t="shared" si="14"/>
        <v>1741</v>
      </c>
      <c r="Q441" s="25">
        <f t="shared" si="15"/>
        <v>1741</v>
      </c>
    </row>
    <row r="442" spans="6:17" ht="15.75" customHeight="1" x14ac:dyDescent="0.2">
      <c r="F442" s="16">
        <v>45209.180431552872</v>
      </c>
      <c r="G442" s="34">
        <v>45211.527576239154</v>
      </c>
      <c r="H442" s="27">
        <v>1804</v>
      </c>
      <c r="I442" s="27">
        <f t="shared" si="9"/>
        <v>-764.65463351210815</v>
      </c>
      <c r="J442" s="27">
        <f t="shared" si="10"/>
        <v>4310.30272735375</v>
      </c>
      <c r="K442" s="26" t="str">
        <f t="shared" si="16"/>
        <v>Good</v>
      </c>
      <c r="L442" s="25">
        <f t="shared" si="17"/>
        <v>1804</v>
      </c>
      <c r="M442" s="25">
        <f t="shared" si="11"/>
        <v>674.62057901529738</v>
      </c>
      <c r="N442" s="27">
        <f t="shared" si="12"/>
        <v>2778.601708374732</v>
      </c>
      <c r="O442" s="12" t="str">
        <f t="shared" si="13"/>
        <v>Good</v>
      </c>
      <c r="P442" s="27">
        <f t="shared" si="14"/>
        <v>1804</v>
      </c>
      <c r="Q442" s="25">
        <f t="shared" si="15"/>
        <v>1804</v>
      </c>
    </row>
    <row r="443" spans="6:17" ht="15.75" customHeight="1" x14ac:dyDescent="0.2">
      <c r="F443" s="16">
        <v>45208.575944176227</v>
      </c>
      <c r="G443" s="34">
        <v>45210.916892192217</v>
      </c>
      <c r="H443" s="27">
        <v>1743</v>
      </c>
      <c r="I443" s="27">
        <f t="shared" si="9"/>
        <v>-764.65463351210815</v>
      </c>
      <c r="J443" s="27">
        <f t="shared" si="10"/>
        <v>4310.30272735375</v>
      </c>
      <c r="K443" s="26" t="str">
        <f t="shared" si="16"/>
        <v>Good</v>
      </c>
      <c r="L443" s="25">
        <f t="shared" si="17"/>
        <v>1743</v>
      </c>
      <c r="M443" s="25">
        <f t="shared" si="11"/>
        <v>674.62057901529738</v>
      </c>
      <c r="N443" s="27">
        <f t="shared" si="12"/>
        <v>2778.601708374732</v>
      </c>
      <c r="O443" s="12" t="str">
        <f t="shared" si="13"/>
        <v>Good</v>
      </c>
      <c r="P443" s="27">
        <f t="shared" si="14"/>
        <v>1743</v>
      </c>
      <c r="Q443" s="25">
        <f t="shared" si="15"/>
        <v>1743</v>
      </c>
    </row>
    <row r="444" spans="6:17" ht="15.75" customHeight="1" x14ac:dyDescent="0.2">
      <c r="F444" s="16">
        <v>45205.700882042263</v>
      </c>
      <c r="G444" s="34">
        <v>45210.358074864467</v>
      </c>
      <c r="H444" s="27">
        <v>1905</v>
      </c>
      <c r="I444" s="27">
        <f t="shared" si="9"/>
        <v>-764.65463351210815</v>
      </c>
      <c r="J444" s="27">
        <f t="shared" si="10"/>
        <v>4310.30272735375</v>
      </c>
      <c r="K444" s="26" t="str">
        <f t="shared" si="16"/>
        <v>Good</v>
      </c>
      <c r="L444" s="25">
        <f t="shared" si="17"/>
        <v>1905</v>
      </c>
      <c r="M444" s="25">
        <f t="shared" si="11"/>
        <v>674.62057901529738</v>
      </c>
      <c r="N444" s="27">
        <f t="shared" si="12"/>
        <v>2778.601708374732</v>
      </c>
      <c r="O444" s="12" t="str">
        <f t="shared" si="13"/>
        <v>Good</v>
      </c>
      <c r="P444" s="27">
        <f t="shared" si="14"/>
        <v>1905</v>
      </c>
      <c r="Q444" s="25">
        <f t="shared" si="15"/>
        <v>1905</v>
      </c>
    </row>
    <row r="445" spans="6:17" ht="15.75" customHeight="1" x14ac:dyDescent="0.2">
      <c r="F445" s="16">
        <v>45205.142414673603</v>
      </c>
      <c r="G445" s="34">
        <v>45209.801508883989</v>
      </c>
      <c r="H445" s="27">
        <v>1602</v>
      </c>
      <c r="I445" s="27">
        <f t="shared" si="9"/>
        <v>-764.65463351210815</v>
      </c>
      <c r="J445" s="27">
        <f t="shared" si="10"/>
        <v>4310.30272735375</v>
      </c>
      <c r="K445" s="26" t="str">
        <f t="shared" si="16"/>
        <v>Good</v>
      </c>
      <c r="L445" s="25">
        <f t="shared" si="17"/>
        <v>1602</v>
      </c>
      <c r="M445" s="25">
        <f t="shared" si="11"/>
        <v>674.62057901529738</v>
      </c>
      <c r="N445" s="27">
        <f t="shared" si="12"/>
        <v>2778.601708374732</v>
      </c>
      <c r="O445" s="12" t="str">
        <f t="shared" si="13"/>
        <v>Good</v>
      </c>
      <c r="P445" s="27">
        <f t="shared" si="14"/>
        <v>1602</v>
      </c>
      <c r="Q445" s="25">
        <f t="shared" si="15"/>
        <v>1602</v>
      </c>
    </row>
    <row r="446" spans="6:17" ht="15.75" customHeight="1" x14ac:dyDescent="0.2">
      <c r="F446" s="16">
        <v>45204.580374456164</v>
      </c>
      <c r="G446" s="34">
        <v>45209.254040941203</v>
      </c>
      <c r="H446" s="27">
        <v>1785</v>
      </c>
      <c r="I446" s="27">
        <f t="shared" si="9"/>
        <v>-764.65463351210815</v>
      </c>
      <c r="J446" s="27">
        <f t="shared" si="10"/>
        <v>4310.30272735375</v>
      </c>
      <c r="K446" s="26" t="str">
        <f t="shared" si="16"/>
        <v>Good</v>
      </c>
      <c r="L446" s="25">
        <f t="shared" si="17"/>
        <v>1785</v>
      </c>
      <c r="M446" s="25">
        <f t="shared" si="11"/>
        <v>674.62057901529738</v>
      </c>
      <c r="N446" s="27">
        <f t="shared" si="12"/>
        <v>2778.601708374732</v>
      </c>
      <c r="O446" s="12" t="str">
        <f t="shared" si="13"/>
        <v>Good</v>
      </c>
      <c r="P446" s="27">
        <f t="shared" si="14"/>
        <v>1785</v>
      </c>
      <c r="Q446" s="25">
        <f t="shared" si="15"/>
        <v>1785</v>
      </c>
    </row>
    <row r="447" spans="6:17" ht="15.75" customHeight="1" x14ac:dyDescent="0.2">
      <c r="F447" s="16">
        <v>45203.983061222054</v>
      </c>
      <c r="G447" s="34">
        <v>45208.680146588995</v>
      </c>
      <c r="H447" s="27">
        <v>1659</v>
      </c>
      <c r="I447" s="27">
        <f t="shared" si="9"/>
        <v>-764.65463351210815</v>
      </c>
      <c r="J447" s="27">
        <f t="shared" si="10"/>
        <v>4310.30272735375</v>
      </c>
      <c r="K447" s="26" t="str">
        <f t="shared" si="16"/>
        <v>Good</v>
      </c>
      <c r="L447" s="25">
        <f t="shared" si="17"/>
        <v>1659</v>
      </c>
      <c r="M447" s="25">
        <f t="shared" si="11"/>
        <v>674.62057901529738</v>
      </c>
      <c r="N447" s="27">
        <f t="shared" si="12"/>
        <v>2778.601708374732</v>
      </c>
      <c r="O447" s="12" t="str">
        <f t="shared" si="13"/>
        <v>Good</v>
      </c>
      <c r="P447" s="27">
        <f t="shared" si="14"/>
        <v>1659</v>
      </c>
      <c r="Q447" s="25">
        <f t="shared" si="15"/>
        <v>1659</v>
      </c>
    </row>
    <row r="448" spans="6:17" ht="15.75" customHeight="1" x14ac:dyDescent="0.2">
      <c r="F448" s="16">
        <v>45203.37230431482</v>
      </c>
      <c r="G448" s="34">
        <v>45208.115394411609</v>
      </c>
      <c r="H448" s="27">
        <v>1620</v>
      </c>
      <c r="I448" s="27">
        <f t="shared" si="9"/>
        <v>-764.65463351210815</v>
      </c>
      <c r="J448" s="27">
        <f t="shared" si="10"/>
        <v>4310.30272735375</v>
      </c>
      <c r="K448" s="26" t="str">
        <f t="shared" si="16"/>
        <v>Good</v>
      </c>
      <c r="L448" s="25">
        <f t="shared" si="17"/>
        <v>1620</v>
      </c>
      <c r="M448" s="25">
        <f t="shared" si="11"/>
        <v>674.62057901529738</v>
      </c>
      <c r="N448" s="27">
        <f t="shared" si="12"/>
        <v>2778.601708374732</v>
      </c>
      <c r="O448" s="12" t="str">
        <f t="shared" si="13"/>
        <v>Good</v>
      </c>
      <c r="P448" s="27">
        <f t="shared" si="14"/>
        <v>1620</v>
      </c>
      <c r="Q448" s="25">
        <f t="shared" si="15"/>
        <v>1620</v>
      </c>
    </row>
    <row r="449" spans="6:17" ht="15.75" customHeight="1" x14ac:dyDescent="0.2">
      <c r="F449" s="16">
        <v>45202.83122585588</v>
      </c>
      <c r="G449" s="34">
        <v>45205.791854280069</v>
      </c>
      <c r="H449" s="27">
        <v>1832</v>
      </c>
      <c r="I449" s="27">
        <f t="shared" si="9"/>
        <v>-764.65463351210815</v>
      </c>
      <c r="J449" s="27">
        <f t="shared" si="10"/>
        <v>4310.30272735375</v>
      </c>
      <c r="K449" s="26" t="str">
        <f t="shared" si="16"/>
        <v>Good</v>
      </c>
      <c r="L449" s="25">
        <f t="shared" si="17"/>
        <v>1832</v>
      </c>
      <c r="M449" s="25">
        <f t="shared" si="11"/>
        <v>674.62057901529738</v>
      </c>
      <c r="N449" s="27">
        <f t="shared" si="12"/>
        <v>2778.601708374732</v>
      </c>
      <c r="O449" s="12" t="str">
        <f t="shared" si="13"/>
        <v>Good</v>
      </c>
      <c r="P449" s="27">
        <f t="shared" si="14"/>
        <v>1832</v>
      </c>
      <c r="Q449" s="25">
        <f t="shared" si="15"/>
        <v>1832</v>
      </c>
    </row>
    <row r="450" spans="6:17" ht="15.75" customHeight="1" x14ac:dyDescent="0.2">
      <c r="F450" s="16">
        <v>45202.242044692066</v>
      </c>
      <c r="G450" s="34">
        <v>45205.205881080998</v>
      </c>
      <c r="H450" s="27">
        <v>1899</v>
      </c>
      <c r="I450" s="27">
        <f t="shared" si="9"/>
        <v>-764.65463351210815</v>
      </c>
      <c r="J450" s="27">
        <f t="shared" si="10"/>
        <v>4310.30272735375</v>
      </c>
      <c r="K450" s="26" t="str">
        <f t="shared" si="16"/>
        <v>Good</v>
      </c>
      <c r="L450" s="25">
        <f t="shared" si="17"/>
        <v>1899</v>
      </c>
      <c r="M450" s="25">
        <f t="shared" si="11"/>
        <v>674.62057901529738</v>
      </c>
      <c r="N450" s="27">
        <f t="shared" si="12"/>
        <v>2778.601708374732</v>
      </c>
      <c r="O450" s="12" t="str">
        <f t="shared" si="13"/>
        <v>Good</v>
      </c>
      <c r="P450" s="27">
        <f t="shared" si="14"/>
        <v>1899</v>
      </c>
      <c r="Q450" s="25">
        <f t="shared" si="15"/>
        <v>1899</v>
      </c>
    </row>
    <row r="451" spans="6:17" ht="15.75" customHeight="1" x14ac:dyDescent="0.2">
      <c r="F451" s="16">
        <v>45201.636438584595</v>
      </c>
      <c r="G451" s="34">
        <v>45204.662809488931</v>
      </c>
      <c r="H451" s="27">
        <v>1876</v>
      </c>
      <c r="I451" s="27">
        <f t="shared" si="9"/>
        <v>-764.65463351210815</v>
      </c>
      <c r="J451" s="27">
        <f t="shared" si="10"/>
        <v>4310.30272735375</v>
      </c>
      <c r="K451" s="26" t="str">
        <f t="shared" si="16"/>
        <v>Good</v>
      </c>
      <c r="L451" s="25">
        <f t="shared" si="17"/>
        <v>1876</v>
      </c>
      <c r="M451" s="25">
        <f t="shared" si="11"/>
        <v>674.62057901529738</v>
      </c>
      <c r="N451" s="27">
        <f t="shared" si="12"/>
        <v>2778.601708374732</v>
      </c>
      <c r="O451" s="12" t="str">
        <f t="shared" si="13"/>
        <v>Good</v>
      </c>
      <c r="P451" s="27">
        <f t="shared" si="14"/>
        <v>1876</v>
      </c>
      <c r="Q451" s="25">
        <f t="shared" si="15"/>
        <v>1876</v>
      </c>
    </row>
    <row r="452" spans="6:17" ht="15.75" customHeight="1" x14ac:dyDescent="0.2">
      <c r="F452" s="16">
        <v>45201.080137992147</v>
      </c>
      <c r="G452" s="34">
        <v>45204.059748320695</v>
      </c>
      <c r="H452" s="27">
        <v>1585</v>
      </c>
      <c r="I452" s="27">
        <f t="shared" si="9"/>
        <v>-764.65463351210815</v>
      </c>
      <c r="J452" s="27">
        <f t="shared" si="10"/>
        <v>4310.30272735375</v>
      </c>
      <c r="K452" s="26" t="str">
        <f t="shared" si="16"/>
        <v>Good</v>
      </c>
      <c r="L452" s="25">
        <f t="shared" si="17"/>
        <v>1585</v>
      </c>
      <c r="M452" s="25">
        <f t="shared" si="11"/>
        <v>674.62057901529738</v>
      </c>
      <c r="N452" s="27">
        <f t="shared" si="12"/>
        <v>2778.601708374732</v>
      </c>
      <c r="O452" s="12" t="str">
        <f t="shared" si="13"/>
        <v>Good</v>
      </c>
      <c r="P452" s="27">
        <f t="shared" si="14"/>
        <v>1585</v>
      </c>
      <c r="Q452" s="25">
        <f t="shared" si="15"/>
        <v>1585</v>
      </c>
    </row>
    <row r="453" spans="6:17" ht="15.75" customHeight="1" x14ac:dyDescent="0.2">
      <c r="F453" s="16">
        <v>45198.762583651456</v>
      </c>
      <c r="G453" s="34">
        <v>45203.52093761773</v>
      </c>
      <c r="H453" s="27">
        <v>1753</v>
      </c>
      <c r="I453" s="27">
        <f t="shared" si="9"/>
        <v>-764.65463351210815</v>
      </c>
      <c r="J453" s="27">
        <f t="shared" si="10"/>
        <v>4310.30272735375</v>
      </c>
      <c r="K453" s="26" t="str">
        <f t="shared" si="16"/>
        <v>Good</v>
      </c>
      <c r="L453" s="25">
        <f t="shared" si="17"/>
        <v>1753</v>
      </c>
      <c r="M453" s="25">
        <f t="shared" si="11"/>
        <v>674.62057901529738</v>
      </c>
      <c r="N453" s="27">
        <f t="shared" si="12"/>
        <v>2778.601708374732</v>
      </c>
      <c r="O453" s="12" t="str">
        <f t="shared" si="13"/>
        <v>Good</v>
      </c>
      <c r="P453" s="27">
        <f t="shared" si="14"/>
        <v>1753</v>
      </c>
      <c r="Q453" s="25">
        <f t="shared" si="15"/>
        <v>1753</v>
      </c>
    </row>
    <row r="454" spans="6:17" ht="15.75" customHeight="1" x14ac:dyDescent="0.2">
      <c r="F454" s="16">
        <v>45198.192068026816</v>
      </c>
      <c r="G454" s="34">
        <v>45202.984591087246</v>
      </c>
      <c r="H454" s="27">
        <v>2006</v>
      </c>
      <c r="I454" s="27">
        <f t="shared" si="9"/>
        <v>-764.65463351210815</v>
      </c>
      <c r="J454" s="27">
        <f t="shared" si="10"/>
        <v>4310.30272735375</v>
      </c>
      <c r="K454" s="26" t="str">
        <f t="shared" si="16"/>
        <v>Good</v>
      </c>
      <c r="L454" s="25">
        <f t="shared" si="17"/>
        <v>2006</v>
      </c>
      <c r="M454" s="25">
        <f t="shared" si="11"/>
        <v>674.62057901529738</v>
      </c>
      <c r="N454" s="27">
        <f t="shared" si="12"/>
        <v>2778.601708374732</v>
      </c>
      <c r="O454" s="12" t="str">
        <f t="shared" si="13"/>
        <v>Good</v>
      </c>
      <c r="P454" s="27">
        <f t="shared" si="14"/>
        <v>2006</v>
      </c>
      <c r="Q454" s="25">
        <f t="shared" si="15"/>
        <v>2006</v>
      </c>
    </row>
    <row r="455" spans="6:17" ht="15.75" customHeight="1" x14ac:dyDescent="0.2">
      <c r="F455" s="16">
        <v>45197.616877271772</v>
      </c>
      <c r="G455" s="34">
        <v>45202.42676884566</v>
      </c>
      <c r="H455" s="27">
        <v>1844</v>
      </c>
      <c r="I455" s="27">
        <f t="shared" si="9"/>
        <v>-764.65463351210815</v>
      </c>
      <c r="J455" s="27">
        <f t="shared" si="10"/>
        <v>4310.30272735375</v>
      </c>
      <c r="K455" s="26" t="str">
        <f t="shared" si="16"/>
        <v>Good</v>
      </c>
      <c r="L455" s="25">
        <f t="shared" si="17"/>
        <v>1844</v>
      </c>
      <c r="M455" s="25">
        <f t="shared" si="11"/>
        <v>674.62057901529738</v>
      </c>
      <c r="N455" s="27">
        <f t="shared" si="12"/>
        <v>2778.601708374732</v>
      </c>
      <c r="O455" s="12" t="str">
        <f t="shared" si="13"/>
        <v>Good</v>
      </c>
      <c r="P455" s="27">
        <f t="shared" si="14"/>
        <v>1844</v>
      </c>
      <c r="Q455" s="25">
        <f t="shared" si="15"/>
        <v>1844</v>
      </c>
    </row>
    <row r="456" spans="6:17" ht="15.75" customHeight="1" x14ac:dyDescent="0.2">
      <c r="F456" s="16">
        <v>45197.01694985279</v>
      </c>
      <c r="G456" s="34">
        <v>45201.86176325212</v>
      </c>
      <c r="H456" s="27">
        <v>1786</v>
      </c>
      <c r="I456" s="27">
        <f t="shared" si="9"/>
        <v>-764.65463351210815</v>
      </c>
      <c r="J456" s="27">
        <f t="shared" si="10"/>
        <v>4310.30272735375</v>
      </c>
      <c r="K456" s="26" t="str">
        <f t="shared" si="16"/>
        <v>Good</v>
      </c>
      <c r="L456" s="25">
        <f t="shared" si="17"/>
        <v>1786</v>
      </c>
      <c r="M456" s="25">
        <f t="shared" si="11"/>
        <v>674.62057901529738</v>
      </c>
      <c r="N456" s="27">
        <f t="shared" si="12"/>
        <v>2778.601708374732</v>
      </c>
      <c r="O456" s="12" t="str">
        <f t="shared" si="13"/>
        <v>Good</v>
      </c>
      <c r="P456" s="27">
        <f t="shared" si="14"/>
        <v>1786</v>
      </c>
      <c r="Q456" s="25">
        <f t="shared" si="15"/>
        <v>1786</v>
      </c>
    </row>
    <row r="457" spans="6:17" ht="15.75" customHeight="1" x14ac:dyDescent="0.2">
      <c r="F457" s="16">
        <v>45196.479459870156</v>
      </c>
      <c r="G457" s="34">
        <v>45201.274370874889</v>
      </c>
      <c r="H457" s="27">
        <v>1788</v>
      </c>
      <c r="I457" s="27">
        <f t="shared" si="9"/>
        <v>-764.65463351210815</v>
      </c>
      <c r="J457" s="27">
        <f t="shared" si="10"/>
        <v>4310.30272735375</v>
      </c>
      <c r="K457" s="26" t="str">
        <f t="shared" si="16"/>
        <v>Good</v>
      </c>
      <c r="L457" s="25">
        <f t="shared" si="17"/>
        <v>1788</v>
      </c>
      <c r="M457" s="25">
        <f t="shared" si="11"/>
        <v>674.62057901529738</v>
      </c>
      <c r="N457" s="27">
        <f t="shared" si="12"/>
        <v>2778.601708374732</v>
      </c>
      <c r="O457" s="12" t="str">
        <f t="shared" si="13"/>
        <v>Good</v>
      </c>
      <c r="P457" s="27">
        <f t="shared" si="14"/>
        <v>1788</v>
      </c>
      <c r="Q457" s="25">
        <f t="shared" si="15"/>
        <v>1788</v>
      </c>
    </row>
    <row r="458" spans="6:17" ht="15.75" customHeight="1" x14ac:dyDescent="0.2">
      <c r="F458" s="16">
        <v>45195.904770434179</v>
      </c>
      <c r="G458" s="34">
        <v>45198.523945064371</v>
      </c>
      <c r="H458" s="27">
        <v>1820</v>
      </c>
      <c r="I458" s="27">
        <f t="shared" si="9"/>
        <v>-764.65463351210815</v>
      </c>
      <c r="J458" s="27">
        <f t="shared" si="10"/>
        <v>4310.30272735375</v>
      </c>
      <c r="K458" s="26" t="str">
        <f t="shared" si="16"/>
        <v>Good</v>
      </c>
      <c r="L458" s="25">
        <f t="shared" si="17"/>
        <v>1820</v>
      </c>
      <c r="M458" s="25">
        <f t="shared" si="11"/>
        <v>674.62057901529738</v>
      </c>
      <c r="N458" s="27">
        <f t="shared" si="12"/>
        <v>2778.601708374732</v>
      </c>
      <c r="O458" s="12" t="str">
        <f t="shared" si="13"/>
        <v>Good</v>
      </c>
      <c r="P458" s="27">
        <f t="shared" si="14"/>
        <v>1820</v>
      </c>
      <c r="Q458" s="25">
        <f t="shared" si="15"/>
        <v>1820</v>
      </c>
    </row>
    <row r="459" spans="6:17" ht="15.75" customHeight="1" x14ac:dyDescent="0.2">
      <c r="F459" s="16">
        <v>45195.314721944633</v>
      </c>
      <c r="G459" s="34">
        <v>45197.929077653025</v>
      </c>
      <c r="H459" s="27">
        <v>1797</v>
      </c>
      <c r="I459" s="27">
        <f t="shared" si="9"/>
        <v>-764.65463351210815</v>
      </c>
      <c r="J459" s="27">
        <f t="shared" si="10"/>
        <v>4310.30272735375</v>
      </c>
      <c r="K459" s="26" t="str">
        <f t="shared" si="16"/>
        <v>Good</v>
      </c>
      <c r="L459" s="25">
        <f t="shared" si="17"/>
        <v>1797</v>
      </c>
      <c r="M459" s="25">
        <f t="shared" si="11"/>
        <v>674.62057901529738</v>
      </c>
      <c r="N459" s="27">
        <f t="shared" si="12"/>
        <v>2778.601708374732</v>
      </c>
      <c r="O459" s="12" t="str">
        <f t="shared" si="13"/>
        <v>Good</v>
      </c>
      <c r="P459" s="27">
        <f t="shared" si="14"/>
        <v>1797</v>
      </c>
      <c r="Q459" s="25">
        <f t="shared" si="15"/>
        <v>1797</v>
      </c>
    </row>
    <row r="460" spans="6:17" ht="15.75" customHeight="1" x14ac:dyDescent="0.2">
      <c r="F460" s="16">
        <v>45194.784574760772</v>
      </c>
      <c r="G460" s="34">
        <v>45197.368583246622</v>
      </c>
      <c r="H460" s="27">
        <v>1744</v>
      </c>
      <c r="I460" s="27">
        <f t="shared" si="9"/>
        <v>-764.65463351210815</v>
      </c>
      <c r="J460" s="27">
        <f t="shared" si="10"/>
        <v>4310.30272735375</v>
      </c>
      <c r="K460" s="26" t="str">
        <f t="shared" si="16"/>
        <v>Good</v>
      </c>
      <c r="L460" s="25">
        <f t="shared" si="17"/>
        <v>1744</v>
      </c>
      <c r="M460" s="25">
        <f t="shared" si="11"/>
        <v>674.62057901529738</v>
      </c>
      <c r="N460" s="27">
        <f t="shared" si="12"/>
        <v>2778.601708374732</v>
      </c>
      <c r="O460" s="12" t="str">
        <f t="shared" si="13"/>
        <v>Good</v>
      </c>
      <c r="P460" s="27">
        <f t="shared" si="14"/>
        <v>1744</v>
      </c>
      <c r="Q460" s="25">
        <f t="shared" si="15"/>
        <v>1744</v>
      </c>
    </row>
    <row r="461" spans="6:17" ht="15.75" customHeight="1" x14ac:dyDescent="0.2">
      <c r="F461" s="16">
        <v>45194.219439993067</v>
      </c>
      <c r="G461" s="34">
        <v>45196.763850906173</v>
      </c>
      <c r="H461" s="27">
        <v>1667</v>
      </c>
      <c r="I461" s="27">
        <f t="shared" si="9"/>
        <v>-764.65463351210815</v>
      </c>
      <c r="J461" s="27">
        <f t="shared" si="10"/>
        <v>4310.30272735375</v>
      </c>
      <c r="K461" s="26" t="str">
        <f t="shared" si="16"/>
        <v>Good</v>
      </c>
      <c r="L461" s="25">
        <f t="shared" si="17"/>
        <v>1667</v>
      </c>
      <c r="M461" s="25">
        <f t="shared" si="11"/>
        <v>674.62057901529738</v>
      </c>
      <c r="N461" s="27">
        <f t="shared" si="12"/>
        <v>2778.601708374732</v>
      </c>
      <c r="O461" s="12" t="str">
        <f t="shared" si="13"/>
        <v>Good</v>
      </c>
      <c r="P461" s="27">
        <f t="shared" si="14"/>
        <v>1667</v>
      </c>
      <c r="Q461" s="25">
        <f t="shared" si="15"/>
        <v>1667</v>
      </c>
    </row>
    <row r="462" spans="6:17" ht="15.75" customHeight="1" x14ac:dyDescent="0.2">
      <c r="F462" s="16">
        <v>45191.487961079569</v>
      </c>
      <c r="G462" s="34">
        <v>45196.157677499621</v>
      </c>
      <c r="H462" s="27">
        <v>1708</v>
      </c>
      <c r="I462" s="27">
        <f t="shared" si="9"/>
        <v>-764.65463351210815</v>
      </c>
      <c r="J462" s="27">
        <f t="shared" si="10"/>
        <v>4310.30272735375</v>
      </c>
      <c r="K462" s="26" t="str">
        <f t="shared" si="16"/>
        <v>Good</v>
      </c>
      <c r="L462" s="25">
        <f t="shared" si="17"/>
        <v>1708</v>
      </c>
      <c r="M462" s="25">
        <f t="shared" si="11"/>
        <v>674.62057901529738</v>
      </c>
      <c r="N462" s="27">
        <f t="shared" si="12"/>
        <v>2778.601708374732</v>
      </c>
      <c r="O462" s="12" t="str">
        <f t="shared" si="13"/>
        <v>Good</v>
      </c>
      <c r="P462" s="27">
        <f t="shared" si="14"/>
        <v>1708</v>
      </c>
      <c r="Q462" s="25">
        <f t="shared" si="15"/>
        <v>1708</v>
      </c>
    </row>
    <row r="463" spans="6:17" ht="15.75" customHeight="1" x14ac:dyDescent="0.2">
      <c r="F463" s="16">
        <v>45190.9329181715</v>
      </c>
      <c r="G463" s="34">
        <v>45195.601469961817</v>
      </c>
      <c r="H463" s="27">
        <v>1640</v>
      </c>
      <c r="I463" s="27">
        <f t="shared" si="9"/>
        <v>-764.65463351210815</v>
      </c>
      <c r="J463" s="27">
        <f t="shared" si="10"/>
        <v>4310.30272735375</v>
      </c>
      <c r="K463" s="26" t="str">
        <f t="shared" si="16"/>
        <v>Good</v>
      </c>
      <c r="L463" s="25">
        <f t="shared" si="17"/>
        <v>1640</v>
      </c>
      <c r="M463" s="25">
        <f t="shared" si="11"/>
        <v>674.62057901529738</v>
      </c>
      <c r="N463" s="27">
        <f t="shared" si="12"/>
        <v>2778.601708374732</v>
      </c>
      <c r="O463" s="12" t="str">
        <f t="shared" si="13"/>
        <v>Good</v>
      </c>
      <c r="P463" s="27">
        <f t="shared" si="14"/>
        <v>1640</v>
      </c>
      <c r="Q463" s="25">
        <f t="shared" si="15"/>
        <v>1640</v>
      </c>
    </row>
    <row r="464" spans="6:17" ht="15.75" customHeight="1" x14ac:dyDescent="0.2">
      <c r="F464" s="16">
        <v>45190.375178089977</v>
      </c>
      <c r="G464" s="34">
        <v>45195.013787119002</v>
      </c>
      <c r="H464" s="27">
        <v>1790</v>
      </c>
      <c r="I464" s="27">
        <f t="shared" si="9"/>
        <v>-764.65463351210815</v>
      </c>
      <c r="J464" s="27">
        <f t="shared" si="10"/>
        <v>4310.30272735375</v>
      </c>
      <c r="K464" s="26" t="str">
        <f t="shared" si="16"/>
        <v>Good</v>
      </c>
      <c r="L464" s="25">
        <f t="shared" si="17"/>
        <v>1790</v>
      </c>
      <c r="M464" s="25">
        <f t="shared" si="11"/>
        <v>674.62057901529738</v>
      </c>
      <c r="N464" s="27">
        <f t="shared" si="12"/>
        <v>2778.601708374732</v>
      </c>
      <c r="O464" s="12" t="str">
        <f t="shared" si="13"/>
        <v>Good</v>
      </c>
      <c r="P464" s="27">
        <f t="shared" si="14"/>
        <v>1790</v>
      </c>
      <c r="Q464" s="25">
        <f t="shared" si="15"/>
        <v>1790</v>
      </c>
    </row>
    <row r="465" spans="6:17" ht="15.75" customHeight="1" x14ac:dyDescent="0.2">
      <c r="F465" s="16">
        <v>45189.780455095257</v>
      </c>
      <c r="G465" s="34">
        <v>45194.482066218661</v>
      </c>
      <c r="H465" s="27">
        <v>2026</v>
      </c>
      <c r="I465" s="27">
        <f t="shared" si="9"/>
        <v>-764.65463351210815</v>
      </c>
      <c r="J465" s="27">
        <f t="shared" si="10"/>
        <v>4310.30272735375</v>
      </c>
      <c r="K465" s="26" t="str">
        <f t="shared" si="16"/>
        <v>Good</v>
      </c>
      <c r="L465" s="25">
        <f t="shared" si="17"/>
        <v>2026</v>
      </c>
      <c r="M465" s="25">
        <f t="shared" si="11"/>
        <v>674.62057901529738</v>
      </c>
      <c r="N465" s="27">
        <f t="shared" si="12"/>
        <v>2778.601708374732</v>
      </c>
      <c r="O465" s="12" t="str">
        <f t="shared" si="13"/>
        <v>Good</v>
      </c>
      <c r="P465" s="27">
        <f t="shared" si="14"/>
        <v>2026</v>
      </c>
      <c r="Q465" s="25">
        <f t="shared" si="15"/>
        <v>2026</v>
      </c>
    </row>
    <row r="466" spans="6:17" ht="15.75" customHeight="1" x14ac:dyDescent="0.2">
      <c r="F466" s="16">
        <v>45189.246466486977</v>
      </c>
      <c r="G466" s="34">
        <v>45191.620201461403</v>
      </c>
      <c r="H466" s="27">
        <v>1972</v>
      </c>
      <c r="I466" s="27">
        <f t="shared" si="9"/>
        <v>-764.65463351210815</v>
      </c>
      <c r="J466" s="27">
        <f t="shared" si="10"/>
        <v>4310.30272735375</v>
      </c>
      <c r="K466" s="26" t="str">
        <f t="shared" si="16"/>
        <v>Good</v>
      </c>
      <c r="L466" s="25">
        <f t="shared" si="17"/>
        <v>1972</v>
      </c>
      <c r="M466" s="25">
        <f t="shared" si="11"/>
        <v>674.62057901529738</v>
      </c>
      <c r="N466" s="27">
        <f t="shared" si="12"/>
        <v>2778.601708374732</v>
      </c>
      <c r="O466" s="12" t="str">
        <f t="shared" si="13"/>
        <v>Good</v>
      </c>
      <c r="P466" s="27">
        <f t="shared" si="14"/>
        <v>1972</v>
      </c>
      <c r="Q466" s="25">
        <f t="shared" si="15"/>
        <v>1972</v>
      </c>
    </row>
    <row r="467" spans="6:17" ht="15.75" customHeight="1" x14ac:dyDescent="0.2">
      <c r="F467" s="16">
        <v>45188.63549405583</v>
      </c>
      <c r="G467" s="34">
        <v>45191.009904266393</v>
      </c>
      <c r="H467" s="27">
        <v>1922</v>
      </c>
      <c r="I467" s="27">
        <f t="shared" si="9"/>
        <v>-764.65463351210815</v>
      </c>
      <c r="J467" s="27">
        <f t="shared" si="10"/>
        <v>4310.30272735375</v>
      </c>
      <c r="K467" s="26" t="str">
        <f t="shared" si="16"/>
        <v>Good</v>
      </c>
      <c r="L467" s="25">
        <f t="shared" si="17"/>
        <v>1922</v>
      </c>
      <c r="M467" s="25">
        <f t="shared" si="11"/>
        <v>674.62057901529738</v>
      </c>
      <c r="N467" s="27">
        <f t="shared" si="12"/>
        <v>2778.601708374732</v>
      </c>
      <c r="O467" s="12" t="str">
        <f t="shared" si="13"/>
        <v>Good</v>
      </c>
      <c r="P467" s="27">
        <f t="shared" si="14"/>
        <v>1922</v>
      </c>
      <c r="Q467" s="25">
        <f t="shared" si="15"/>
        <v>1922</v>
      </c>
    </row>
    <row r="468" spans="6:17" ht="15.75" customHeight="1" x14ac:dyDescent="0.2">
      <c r="F468" s="16">
        <v>45188.090705455994</v>
      </c>
      <c r="G468" s="34">
        <v>45190.475157255416</v>
      </c>
      <c r="H468" s="27">
        <v>1783</v>
      </c>
      <c r="I468" s="27">
        <f t="shared" si="9"/>
        <v>-764.65463351210815</v>
      </c>
      <c r="J468" s="27">
        <f t="shared" si="10"/>
        <v>4310.30272735375</v>
      </c>
      <c r="K468" s="26" t="str">
        <f t="shared" si="16"/>
        <v>Good</v>
      </c>
      <c r="L468" s="25">
        <f t="shared" si="17"/>
        <v>1783</v>
      </c>
      <c r="M468" s="25">
        <f t="shared" si="11"/>
        <v>674.62057901529738</v>
      </c>
      <c r="N468" s="27">
        <f t="shared" si="12"/>
        <v>2778.601708374732</v>
      </c>
      <c r="O468" s="12" t="str">
        <f t="shared" si="13"/>
        <v>Good</v>
      </c>
      <c r="P468" s="27">
        <f t="shared" si="14"/>
        <v>1783</v>
      </c>
      <c r="Q468" s="25">
        <f t="shared" si="15"/>
        <v>1783</v>
      </c>
    </row>
    <row r="469" spans="6:17" ht="15.75" customHeight="1" x14ac:dyDescent="0.2">
      <c r="F469" s="16">
        <v>45187.483608707196</v>
      </c>
      <c r="G469" s="34">
        <v>45189.870190070644</v>
      </c>
      <c r="H469" s="27">
        <v>1645</v>
      </c>
      <c r="I469" s="27">
        <f t="shared" si="9"/>
        <v>-764.65463351210815</v>
      </c>
      <c r="J469" s="27">
        <f t="shared" si="10"/>
        <v>4310.30272735375</v>
      </c>
      <c r="K469" s="26" t="str">
        <f t="shared" si="16"/>
        <v>Good</v>
      </c>
      <c r="L469" s="25">
        <f t="shared" si="17"/>
        <v>1645</v>
      </c>
      <c r="M469" s="25">
        <f t="shared" si="11"/>
        <v>674.62057901529738</v>
      </c>
      <c r="N469" s="27">
        <f t="shared" si="12"/>
        <v>2778.601708374732</v>
      </c>
      <c r="O469" s="12" t="str">
        <f t="shared" si="13"/>
        <v>Good</v>
      </c>
      <c r="P469" s="27">
        <f t="shared" si="14"/>
        <v>1645</v>
      </c>
      <c r="Q469" s="25">
        <f t="shared" si="15"/>
        <v>1645</v>
      </c>
    </row>
    <row r="470" spans="6:17" ht="15.75" customHeight="1" x14ac:dyDescent="0.2">
      <c r="F470" s="16">
        <v>45184.535612294836</v>
      </c>
      <c r="G470" s="34">
        <v>45189.30936091116</v>
      </c>
      <c r="H470" s="27">
        <v>1836</v>
      </c>
      <c r="I470" s="27">
        <f t="shared" si="9"/>
        <v>-764.65463351210815</v>
      </c>
      <c r="J470" s="27">
        <f t="shared" si="10"/>
        <v>4310.30272735375</v>
      </c>
      <c r="K470" s="26" t="str">
        <f t="shared" si="16"/>
        <v>Good</v>
      </c>
      <c r="L470" s="25">
        <f t="shared" si="17"/>
        <v>1836</v>
      </c>
      <c r="M470" s="25">
        <f t="shared" si="11"/>
        <v>674.62057901529738</v>
      </c>
      <c r="N470" s="27">
        <f t="shared" si="12"/>
        <v>2778.601708374732</v>
      </c>
      <c r="O470" s="12" t="str">
        <f t="shared" si="13"/>
        <v>Good</v>
      </c>
      <c r="P470" s="27">
        <f t="shared" si="14"/>
        <v>1836</v>
      </c>
      <c r="Q470" s="25">
        <f t="shared" si="15"/>
        <v>1836</v>
      </c>
    </row>
    <row r="471" spans="6:17" ht="15.75" customHeight="1" x14ac:dyDescent="0.2">
      <c r="F471" s="16">
        <v>45183.977358466844</v>
      </c>
      <c r="G471" s="34">
        <v>45188.696492504096</v>
      </c>
      <c r="H471" s="27">
        <v>1970</v>
      </c>
      <c r="I471" s="27">
        <f t="shared" si="9"/>
        <v>-764.65463351210815</v>
      </c>
      <c r="J471" s="27">
        <f t="shared" si="10"/>
        <v>4310.30272735375</v>
      </c>
      <c r="K471" s="26" t="str">
        <f t="shared" si="16"/>
        <v>Good</v>
      </c>
      <c r="L471" s="25">
        <f t="shared" si="17"/>
        <v>1970</v>
      </c>
      <c r="M471" s="25">
        <f t="shared" si="11"/>
        <v>674.62057901529738</v>
      </c>
      <c r="N471" s="27">
        <f t="shared" si="12"/>
        <v>2778.601708374732</v>
      </c>
      <c r="O471" s="12" t="str">
        <f t="shared" si="13"/>
        <v>Good</v>
      </c>
      <c r="P471" s="27">
        <f t="shared" si="14"/>
        <v>1970</v>
      </c>
      <c r="Q471" s="25">
        <f t="shared" si="15"/>
        <v>1970</v>
      </c>
    </row>
    <row r="472" spans="6:17" ht="15.75" customHeight="1" x14ac:dyDescent="0.2">
      <c r="F472" s="16">
        <v>45183.423202824357</v>
      </c>
      <c r="G472" s="34">
        <v>45188.087145791738</v>
      </c>
      <c r="H472" s="27">
        <v>1891</v>
      </c>
      <c r="I472" s="27">
        <f t="shared" si="9"/>
        <v>-764.65463351210815</v>
      </c>
      <c r="J472" s="27">
        <f t="shared" si="10"/>
        <v>4310.30272735375</v>
      </c>
      <c r="K472" s="26" t="str">
        <f t="shared" si="16"/>
        <v>Good</v>
      </c>
      <c r="L472" s="25">
        <f t="shared" si="17"/>
        <v>1891</v>
      </c>
      <c r="M472" s="25">
        <f t="shared" si="11"/>
        <v>674.62057901529738</v>
      </c>
      <c r="N472" s="27">
        <f t="shared" si="12"/>
        <v>2778.601708374732</v>
      </c>
      <c r="O472" s="12" t="str">
        <f t="shared" si="13"/>
        <v>Good</v>
      </c>
      <c r="P472" s="27">
        <f t="shared" si="14"/>
        <v>1891</v>
      </c>
      <c r="Q472" s="25">
        <f t="shared" si="15"/>
        <v>1891</v>
      </c>
    </row>
    <row r="473" spans="6:17" ht="15.75" customHeight="1" x14ac:dyDescent="0.2">
      <c r="F473" s="16">
        <v>45182.811474787792</v>
      </c>
      <c r="G473" s="34">
        <v>45187.488040670039</v>
      </c>
      <c r="H473" s="27">
        <v>1922</v>
      </c>
      <c r="I473" s="27">
        <f t="shared" si="9"/>
        <v>-764.65463351210815</v>
      </c>
      <c r="J473" s="27">
        <f t="shared" si="10"/>
        <v>4310.30272735375</v>
      </c>
      <c r="K473" s="26" t="str">
        <f t="shared" si="16"/>
        <v>Good</v>
      </c>
      <c r="L473" s="25">
        <f t="shared" si="17"/>
        <v>1922</v>
      </c>
      <c r="M473" s="25">
        <f t="shared" si="11"/>
        <v>674.62057901529738</v>
      </c>
      <c r="N473" s="27">
        <f t="shared" si="12"/>
        <v>2778.601708374732</v>
      </c>
      <c r="O473" s="12" t="str">
        <f t="shared" si="13"/>
        <v>Good</v>
      </c>
      <c r="P473" s="27">
        <f t="shared" si="14"/>
        <v>1922</v>
      </c>
      <c r="Q473" s="25">
        <f t="shared" si="15"/>
        <v>1922</v>
      </c>
    </row>
    <row r="474" spans="6:17" ht="15.75" customHeight="1" x14ac:dyDescent="0.2">
      <c r="F474" s="16">
        <v>45182.216730497377</v>
      </c>
      <c r="G474" s="34">
        <v>45184.628440425557</v>
      </c>
      <c r="H474" s="27">
        <v>1657</v>
      </c>
      <c r="I474" s="27">
        <f t="shared" si="9"/>
        <v>-764.65463351210815</v>
      </c>
      <c r="J474" s="27">
        <f t="shared" si="10"/>
        <v>4310.30272735375</v>
      </c>
      <c r="K474" s="26" t="str">
        <f t="shared" si="16"/>
        <v>Good</v>
      </c>
      <c r="L474" s="25">
        <f t="shared" si="17"/>
        <v>1657</v>
      </c>
      <c r="M474" s="25">
        <f t="shared" si="11"/>
        <v>674.62057901529738</v>
      </c>
      <c r="N474" s="27">
        <f t="shared" si="12"/>
        <v>2778.601708374732</v>
      </c>
      <c r="O474" s="12" t="str">
        <f t="shared" si="13"/>
        <v>Good</v>
      </c>
      <c r="P474" s="27">
        <f t="shared" si="14"/>
        <v>1657</v>
      </c>
      <c r="Q474" s="25">
        <f t="shared" si="15"/>
        <v>1657</v>
      </c>
    </row>
    <row r="475" spans="6:17" ht="15.75" customHeight="1" x14ac:dyDescent="0.2">
      <c r="F475" s="16">
        <v>45181.628178794512</v>
      </c>
      <c r="G475" s="34">
        <v>45184.046254336557</v>
      </c>
      <c r="H475" s="27">
        <v>1728</v>
      </c>
      <c r="I475" s="27">
        <f t="shared" si="9"/>
        <v>-764.65463351210815</v>
      </c>
      <c r="J475" s="27">
        <f t="shared" si="10"/>
        <v>4310.30272735375</v>
      </c>
      <c r="K475" s="26" t="str">
        <f t="shared" si="16"/>
        <v>Good</v>
      </c>
      <c r="L475" s="25">
        <f t="shared" si="17"/>
        <v>1728</v>
      </c>
      <c r="M475" s="25">
        <f t="shared" si="11"/>
        <v>674.62057901529738</v>
      </c>
      <c r="N475" s="27">
        <f t="shared" si="12"/>
        <v>2778.601708374732</v>
      </c>
      <c r="O475" s="12" t="str">
        <f t="shared" si="13"/>
        <v>Good</v>
      </c>
      <c r="P475" s="27">
        <f t="shared" si="14"/>
        <v>1728</v>
      </c>
      <c r="Q475" s="25">
        <f t="shared" si="15"/>
        <v>1728</v>
      </c>
    </row>
    <row r="476" spans="6:17" ht="15.75" customHeight="1" x14ac:dyDescent="0.2">
      <c r="F476" s="16">
        <v>45181.081933005451</v>
      </c>
      <c r="G476" s="34">
        <v>45183.497456895544</v>
      </c>
      <c r="H476" s="27">
        <v>1800</v>
      </c>
      <c r="I476" s="27">
        <f t="shared" si="9"/>
        <v>-764.65463351210815</v>
      </c>
      <c r="J476" s="27">
        <f t="shared" si="10"/>
        <v>4310.30272735375</v>
      </c>
      <c r="K476" s="26" t="str">
        <f t="shared" si="16"/>
        <v>Good</v>
      </c>
      <c r="L476" s="25">
        <f t="shared" si="17"/>
        <v>1800</v>
      </c>
      <c r="M476" s="25">
        <f t="shared" si="11"/>
        <v>674.62057901529738</v>
      </c>
      <c r="N476" s="27">
        <f t="shared" si="12"/>
        <v>2778.601708374732</v>
      </c>
      <c r="O476" s="12" t="str">
        <f t="shared" si="13"/>
        <v>Good</v>
      </c>
      <c r="P476" s="27">
        <f t="shared" si="14"/>
        <v>1800</v>
      </c>
      <c r="Q476" s="25">
        <f t="shared" si="15"/>
        <v>1800</v>
      </c>
    </row>
    <row r="477" spans="6:17" ht="15.75" customHeight="1" x14ac:dyDescent="0.2">
      <c r="F477" s="16">
        <v>45180.524442269692</v>
      </c>
      <c r="G477" s="34">
        <v>45182.933787483526</v>
      </c>
      <c r="H477" s="27">
        <v>1631</v>
      </c>
      <c r="I477" s="27">
        <f t="shared" si="9"/>
        <v>-764.65463351210815</v>
      </c>
      <c r="J477" s="27">
        <f t="shared" si="10"/>
        <v>4310.30272735375</v>
      </c>
      <c r="K477" s="26" t="str">
        <f t="shared" si="16"/>
        <v>Good</v>
      </c>
      <c r="L477" s="25">
        <f t="shared" si="17"/>
        <v>1631</v>
      </c>
      <c r="M477" s="25">
        <f t="shared" si="11"/>
        <v>674.62057901529738</v>
      </c>
      <c r="N477" s="27">
        <f t="shared" si="12"/>
        <v>2778.601708374732</v>
      </c>
      <c r="O477" s="12" t="str">
        <f t="shared" si="13"/>
        <v>Good</v>
      </c>
      <c r="P477" s="27">
        <f t="shared" si="14"/>
        <v>1631</v>
      </c>
      <c r="Q477" s="25">
        <f t="shared" si="15"/>
        <v>1631</v>
      </c>
    </row>
    <row r="478" spans="6:17" ht="15.75" customHeight="1" x14ac:dyDescent="0.2">
      <c r="F478" s="16">
        <v>45177.708619871089</v>
      </c>
      <c r="G478" s="34">
        <v>45182.341491522529</v>
      </c>
      <c r="H478" s="27">
        <v>1744</v>
      </c>
      <c r="I478" s="27">
        <f t="shared" si="9"/>
        <v>-764.65463351210815</v>
      </c>
      <c r="J478" s="27">
        <f t="shared" si="10"/>
        <v>4310.30272735375</v>
      </c>
      <c r="K478" s="26" t="str">
        <f t="shared" si="16"/>
        <v>Good</v>
      </c>
      <c r="L478" s="25">
        <f t="shared" si="17"/>
        <v>1744</v>
      </c>
      <c r="M478" s="25">
        <f t="shared" si="11"/>
        <v>674.62057901529738</v>
      </c>
      <c r="N478" s="27">
        <f t="shared" si="12"/>
        <v>2778.601708374732</v>
      </c>
      <c r="O478" s="12" t="str">
        <f t="shared" si="13"/>
        <v>Good</v>
      </c>
      <c r="P478" s="27">
        <f t="shared" si="14"/>
        <v>1744</v>
      </c>
      <c r="Q478" s="25">
        <f t="shared" si="15"/>
        <v>1744</v>
      </c>
    </row>
    <row r="479" spans="6:17" ht="15.75" customHeight="1" x14ac:dyDescent="0.2">
      <c r="F479" s="16">
        <v>45177.134233445198</v>
      </c>
      <c r="G479" s="34">
        <v>45181.741800270131</v>
      </c>
      <c r="H479" s="27">
        <v>1925</v>
      </c>
      <c r="I479" s="27">
        <f t="shared" si="9"/>
        <v>-764.65463351210815</v>
      </c>
      <c r="J479" s="27">
        <f t="shared" si="10"/>
        <v>4310.30272735375</v>
      </c>
      <c r="K479" s="26" t="str">
        <f t="shared" si="16"/>
        <v>Good</v>
      </c>
      <c r="L479" s="25">
        <f t="shared" si="17"/>
        <v>1925</v>
      </c>
      <c r="M479" s="25">
        <f t="shared" si="11"/>
        <v>674.62057901529738</v>
      </c>
      <c r="N479" s="27">
        <f t="shared" si="12"/>
        <v>2778.601708374732</v>
      </c>
      <c r="O479" s="12" t="str">
        <f t="shared" si="13"/>
        <v>Good</v>
      </c>
      <c r="P479" s="27">
        <f t="shared" si="14"/>
        <v>1925</v>
      </c>
      <c r="Q479" s="25">
        <f t="shared" si="15"/>
        <v>1925</v>
      </c>
    </row>
    <row r="480" spans="6:17" ht="15.75" customHeight="1" x14ac:dyDescent="0.2">
      <c r="F480" s="16">
        <v>45176.598759106426</v>
      </c>
      <c r="G480" s="34">
        <v>45181.160927174693</v>
      </c>
      <c r="H480" s="27">
        <v>1978</v>
      </c>
      <c r="I480" s="27">
        <f t="shared" si="9"/>
        <v>-764.65463351210815</v>
      </c>
      <c r="J480" s="27">
        <f t="shared" si="10"/>
        <v>4310.30272735375</v>
      </c>
      <c r="K480" s="26" t="str">
        <f t="shared" si="16"/>
        <v>Good</v>
      </c>
      <c r="L480" s="25">
        <f t="shared" si="17"/>
        <v>1978</v>
      </c>
      <c r="M480" s="25">
        <f t="shared" si="11"/>
        <v>674.62057901529738</v>
      </c>
      <c r="N480" s="27">
        <f t="shared" si="12"/>
        <v>2778.601708374732</v>
      </c>
      <c r="O480" s="12" t="str">
        <f t="shared" si="13"/>
        <v>Good</v>
      </c>
      <c r="P480" s="27">
        <f t="shared" si="14"/>
        <v>1978</v>
      </c>
      <c r="Q480" s="25">
        <f t="shared" si="15"/>
        <v>1978</v>
      </c>
    </row>
    <row r="481" spans="6:17" ht="15.75" customHeight="1" x14ac:dyDescent="0.2">
      <c r="F481" s="16">
        <v>45176.02715295228</v>
      </c>
      <c r="G481" s="34">
        <v>45180.583829363641</v>
      </c>
      <c r="H481" s="27">
        <v>1910</v>
      </c>
      <c r="I481" s="27">
        <f t="shared" si="9"/>
        <v>-764.65463351210815</v>
      </c>
      <c r="J481" s="27">
        <f t="shared" si="10"/>
        <v>4310.30272735375</v>
      </c>
      <c r="K481" s="26" t="str">
        <f t="shared" si="16"/>
        <v>Good</v>
      </c>
      <c r="L481" s="25">
        <f t="shared" si="17"/>
        <v>1910</v>
      </c>
      <c r="M481" s="25">
        <f t="shared" si="11"/>
        <v>674.62057901529738</v>
      </c>
      <c r="N481" s="27">
        <f t="shared" si="12"/>
        <v>2778.601708374732</v>
      </c>
      <c r="O481" s="12" t="str">
        <f t="shared" si="13"/>
        <v>Good</v>
      </c>
      <c r="P481" s="27">
        <f t="shared" si="14"/>
        <v>1910</v>
      </c>
      <c r="Q481" s="25">
        <f t="shared" si="15"/>
        <v>1910</v>
      </c>
    </row>
    <row r="482" spans="6:17" ht="15.75" customHeight="1" x14ac:dyDescent="0.2">
      <c r="F482" s="16">
        <v>45175.453622286797</v>
      </c>
      <c r="G482" s="34">
        <v>45180.031719121813</v>
      </c>
      <c r="H482" s="27">
        <v>1873</v>
      </c>
      <c r="I482" s="27">
        <f t="shared" si="9"/>
        <v>-764.65463351210815</v>
      </c>
      <c r="J482" s="27">
        <f t="shared" si="10"/>
        <v>4310.30272735375</v>
      </c>
      <c r="K482" s="26" t="str">
        <f t="shared" si="16"/>
        <v>Good</v>
      </c>
      <c r="L482" s="25">
        <f t="shared" si="17"/>
        <v>1873</v>
      </c>
      <c r="M482" s="25">
        <f t="shared" si="11"/>
        <v>674.62057901529738</v>
      </c>
      <c r="N482" s="27">
        <f t="shared" si="12"/>
        <v>2778.601708374732</v>
      </c>
      <c r="O482" s="12" t="str">
        <f t="shared" si="13"/>
        <v>Good</v>
      </c>
      <c r="P482" s="27">
        <f t="shared" si="14"/>
        <v>1873</v>
      </c>
      <c r="Q482" s="25">
        <f t="shared" si="15"/>
        <v>1873</v>
      </c>
    </row>
    <row r="483" spans="6:17" ht="15.75" customHeight="1" x14ac:dyDescent="0.2">
      <c r="F483" s="16">
        <v>45174.857002419456</v>
      </c>
      <c r="G483" s="34">
        <v>45177.717981503345</v>
      </c>
      <c r="H483" s="27">
        <v>1581</v>
      </c>
      <c r="I483" s="27">
        <f t="shared" si="9"/>
        <v>-764.65463351210815</v>
      </c>
      <c r="J483" s="27">
        <f t="shared" si="10"/>
        <v>4310.30272735375</v>
      </c>
      <c r="K483" s="26" t="str">
        <f t="shared" si="16"/>
        <v>Good</v>
      </c>
      <c r="L483" s="25">
        <f t="shared" si="17"/>
        <v>1581</v>
      </c>
      <c r="M483" s="25">
        <f t="shared" si="11"/>
        <v>674.62057901529738</v>
      </c>
      <c r="N483" s="27">
        <f t="shared" si="12"/>
        <v>2778.601708374732</v>
      </c>
      <c r="O483" s="12" t="str">
        <f t="shared" si="13"/>
        <v>Good</v>
      </c>
      <c r="P483" s="27">
        <f t="shared" si="14"/>
        <v>1581</v>
      </c>
      <c r="Q483" s="25">
        <f t="shared" si="15"/>
        <v>1581</v>
      </c>
    </row>
    <row r="484" spans="6:17" ht="15.75" customHeight="1" x14ac:dyDescent="0.2">
      <c r="F484" s="16">
        <v>45174.290445356535</v>
      </c>
      <c r="G484" s="34">
        <v>45177.141793024137</v>
      </c>
      <c r="H484" s="27">
        <v>1845</v>
      </c>
      <c r="I484" s="27">
        <f t="shared" si="9"/>
        <v>-764.65463351210815</v>
      </c>
      <c r="J484" s="27">
        <f t="shared" si="10"/>
        <v>4310.30272735375</v>
      </c>
      <c r="K484" s="26" t="str">
        <f t="shared" si="16"/>
        <v>Good</v>
      </c>
      <c r="L484" s="25">
        <f t="shared" si="17"/>
        <v>1845</v>
      </c>
      <c r="M484" s="25">
        <f t="shared" si="11"/>
        <v>674.62057901529738</v>
      </c>
      <c r="N484" s="27">
        <f t="shared" si="12"/>
        <v>2778.601708374732</v>
      </c>
      <c r="O484" s="12" t="str">
        <f t="shared" si="13"/>
        <v>Good</v>
      </c>
      <c r="P484" s="27">
        <f t="shared" si="14"/>
        <v>1845</v>
      </c>
      <c r="Q484" s="25">
        <f t="shared" si="15"/>
        <v>1845</v>
      </c>
    </row>
    <row r="485" spans="6:17" ht="15.75" customHeight="1" x14ac:dyDescent="0.2">
      <c r="F485" s="16">
        <v>45173.740421921277</v>
      </c>
      <c r="G485" s="34">
        <v>45176.588800103178</v>
      </c>
      <c r="H485" s="27">
        <v>1538</v>
      </c>
      <c r="I485" s="27">
        <f t="shared" si="9"/>
        <v>-764.65463351210815</v>
      </c>
      <c r="J485" s="27">
        <f t="shared" si="10"/>
        <v>4310.30272735375</v>
      </c>
      <c r="K485" s="26" t="str">
        <f t="shared" si="16"/>
        <v>Good</v>
      </c>
      <c r="L485" s="25">
        <f t="shared" si="17"/>
        <v>1538</v>
      </c>
      <c r="M485" s="25">
        <f t="shared" si="11"/>
        <v>674.62057901529738</v>
      </c>
      <c r="N485" s="27">
        <f t="shared" si="12"/>
        <v>2778.601708374732</v>
      </c>
      <c r="O485" s="12" t="str">
        <f t="shared" si="13"/>
        <v>Good</v>
      </c>
      <c r="P485" s="27">
        <f t="shared" si="14"/>
        <v>1538</v>
      </c>
      <c r="Q485" s="25">
        <f t="shared" si="15"/>
        <v>1538</v>
      </c>
    </row>
    <row r="486" spans="6:17" ht="15.75" customHeight="1" x14ac:dyDescent="0.2">
      <c r="F486" s="16">
        <v>45173.196062140392</v>
      </c>
      <c r="G486" s="34">
        <v>45175.997762848252</v>
      </c>
      <c r="H486" s="27">
        <v>1637</v>
      </c>
      <c r="I486" s="27">
        <f t="shared" si="9"/>
        <v>-764.65463351210815</v>
      </c>
      <c r="J486" s="27">
        <f t="shared" si="10"/>
        <v>4310.30272735375</v>
      </c>
      <c r="K486" s="26" t="str">
        <f t="shared" si="16"/>
        <v>Good</v>
      </c>
      <c r="L486" s="25">
        <f t="shared" si="17"/>
        <v>1637</v>
      </c>
      <c r="M486" s="25">
        <f t="shared" si="11"/>
        <v>674.62057901529738</v>
      </c>
      <c r="N486" s="27">
        <f t="shared" si="12"/>
        <v>2778.601708374732</v>
      </c>
      <c r="O486" s="12" t="str">
        <f t="shared" si="13"/>
        <v>Good</v>
      </c>
      <c r="P486" s="27">
        <f t="shared" si="14"/>
        <v>1637</v>
      </c>
      <c r="Q486" s="25">
        <f t="shared" si="15"/>
        <v>1637</v>
      </c>
    </row>
    <row r="487" spans="6:17" ht="15.75" customHeight="1" x14ac:dyDescent="0.2">
      <c r="F487" s="16">
        <v>45170.87800809637</v>
      </c>
      <c r="G487" s="34">
        <v>45175.391227184613</v>
      </c>
      <c r="H487" s="27">
        <v>1638</v>
      </c>
      <c r="I487" s="27">
        <f t="shared" si="9"/>
        <v>-764.65463351210815</v>
      </c>
      <c r="J487" s="27">
        <f t="shared" si="10"/>
        <v>4310.30272735375</v>
      </c>
      <c r="K487" s="26" t="str">
        <f t="shared" si="16"/>
        <v>Good</v>
      </c>
      <c r="L487" s="25">
        <f t="shared" si="17"/>
        <v>1638</v>
      </c>
      <c r="M487" s="25">
        <f t="shared" si="11"/>
        <v>674.62057901529738</v>
      </c>
      <c r="N487" s="27">
        <f t="shared" si="12"/>
        <v>2778.601708374732</v>
      </c>
      <c r="O487" s="12" t="str">
        <f t="shared" si="13"/>
        <v>Good</v>
      </c>
      <c r="P487" s="27">
        <f t="shared" si="14"/>
        <v>1638</v>
      </c>
      <c r="Q487" s="25">
        <f t="shared" si="15"/>
        <v>1638</v>
      </c>
    </row>
    <row r="488" spans="6:17" ht="15.75" customHeight="1" x14ac:dyDescent="0.2">
      <c r="F488" s="16">
        <v>45170.27027649415</v>
      </c>
      <c r="G488" s="34">
        <v>45174.835241851724</v>
      </c>
      <c r="H488" s="27">
        <v>1501</v>
      </c>
      <c r="I488" s="27">
        <f t="shared" si="9"/>
        <v>-764.65463351210815</v>
      </c>
      <c r="J488" s="27">
        <f t="shared" si="10"/>
        <v>4310.30272735375</v>
      </c>
      <c r="K488" s="26" t="str">
        <f t="shared" si="16"/>
        <v>Good</v>
      </c>
      <c r="L488" s="25">
        <f t="shared" si="17"/>
        <v>1501</v>
      </c>
      <c r="M488" s="25">
        <f t="shared" si="11"/>
        <v>674.62057901529738</v>
      </c>
      <c r="N488" s="27">
        <f t="shared" si="12"/>
        <v>2778.601708374732</v>
      </c>
      <c r="O488" s="12" t="str">
        <f t="shared" si="13"/>
        <v>Good</v>
      </c>
      <c r="P488" s="27">
        <f t="shared" si="14"/>
        <v>1501</v>
      </c>
      <c r="Q488" s="25">
        <f t="shared" si="15"/>
        <v>1501</v>
      </c>
    </row>
    <row r="489" spans="6:17" ht="15.75" customHeight="1" x14ac:dyDescent="0.2">
      <c r="F489" s="16">
        <v>45169.663711009365</v>
      </c>
      <c r="G489" s="34">
        <v>45174.258309588862</v>
      </c>
      <c r="H489" s="27">
        <v>1719</v>
      </c>
      <c r="I489" s="27">
        <f t="shared" si="9"/>
        <v>-764.65463351210815</v>
      </c>
      <c r="J489" s="27">
        <f t="shared" si="10"/>
        <v>4310.30272735375</v>
      </c>
      <c r="K489" s="26" t="str">
        <f t="shared" si="16"/>
        <v>Good</v>
      </c>
      <c r="L489" s="25">
        <f t="shared" si="17"/>
        <v>1719</v>
      </c>
      <c r="M489" s="25">
        <f t="shared" si="11"/>
        <v>674.62057901529738</v>
      </c>
      <c r="N489" s="27">
        <f t="shared" si="12"/>
        <v>2778.601708374732</v>
      </c>
      <c r="O489" s="12" t="str">
        <f t="shared" si="13"/>
        <v>Good</v>
      </c>
      <c r="P489" s="27">
        <f t="shared" si="14"/>
        <v>1719</v>
      </c>
      <c r="Q489" s="25">
        <f t="shared" si="15"/>
        <v>1719</v>
      </c>
    </row>
    <row r="490" spans="6:17" ht="15.75" customHeight="1" x14ac:dyDescent="0.2">
      <c r="F490" s="16">
        <v>45169.128441750145</v>
      </c>
      <c r="G490" s="34">
        <v>45173.674141141593</v>
      </c>
      <c r="H490" s="27">
        <v>1554</v>
      </c>
      <c r="I490" s="27">
        <f t="shared" si="9"/>
        <v>-764.65463351210815</v>
      </c>
      <c r="J490" s="27">
        <f t="shared" si="10"/>
        <v>4310.30272735375</v>
      </c>
      <c r="K490" s="26" t="str">
        <f t="shared" si="16"/>
        <v>Good</v>
      </c>
      <c r="L490" s="25">
        <f t="shared" si="17"/>
        <v>1554</v>
      </c>
      <c r="M490" s="25">
        <f t="shared" si="11"/>
        <v>674.62057901529738</v>
      </c>
      <c r="N490" s="27">
        <f t="shared" si="12"/>
        <v>2778.601708374732</v>
      </c>
      <c r="O490" s="12" t="str">
        <f t="shared" si="13"/>
        <v>Good</v>
      </c>
      <c r="P490" s="27">
        <f t="shared" si="14"/>
        <v>1554</v>
      </c>
      <c r="Q490" s="25">
        <f t="shared" si="15"/>
        <v>1554</v>
      </c>
    </row>
    <row r="491" spans="6:17" ht="15.75" customHeight="1" x14ac:dyDescent="0.2">
      <c r="F491" s="16">
        <v>45168.573763124594</v>
      </c>
      <c r="G491" s="34">
        <v>45173.143495082651</v>
      </c>
      <c r="H491" s="27">
        <v>1613</v>
      </c>
      <c r="I491" s="27">
        <f t="shared" si="9"/>
        <v>-764.65463351210815</v>
      </c>
      <c r="J491" s="27">
        <f t="shared" si="10"/>
        <v>4310.30272735375</v>
      </c>
      <c r="K491" s="26" t="str">
        <f t="shared" si="16"/>
        <v>Good</v>
      </c>
      <c r="L491" s="25">
        <f t="shared" si="17"/>
        <v>1613</v>
      </c>
      <c r="M491" s="25">
        <f t="shared" si="11"/>
        <v>674.62057901529738</v>
      </c>
      <c r="N491" s="27">
        <f t="shared" si="12"/>
        <v>2778.601708374732</v>
      </c>
      <c r="O491" s="12" t="str">
        <f t="shared" si="13"/>
        <v>Good</v>
      </c>
      <c r="P491" s="27">
        <f t="shared" si="14"/>
        <v>1613</v>
      </c>
      <c r="Q491" s="25">
        <f t="shared" si="15"/>
        <v>1613</v>
      </c>
    </row>
    <row r="492" spans="6:17" ht="15.75" customHeight="1" x14ac:dyDescent="0.2">
      <c r="F492" s="16">
        <v>45168.002713761955</v>
      </c>
      <c r="G492" s="34">
        <v>45170.802130631113</v>
      </c>
      <c r="H492" s="27">
        <v>1532</v>
      </c>
      <c r="I492" s="27">
        <f t="shared" si="9"/>
        <v>-764.65463351210815</v>
      </c>
      <c r="J492" s="27">
        <f t="shared" si="10"/>
        <v>4310.30272735375</v>
      </c>
      <c r="K492" s="26" t="str">
        <f t="shared" si="16"/>
        <v>Good</v>
      </c>
      <c r="L492" s="25">
        <f t="shared" si="17"/>
        <v>1532</v>
      </c>
      <c r="M492" s="25">
        <f t="shared" si="11"/>
        <v>674.62057901529738</v>
      </c>
      <c r="N492" s="27">
        <f t="shared" si="12"/>
        <v>2778.601708374732</v>
      </c>
      <c r="O492" s="12" t="str">
        <f t="shared" si="13"/>
        <v>Good</v>
      </c>
      <c r="P492" s="27">
        <f t="shared" si="14"/>
        <v>1532</v>
      </c>
      <c r="Q492" s="25">
        <f t="shared" si="15"/>
        <v>1532</v>
      </c>
    </row>
    <row r="493" spans="6:17" ht="15.75" customHeight="1" x14ac:dyDescent="0.2">
      <c r="F493" s="16">
        <v>45167.458905111132</v>
      </c>
      <c r="G493" s="34">
        <v>45170.269876516431</v>
      </c>
      <c r="H493" s="27">
        <v>1634</v>
      </c>
      <c r="I493" s="27">
        <f t="shared" si="9"/>
        <v>-764.65463351210815</v>
      </c>
      <c r="J493" s="27">
        <f t="shared" si="10"/>
        <v>4310.30272735375</v>
      </c>
      <c r="K493" s="26" t="str">
        <f t="shared" si="16"/>
        <v>Good</v>
      </c>
      <c r="L493" s="25">
        <f t="shared" si="17"/>
        <v>1634</v>
      </c>
      <c r="M493" s="25">
        <f t="shared" si="11"/>
        <v>674.62057901529738</v>
      </c>
      <c r="N493" s="27">
        <f t="shared" si="12"/>
        <v>2778.601708374732</v>
      </c>
      <c r="O493" s="12" t="str">
        <f t="shared" si="13"/>
        <v>Good</v>
      </c>
      <c r="P493" s="27">
        <f t="shared" si="14"/>
        <v>1634</v>
      </c>
      <c r="Q493" s="25">
        <f t="shared" si="15"/>
        <v>1634</v>
      </c>
    </row>
    <row r="494" spans="6:17" ht="15.75" customHeight="1" x14ac:dyDescent="0.2">
      <c r="F494" s="16">
        <v>45166.871062506849</v>
      </c>
      <c r="G494" s="34">
        <v>45169.712069480876</v>
      </c>
      <c r="H494" s="27">
        <v>1621</v>
      </c>
      <c r="I494" s="27">
        <f t="shared" si="9"/>
        <v>-764.65463351210815</v>
      </c>
      <c r="J494" s="27">
        <f t="shared" si="10"/>
        <v>4310.30272735375</v>
      </c>
      <c r="K494" s="26" t="str">
        <f t="shared" si="16"/>
        <v>Good</v>
      </c>
      <c r="L494" s="25">
        <f t="shared" si="17"/>
        <v>1621</v>
      </c>
      <c r="M494" s="25">
        <f t="shared" si="11"/>
        <v>674.62057901529738</v>
      </c>
      <c r="N494" s="27">
        <f t="shared" si="12"/>
        <v>2778.601708374732</v>
      </c>
      <c r="O494" s="12" t="str">
        <f t="shared" si="13"/>
        <v>Good</v>
      </c>
      <c r="P494" s="27">
        <f t="shared" si="14"/>
        <v>1621</v>
      </c>
      <c r="Q494" s="25">
        <f t="shared" si="15"/>
        <v>1621</v>
      </c>
    </row>
    <row r="495" spans="6:17" ht="15.75" customHeight="1" x14ac:dyDescent="0.2">
      <c r="F495" s="16">
        <v>45166.270497127334</v>
      </c>
      <c r="G495" s="34">
        <v>45169.107698763837</v>
      </c>
      <c r="H495" s="27">
        <v>1646</v>
      </c>
      <c r="I495" s="27">
        <f t="shared" si="9"/>
        <v>-764.65463351210815</v>
      </c>
      <c r="J495" s="27">
        <f t="shared" si="10"/>
        <v>4310.30272735375</v>
      </c>
      <c r="K495" s="26" t="str">
        <f t="shared" si="16"/>
        <v>Good</v>
      </c>
      <c r="L495" s="25">
        <f t="shared" si="17"/>
        <v>1646</v>
      </c>
      <c r="M495" s="25">
        <f t="shared" si="11"/>
        <v>674.62057901529738</v>
      </c>
      <c r="N495" s="27">
        <f t="shared" si="12"/>
        <v>2778.601708374732</v>
      </c>
      <c r="O495" s="12" t="str">
        <f t="shared" si="13"/>
        <v>Good</v>
      </c>
      <c r="P495" s="27">
        <f t="shared" si="14"/>
        <v>1646</v>
      </c>
      <c r="Q495" s="25">
        <f t="shared" si="15"/>
        <v>1646</v>
      </c>
    </row>
    <row r="496" spans="6:17" ht="15.75" customHeight="1" x14ac:dyDescent="0.2">
      <c r="F496" s="16">
        <v>45163.973822765431</v>
      </c>
      <c r="G496" s="34">
        <v>45168.55562058631</v>
      </c>
      <c r="H496" s="27">
        <v>1451</v>
      </c>
      <c r="I496" s="27">
        <f t="shared" si="9"/>
        <v>-764.65463351210815</v>
      </c>
      <c r="J496" s="27">
        <f t="shared" si="10"/>
        <v>4310.30272735375</v>
      </c>
      <c r="K496" s="26" t="str">
        <f t="shared" si="16"/>
        <v>Good</v>
      </c>
      <c r="L496" s="25">
        <f t="shared" si="17"/>
        <v>1451</v>
      </c>
      <c r="M496" s="25">
        <f t="shared" si="11"/>
        <v>674.62057901529738</v>
      </c>
      <c r="N496" s="27">
        <f t="shared" si="12"/>
        <v>2778.601708374732</v>
      </c>
      <c r="O496" s="12" t="str">
        <f t="shared" si="13"/>
        <v>Good</v>
      </c>
      <c r="P496" s="27">
        <f t="shared" si="14"/>
        <v>1451</v>
      </c>
      <c r="Q496" s="25">
        <f t="shared" si="15"/>
        <v>1451</v>
      </c>
    </row>
    <row r="497" spans="6:17" ht="15.75" customHeight="1" x14ac:dyDescent="0.2">
      <c r="F497" s="16">
        <v>45163.437794608064</v>
      </c>
      <c r="G497" s="34">
        <v>45167.993723707128</v>
      </c>
      <c r="H497" s="27">
        <v>1646</v>
      </c>
      <c r="I497" s="27">
        <f t="shared" si="9"/>
        <v>-764.65463351210815</v>
      </c>
      <c r="J497" s="27">
        <f t="shared" si="10"/>
        <v>4310.30272735375</v>
      </c>
      <c r="K497" s="26" t="str">
        <f t="shared" si="16"/>
        <v>Good</v>
      </c>
      <c r="L497" s="25">
        <f t="shared" si="17"/>
        <v>1646</v>
      </c>
      <c r="M497" s="25">
        <f t="shared" si="11"/>
        <v>674.62057901529738</v>
      </c>
      <c r="N497" s="27">
        <f t="shared" si="12"/>
        <v>2778.601708374732</v>
      </c>
      <c r="O497" s="12" t="str">
        <f t="shared" si="13"/>
        <v>Good</v>
      </c>
      <c r="P497" s="27">
        <f t="shared" si="14"/>
        <v>1646</v>
      </c>
      <c r="Q497" s="25">
        <f t="shared" si="15"/>
        <v>1646</v>
      </c>
    </row>
    <row r="498" spans="6:17" ht="15.75" customHeight="1" x14ac:dyDescent="0.2">
      <c r="F498" s="16">
        <v>45162.854268450115</v>
      </c>
      <c r="G498" s="34">
        <v>45167.425846112259</v>
      </c>
      <c r="H498" s="27">
        <v>1552</v>
      </c>
      <c r="I498" s="27">
        <f t="shared" si="9"/>
        <v>-764.65463351210815</v>
      </c>
      <c r="J498" s="27">
        <f t="shared" si="10"/>
        <v>4310.30272735375</v>
      </c>
      <c r="K498" s="26" t="str">
        <f t="shared" si="16"/>
        <v>Good</v>
      </c>
      <c r="L498" s="25">
        <f t="shared" si="17"/>
        <v>1552</v>
      </c>
      <c r="M498" s="25">
        <f t="shared" si="11"/>
        <v>674.62057901529738</v>
      </c>
      <c r="N498" s="27">
        <f t="shared" si="12"/>
        <v>2778.601708374732</v>
      </c>
      <c r="O498" s="12" t="str">
        <f t="shared" si="13"/>
        <v>Good</v>
      </c>
      <c r="P498" s="27">
        <f t="shared" si="14"/>
        <v>1552</v>
      </c>
      <c r="Q498" s="25">
        <f t="shared" si="15"/>
        <v>1552</v>
      </c>
    </row>
    <row r="499" spans="6:17" ht="15.75" customHeight="1" x14ac:dyDescent="0.2">
      <c r="F499" s="16">
        <v>45162.267646815402</v>
      </c>
      <c r="G499" s="34">
        <v>45166.812384333505</v>
      </c>
      <c r="H499" s="27">
        <v>1464</v>
      </c>
      <c r="I499" s="27">
        <f t="shared" si="9"/>
        <v>-764.65463351210815</v>
      </c>
      <c r="J499" s="27">
        <f t="shared" si="10"/>
        <v>4310.30272735375</v>
      </c>
      <c r="K499" s="26" t="str">
        <f t="shared" si="16"/>
        <v>Good</v>
      </c>
      <c r="L499" s="25">
        <f t="shared" si="17"/>
        <v>1464</v>
      </c>
      <c r="M499" s="25">
        <f t="shared" si="11"/>
        <v>674.62057901529738</v>
      </c>
      <c r="N499" s="27">
        <f t="shared" si="12"/>
        <v>2778.601708374732</v>
      </c>
      <c r="O499" s="12" t="str">
        <f t="shared" si="13"/>
        <v>Good</v>
      </c>
      <c r="P499" s="27">
        <f t="shared" si="14"/>
        <v>1464</v>
      </c>
      <c r="Q499" s="25">
        <f t="shared" si="15"/>
        <v>1464</v>
      </c>
    </row>
    <row r="500" spans="6:17" ht="15.75" customHeight="1" x14ac:dyDescent="0.2">
      <c r="F500" s="16">
        <v>45161.664433310652</v>
      </c>
      <c r="G500" s="34">
        <v>45166.206385678001</v>
      </c>
      <c r="H500" s="27">
        <v>1445</v>
      </c>
      <c r="I500" s="27">
        <f t="shared" si="9"/>
        <v>-764.65463351210815</v>
      </c>
      <c r="J500" s="27">
        <f t="shared" si="10"/>
        <v>4310.30272735375</v>
      </c>
      <c r="K500" s="26" t="str">
        <f t="shared" si="16"/>
        <v>Good</v>
      </c>
      <c r="L500" s="25">
        <f t="shared" si="17"/>
        <v>1445</v>
      </c>
      <c r="M500" s="25">
        <f t="shared" si="11"/>
        <v>674.62057901529738</v>
      </c>
      <c r="N500" s="27">
        <f t="shared" si="12"/>
        <v>2778.601708374732</v>
      </c>
      <c r="O500" s="12" t="str">
        <f t="shared" si="13"/>
        <v>Good</v>
      </c>
      <c r="P500" s="27">
        <f t="shared" si="14"/>
        <v>1445</v>
      </c>
      <c r="Q500" s="25">
        <f t="shared" si="15"/>
        <v>1445</v>
      </c>
    </row>
    <row r="501" spans="6:17" ht="15.75" customHeight="1" x14ac:dyDescent="0.2">
      <c r="F501" s="16">
        <v>45161.069167671485</v>
      </c>
      <c r="G501" s="34">
        <v>45163.887446413086</v>
      </c>
      <c r="H501" s="27">
        <v>1405</v>
      </c>
      <c r="I501" s="27">
        <f t="shared" si="9"/>
        <v>-764.65463351210815</v>
      </c>
      <c r="J501" s="27">
        <f t="shared" si="10"/>
        <v>4310.30272735375</v>
      </c>
      <c r="K501" s="26" t="str">
        <f t="shared" si="16"/>
        <v>Good</v>
      </c>
      <c r="L501" s="25">
        <f t="shared" si="17"/>
        <v>1405</v>
      </c>
      <c r="M501" s="25">
        <f t="shared" si="11"/>
        <v>674.62057901529738</v>
      </c>
      <c r="N501" s="27">
        <f t="shared" si="12"/>
        <v>2778.601708374732</v>
      </c>
      <c r="O501" s="12" t="str">
        <f t="shared" si="13"/>
        <v>Good</v>
      </c>
      <c r="P501" s="27">
        <f t="shared" si="14"/>
        <v>1405</v>
      </c>
      <c r="Q501" s="25">
        <f t="shared" si="15"/>
        <v>1405</v>
      </c>
    </row>
    <row r="502" spans="6:17" ht="15.75" customHeight="1" x14ac:dyDescent="0.2">
      <c r="F502" s="16">
        <v>45160.513386383129</v>
      </c>
      <c r="G502" s="34">
        <v>45163.301695655944</v>
      </c>
      <c r="H502" s="27">
        <v>1503</v>
      </c>
      <c r="I502" s="27">
        <f t="shared" si="9"/>
        <v>-764.65463351210815</v>
      </c>
      <c r="J502" s="27">
        <f t="shared" si="10"/>
        <v>4310.30272735375</v>
      </c>
      <c r="K502" s="26" t="str">
        <f t="shared" si="16"/>
        <v>Good</v>
      </c>
      <c r="L502" s="25">
        <f t="shared" si="17"/>
        <v>1503</v>
      </c>
      <c r="M502" s="25">
        <f t="shared" si="11"/>
        <v>674.62057901529738</v>
      </c>
      <c r="N502" s="27">
        <f t="shared" si="12"/>
        <v>2778.601708374732</v>
      </c>
      <c r="O502" s="12" t="str">
        <f t="shared" si="13"/>
        <v>Good</v>
      </c>
      <c r="P502" s="27">
        <f t="shared" si="14"/>
        <v>1503</v>
      </c>
      <c r="Q502" s="25">
        <f t="shared" si="15"/>
        <v>1503</v>
      </c>
    </row>
    <row r="503" spans="6:17" ht="15.75" customHeight="1" x14ac:dyDescent="0.2">
      <c r="F503" s="16">
        <v>45159.920230364813</v>
      </c>
      <c r="G503" s="34">
        <v>45162.688291501923</v>
      </c>
      <c r="H503" s="27">
        <v>1398</v>
      </c>
      <c r="I503" s="27">
        <f t="shared" si="9"/>
        <v>-764.65463351210815</v>
      </c>
      <c r="J503" s="27">
        <f t="shared" si="10"/>
        <v>4310.30272735375</v>
      </c>
      <c r="K503" s="26" t="str">
        <f t="shared" si="16"/>
        <v>Good</v>
      </c>
      <c r="L503" s="25">
        <f t="shared" si="17"/>
        <v>1398</v>
      </c>
      <c r="M503" s="25">
        <f t="shared" si="11"/>
        <v>674.62057901529738</v>
      </c>
      <c r="N503" s="27">
        <f t="shared" si="12"/>
        <v>2778.601708374732</v>
      </c>
      <c r="O503" s="12" t="str">
        <f t="shared" si="13"/>
        <v>Good</v>
      </c>
      <c r="P503" s="27">
        <f t="shared" si="14"/>
        <v>1398</v>
      </c>
      <c r="Q503" s="25">
        <f t="shared" si="15"/>
        <v>1398</v>
      </c>
    </row>
    <row r="504" spans="6:17" ht="15.75" customHeight="1" x14ac:dyDescent="0.2">
      <c r="F504" s="16">
        <v>45159.367259620522</v>
      </c>
      <c r="G504" s="34">
        <v>45162.100403400618</v>
      </c>
      <c r="H504" s="27">
        <v>1559</v>
      </c>
      <c r="I504" s="27">
        <f t="shared" si="9"/>
        <v>-764.65463351210815</v>
      </c>
      <c r="J504" s="27">
        <f t="shared" si="10"/>
        <v>4310.30272735375</v>
      </c>
      <c r="K504" s="26" t="str">
        <f t="shared" si="16"/>
        <v>Good</v>
      </c>
      <c r="L504" s="25">
        <f t="shared" si="17"/>
        <v>1559</v>
      </c>
      <c r="M504" s="25">
        <f t="shared" si="11"/>
        <v>674.62057901529738</v>
      </c>
      <c r="N504" s="27">
        <f t="shared" si="12"/>
        <v>2778.601708374732</v>
      </c>
      <c r="O504" s="12" t="str">
        <f t="shared" si="13"/>
        <v>Good</v>
      </c>
      <c r="P504" s="27">
        <f t="shared" si="14"/>
        <v>1559</v>
      </c>
      <c r="Q504" s="25">
        <f t="shared" si="15"/>
        <v>1559</v>
      </c>
    </row>
    <row r="505" spans="6:17" ht="15.75" customHeight="1" x14ac:dyDescent="0.2">
      <c r="F505" s="16">
        <v>45156.989841977105</v>
      </c>
      <c r="G505" s="34">
        <v>45161.570904298285</v>
      </c>
      <c r="H505" s="27">
        <v>1299</v>
      </c>
      <c r="I505" s="27">
        <f t="shared" si="9"/>
        <v>-764.65463351210815</v>
      </c>
      <c r="J505" s="27">
        <f t="shared" si="10"/>
        <v>4310.30272735375</v>
      </c>
      <c r="K505" s="26" t="str">
        <f t="shared" si="16"/>
        <v>Good</v>
      </c>
      <c r="L505" s="25">
        <f t="shared" si="17"/>
        <v>1299</v>
      </c>
      <c r="M505" s="25">
        <f t="shared" si="11"/>
        <v>674.62057901529738</v>
      </c>
      <c r="N505" s="27">
        <f t="shared" si="12"/>
        <v>2778.601708374732</v>
      </c>
      <c r="O505" s="12" t="str">
        <f t="shared" si="13"/>
        <v>Good</v>
      </c>
      <c r="P505" s="27">
        <f t="shared" si="14"/>
        <v>1299</v>
      </c>
      <c r="Q505" s="25">
        <f t="shared" si="15"/>
        <v>1299</v>
      </c>
    </row>
    <row r="506" spans="6:17" ht="15.75" customHeight="1" x14ac:dyDescent="0.2">
      <c r="F506" s="16">
        <v>45156.384887516979</v>
      </c>
      <c r="G506" s="34">
        <v>45160.957477457836</v>
      </c>
      <c r="H506" s="27">
        <v>1514</v>
      </c>
      <c r="I506" s="27">
        <f t="shared" si="9"/>
        <v>-764.65463351210815</v>
      </c>
      <c r="J506" s="27">
        <f t="shared" si="10"/>
        <v>4310.30272735375</v>
      </c>
      <c r="K506" s="26" t="str">
        <f t="shared" si="16"/>
        <v>Good</v>
      </c>
      <c r="L506" s="25">
        <f t="shared" si="17"/>
        <v>1514</v>
      </c>
      <c r="M506" s="25">
        <f t="shared" si="11"/>
        <v>674.62057901529738</v>
      </c>
      <c r="N506" s="27">
        <f t="shared" si="12"/>
        <v>2778.601708374732</v>
      </c>
      <c r="O506" s="12" t="str">
        <f t="shared" si="13"/>
        <v>Good</v>
      </c>
      <c r="P506" s="27">
        <f t="shared" si="14"/>
        <v>1514</v>
      </c>
      <c r="Q506" s="25">
        <f t="shared" si="15"/>
        <v>1514</v>
      </c>
    </row>
    <row r="507" spans="6:17" ht="15.75" customHeight="1" x14ac:dyDescent="0.2">
      <c r="F507" s="16">
        <v>45155.847708148431</v>
      </c>
      <c r="G507" s="34">
        <v>45160.386663831159</v>
      </c>
      <c r="H507" s="27">
        <v>1410</v>
      </c>
      <c r="I507" s="27">
        <f t="shared" si="9"/>
        <v>-764.65463351210815</v>
      </c>
      <c r="J507" s="27">
        <f t="shared" si="10"/>
        <v>4310.30272735375</v>
      </c>
      <c r="K507" s="26" t="str">
        <f t="shared" si="16"/>
        <v>Good</v>
      </c>
      <c r="L507" s="25">
        <f t="shared" si="17"/>
        <v>1410</v>
      </c>
      <c r="M507" s="25">
        <f t="shared" si="11"/>
        <v>674.62057901529738</v>
      </c>
      <c r="N507" s="27">
        <f t="shared" si="12"/>
        <v>2778.601708374732</v>
      </c>
      <c r="O507" s="12" t="str">
        <f t="shared" si="13"/>
        <v>Good</v>
      </c>
      <c r="P507" s="27">
        <f t="shared" si="14"/>
        <v>1410</v>
      </c>
      <c r="Q507" s="25">
        <f t="shared" si="15"/>
        <v>1410</v>
      </c>
    </row>
    <row r="508" spans="6:17" ht="15.75" customHeight="1" x14ac:dyDescent="0.2">
      <c r="F508" s="16">
        <v>45155.258234872425</v>
      </c>
      <c r="G508" s="34">
        <v>45159.843648877613</v>
      </c>
      <c r="H508" s="27">
        <v>1513</v>
      </c>
      <c r="I508" s="27">
        <f t="shared" si="9"/>
        <v>-764.65463351210815</v>
      </c>
      <c r="J508" s="27">
        <f t="shared" si="10"/>
        <v>4310.30272735375</v>
      </c>
      <c r="K508" s="26" t="str">
        <f t="shared" si="16"/>
        <v>Good</v>
      </c>
      <c r="L508" s="25">
        <f t="shared" si="17"/>
        <v>1513</v>
      </c>
      <c r="M508" s="25">
        <f t="shared" si="11"/>
        <v>674.62057901529738</v>
      </c>
      <c r="N508" s="27">
        <f t="shared" si="12"/>
        <v>2778.601708374732</v>
      </c>
      <c r="O508" s="12" t="str">
        <f t="shared" si="13"/>
        <v>Good</v>
      </c>
      <c r="P508" s="27">
        <f t="shared" si="14"/>
        <v>1513</v>
      </c>
      <c r="Q508" s="25">
        <f t="shared" si="15"/>
        <v>1513</v>
      </c>
    </row>
    <row r="509" spans="6:17" ht="15.75" customHeight="1" x14ac:dyDescent="0.2">
      <c r="F509" s="16">
        <v>45154.648730567838</v>
      </c>
      <c r="G509" s="34">
        <v>45159.23797791855</v>
      </c>
      <c r="H509" s="27">
        <v>1297</v>
      </c>
      <c r="I509" s="27">
        <f t="shared" si="9"/>
        <v>-764.65463351210815</v>
      </c>
      <c r="J509" s="27">
        <f t="shared" si="10"/>
        <v>4310.30272735375</v>
      </c>
      <c r="K509" s="26" t="str">
        <f t="shared" si="16"/>
        <v>Good</v>
      </c>
      <c r="L509" s="25">
        <f t="shared" si="17"/>
        <v>1297</v>
      </c>
      <c r="M509" s="25">
        <f t="shared" si="11"/>
        <v>674.62057901529738</v>
      </c>
      <c r="N509" s="27">
        <f t="shared" si="12"/>
        <v>2778.601708374732</v>
      </c>
      <c r="O509" s="12" t="str">
        <f t="shared" si="13"/>
        <v>Good</v>
      </c>
      <c r="P509" s="27">
        <f t="shared" si="14"/>
        <v>1297</v>
      </c>
      <c r="Q509" s="25">
        <f t="shared" si="15"/>
        <v>1297</v>
      </c>
    </row>
    <row r="510" spans="6:17" ht="15.75" customHeight="1" x14ac:dyDescent="0.2">
      <c r="F510" s="16">
        <v>45154.081482443173</v>
      </c>
      <c r="G510" s="34">
        <v>45156.855625043907</v>
      </c>
      <c r="H510" s="27">
        <v>1500</v>
      </c>
      <c r="I510" s="27">
        <f t="shared" si="9"/>
        <v>-764.65463351210815</v>
      </c>
      <c r="J510" s="27">
        <f t="shared" si="10"/>
        <v>4310.30272735375</v>
      </c>
      <c r="K510" s="26" t="str">
        <f t="shared" si="16"/>
        <v>Good</v>
      </c>
      <c r="L510" s="25">
        <f t="shared" si="17"/>
        <v>1500</v>
      </c>
      <c r="M510" s="25">
        <f t="shared" si="11"/>
        <v>674.62057901529738</v>
      </c>
      <c r="N510" s="27">
        <f t="shared" si="12"/>
        <v>2778.601708374732</v>
      </c>
      <c r="O510" s="12" t="str">
        <f t="shared" si="13"/>
        <v>Good</v>
      </c>
      <c r="P510" s="27">
        <f t="shared" si="14"/>
        <v>1500</v>
      </c>
      <c r="Q510" s="25">
        <f t="shared" si="15"/>
        <v>1500</v>
      </c>
    </row>
    <row r="511" spans="6:17" ht="15.75" customHeight="1" x14ac:dyDescent="0.2">
      <c r="F511" s="16">
        <v>45153.473292663839</v>
      </c>
      <c r="G511" s="34">
        <v>45156.249608029073</v>
      </c>
      <c r="H511" s="27">
        <v>1185</v>
      </c>
      <c r="I511" s="27">
        <f t="shared" si="9"/>
        <v>-764.65463351210815</v>
      </c>
      <c r="J511" s="27">
        <f t="shared" si="10"/>
        <v>4310.30272735375</v>
      </c>
      <c r="K511" s="26" t="str">
        <f t="shared" si="16"/>
        <v>Good</v>
      </c>
      <c r="L511" s="25">
        <f t="shared" si="17"/>
        <v>1185</v>
      </c>
      <c r="M511" s="25">
        <f t="shared" si="11"/>
        <v>674.62057901529738</v>
      </c>
      <c r="N511" s="27">
        <f t="shared" si="12"/>
        <v>2778.601708374732</v>
      </c>
      <c r="O511" s="12" t="str">
        <f t="shared" si="13"/>
        <v>Good</v>
      </c>
      <c r="P511" s="27">
        <f t="shared" si="14"/>
        <v>1185</v>
      </c>
      <c r="Q511" s="25">
        <f t="shared" si="15"/>
        <v>1185</v>
      </c>
    </row>
    <row r="512" spans="6:17" ht="15.75" customHeight="1" x14ac:dyDescent="0.2">
      <c r="F512" s="16">
        <v>45152.90548241153</v>
      </c>
      <c r="G512" s="34">
        <v>45155.646727659994</v>
      </c>
      <c r="H512" s="27">
        <v>1476</v>
      </c>
      <c r="I512" s="27">
        <f t="shared" si="9"/>
        <v>-764.65463351210815</v>
      </c>
      <c r="J512" s="27">
        <f t="shared" si="10"/>
        <v>4310.30272735375</v>
      </c>
      <c r="K512" s="26" t="str">
        <f t="shared" si="16"/>
        <v>Good</v>
      </c>
      <c r="L512" s="25">
        <f t="shared" si="17"/>
        <v>1476</v>
      </c>
      <c r="M512" s="25">
        <f t="shared" si="11"/>
        <v>674.62057901529738</v>
      </c>
      <c r="N512" s="27">
        <f t="shared" si="12"/>
        <v>2778.601708374732</v>
      </c>
      <c r="O512" s="12" t="str">
        <f t="shared" si="13"/>
        <v>Good</v>
      </c>
      <c r="P512" s="27">
        <f t="shared" si="14"/>
        <v>1476</v>
      </c>
      <c r="Q512" s="25">
        <f t="shared" si="15"/>
        <v>1476</v>
      </c>
    </row>
    <row r="513" spans="6:17" ht="15.75" customHeight="1" x14ac:dyDescent="0.2">
      <c r="F513" s="16">
        <v>45152.309030903351</v>
      </c>
      <c r="G513" s="34">
        <v>45155.072257817628</v>
      </c>
      <c r="H513" s="27">
        <v>1317</v>
      </c>
      <c r="I513" s="27">
        <f t="shared" si="9"/>
        <v>-764.65463351210815</v>
      </c>
      <c r="J513" s="27">
        <f t="shared" si="10"/>
        <v>4310.30272735375</v>
      </c>
      <c r="K513" s="26" t="str">
        <f t="shared" si="16"/>
        <v>Good</v>
      </c>
      <c r="L513" s="25">
        <f t="shared" si="17"/>
        <v>1317</v>
      </c>
      <c r="M513" s="25">
        <f t="shared" si="11"/>
        <v>674.62057901529738</v>
      </c>
      <c r="N513" s="27">
        <f t="shared" si="12"/>
        <v>2778.601708374732</v>
      </c>
      <c r="O513" s="12" t="str">
        <f t="shared" si="13"/>
        <v>Good</v>
      </c>
      <c r="P513" s="27">
        <f t="shared" si="14"/>
        <v>1317</v>
      </c>
      <c r="Q513" s="25">
        <f t="shared" si="15"/>
        <v>1317</v>
      </c>
    </row>
    <row r="514" spans="6:17" ht="15.75" customHeight="1" x14ac:dyDescent="0.2">
      <c r="F514" s="16">
        <v>45149.48296286432</v>
      </c>
      <c r="G514" s="34">
        <v>45154.482097016495</v>
      </c>
      <c r="H514" s="27">
        <v>1167</v>
      </c>
      <c r="I514" s="27">
        <f t="shared" si="9"/>
        <v>-764.65463351210815</v>
      </c>
      <c r="J514" s="27">
        <f t="shared" si="10"/>
        <v>4310.30272735375</v>
      </c>
      <c r="K514" s="26" t="str">
        <f t="shared" si="16"/>
        <v>Good</v>
      </c>
      <c r="L514" s="25">
        <f t="shared" si="17"/>
        <v>1167</v>
      </c>
      <c r="M514" s="25">
        <f t="shared" si="11"/>
        <v>674.62057901529738</v>
      </c>
      <c r="N514" s="27">
        <f t="shared" si="12"/>
        <v>2778.601708374732</v>
      </c>
      <c r="O514" s="12" t="str">
        <f t="shared" si="13"/>
        <v>Good</v>
      </c>
      <c r="P514" s="27">
        <f t="shared" si="14"/>
        <v>1167</v>
      </c>
      <c r="Q514" s="25">
        <f t="shared" si="15"/>
        <v>1167</v>
      </c>
    </row>
    <row r="515" spans="6:17" ht="15.75" customHeight="1" x14ac:dyDescent="0.2">
      <c r="F515" s="16">
        <v>45148.894720569355</v>
      </c>
      <c r="G515" s="34">
        <v>45153.882023719234</v>
      </c>
      <c r="H515" s="27">
        <v>1262</v>
      </c>
      <c r="I515" s="27">
        <f t="shared" ref="I515:I769" si="18">$T$5-$U$5*1.96</f>
        <v>-764.65463351210815</v>
      </c>
      <c r="J515" s="27">
        <f t="shared" ref="J515:J769" si="19">$T$5+$U$5*1.96</f>
        <v>4310.30272735375</v>
      </c>
      <c r="K515" s="26" t="str">
        <f t="shared" si="16"/>
        <v>Good</v>
      </c>
      <c r="L515" s="25">
        <f t="shared" si="17"/>
        <v>1262</v>
      </c>
      <c r="M515" s="25">
        <f t="shared" ref="M515:M769" si="20">$W$5-$X$5*1.96</f>
        <v>674.62057901529738</v>
      </c>
      <c r="N515" s="27">
        <f t="shared" ref="N515:N769" si="21">$W$5+$X$5*1.96</f>
        <v>2778.601708374732</v>
      </c>
      <c r="O515" s="12" t="str">
        <f t="shared" ref="O515:O769" si="22">IF(AND(L515&gt;=M515,L515&lt;=N515),"Good","For Replacement")</f>
        <v>Good</v>
      </c>
      <c r="P515" s="27">
        <f t="shared" ref="P515:P769" si="23">IF(O515="Good",L515,(L516+L514)/2)</f>
        <v>1262</v>
      </c>
      <c r="Q515" s="25">
        <f t="shared" ref="Q515:Q769" si="24">P515</f>
        <v>1262</v>
      </c>
    </row>
    <row r="516" spans="6:17" ht="15.75" customHeight="1" x14ac:dyDescent="0.2">
      <c r="F516" s="16">
        <v>45148.315866289093</v>
      </c>
      <c r="G516" s="34">
        <v>45153.352677948584</v>
      </c>
      <c r="H516" s="27">
        <v>1327</v>
      </c>
      <c r="I516" s="27">
        <f t="shared" si="18"/>
        <v>-764.65463351210815</v>
      </c>
      <c r="J516" s="27">
        <f t="shared" si="19"/>
        <v>4310.30272735375</v>
      </c>
      <c r="K516" s="26" t="str">
        <f t="shared" si="16"/>
        <v>Good</v>
      </c>
      <c r="L516" s="25">
        <f t="shared" si="17"/>
        <v>1327</v>
      </c>
      <c r="M516" s="25">
        <f t="shared" si="20"/>
        <v>674.62057901529738</v>
      </c>
      <c r="N516" s="27">
        <f t="shared" si="21"/>
        <v>2778.601708374732</v>
      </c>
      <c r="O516" s="12" t="str">
        <f t="shared" si="22"/>
        <v>Good</v>
      </c>
      <c r="P516" s="27">
        <f t="shared" si="23"/>
        <v>1327</v>
      </c>
      <c r="Q516" s="25">
        <f t="shared" si="24"/>
        <v>1327</v>
      </c>
    </row>
    <row r="517" spans="6:17" ht="15.75" customHeight="1" x14ac:dyDescent="0.2">
      <c r="F517" s="16">
        <v>45147.764451312869</v>
      </c>
      <c r="G517" s="34">
        <v>45152.743813784211</v>
      </c>
      <c r="H517" s="27">
        <v>1194</v>
      </c>
      <c r="I517" s="27">
        <f t="shared" si="18"/>
        <v>-764.65463351210815</v>
      </c>
      <c r="J517" s="27">
        <f t="shared" si="19"/>
        <v>4310.30272735375</v>
      </c>
      <c r="K517" s="26" t="str">
        <f t="shared" ref="K517:K771" si="25">IF(AND(H517&gt;=I517,H517&lt;=J517),"Good","For Replacement")</f>
        <v>Good</v>
      </c>
      <c r="L517" s="25">
        <f t="shared" si="17"/>
        <v>1194</v>
      </c>
      <c r="M517" s="25">
        <f t="shared" si="20"/>
        <v>674.62057901529738</v>
      </c>
      <c r="N517" s="27">
        <f t="shared" si="21"/>
        <v>2778.601708374732</v>
      </c>
      <c r="O517" s="12" t="str">
        <f t="shared" si="22"/>
        <v>Good</v>
      </c>
      <c r="P517" s="27">
        <f t="shared" si="23"/>
        <v>1194</v>
      </c>
      <c r="Q517" s="25">
        <f t="shared" si="24"/>
        <v>1194</v>
      </c>
    </row>
    <row r="518" spans="6:17" ht="15.75" customHeight="1" x14ac:dyDescent="0.2">
      <c r="F518" s="16">
        <v>45147.202560386693</v>
      </c>
      <c r="G518" s="34">
        <v>45152.142717852061</v>
      </c>
      <c r="H518" s="27">
        <v>1336</v>
      </c>
      <c r="I518" s="27">
        <f t="shared" si="18"/>
        <v>-764.65463351210815</v>
      </c>
      <c r="J518" s="27">
        <f t="shared" si="19"/>
        <v>4310.30272735375</v>
      </c>
      <c r="K518" s="26" t="str">
        <f t="shared" si="25"/>
        <v>Good</v>
      </c>
      <c r="L518" s="25">
        <f t="shared" ref="L518:L772" si="26">IF(K518="Good",H518,(H519+H517)/2)</f>
        <v>1336</v>
      </c>
      <c r="M518" s="25">
        <f t="shared" si="20"/>
        <v>674.62057901529738</v>
      </c>
      <c r="N518" s="27">
        <f t="shared" si="21"/>
        <v>2778.601708374732</v>
      </c>
      <c r="O518" s="12" t="str">
        <f t="shared" si="22"/>
        <v>Good</v>
      </c>
      <c r="P518" s="27">
        <f t="shared" si="23"/>
        <v>1336</v>
      </c>
      <c r="Q518" s="25">
        <f t="shared" si="24"/>
        <v>1336</v>
      </c>
    </row>
    <row r="519" spans="6:17" ht="15.75" customHeight="1" x14ac:dyDescent="0.2">
      <c r="F519" s="16">
        <v>45146.609901674718</v>
      </c>
      <c r="G519" s="34">
        <v>45149.801617317091</v>
      </c>
      <c r="H519" s="27">
        <v>1260</v>
      </c>
      <c r="I519" s="27">
        <f t="shared" si="18"/>
        <v>-764.65463351210815</v>
      </c>
      <c r="J519" s="27">
        <f t="shared" si="19"/>
        <v>4310.30272735375</v>
      </c>
      <c r="K519" s="26" t="str">
        <f t="shared" si="25"/>
        <v>Good</v>
      </c>
      <c r="L519" s="25">
        <f t="shared" si="26"/>
        <v>1260</v>
      </c>
      <c r="M519" s="25">
        <f t="shared" si="20"/>
        <v>674.62057901529738</v>
      </c>
      <c r="N519" s="27">
        <f t="shared" si="21"/>
        <v>2778.601708374732</v>
      </c>
      <c r="O519" s="12" t="str">
        <f t="shared" si="22"/>
        <v>Good</v>
      </c>
      <c r="P519" s="27">
        <f t="shared" si="23"/>
        <v>1260</v>
      </c>
      <c r="Q519" s="25">
        <f t="shared" si="24"/>
        <v>1260</v>
      </c>
    </row>
    <row r="520" spans="6:17" ht="15.75" customHeight="1" x14ac:dyDescent="0.2">
      <c r="F520" s="16">
        <v>45146.06928646889</v>
      </c>
      <c r="G520" s="34">
        <v>45149.265951893358</v>
      </c>
      <c r="H520" s="27">
        <v>1114</v>
      </c>
      <c r="I520" s="27">
        <f t="shared" si="18"/>
        <v>-764.65463351210815</v>
      </c>
      <c r="J520" s="27">
        <f t="shared" si="19"/>
        <v>4310.30272735375</v>
      </c>
      <c r="K520" s="26" t="str">
        <f t="shared" si="25"/>
        <v>Good</v>
      </c>
      <c r="L520" s="25">
        <f t="shared" si="26"/>
        <v>1114</v>
      </c>
      <c r="M520" s="25">
        <f t="shared" si="20"/>
        <v>674.62057901529738</v>
      </c>
      <c r="N520" s="27">
        <f t="shared" si="21"/>
        <v>2778.601708374732</v>
      </c>
      <c r="O520" s="12" t="str">
        <f t="shared" si="22"/>
        <v>Good</v>
      </c>
      <c r="P520" s="27">
        <f t="shared" si="23"/>
        <v>1114</v>
      </c>
      <c r="Q520" s="25">
        <f t="shared" si="24"/>
        <v>1114</v>
      </c>
    </row>
    <row r="521" spans="6:17" ht="15.75" customHeight="1" x14ac:dyDescent="0.2">
      <c r="F521" s="16">
        <v>45145.484546243562</v>
      </c>
      <c r="G521" s="34">
        <v>45148.734315122296</v>
      </c>
      <c r="H521" s="27">
        <v>1338</v>
      </c>
      <c r="I521" s="27">
        <f t="shared" si="18"/>
        <v>-764.65463351210815</v>
      </c>
      <c r="J521" s="27">
        <f t="shared" si="19"/>
        <v>4310.30272735375</v>
      </c>
      <c r="K521" s="26" t="str">
        <f t="shared" si="25"/>
        <v>Good</v>
      </c>
      <c r="L521" s="25">
        <f t="shared" si="26"/>
        <v>1338</v>
      </c>
      <c r="M521" s="25">
        <f t="shared" si="20"/>
        <v>674.62057901529738</v>
      </c>
      <c r="N521" s="27">
        <f t="shared" si="21"/>
        <v>2778.601708374732</v>
      </c>
      <c r="O521" s="12" t="str">
        <f t="shared" si="22"/>
        <v>Good</v>
      </c>
      <c r="P521" s="27">
        <f t="shared" si="23"/>
        <v>1338</v>
      </c>
      <c r="Q521" s="25">
        <f t="shared" si="24"/>
        <v>1338</v>
      </c>
    </row>
    <row r="522" spans="6:17" ht="15.75" customHeight="1" x14ac:dyDescent="0.2">
      <c r="F522" s="16">
        <v>45142.604470861173</v>
      </c>
      <c r="G522" s="34">
        <v>45148.134093696419</v>
      </c>
      <c r="H522" s="27">
        <v>1181</v>
      </c>
      <c r="I522" s="27">
        <f t="shared" si="18"/>
        <v>-764.65463351210815</v>
      </c>
      <c r="J522" s="27">
        <f t="shared" si="19"/>
        <v>4310.30272735375</v>
      </c>
      <c r="K522" s="26" t="str">
        <f t="shared" si="25"/>
        <v>Good</v>
      </c>
      <c r="L522" s="25">
        <f t="shared" si="26"/>
        <v>1181</v>
      </c>
      <c r="M522" s="25">
        <f t="shared" si="20"/>
        <v>674.62057901529738</v>
      </c>
      <c r="N522" s="27">
        <f t="shared" si="21"/>
        <v>2778.601708374732</v>
      </c>
      <c r="O522" s="12" t="str">
        <f t="shared" si="22"/>
        <v>Good</v>
      </c>
      <c r="P522" s="27">
        <f t="shared" si="23"/>
        <v>1181</v>
      </c>
      <c r="Q522" s="25">
        <f t="shared" si="24"/>
        <v>1181</v>
      </c>
    </row>
    <row r="523" spans="6:17" ht="15.75" customHeight="1" x14ac:dyDescent="0.2">
      <c r="F523" s="16">
        <v>45142.0132750845</v>
      </c>
      <c r="G523" s="34">
        <v>45147.539222650259</v>
      </c>
      <c r="H523" s="27">
        <v>1277</v>
      </c>
      <c r="I523" s="27">
        <f t="shared" si="18"/>
        <v>-764.65463351210815</v>
      </c>
      <c r="J523" s="27">
        <f t="shared" si="19"/>
        <v>4310.30272735375</v>
      </c>
      <c r="K523" s="26" t="str">
        <f t="shared" si="25"/>
        <v>Good</v>
      </c>
      <c r="L523" s="25">
        <f t="shared" si="26"/>
        <v>1277</v>
      </c>
      <c r="M523" s="25">
        <f t="shared" si="20"/>
        <v>674.62057901529738</v>
      </c>
      <c r="N523" s="27">
        <f t="shared" si="21"/>
        <v>2778.601708374732</v>
      </c>
      <c r="O523" s="12" t="str">
        <f t="shared" si="22"/>
        <v>Good</v>
      </c>
      <c r="P523" s="27">
        <f t="shared" si="23"/>
        <v>1277</v>
      </c>
      <c r="Q523" s="25">
        <f t="shared" si="24"/>
        <v>1277</v>
      </c>
    </row>
    <row r="524" spans="6:17" ht="15.75" customHeight="1" x14ac:dyDescent="0.2">
      <c r="F524" s="16">
        <v>45141.44110107232</v>
      </c>
      <c r="G524" s="34">
        <v>45146.945022531014</v>
      </c>
      <c r="H524" s="27">
        <v>1369</v>
      </c>
      <c r="I524" s="27">
        <f t="shared" si="18"/>
        <v>-764.65463351210815</v>
      </c>
      <c r="J524" s="27">
        <f t="shared" si="19"/>
        <v>4310.30272735375</v>
      </c>
      <c r="K524" s="26" t="str">
        <f t="shared" si="25"/>
        <v>Good</v>
      </c>
      <c r="L524" s="25">
        <f t="shared" si="26"/>
        <v>1369</v>
      </c>
      <c r="M524" s="25">
        <f t="shared" si="20"/>
        <v>674.62057901529738</v>
      </c>
      <c r="N524" s="27">
        <f t="shared" si="21"/>
        <v>2778.601708374732</v>
      </c>
      <c r="O524" s="12" t="str">
        <f t="shared" si="22"/>
        <v>Good</v>
      </c>
      <c r="P524" s="27">
        <f t="shared" si="23"/>
        <v>1369</v>
      </c>
      <c r="Q524" s="25">
        <f t="shared" si="24"/>
        <v>1369</v>
      </c>
    </row>
    <row r="525" spans="6:17" ht="15.75" customHeight="1" x14ac:dyDescent="0.2">
      <c r="F525" s="16">
        <v>45140.856238766377</v>
      </c>
      <c r="G525" s="34">
        <v>45146.389853779758</v>
      </c>
      <c r="H525" s="27">
        <v>1391</v>
      </c>
      <c r="I525" s="27">
        <f t="shared" si="18"/>
        <v>-764.65463351210815</v>
      </c>
      <c r="J525" s="27">
        <f t="shared" si="19"/>
        <v>4310.30272735375</v>
      </c>
      <c r="K525" s="26" t="str">
        <f t="shared" si="25"/>
        <v>Good</v>
      </c>
      <c r="L525" s="25">
        <f t="shared" si="26"/>
        <v>1391</v>
      </c>
      <c r="M525" s="25">
        <f t="shared" si="20"/>
        <v>674.62057901529738</v>
      </c>
      <c r="N525" s="27">
        <f t="shared" si="21"/>
        <v>2778.601708374732</v>
      </c>
      <c r="O525" s="12" t="str">
        <f t="shared" si="22"/>
        <v>Good</v>
      </c>
      <c r="P525" s="27">
        <f t="shared" si="23"/>
        <v>1391</v>
      </c>
      <c r="Q525" s="25">
        <f t="shared" si="24"/>
        <v>1391</v>
      </c>
    </row>
    <row r="526" spans="6:17" ht="15.75" customHeight="1" x14ac:dyDescent="0.2">
      <c r="F526" s="16">
        <v>45140.283657629552</v>
      </c>
      <c r="G526" s="34">
        <v>45145.779185536507</v>
      </c>
      <c r="H526" s="27">
        <v>1105</v>
      </c>
      <c r="I526" s="27">
        <f t="shared" si="18"/>
        <v>-764.65463351210815</v>
      </c>
      <c r="J526" s="27">
        <f t="shared" si="19"/>
        <v>4310.30272735375</v>
      </c>
      <c r="K526" s="26" t="str">
        <f t="shared" si="25"/>
        <v>Good</v>
      </c>
      <c r="L526" s="25">
        <f t="shared" si="26"/>
        <v>1105</v>
      </c>
      <c r="M526" s="25">
        <f t="shared" si="20"/>
        <v>674.62057901529738</v>
      </c>
      <c r="N526" s="27">
        <f t="shared" si="21"/>
        <v>2778.601708374732</v>
      </c>
      <c r="O526" s="12" t="str">
        <f t="shared" si="22"/>
        <v>Good</v>
      </c>
      <c r="P526" s="27">
        <f t="shared" si="23"/>
        <v>1105</v>
      </c>
      <c r="Q526" s="25">
        <f t="shared" si="24"/>
        <v>1105</v>
      </c>
    </row>
    <row r="527" spans="6:17" ht="15.75" customHeight="1" x14ac:dyDescent="0.2">
      <c r="F527" s="16">
        <v>45139.692462281004</v>
      </c>
      <c r="G527" s="34">
        <v>45145.175711807678</v>
      </c>
      <c r="H527" s="27">
        <v>1171</v>
      </c>
      <c r="I527" s="27">
        <f t="shared" si="18"/>
        <v>-764.65463351210815</v>
      </c>
      <c r="J527" s="27">
        <f t="shared" si="19"/>
        <v>4310.30272735375</v>
      </c>
      <c r="K527" s="26" t="str">
        <f t="shared" si="25"/>
        <v>Good</v>
      </c>
      <c r="L527" s="25">
        <f t="shared" si="26"/>
        <v>1171</v>
      </c>
      <c r="M527" s="25">
        <f t="shared" si="20"/>
        <v>674.62057901529738</v>
      </c>
      <c r="N527" s="27">
        <f t="shared" si="21"/>
        <v>2778.601708374732</v>
      </c>
      <c r="O527" s="12" t="str">
        <f t="shared" si="22"/>
        <v>Good</v>
      </c>
      <c r="P527" s="27">
        <f t="shared" si="23"/>
        <v>1171</v>
      </c>
      <c r="Q527" s="25">
        <f t="shared" si="24"/>
        <v>1171</v>
      </c>
    </row>
    <row r="528" spans="6:17" ht="15.75" customHeight="1" x14ac:dyDescent="0.2">
      <c r="F528" s="16">
        <v>45139.129054271856</v>
      </c>
      <c r="G528" s="34">
        <v>45142.802640169917</v>
      </c>
      <c r="H528" s="27">
        <v>1308</v>
      </c>
      <c r="I528" s="27">
        <f t="shared" si="18"/>
        <v>-764.65463351210815</v>
      </c>
      <c r="J528" s="27">
        <f t="shared" si="19"/>
        <v>4310.30272735375</v>
      </c>
      <c r="K528" s="26" t="str">
        <f t="shared" si="25"/>
        <v>Good</v>
      </c>
      <c r="L528" s="25">
        <f t="shared" si="26"/>
        <v>1308</v>
      </c>
      <c r="M528" s="25">
        <f t="shared" si="20"/>
        <v>674.62057901529738</v>
      </c>
      <c r="N528" s="27">
        <f t="shared" si="21"/>
        <v>2778.601708374732</v>
      </c>
      <c r="O528" s="12" t="str">
        <f t="shared" si="22"/>
        <v>Good</v>
      </c>
      <c r="P528" s="27">
        <f t="shared" si="23"/>
        <v>1308</v>
      </c>
      <c r="Q528" s="25">
        <f t="shared" si="24"/>
        <v>1308</v>
      </c>
    </row>
    <row r="529" spans="6:17" ht="15.75" customHeight="1" x14ac:dyDescent="0.2">
      <c r="F529" s="16">
        <v>45138.54783008674</v>
      </c>
      <c r="G529" s="34">
        <v>45142.260927569565</v>
      </c>
      <c r="H529" s="27">
        <v>1093</v>
      </c>
      <c r="I529" s="27">
        <f t="shared" si="18"/>
        <v>-764.65463351210815</v>
      </c>
      <c r="J529" s="27">
        <f t="shared" si="19"/>
        <v>4310.30272735375</v>
      </c>
      <c r="K529" s="26" t="str">
        <f t="shared" si="25"/>
        <v>Good</v>
      </c>
      <c r="L529" s="25">
        <f t="shared" si="26"/>
        <v>1093</v>
      </c>
      <c r="M529" s="25">
        <f t="shared" si="20"/>
        <v>674.62057901529738</v>
      </c>
      <c r="N529" s="27">
        <f t="shared" si="21"/>
        <v>2778.601708374732</v>
      </c>
      <c r="O529" s="12" t="str">
        <f t="shared" si="22"/>
        <v>Good</v>
      </c>
      <c r="P529" s="27">
        <f t="shared" si="23"/>
        <v>1093</v>
      </c>
      <c r="Q529" s="25">
        <f t="shared" si="24"/>
        <v>1093</v>
      </c>
    </row>
    <row r="530" spans="6:17" ht="15.75" customHeight="1" x14ac:dyDescent="0.2">
      <c r="F530" s="16">
        <v>45135.681947041514</v>
      </c>
      <c r="G530" s="34">
        <v>45141.716097578639</v>
      </c>
      <c r="H530" s="27">
        <v>1216</v>
      </c>
      <c r="I530" s="27">
        <f t="shared" si="18"/>
        <v>-764.65463351210815</v>
      </c>
      <c r="J530" s="27">
        <f t="shared" si="19"/>
        <v>4310.30272735375</v>
      </c>
      <c r="K530" s="26" t="str">
        <f t="shared" si="25"/>
        <v>Good</v>
      </c>
      <c r="L530" s="25">
        <f t="shared" si="26"/>
        <v>1216</v>
      </c>
      <c r="M530" s="25">
        <f t="shared" si="20"/>
        <v>674.62057901529738</v>
      </c>
      <c r="N530" s="27">
        <f t="shared" si="21"/>
        <v>2778.601708374732</v>
      </c>
      <c r="O530" s="12" t="str">
        <f t="shared" si="22"/>
        <v>Good</v>
      </c>
      <c r="P530" s="27">
        <f t="shared" si="23"/>
        <v>1216</v>
      </c>
      <c r="Q530" s="25">
        <f t="shared" si="24"/>
        <v>1216</v>
      </c>
    </row>
    <row r="531" spans="6:17" ht="15.75" customHeight="1" x14ac:dyDescent="0.2">
      <c r="F531" s="16">
        <v>45135.085682113066</v>
      </c>
      <c r="G531" s="34">
        <v>45141.145648085032</v>
      </c>
      <c r="H531" s="27">
        <v>1057</v>
      </c>
      <c r="I531" s="27">
        <f t="shared" si="18"/>
        <v>-764.65463351210815</v>
      </c>
      <c r="J531" s="27">
        <f t="shared" si="19"/>
        <v>4310.30272735375</v>
      </c>
      <c r="K531" s="26" t="str">
        <f t="shared" si="25"/>
        <v>Good</v>
      </c>
      <c r="L531" s="25">
        <f t="shared" si="26"/>
        <v>1057</v>
      </c>
      <c r="M531" s="25">
        <f t="shared" si="20"/>
        <v>674.62057901529738</v>
      </c>
      <c r="N531" s="27">
        <f t="shared" si="21"/>
        <v>2778.601708374732</v>
      </c>
      <c r="O531" s="12" t="str">
        <f t="shared" si="22"/>
        <v>Good</v>
      </c>
      <c r="P531" s="27">
        <f t="shared" si="23"/>
        <v>1057</v>
      </c>
      <c r="Q531" s="25">
        <f t="shared" si="24"/>
        <v>1057</v>
      </c>
    </row>
    <row r="532" spans="6:17" ht="15.75" customHeight="1" x14ac:dyDescent="0.2">
      <c r="F532" s="16">
        <v>45134.492712796928</v>
      </c>
      <c r="G532" s="34">
        <v>45140.568295916353</v>
      </c>
      <c r="H532" s="27">
        <v>1312</v>
      </c>
      <c r="I532" s="27">
        <f t="shared" si="18"/>
        <v>-764.65463351210815</v>
      </c>
      <c r="J532" s="27">
        <f t="shared" si="19"/>
        <v>4310.30272735375</v>
      </c>
      <c r="K532" s="26" t="str">
        <f t="shared" si="25"/>
        <v>Good</v>
      </c>
      <c r="L532" s="25">
        <f t="shared" si="26"/>
        <v>1312</v>
      </c>
      <c r="M532" s="25">
        <f t="shared" si="20"/>
        <v>674.62057901529738</v>
      </c>
      <c r="N532" s="27">
        <f t="shared" si="21"/>
        <v>2778.601708374732</v>
      </c>
      <c r="O532" s="12" t="str">
        <f t="shared" si="22"/>
        <v>Good</v>
      </c>
      <c r="P532" s="27">
        <f t="shared" si="23"/>
        <v>1312</v>
      </c>
      <c r="Q532" s="25">
        <f t="shared" si="24"/>
        <v>1312</v>
      </c>
    </row>
    <row r="533" spans="6:17" ht="15.75" customHeight="1" x14ac:dyDescent="0.2">
      <c r="F533" s="16">
        <v>45133.888748593447</v>
      </c>
      <c r="G533" s="34">
        <v>45139.995124256842</v>
      </c>
      <c r="H533" s="27">
        <v>1333</v>
      </c>
      <c r="I533" s="27">
        <f t="shared" si="18"/>
        <v>-764.65463351210815</v>
      </c>
      <c r="J533" s="27">
        <f t="shared" si="19"/>
        <v>4310.30272735375</v>
      </c>
      <c r="K533" s="26" t="str">
        <f t="shared" si="25"/>
        <v>Good</v>
      </c>
      <c r="L533" s="25">
        <f t="shared" si="26"/>
        <v>1333</v>
      </c>
      <c r="M533" s="25">
        <f t="shared" si="20"/>
        <v>674.62057901529738</v>
      </c>
      <c r="N533" s="27">
        <f t="shared" si="21"/>
        <v>2778.601708374732</v>
      </c>
      <c r="O533" s="12" t="str">
        <f t="shared" si="22"/>
        <v>Good</v>
      </c>
      <c r="P533" s="27">
        <f t="shared" si="23"/>
        <v>1333</v>
      </c>
      <c r="Q533" s="25">
        <f t="shared" si="24"/>
        <v>1333</v>
      </c>
    </row>
    <row r="534" spans="6:17" ht="15.75" customHeight="1" x14ac:dyDescent="0.2">
      <c r="F534" s="16">
        <v>45133.360010524935</v>
      </c>
      <c r="G534" s="34">
        <v>45139.383821205047</v>
      </c>
      <c r="H534" s="27">
        <v>1294</v>
      </c>
      <c r="I534" s="27">
        <f t="shared" si="18"/>
        <v>-764.65463351210815</v>
      </c>
      <c r="J534" s="27">
        <f t="shared" si="19"/>
        <v>4310.30272735375</v>
      </c>
      <c r="K534" s="26" t="str">
        <f t="shared" si="25"/>
        <v>Good</v>
      </c>
      <c r="L534" s="25">
        <f t="shared" si="26"/>
        <v>1294</v>
      </c>
      <c r="M534" s="25">
        <f t="shared" si="20"/>
        <v>674.62057901529738</v>
      </c>
      <c r="N534" s="27">
        <f t="shared" si="21"/>
        <v>2778.601708374732</v>
      </c>
      <c r="O534" s="12" t="str">
        <f t="shared" si="22"/>
        <v>Good</v>
      </c>
      <c r="P534" s="27">
        <f t="shared" si="23"/>
        <v>1294</v>
      </c>
      <c r="Q534" s="25">
        <f t="shared" si="24"/>
        <v>1294</v>
      </c>
    </row>
    <row r="535" spans="6:17" ht="15.75" customHeight="1" x14ac:dyDescent="0.2">
      <c r="F535" s="16">
        <v>45132.81014272583</v>
      </c>
      <c r="G535" s="34">
        <v>45138.774024662504</v>
      </c>
      <c r="H535" s="27">
        <v>1210</v>
      </c>
      <c r="I535" s="27">
        <f t="shared" si="18"/>
        <v>-764.65463351210815</v>
      </c>
      <c r="J535" s="27">
        <f t="shared" si="19"/>
        <v>4310.30272735375</v>
      </c>
      <c r="K535" s="26" t="str">
        <f t="shared" si="25"/>
        <v>Good</v>
      </c>
      <c r="L535" s="25">
        <f t="shared" si="26"/>
        <v>1210</v>
      </c>
      <c r="M535" s="25">
        <f t="shared" si="20"/>
        <v>674.62057901529738</v>
      </c>
      <c r="N535" s="27">
        <f t="shared" si="21"/>
        <v>2778.601708374732</v>
      </c>
      <c r="O535" s="12" t="str">
        <f t="shared" si="22"/>
        <v>Good</v>
      </c>
      <c r="P535" s="27">
        <f t="shared" si="23"/>
        <v>1210</v>
      </c>
      <c r="Q535" s="25">
        <f t="shared" si="24"/>
        <v>1210</v>
      </c>
    </row>
    <row r="536" spans="6:17" ht="15.75" customHeight="1" x14ac:dyDescent="0.2">
      <c r="F536" s="16">
        <v>45132.226451496696</v>
      </c>
      <c r="G536" s="34">
        <v>45138.175449457827</v>
      </c>
      <c r="H536" s="27">
        <v>1232</v>
      </c>
      <c r="I536" s="27">
        <f t="shared" si="18"/>
        <v>-764.65463351210815</v>
      </c>
      <c r="J536" s="27">
        <f t="shared" si="19"/>
        <v>4310.30272735375</v>
      </c>
      <c r="K536" s="26" t="str">
        <f t="shared" si="25"/>
        <v>Good</v>
      </c>
      <c r="L536" s="25">
        <f t="shared" si="26"/>
        <v>1232</v>
      </c>
      <c r="M536" s="25">
        <f t="shared" si="20"/>
        <v>674.62057901529738</v>
      </c>
      <c r="N536" s="27">
        <f t="shared" si="21"/>
        <v>2778.601708374732</v>
      </c>
      <c r="O536" s="12" t="str">
        <f t="shared" si="22"/>
        <v>Good</v>
      </c>
      <c r="P536" s="27">
        <f t="shared" si="23"/>
        <v>1232</v>
      </c>
      <c r="Q536" s="25">
        <f t="shared" si="24"/>
        <v>1232</v>
      </c>
    </row>
    <row r="537" spans="6:17" ht="15.75" customHeight="1" x14ac:dyDescent="0.2">
      <c r="F537" s="16">
        <v>45131.683479794818</v>
      </c>
      <c r="G537" s="34">
        <v>45135.881713520161</v>
      </c>
      <c r="H537" s="27">
        <v>1072</v>
      </c>
      <c r="I537" s="27">
        <f t="shared" si="18"/>
        <v>-764.65463351210815</v>
      </c>
      <c r="J537" s="27">
        <f t="shared" si="19"/>
        <v>4310.30272735375</v>
      </c>
      <c r="K537" s="26" t="str">
        <f t="shared" si="25"/>
        <v>Good</v>
      </c>
      <c r="L537" s="25">
        <f t="shared" si="26"/>
        <v>1072</v>
      </c>
      <c r="M537" s="25">
        <f t="shared" si="20"/>
        <v>674.62057901529738</v>
      </c>
      <c r="N537" s="27">
        <f t="shared" si="21"/>
        <v>2778.601708374732</v>
      </c>
      <c r="O537" s="12" t="str">
        <f t="shared" si="22"/>
        <v>Good</v>
      </c>
      <c r="P537" s="27">
        <f t="shared" si="23"/>
        <v>1072</v>
      </c>
      <c r="Q537" s="25">
        <f t="shared" si="24"/>
        <v>1072</v>
      </c>
    </row>
    <row r="538" spans="6:17" ht="15.75" customHeight="1" x14ac:dyDescent="0.2">
      <c r="F538" s="16">
        <v>45131.086636608023</v>
      </c>
      <c r="G538" s="34">
        <v>45135.346464968876</v>
      </c>
      <c r="H538" s="27">
        <v>1110</v>
      </c>
      <c r="I538" s="27">
        <f t="shared" si="18"/>
        <v>-764.65463351210815</v>
      </c>
      <c r="J538" s="27">
        <f t="shared" si="19"/>
        <v>4310.30272735375</v>
      </c>
      <c r="K538" s="26" t="str">
        <f t="shared" si="25"/>
        <v>Good</v>
      </c>
      <c r="L538" s="25">
        <f t="shared" si="26"/>
        <v>1110</v>
      </c>
      <c r="M538" s="25">
        <f t="shared" si="20"/>
        <v>674.62057901529738</v>
      </c>
      <c r="N538" s="27">
        <f t="shared" si="21"/>
        <v>2778.601708374732</v>
      </c>
      <c r="O538" s="12" t="str">
        <f t="shared" si="22"/>
        <v>Good</v>
      </c>
      <c r="P538" s="27">
        <f t="shared" si="23"/>
        <v>1110</v>
      </c>
      <c r="Q538" s="25">
        <f t="shared" si="24"/>
        <v>1110</v>
      </c>
    </row>
    <row r="539" spans="6:17" ht="15.75" customHeight="1" x14ac:dyDescent="0.2">
      <c r="F539" s="16">
        <v>45128.897171063014</v>
      </c>
      <c r="G539" s="34">
        <v>45134.769463404904</v>
      </c>
      <c r="H539" s="27">
        <v>1266</v>
      </c>
      <c r="I539" s="27">
        <f t="shared" si="18"/>
        <v>-764.65463351210815</v>
      </c>
      <c r="J539" s="27">
        <f t="shared" si="19"/>
        <v>4310.30272735375</v>
      </c>
      <c r="K539" s="26" t="str">
        <f t="shared" si="25"/>
        <v>Good</v>
      </c>
      <c r="L539" s="25">
        <f t="shared" si="26"/>
        <v>1266</v>
      </c>
      <c r="M539" s="25">
        <f t="shared" si="20"/>
        <v>674.62057901529738</v>
      </c>
      <c r="N539" s="27">
        <f t="shared" si="21"/>
        <v>2778.601708374732</v>
      </c>
      <c r="O539" s="12" t="str">
        <f t="shared" si="22"/>
        <v>Good</v>
      </c>
      <c r="P539" s="27">
        <f t="shared" si="23"/>
        <v>1266</v>
      </c>
      <c r="Q539" s="25">
        <f t="shared" si="24"/>
        <v>1266</v>
      </c>
    </row>
    <row r="540" spans="6:17" ht="15.75" customHeight="1" x14ac:dyDescent="0.2">
      <c r="F540" s="16">
        <v>45128.350417154754</v>
      </c>
      <c r="G540" s="34">
        <v>45134.158087450378</v>
      </c>
      <c r="H540" s="27">
        <v>1172</v>
      </c>
      <c r="I540" s="27">
        <f t="shared" si="18"/>
        <v>-764.65463351210815</v>
      </c>
      <c r="J540" s="27">
        <f t="shared" si="19"/>
        <v>4310.30272735375</v>
      </c>
      <c r="K540" s="26" t="str">
        <f t="shared" si="25"/>
        <v>Good</v>
      </c>
      <c r="L540" s="25">
        <f t="shared" si="26"/>
        <v>1172</v>
      </c>
      <c r="M540" s="25">
        <f t="shared" si="20"/>
        <v>674.62057901529738</v>
      </c>
      <c r="N540" s="27">
        <f t="shared" si="21"/>
        <v>2778.601708374732</v>
      </c>
      <c r="O540" s="12" t="str">
        <f t="shared" si="22"/>
        <v>Good</v>
      </c>
      <c r="P540" s="27">
        <f t="shared" si="23"/>
        <v>1172</v>
      </c>
      <c r="Q540" s="25">
        <f t="shared" si="24"/>
        <v>1172</v>
      </c>
    </row>
    <row r="541" spans="6:17" ht="15.75" customHeight="1" x14ac:dyDescent="0.2">
      <c r="F541" s="16">
        <v>45127.810656455644</v>
      </c>
      <c r="G541" s="34">
        <v>45133.593990397574</v>
      </c>
      <c r="H541" s="27">
        <v>1256</v>
      </c>
      <c r="I541" s="27">
        <f t="shared" si="18"/>
        <v>-764.65463351210815</v>
      </c>
      <c r="J541" s="27">
        <f t="shared" si="19"/>
        <v>4310.30272735375</v>
      </c>
      <c r="K541" s="26" t="str">
        <f t="shared" si="25"/>
        <v>Good</v>
      </c>
      <c r="L541" s="25">
        <f t="shared" si="26"/>
        <v>1256</v>
      </c>
      <c r="M541" s="25">
        <f t="shared" si="20"/>
        <v>674.62057901529738</v>
      </c>
      <c r="N541" s="27">
        <f t="shared" si="21"/>
        <v>2778.601708374732</v>
      </c>
      <c r="O541" s="12" t="str">
        <f t="shared" si="22"/>
        <v>Good</v>
      </c>
      <c r="P541" s="27">
        <f t="shared" si="23"/>
        <v>1256</v>
      </c>
      <c r="Q541" s="25">
        <f t="shared" si="24"/>
        <v>1256</v>
      </c>
    </row>
    <row r="542" spans="6:17" ht="15.75" customHeight="1" x14ac:dyDescent="0.2">
      <c r="F542" s="16">
        <v>45127.264350632293</v>
      </c>
      <c r="G542" s="34">
        <v>45133.031041936578</v>
      </c>
      <c r="H542" s="27">
        <v>1117</v>
      </c>
      <c r="I542" s="27">
        <f t="shared" si="18"/>
        <v>-764.65463351210815</v>
      </c>
      <c r="J542" s="27">
        <f t="shared" si="19"/>
        <v>4310.30272735375</v>
      </c>
      <c r="K542" s="26" t="str">
        <f t="shared" si="25"/>
        <v>Good</v>
      </c>
      <c r="L542" s="25">
        <f t="shared" si="26"/>
        <v>1117</v>
      </c>
      <c r="M542" s="25">
        <f t="shared" si="20"/>
        <v>674.62057901529738</v>
      </c>
      <c r="N542" s="27">
        <f t="shared" si="21"/>
        <v>2778.601708374732</v>
      </c>
      <c r="O542" s="12" t="str">
        <f t="shared" si="22"/>
        <v>Good</v>
      </c>
      <c r="P542" s="27">
        <f t="shared" si="23"/>
        <v>1117</v>
      </c>
      <c r="Q542" s="25">
        <f t="shared" si="24"/>
        <v>1117</v>
      </c>
    </row>
    <row r="543" spans="6:17" ht="15.75" customHeight="1" x14ac:dyDescent="0.2">
      <c r="F543" s="16">
        <v>45126.70611233847</v>
      </c>
      <c r="G543" s="34">
        <v>45132.434631483025</v>
      </c>
      <c r="H543" s="27">
        <v>1218</v>
      </c>
      <c r="I543" s="27">
        <f t="shared" si="18"/>
        <v>-764.65463351210815</v>
      </c>
      <c r="J543" s="27">
        <f t="shared" si="19"/>
        <v>4310.30272735375</v>
      </c>
      <c r="K543" s="26" t="str">
        <f t="shared" si="25"/>
        <v>Good</v>
      </c>
      <c r="L543" s="25">
        <f t="shared" si="26"/>
        <v>1218</v>
      </c>
      <c r="M543" s="25">
        <f t="shared" si="20"/>
        <v>674.62057901529738</v>
      </c>
      <c r="N543" s="27">
        <f t="shared" si="21"/>
        <v>2778.601708374732</v>
      </c>
      <c r="O543" s="12" t="str">
        <f t="shared" si="22"/>
        <v>Good</v>
      </c>
      <c r="P543" s="27">
        <f t="shared" si="23"/>
        <v>1218</v>
      </c>
      <c r="Q543" s="25">
        <f t="shared" si="24"/>
        <v>1218</v>
      </c>
    </row>
    <row r="544" spans="6:17" ht="15.75" customHeight="1" x14ac:dyDescent="0.2">
      <c r="F544" s="16">
        <v>45126.108783973294</v>
      </c>
      <c r="G544" s="34">
        <v>45131.837829610558</v>
      </c>
      <c r="H544" s="27">
        <v>1246</v>
      </c>
      <c r="I544" s="27">
        <f t="shared" si="18"/>
        <v>-764.65463351210815</v>
      </c>
      <c r="J544" s="27">
        <f t="shared" si="19"/>
        <v>4310.30272735375</v>
      </c>
      <c r="K544" s="26" t="str">
        <f t="shared" si="25"/>
        <v>Good</v>
      </c>
      <c r="L544" s="25">
        <f t="shared" si="26"/>
        <v>1246</v>
      </c>
      <c r="M544" s="25">
        <f t="shared" si="20"/>
        <v>674.62057901529738</v>
      </c>
      <c r="N544" s="27">
        <f t="shared" si="21"/>
        <v>2778.601708374732</v>
      </c>
      <c r="O544" s="12" t="str">
        <f t="shared" si="22"/>
        <v>Good</v>
      </c>
      <c r="P544" s="27">
        <f t="shared" si="23"/>
        <v>1246</v>
      </c>
      <c r="Q544" s="25">
        <f t="shared" si="24"/>
        <v>1246</v>
      </c>
    </row>
    <row r="545" spans="6:17" ht="15.75" customHeight="1" x14ac:dyDescent="0.2">
      <c r="F545" s="16">
        <v>45125.553032672942</v>
      </c>
      <c r="G545" s="34">
        <v>45131.303822964488</v>
      </c>
      <c r="H545" s="27">
        <v>1103</v>
      </c>
      <c r="I545" s="27">
        <f t="shared" si="18"/>
        <v>-764.65463351210815</v>
      </c>
      <c r="J545" s="27">
        <f t="shared" si="19"/>
        <v>4310.30272735375</v>
      </c>
      <c r="K545" s="26" t="str">
        <f t="shared" si="25"/>
        <v>Good</v>
      </c>
      <c r="L545" s="25">
        <f t="shared" si="26"/>
        <v>1103</v>
      </c>
      <c r="M545" s="25">
        <f t="shared" si="20"/>
        <v>674.62057901529738</v>
      </c>
      <c r="N545" s="27">
        <f t="shared" si="21"/>
        <v>2778.601708374732</v>
      </c>
      <c r="O545" s="12" t="str">
        <f t="shared" si="22"/>
        <v>Good</v>
      </c>
      <c r="P545" s="27">
        <f t="shared" si="23"/>
        <v>1103</v>
      </c>
      <c r="Q545" s="25">
        <f t="shared" si="24"/>
        <v>1103</v>
      </c>
    </row>
    <row r="546" spans="6:17" ht="15.75" customHeight="1" x14ac:dyDescent="0.2">
      <c r="F546" s="16">
        <v>45124.94307549455</v>
      </c>
      <c r="G546" s="34">
        <v>45128.480611620515</v>
      </c>
      <c r="H546" s="27">
        <v>1021</v>
      </c>
      <c r="I546" s="27">
        <f t="shared" si="18"/>
        <v>-764.65463351210815</v>
      </c>
      <c r="J546" s="27">
        <f t="shared" si="19"/>
        <v>4310.30272735375</v>
      </c>
      <c r="K546" s="26" t="str">
        <f t="shared" si="25"/>
        <v>Good</v>
      </c>
      <c r="L546" s="25">
        <f t="shared" si="26"/>
        <v>1021</v>
      </c>
      <c r="M546" s="25">
        <f t="shared" si="20"/>
        <v>674.62057901529738</v>
      </c>
      <c r="N546" s="27">
        <f t="shared" si="21"/>
        <v>2778.601708374732</v>
      </c>
      <c r="O546" s="12" t="str">
        <f t="shared" si="22"/>
        <v>Good</v>
      </c>
      <c r="P546" s="27">
        <f t="shared" si="23"/>
        <v>1021</v>
      </c>
      <c r="Q546" s="25">
        <f t="shared" si="24"/>
        <v>1021</v>
      </c>
    </row>
    <row r="547" spans="6:17" ht="15.75" customHeight="1" x14ac:dyDescent="0.2">
      <c r="F547" s="16">
        <v>45124.41254090803</v>
      </c>
      <c r="G547" s="34">
        <v>45127.952005369021</v>
      </c>
      <c r="H547" s="27">
        <v>1213</v>
      </c>
      <c r="I547" s="27">
        <f t="shared" si="18"/>
        <v>-764.65463351210815</v>
      </c>
      <c r="J547" s="27">
        <f t="shared" si="19"/>
        <v>4310.30272735375</v>
      </c>
      <c r="K547" s="26" t="str">
        <f t="shared" si="25"/>
        <v>Good</v>
      </c>
      <c r="L547" s="25">
        <f t="shared" si="26"/>
        <v>1213</v>
      </c>
      <c r="M547" s="25">
        <f t="shared" si="20"/>
        <v>674.62057901529738</v>
      </c>
      <c r="N547" s="27">
        <f t="shared" si="21"/>
        <v>2778.601708374732</v>
      </c>
      <c r="O547" s="12" t="str">
        <f t="shared" si="22"/>
        <v>Good</v>
      </c>
      <c r="P547" s="27">
        <f t="shared" si="23"/>
        <v>1213</v>
      </c>
      <c r="Q547" s="25">
        <f t="shared" si="24"/>
        <v>1213</v>
      </c>
    </row>
    <row r="548" spans="6:17" ht="15.75" customHeight="1" x14ac:dyDescent="0.2">
      <c r="F548" s="16">
        <v>45121.664430597477</v>
      </c>
      <c r="G548" s="34">
        <v>45127.385763072722</v>
      </c>
      <c r="H548" s="27">
        <v>1030</v>
      </c>
      <c r="I548" s="27">
        <f t="shared" si="18"/>
        <v>-764.65463351210815</v>
      </c>
      <c r="J548" s="27">
        <f t="shared" si="19"/>
        <v>4310.30272735375</v>
      </c>
      <c r="K548" s="26" t="str">
        <f t="shared" si="25"/>
        <v>Good</v>
      </c>
      <c r="L548" s="25">
        <f t="shared" si="26"/>
        <v>1030</v>
      </c>
      <c r="M548" s="25">
        <f t="shared" si="20"/>
        <v>674.62057901529738</v>
      </c>
      <c r="N548" s="27">
        <f t="shared" si="21"/>
        <v>2778.601708374732</v>
      </c>
      <c r="O548" s="12" t="str">
        <f t="shared" si="22"/>
        <v>Good</v>
      </c>
      <c r="P548" s="27">
        <f t="shared" si="23"/>
        <v>1030</v>
      </c>
      <c r="Q548" s="25">
        <f t="shared" si="24"/>
        <v>1030</v>
      </c>
    </row>
    <row r="549" spans="6:17" ht="15.75" customHeight="1" x14ac:dyDescent="0.2">
      <c r="F549" s="16">
        <v>45121.07253001869</v>
      </c>
      <c r="G549" s="34">
        <v>45126.820813065431</v>
      </c>
      <c r="H549" s="27">
        <v>1156</v>
      </c>
      <c r="I549" s="27">
        <f t="shared" si="18"/>
        <v>-764.65463351210815</v>
      </c>
      <c r="J549" s="27">
        <f t="shared" si="19"/>
        <v>4310.30272735375</v>
      </c>
      <c r="K549" s="26" t="str">
        <f t="shared" si="25"/>
        <v>Good</v>
      </c>
      <c r="L549" s="25">
        <f t="shared" si="26"/>
        <v>1156</v>
      </c>
      <c r="M549" s="25">
        <f t="shared" si="20"/>
        <v>674.62057901529738</v>
      </c>
      <c r="N549" s="27">
        <f t="shared" si="21"/>
        <v>2778.601708374732</v>
      </c>
      <c r="O549" s="12" t="str">
        <f t="shared" si="22"/>
        <v>Good</v>
      </c>
      <c r="P549" s="27">
        <f t="shared" si="23"/>
        <v>1156</v>
      </c>
      <c r="Q549" s="25">
        <f t="shared" si="24"/>
        <v>1156</v>
      </c>
    </row>
    <row r="550" spans="6:17" ht="15.75" customHeight="1" x14ac:dyDescent="0.2">
      <c r="F550" s="16">
        <v>45120.467578363132</v>
      </c>
      <c r="G550" s="34">
        <v>45126.261580043327</v>
      </c>
      <c r="H550" s="27">
        <v>1135</v>
      </c>
      <c r="I550" s="27">
        <f t="shared" si="18"/>
        <v>-764.65463351210815</v>
      </c>
      <c r="J550" s="27">
        <f t="shared" si="19"/>
        <v>4310.30272735375</v>
      </c>
      <c r="K550" s="26" t="str">
        <f t="shared" si="25"/>
        <v>Good</v>
      </c>
      <c r="L550" s="25">
        <f t="shared" si="26"/>
        <v>1135</v>
      </c>
      <c r="M550" s="25">
        <f t="shared" si="20"/>
        <v>674.62057901529738</v>
      </c>
      <c r="N550" s="27">
        <f t="shared" si="21"/>
        <v>2778.601708374732</v>
      </c>
      <c r="O550" s="12" t="str">
        <f t="shared" si="22"/>
        <v>Good</v>
      </c>
      <c r="P550" s="27">
        <f t="shared" si="23"/>
        <v>1135</v>
      </c>
      <c r="Q550" s="25">
        <f t="shared" si="24"/>
        <v>1135</v>
      </c>
    </row>
    <row r="551" spans="6:17" ht="15.75" customHeight="1" x14ac:dyDescent="0.2">
      <c r="F551" s="16">
        <v>45119.861980132897</v>
      </c>
      <c r="G551" s="34">
        <v>45125.664290167799</v>
      </c>
      <c r="H551" s="27">
        <v>1164</v>
      </c>
      <c r="I551" s="27">
        <f t="shared" si="18"/>
        <v>-764.65463351210815</v>
      </c>
      <c r="J551" s="27">
        <f t="shared" si="19"/>
        <v>4310.30272735375</v>
      </c>
      <c r="K551" s="26" t="str">
        <f t="shared" si="25"/>
        <v>Good</v>
      </c>
      <c r="L551" s="25">
        <f t="shared" si="26"/>
        <v>1164</v>
      </c>
      <c r="M551" s="25">
        <f t="shared" si="20"/>
        <v>674.62057901529738</v>
      </c>
      <c r="N551" s="27">
        <f t="shared" si="21"/>
        <v>2778.601708374732</v>
      </c>
      <c r="O551" s="12" t="str">
        <f t="shared" si="22"/>
        <v>Good</v>
      </c>
      <c r="P551" s="27">
        <f t="shared" si="23"/>
        <v>1164</v>
      </c>
      <c r="Q551" s="25">
        <f t="shared" si="24"/>
        <v>1164</v>
      </c>
    </row>
    <row r="552" spans="6:17" ht="15.75" customHeight="1" x14ac:dyDescent="0.2">
      <c r="F552" s="16">
        <v>45119.266548142426</v>
      </c>
      <c r="G552" s="34">
        <v>45125.075041058619</v>
      </c>
      <c r="H552" s="27">
        <v>1182</v>
      </c>
      <c r="I552" s="27">
        <f t="shared" si="18"/>
        <v>-764.65463351210815</v>
      </c>
      <c r="J552" s="27">
        <f t="shared" si="19"/>
        <v>4310.30272735375</v>
      </c>
      <c r="K552" s="26" t="str">
        <f t="shared" si="25"/>
        <v>Good</v>
      </c>
      <c r="L552" s="25">
        <f t="shared" si="26"/>
        <v>1182</v>
      </c>
      <c r="M552" s="25">
        <f t="shared" si="20"/>
        <v>674.62057901529738</v>
      </c>
      <c r="N552" s="27">
        <f t="shared" si="21"/>
        <v>2778.601708374732</v>
      </c>
      <c r="O552" s="12" t="str">
        <f t="shared" si="22"/>
        <v>Good</v>
      </c>
      <c r="P552" s="27">
        <f t="shared" si="23"/>
        <v>1182</v>
      </c>
      <c r="Q552" s="25">
        <f t="shared" si="24"/>
        <v>1182</v>
      </c>
    </row>
    <row r="553" spans="6:17" ht="15.75" customHeight="1" x14ac:dyDescent="0.2">
      <c r="F553" s="16">
        <v>45118.707137374891</v>
      </c>
      <c r="G553" s="34">
        <v>45124.540436127274</v>
      </c>
      <c r="H553" s="27">
        <v>1159</v>
      </c>
      <c r="I553" s="27">
        <f t="shared" si="18"/>
        <v>-764.65463351210815</v>
      </c>
      <c r="J553" s="27">
        <f t="shared" si="19"/>
        <v>4310.30272735375</v>
      </c>
      <c r="K553" s="26" t="str">
        <f t="shared" si="25"/>
        <v>Good</v>
      </c>
      <c r="L553" s="25">
        <f t="shared" si="26"/>
        <v>1159</v>
      </c>
      <c r="M553" s="25">
        <f t="shared" si="20"/>
        <v>674.62057901529738</v>
      </c>
      <c r="N553" s="27">
        <f t="shared" si="21"/>
        <v>2778.601708374732</v>
      </c>
      <c r="O553" s="12" t="str">
        <f t="shared" si="22"/>
        <v>Good</v>
      </c>
      <c r="P553" s="27">
        <f t="shared" si="23"/>
        <v>1159</v>
      </c>
      <c r="Q553" s="25">
        <f t="shared" si="24"/>
        <v>1159</v>
      </c>
    </row>
    <row r="554" spans="6:17" ht="15.75" customHeight="1" x14ac:dyDescent="0.2">
      <c r="F554" s="16">
        <v>45118.105953596911</v>
      </c>
      <c r="G554" s="34">
        <v>45124.005366017242</v>
      </c>
      <c r="H554" s="27">
        <v>949</v>
      </c>
      <c r="I554" s="27">
        <f t="shared" si="18"/>
        <v>-764.65463351210815</v>
      </c>
      <c r="J554" s="27">
        <f t="shared" si="19"/>
        <v>4310.30272735375</v>
      </c>
      <c r="K554" s="26" t="str">
        <f t="shared" si="25"/>
        <v>Good</v>
      </c>
      <c r="L554" s="25">
        <f t="shared" si="26"/>
        <v>949</v>
      </c>
      <c r="M554" s="25">
        <f t="shared" si="20"/>
        <v>674.62057901529738</v>
      </c>
      <c r="N554" s="27">
        <f t="shared" si="21"/>
        <v>2778.601708374732</v>
      </c>
      <c r="O554" s="12" t="str">
        <f t="shared" si="22"/>
        <v>Good</v>
      </c>
      <c r="P554" s="27">
        <f t="shared" si="23"/>
        <v>949</v>
      </c>
      <c r="Q554" s="25">
        <f t="shared" si="24"/>
        <v>949</v>
      </c>
    </row>
    <row r="555" spans="6:17" ht="15.75" customHeight="1" x14ac:dyDescent="0.2">
      <c r="F555" s="16">
        <v>45117.547677960683</v>
      </c>
      <c r="G555" s="34">
        <v>45121.790057386061</v>
      </c>
      <c r="H555" s="27">
        <v>968</v>
      </c>
      <c r="I555" s="27">
        <f t="shared" si="18"/>
        <v>-764.65463351210815</v>
      </c>
      <c r="J555" s="27">
        <f t="shared" si="19"/>
        <v>4310.30272735375</v>
      </c>
      <c r="K555" s="26" t="str">
        <f t="shared" si="25"/>
        <v>Good</v>
      </c>
      <c r="L555" s="25">
        <f t="shared" si="26"/>
        <v>968</v>
      </c>
      <c r="M555" s="25">
        <f t="shared" si="20"/>
        <v>674.62057901529738</v>
      </c>
      <c r="N555" s="27">
        <f t="shared" si="21"/>
        <v>2778.601708374732</v>
      </c>
      <c r="O555" s="12" t="str">
        <f t="shared" si="22"/>
        <v>Good</v>
      </c>
      <c r="P555" s="27">
        <f t="shared" si="23"/>
        <v>968</v>
      </c>
      <c r="Q555" s="25">
        <f t="shared" si="24"/>
        <v>968</v>
      </c>
    </row>
    <row r="556" spans="6:17" ht="15.75" customHeight="1" x14ac:dyDescent="0.2">
      <c r="F556" s="16">
        <v>45114.707739173602</v>
      </c>
      <c r="G556" s="34">
        <v>45121.199334330217</v>
      </c>
      <c r="H556" s="27">
        <v>1026</v>
      </c>
      <c r="I556" s="27">
        <f t="shared" si="18"/>
        <v>-764.65463351210815</v>
      </c>
      <c r="J556" s="27">
        <f t="shared" si="19"/>
        <v>4310.30272735375</v>
      </c>
      <c r="K556" s="26" t="str">
        <f t="shared" si="25"/>
        <v>Good</v>
      </c>
      <c r="L556" s="25">
        <f t="shared" si="26"/>
        <v>1026</v>
      </c>
      <c r="M556" s="25">
        <f t="shared" si="20"/>
        <v>674.62057901529738</v>
      </c>
      <c r="N556" s="27">
        <f t="shared" si="21"/>
        <v>2778.601708374732</v>
      </c>
      <c r="O556" s="12" t="str">
        <f t="shared" si="22"/>
        <v>Good</v>
      </c>
      <c r="P556" s="27">
        <f t="shared" si="23"/>
        <v>1026</v>
      </c>
      <c r="Q556" s="25">
        <f t="shared" si="24"/>
        <v>1026</v>
      </c>
    </row>
    <row r="557" spans="6:17" ht="15.75" customHeight="1" x14ac:dyDescent="0.2">
      <c r="F557" s="16">
        <v>45114.159760709234</v>
      </c>
      <c r="G557" s="34">
        <v>45120.657517298132</v>
      </c>
      <c r="H557" s="27">
        <v>965</v>
      </c>
      <c r="I557" s="27">
        <f t="shared" si="18"/>
        <v>-764.65463351210815</v>
      </c>
      <c r="J557" s="27">
        <f t="shared" si="19"/>
        <v>4310.30272735375</v>
      </c>
      <c r="K557" s="26" t="str">
        <f t="shared" si="25"/>
        <v>Good</v>
      </c>
      <c r="L557" s="25">
        <f t="shared" si="26"/>
        <v>965</v>
      </c>
      <c r="M557" s="25">
        <f t="shared" si="20"/>
        <v>674.62057901529738</v>
      </c>
      <c r="N557" s="27">
        <f t="shared" si="21"/>
        <v>2778.601708374732</v>
      </c>
      <c r="O557" s="12" t="str">
        <f t="shared" si="22"/>
        <v>Good</v>
      </c>
      <c r="P557" s="27">
        <f t="shared" si="23"/>
        <v>965</v>
      </c>
      <c r="Q557" s="25">
        <f t="shared" si="24"/>
        <v>965</v>
      </c>
    </row>
    <row r="558" spans="6:17" ht="15.75" customHeight="1" x14ac:dyDescent="0.2">
      <c r="F558" s="16">
        <v>45113.564339033263</v>
      </c>
      <c r="G558" s="34">
        <v>45120.075546747074</v>
      </c>
      <c r="H558" s="27">
        <v>969</v>
      </c>
      <c r="I558" s="27">
        <f t="shared" si="18"/>
        <v>-764.65463351210815</v>
      </c>
      <c r="J558" s="27">
        <f t="shared" si="19"/>
        <v>4310.30272735375</v>
      </c>
      <c r="K558" s="26" t="str">
        <f t="shared" si="25"/>
        <v>Good</v>
      </c>
      <c r="L558" s="25">
        <f t="shared" si="26"/>
        <v>969</v>
      </c>
      <c r="M558" s="25">
        <f t="shared" si="20"/>
        <v>674.62057901529738</v>
      </c>
      <c r="N558" s="27">
        <f t="shared" si="21"/>
        <v>2778.601708374732</v>
      </c>
      <c r="O558" s="12" t="str">
        <f t="shared" si="22"/>
        <v>Good</v>
      </c>
      <c r="P558" s="27">
        <f t="shared" si="23"/>
        <v>969</v>
      </c>
      <c r="Q558" s="25">
        <f t="shared" si="24"/>
        <v>969</v>
      </c>
    </row>
    <row r="559" spans="6:17" ht="15.75" customHeight="1" x14ac:dyDescent="0.2">
      <c r="F559" s="16">
        <v>45113.013909358284</v>
      </c>
      <c r="G559" s="34">
        <v>45119.523642276887</v>
      </c>
      <c r="H559" s="27">
        <v>1224</v>
      </c>
      <c r="I559" s="27">
        <f t="shared" si="18"/>
        <v>-764.65463351210815</v>
      </c>
      <c r="J559" s="27">
        <f t="shared" si="19"/>
        <v>4310.30272735375</v>
      </c>
      <c r="K559" s="26" t="str">
        <f t="shared" si="25"/>
        <v>Good</v>
      </c>
      <c r="L559" s="25">
        <f t="shared" si="26"/>
        <v>1224</v>
      </c>
      <c r="M559" s="25">
        <f t="shared" si="20"/>
        <v>674.62057901529738</v>
      </c>
      <c r="N559" s="27">
        <f t="shared" si="21"/>
        <v>2778.601708374732</v>
      </c>
      <c r="O559" s="12" t="str">
        <f t="shared" si="22"/>
        <v>Good</v>
      </c>
      <c r="P559" s="27">
        <f t="shared" si="23"/>
        <v>1224</v>
      </c>
      <c r="Q559" s="25">
        <f t="shared" si="24"/>
        <v>1224</v>
      </c>
    </row>
    <row r="560" spans="6:17" ht="15.75" customHeight="1" x14ac:dyDescent="0.2">
      <c r="F560" s="16">
        <v>45112.425648160584</v>
      </c>
      <c r="G560" s="34">
        <v>45118.932051387164</v>
      </c>
      <c r="H560" s="27">
        <v>1239</v>
      </c>
      <c r="I560" s="27">
        <f t="shared" si="18"/>
        <v>-764.65463351210815</v>
      </c>
      <c r="J560" s="27">
        <f t="shared" si="19"/>
        <v>4310.30272735375</v>
      </c>
      <c r="K560" s="26" t="str">
        <f t="shared" si="25"/>
        <v>Good</v>
      </c>
      <c r="L560" s="25">
        <f t="shared" si="26"/>
        <v>1239</v>
      </c>
      <c r="M560" s="25">
        <f t="shared" si="20"/>
        <v>674.62057901529738</v>
      </c>
      <c r="N560" s="27">
        <f t="shared" si="21"/>
        <v>2778.601708374732</v>
      </c>
      <c r="O560" s="12" t="str">
        <f t="shared" si="22"/>
        <v>Good</v>
      </c>
      <c r="P560" s="27">
        <f t="shared" si="23"/>
        <v>1239</v>
      </c>
      <c r="Q560" s="25">
        <f t="shared" si="24"/>
        <v>1239</v>
      </c>
    </row>
    <row r="561" spans="6:17" ht="15.75" customHeight="1" x14ac:dyDescent="0.2">
      <c r="F561" s="16">
        <v>45111.855253420923</v>
      </c>
      <c r="G561" s="34">
        <v>45118.350344158054</v>
      </c>
      <c r="H561" s="27">
        <v>1007</v>
      </c>
      <c r="I561" s="27">
        <f t="shared" si="18"/>
        <v>-764.65463351210815</v>
      </c>
      <c r="J561" s="27">
        <f t="shared" si="19"/>
        <v>4310.30272735375</v>
      </c>
      <c r="K561" s="26" t="str">
        <f t="shared" si="25"/>
        <v>Good</v>
      </c>
      <c r="L561" s="25">
        <f t="shared" si="26"/>
        <v>1007</v>
      </c>
      <c r="M561" s="25">
        <f t="shared" si="20"/>
        <v>674.62057901529738</v>
      </c>
      <c r="N561" s="27">
        <f t="shared" si="21"/>
        <v>2778.601708374732</v>
      </c>
      <c r="O561" s="12" t="str">
        <f t="shared" si="22"/>
        <v>Good</v>
      </c>
      <c r="P561" s="27">
        <f t="shared" si="23"/>
        <v>1007</v>
      </c>
      <c r="Q561" s="25">
        <f t="shared" si="24"/>
        <v>1007</v>
      </c>
    </row>
    <row r="562" spans="6:17" ht="15.75" customHeight="1" x14ac:dyDescent="0.2">
      <c r="F562" s="16">
        <v>45111.309055463913</v>
      </c>
      <c r="G562" s="34">
        <v>45117.752718773743</v>
      </c>
      <c r="H562" s="27">
        <v>1169</v>
      </c>
      <c r="I562" s="27">
        <f t="shared" si="18"/>
        <v>-764.65463351210815</v>
      </c>
      <c r="J562" s="27">
        <f t="shared" si="19"/>
        <v>4310.30272735375</v>
      </c>
      <c r="K562" s="26" t="str">
        <f t="shared" si="25"/>
        <v>Good</v>
      </c>
      <c r="L562" s="25">
        <f t="shared" si="26"/>
        <v>1169</v>
      </c>
      <c r="M562" s="25">
        <f t="shared" si="20"/>
        <v>674.62057901529738</v>
      </c>
      <c r="N562" s="27">
        <f t="shared" si="21"/>
        <v>2778.601708374732</v>
      </c>
      <c r="O562" s="12" t="str">
        <f t="shared" si="22"/>
        <v>Good</v>
      </c>
      <c r="P562" s="27">
        <f t="shared" si="23"/>
        <v>1169</v>
      </c>
      <c r="Q562" s="25">
        <f t="shared" si="24"/>
        <v>1169</v>
      </c>
    </row>
    <row r="563" spans="6:17" ht="15.75" customHeight="1" x14ac:dyDescent="0.2">
      <c r="F563" s="16">
        <v>45110.718952476287</v>
      </c>
      <c r="G563" s="34">
        <v>45117.214760452502</v>
      </c>
      <c r="H563" s="27">
        <v>1125</v>
      </c>
      <c r="I563" s="27">
        <f t="shared" si="18"/>
        <v>-764.65463351210815</v>
      </c>
      <c r="J563" s="27">
        <f t="shared" si="19"/>
        <v>4310.30272735375</v>
      </c>
      <c r="K563" s="26" t="str">
        <f t="shared" si="25"/>
        <v>Good</v>
      </c>
      <c r="L563" s="25">
        <f t="shared" si="26"/>
        <v>1125</v>
      </c>
      <c r="M563" s="25">
        <f t="shared" si="20"/>
        <v>674.62057901529738</v>
      </c>
      <c r="N563" s="27">
        <f t="shared" si="21"/>
        <v>2778.601708374732</v>
      </c>
      <c r="O563" s="12" t="str">
        <f t="shared" si="22"/>
        <v>Good</v>
      </c>
      <c r="P563" s="27">
        <f t="shared" si="23"/>
        <v>1125</v>
      </c>
      <c r="Q563" s="25">
        <f t="shared" si="24"/>
        <v>1125</v>
      </c>
    </row>
    <row r="564" spans="6:17" ht="15.75" customHeight="1" x14ac:dyDescent="0.2">
      <c r="F564" s="16">
        <v>45110.127970362162</v>
      </c>
      <c r="G564" s="34">
        <v>45114.937067937128</v>
      </c>
      <c r="H564" s="27">
        <v>1148</v>
      </c>
      <c r="I564" s="27">
        <f t="shared" si="18"/>
        <v>-764.65463351210815</v>
      </c>
      <c r="J564" s="27">
        <f t="shared" si="19"/>
        <v>4310.30272735375</v>
      </c>
      <c r="K564" s="26" t="str">
        <f t="shared" si="25"/>
        <v>Good</v>
      </c>
      <c r="L564" s="25">
        <f t="shared" si="26"/>
        <v>1148</v>
      </c>
      <c r="M564" s="25">
        <f t="shared" si="20"/>
        <v>674.62057901529738</v>
      </c>
      <c r="N564" s="27">
        <f t="shared" si="21"/>
        <v>2778.601708374732</v>
      </c>
      <c r="O564" s="12" t="str">
        <f t="shared" si="22"/>
        <v>Good</v>
      </c>
      <c r="P564" s="27">
        <f t="shared" si="23"/>
        <v>1148</v>
      </c>
      <c r="Q564" s="25">
        <f t="shared" si="24"/>
        <v>1148</v>
      </c>
    </row>
    <row r="565" spans="6:17" ht="15.75" customHeight="1" x14ac:dyDescent="0.2">
      <c r="F565" s="16">
        <v>45107.8312636474</v>
      </c>
      <c r="G565" s="34">
        <v>45114.376335320216</v>
      </c>
      <c r="H565" s="27">
        <v>1169</v>
      </c>
      <c r="I565" s="27">
        <f t="shared" si="18"/>
        <v>-764.65463351210815</v>
      </c>
      <c r="J565" s="27">
        <f t="shared" si="19"/>
        <v>4310.30272735375</v>
      </c>
      <c r="K565" s="26" t="str">
        <f t="shared" si="25"/>
        <v>Good</v>
      </c>
      <c r="L565" s="25">
        <f t="shared" si="26"/>
        <v>1169</v>
      </c>
      <c r="M565" s="25">
        <f t="shared" si="20"/>
        <v>674.62057901529738</v>
      </c>
      <c r="N565" s="27">
        <f t="shared" si="21"/>
        <v>2778.601708374732</v>
      </c>
      <c r="O565" s="12" t="str">
        <f t="shared" si="22"/>
        <v>Good</v>
      </c>
      <c r="P565" s="27">
        <f t="shared" si="23"/>
        <v>1169</v>
      </c>
      <c r="Q565" s="25">
        <f t="shared" si="24"/>
        <v>1169</v>
      </c>
    </row>
    <row r="566" spans="6:17" ht="15.75" customHeight="1" x14ac:dyDescent="0.2">
      <c r="F566" s="16">
        <v>45107.220151428926</v>
      </c>
      <c r="G566" s="34">
        <v>45113.84549785022</v>
      </c>
      <c r="H566" s="27">
        <v>1190</v>
      </c>
      <c r="I566" s="27">
        <f t="shared" si="18"/>
        <v>-764.65463351210815</v>
      </c>
      <c r="J566" s="27">
        <f t="shared" si="19"/>
        <v>4310.30272735375</v>
      </c>
      <c r="K566" s="26" t="str">
        <f t="shared" si="25"/>
        <v>Good</v>
      </c>
      <c r="L566" s="25">
        <f t="shared" si="26"/>
        <v>1190</v>
      </c>
      <c r="M566" s="25">
        <f t="shared" si="20"/>
        <v>674.62057901529738</v>
      </c>
      <c r="N566" s="27">
        <f t="shared" si="21"/>
        <v>2778.601708374732</v>
      </c>
      <c r="O566" s="12" t="str">
        <f t="shared" si="22"/>
        <v>Good</v>
      </c>
      <c r="P566" s="27">
        <f t="shared" si="23"/>
        <v>1190</v>
      </c>
      <c r="Q566" s="25">
        <f t="shared" si="24"/>
        <v>1190</v>
      </c>
    </row>
    <row r="567" spans="6:17" ht="15.75" customHeight="1" x14ac:dyDescent="0.2">
      <c r="F567" s="16">
        <v>45106.687207198811</v>
      </c>
      <c r="G567" s="34">
        <v>45113.243605072021</v>
      </c>
      <c r="H567" s="27">
        <v>1216</v>
      </c>
      <c r="I567" s="27">
        <f t="shared" si="18"/>
        <v>-764.65463351210815</v>
      </c>
      <c r="J567" s="27">
        <f t="shared" si="19"/>
        <v>4310.30272735375</v>
      </c>
      <c r="K567" s="26" t="str">
        <f t="shared" si="25"/>
        <v>Good</v>
      </c>
      <c r="L567" s="25">
        <f t="shared" si="26"/>
        <v>1216</v>
      </c>
      <c r="M567" s="25">
        <f t="shared" si="20"/>
        <v>674.62057901529738</v>
      </c>
      <c r="N567" s="27">
        <f t="shared" si="21"/>
        <v>2778.601708374732</v>
      </c>
      <c r="O567" s="12" t="str">
        <f t="shared" si="22"/>
        <v>Good</v>
      </c>
      <c r="P567" s="27">
        <f t="shared" si="23"/>
        <v>1216</v>
      </c>
      <c r="Q567" s="25">
        <f t="shared" si="24"/>
        <v>1216</v>
      </c>
    </row>
    <row r="568" spans="6:17" ht="15.75" customHeight="1" x14ac:dyDescent="0.2">
      <c r="F568" s="16">
        <v>45106.093870765893</v>
      </c>
      <c r="G568" s="34">
        <v>45112.667501291522</v>
      </c>
      <c r="H568" s="27">
        <v>1345</v>
      </c>
      <c r="I568" s="27">
        <f t="shared" si="18"/>
        <v>-764.65463351210815</v>
      </c>
      <c r="J568" s="27">
        <f t="shared" si="19"/>
        <v>4310.30272735375</v>
      </c>
      <c r="K568" s="26" t="str">
        <f t="shared" si="25"/>
        <v>Good</v>
      </c>
      <c r="L568" s="25">
        <f t="shared" si="26"/>
        <v>1345</v>
      </c>
      <c r="M568" s="25">
        <f t="shared" si="20"/>
        <v>674.62057901529738</v>
      </c>
      <c r="N568" s="27">
        <f t="shared" si="21"/>
        <v>2778.601708374732</v>
      </c>
      <c r="O568" s="12" t="str">
        <f t="shared" si="22"/>
        <v>Good</v>
      </c>
      <c r="P568" s="27">
        <f t="shared" si="23"/>
        <v>1345</v>
      </c>
      <c r="Q568" s="25">
        <f t="shared" si="24"/>
        <v>1345</v>
      </c>
    </row>
    <row r="569" spans="6:17" ht="15.75" customHeight="1" x14ac:dyDescent="0.2">
      <c r="F569" s="16">
        <v>45105.552251557514</v>
      </c>
      <c r="G569" s="34">
        <v>45112.055643626903</v>
      </c>
      <c r="H569" s="27">
        <v>1287</v>
      </c>
      <c r="I569" s="27">
        <f t="shared" si="18"/>
        <v>-764.65463351210815</v>
      </c>
      <c r="J569" s="27">
        <f t="shared" si="19"/>
        <v>4310.30272735375</v>
      </c>
      <c r="K569" s="26" t="str">
        <f t="shared" si="25"/>
        <v>Good</v>
      </c>
      <c r="L569" s="25">
        <f t="shared" si="26"/>
        <v>1287</v>
      </c>
      <c r="M569" s="25">
        <f t="shared" si="20"/>
        <v>674.62057901529738</v>
      </c>
      <c r="N569" s="27">
        <f t="shared" si="21"/>
        <v>2778.601708374732</v>
      </c>
      <c r="O569" s="12" t="str">
        <f t="shared" si="22"/>
        <v>Good</v>
      </c>
      <c r="P569" s="27">
        <f t="shared" si="23"/>
        <v>1287</v>
      </c>
      <c r="Q569" s="25">
        <f t="shared" si="24"/>
        <v>1287</v>
      </c>
    </row>
    <row r="570" spans="6:17" ht="15.75" customHeight="1" x14ac:dyDescent="0.2">
      <c r="F570" s="16">
        <v>45104.993935571656</v>
      </c>
      <c r="G570" s="34">
        <v>45111.454537699545</v>
      </c>
      <c r="H570" s="27">
        <v>1129</v>
      </c>
      <c r="I570" s="27">
        <f t="shared" si="18"/>
        <v>-764.65463351210815</v>
      </c>
      <c r="J570" s="27">
        <f t="shared" si="19"/>
        <v>4310.30272735375</v>
      </c>
      <c r="K570" s="26" t="str">
        <f t="shared" si="25"/>
        <v>Good</v>
      </c>
      <c r="L570" s="25">
        <f t="shared" si="26"/>
        <v>1129</v>
      </c>
      <c r="M570" s="25">
        <f t="shared" si="20"/>
        <v>674.62057901529738</v>
      </c>
      <c r="N570" s="27">
        <f t="shared" si="21"/>
        <v>2778.601708374732</v>
      </c>
      <c r="O570" s="12" t="str">
        <f t="shared" si="22"/>
        <v>Good</v>
      </c>
      <c r="P570" s="27">
        <f t="shared" si="23"/>
        <v>1129</v>
      </c>
      <c r="Q570" s="25">
        <f t="shared" si="24"/>
        <v>1129</v>
      </c>
    </row>
    <row r="571" spans="6:17" ht="15.75" customHeight="1" x14ac:dyDescent="0.2">
      <c r="F571" s="16">
        <v>45104.446645373922</v>
      </c>
      <c r="G571" s="34">
        <v>45110.851345542294</v>
      </c>
      <c r="H571" s="27">
        <v>1300</v>
      </c>
      <c r="I571" s="27">
        <f t="shared" si="18"/>
        <v>-764.65463351210815</v>
      </c>
      <c r="J571" s="27">
        <f t="shared" si="19"/>
        <v>4310.30272735375</v>
      </c>
      <c r="K571" s="26" t="str">
        <f t="shared" si="25"/>
        <v>Good</v>
      </c>
      <c r="L571" s="25">
        <f t="shared" si="26"/>
        <v>1300</v>
      </c>
      <c r="M571" s="25">
        <f t="shared" si="20"/>
        <v>674.62057901529738</v>
      </c>
      <c r="N571" s="27">
        <f t="shared" si="21"/>
        <v>2778.601708374732</v>
      </c>
      <c r="O571" s="12" t="str">
        <f t="shared" si="22"/>
        <v>Good</v>
      </c>
      <c r="P571" s="27">
        <f t="shared" si="23"/>
        <v>1300</v>
      </c>
      <c r="Q571" s="25">
        <f t="shared" si="24"/>
        <v>1300</v>
      </c>
    </row>
    <row r="572" spans="6:17" ht="15.75" customHeight="1" x14ac:dyDescent="0.2">
      <c r="F572" s="16">
        <v>45103.857559406424</v>
      </c>
      <c r="G572" s="34">
        <v>45110.263620375335</v>
      </c>
      <c r="H572" s="27">
        <v>1395</v>
      </c>
      <c r="I572" s="27">
        <f t="shared" si="18"/>
        <v>-764.65463351210815</v>
      </c>
      <c r="J572" s="27">
        <f t="shared" si="19"/>
        <v>4310.30272735375</v>
      </c>
      <c r="K572" s="26" t="str">
        <f t="shared" si="25"/>
        <v>Good</v>
      </c>
      <c r="L572" s="25">
        <f t="shared" si="26"/>
        <v>1395</v>
      </c>
      <c r="M572" s="25">
        <f t="shared" si="20"/>
        <v>674.62057901529738</v>
      </c>
      <c r="N572" s="27">
        <f t="shared" si="21"/>
        <v>2778.601708374732</v>
      </c>
      <c r="O572" s="12" t="str">
        <f t="shared" si="22"/>
        <v>Good</v>
      </c>
      <c r="P572" s="27">
        <f t="shared" si="23"/>
        <v>1395</v>
      </c>
      <c r="Q572" s="25">
        <f t="shared" si="24"/>
        <v>1395</v>
      </c>
    </row>
    <row r="573" spans="6:17" ht="15.75" customHeight="1" x14ac:dyDescent="0.2">
      <c r="F573" s="16">
        <v>45103.296907951546</v>
      </c>
      <c r="G573" s="34">
        <v>45107.96282842887</v>
      </c>
      <c r="H573" s="27">
        <v>1179</v>
      </c>
      <c r="I573" s="27">
        <f t="shared" si="18"/>
        <v>-764.65463351210815</v>
      </c>
      <c r="J573" s="27">
        <f t="shared" si="19"/>
        <v>4310.30272735375</v>
      </c>
      <c r="K573" s="26" t="str">
        <f t="shared" si="25"/>
        <v>Good</v>
      </c>
      <c r="L573" s="25">
        <f t="shared" si="26"/>
        <v>1179</v>
      </c>
      <c r="M573" s="25">
        <f t="shared" si="20"/>
        <v>674.62057901529738</v>
      </c>
      <c r="N573" s="27">
        <f t="shared" si="21"/>
        <v>2778.601708374732</v>
      </c>
      <c r="O573" s="12" t="str">
        <f t="shared" si="22"/>
        <v>Good</v>
      </c>
      <c r="P573" s="27">
        <f t="shared" si="23"/>
        <v>1179</v>
      </c>
      <c r="Q573" s="25">
        <f t="shared" si="24"/>
        <v>1179</v>
      </c>
    </row>
    <row r="574" spans="6:17" ht="15.75" customHeight="1" x14ac:dyDescent="0.2">
      <c r="F574" s="16">
        <v>45100.426140266893</v>
      </c>
      <c r="G574" s="34">
        <v>45107.402883016359</v>
      </c>
      <c r="H574" s="27">
        <v>1234</v>
      </c>
      <c r="I574" s="27">
        <f t="shared" si="18"/>
        <v>-764.65463351210815</v>
      </c>
      <c r="J574" s="27">
        <f t="shared" si="19"/>
        <v>4310.30272735375</v>
      </c>
      <c r="K574" s="26" t="str">
        <f t="shared" si="25"/>
        <v>Good</v>
      </c>
      <c r="L574" s="25">
        <f t="shared" si="26"/>
        <v>1234</v>
      </c>
      <c r="M574" s="25">
        <f t="shared" si="20"/>
        <v>674.62057901529738</v>
      </c>
      <c r="N574" s="27">
        <f t="shared" si="21"/>
        <v>2778.601708374732</v>
      </c>
      <c r="O574" s="12" t="str">
        <f t="shared" si="22"/>
        <v>Good</v>
      </c>
      <c r="P574" s="27">
        <f t="shared" si="23"/>
        <v>1234</v>
      </c>
      <c r="Q574" s="25">
        <f t="shared" si="24"/>
        <v>1234</v>
      </c>
    </row>
    <row r="575" spans="6:17" ht="15.75" customHeight="1" x14ac:dyDescent="0.2">
      <c r="F575" s="16">
        <v>45099.84982750679</v>
      </c>
      <c r="G575" s="34">
        <v>45106.818521771085</v>
      </c>
      <c r="H575" s="27">
        <v>1477</v>
      </c>
      <c r="I575" s="27">
        <f t="shared" si="18"/>
        <v>-764.65463351210815</v>
      </c>
      <c r="J575" s="27">
        <f t="shared" si="19"/>
        <v>4310.30272735375</v>
      </c>
      <c r="K575" s="26" t="str">
        <f t="shared" si="25"/>
        <v>Good</v>
      </c>
      <c r="L575" s="25">
        <f t="shared" si="26"/>
        <v>1477</v>
      </c>
      <c r="M575" s="25">
        <f t="shared" si="20"/>
        <v>674.62057901529738</v>
      </c>
      <c r="N575" s="27">
        <f t="shared" si="21"/>
        <v>2778.601708374732</v>
      </c>
      <c r="O575" s="12" t="str">
        <f t="shared" si="22"/>
        <v>Good</v>
      </c>
      <c r="P575" s="27">
        <f t="shared" si="23"/>
        <v>1477</v>
      </c>
      <c r="Q575" s="25">
        <f t="shared" si="24"/>
        <v>1477</v>
      </c>
    </row>
    <row r="576" spans="6:17" ht="15.75" customHeight="1" x14ac:dyDescent="0.2">
      <c r="F576" s="16">
        <v>45099.243800996162</v>
      </c>
      <c r="G576" s="34">
        <v>45106.26685488096</v>
      </c>
      <c r="H576" s="27">
        <v>1255</v>
      </c>
      <c r="I576" s="27">
        <f t="shared" si="18"/>
        <v>-764.65463351210815</v>
      </c>
      <c r="J576" s="27">
        <f t="shared" si="19"/>
        <v>4310.30272735375</v>
      </c>
      <c r="K576" s="26" t="str">
        <f t="shared" si="25"/>
        <v>Good</v>
      </c>
      <c r="L576" s="25">
        <f t="shared" si="26"/>
        <v>1255</v>
      </c>
      <c r="M576" s="25">
        <f t="shared" si="20"/>
        <v>674.62057901529738</v>
      </c>
      <c r="N576" s="27">
        <f t="shared" si="21"/>
        <v>2778.601708374732</v>
      </c>
      <c r="O576" s="12" t="str">
        <f t="shared" si="22"/>
        <v>Good</v>
      </c>
      <c r="P576" s="27">
        <f t="shared" si="23"/>
        <v>1255</v>
      </c>
      <c r="Q576" s="25">
        <f t="shared" si="24"/>
        <v>1255</v>
      </c>
    </row>
    <row r="577" spans="6:17" ht="15.75" customHeight="1" x14ac:dyDescent="0.2">
      <c r="F577" s="16">
        <v>45098.704971019179</v>
      </c>
      <c r="G577" s="34">
        <v>45105.657243008747</v>
      </c>
      <c r="H577" s="27">
        <v>1283</v>
      </c>
      <c r="I577" s="27">
        <f t="shared" si="18"/>
        <v>-764.65463351210815</v>
      </c>
      <c r="J577" s="27">
        <f t="shared" si="19"/>
        <v>4310.30272735375</v>
      </c>
      <c r="K577" s="26" t="str">
        <f t="shared" si="25"/>
        <v>Good</v>
      </c>
      <c r="L577" s="25">
        <f t="shared" si="26"/>
        <v>1283</v>
      </c>
      <c r="M577" s="25">
        <f t="shared" si="20"/>
        <v>674.62057901529738</v>
      </c>
      <c r="N577" s="27">
        <f t="shared" si="21"/>
        <v>2778.601708374732</v>
      </c>
      <c r="O577" s="12" t="str">
        <f t="shared" si="22"/>
        <v>Good</v>
      </c>
      <c r="P577" s="27">
        <f t="shared" si="23"/>
        <v>1283</v>
      </c>
      <c r="Q577" s="25">
        <f t="shared" si="24"/>
        <v>1283</v>
      </c>
    </row>
    <row r="578" spans="6:17" ht="15.75" customHeight="1" x14ac:dyDescent="0.2">
      <c r="F578" s="16">
        <v>45098.15870876424</v>
      </c>
      <c r="G578" s="34">
        <v>45105.096257849356</v>
      </c>
      <c r="H578" s="27">
        <v>1356</v>
      </c>
      <c r="I578" s="27">
        <f t="shared" si="18"/>
        <v>-764.65463351210815</v>
      </c>
      <c r="J578" s="27">
        <f t="shared" si="19"/>
        <v>4310.30272735375</v>
      </c>
      <c r="K578" s="26" t="str">
        <f t="shared" si="25"/>
        <v>Good</v>
      </c>
      <c r="L578" s="25">
        <f t="shared" si="26"/>
        <v>1356</v>
      </c>
      <c r="M578" s="25">
        <f t="shared" si="20"/>
        <v>674.62057901529738</v>
      </c>
      <c r="N578" s="27">
        <f t="shared" si="21"/>
        <v>2778.601708374732</v>
      </c>
      <c r="O578" s="12" t="str">
        <f t="shared" si="22"/>
        <v>Good</v>
      </c>
      <c r="P578" s="27">
        <f t="shared" si="23"/>
        <v>1356</v>
      </c>
      <c r="Q578" s="25">
        <f t="shared" si="24"/>
        <v>1356</v>
      </c>
    </row>
    <row r="579" spans="6:17" ht="15.75" customHeight="1" x14ac:dyDescent="0.2">
      <c r="F579" s="16">
        <v>45097.557214669752</v>
      </c>
      <c r="G579" s="34">
        <v>45104.5164294364</v>
      </c>
      <c r="H579" s="27">
        <v>1290</v>
      </c>
      <c r="I579" s="27">
        <f t="shared" si="18"/>
        <v>-764.65463351210815</v>
      </c>
      <c r="J579" s="27">
        <f t="shared" si="19"/>
        <v>4310.30272735375</v>
      </c>
      <c r="K579" s="26" t="str">
        <f t="shared" si="25"/>
        <v>Good</v>
      </c>
      <c r="L579" s="25">
        <f t="shared" si="26"/>
        <v>1290</v>
      </c>
      <c r="M579" s="25">
        <f t="shared" si="20"/>
        <v>674.62057901529738</v>
      </c>
      <c r="N579" s="27">
        <f t="shared" si="21"/>
        <v>2778.601708374732</v>
      </c>
      <c r="O579" s="12" t="str">
        <f t="shared" si="22"/>
        <v>Good</v>
      </c>
      <c r="P579" s="27">
        <f t="shared" si="23"/>
        <v>1290</v>
      </c>
      <c r="Q579" s="25">
        <f t="shared" si="24"/>
        <v>1290</v>
      </c>
    </row>
    <row r="580" spans="6:17" ht="15.75" customHeight="1" x14ac:dyDescent="0.2">
      <c r="F580" s="16">
        <v>45097.01217491275</v>
      </c>
      <c r="G580" s="34">
        <v>45103.916565593776</v>
      </c>
      <c r="H580" s="27">
        <v>1450</v>
      </c>
      <c r="I580" s="27">
        <f t="shared" si="18"/>
        <v>-764.65463351210815</v>
      </c>
      <c r="J580" s="27">
        <f t="shared" si="19"/>
        <v>4310.30272735375</v>
      </c>
      <c r="K580" s="26" t="str">
        <f t="shared" si="25"/>
        <v>Good</v>
      </c>
      <c r="L580" s="25">
        <f t="shared" si="26"/>
        <v>1450</v>
      </c>
      <c r="M580" s="25">
        <f t="shared" si="20"/>
        <v>674.62057901529738</v>
      </c>
      <c r="N580" s="27">
        <f t="shared" si="21"/>
        <v>2778.601708374732</v>
      </c>
      <c r="O580" s="12" t="str">
        <f t="shared" si="22"/>
        <v>Good</v>
      </c>
      <c r="P580" s="27">
        <f t="shared" si="23"/>
        <v>1450</v>
      </c>
      <c r="Q580" s="25">
        <f t="shared" si="24"/>
        <v>1450</v>
      </c>
    </row>
    <row r="581" spans="6:17" ht="15.75" customHeight="1" x14ac:dyDescent="0.2">
      <c r="F581" s="16">
        <v>45096.425421548869</v>
      </c>
      <c r="G581" s="34">
        <v>45103.303483795062</v>
      </c>
      <c r="H581" s="27">
        <v>1275</v>
      </c>
      <c r="I581" s="27">
        <f t="shared" si="18"/>
        <v>-764.65463351210815</v>
      </c>
      <c r="J581" s="27">
        <f t="shared" si="19"/>
        <v>4310.30272735375</v>
      </c>
      <c r="K581" s="26" t="str">
        <f t="shared" si="25"/>
        <v>Good</v>
      </c>
      <c r="L581" s="25">
        <f t="shared" si="26"/>
        <v>1275</v>
      </c>
      <c r="M581" s="25">
        <f t="shared" si="20"/>
        <v>674.62057901529738</v>
      </c>
      <c r="N581" s="27">
        <f t="shared" si="21"/>
        <v>2778.601708374732</v>
      </c>
      <c r="O581" s="12" t="str">
        <f t="shared" si="22"/>
        <v>Good</v>
      </c>
      <c r="P581" s="27">
        <f t="shared" si="23"/>
        <v>1275</v>
      </c>
      <c r="Q581" s="25">
        <f t="shared" si="24"/>
        <v>1275</v>
      </c>
    </row>
    <row r="582" spans="6:17" ht="15.75" customHeight="1" x14ac:dyDescent="0.2">
      <c r="F582" s="16">
        <v>45093.552815503193</v>
      </c>
      <c r="G582" s="34">
        <v>45100.983823560826</v>
      </c>
      <c r="H582" s="27">
        <v>1409</v>
      </c>
      <c r="I582" s="27">
        <f t="shared" si="18"/>
        <v>-764.65463351210815</v>
      </c>
      <c r="J582" s="27">
        <f t="shared" si="19"/>
        <v>4310.30272735375</v>
      </c>
      <c r="K582" s="26" t="str">
        <f t="shared" si="25"/>
        <v>Good</v>
      </c>
      <c r="L582" s="25">
        <f t="shared" si="26"/>
        <v>1409</v>
      </c>
      <c r="M582" s="25">
        <f t="shared" si="20"/>
        <v>674.62057901529738</v>
      </c>
      <c r="N582" s="27">
        <f t="shared" si="21"/>
        <v>2778.601708374732</v>
      </c>
      <c r="O582" s="12" t="str">
        <f t="shared" si="22"/>
        <v>Good</v>
      </c>
      <c r="P582" s="27">
        <f t="shared" si="23"/>
        <v>1409</v>
      </c>
      <c r="Q582" s="25">
        <f t="shared" si="24"/>
        <v>1409</v>
      </c>
    </row>
    <row r="583" spans="6:17" ht="15.75" customHeight="1" x14ac:dyDescent="0.2">
      <c r="F583" s="16">
        <v>45092.948600736207</v>
      </c>
      <c r="G583" s="34">
        <v>45100.422134081266</v>
      </c>
      <c r="H583" s="27">
        <v>1364</v>
      </c>
      <c r="I583" s="27">
        <f t="shared" si="18"/>
        <v>-764.65463351210815</v>
      </c>
      <c r="J583" s="27">
        <f t="shared" si="19"/>
        <v>4310.30272735375</v>
      </c>
      <c r="K583" s="26" t="str">
        <f t="shared" si="25"/>
        <v>Good</v>
      </c>
      <c r="L583" s="25">
        <f t="shared" si="26"/>
        <v>1364</v>
      </c>
      <c r="M583" s="25">
        <f t="shared" si="20"/>
        <v>674.62057901529738</v>
      </c>
      <c r="N583" s="27">
        <f t="shared" si="21"/>
        <v>2778.601708374732</v>
      </c>
      <c r="O583" s="12" t="str">
        <f t="shared" si="22"/>
        <v>Good</v>
      </c>
      <c r="P583" s="27">
        <f t="shared" si="23"/>
        <v>1364</v>
      </c>
      <c r="Q583" s="25">
        <f t="shared" si="24"/>
        <v>1364</v>
      </c>
    </row>
    <row r="584" spans="6:17" ht="15.75" customHeight="1" x14ac:dyDescent="0.2">
      <c r="F584" s="16">
        <v>45092.400977811441</v>
      </c>
      <c r="G584" s="34">
        <v>45099.877322959474</v>
      </c>
      <c r="H584" s="27">
        <v>1369</v>
      </c>
      <c r="I584" s="27">
        <f t="shared" si="18"/>
        <v>-764.65463351210815</v>
      </c>
      <c r="J584" s="27">
        <f t="shared" si="19"/>
        <v>4310.30272735375</v>
      </c>
      <c r="K584" s="26" t="str">
        <f t="shared" si="25"/>
        <v>Good</v>
      </c>
      <c r="L584" s="25">
        <f t="shared" si="26"/>
        <v>1369</v>
      </c>
      <c r="M584" s="25">
        <f t="shared" si="20"/>
        <v>674.62057901529738</v>
      </c>
      <c r="N584" s="27">
        <f t="shared" si="21"/>
        <v>2778.601708374732</v>
      </c>
      <c r="O584" s="12" t="str">
        <f t="shared" si="22"/>
        <v>Good</v>
      </c>
      <c r="P584" s="27">
        <f t="shared" si="23"/>
        <v>1369</v>
      </c>
      <c r="Q584" s="25">
        <f t="shared" si="24"/>
        <v>1369</v>
      </c>
    </row>
    <row r="585" spans="6:17" ht="15.75" customHeight="1" x14ac:dyDescent="0.2">
      <c r="F585" s="16">
        <v>45091.819682368587</v>
      </c>
      <c r="G585" s="34">
        <v>45099.300251136257</v>
      </c>
      <c r="H585" s="27">
        <v>1517</v>
      </c>
      <c r="I585" s="27">
        <f t="shared" si="18"/>
        <v>-764.65463351210815</v>
      </c>
      <c r="J585" s="27">
        <f t="shared" si="19"/>
        <v>4310.30272735375</v>
      </c>
      <c r="K585" s="26" t="str">
        <f t="shared" si="25"/>
        <v>Good</v>
      </c>
      <c r="L585" s="25">
        <f t="shared" si="26"/>
        <v>1517</v>
      </c>
      <c r="M585" s="25">
        <f t="shared" si="20"/>
        <v>674.62057901529738</v>
      </c>
      <c r="N585" s="27">
        <f t="shared" si="21"/>
        <v>2778.601708374732</v>
      </c>
      <c r="O585" s="12" t="str">
        <f t="shared" si="22"/>
        <v>Good</v>
      </c>
      <c r="P585" s="27">
        <f t="shared" si="23"/>
        <v>1517</v>
      </c>
      <c r="Q585" s="25">
        <f t="shared" si="24"/>
        <v>1517</v>
      </c>
    </row>
    <row r="586" spans="6:17" ht="15.75" customHeight="1" x14ac:dyDescent="0.2">
      <c r="F586" s="16">
        <v>45091.242548007562</v>
      </c>
      <c r="G586" s="34">
        <v>45098.752588111238</v>
      </c>
      <c r="H586" s="27">
        <v>1563</v>
      </c>
      <c r="I586" s="27">
        <f t="shared" si="18"/>
        <v>-764.65463351210815</v>
      </c>
      <c r="J586" s="27">
        <f t="shared" si="19"/>
        <v>4310.30272735375</v>
      </c>
      <c r="K586" s="26" t="str">
        <f t="shared" si="25"/>
        <v>Good</v>
      </c>
      <c r="L586" s="25">
        <f t="shared" si="26"/>
        <v>1563</v>
      </c>
      <c r="M586" s="25">
        <f t="shared" si="20"/>
        <v>674.62057901529738</v>
      </c>
      <c r="N586" s="27">
        <f t="shared" si="21"/>
        <v>2778.601708374732</v>
      </c>
      <c r="O586" s="12" t="str">
        <f t="shared" si="22"/>
        <v>Good</v>
      </c>
      <c r="P586" s="27">
        <f t="shared" si="23"/>
        <v>1563</v>
      </c>
      <c r="Q586" s="25">
        <f t="shared" si="24"/>
        <v>1563</v>
      </c>
    </row>
    <row r="587" spans="6:17" ht="15.75" customHeight="1" x14ac:dyDescent="0.2">
      <c r="F587" s="16">
        <v>45090.665982422033</v>
      </c>
      <c r="G587" s="34">
        <v>45098.196184017535</v>
      </c>
      <c r="H587" s="27">
        <v>1344</v>
      </c>
      <c r="I587" s="27">
        <f t="shared" si="18"/>
        <v>-764.65463351210815</v>
      </c>
      <c r="J587" s="27">
        <f t="shared" si="19"/>
        <v>4310.30272735375</v>
      </c>
      <c r="K587" s="26" t="str">
        <f t="shared" si="25"/>
        <v>Good</v>
      </c>
      <c r="L587" s="25">
        <f t="shared" si="26"/>
        <v>1344</v>
      </c>
      <c r="M587" s="25">
        <f t="shared" si="20"/>
        <v>674.62057901529738</v>
      </c>
      <c r="N587" s="27">
        <f t="shared" si="21"/>
        <v>2778.601708374732</v>
      </c>
      <c r="O587" s="12" t="str">
        <f t="shared" si="22"/>
        <v>Good</v>
      </c>
      <c r="P587" s="27">
        <f t="shared" si="23"/>
        <v>1344</v>
      </c>
      <c r="Q587" s="25">
        <f t="shared" si="24"/>
        <v>1344</v>
      </c>
    </row>
    <row r="588" spans="6:17" ht="15.75" customHeight="1" x14ac:dyDescent="0.2">
      <c r="F588" s="16">
        <v>45090.073079816888</v>
      </c>
      <c r="G588" s="34">
        <v>45097.645806794768</v>
      </c>
      <c r="H588" s="27">
        <v>1480</v>
      </c>
      <c r="I588" s="27">
        <f t="shared" si="18"/>
        <v>-764.65463351210815</v>
      </c>
      <c r="J588" s="27">
        <f t="shared" si="19"/>
        <v>4310.30272735375</v>
      </c>
      <c r="K588" s="26" t="str">
        <f t="shared" si="25"/>
        <v>Good</v>
      </c>
      <c r="L588" s="25">
        <f t="shared" si="26"/>
        <v>1480</v>
      </c>
      <c r="M588" s="25">
        <f t="shared" si="20"/>
        <v>674.62057901529738</v>
      </c>
      <c r="N588" s="27">
        <f t="shared" si="21"/>
        <v>2778.601708374732</v>
      </c>
      <c r="O588" s="12" t="str">
        <f t="shared" si="22"/>
        <v>Good</v>
      </c>
      <c r="P588" s="27">
        <f t="shared" si="23"/>
        <v>1480</v>
      </c>
      <c r="Q588" s="25">
        <f t="shared" si="24"/>
        <v>1480</v>
      </c>
    </row>
    <row r="589" spans="6:17" ht="15.75" customHeight="1" x14ac:dyDescent="0.2">
      <c r="F589" s="16">
        <v>45089.534327623289</v>
      </c>
      <c r="G589" s="34">
        <v>45097.072053729331</v>
      </c>
      <c r="H589" s="27">
        <v>1485</v>
      </c>
      <c r="I589" s="27">
        <f t="shared" si="18"/>
        <v>-764.65463351210815</v>
      </c>
      <c r="J589" s="27">
        <f t="shared" si="19"/>
        <v>4310.30272735375</v>
      </c>
      <c r="K589" s="26" t="str">
        <f t="shared" si="25"/>
        <v>Good</v>
      </c>
      <c r="L589" s="25">
        <f t="shared" si="26"/>
        <v>1485</v>
      </c>
      <c r="M589" s="25">
        <f t="shared" si="20"/>
        <v>674.62057901529738</v>
      </c>
      <c r="N589" s="27">
        <f t="shared" si="21"/>
        <v>2778.601708374732</v>
      </c>
      <c r="O589" s="12" t="str">
        <f t="shared" si="22"/>
        <v>Good</v>
      </c>
      <c r="P589" s="27">
        <f t="shared" si="23"/>
        <v>1485</v>
      </c>
      <c r="Q589" s="25">
        <f t="shared" si="24"/>
        <v>1485</v>
      </c>
    </row>
    <row r="590" spans="6:17" ht="15.75" customHeight="1" x14ac:dyDescent="0.2">
      <c r="F590" s="16">
        <v>45086.692508050663</v>
      </c>
      <c r="G590" s="34">
        <v>45096.53686354134</v>
      </c>
      <c r="H590" s="27">
        <v>1653</v>
      </c>
      <c r="I590" s="27">
        <f t="shared" si="18"/>
        <v>-764.65463351210815</v>
      </c>
      <c r="J590" s="27">
        <f t="shared" si="19"/>
        <v>4310.30272735375</v>
      </c>
      <c r="K590" s="26" t="str">
        <f t="shared" si="25"/>
        <v>Good</v>
      </c>
      <c r="L590" s="25">
        <f t="shared" si="26"/>
        <v>1653</v>
      </c>
      <c r="M590" s="25">
        <f t="shared" si="20"/>
        <v>674.62057901529738</v>
      </c>
      <c r="N590" s="27">
        <f t="shared" si="21"/>
        <v>2778.601708374732</v>
      </c>
      <c r="O590" s="12" t="str">
        <f t="shared" si="22"/>
        <v>Good</v>
      </c>
      <c r="P590" s="27">
        <f t="shared" si="23"/>
        <v>1653</v>
      </c>
      <c r="Q590" s="25">
        <f t="shared" si="24"/>
        <v>1653</v>
      </c>
    </row>
    <row r="591" spans="6:17" ht="15.75" customHeight="1" x14ac:dyDescent="0.2">
      <c r="F591" s="16">
        <v>45086.150011050981</v>
      </c>
      <c r="G591" s="34">
        <v>45093.661460809708</v>
      </c>
      <c r="H591" s="27">
        <v>1487</v>
      </c>
      <c r="I591" s="27">
        <f t="shared" si="18"/>
        <v>-764.65463351210815</v>
      </c>
      <c r="J591" s="27">
        <f t="shared" si="19"/>
        <v>4310.30272735375</v>
      </c>
      <c r="K591" s="26" t="str">
        <f t="shared" si="25"/>
        <v>Good</v>
      </c>
      <c r="L591" s="25">
        <f t="shared" si="26"/>
        <v>1487</v>
      </c>
      <c r="M591" s="25">
        <f t="shared" si="20"/>
        <v>674.62057901529738</v>
      </c>
      <c r="N591" s="27">
        <f t="shared" si="21"/>
        <v>2778.601708374732</v>
      </c>
      <c r="O591" s="12" t="str">
        <f t="shared" si="22"/>
        <v>Good</v>
      </c>
      <c r="P591" s="27">
        <f t="shared" si="23"/>
        <v>1487</v>
      </c>
      <c r="Q591" s="25">
        <f t="shared" si="24"/>
        <v>1487</v>
      </c>
    </row>
    <row r="592" spans="6:17" ht="15.75" customHeight="1" x14ac:dyDescent="0.2">
      <c r="F592" s="16">
        <v>45085.556707001611</v>
      </c>
      <c r="G592" s="34">
        <v>45093.10412832896</v>
      </c>
      <c r="H592" s="27">
        <v>1566</v>
      </c>
      <c r="I592" s="27">
        <f t="shared" si="18"/>
        <v>-764.65463351210815</v>
      </c>
      <c r="J592" s="27">
        <f t="shared" si="19"/>
        <v>4310.30272735375</v>
      </c>
      <c r="K592" s="26" t="str">
        <f t="shared" si="25"/>
        <v>Good</v>
      </c>
      <c r="L592" s="25">
        <f t="shared" si="26"/>
        <v>1566</v>
      </c>
      <c r="M592" s="25">
        <f t="shared" si="20"/>
        <v>674.62057901529738</v>
      </c>
      <c r="N592" s="27">
        <f t="shared" si="21"/>
        <v>2778.601708374732</v>
      </c>
      <c r="O592" s="12" t="str">
        <f t="shared" si="22"/>
        <v>Good</v>
      </c>
      <c r="P592" s="27">
        <f t="shared" si="23"/>
        <v>1566</v>
      </c>
      <c r="Q592" s="25">
        <f t="shared" si="24"/>
        <v>1566</v>
      </c>
    </row>
    <row r="593" spans="6:17" ht="15.75" customHeight="1" x14ac:dyDescent="0.2">
      <c r="F593" s="16">
        <v>45085.026211976838</v>
      </c>
      <c r="G593" s="34">
        <v>45092.505935186702</v>
      </c>
      <c r="H593" s="27">
        <v>1743</v>
      </c>
      <c r="I593" s="27">
        <f t="shared" si="18"/>
        <v>-764.65463351210815</v>
      </c>
      <c r="J593" s="27">
        <f t="shared" si="19"/>
        <v>4310.30272735375</v>
      </c>
      <c r="K593" s="26" t="str">
        <f t="shared" si="25"/>
        <v>Good</v>
      </c>
      <c r="L593" s="25">
        <f t="shared" si="26"/>
        <v>1743</v>
      </c>
      <c r="M593" s="25">
        <f t="shared" si="20"/>
        <v>674.62057901529738</v>
      </c>
      <c r="N593" s="27">
        <f t="shared" si="21"/>
        <v>2778.601708374732</v>
      </c>
      <c r="O593" s="12" t="str">
        <f t="shared" si="22"/>
        <v>Good</v>
      </c>
      <c r="P593" s="27">
        <f t="shared" si="23"/>
        <v>1743</v>
      </c>
      <c r="Q593" s="25">
        <f t="shared" si="24"/>
        <v>1743</v>
      </c>
    </row>
    <row r="594" spans="6:17" ht="15.75" customHeight="1" x14ac:dyDescent="0.2">
      <c r="F594" s="16">
        <v>45084.423065129078</v>
      </c>
      <c r="G594" s="34">
        <v>45091.937186405536</v>
      </c>
      <c r="H594" s="27">
        <v>1607</v>
      </c>
      <c r="I594" s="27">
        <f t="shared" si="18"/>
        <v>-764.65463351210815</v>
      </c>
      <c r="J594" s="27">
        <f t="shared" si="19"/>
        <v>4310.30272735375</v>
      </c>
      <c r="K594" s="26" t="str">
        <f t="shared" si="25"/>
        <v>Good</v>
      </c>
      <c r="L594" s="25">
        <f t="shared" si="26"/>
        <v>1607</v>
      </c>
      <c r="M594" s="25">
        <f t="shared" si="20"/>
        <v>674.62057901529738</v>
      </c>
      <c r="N594" s="27">
        <f t="shared" si="21"/>
        <v>2778.601708374732</v>
      </c>
      <c r="O594" s="12" t="str">
        <f t="shared" si="22"/>
        <v>Good</v>
      </c>
      <c r="P594" s="27">
        <f t="shared" si="23"/>
        <v>1607</v>
      </c>
      <c r="Q594" s="25">
        <f t="shared" si="24"/>
        <v>1607</v>
      </c>
    </row>
    <row r="595" spans="6:17" ht="15.75" customHeight="1" x14ac:dyDescent="0.2">
      <c r="F595" s="16">
        <v>45083.828585733521</v>
      </c>
      <c r="G595" s="34">
        <v>45091.334975131933</v>
      </c>
      <c r="H595" s="27">
        <v>1544</v>
      </c>
      <c r="I595" s="27">
        <f t="shared" si="18"/>
        <v>-764.65463351210815</v>
      </c>
      <c r="J595" s="27">
        <f t="shared" si="19"/>
        <v>4310.30272735375</v>
      </c>
      <c r="K595" s="26" t="str">
        <f t="shared" si="25"/>
        <v>Good</v>
      </c>
      <c r="L595" s="25">
        <f t="shared" si="26"/>
        <v>1544</v>
      </c>
      <c r="M595" s="25">
        <f t="shared" si="20"/>
        <v>674.62057901529738</v>
      </c>
      <c r="N595" s="27">
        <f t="shared" si="21"/>
        <v>2778.601708374732</v>
      </c>
      <c r="O595" s="12" t="str">
        <f t="shared" si="22"/>
        <v>Good</v>
      </c>
      <c r="P595" s="27">
        <f t="shared" si="23"/>
        <v>1544</v>
      </c>
      <c r="Q595" s="25">
        <f t="shared" si="24"/>
        <v>1544</v>
      </c>
    </row>
    <row r="596" spans="6:17" ht="15.75" customHeight="1" x14ac:dyDescent="0.2">
      <c r="F596" s="16">
        <v>45083.269036966223</v>
      </c>
      <c r="G596" s="34">
        <v>45090.773529138161</v>
      </c>
      <c r="H596" s="27">
        <v>1410</v>
      </c>
      <c r="I596" s="27">
        <f t="shared" si="18"/>
        <v>-764.65463351210815</v>
      </c>
      <c r="J596" s="27">
        <f t="shared" si="19"/>
        <v>4310.30272735375</v>
      </c>
      <c r="K596" s="26" t="str">
        <f t="shared" si="25"/>
        <v>Good</v>
      </c>
      <c r="L596" s="25">
        <f t="shared" si="26"/>
        <v>1410</v>
      </c>
      <c r="M596" s="25">
        <f t="shared" si="20"/>
        <v>674.62057901529738</v>
      </c>
      <c r="N596" s="27">
        <f t="shared" si="21"/>
        <v>2778.601708374732</v>
      </c>
      <c r="O596" s="12" t="str">
        <f t="shared" si="22"/>
        <v>Good</v>
      </c>
      <c r="P596" s="27">
        <f t="shared" si="23"/>
        <v>1410</v>
      </c>
      <c r="Q596" s="25">
        <f t="shared" si="24"/>
        <v>1410</v>
      </c>
    </row>
    <row r="597" spans="6:17" ht="15.75" customHeight="1" x14ac:dyDescent="0.2">
      <c r="F597" s="16">
        <v>45082.68856332943</v>
      </c>
      <c r="G597" s="34">
        <v>45090.218533428008</v>
      </c>
      <c r="H597" s="27">
        <v>1370</v>
      </c>
      <c r="I597" s="27">
        <f t="shared" si="18"/>
        <v>-764.65463351210815</v>
      </c>
      <c r="J597" s="27">
        <f t="shared" si="19"/>
        <v>4310.30272735375</v>
      </c>
      <c r="K597" s="26" t="str">
        <f t="shared" si="25"/>
        <v>Good</v>
      </c>
      <c r="L597" s="25">
        <f t="shared" si="26"/>
        <v>1370</v>
      </c>
      <c r="M597" s="25">
        <f t="shared" si="20"/>
        <v>674.62057901529738</v>
      </c>
      <c r="N597" s="27">
        <f t="shared" si="21"/>
        <v>2778.601708374732</v>
      </c>
      <c r="O597" s="12" t="str">
        <f t="shared" si="22"/>
        <v>Good</v>
      </c>
      <c r="P597" s="27">
        <f t="shared" si="23"/>
        <v>1370</v>
      </c>
      <c r="Q597" s="25">
        <f t="shared" si="24"/>
        <v>1370</v>
      </c>
    </row>
    <row r="598" spans="6:17" ht="15.75" customHeight="1" x14ac:dyDescent="0.2">
      <c r="F598" s="16">
        <v>45082.154798198178</v>
      </c>
      <c r="G598" s="34">
        <v>45089.677545302111</v>
      </c>
      <c r="H598" s="27">
        <v>1543</v>
      </c>
      <c r="I598" s="27">
        <f t="shared" si="18"/>
        <v>-764.65463351210815</v>
      </c>
      <c r="J598" s="27">
        <f t="shared" si="19"/>
        <v>4310.30272735375</v>
      </c>
      <c r="K598" s="26" t="str">
        <f t="shared" si="25"/>
        <v>Good</v>
      </c>
      <c r="L598" s="25">
        <f t="shared" si="26"/>
        <v>1543</v>
      </c>
      <c r="M598" s="25">
        <f t="shared" si="20"/>
        <v>674.62057901529738</v>
      </c>
      <c r="N598" s="27">
        <f t="shared" si="21"/>
        <v>2778.601708374732</v>
      </c>
      <c r="O598" s="12" t="str">
        <f t="shared" si="22"/>
        <v>Good</v>
      </c>
      <c r="P598" s="27">
        <f t="shared" si="23"/>
        <v>1543</v>
      </c>
      <c r="Q598" s="25">
        <f t="shared" si="24"/>
        <v>1543</v>
      </c>
    </row>
    <row r="599" spans="6:17" ht="15.75" customHeight="1" x14ac:dyDescent="0.2">
      <c r="F599" s="16">
        <v>45079.851193351504</v>
      </c>
      <c r="G599" s="34">
        <v>45089.111953359192</v>
      </c>
      <c r="H599" s="27">
        <v>1395</v>
      </c>
      <c r="I599" s="27">
        <f t="shared" si="18"/>
        <v>-764.65463351210815</v>
      </c>
      <c r="J599" s="27">
        <f t="shared" si="19"/>
        <v>4310.30272735375</v>
      </c>
      <c r="K599" s="26" t="str">
        <f t="shared" si="25"/>
        <v>Good</v>
      </c>
      <c r="L599" s="25">
        <f t="shared" si="26"/>
        <v>1395</v>
      </c>
      <c r="M599" s="25">
        <f t="shared" si="20"/>
        <v>674.62057901529738</v>
      </c>
      <c r="N599" s="27">
        <f t="shared" si="21"/>
        <v>2778.601708374732</v>
      </c>
      <c r="O599" s="12" t="str">
        <f t="shared" si="22"/>
        <v>Good</v>
      </c>
      <c r="P599" s="27">
        <f t="shared" si="23"/>
        <v>1395</v>
      </c>
      <c r="Q599" s="25">
        <f t="shared" si="24"/>
        <v>1395</v>
      </c>
    </row>
    <row r="600" spans="6:17" ht="15.75" customHeight="1" x14ac:dyDescent="0.2">
      <c r="F600" s="16">
        <v>45079.254041230379</v>
      </c>
      <c r="G600" s="34">
        <v>45086.738835796881</v>
      </c>
      <c r="H600" s="27">
        <v>1475</v>
      </c>
      <c r="I600" s="27">
        <f t="shared" si="18"/>
        <v>-764.65463351210815</v>
      </c>
      <c r="J600" s="27">
        <f t="shared" si="19"/>
        <v>4310.30272735375</v>
      </c>
      <c r="K600" s="26" t="str">
        <f t="shared" si="25"/>
        <v>Good</v>
      </c>
      <c r="L600" s="25">
        <f t="shared" si="26"/>
        <v>1475</v>
      </c>
      <c r="M600" s="25">
        <f t="shared" si="20"/>
        <v>674.62057901529738</v>
      </c>
      <c r="N600" s="27">
        <f t="shared" si="21"/>
        <v>2778.601708374732</v>
      </c>
      <c r="O600" s="12" t="str">
        <f t="shared" si="22"/>
        <v>Good</v>
      </c>
      <c r="P600" s="27">
        <f t="shared" si="23"/>
        <v>1475</v>
      </c>
      <c r="Q600" s="25">
        <f t="shared" si="24"/>
        <v>1475</v>
      </c>
    </row>
    <row r="601" spans="6:17" ht="15.75" customHeight="1" x14ac:dyDescent="0.2">
      <c r="F601" s="16">
        <v>45078.690622065507</v>
      </c>
      <c r="G601" s="34">
        <v>45086.152750308975</v>
      </c>
      <c r="H601" s="27">
        <v>1529</v>
      </c>
      <c r="I601" s="27">
        <f t="shared" si="18"/>
        <v>-764.65463351210815</v>
      </c>
      <c r="J601" s="27">
        <f t="shared" si="19"/>
        <v>4310.30272735375</v>
      </c>
      <c r="K601" s="26" t="str">
        <f t="shared" si="25"/>
        <v>Good</v>
      </c>
      <c r="L601" s="25">
        <f t="shared" si="26"/>
        <v>1529</v>
      </c>
      <c r="M601" s="25">
        <f t="shared" si="20"/>
        <v>674.62057901529738</v>
      </c>
      <c r="N601" s="27">
        <f t="shared" si="21"/>
        <v>2778.601708374732</v>
      </c>
      <c r="O601" s="12" t="str">
        <f t="shared" si="22"/>
        <v>Good</v>
      </c>
      <c r="P601" s="27">
        <f t="shared" si="23"/>
        <v>1529</v>
      </c>
      <c r="Q601" s="25">
        <f t="shared" si="24"/>
        <v>1529</v>
      </c>
    </row>
    <row r="602" spans="6:17" ht="15.75" customHeight="1" x14ac:dyDescent="0.2">
      <c r="F602" s="16">
        <v>45078.110309462492</v>
      </c>
      <c r="G602" s="34">
        <v>45085.61562763463</v>
      </c>
      <c r="H602" s="27">
        <v>1507</v>
      </c>
      <c r="I602" s="27">
        <f t="shared" si="18"/>
        <v>-764.65463351210815</v>
      </c>
      <c r="J602" s="27">
        <f t="shared" si="19"/>
        <v>4310.30272735375</v>
      </c>
      <c r="K602" s="26" t="str">
        <f t="shared" si="25"/>
        <v>Good</v>
      </c>
      <c r="L602" s="25">
        <f t="shared" si="26"/>
        <v>1507</v>
      </c>
      <c r="M602" s="25">
        <f t="shared" si="20"/>
        <v>674.62057901529738</v>
      </c>
      <c r="N602" s="27">
        <f t="shared" si="21"/>
        <v>2778.601708374732</v>
      </c>
      <c r="O602" s="12" t="str">
        <f t="shared" si="22"/>
        <v>Good</v>
      </c>
      <c r="P602" s="27">
        <f t="shared" si="23"/>
        <v>1507</v>
      </c>
      <c r="Q602" s="25">
        <f t="shared" si="24"/>
        <v>1507</v>
      </c>
    </row>
    <row r="603" spans="6:17" ht="15.75" customHeight="1" x14ac:dyDescent="0.2">
      <c r="F603" s="16">
        <v>45077.559218341717</v>
      </c>
      <c r="G603" s="34">
        <v>45085.02190860681</v>
      </c>
      <c r="H603" s="27">
        <v>1708</v>
      </c>
      <c r="I603" s="27">
        <f t="shared" si="18"/>
        <v>-764.65463351210815</v>
      </c>
      <c r="J603" s="27">
        <f t="shared" si="19"/>
        <v>4310.30272735375</v>
      </c>
      <c r="K603" s="26" t="str">
        <f t="shared" si="25"/>
        <v>Good</v>
      </c>
      <c r="L603" s="25">
        <f t="shared" si="26"/>
        <v>1708</v>
      </c>
      <c r="M603" s="25">
        <f t="shared" si="20"/>
        <v>674.62057901529738</v>
      </c>
      <c r="N603" s="27">
        <f t="shared" si="21"/>
        <v>2778.601708374732</v>
      </c>
      <c r="O603" s="12" t="str">
        <f t="shared" si="22"/>
        <v>Good</v>
      </c>
      <c r="P603" s="27">
        <f t="shared" si="23"/>
        <v>1708</v>
      </c>
      <c r="Q603" s="25">
        <f t="shared" si="24"/>
        <v>1708</v>
      </c>
    </row>
    <row r="604" spans="6:17" ht="15.75" customHeight="1" x14ac:dyDescent="0.2">
      <c r="F604" s="16">
        <v>45076.98070889416</v>
      </c>
      <c r="G604" s="34">
        <v>45084.425028158228</v>
      </c>
      <c r="H604" s="27">
        <v>1560</v>
      </c>
      <c r="I604" s="27">
        <f t="shared" si="18"/>
        <v>-764.65463351210815</v>
      </c>
      <c r="J604" s="27">
        <f t="shared" si="19"/>
        <v>4310.30272735375</v>
      </c>
      <c r="K604" s="26" t="str">
        <f t="shared" si="25"/>
        <v>Good</v>
      </c>
      <c r="L604" s="25">
        <f t="shared" si="26"/>
        <v>1560</v>
      </c>
      <c r="M604" s="25">
        <f t="shared" si="20"/>
        <v>674.62057901529738</v>
      </c>
      <c r="N604" s="27">
        <f t="shared" si="21"/>
        <v>2778.601708374732</v>
      </c>
      <c r="O604" s="12" t="str">
        <f t="shared" si="22"/>
        <v>Good</v>
      </c>
      <c r="P604" s="27">
        <f t="shared" si="23"/>
        <v>1560</v>
      </c>
      <c r="Q604" s="25">
        <f t="shared" si="24"/>
        <v>1560</v>
      </c>
    </row>
    <row r="605" spans="6:17" ht="15.75" customHeight="1" x14ac:dyDescent="0.2">
      <c r="F605" s="16">
        <v>45076.40045322432</v>
      </c>
      <c r="G605" s="34">
        <v>45083.830787077721</v>
      </c>
      <c r="H605" s="27">
        <v>1520</v>
      </c>
      <c r="I605" s="27">
        <f t="shared" si="18"/>
        <v>-764.65463351210815</v>
      </c>
      <c r="J605" s="27">
        <f t="shared" si="19"/>
        <v>4310.30272735375</v>
      </c>
      <c r="K605" s="26" t="str">
        <f t="shared" si="25"/>
        <v>Good</v>
      </c>
      <c r="L605" s="25">
        <f t="shared" si="26"/>
        <v>1520</v>
      </c>
      <c r="M605" s="25">
        <f t="shared" si="20"/>
        <v>674.62057901529738</v>
      </c>
      <c r="N605" s="27">
        <f t="shared" si="21"/>
        <v>2778.601708374732</v>
      </c>
      <c r="O605" s="12" t="str">
        <f t="shared" si="22"/>
        <v>Good</v>
      </c>
      <c r="P605" s="27">
        <f t="shared" si="23"/>
        <v>1520</v>
      </c>
      <c r="Q605" s="25">
        <f t="shared" si="24"/>
        <v>1520</v>
      </c>
    </row>
    <row r="606" spans="6:17" ht="15.75" customHeight="1" x14ac:dyDescent="0.2">
      <c r="F606" s="16">
        <v>45075.843030755641</v>
      </c>
      <c r="G606" s="34">
        <v>45083.231782094095</v>
      </c>
      <c r="H606" s="27">
        <v>1676</v>
      </c>
      <c r="I606" s="27">
        <f t="shared" si="18"/>
        <v>-764.65463351210815</v>
      </c>
      <c r="J606" s="27">
        <f t="shared" si="19"/>
        <v>4310.30272735375</v>
      </c>
      <c r="K606" s="26" t="str">
        <f t="shared" si="25"/>
        <v>Good</v>
      </c>
      <c r="L606" s="25">
        <f t="shared" si="26"/>
        <v>1676</v>
      </c>
      <c r="M606" s="25">
        <f t="shared" si="20"/>
        <v>674.62057901529738</v>
      </c>
      <c r="N606" s="27">
        <f t="shared" si="21"/>
        <v>2778.601708374732</v>
      </c>
      <c r="O606" s="12" t="str">
        <f t="shared" si="22"/>
        <v>Good</v>
      </c>
      <c r="P606" s="27">
        <f t="shared" si="23"/>
        <v>1676</v>
      </c>
      <c r="Q606" s="25">
        <f t="shared" si="24"/>
        <v>1676</v>
      </c>
    </row>
    <row r="607" spans="6:17" ht="15.75" customHeight="1" x14ac:dyDescent="0.2">
      <c r="F607" s="16">
        <v>45075.246506985102</v>
      </c>
      <c r="G607" s="34">
        <v>45082.626210891838</v>
      </c>
      <c r="H607" s="27">
        <v>1579</v>
      </c>
      <c r="I607" s="27">
        <f t="shared" si="18"/>
        <v>-764.65463351210815</v>
      </c>
      <c r="J607" s="27">
        <f t="shared" si="19"/>
        <v>4310.30272735375</v>
      </c>
      <c r="K607" s="26" t="str">
        <f t="shared" si="25"/>
        <v>Good</v>
      </c>
      <c r="L607" s="25">
        <f t="shared" si="26"/>
        <v>1579</v>
      </c>
      <c r="M607" s="25">
        <f t="shared" si="20"/>
        <v>674.62057901529738</v>
      </c>
      <c r="N607" s="27">
        <f t="shared" si="21"/>
        <v>2778.601708374732</v>
      </c>
      <c r="O607" s="12" t="str">
        <f t="shared" si="22"/>
        <v>Good</v>
      </c>
      <c r="P607" s="27">
        <f t="shared" si="23"/>
        <v>1579</v>
      </c>
      <c r="Q607" s="25">
        <f t="shared" si="24"/>
        <v>1579</v>
      </c>
    </row>
    <row r="608" spans="6:17" ht="15.75" customHeight="1" x14ac:dyDescent="0.2">
      <c r="F608" s="16">
        <v>45072.861993564366</v>
      </c>
      <c r="G608" s="34">
        <v>45082.056178657054</v>
      </c>
      <c r="H608" s="27">
        <v>1416</v>
      </c>
      <c r="I608" s="27">
        <f t="shared" si="18"/>
        <v>-764.65463351210815</v>
      </c>
      <c r="J608" s="27">
        <f t="shared" si="19"/>
        <v>4310.30272735375</v>
      </c>
      <c r="K608" s="26" t="str">
        <f t="shared" si="25"/>
        <v>Good</v>
      </c>
      <c r="L608" s="25">
        <f t="shared" si="26"/>
        <v>1416</v>
      </c>
      <c r="M608" s="25">
        <f t="shared" si="20"/>
        <v>674.62057901529738</v>
      </c>
      <c r="N608" s="27">
        <f t="shared" si="21"/>
        <v>2778.601708374732</v>
      </c>
      <c r="O608" s="12" t="str">
        <f t="shared" si="22"/>
        <v>Good</v>
      </c>
      <c r="P608" s="27">
        <f t="shared" si="23"/>
        <v>1416</v>
      </c>
      <c r="Q608" s="25">
        <f t="shared" si="24"/>
        <v>1416</v>
      </c>
    </row>
    <row r="609" spans="6:17" ht="15.75" customHeight="1" x14ac:dyDescent="0.2">
      <c r="F609" s="16">
        <v>45072.293849321548</v>
      </c>
      <c r="G609" s="34">
        <v>45079.740003506224</v>
      </c>
      <c r="H609" s="27">
        <v>1342</v>
      </c>
      <c r="I609" s="27">
        <f t="shared" si="18"/>
        <v>-764.65463351210815</v>
      </c>
      <c r="J609" s="27">
        <f t="shared" si="19"/>
        <v>4310.30272735375</v>
      </c>
      <c r="K609" s="26" t="str">
        <f t="shared" si="25"/>
        <v>Good</v>
      </c>
      <c r="L609" s="25">
        <f t="shared" si="26"/>
        <v>1342</v>
      </c>
      <c r="M609" s="25">
        <f t="shared" si="20"/>
        <v>674.62057901529738</v>
      </c>
      <c r="N609" s="27">
        <f t="shared" si="21"/>
        <v>2778.601708374732</v>
      </c>
      <c r="O609" s="12" t="str">
        <f t="shared" si="22"/>
        <v>Good</v>
      </c>
      <c r="P609" s="27">
        <f t="shared" si="23"/>
        <v>1342</v>
      </c>
      <c r="Q609" s="25">
        <f t="shared" si="24"/>
        <v>1342</v>
      </c>
    </row>
    <row r="610" spans="6:17" ht="15.75" customHeight="1" x14ac:dyDescent="0.2">
      <c r="F610" s="16">
        <v>45071.695988842883</v>
      </c>
      <c r="G610" s="34">
        <v>45079.183522751984</v>
      </c>
      <c r="H610" s="27">
        <v>1436</v>
      </c>
      <c r="I610" s="27">
        <f t="shared" si="18"/>
        <v>-764.65463351210815</v>
      </c>
      <c r="J610" s="27">
        <f t="shared" si="19"/>
        <v>4310.30272735375</v>
      </c>
      <c r="K610" s="26" t="str">
        <f t="shared" si="25"/>
        <v>Good</v>
      </c>
      <c r="L610" s="25">
        <f t="shared" si="26"/>
        <v>1436</v>
      </c>
      <c r="M610" s="25">
        <f t="shared" si="20"/>
        <v>674.62057901529738</v>
      </c>
      <c r="N610" s="27">
        <f t="shared" si="21"/>
        <v>2778.601708374732</v>
      </c>
      <c r="O610" s="12" t="str">
        <f t="shared" si="22"/>
        <v>Good</v>
      </c>
      <c r="P610" s="27">
        <f t="shared" si="23"/>
        <v>1436</v>
      </c>
      <c r="Q610" s="25">
        <f t="shared" si="24"/>
        <v>1436</v>
      </c>
    </row>
    <row r="611" spans="6:17" ht="15.75" customHeight="1" x14ac:dyDescent="0.2">
      <c r="F611" s="16">
        <v>45071.086883449629</v>
      </c>
      <c r="G611" s="34">
        <v>45078.613723412025</v>
      </c>
      <c r="H611" s="27">
        <v>1505</v>
      </c>
      <c r="I611" s="27">
        <f t="shared" si="18"/>
        <v>-764.65463351210815</v>
      </c>
      <c r="J611" s="27">
        <f t="shared" si="19"/>
        <v>4310.30272735375</v>
      </c>
      <c r="K611" s="26" t="str">
        <f t="shared" si="25"/>
        <v>Good</v>
      </c>
      <c r="L611" s="25">
        <f t="shared" si="26"/>
        <v>1505</v>
      </c>
      <c r="M611" s="25">
        <f t="shared" si="20"/>
        <v>674.62057901529738</v>
      </c>
      <c r="N611" s="27">
        <f t="shared" si="21"/>
        <v>2778.601708374732</v>
      </c>
      <c r="O611" s="12" t="str">
        <f t="shared" si="22"/>
        <v>Good</v>
      </c>
      <c r="P611" s="27">
        <f t="shared" si="23"/>
        <v>1505</v>
      </c>
      <c r="Q611" s="25">
        <f t="shared" si="24"/>
        <v>1505</v>
      </c>
    </row>
    <row r="612" spans="6:17" ht="15.75" customHeight="1" x14ac:dyDescent="0.2">
      <c r="F612" s="16">
        <v>45070.551977883173</v>
      </c>
      <c r="G612" s="34">
        <v>45078.052875866095</v>
      </c>
      <c r="H612" s="27">
        <v>1441</v>
      </c>
      <c r="I612" s="27">
        <f t="shared" si="18"/>
        <v>-764.65463351210815</v>
      </c>
      <c r="J612" s="27">
        <f t="shared" si="19"/>
        <v>4310.30272735375</v>
      </c>
      <c r="K612" s="26" t="str">
        <f t="shared" si="25"/>
        <v>Good</v>
      </c>
      <c r="L612" s="25">
        <f t="shared" si="26"/>
        <v>1441</v>
      </c>
      <c r="M612" s="25">
        <f t="shared" si="20"/>
        <v>674.62057901529738</v>
      </c>
      <c r="N612" s="27">
        <f t="shared" si="21"/>
        <v>2778.601708374732</v>
      </c>
      <c r="O612" s="12" t="str">
        <f t="shared" si="22"/>
        <v>Good</v>
      </c>
      <c r="P612" s="27">
        <f t="shared" si="23"/>
        <v>1441</v>
      </c>
      <c r="Q612" s="25">
        <f t="shared" si="24"/>
        <v>1441</v>
      </c>
    </row>
    <row r="613" spans="6:17" ht="15.75" customHeight="1" x14ac:dyDescent="0.2">
      <c r="F613" s="16">
        <v>45069.939851789859</v>
      </c>
      <c r="G613" s="34">
        <v>45077.490237911261</v>
      </c>
      <c r="H613" s="27">
        <v>1675</v>
      </c>
      <c r="I613" s="27">
        <f t="shared" si="18"/>
        <v>-764.65463351210815</v>
      </c>
      <c r="J613" s="27">
        <f t="shared" si="19"/>
        <v>4310.30272735375</v>
      </c>
      <c r="K613" s="26" t="str">
        <f t="shared" si="25"/>
        <v>Good</v>
      </c>
      <c r="L613" s="25">
        <f t="shared" si="26"/>
        <v>1675</v>
      </c>
      <c r="M613" s="25">
        <f t="shared" si="20"/>
        <v>674.62057901529738</v>
      </c>
      <c r="N613" s="27">
        <f t="shared" si="21"/>
        <v>2778.601708374732</v>
      </c>
      <c r="O613" s="12" t="str">
        <f t="shared" si="22"/>
        <v>Good</v>
      </c>
      <c r="P613" s="27">
        <f t="shared" si="23"/>
        <v>1675</v>
      </c>
      <c r="Q613" s="25">
        <f t="shared" si="24"/>
        <v>1675</v>
      </c>
    </row>
    <row r="614" spans="6:17" ht="15.75" customHeight="1" x14ac:dyDescent="0.2">
      <c r="F614" s="16">
        <v>45069.355430230193</v>
      </c>
      <c r="G614" s="34">
        <v>45076.90360672005</v>
      </c>
      <c r="H614" s="27">
        <v>1527</v>
      </c>
      <c r="I614" s="27">
        <f t="shared" si="18"/>
        <v>-764.65463351210815</v>
      </c>
      <c r="J614" s="27">
        <f t="shared" si="19"/>
        <v>4310.30272735375</v>
      </c>
      <c r="K614" s="26" t="str">
        <f t="shared" si="25"/>
        <v>Good</v>
      </c>
      <c r="L614" s="25">
        <f t="shared" si="26"/>
        <v>1527</v>
      </c>
      <c r="M614" s="25">
        <f t="shared" si="20"/>
        <v>674.62057901529738</v>
      </c>
      <c r="N614" s="27">
        <f t="shared" si="21"/>
        <v>2778.601708374732</v>
      </c>
      <c r="O614" s="12" t="str">
        <f t="shared" si="22"/>
        <v>Good</v>
      </c>
      <c r="P614" s="27">
        <f t="shared" si="23"/>
        <v>1527</v>
      </c>
      <c r="Q614" s="25">
        <f t="shared" si="24"/>
        <v>1527</v>
      </c>
    </row>
    <row r="615" spans="6:17" ht="15.75" customHeight="1" x14ac:dyDescent="0.2">
      <c r="F615" s="16">
        <v>45068.803188196514</v>
      </c>
      <c r="G615" s="34">
        <v>45076.364621846937</v>
      </c>
      <c r="H615" s="27">
        <v>1354</v>
      </c>
      <c r="I615" s="27">
        <f t="shared" si="18"/>
        <v>-764.65463351210815</v>
      </c>
      <c r="J615" s="27">
        <f t="shared" si="19"/>
        <v>4310.30272735375</v>
      </c>
      <c r="K615" s="26" t="str">
        <f t="shared" si="25"/>
        <v>Good</v>
      </c>
      <c r="L615" s="25">
        <f t="shared" si="26"/>
        <v>1354</v>
      </c>
      <c r="M615" s="25">
        <f t="shared" si="20"/>
        <v>674.62057901529738</v>
      </c>
      <c r="N615" s="27">
        <f t="shared" si="21"/>
        <v>2778.601708374732</v>
      </c>
      <c r="O615" s="12" t="str">
        <f t="shared" si="22"/>
        <v>Good</v>
      </c>
      <c r="P615" s="27">
        <f t="shared" si="23"/>
        <v>1354</v>
      </c>
      <c r="Q615" s="25">
        <f t="shared" si="24"/>
        <v>1354</v>
      </c>
    </row>
    <row r="616" spans="6:17" ht="15.75" customHeight="1" x14ac:dyDescent="0.2">
      <c r="F616" s="16">
        <v>45068.245058326218</v>
      </c>
      <c r="G616" s="34">
        <v>45075.756842032373</v>
      </c>
      <c r="H616" s="27">
        <v>1524</v>
      </c>
      <c r="I616" s="27">
        <f t="shared" si="18"/>
        <v>-764.65463351210815</v>
      </c>
      <c r="J616" s="27">
        <f t="shared" si="19"/>
        <v>4310.30272735375</v>
      </c>
      <c r="K616" s="26" t="str">
        <f t="shared" si="25"/>
        <v>Good</v>
      </c>
      <c r="L616" s="25">
        <f t="shared" si="26"/>
        <v>1524</v>
      </c>
      <c r="M616" s="25">
        <f t="shared" si="20"/>
        <v>674.62057901529738</v>
      </c>
      <c r="N616" s="27">
        <f t="shared" si="21"/>
        <v>2778.601708374732</v>
      </c>
      <c r="O616" s="12" t="str">
        <f t="shared" si="22"/>
        <v>Good</v>
      </c>
      <c r="P616" s="27">
        <f t="shared" si="23"/>
        <v>1524</v>
      </c>
      <c r="Q616" s="25">
        <f t="shared" si="24"/>
        <v>1524</v>
      </c>
    </row>
    <row r="617" spans="6:17" ht="15.75" customHeight="1" x14ac:dyDescent="0.2">
      <c r="F617" s="16">
        <v>45065.468507307065</v>
      </c>
      <c r="G617" s="34">
        <v>45075.180924716704</v>
      </c>
      <c r="H617" s="27">
        <v>1420</v>
      </c>
      <c r="I617" s="27">
        <f t="shared" si="18"/>
        <v>-764.65463351210815</v>
      </c>
      <c r="J617" s="27">
        <f t="shared" si="19"/>
        <v>4310.30272735375</v>
      </c>
      <c r="K617" s="26" t="str">
        <f t="shared" si="25"/>
        <v>Good</v>
      </c>
      <c r="L617" s="25">
        <f t="shared" si="26"/>
        <v>1420</v>
      </c>
      <c r="M617" s="25">
        <f t="shared" si="20"/>
        <v>674.62057901529738</v>
      </c>
      <c r="N617" s="27">
        <f t="shared" si="21"/>
        <v>2778.601708374732</v>
      </c>
      <c r="O617" s="12" t="str">
        <f t="shared" si="22"/>
        <v>Good</v>
      </c>
      <c r="P617" s="27">
        <f t="shared" si="23"/>
        <v>1420</v>
      </c>
      <c r="Q617" s="25">
        <f t="shared" si="24"/>
        <v>1420</v>
      </c>
    </row>
    <row r="618" spans="6:17" ht="15.75" customHeight="1" x14ac:dyDescent="0.2">
      <c r="F618" s="16">
        <v>45064.894228575424</v>
      </c>
      <c r="G618" s="34">
        <v>45072.922874409371</v>
      </c>
      <c r="H618" s="27">
        <v>1531</v>
      </c>
      <c r="I618" s="27">
        <f t="shared" si="18"/>
        <v>-764.65463351210815</v>
      </c>
      <c r="J618" s="27">
        <f t="shared" si="19"/>
        <v>4310.30272735375</v>
      </c>
      <c r="K618" s="26" t="str">
        <f t="shared" si="25"/>
        <v>Good</v>
      </c>
      <c r="L618" s="25">
        <f t="shared" si="26"/>
        <v>1531</v>
      </c>
      <c r="M618" s="25">
        <f t="shared" si="20"/>
        <v>674.62057901529738</v>
      </c>
      <c r="N618" s="27">
        <f t="shared" si="21"/>
        <v>2778.601708374732</v>
      </c>
      <c r="O618" s="12" t="str">
        <f t="shared" si="22"/>
        <v>Good</v>
      </c>
      <c r="P618" s="27">
        <f t="shared" si="23"/>
        <v>1531</v>
      </c>
      <c r="Q618" s="25">
        <f t="shared" si="24"/>
        <v>1531</v>
      </c>
    </row>
    <row r="619" spans="6:17" ht="15.75" customHeight="1" x14ac:dyDescent="0.2">
      <c r="F619" s="16">
        <v>45064.293146027572</v>
      </c>
      <c r="G619" s="34">
        <v>45072.315356991661</v>
      </c>
      <c r="H619" s="27">
        <v>1414</v>
      </c>
      <c r="I619" s="27">
        <f t="shared" si="18"/>
        <v>-764.65463351210815</v>
      </c>
      <c r="J619" s="27">
        <f t="shared" si="19"/>
        <v>4310.30272735375</v>
      </c>
      <c r="K619" s="26" t="str">
        <f t="shared" si="25"/>
        <v>Good</v>
      </c>
      <c r="L619" s="25">
        <f t="shared" si="26"/>
        <v>1414</v>
      </c>
      <c r="M619" s="25">
        <f t="shared" si="20"/>
        <v>674.62057901529738</v>
      </c>
      <c r="N619" s="27">
        <f t="shared" si="21"/>
        <v>2778.601708374732</v>
      </c>
      <c r="O619" s="12" t="str">
        <f t="shared" si="22"/>
        <v>Good</v>
      </c>
      <c r="P619" s="27">
        <f t="shared" si="23"/>
        <v>1414</v>
      </c>
      <c r="Q619" s="25">
        <f t="shared" si="24"/>
        <v>1414</v>
      </c>
    </row>
    <row r="620" spans="6:17" ht="15.75" customHeight="1" x14ac:dyDescent="0.2">
      <c r="F620" s="16">
        <v>45063.705375863246</v>
      </c>
      <c r="G620" s="34">
        <v>45071.783713938479</v>
      </c>
      <c r="H620" s="27">
        <v>1640</v>
      </c>
      <c r="I620" s="27">
        <f t="shared" si="18"/>
        <v>-764.65463351210815</v>
      </c>
      <c r="J620" s="27">
        <f t="shared" si="19"/>
        <v>4310.30272735375</v>
      </c>
      <c r="K620" s="26" t="str">
        <f t="shared" si="25"/>
        <v>Good</v>
      </c>
      <c r="L620" s="25">
        <f t="shared" si="26"/>
        <v>1640</v>
      </c>
      <c r="M620" s="25">
        <f t="shared" si="20"/>
        <v>674.62057901529738</v>
      </c>
      <c r="N620" s="27">
        <f t="shared" si="21"/>
        <v>2778.601708374732</v>
      </c>
      <c r="O620" s="12" t="str">
        <f t="shared" si="22"/>
        <v>Good</v>
      </c>
      <c r="P620" s="27">
        <f t="shared" si="23"/>
        <v>1640</v>
      </c>
      <c r="Q620" s="25">
        <f t="shared" si="24"/>
        <v>1640</v>
      </c>
    </row>
    <row r="621" spans="6:17" ht="15.75" customHeight="1" x14ac:dyDescent="0.2">
      <c r="F621" s="16">
        <v>45063.128173272366</v>
      </c>
      <c r="G621" s="34">
        <v>45071.24900301289</v>
      </c>
      <c r="H621" s="27">
        <v>1467</v>
      </c>
      <c r="I621" s="27">
        <f t="shared" si="18"/>
        <v>-764.65463351210815</v>
      </c>
      <c r="J621" s="27">
        <f t="shared" si="19"/>
        <v>4310.30272735375</v>
      </c>
      <c r="K621" s="26" t="str">
        <f t="shared" si="25"/>
        <v>Good</v>
      </c>
      <c r="L621" s="25">
        <f t="shared" si="26"/>
        <v>1467</v>
      </c>
      <c r="M621" s="25">
        <f t="shared" si="20"/>
        <v>674.62057901529738</v>
      </c>
      <c r="N621" s="27">
        <f t="shared" si="21"/>
        <v>2778.601708374732</v>
      </c>
      <c r="O621" s="12" t="str">
        <f t="shared" si="22"/>
        <v>Good</v>
      </c>
      <c r="P621" s="27">
        <f t="shared" si="23"/>
        <v>1467</v>
      </c>
      <c r="Q621" s="25">
        <f t="shared" si="24"/>
        <v>1467</v>
      </c>
    </row>
    <row r="622" spans="6:17" ht="15.75" customHeight="1" x14ac:dyDescent="0.2">
      <c r="F622" s="16">
        <v>45062.562842994623</v>
      </c>
      <c r="G622" s="34">
        <v>45070.699485596648</v>
      </c>
      <c r="H622" s="27">
        <v>1648</v>
      </c>
      <c r="I622" s="27">
        <f t="shared" si="18"/>
        <v>-764.65463351210815</v>
      </c>
      <c r="J622" s="27">
        <f t="shared" si="19"/>
        <v>4310.30272735375</v>
      </c>
      <c r="K622" s="26" t="str">
        <f t="shared" si="25"/>
        <v>Good</v>
      </c>
      <c r="L622" s="25">
        <f t="shared" si="26"/>
        <v>1648</v>
      </c>
      <c r="M622" s="25">
        <f t="shared" si="20"/>
        <v>674.62057901529738</v>
      </c>
      <c r="N622" s="27">
        <f t="shared" si="21"/>
        <v>2778.601708374732</v>
      </c>
      <c r="O622" s="12" t="str">
        <f t="shared" si="22"/>
        <v>Good</v>
      </c>
      <c r="P622" s="27">
        <f t="shared" si="23"/>
        <v>1648</v>
      </c>
      <c r="Q622" s="25">
        <f t="shared" si="24"/>
        <v>1648</v>
      </c>
    </row>
    <row r="623" spans="6:17" ht="15.75" customHeight="1" x14ac:dyDescent="0.2">
      <c r="F623" s="16">
        <v>45062.024436249201</v>
      </c>
      <c r="G623" s="34">
        <v>45070.121455316927</v>
      </c>
      <c r="H623" s="27">
        <v>1530</v>
      </c>
      <c r="I623" s="27">
        <f t="shared" si="18"/>
        <v>-764.65463351210815</v>
      </c>
      <c r="J623" s="27">
        <f t="shared" si="19"/>
        <v>4310.30272735375</v>
      </c>
      <c r="K623" s="26" t="str">
        <f t="shared" si="25"/>
        <v>Good</v>
      </c>
      <c r="L623" s="25">
        <f t="shared" si="26"/>
        <v>1530</v>
      </c>
      <c r="M623" s="25">
        <f t="shared" si="20"/>
        <v>674.62057901529738</v>
      </c>
      <c r="N623" s="27">
        <f t="shared" si="21"/>
        <v>2778.601708374732</v>
      </c>
      <c r="O623" s="12" t="str">
        <f t="shared" si="22"/>
        <v>Good</v>
      </c>
      <c r="P623" s="27">
        <f t="shared" si="23"/>
        <v>1530</v>
      </c>
      <c r="Q623" s="25">
        <f t="shared" si="24"/>
        <v>1530</v>
      </c>
    </row>
    <row r="624" spans="6:17" ht="15.75" customHeight="1" x14ac:dyDescent="0.2">
      <c r="F624" s="16">
        <v>45061.444930604455</v>
      </c>
      <c r="G624" s="34">
        <v>45069.542711597845</v>
      </c>
      <c r="H624" s="27">
        <v>1588</v>
      </c>
      <c r="I624" s="27">
        <f t="shared" si="18"/>
        <v>-764.65463351210815</v>
      </c>
      <c r="J624" s="27">
        <f t="shared" si="19"/>
        <v>4310.30272735375</v>
      </c>
      <c r="K624" s="26" t="str">
        <f t="shared" si="25"/>
        <v>Good</v>
      </c>
      <c r="L624" s="25">
        <f t="shared" si="26"/>
        <v>1588</v>
      </c>
      <c r="M624" s="25">
        <f t="shared" si="20"/>
        <v>674.62057901529738</v>
      </c>
      <c r="N624" s="27">
        <f t="shared" si="21"/>
        <v>2778.601708374732</v>
      </c>
      <c r="O624" s="12" t="str">
        <f t="shared" si="22"/>
        <v>Good</v>
      </c>
      <c r="P624" s="27">
        <f t="shared" si="23"/>
        <v>1588</v>
      </c>
      <c r="Q624" s="25">
        <f t="shared" si="24"/>
        <v>1588</v>
      </c>
    </row>
    <row r="625" spans="6:17" ht="15.75" customHeight="1" x14ac:dyDescent="0.2">
      <c r="F625" s="16">
        <v>45058.606053309952</v>
      </c>
      <c r="G625" s="34">
        <v>45068.933627403596</v>
      </c>
      <c r="H625" s="27">
        <v>1588</v>
      </c>
      <c r="I625" s="27">
        <f t="shared" si="18"/>
        <v>-764.65463351210815</v>
      </c>
      <c r="J625" s="27">
        <f t="shared" si="19"/>
        <v>4310.30272735375</v>
      </c>
      <c r="K625" s="26" t="str">
        <f t="shared" si="25"/>
        <v>Good</v>
      </c>
      <c r="L625" s="25">
        <f t="shared" si="26"/>
        <v>1588</v>
      </c>
      <c r="M625" s="25">
        <f t="shared" si="20"/>
        <v>674.62057901529738</v>
      </c>
      <c r="N625" s="27">
        <f t="shared" si="21"/>
        <v>2778.601708374732</v>
      </c>
      <c r="O625" s="12" t="str">
        <f t="shared" si="22"/>
        <v>Good</v>
      </c>
      <c r="P625" s="27">
        <f t="shared" si="23"/>
        <v>1588</v>
      </c>
      <c r="Q625" s="25">
        <f t="shared" si="24"/>
        <v>1588</v>
      </c>
    </row>
    <row r="626" spans="6:17" ht="15.75" customHeight="1" x14ac:dyDescent="0.2">
      <c r="F626" s="16">
        <v>45058.011380469885</v>
      </c>
      <c r="G626" s="34">
        <v>45068.365981864226</v>
      </c>
      <c r="H626" s="27">
        <v>1387</v>
      </c>
      <c r="I626" s="27">
        <f t="shared" si="18"/>
        <v>-764.65463351210815</v>
      </c>
      <c r="J626" s="27">
        <f t="shared" si="19"/>
        <v>4310.30272735375</v>
      </c>
      <c r="K626" s="26" t="str">
        <f t="shared" si="25"/>
        <v>Good</v>
      </c>
      <c r="L626" s="25">
        <f t="shared" si="26"/>
        <v>1387</v>
      </c>
      <c r="M626" s="25">
        <f t="shared" si="20"/>
        <v>674.62057901529738</v>
      </c>
      <c r="N626" s="27">
        <f t="shared" si="21"/>
        <v>2778.601708374732</v>
      </c>
      <c r="O626" s="12" t="str">
        <f t="shared" si="22"/>
        <v>Good</v>
      </c>
      <c r="P626" s="27">
        <f t="shared" si="23"/>
        <v>1387</v>
      </c>
      <c r="Q626" s="25">
        <f t="shared" si="24"/>
        <v>1387</v>
      </c>
    </row>
    <row r="627" spans="6:17" ht="15.75" customHeight="1" x14ac:dyDescent="0.2">
      <c r="F627" s="16">
        <v>45057.465190781812</v>
      </c>
      <c r="G627" s="34">
        <v>45065.544520624382</v>
      </c>
      <c r="H627" s="27">
        <v>1313</v>
      </c>
      <c r="I627" s="27">
        <f t="shared" si="18"/>
        <v>-764.65463351210815</v>
      </c>
      <c r="J627" s="27">
        <f t="shared" si="19"/>
        <v>4310.30272735375</v>
      </c>
      <c r="K627" s="26" t="str">
        <f t="shared" si="25"/>
        <v>Good</v>
      </c>
      <c r="L627" s="25">
        <f t="shared" si="26"/>
        <v>1313</v>
      </c>
      <c r="M627" s="25">
        <f t="shared" si="20"/>
        <v>674.62057901529738</v>
      </c>
      <c r="N627" s="27">
        <f t="shared" si="21"/>
        <v>2778.601708374732</v>
      </c>
      <c r="O627" s="12" t="str">
        <f t="shared" si="22"/>
        <v>Good</v>
      </c>
      <c r="P627" s="27">
        <f t="shared" si="23"/>
        <v>1313</v>
      </c>
      <c r="Q627" s="25">
        <f t="shared" si="24"/>
        <v>1313</v>
      </c>
    </row>
    <row r="628" spans="6:17" ht="15.75" customHeight="1" x14ac:dyDescent="0.2">
      <c r="F628" s="16">
        <v>45056.865781832726</v>
      </c>
      <c r="G628" s="34">
        <v>45064.97463925089</v>
      </c>
      <c r="H628" s="27">
        <v>1499</v>
      </c>
      <c r="I628" s="27">
        <f t="shared" si="18"/>
        <v>-764.65463351210815</v>
      </c>
      <c r="J628" s="27">
        <f t="shared" si="19"/>
        <v>4310.30272735375</v>
      </c>
      <c r="K628" s="26" t="str">
        <f t="shared" si="25"/>
        <v>Good</v>
      </c>
      <c r="L628" s="25">
        <f t="shared" si="26"/>
        <v>1499</v>
      </c>
      <c r="M628" s="25">
        <f t="shared" si="20"/>
        <v>674.62057901529738</v>
      </c>
      <c r="N628" s="27">
        <f t="shared" si="21"/>
        <v>2778.601708374732</v>
      </c>
      <c r="O628" s="12" t="str">
        <f t="shared" si="22"/>
        <v>Good</v>
      </c>
      <c r="P628" s="27">
        <f t="shared" si="23"/>
        <v>1499</v>
      </c>
      <c r="Q628" s="25">
        <f t="shared" si="24"/>
        <v>1499</v>
      </c>
    </row>
    <row r="629" spans="6:17" ht="15.75" customHeight="1" x14ac:dyDescent="0.2">
      <c r="F629" s="16">
        <v>45056.319770713439</v>
      </c>
      <c r="G629" s="34">
        <v>45064.386790587807</v>
      </c>
      <c r="H629" s="27">
        <v>1618</v>
      </c>
      <c r="I629" s="27">
        <f t="shared" si="18"/>
        <v>-764.65463351210815</v>
      </c>
      <c r="J629" s="27">
        <f t="shared" si="19"/>
        <v>4310.30272735375</v>
      </c>
      <c r="K629" s="26" t="str">
        <f t="shared" si="25"/>
        <v>Good</v>
      </c>
      <c r="L629" s="25">
        <f t="shared" si="26"/>
        <v>1618</v>
      </c>
      <c r="M629" s="25">
        <f t="shared" si="20"/>
        <v>674.62057901529738</v>
      </c>
      <c r="N629" s="27">
        <f t="shared" si="21"/>
        <v>2778.601708374732</v>
      </c>
      <c r="O629" s="12" t="str">
        <f t="shared" si="22"/>
        <v>Good</v>
      </c>
      <c r="P629" s="27">
        <f t="shared" si="23"/>
        <v>1618</v>
      </c>
      <c r="Q629" s="25">
        <f t="shared" si="24"/>
        <v>1618</v>
      </c>
    </row>
    <row r="630" spans="6:17" ht="15.75" customHeight="1" x14ac:dyDescent="0.2">
      <c r="F630" s="16">
        <v>45055.76556056548</v>
      </c>
      <c r="G630" s="34">
        <v>45063.804434833561</v>
      </c>
      <c r="H630" s="27">
        <v>1359</v>
      </c>
      <c r="I630" s="27">
        <f t="shared" si="18"/>
        <v>-764.65463351210815</v>
      </c>
      <c r="J630" s="27">
        <f t="shared" si="19"/>
        <v>4310.30272735375</v>
      </c>
      <c r="K630" s="26" t="str">
        <f t="shared" si="25"/>
        <v>Good</v>
      </c>
      <c r="L630" s="25">
        <f t="shared" si="26"/>
        <v>1359</v>
      </c>
      <c r="M630" s="25">
        <f t="shared" si="20"/>
        <v>674.62057901529738</v>
      </c>
      <c r="N630" s="27">
        <f t="shared" si="21"/>
        <v>2778.601708374732</v>
      </c>
      <c r="O630" s="12" t="str">
        <f t="shared" si="22"/>
        <v>Good</v>
      </c>
      <c r="P630" s="27">
        <f t="shared" si="23"/>
        <v>1359</v>
      </c>
      <c r="Q630" s="25">
        <f t="shared" si="24"/>
        <v>1359</v>
      </c>
    </row>
    <row r="631" spans="6:17" ht="15.75" customHeight="1" x14ac:dyDescent="0.2">
      <c r="F631" s="16">
        <v>45055.200336663715</v>
      </c>
      <c r="G631" s="34">
        <v>45063.194754068099</v>
      </c>
      <c r="H631" s="27">
        <v>1576</v>
      </c>
      <c r="I631" s="27">
        <f t="shared" si="18"/>
        <v>-764.65463351210815</v>
      </c>
      <c r="J631" s="27">
        <f t="shared" si="19"/>
        <v>4310.30272735375</v>
      </c>
      <c r="K631" s="26" t="str">
        <f t="shared" si="25"/>
        <v>Good</v>
      </c>
      <c r="L631" s="25">
        <f t="shared" si="26"/>
        <v>1576</v>
      </c>
      <c r="M631" s="25">
        <f t="shared" si="20"/>
        <v>674.62057901529738</v>
      </c>
      <c r="N631" s="27">
        <f t="shared" si="21"/>
        <v>2778.601708374732</v>
      </c>
      <c r="O631" s="12" t="str">
        <f t="shared" si="22"/>
        <v>Good</v>
      </c>
      <c r="P631" s="27">
        <f t="shared" si="23"/>
        <v>1576</v>
      </c>
      <c r="Q631" s="25">
        <f t="shared" si="24"/>
        <v>1576</v>
      </c>
    </row>
    <row r="632" spans="6:17" ht="15.75" customHeight="1" x14ac:dyDescent="0.2">
      <c r="F632" s="16">
        <v>45054.635672319615</v>
      </c>
      <c r="G632" s="34">
        <v>45062.636459698333</v>
      </c>
      <c r="H632" s="27">
        <v>1417</v>
      </c>
      <c r="I632" s="27">
        <f t="shared" si="18"/>
        <v>-764.65463351210815</v>
      </c>
      <c r="J632" s="27">
        <f t="shared" si="19"/>
        <v>4310.30272735375</v>
      </c>
      <c r="K632" s="26" t="str">
        <f t="shared" si="25"/>
        <v>Good</v>
      </c>
      <c r="L632" s="25">
        <f t="shared" si="26"/>
        <v>1417</v>
      </c>
      <c r="M632" s="25">
        <f t="shared" si="20"/>
        <v>674.62057901529738</v>
      </c>
      <c r="N632" s="27">
        <f t="shared" si="21"/>
        <v>2778.601708374732</v>
      </c>
      <c r="O632" s="12" t="str">
        <f t="shared" si="22"/>
        <v>Good</v>
      </c>
      <c r="P632" s="27">
        <f t="shared" si="23"/>
        <v>1417</v>
      </c>
      <c r="Q632" s="25">
        <f t="shared" si="24"/>
        <v>1417</v>
      </c>
    </row>
    <row r="633" spans="6:17" ht="15.75" customHeight="1" x14ac:dyDescent="0.2">
      <c r="F633" s="16">
        <v>45054.099909614561</v>
      </c>
      <c r="G633" s="34">
        <v>45062.092413385872</v>
      </c>
      <c r="H633" s="27">
        <v>1406</v>
      </c>
      <c r="I633" s="27">
        <f t="shared" si="18"/>
        <v>-764.65463351210815</v>
      </c>
      <c r="J633" s="27">
        <f t="shared" si="19"/>
        <v>4310.30272735375</v>
      </c>
      <c r="K633" s="26" t="str">
        <f t="shared" si="25"/>
        <v>Good</v>
      </c>
      <c r="L633" s="25">
        <f t="shared" si="26"/>
        <v>1406</v>
      </c>
      <c r="M633" s="25">
        <f t="shared" si="20"/>
        <v>674.62057901529738</v>
      </c>
      <c r="N633" s="27">
        <f t="shared" si="21"/>
        <v>2778.601708374732</v>
      </c>
      <c r="O633" s="12" t="str">
        <f t="shared" si="22"/>
        <v>Good</v>
      </c>
      <c r="P633" s="27">
        <f t="shared" si="23"/>
        <v>1406</v>
      </c>
      <c r="Q633" s="25">
        <f t="shared" si="24"/>
        <v>1406</v>
      </c>
    </row>
    <row r="634" spans="6:17" ht="15.75" customHeight="1" x14ac:dyDescent="0.2">
      <c r="F634" s="16">
        <v>45051.761799260516</v>
      </c>
      <c r="G634" s="34">
        <v>45061.54315724098</v>
      </c>
      <c r="H634" s="27">
        <v>1561</v>
      </c>
      <c r="I634" s="27">
        <f t="shared" si="18"/>
        <v>-764.65463351210815</v>
      </c>
      <c r="J634" s="27">
        <f t="shared" si="19"/>
        <v>4310.30272735375</v>
      </c>
      <c r="K634" s="26" t="str">
        <f t="shared" si="25"/>
        <v>Good</v>
      </c>
      <c r="L634" s="25">
        <f t="shared" si="26"/>
        <v>1561</v>
      </c>
      <c r="M634" s="25">
        <f t="shared" si="20"/>
        <v>674.62057901529738</v>
      </c>
      <c r="N634" s="27">
        <f t="shared" si="21"/>
        <v>2778.601708374732</v>
      </c>
      <c r="O634" s="12" t="str">
        <f t="shared" si="22"/>
        <v>Good</v>
      </c>
      <c r="P634" s="27">
        <f t="shared" si="23"/>
        <v>1561</v>
      </c>
      <c r="Q634" s="25">
        <f t="shared" si="24"/>
        <v>1561</v>
      </c>
    </row>
    <row r="635" spans="6:17" ht="15.75" customHeight="1" x14ac:dyDescent="0.2">
      <c r="F635" s="16">
        <v>45051.166222685584</v>
      </c>
      <c r="G635" s="34">
        <v>45058.734650452599</v>
      </c>
      <c r="H635" s="27">
        <v>1310</v>
      </c>
      <c r="I635" s="27">
        <f t="shared" si="18"/>
        <v>-764.65463351210815</v>
      </c>
      <c r="J635" s="27">
        <f t="shared" si="19"/>
        <v>4310.30272735375</v>
      </c>
      <c r="K635" s="26" t="str">
        <f t="shared" si="25"/>
        <v>Good</v>
      </c>
      <c r="L635" s="25">
        <f t="shared" si="26"/>
        <v>1310</v>
      </c>
      <c r="M635" s="25">
        <f t="shared" si="20"/>
        <v>674.62057901529738</v>
      </c>
      <c r="N635" s="27">
        <f t="shared" si="21"/>
        <v>2778.601708374732</v>
      </c>
      <c r="O635" s="12" t="str">
        <f t="shared" si="22"/>
        <v>Good</v>
      </c>
      <c r="P635" s="27">
        <f t="shared" si="23"/>
        <v>1310</v>
      </c>
      <c r="Q635" s="25">
        <f t="shared" si="24"/>
        <v>1310</v>
      </c>
    </row>
    <row r="636" spans="6:17" ht="15.75" customHeight="1" x14ac:dyDescent="0.2">
      <c r="F636" s="16">
        <v>45050.561979233811</v>
      </c>
      <c r="G636" s="34">
        <v>45058.151879331817</v>
      </c>
      <c r="H636" s="27">
        <v>1385</v>
      </c>
      <c r="I636" s="27">
        <f t="shared" si="18"/>
        <v>-764.65463351210815</v>
      </c>
      <c r="J636" s="27">
        <f t="shared" si="19"/>
        <v>4310.30272735375</v>
      </c>
      <c r="K636" s="26" t="str">
        <f t="shared" si="25"/>
        <v>Good</v>
      </c>
      <c r="L636" s="25">
        <f t="shared" si="26"/>
        <v>1385</v>
      </c>
      <c r="M636" s="25">
        <f t="shared" si="20"/>
        <v>674.62057901529738</v>
      </c>
      <c r="N636" s="27">
        <f t="shared" si="21"/>
        <v>2778.601708374732</v>
      </c>
      <c r="O636" s="12" t="str">
        <f t="shared" si="22"/>
        <v>Good</v>
      </c>
      <c r="P636" s="27">
        <f t="shared" si="23"/>
        <v>1385</v>
      </c>
      <c r="Q636" s="25">
        <f t="shared" si="24"/>
        <v>1385</v>
      </c>
    </row>
    <row r="637" spans="6:17" ht="15.75" customHeight="1" x14ac:dyDescent="0.2">
      <c r="F637" s="16">
        <v>45049.971329326421</v>
      </c>
      <c r="G637" s="34">
        <v>45057.537999236818</v>
      </c>
      <c r="H637" s="27">
        <v>1650</v>
      </c>
      <c r="I637" s="27">
        <f t="shared" si="18"/>
        <v>-764.65463351210815</v>
      </c>
      <c r="J637" s="27">
        <f t="shared" si="19"/>
        <v>4310.30272735375</v>
      </c>
      <c r="K637" s="26" t="str">
        <f t="shared" si="25"/>
        <v>Good</v>
      </c>
      <c r="L637" s="25">
        <f t="shared" si="26"/>
        <v>1650</v>
      </c>
      <c r="M637" s="25">
        <f t="shared" si="20"/>
        <v>674.62057901529738</v>
      </c>
      <c r="N637" s="27">
        <f t="shared" si="21"/>
        <v>2778.601708374732</v>
      </c>
      <c r="O637" s="12" t="str">
        <f t="shared" si="22"/>
        <v>Good</v>
      </c>
      <c r="P637" s="27">
        <f t="shared" si="23"/>
        <v>1650</v>
      </c>
      <c r="Q637" s="25">
        <f t="shared" si="24"/>
        <v>1650</v>
      </c>
    </row>
    <row r="638" spans="6:17" ht="15.75" customHeight="1" x14ac:dyDescent="0.2">
      <c r="F638" s="16">
        <v>45049.382138224959</v>
      </c>
      <c r="G638" s="34">
        <v>45056.981781126182</v>
      </c>
      <c r="H638" s="27">
        <v>1423</v>
      </c>
      <c r="I638" s="27">
        <f t="shared" si="18"/>
        <v>-764.65463351210815</v>
      </c>
      <c r="J638" s="27">
        <f t="shared" si="19"/>
        <v>4310.30272735375</v>
      </c>
      <c r="K638" s="26" t="str">
        <f t="shared" si="25"/>
        <v>Good</v>
      </c>
      <c r="L638" s="25">
        <f t="shared" si="26"/>
        <v>1423</v>
      </c>
      <c r="M638" s="25">
        <f t="shared" si="20"/>
        <v>674.62057901529738</v>
      </c>
      <c r="N638" s="27">
        <f t="shared" si="21"/>
        <v>2778.601708374732</v>
      </c>
      <c r="O638" s="12" t="str">
        <f t="shared" si="22"/>
        <v>Good</v>
      </c>
      <c r="P638" s="27">
        <f t="shared" si="23"/>
        <v>1423</v>
      </c>
      <c r="Q638" s="25">
        <f t="shared" si="24"/>
        <v>1423</v>
      </c>
    </row>
    <row r="639" spans="6:17" ht="15.75" customHeight="1" x14ac:dyDescent="0.2">
      <c r="F639" s="16">
        <v>45048.825413514773</v>
      </c>
      <c r="G639" s="34">
        <v>45056.416764261077</v>
      </c>
      <c r="H639" s="27">
        <v>1409</v>
      </c>
      <c r="I639" s="27">
        <f t="shared" si="18"/>
        <v>-764.65463351210815</v>
      </c>
      <c r="J639" s="27">
        <f t="shared" si="19"/>
        <v>4310.30272735375</v>
      </c>
      <c r="K639" s="26" t="str">
        <f t="shared" si="25"/>
        <v>Good</v>
      </c>
      <c r="L639" s="25">
        <f t="shared" si="26"/>
        <v>1409</v>
      </c>
      <c r="M639" s="25">
        <f t="shared" si="20"/>
        <v>674.62057901529738</v>
      </c>
      <c r="N639" s="27">
        <f t="shared" si="21"/>
        <v>2778.601708374732</v>
      </c>
      <c r="O639" s="12" t="str">
        <f t="shared" si="22"/>
        <v>Good</v>
      </c>
      <c r="P639" s="27">
        <f t="shared" si="23"/>
        <v>1409</v>
      </c>
      <c r="Q639" s="25">
        <f t="shared" si="24"/>
        <v>1409</v>
      </c>
    </row>
    <row r="640" spans="6:17" ht="15.75" customHeight="1" x14ac:dyDescent="0.2">
      <c r="F640" s="16">
        <v>45048.224251345935</v>
      </c>
      <c r="G640" s="34">
        <v>45055.83520628485</v>
      </c>
      <c r="H640" s="27">
        <v>1371</v>
      </c>
      <c r="I640" s="27">
        <f t="shared" si="18"/>
        <v>-764.65463351210815</v>
      </c>
      <c r="J640" s="27">
        <f t="shared" si="19"/>
        <v>4310.30272735375</v>
      </c>
      <c r="K640" s="26" t="str">
        <f t="shared" si="25"/>
        <v>Good</v>
      </c>
      <c r="L640" s="25">
        <f t="shared" si="26"/>
        <v>1371</v>
      </c>
      <c r="M640" s="25">
        <f t="shared" si="20"/>
        <v>674.62057901529738</v>
      </c>
      <c r="N640" s="27">
        <f t="shared" si="21"/>
        <v>2778.601708374732</v>
      </c>
      <c r="O640" s="12" t="str">
        <f t="shared" si="22"/>
        <v>Good</v>
      </c>
      <c r="P640" s="27">
        <f t="shared" si="23"/>
        <v>1371</v>
      </c>
      <c r="Q640" s="25">
        <f t="shared" si="24"/>
        <v>1371</v>
      </c>
    </row>
    <row r="641" spans="6:17" ht="15.75" customHeight="1" x14ac:dyDescent="0.2">
      <c r="F641" s="16">
        <v>45047.650287060518</v>
      </c>
      <c r="G641" s="34">
        <v>45055.230458729231</v>
      </c>
      <c r="H641" s="27">
        <v>1477</v>
      </c>
      <c r="I641" s="27">
        <f t="shared" si="18"/>
        <v>-764.65463351210815</v>
      </c>
      <c r="J641" s="27">
        <f t="shared" si="19"/>
        <v>4310.30272735375</v>
      </c>
      <c r="K641" s="26" t="str">
        <f t="shared" si="25"/>
        <v>Good</v>
      </c>
      <c r="L641" s="25">
        <f t="shared" si="26"/>
        <v>1477</v>
      </c>
      <c r="M641" s="25">
        <f t="shared" si="20"/>
        <v>674.62057901529738</v>
      </c>
      <c r="N641" s="27">
        <f t="shared" si="21"/>
        <v>2778.601708374732</v>
      </c>
      <c r="O641" s="12" t="str">
        <f t="shared" si="22"/>
        <v>Good</v>
      </c>
      <c r="P641" s="27">
        <f t="shared" si="23"/>
        <v>1477</v>
      </c>
      <c r="Q641" s="25">
        <f t="shared" si="24"/>
        <v>1477</v>
      </c>
    </row>
    <row r="642" spans="6:17" ht="15.75" customHeight="1" x14ac:dyDescent="0.2">
      <c r="F642" s="16">
        <v>45047.117215875463</v>
      </c>
      <c r="G642" s="34">
        <v>45054.674030862065</v>
      </c>
      <c r="H642" s="27">
        <v>1424</v>
      </c>
      <c r="I642" s="27">
        <f t="shared" si="18"/>
        <v>-764.65463351210815</v>
      </c>
      <c r="J642" s="27">
        <f t="shared" si="19"/>
        <v>4310.30272735375</v>
      </c>
      <c r="K642" s="26" t="str">
        <f t="shared" si="25"/>
        <v>Good</v>
      </c>
      <c r="L642" s="25">
        <f t="shared" si="26"/>
        <v>1424</v>
      </c>
      <c r="M642" s="25">
        <f t="shared" si="20"/>
        <v>674.62057901529738</v>
      </c>
      <c r="N642" s="27">
        <f t="shared" si="21"/>
        <v>2778.601708374732</v>
      </c>
      <c r="O642" s="12" t="str">
        <f t="shared" si="22"/>
        <v>Good</v>
      </c>
      <c r="P642" s="27">
        <f t="shared" si="23"/>
        <v>1424</v>
      </c>
      <c r="Q642" s="25">
        <f t="shared" si="24"/>
        <v>1424</v>
      </c>
    </row>
    <row r="643" spans="6:17" ht="15.75" customHeight="1" x14ac:dyDescent="0.2">
      <c r="F643" s="16">
        <v>45044.931462757864</v>
      </c>
      <c r="G643" s="34">
        <v>45054.098294810967</v>
      </c>
      <c r="H643" s="27">
        <v>1372</v>
      </c>
      <c r="I643" s="27">
        <f t="shared" si="18"/>
        <v>-764.65463351210815</v>
      </c>
      <c r="J643" s="27">
        <f t="shared" si="19"/>
        <v>4310.30272735375</v>
      </c>
      <c r="K643" s="26" t="str">
        <f t="shared" si="25"/>
        <v>Good</v>
      </c>
      <c r="L643" s="25">
        <f t="shared" si="26"/>
        <v>1372</v>
      </c>
      <c r="M643" s="25">
        <f t="shared" si="20"/>
        <v>674.62057901529738</v>
      </c>
      <c r="N643" s="27">
        <f t="shared" si="21"/>
        <v>2778.601708374732</v>
      </c>
      <c r="O643" s="12" t="str">
        <f t="shared" si="22"/>
        <v>Good</v>
      </c>
      <c r="P643" s="27">
        <f t="shared" si="23"/>
        <v>1372</v>
      </c>
      <c r="Q643" s="25">
        <f t="shared" si="24"/>
        <v>1372</v>
      </c>
    </row>
    <row r="644" spans="6:17" ht="15.75" customHeight="1" x14ac:dyDescent="0.2">
      <c r="F644" s="16">
        <v>45044.33727109</v>
      </c>
      <c r="G644" s="34">
        <v>45051.797335338015</v>
      </c>
      <c r="H644" s="27">
        <v>1616</v>
      </c>
      <c r="I644" s="27">
        <f t="shared" si="18"/>
        <v>-764.65463351210815</v>
      </c>
      <c r="J644" s="27">
        <f t="shared" si="19"/>
        <v>4310.30272735375</v>
      </c>
      <c r="K644" s="26" t="str">
        <f t="shared" si="25"/>
        <v>Good</v>
      </c>
      <c r="L644" s="25">
        <f t="shared" si="26"/>
        <v>1616</v>
      </c>
      <c r="M644" s="25">
        <f t="shared" si="20"/>
        <v>674.62057901529738</v>
      </c>
      <c r="N644" s="27">
        <f t="shared" si="21"/>
        <v>2778.601708374732</v>
      </c>
      <c r="O644" s="12" t="str">
        <f t="shared" si="22"/>
        <v>Good</v>
      </c>
      <c r="P644" s="27">
        <f t="shared" si="23"/>
        <v>1616</v>
      </c>
      <c r="Q644" s="25">
        <f t="shared" si="24"/>
        <v>1616</v>
      </c>
    </row>
    <row r="645" spans="6:17" ht="15.75" customHeight="1" x14ac:dyDescent="0.2">
      <c r="F645" s="16">
        <v>45043.798112786804</v>
      </c>
      <c r="G645" s="34">
        <v>45051.208639489749</v>
      </c>
      <c r="H645" s="27">
        <v>1332</v>
      </c>
      <c r="I645" s="27">
        <f t="shared" si="18"/>
        <v>-764.65463351210815</v>
      </c>
      <c r="J645" s="27">
        <f t="shared" si="19"/>
        <v>4310.30272735375</v>
      </c>
      <c r="K645" s="26" t="str">
        <f t="shared" si="25"/>
        <v>Good</v>
      </c>
      <c r="L645" s="25">
        <f t="shared" si="26"/>
        <v>1332</v>
      </c>
      <c r="M645" s="25">
        <f t="shared" si="20"/>
        <v>674.62057901529738</v>
      </c>
      <c r="N645" s="27">
        <f t="shared" si="21"/>
        <v>2778.601708374732</v>
      </c>
      <c r="O645" s="12" t="str">
        <f t="shared" si="22"/>
        <v>Good</v>
      </c>
      <c r="P645" s="27">
        <f t="shared" si="23"/>
        <v>1332</v>
      </c>
      <c r="Q645" s="25">
        <f t="shared" si="24"/>
        <v>1332</v>
      </c>
    </row>
    <row r="646" spans="6:17" ht="15.75" customHeight="1" x14ac:dyDescent="0.2">
      <c r="F646" s="16">
        <v>45043.203611892088</v>
      </c>
      <c r="G646" s="34">
        <v>45050.629750374523</v>
      </c>
      <c r="H646" s="27">
        <v>1349</v>
      </c>
      <c r="I646" s="27">
        <f t="shared" si="18"/>
        <v>-764.65463351210815</v>
      </c>
      <c r="J646" s="27">
        <f t="shared" si="19"/>
        <v>4310.30272735375</v>
      </c>
      <c r="K646" s="26" t="str">
        <f t="shared" si="25"/>
        <v>Good</v>
      </c>
      <c r="L646" s="25">
        <f t="shared" si="26"/>
        <v>1349</v>
      </c>
      <c r="M646" s="25">
        <f t="shared" si="20"/>
        <v>674.62057901529738</v>
      </c>
      <c r="N646" s="27">
        <f t="shared" si="21"/>
        <v>2778.601708374732</v>
      </c>
      <c r="O646" s="12" t="str">
        <f t="shared" si="22"/>
        <v>Good</v>
      </c>
      <c r="P646" s="27">
        <f t="shared" si="23"/>
        <v>1349</v>
      </c>
      <c r="Q646" s="25">
        <f t="shared" si="24"/>
        <v>1349</v>
      </c>
    </row>
    <row r="647" spans="6:17" ht="15.75" customHeight="1" x14ac:dyDescent="0.2">
      <c r="F647" s="16">
        <v>45042.64925809369</v>
      </c>
      <c r="G647" s="34">
        <v>45050.07568733755</v>
      </c>
      <c r="H647" s="27">
        <v>1408</v>
      </c>
      <c r="I647" s="27">
        <f t="shared" si="18"/>
        <v>-764.65463351210815</v>
      </c>
      <c r="J647" s="27">
        <f t="shared" si="19"/>
        <v>4310.30272735375</v>
      </c>
      <c r="K647" s="26" t="str">
        <f t="shared" si="25"/>
        <v>Good</v>
      </c>
      <c r="L647" s="25">
        <f t="shared" si="26"/>
        <v>1408</v>
      </c>
      <c r="M647" s="25">
        <f t="shared" si="20"/>
        <v>674.62057901529738</v>
      </c>
      <c r="N647" s="27">
        <f t="shared" si="21"/>
        <v>2778.601708374732</v>
      </c>
      <c r="O647" s="12" t="str">
        <f t="shared" si="22"/>
        <v>Good</v>
      </c>
      <c r="P647" s="27">
        <f t="shared" si="23"/>
        <v>1408</v>
      </c>
      <c r="Q647" s="25">
        <f t="shared" si="24"/>
        <v>1408</v>
      </c>
    </row>
    <row r="648" spans="6:17" ht="15.75" customHeight="1" x14ac:dyDescent="0.2">
      <c r="F648" s="16">
        <v>45042.09886963461</v>
      </c>
      <c r="G648" s="34">
        <v>45049.506984938089</v>
      </c>
      <c r="H648" s="27">
        <v>1359</v>
      </c>
      <c r="I648" s="27">
        <f t="shared" si="18"/>
        <v>-764.65463351210815</v>
      </c>
      <c r="J648" s="27">
        <f t="shared" si="19"/>
        <v>4310.30272735375</v>
      </c>
      <c r="K648" s="26" t="str">
        <f t="shared" si="25"/>
        <v>Good</v>
      </c>
      <c r="L648" s="25">
        <f t="shared" si="26"/>
        <v>1359</v>
      </c>
      <c r="M648" s="25">
        <f t="shared" si="20"/>
        <v>674.62057901529738</v>
      </c>
      <c r="N648" s="27">
        <f t="shared" si="21"/>
        <v>2778.601708374732</v>
      </c>
      <c r="O648" s="12" t="str">
        <f t="shared" si="22"/>
        <v>Good</v>
      </c>
      <c r="P648" s="27">
        <f t="shared" si="23"/>
        <v>1359</v>
      </c>
      <c r="Q648" s="25">
        <f t="shared" si="24"/>
        <v>1359</v>
      </c>
    </row>
    <row r="649" spans="6:17" ht="15.75" customHeight="1" x14ac:dyDescent="0.2">
      <c r="F649" s="16">
        <v>45041.508420106373</v>
      </c>
      <c r="G649" s="34">
        <v>45048.942091248675</v>
      </c>
      <c r="H649" s="27">
        <v>1280</v>
      </c>
      <c r="I649" s="27">
        <f t="shared" si="18"/>
        <v>-764.65463351210815</v>
      </c>
      <c r="J649" s="27">
        <f t="shared" si="19"/>
        <v>4310.30272735375</v>
      </c>
      <c r="K649" s="26" t="str">
        <f t="shared" si="25"/>
        <v>Good</v>
      </c>
      <c r="L649" s="25">
        <f t="shared" si="26"/>
        <v>1280</v>
      </c>
      <c r="M649" s="25">
        <f t="shared" si="20"/>
        <v>674.62057901529738</v>
      </c>
      <c r="N649" s="27">
        <f t="shared" si="21"/>
        <v>2778.601708374732</v>
      </c>
      <c r="O649" s="12" t="str">
        <f t="shared" si="22"/>
        <v>Good</v>
      </c>
      <c r="P649" s="27">
        <f t="shared" si="23"/>
        <v>1280</v>
      </c>
      <c r="Q649" s="25">
        <f t="shared" si="24"/>
        <v>1280</v>
      </c>
    </row>
    <row r="650" spans="6:17" ht="15.75" customHeight="1" x14ac:dyDescent="0.2">
      <c r="F650" s="16">
        <v>45040.93723838633</v>
      </c>
      <c r="G650" s="34">
        <v>45048.392424489728</v>
      </c>
      <c r="H650" s="27">
        <v>1328</v>
      </c>
      <c r="I650" s="27">
        <f t="shared" si="18"/>
        <v>-764.65463351210815</v>
      </c>
      <c r="J650" s="27">
        <f t="shared" si="19"/>
        <v>4310.30272735375</v>
      </c>
      <c r="K650" s="26" t="str">
        <f t="shared" si="25"/>
        <v>Good</v>
      </c>
      <c r="L650" s="25">
        <f t="shared" si="26"/>
        <v>1328</v>
      </c>
      <c r="M650" s="25">
        <f t="shared" si="20"/>
        <v>674.62057901529738</v>
      </c>
      <c r="N650" s="27">
        <f t="shared" si="21"/>
        <v>2778.601708374732</v>
      </c>
      <c r="O650" s="12" t="str">
        <f t="shared" si="22"/>
        <v>Good</v>
      </c>
      <c r="P650" s="27">
        <f t="shared" si="23"/>
        <v>1328</v>
      </c>
      <c r="Q650" s="25">
        <f t="shared" si="24"/>
        <v>1328</v>
      </c>
    </row>
    <row r="651" spans="6:17" ht="15.75" customHeight="1" x14ac:dyDescent="0.2">
      <c r="F651" s="16">
        <v>45040.346241721534</v>
      </c>
      <c r="G651" s="34">
        <v>45047.837627317</v>
      </c>
      <c r="H651" s="27">
        <v>1369</v>
      </c>
      <c r="I651" s="27">
        <f t="shared" si="18"/>
        <v>-764.65463351210815</v>
      </c>
      <c r="J651" s="27">
        <f t="shared" si="19"/>
        <v>4310.30272735375</v>
      </c>
      <c r="K651" s="26" t="str">
        <f t="shared" si="25"/>
        <v>Good</v>
      </c>
      <c r="L651" s="25">
        <f t="shared" si="26"/>
        <v>1369</v>
      </c>
      <c r="M651" s="25">
        <f t="shared" si="20"/>
        <v>674.62057901529738</v>
      </c>
      <c r="N651" s="27">
        <f t="shared" si="21"/>
        <v>2778.601708374732</v>
      </c>
      <c r="O651" s="12" t="str">
        <f t="shared" si="22"/>
        <v>Good</v>
      </c>
      <c r="P651" s="27">
        <f t="shared" si="23"/>
        <v>1369</v>
      </c>
      <c r="Q651" s="25">
        <f t="shared" si="24"/>
        <v>1369</v>
      </c>
    </row>
    <row r="652" spans="6:17" ht="15.75" customHeight="1" x14ac:dyDescent="0.2">
      <c r="F652" s="16">
        <v>45037.485624524081</v>
      </c>
      <c r="G652" s="34">
        <v>45047.26101851929</v>
      </c>
      <c r="H652" s="27">
        <v>1565</v>
      </c>
      <c r="I652" s="27">
        <f t="shared" si="18"/>
        <v>-764.65463351210815</v>
      </c>
      <c r="J652" s="27">
        <f t="shared" si="19"/>
        <v>4310.30272735375</v>
      </c>
      <c r="K652" s="26" t="str">
        <f t="shared" si="25"/>
        <v>Good</v>
      </c>
      <c r="L652" s="25">
        <f t="shared" si="26"/>
        <v>1565</v>
      </c>
      <c r="M652" s="25">
        <f t="shared" si="20"/>
        <v>674.62057901529738</v>
      </c>
      <c r="N652" s="27">
        <f t="shared" si="21"/>
        <v>2778.601708374732</v>
      </c>
      <c r="O652" s="12" t="str">
        <f t="shared" si="22"/>
        <v>Good</v>
      </c>
      <c r="P652" s="27">
        <f t="shared" si="23"/>
        <v>1565</v>
      </c>
      <c r="Q652" s="25">
        <f t="shared" si="24"/>
        <v>1565</v>
      </c>
    </row>
    <row r="653" spans="6:17" ht="15.75" customHeight="1" x14ac:dyDescent="0.2">
      <c r="F653" s="16">
        <v>45036.952491745302</v>
      </c>
      <c r="G653" s="34">
        <v>45044.996864477434</v>
      </c>
      <c r="H653" s="27">
        <v>1339</v>
      </c>
      <c r="I653" s="27">
        <f t="shared" si="18"/>
        <v>-764.65463351210815</v>
      </c>
      <c r="J653" s="27">
        <f t="shared" si="19"/>
        <v>4310.30272735375</v>
      </c>
      <c r="K653" s="26" t="str">
        <f t="shared" si="25"/>
        <v>Good</v>
      </c>
      <c r="L653" s="25">
        <f t="shared" si="26"/>
        <v>1339</v>
      </c>
      <c r="M653" s="25">
        <f t="shared" si="20"/>
        <v>674.62057901529738</v>
      </c>
      <c r="N653" s="27">
        <f t="shared" si="21"/>
        <v>2778.601708374732</v>
      </c>
      <c r="O653" s="12" t="str">
        <f t="shared" si="22"/>
        <v>Good</v>
      </c>
      <c r="P653" s="27">
        <f t="shared" si="23"/>
        <v>1339</v>
      </c>
      <c r="Q653" s="25">
        <f t="shared" si="24"/>
        <v>1339</v>
      </c>
    </row>
    <row r="654" spans="6:17" ht="15.75" customHeight="1" x14ac:dyDescent="0.2">
      <c r="F654" s="16">
        <v>45036.396644921828</v>
      </c>
      <c r="G654" s="34">
        <v>45044.439239430554</v>
      </c>
      <c r="H654" s="27">
        <v>1286</v>
      </c>
      <c r="I654" s="27">
        <f t="shared" si="18"/>
        <v>-764.65463351210815</v>
      </c>
      <c r="J654" s="27">
        <f t="shared" si="19"/>
        <v>4310.30272735375</v>
      </c>
      <c r="K654" s="26" t="str">
        <f t="shared" si="25"/>
        <v>Good</v>
      </c>
      <c r="L654" s="25">
        <f t="shared" si="26"/>
        <v>1286</v>
      </c>
      <c r="M654" s="25">
        <f t="shared" si="20"/>
        <v>674.62057901529738</v>
      </c>
      <c r="N654" s="27">
        <f t="shared" si="21"/>
        <v>2778.601708374732</v>
      </c>
      <c r="O654" s="12" t="str">
        <f t="shared" si="22"/>
        <v>Good</v>
      </c>
      <c r="P654" s="27">
        <f t="shared" si="23"/>
        <v>1286</v>
      </c>
      <c r="Q654" s="25">
        <f t="shared" si="24"/>
        <v>1286</v>
      </c>
    </row>
    <row r="655" spans="6:17" ht="15.75" customHeight="1" x14ac:dyDescent="0.2">
      <c r="F655" s="16">
        <v>45035.845709226087</v>
      </c>
      <c r="G655" s="34">
        <v>45043.838992905272</v>
      </c>
      <c r="H655" s="27">
        <v>1402</v>
      </c>
      <c r="I655" s="27">
        <f t="shared" si="18"/>
        <v>-764.65463351210815</v>
      </c>
      <c r="J655" s="27">
        <f t="shared" si="19"/>
        <v>4310.30272735375</v>
      </c>
      <c r="K655" s="26" t="str">
        <f t="shared" si="25"/>
        <v>Good</v>
      </c>
      <c r="L655" s="25">
        <f t="shared" si="26"/>
        <v>1402</v>
      </c>
      <c r="M655" s="25">
        <f t="shared" si="20"/>
        <v>674.62057901529738</v>
      </c>
      <c r="N655" s="27">
        <f t="shared" si="21"/>
        <v>2778.601708374732</v>
      </c>
      <c r="O655" s="12" t="str">
        <f t="shared" si="22"/>
        <v>Good</v>
      </c>
      <c r="P655" s="27">
        <f t="shared" si="23"/>
        <v>1402</v>
      </c>
      <c r="Q655" s="25">
        <f t="shared" si="24"/>
        <v>1402</v>
      </c>
    </row>
    <row r="656" spans="6:17" ht="15.75" customHeight="1" x14ac:dyDescent="0.2">
      <c r="F656" s="16">
        <v>45035.304855213246</v>
      </c>
      <c r="G656" s="34">
        <v>45043.252361532148</v>
      </c>
      <c r="H656" s="27">
        <v>1343</v>
      </c>
      <c r="I656" s="27">
        <f t="shared" si="18"/>
        <v>-764.65463351210815</v>
      </c>
      <c r="J656" s="27">
        <f t="shared" si="19"/>
        <v>4310.30272735375</v>
      </c>
      <c r="K656" s="26" t="str">
        <f t="shared" si="25"/>
        <v>Good</v>
      </c>
      <c r="L656" s="25">
        <f t="shared" si="26"/>
        <v>1343</v>
      </c>
      <c r="M656" s="25">
        <f t="shared" si="20"/>
        <v>674.62057901529738</v>
      </c>
      <c r="N656" s="27">
        <f t="shared" si="21"/>
        <v>2778.601708374732</v>
      </c>
      <c r="O656" s="12" t="str">
        <f t="shared" si="22"/>
        <v>Good</v>
      </c>
      <c r="P656" s="27">
        <f t="shared" si="23"/>
        <v>1343</v>
      </c>
      <c r="Q656" s="25">
        <f t="shared" si="24"/>
        <v>1343</v>
      </c>
    </row>
    <row r="657" spans="6:17" ht="15.75" customHeight="1" x14ac:dyDescent="0.2">
      <c r="F657" s="16">
        <v>45034.763517078878</v>
      </c>
      <c r="G657" s="34">
        <v>45042.69146969678</v>
      </c>
      <c r="H657" s="27">
        <v>1394</v>
      </c>
      <c r="I657" s="27">
        <f t="shared" si="18"/>
        <v>-764.65463351210815</v>
      </c>
      <c r="J657" s="27">
        <f t="shared" si="19"/>
        <v>4310.30272735375</v>
      </c>
      <c r="K657" s="26" t="str">
        <f t="shared" si="25"/>
        <v>Good</v>
      </c>
      <c r="L657" s="25">
        <f t="shared" si="26"/>
        <v>1394</v>
      </c>
      <c r="M657" s="25">
        <f t="shared" si="20"/>
        <v>674.62057901529738</v>
      </c>
      <c r="N657" s="27">
        <f t="shared" si="21"/>
        <v>2778.601708374732</v>
      </c>
      <c r="O657" s="12" t="str">
        <f t="shared" si="22"/>
        <v>Good</v>
      </c>
      <c r="P657" s="27">
        <f t="shared" si="23"/>
        <v>1394</v>
      </c>
      <c r="Q657" s="25">
        <f t="shared" si="24"/>
        <v>1394</v>
      </c>
    </row>
    <row r="658" spans="6:17" ht="15.75" customHeight="1" x14ac:dyDescent="0.2">
      <c r="F658" s="16">
        <v>45034.153608970853</v>
      </c>
      <c r="G658" s="34">
        <v>45042.109788210924</v>
      </c>
      <c r="H658" s="27">
        <v>1311</v>
      </c>
      <c r="I658" s="27">
        <f t="shared" si="18"/>
        <v>-764.65463351210815</v>
      </c>
      <c r="J658" s="27">
        <f t="shared" si="19"/>
        <v>4310.30272735375</v>
      </c>
      <c r="K658" s="26" t="str">
        <f t="shared" si="25"/>
        <v>Good</v>
      </c>
      <c r="L658" s="25">
        <f t="shared" si="26"/>
        <v>1311</v>
      </c>
      <c r="M658" s="25">
        <f t="shared" si="20"/>
        <v>674.62057901529738</v>
      </c>
      <c r="N658" s="27">
        <f t="shared" si="21"/>
        <v>2778.601708374732</v>
      </c>
      <c r="O658" s="12" t="str">
        <f t="shared" si="22"/>
        <v>Good</v>
      </c>
      <c r="P658" s="27">
        <f t="shared" si="23"/>
        <v>1311</v>
      </c>
      <c r="Q658" s="25">
        <f t="shared" si="24"/>
        <v>1311</v>
      </c>
    </row>
    <row r="659" spans="6:17" ht="15.75" customHeight="1" x14ac:dyDescent="0.2">
      <c r="F659" s="16">
        <v>45033.549628653367</v>
      </c>
      <c r="G659" s="34">
        <v>45041.559270735655</v>
      </c>
      <c r="H659" s="27">
        <v>1424</v>
      </c>
      <c r="I659" s="27">
        <f t="shared" si="18"/>
        <v>-764.65463351210815</v>
      </c>
      <c r="J659" s="27">
        <f t="shared" si="19"/>
        <v>4310.30272735375</v>
      </c>
      <c r="K659" s="26" t="str">
        <f t="shared" si="25"/>
        <v>Good</v>
      </c>
      <c r="L659" s="25">
        <f t="shared" si="26"/>
        <v>1424</v>
      </c>
      <c r="M659" s="25">
        <f t="shared" si="20"/>
        <v>674.62057901529738</v>
      </c>
      <c r="N659" s="27">
        <f t="shared" si="21"/>
        <v>2778.601708374732</v>
      </c>
      <c r="O659" s="12" t="str">
        <f t="shared" si="22"/>
        <v>Good</v>
      </c>
      <c r="P659" s="27">
        <f t="shared" si="23"/>
        <v>1424</v>
      </c>
      <c r="Q659" s="25">
        <f t="shared" si="24"/>
        <v>1424</v>
      </c>
    </row>
    <row r="660" spans="6:17" ht="15.75" customHeight="1" x14ac:dyDescent="0.2">
      <c r="F660" s="16">
        <v>45030.704142151299</v>
      </c>
      <c r="G660" s="34">
        <v>45040.951216563153</v>
      </c>
      <c r="H660" s="27">
        <v>1438</v>
      </c>
      <c r="I660" s="27">
        <f t="shared" si="18"/>
        <v>-764.65463351210815</v>
      </c>
      <c r="J660" s="27">
        <f t="shared" si="19"/>
        <v>4310.30272735375</v>
      </c>
      <c r="K660" s="26" t="str">
        <f t="shared" si="25"/>
        <v>Good</v>
      </c>
      <c r="L660" s="25">
        <f t="shared" si="26"/>
        <v>1438</v>
      </c>
      <c r="M660" s="25">
        <f t="shared" si="20"/>
        <v>674.62057901529738</v>
      </c>
      <c r="N660" s="27">
        <f t="shared" si="21"/>
        <v>2778.601708374732</v>
      </c>
      <c r="O660" s="12" t="str">
        <f t="shared" si="22"/>
        <v>Good</v>
      </c>
      <c r="P660" s="27">
        <f t="shared" si="23"/>
        <v>1438</v>
      </c>
      <c r="Q660" s="25">
        <f t="shared" si="24"/>
        <v>1438</v>
      </c>
    </row>
    <row r="661" spans="6:17" ht="15.75" customHeight="1" x14ac:dyDescent="0.2">
      <c r="F661" s="16">
        <v>45030.116476340008</v>
      </c>
      <c r="G661" s="34">
        <v>45040.346074575486</v>
      </c>
      <c r="H661" s="27">
        <v>1540</v>
      </c>
      <c r="I661" s="27">
        <f t="shared" si="18"/>
        <v>-764.65463351210815</v>
      </c>
      <c r="J661" s="27">
        <f t="shared" si="19"/>
        <v>4310.30272735375</v>
      </c>
      <c r="K661" s="26" t="str">
        <f t="shared" si="25"/>
        <v>Good</v>
      </c>
      <c r="L661" s="25">
        <f t="shared" si="26"/>
        <v>1540</v>
      </c>
      <c r="M661" s="25">
        <f t="shared" si="20"/>
        <v>674.62057901529738</v>
      </c>
      <c r="N661" s="27">
        <f t="shared" si="21"/>
        <v>2778.601708374732</v>
      </c>
      <c r="O661" s="12" t="str">
        <f t="shared" si="22"/>
        <v>Good</v>
      </c>
      <c r="P661" s="27">
        <f t="shared" si="23"/>
        <v>1540</v>
      </c>
      <c r="Q661" s="25">
        <f t="shared" si="24"/>
        <v>1540</v>
      </c>
    </row>
    <row r="662" spans="6:17" ht="15.75" customHeight="1" x14ac:dyDescent="0.2">
      <c r="F662" s="16">
        <v>45029.587603259359</v>
      </c>
      <c r="G662" s="34">
        <v>45037.590800920894</v>
      </c>
      <c r="H662" s="27">
        <v>1230</v>
      </c>
      <c r="I662" s="27">
        <f t="shared" si="18"/>
        <v>-764.65463351210815</v>
      </c>
      <c r="J662" s="27">
        <f t="shared" si="19"/>
        <v>4310.30272735375</v>
      </c>
      <c r="K662" s="26" t="str">
        <f t="shared" si="25"/>
        <v>Good</v>
      </c>
      <c r="L662" s="25">
        <f t="shared" si="26"/>
        <v>1230</v>
      </c>
      <c r="M662" s="25">
        <f t="shared" si="20"/>
        <v>674.62057901529738</v>
      </c>
      <c r="N662" s="27">
        <f t="shared" si="21"/>
        <v>2778.601708374732</v>
      </c>
      <c r="O662" s="12" t="str">
        <f t="shared" si="22"/>
        <v>Good</v>
      </c>
      <c r="P662" s="27">
        <f t="shared" si="23"/>
        <v>1230</v>
      </c>
      <c r="Q662" s="25">
        <f t="shared" si="24"/>
        <v>1230</v>
      </c>
    </row>
    <row r="663" spans="6:17" ht="15.75" customHeight="1" x14ac:dyDescent="0.2">
      <c r="F663" s="16">
        <v>45029.050105637893</v>
      </c>
      <c r="G663" s="34">
        <v>45037.035395288149</v>
      </c>
      <c r="H663" s="27">
        <v>1291</v>
      </c>
      <c r="I663" s="27">
        <f t="shared" si="18"/>
        <v>-764.65463351210815</v>
      </c>
      <c r="J663" s="27">
        <f t="shared" si="19"/>
        <v>4310.30272735375</v>
      </c>
      <c r="K663" s="26" t="str">
        <f t="shared" si="25"/>
        <v>Good</v>
      </c>
      <c r="L663" s="25">
        <f t="shared" si="26"/>
        <v>1291</v>
      </c>
      <c r="M663" s="25">
        <f t="shared" si="20"/>
        <v>674.62057901529738</v>
      </c>
      <c r="N663" s="27">
        <f t="shared" si="21"/>
        <v>2778.601708374732</v>
      </c>
      <c r="O663" s="12" t="str">
        <f t="shared" si="22"/>
        <v>Good</v>
      </c>
      <c r="P663" s="27">
        <f t="shared" si="23"/>
        <v>1291</v>
      </c>
      <c r="Q663" s="25">
        <f t="shared" si="24"/>
        <v>1291</v>
      </c>
    </row>
    <row r="664" spans="6:17" ht="15.75" customHeight="1" x14ac:dyDescent="0.2">
      <c r="F664" s="16">
        <v>45028.437765914867</v>
      </c>
      <c r="G664" s="34">
        <v>45036.455764305203</v>
      </c>
      <c r="H664" s="27">
        <v>1407</v>
      </c>
      <c r="I664" s="27">
        <f t="shared" si="18"/>
        <v>-764.65463351210815</v>
      </c>
      <c r="J664" s="27">
        <f t="shared" si="19"/>
        <v>4310.30272735375</v>
      </c>
      <c r="K664" s="26" t="str">
        <f t="shared" si="25"/>
        <v>Good</v>
      </c>
      <c r="L664" s="25">
        <f t="shared" si="26"/>
        <v>1407</v>
      </c>
      <c r="M664" s="25">
        <f t="shared" si="20"/>
        <v>674.62057901529738</v>
      </c>
      <c r="N664" s="27">
        <f t="shared" si="21"/>
        <v>2778.601708374732</v>
      </c>
      <c r="O664" s="12" t="str">
        <f t="shared" si="22"/>
        <v>Good</v>
      </c>
      <c r="P664" s="27">
        <f t="shared" si="23"/>
        <v>1407</v>
      </c>
      <c r="Q664" s="25">
        <f t="shared" si="24"/>
        <v>1407</v>
      </c>
    </row>
    <row r="665" spans="6:17" ht="15.75" customHeight="1" x14ac:dyDescent="0.2">
      <c r="F665" s="16">
        <v>45027.853612598672</v>
      </c>
      <c r="G665" s="34">
        <v>45035.897576708434</v>
      </c>
      <c r="H665" s="27">
        <v>1476</v>
      </c>
      <c r="I665" s="27">
        <f t="shared" si="18"/>
        <v>-764.65463351210815</v>
      </c>
      <c r="J665" s="27">
        <f t="shared" si="19"/>
        <v>4310.30272735375</v>
      </c>
      <c r="K665" s="26" t="str">
        <f t="shared" si="25"/>
        <v>Good</v>
      </c>
      <c r="L665" s="25">
        <f t="shared" si="26"/>
        <v>1476</v>
      </c>
      <c r="M665" s="25">
        <f t="shared" si="20"/>
        <v>674.62057901529738</v>
      </c>
      <c r="N665" s="27">
        <f t="shared" si="21"/>
        <v>2778.601708374732</v>
      </c>
      <c r="O665" s="12" t="str">
        <f t="shared" si="22"/>
        <v>Good</v>
      </c>
      <c r="P665" s="27">
        <f t="shared" si="23"/>
        <v>1476</v>
      </c>
      <c r="Q665" s="25">
        <f t="shared" si="24"/>
        <v>1476</v>
      </c>
    </row>
    <row r="666" spans="6:17" ht="15.75" customHeight="1" x14ac:dyDescent="0.2">
      <c r="F666" s="16">
        <v>45027.306160801985</v>
      </c>
      <c r="G666" s="34">
        <v>45035.34722733144</v>
      </c>
      <c r="H666" s="27">
        <v>1438</v>
      </c>
      <c r="I666" s="27">
        <f t="shared" si="18"/>
        <v>-764.65463351210815</v>
      </c>
      <c r="J666" s="27">
        <f t="shared" si="19"/>
        <v>4310.30272735375</v>
      </c>
      <c r="K666" s="26" t="str">
        <f t="shared" si="25"/>
        <v>Good</v>
      </c>
      <c r="L666" s="25">
        <f t="shared" si="26"/>
        <v>1438</v>
      </c>
      <c r="M666" s="25">
        <f t="shared" si="20"/>
        <v>674.62057901529738</v>
      </c>
      <c r="N666" s="27">
        <f t="shared" si="21"/>
        <v>2778.601708374732</v>
      </c>
      <c r="O666" s="12" t="str">
        <f t="shared" si="22"/>
        <v>Good</v>
      </c>
      <c r="P666" s="27">
        <f t="shared" si="23"/>
        <v>1438</v>
      </c>
      <c r="Q666" s="25">
        <f t="shared" si="24"/>
        <v>1438</v>
      </c>
    </row>
    <row r="667" spans="6:17" ht="15.75" customHeight="1" x14ac:dyDescent="0.2">
      <c r="F667" s="16">
        <v>45026.709603505529</v>
      </c>
      <c r="G667" s="34">
        <v>45034.754326531976</v>
      </c>
      <c r="H667" s="27">
        <v>1217</v>
      </c>
      <c r="I667" s="27">
        <f t="shared" si="18"/>
        <v>-764.65463351210815</v>
      </c>
      <c r="J667" s="27">
        <f t="shared" si="19"/>
        <v>4310.30272735375</v>
      </c>
      <c r="K667" s="26" t="str">
        <f t="shared" si="25"/>
        <v>Good</v>
      </c>
      <c r="L667" s="25">
        <f t="shared" si="26"/>
        <v>1217</v>
      </c>
      <c r="M667" s="25">
        <f t="shared" si="20"/>
        <v>674.62057901529738</v>
      </c>
      <c r="N667" s="27">
        <f t="shared" si="21"/>
        <v>2778.601708374732</v>
      </c>
      <c r="O667" s="12" t="str">
        <f t="shared" si="22"/>
        <v>Good</v>
      </c>
      <c r="P667" s="27">
        <f t="shared" si="23"/>
        <v>1217</v>
      </c>
      <c r="Q667" s="25">
        <f t="shared" si="24"/>
        <v>1217</v>
      </c>
    </row>
    <row r="668" spans="6:17" ht="15.75" customHeight="1" x14ac:dyDescent="0.2">
      <c r="F668" s="16">
        <v>45026.100444266849</v>
      </c>
      <c r="G668" s="34">
        <v>45034.204991244827</v>
      </c>
      <c r="H668" s="27">
        <v>1382</v>
      </c>
      <c r="I668" s="27">
        <f t="shared" si="18"/>
        <v>-764.65463351210815</v>
      </c>
      <c r="J668" s="27">
        <f t="shared" si="19"/>
        <v>4310.30272735375</v>
      </c>
      <c r="K668" s="26" t="str">
        <f t="shared" si="25"/>
        <v>Good</v>
      </c>
      <c r="L668" s="25">
        <f t="shared" si="26"/>
        <v>1382</v>
      </c>
      <c r="M668" s="25">
        <f t="shared" si="20"/>
        <v>674.62057901529738</v>
      </c>
      <c r="N668" s="27">
        <f t="shared" si="21"/>
        <v>2778.601708374732</v>
      </c>
      <c r="O668" s="12" t="str">
        <f t="shared" si="22"/>
        <v>Good</v>
      </c>
      <c r="P668" s="27">
        <f t="shared" si="23"/>
        <v>1382</v>
      </c>
      <c r="Q668" s="25">
        <f t="shared" si="24"/>
        <v>1382</v>
      </c>
    </row>
    <row r="669" spans="6:17" ht="15.75" customHeight="1" x14ac:dyDescent="0.2">
      <c r="F669" s="16">
        <v>45023.854856639395</v>
      </c>
      <c r="G669" s="34">
        <v>45033.657315908589</v>
      </c>
      <c r="H669" s="27">
        <v>1510</v>
      </c>
      <c r="I669" s="27">
        <f t="shared" si="18"/>
        <v>-764.65463351210815</v>
      </c>
      <c r="J669" s="27">
        <f t="shared" si="19"/>
        <v>4310.30272735375</v>
      </c>
      <c r="K669" s="26" t="str">
        <f t="shared" si="25"/>
        <v>Good</v>
      </c>
      <c r="L669" s="25">
        <f t="shared" si="26"/>
        <v>1510</v>
      </c>
      <c r="M669" s="25">
        <f t="shared" si="20"/>
        <v>674.62057901529738</v>
      </c>
      <c r="N669" s="27">
        <f t="shared" si="21"/>
        <v>2778.601708374732</v>
      </c>
      <c r="O669" s="12" t="str">
        <f t="shared" si="22"/>
        <v>Good</v>
      </c>
      <c r="P669" s="27">
        <f t="shared" si="23"/>
        <v>1510</v>
      </c>
      <c r="Q669" s="25">
        <f t="shared" si="24"/>
        <v>1510</v>
      </c>
    </row>
    <row r="670" spans="6:17" ht="15.75" customHeight="1" x14ac:dyDescent="0.2">
      <c r="F670" s="16">
        <v>45023.31945220221</v>
      </c>
      <c r="G670" s="34">
        <v>45033.047326386404</v>
      </c>
      <c r="H670" s="27">
        <v>1351</v>
      </c>
      <c r="I670" s="27">
        <f t="shared" si="18"/>
        <v>-764.65463351210815</v>
      </c>
      <c r="J670" s="27">
        <f t="shared" si="19"/>
        <v>4310.30272735375</v>
      </c>
      <c r="K670" s="26" t="str">
        <f t="shared" si="25"/>
        <v>Good</v>
      </c>
      <c r="L670" s="25">
        <f t="shared" si="26"/>
        <v>1351</v>
      </c>
      <c r="M670" s="25">
        <f t="shared" si="20"/>
        <v>674.62057901529738</v>
      </c>
      <c r="N670" s="27">
        <f t="shared" si="21"/>
        <v>2778.601708374732</v>
      </c>
      <c r="O670" s="12" t="str">
        <f t="shared" si="22"/>
        <v>Good</v>
      </c>
      <c r="P670" s="27">
        <f t="shared" si="23"/>
        <v>1351</v>
      </c>
      <c r="Q670" s="25">
        <f t="shared" si="24"/>
        <v>1351</v>
      </c>
    </row>
    <row r="671" spans="6:17" ht="15.75" customHeight="1" x14ac:dyDescent="0.2">
      <c r="F671" s="16">
        <v>45022.72385306775</v>
      </c>
      <c r="G671" s="34">
        <v>45030.784750043487</v>
      </c>
      <c r="H671" s="27">
        <v>1341</v>
      </c>
      <c r="I671" s="27">
        <f t="shared" si="18"/>
        <v>-764.65463351210815</v>
      </c>
      <c r="J671" s="27">
        <f t="shared" si="19"/>
        <v>4310.30272735375</v>
      </c>
      <c r="K671" s="26" t="str">
        <f t="shared" si="25"/>
        <v>Good</v>
      </c>
      <c r="L671" s="25">
        <f t="shared" si="26"/>
        <v>1341</v>
      </c>
      <c r="M671" s="25">
        <f t="shared" si="20"/>
        <v>674.62057901529738</v>
      </c>
      <c r="N671" s="27">
        <f t="shared" si="21"/>
        <v>2778.601708374732</v>
      </c>
      <c r="O671" s="12" t="str">
        <f t="shared" si="22"/>
        <v>Good</v>
      </c>
      <c r="P671" s="27">
        <f t="shared" si="23"/>
        <v>1341</v>
      </c>
      <c r="Q671" s="25">
        <f t="shared" si="24"/>
        <v>1341</v>
      </c>
    </row>
    <row r="672" spans="6:17" ht="15.75" customHeight="1" x14ac:dyDescent="0.2">
      <c r="F672" s="16">
        <v>45022.128313076086</v>
      </c>
      <c r="G672" s="34">
        <v>45030.204128866462</v>
      </c>
      <c r="H672" s="27">
        <v>1438</v>
      </c>
      <c r="I672" s="27">
        <f t="shared" si="18"/>
        <v>-764.65463351210815</v>
      </c>
      <c r="J672" s="27">
        <f t="shared" si="19"/>
        <v>4310.30272735375</v>
      </c>
      <c r="K672" s="26" t="str">
        <f t="shared" si="25"/>
        <v>Good</v>
      </c>
      <c r="L672" s="25">
        <f t="shared" si="26"/>
        <v>1438</v>
      </c>
      <c r="M672" s="25">
        <f t="shared" si="20"/>
        <v>674.62057901529738</v>
      </c>
      <c r="N672" s="27">
        <f t="shared" si="21"/>
        <v>2778.601708374732</v>
      </c>
      <c r="O672" s="12" t="str">
        <f t="shared" si="22"/>
        <v>Good</v>
      </c>
      <c r="P672" s="27">
        <f t="shared" si="23"/>
        <v>1438</v>
      </c>
      <c r="Q672" s="25">
        <f t="shared" si="24"/>
        <v>1438</v>
      </c>
    </row>
    <row r="673" spans="6:17" ht="15.75" customHeight="1" x14ac:dyDescent="0.2">
      <c r="F673" s="16">
        <v>45021.56237856306</v>
      </c>
      <c r="G673" s="34">
        <v>45029.666537192374</v>
      </c>
      <c r="H673" s="27">
        <v>1478</v>
      </c>
      <c r="I673" s="27">
        <f t="shared" si="18"/>
        <v>-764.65463351210815</v>
      </c>
      <c r="J673" s="27">
        <f t="shared" si="19"/>
        <v>4310.30272735375</v>
      </c>
      <c r="K673" s="26" t="str">
        <f t="shared" si="25"/>
        <v>Good</v>
      </c>
      <c r="L673" s="25">
        <f t="shared" si="26"/>
        <v>1478</v>
      </c>
      <c r="M673" s="25">
        <f t="shared" si="20"/>
        <v>674.62057901529738</v>
      </c>
      <c r="N673" s="27">
        <f t="shared" si="21"/>
        <v>2778.601708374732</v>
      </c>
      <c r="O673" s="12" t="str">
        <f t="shared" si="22"/>
        <v>Good</v>
      </c>
      <c r="P673" s="27">
        <f t="shared" si="23"/>
        <v>1478</v>
      </c>
      <c r="Q673" s="25">
        <f t="shared" si="24"/>
        <v>1478</v>
      </c>
    </row>
    <row r="674" spans="6:17" ht="15.75" customHeight="1" x14ac:dyDescent="0.2">
      <c r="F674" s="16">
        <v>45020.974948851697</v>
      </c>
      <c r="G674" s="34">
        <v>45029.118404743414</v>
      </c>
      <c r="H674" s="27">
        <v>1383</v>
      </c>
      <c r="I674" s="27">
        <f t="shared" si="18"/>
        <v>-764.65463351210815</v>
      </c>
      <c r="J674" s="27">
        <f t="shared" si="19"/>
        <v>4310.30272735375</v>
      </c>
      <c r="K674" s="26" t="str">
        <f t="shared" si="25"/>
        <v>Good</v>
      </c>
      <c r="L674" s="25">
        <f t="shared" si="26"/>
        <v>1383</v>
      </c>
      <c r="M674" s="25">
        <f t="shared" si="20"/>
        <v>674.62057901529738</v>
      </c>
      <c r="N674" s="27">
        <f t="shared" si="21"/>
        <v>2778.601708374732</v>
      </c>
      <c r="O674" s="12" t="str">
        <f t="shared" si="22"/>
        <v>Good</v>
      </c>
      <c r="P674" s="27">
        <f t="shared" si="23"/>
        <v>1383</v>
      </c>
      <c r="Q674" s="25">
        <f t="shared" si="24"/>
        <v>1383</v>
      </c>
    </row>
    <row r="675" spans="6:17" ht="15.75" customHeight="1" x14ac:dyDescent="0.2">
      <c r="F675" s="16">
        <v>45020.372168262656</v>
      </c>
      <c r="G675" s="34">
        <v>45028.533165809538</v>
      </c>
      <c r="H675" s="27">
        <v>1483</v>
      </c>
      <c r="I675" s="27">
        <f t="shared" si="18"/>
        <v>-764.65463351210815</v>
      </c>
      <c r="J675" s="27">
        <f t="shared" si="19"/>
        <v>4310.30272735375</v>
      </c>
      <c r="K675" s="26" t="str">
        <f t="shared" si="25"/>
        <v>Good</v>
      </c>
      <c r="L675" s="25">
        <f t="shared" si="26"/>
        <v>1483</v>
      </c>
      <c r="M675" s="25">
        <f t="shared" si="20"/>
        <v>674.62057901529738</v>
      </c>
      <c r="N675" s="27">
        <f t="shared" si="21"/>
        <v>2778.601708374732</v>
      </c>
      <c r="O675" s="12" t="str">
        <f t="shared" si="22"/>
        <v>Good</v>
      </c>
      <c r="P675" s="27">
        <f t="shared" si="23"/>
        <v>1483</v>
      </c>
      <c r="Q675" s="25">
        <f t="shared" si="24"/>
        <v>1483</v>
      </c>
    </row>
    <row r="676" spans="6:17" ht="15.75" customHeight="1" x14ac:dyDescent="0.2">
      <c r="F676" s="16">
        <v>45019.810434829116</v>
      </c>
      <c r="G676" s="34">
        <v>45028.003282362901</v>
      </c>
      <c r="H676" s="27">
        <v>1525</v>
      </c>
      <c r="I676" s="27">
        <f t="shared" si="18"/>
        <v>-764.65463351210815</v>
      </c>
      <c r="J676" s="27">
        <f t="shared" si="19"/>
        <v>4310.30272735375</v>
      </c>
      <c r="K676" s="26" t="str">
        <f t="shared" si="25"/>
        <v>Good</v>
      </c>
      <c r="L676" s="25">
        <f t="shared" si="26"/>
        <v>1525</v>
      </c>
      <c r="M676" s="25">
        <f t="shared" si="20"/>
        <v>674.62057901529738</v>
      </c>
      <c r="N676" s="27">
        <f t="shared" si="21"/>
        <v>2778.601708374732</v>
      </c>
      <c r="O676" s="12" t="str">
        <f t="shared" si="22"/>
        <v>Good</v>
      </c>
      <c r="P676" s="27">
        <f t="shared" si="23"/>
        <v>1525</v>
      </c>
      <c r="Q676" s="25">
        <f t="shared" si="24"/>
        <v>1525</v>
      </c>
    </row>
    <row r="677" spans="6:17" ht="15.75" customHeight="1" x14ac:dyDescent="0.2">
      <c r="F677" s="16">
        <v>45019.280897196862</v>
      </c>
      <c r="G677" s="34">
        <v>45027.424862233842</v>
      </c>
      <c r="H677" s="27">
        <v>1429</v>
      </c>
      <c r="I677" s="27">
        <f t="shared" si="18"/>
        <v>-764.65463351210815</v>
      </c>
      <c r="J677" s="27">
        <f t="shared" si="19"/>
        <v>4310.30272735375</v>
      </c>
      <c r="K677" s="26" t="str">
        <f t="shared" si="25"/>
        <v>Good</v>
      </c>
      <c r="L677" s="25">
        <f t="shared" si="26"/>
        <v>1429</v>
      </c>
      <c r="M677" s="25">
        <f t="shared" si="20"/>
        <v>674.62057901529738</v>
      </c>
      <c r="N677" s="27">
        <f t="shared" si="21"/>
        <v>2778.601708374732</v>
      </c>
      <c r="O677" s="12" t="str">
        <f t="shared" si="22"/>
        <v>Good</v>
      </c>
      <c r="P677" s="27">
        <f t="shared" si="23"/>
        <v>1429</v>
      </c>
      <c r="Q677" s="25">
        <f t="shared" si="24"/>
        <v>1429</v>
      </c>
    </row>
    <row r="678" spans="6:17" ht="15.75" customHeight="1" x14ac:dyDescent="0.2">
      <c r="F678" s="16">
        <v>45016.439157534318</v>
      </c>
      <c r="G678" s="34">
        <v>45026.836893143052</v>
      </c>
      <c r="H678" s="27">
        <v>1393</v>
      </c>
      <c r="I678" s="27">
        <f t="shared" si="18"/>
        <v>-764.65463351210815</v>
      </c>
      <c r="J678" s="27">
        <f t="shared" si="19"/>
        <v>4310.30272735375</v>
      </c>
      <c r="K678" s="26" t="str">
        <f t="shared" si="25"/>
        <v>Good</v>
      </c>
      <c r="L678" s="25">
        <f t="shared" si="26"/>
        <v>1393</v>
      </c>
      <c r="M678" s="25">
        <f t="shared" si="20"/>
        <v>674.62057901529738</v>
      </c>
      <c r="N678" s="27">
        <f t="shared" si="21"/>
        <v>2778.601708374732</v>
      </c>
      <c r="O678" s="12" t="str">
        <f t="shared" si="22"/>
        <v>Good</v>
      </c>
      <c r="P678" s="27">
        <f t="shared" si="23"/>
        <v>1393</v>
      </c>
      <c r="Q678" s="25">
        <f t="shared" si="24"/>
        <v>1393</v>
      </c>
    </row>
    <row r="679" spans="6:17" ht="15.75" customHeight="1" x14ac:dyDescent="0.2">
      <c r="F679" s="16">
        <v>45015.831660432465</v>
      </c>
      <c r="G679" s="34">
        <v>45026.23479019363</v>
      </c>
      <c r="H679" s="27">
        <v>1387</v>
      </c>
      <c r="I679" s="27">
        <f t="shared" si="18"/>
        <v>-764.65463351210815</v>
      </c>
      <c r="J679" s="27">
        <f t="shared" si="19"/>
        <v>4310.30272735375</v>
      </c>
      <c r="K679" s="26" t="str">
        <f t="shared" si="25"/>
        <v>Good</v>
      </c>
      <c r="L679" s="25">
        <f t="shared" si="26"/>
        <v>1387</v>
      </c>
      <c r="M679" s="25">
        <f t="shared" si="20"/>
        <v>674.62057901529738</v>
      </c>
      <c r="N679" s="27">
        <f t="shared" si="21"/>
        <v>2778.601708374732</v>
      </c>
      <c r="O679" s="12" t="str">
        <f t="shared" si="22"/>
        <v>Good</v>
      </c>
      <c r="P679" s="27">
        <f t="shared" si="23"/>
        <v>1387</v>
      </c>
      <c r="Q679" s="25">
        <f t="shared" si="24"/>
        <v>1387</v>
      </c>
    </row>
    <row r="680" spans="6:17" ht="15.75" customHeight="1" x14ac:dyDescent="0.2">
      <c r="F680" s="16">
        <v>45015.257999191133</v>
      </c>
      <c r="G680" s="34">
        <v>45023.39837495987</v>
      </c>
      <c r="H680" s="27">
        <v>1432</v>
      </c>
      <c r="I680" s="27">
        <f t="shared" si="18"/>
        <v>-764.65463351210815</v>
      </c>
      <c r="J680" s="27">
        <f t="shared" si="19"/>
        <v>4310.30272735375</v>
      </c>
      <c r="K680" s="26" t="str">
        <f t="shared" si="25"/>
        <v>Good</v>
      </c>
      <c r="L680" s="25">
        <f t="shared" si="26"/>
        <v>1432</v>
      </c>
      <c r="M680" s="25">
        <f t="shared" si="20"/>
        <v>674.62057901529738</v>
      </c>
      <c r="N680" s="27">
        <f t="shared" si="21"/>
        <v>2778.601708374732</v>
      </c>
      <c r="O680" s="12" t="str">
        <f t="shared" si="22"/>
        <v>Good</v>
      </c>
      <c r="P680" s="27">
        <f t="shared" si="23"/>
        <v>1432</v>
      </c>
      <c r="Q680" s="25">
        <f t="shared" si="24"/>
        <v>1432</v>
      </c>
    </row>
    <row r="681" spans="6:17" ht="15.75" customHeight="1" x14ac:dyDescent="0.2">
      <c r="F681" s="16">
        <v>45014.696917435846</v>
      </c>
      <c r="G681" s="34">
        <v>45022.799965624952</v>
      </c>
      <c r="H681" s="27">
        <v>1429</v>
      </c>
      <c r="I681" s="27">
        <f t="shared" si="18"/>
        <v>-764.65463351210815</v>
      </c>
      <c r="J681" s="27">
        <f t="shared" si="19"/>
        <v>4310.30272735375</v>
      </c>
      <c r="K681" s="26" t="str">
        <f t="shared" si="25"/>
        <v>Good</v>
      </c>
      <c r="L681" s="25">
        <f t="shared" si="26"/>
        <v>1429</v>
      </c>
      <c r="M681" s="25">
        <f t="shared" si="20"/>
        <v>674.62057901529738</v>
      </c>
      <c r="N681" s="27">
        <f t="shared" si="21"/>
        <v>2778.601708374732</v>
      </c>
      <c r="O681" s="12" t="str">
        <f t="shared" si="22"/>
        <v>Good</v>
      </c>
      <c r="P681" s="27">
        <f t="shared" si="23"/>
        <v>1429</v>
      </c>
      <c r="Q681" s="25">
        <f t="shared" si="24"/>
        <v>1429</v>
      </c>
    </row>
    <row r="682" spans="6:17" ht="15.75" customHeight="1" x14ac:dyDescent="0.2">
      <c r="F682" s="16">
        <v>45014.12264298115</v>
      </c>
      <c r="G682" s="34">
        <v>45022.258511469154</v>
      </c>
      <c r="H682" s="27">
        <v>1438</v>
      </c>
      <c r="I682" s="27">
        <f t="shared" si="18"/>
        <v>-764.65463351210815</v>
      </c>
      <c r="J682" s="27">
        <f t="shared" si="19"/>
        <v>4310.30272735375</v>
      </c>
      <c r="K682" s="26" t="str">
        <f t="shared" si="25"/>
        <v>Good</v>
      </c>
      <c r="L682" s="25">
        <f t="shared" si="26"/>
        <v>1438</v>
      </c>
      <c r="M682" s="25">
        <f t="shared" si="20"/>
        <v>674.62057901529738</v>
      </c>
      <c r="N682" s="27">
        <f t="shared" si="21"/>
        <v>2778.601708374732</v>
      </c>
      <c r="O682" s="12" t="str">
        <f t="shared" si="22"/>
        <v>Good</v>
      </c>
      <c r="P682" s="27">
        <f t="shared" si="23"/>
        <v>1438</v>
      </c>
      <c r="Q682" s="25">
        <f t="shared" si="24"/>
        <v>1438</v>
      </c>
    </row>
    <row r="683" spans="6:17" ht="15.75" customHeight="1" x14ac:dyDescent="0.2">
      <c r="F683" s="16">
        <v>45013.534173392596</v>
      </c>
      <c r="G683" s="34">
        <v>45021.66948043029</v>
      </c>
      <c r="H683" s="27">
        <v>41448</v>
      </c>
      <c r="I683" s="27">
        <f t="shared" si="18"/>
        <v>-764.65463351210815</v>
      </c>
      <c r="J683" s="27">
        <f t="shared" si="19"/>
        <v>4310.30272735375</v>
      </c>
      <c r="K683" s="26" t="str">
        <f t="shared" si="25"/>
        <v>For Replacement</v>
      </c>
      <c r="L683" s="25">
        <f t="shared" si="26"/>
        <v>1359</v>
      </c>
      <c r="M683" s="25">
        <f t="shared" si="20"/>
        <v>674.62057901529738</v>
      </c>
      <c r="N683" s="27">
        <f t="shared" si="21"/>
        <v>2778.601708374732</v>
      </c>
      <c r="O683" s="12" t="str">
        <f t="shared" si="22"/>
        <v>Good</v>
      </c>
      <c r="P683" s="27">
        <f t="shared" si="23"/>
        <v>1359</v>
      </c>
      <c r="Q683" s="25">
        <f t="shared" si="24"/>
        <v>1359</v>
      </c>
    </row>
    <row r="684" spans="6:17" ht="15.75" customHeight="1" x14ac:dyDescent="0.2">
      <c r="F684" s="16">
        <v>45012.926633817013</v>
      </c>
      <c r="G684" s="34">
        <v>45021.092516915123</v>
      </c>
      <c r="H684" s="27">
        <v>1280</v>
      </c>
      <c r="I684" s="27">
        <f t="shared" si="18"/>
        <v>-764.65463351210815</v>
      </c>
      <c r="J684" s="27">
        <f t="shared" si="19"/>
        <v>4310.30272735375</v>
      </c>
      <c r="K684" s="26" t="str">
        <f t="shared" si="25"/>
        <v>Good</v>
      </c>
      <c r="L684" s="25">
        <f t="shared" si="26"/>
        <v>1280</v>
      </c>
      <c r="M684" s="25">
        <f t="shared" si="20"/>
        <v>674.62057901529738</v>
      </c>
      <c r="N684" s="27">
        <f t="shared" si="21"/>
        <v>2778.601708374732</v>
      </c>
      <c r="O684" s="12" t="str">
        <f t="shared" si="22"/>
        <v>Good</v>
      </c>
      <c r="P684" s="27">
        <f t="shared" si="23"/>
        <v>1280</v>
      </c>
      <c r="Q684" s="25">
        <f t="shared" si="24"/>
        <v>1280</v>
      </c>
    </row>
    <row r="685" spans="6:17" ht="15.75" customHeight="1" x14ac:dyDescent="0.2">
      <c r="F685" s="16">
        <v>45012.331545614361</v>
      </c>
      <c r="G685" s="34">
        <v>45020.512189282388</v>
      </c>
      <c r="H685" s="27">
        <v>1415</v>
      </c>
      <c r="I685" s="27">
        <f t="shared" si="18"/>
        <v>-764.65463351210815</v>
      </c>
      <c r="J685" s="27">
        <f t="shared" si="19"/>
        <v>4310.30272735375</v>
      </c>
      <c r="K685" s="26" t="str">
        <f t="shared" si="25"/>
        <v>Good</v>
      </c>
      <c r="L685" s="25">
        <f t="shared" si="26"/>
        <v>1415</v>
      </c>
      <c r="M685" s="25">
        <f t="shared" si="20"/>
        <v>674.62057901529738</v>
      </c>
      <c r="N685" s="27">
        <f t="shared" si="21"/>
        <v>2778.601708374732</v>
      </c>
      <c r="O685" s="12" t="str">
        <f t="shared" si="22"/>
        <v>Good</v>
      </c>
      <c r="P685" s="27">
        <f t="shared" si="23"/>
        <v>1415</v>
      </c>
      <c r="Q685" s="25">
        <f t="shared" si="24"/>
        <v>1415</v>
      </c>
    </row>
    <row r="686" spans="6:17" ht="15.75" customHeight="1" x14ac:dyDescent="0.2">
      <c r="F686" s="16">
        <v>45009.545751400517</v>
      </c>
      <c r="G686" s="34">
        <v>45019.951425630352</v>
      </c>
      <c r="H686" s="27">
        <v>1478</v>
      </c>
      <c r="I686" s="27">
        <f t="shared" si="18"/>
        <v>-764.65463351210815</v>
      </c>
      <c r="J686" s="27">
        <f t="shared" si="19"/>
        <v>4310.30272735375</v>
      </c>
      <c r="K686" s="26" t="str">
        <f t="shared" si="25"/>
        <v>Good</v>
      </c>
      <c r="L686" s="25">
        <f t="shared" si="26"/>
        <v>1478</v>
      </c>
      <c r="M686" s="25">
        <f t="shared" si="20"/>
        <v>674.62057901529738</v>
      </c>
      <c r="N686" s="27">
        <f t="shared" si="21"/>
        <v>2778.601708374732</v>
      </c>
      <c r="O686" s="12" t="str">
        <f t="shared" si="22"/>
        <v>Good</v>
      </c>
      <c r="P686" s="27">
        <f t="shared" si="23"/>
        <v>1478</v>
      </c>
      <c r="Q686" s="25">
        <f t="shared" si="24"/>
        <v>1478</v>
      </c>
    </row>
    <row r="687" spans="6:17" ht="15.75" customHeight="1" x14ac:dyDescent="0.2">
      <c r="F687" s="16">
        <v>45009.01438078707</v>
      </c>
      <c r="G687" s="34">
        <v>45019.388409024752</v>
      </c>
      <c r="H687" s="27">
        <v>1404</v>
      </c>
      <c r="I687" s="27">
        <f t="shared" si="18"/>
        <v>-764.65463351210815</v>
      </c>
      <c r="J687" s="27">
        <f t="shared" si="19"/>
        <v>4310.30272735375</v>
      </c>
      <c r="K687" s="26" t="str">
        <f t="shared" si="25"/>
        <v>Good</v>
      </c>
      <c r="L687" s="25">
        <f t="shared" si="26"/>
        <v>1404</v>
      </c>
      <c r="M687" s="25">
        <f t="shared" si="20"/>
        <v>674.62057901529738</v>
      </c>
      <c r="N687" s="27">
        <f t="shared" si="21"/>
        <v>2778.601708374732</v>
      </c>
      <c r="O687" s="12" t="str">
        <f t="shared" si="22"/>
        <v>Good</v>
      </c>
      <c r="P687" s="27">
        <f t="shared" si="23"/>
        <v>1404</v>
      </c>
      <c r="Q687" s="25">
        <f t="shared" si="24"/>
        <v>1404</v>
      </c>
    </row>
    <row r="688" spans="6:17" ht="15.75" customHeight="1" x14ac:dyDescent="0.2">
      <c r="F688" s="16">
        <v>45008.438990108218</v>
      </c>
      <c r="G688" s="34">
        <v>45016.441907152155</v>
      </c>
      <c r="H688" s="27">
        <v>1586</v>
      </c>
      <c r="I688" s="27">
        <f t="shared" si="18"/>
        <v>-764.65463351210815</v>
      </c>
      <c r="J688" s="27">
        <f t="shared" si="19"/>
        <v>4310.30272735375</v>
      </c>
      <c r="K688" s="26" t="str">
        <f t="shared" si="25"/>
        <v>Good</v>
      </c>
      <c r="L688" s="25">
        <f t="shared" si="26"/>
        <v>1586</v>
      </c>
      <c r="M688" s="25">
        <f t="shared" si="20"/>
        <v>674.62057901529738</v>
      </c>
      <c r="N688" s="27">
        <f t="shared" si="21"/>
        <v>2778.601708374732</v>
      </c>
      <c r="O688" s="12" t="str">
        <f t="shared" si="22"/>
        <v>Good</v>
      </c>
      <c r="P688" s="27">
        <f t="shared" si="23"/>
        <v>1586</v>
      </c>
      <c r="Q688" s="25">
        <f t="shared" si="24"/>
        <v>1586</v>
      </c>
    </row>
    <row r="689" spans="6:17" ht="15.75" customHeight="1" x14ac:dyDescent="0.2">
      <c r="F689" s="16">
        <v>45007.860248906778</v>
      </c>
      <c r="G689" s="34">
        <v>45015.860611517528</v>
      </c>
      <c r="H689" s="27">
        <v>1444</v>
      </c>
      <c r="I689" s="27">
        <f t="shared" si="18"/>
        <v>-764.65463351210815</v>
      </c>
      <c r="J689" s="27">
        <f t="shared" si="19"/>
        <v>4310.30272735375</v>
      </c>
      <c r="K689" s="26" t="str">
        <f t="shared" si="25"/>
        <v>Good</v>
      </c>
      <c r="L689" s="25">
        <f t="shared" si="26"/>
        <v>1444</v>
      </c>
      <c r="M689" s="25">
        <f t="shared" si="20"/>
        <v>674.62057901529738</v>
      </c>
      <c r="N689" s="27">
        <f t="shared" si="21"/>
        <v>2778.601708374732</v>
      </c>
      <c r="O689" s="12" t="str">
        <f t="shared" si="22"/>
        <v>Good</v>
      </c>
      <c r="P689" s="27">
        <f t="shared" si="23"/>
        <v>1444</v>
      </c>
      <c r="Q689" s="25">
        <f t="shared" si="24"/>
        <v>1444</v>
      </c>
    </row>
    <row r="690" spans="6:17" ht="15.75" customHeight="1" x14ac:dyDescent="0.2">
      <c r="F690" s="16">
        <v>45007.312774778235</v>
      </c>
      <c r="G690" s="34">
        <v>45015.329233084114</v>
      </c>
      <c r="H690" s="27">
        <v>1323</v>
      </c>
      <c r="I690" s="27">
        <f t="shared" si="18"/>
        <v>-764.65463351210815</v>
      </c>
      <c r="J690" s="27">
        <f t="shared" si="19"/>
        <v>4310.30272735375</v>
      </c>
      <c r="K690" s="26" t="str">
        <f t="shared" si="25"/>
        <v>Good</v>
      </c>
      <c r="L690" s="25">
        <f t="shared" si="26"/>
        <v>1323</v>
      </c>
      <c r="M690" s="25">
        <f t="shared" si="20"/>
        <v>674.62057901529738</v>
      </c>
      <c r="N690" s="27">
        <f t="shared" si="21"/>
        <v>2778.601708374732</v>
      </c>
      <c r="O690" s="12" t="str">
        <f t="shared" si="22"/>
        <v>Good</v>
      </c>
      <c r="P690" s="27">
        <f t="shared" si="23"/>
        <v>1323</v>
      </c>
      <c r="Q690" s="25">
        <f t="shared" si="24"/>
        <v>1323</v>
      </c>
    </row>
    <row r="691" spans="6:17" ht="15.75" customHeight="1" x14ac:dyDescent="0.2">
      <c r="F691" s="16">
        <v>45006.760976254795</v>
      </c>
      <c r="G691" s="34">
        <v>45014.740111079445</v>
      </c>
      <c r="H691" s="27">
        <v>1478</v>
      </c>
      <c r="I691" s="27">
        <f t="shared" si="18"/>
        <v>-764.65463351210815</v>
      </c>
      <c r="J691" s="27">
        <f t="shared" si="19"/>
        <v>4310.30272735375</v>
      </c>
      <c r="K691" s="26" t="str">
        <f t="shared" si="25"/>
        <v>Good</v>
      </c>
      <c r="L691" s="25">
        <f t="shared" si="26"/>
        <v>1478</v>
      </c>
      <c r="M691" s="25">
        <f t="shared" si="20"/>
        <v>674.62057901529738</v>
      </c>
      <c r="N691" s="27">
        <f t="shared" si="21"/>
        <v>2778.601708374732</v>
      </c>
      <c r="O691" s="12" t="str">
        <f t="shared" si="22"/>
        <v>Good</v>
      </c>
      <c r="P691" s="27">
        <f t="shared" si="23"/>
        <v>1478</v>
      </c>
      <c r="Q691" s="25">
        <f t="shared" si="24"/>
        <v>1478</v>
      </c>
    </row>
    <row r="692" spans="6:17" ht="15.75" customHeight="1" x14ac:dyDescent="0.2">
      <c r="F692" s="16">
        <v>45006.178250170626</v>
      </c>
      <c r="G692" s="34">
        <v>45014.182613446683</v>
      </c>
      <c r="H692" s="27">
        <v>1333</v>
      </c>
      <c r="I692" s="27">
        <f t="shared" si="18"/>
        <v>-764.65463351210815</v>
      </c>
      <c r="J692" s="27">
        <f t="shared" si="19"/>
        <v>4310.30272735375</v>
      </c>
      <c r="K692" s="26" t="str">
        <f t="shared" si="25"/>
        <v>Good</v>
      </c>
      <c r="L692" s="25">
        <f t="shared" si="26"/>
        <v>1333</v>
      </c>
      <c r="M692" s="25">
        <f t="shared" si="20"/>
        <v>674.62057901529738</v>
      </c>
      <c r="N692" s="27">
        <f t="shared" si="21"/>
        <v>2778.601708374732</v>
      </c>
      <c r="O692" s="12" t="str">
        <f t="shared" si="22"/>
        <v>Good</v>
      </c>
      <c r="P692" s="27">
        <f t="shared" si="23"/>
        <v>1333</v>
      </c>
      <c r="Q692" s="25">
        <f t="shared" si="24"/>
        <v>1333</v>
      </c>
    </row>
    <row r="693" spans="6:17" ht="15.75" customHeight="1" x14ac:dyDescent="0.2">
      <c r="F693" s="16">
        <v>45005.631807126134</v>
      </c>
      <c r="G693" s="34">
        <v>45013.580358370375</v>
      </c>
      <c r="H693" s="27">
        <v>1354</v>
      </c>
      <c r="I693" s="27">
        <f t="shared" si="18"/>
        <v>-764.65463351210815</v>
      </c>
      <c r="J693" s="27">
        <f t="shared" si="19"/>
        <v>4310.30272735375</v>
      </c>
      <c r="K693" s="26" t="str">
        <f t="shared" si="25"/>
        <v>Good</v>
      </c>
      <c r="L693" s="25">
        <f t="shared" si="26"/>
        <v>1354</v>
      </c>
      <c r="M693" s="25">
        <f t="shared" si="20"/>
        <v>674.62057901529738</v>
      </c>
      <c r="N693" s="27">
        <f t="shared" si="21"/>
        <v>2778.601708374732</v>
      </c>
      <c r="O693" s="12" t="str">
        <f t="shared" si="22"/>
        <v>Good</v>
      </c>
      <c r="P693" s="27">
        <f t="shared" si="23"/>
        <v>1354</v>
      </c>
      <c r="Q693" s="25">
        <f t="shared" si="24"/>
        <v>1354</v>
      </c>
    </row>
    <row r="694" spans="6:17" ht="15.75" customHeight="1" x14ac:dyDescent="0.2">
      <c r="F694" s="16">
        <v>45005.050479978228</v>
      </c>
      <c r="G694" s="34">
        <v>45013.045346539526</v>
      </c>
      <c r="H694" s="27">
        <v>1489</v>
      </c>
      <c r="I694" s="27">
        <f t="shared" si="18"/>
        <v>-764.65463351210815</v>
      </c>
      <c r="J694" s="27">
        <f t="shared" si="19"/>
        <v>4310.30272735375</v>
      </c>
      <c r="K694" s="26" t="str">
        <f t="shared" si="25"/>
        <v>Good</v>
      </c>
      <c r="L694" s="25">
        <f t="shared" si="26"/>
        <v>1489</v>
      </c>
      <c r="M694" s="25">
        <f t="shared" si="20"/>
        <v>674.62057901529738</v>
      </c>
      <c r="N694" s="27">
        <f t="shared" si="21"/>
        <v>2778.601708374732</v>
      </c>
      <c r="O694" s="12" t="str">
        <f t="shared" si="22"/>
        <v>Good</v>
      </c>
      <c r="P694" s="27">
        <f t="shared" si="23"/>
        <v>1489</v>
      </c>
      <c r="Q694" s="25">
        <f t="shared" si="24"/>
        <v>1489</v>
      </c>
    </row>
    <row r="695" spans="6:17" ht="15.75" customHeight="1" x14ac:dyDescent="0.2">
      <c r="F695" s="16">
        <v>45002.880528043272</v>
      </c>
      <c r="G695" s="34">
        <v>45012.514873850007</v>
      </c>
      <c r="H695" s="27">
        <v>1515</v>
      </c>
      <c r="I695" s="27">
        <f t="shared" si="18"/>
        <v>-764.65463351210815</v>
      </c>
      <c r="J695" s="27">
        <f t="shared" si="19"/>
        <v>4310.30272735375</v>
      </c>
      <c r="K695" s="26" t="str">
        <f t="shared" si="25"/>
        <v>Good</v>
      </c>
      <c r="L695" s="25">
        <f t="shared" si="26"/>
        <v>1515</v>
      </c>
      <c r="M695" s="25">
        <f t="shared" si="20"/>
        <v>674.62057901529738</v>
      </c>
      <c r="N695" s="27">
        <f t="shared" si="21"/>
        <v>2778.601708374732</v>
      </c>
      <c r="O695" s="12" t="str">
        <f t="shared" si="22"/>
        <v>Good</v>
      </c>
      <c r="P695" s="27">
        <f t="shared" si="23"/>
        <v>1515</v>
      </c>
      <c r="Q695" s="25">
        <f t="shared" si="24"/>
        <v>1515</v>
      </c>
    </row>
    <row r="696" spans="6:17" ht="15.75" customHeight="1" x14ac:dyDescent="0.2">
      <c r="F696" s="16">
        <v>45002.318892936564</v>
      </c>
      <c r="G696" s="34">
        <v>45009.696605737088</v>
      </c>
      <c r="H696" s="27">
        <v>1515</v>
      </c>
      <c r="I696" s="27">
        <f t="shared" si="18"/>
        <v>-764.65463351210815</v>
      </c>
      <c r="J696" s="27">
        <f t="shared" si="19"/>
        <v>4310.30272735375</v>
      </c>
      <c r="K696" s="26" t="str">
        <f t="shared" si="25"/>
        <v>Good</v>
      </c>
      <c r="L696" s="25">
        <f t="shared" si="26"/>
        <v>1515</v>
      </c>
      <c r="M696" s="25">
        <f t="shared" si="20"/>
        <v>674.62057901529738</v>
      </c>
      <c r="N696" s="27">
        <f t="shared" si="21"/>
        <v>2778.601708374732</v>
      </c>
      <c r="O696" s="12" t="str">
        <f t="shared" si="22"/>
        <v>Good</v>
      </c>
      <c r="P696" s="27">
        <f t="shared" si="23"/>
        <v>1515</v>
      </c>
      <c r="Q696" s="25">
        <f t="shared" si="24"/>
        <v>1515</v>
      </c>
    </row>
    <row r="697" spans="6:17" ht="15.75" customHeight="1" x14ac:dyDescent="0.2">
      <c r="F697" s="16">
        <v>45001.764987910996</v>
      </c>
      <c r="G697" s="34">
        <v>45009.150908921962</v>
      </c>
      <c r="H697" s="27">
        <v>1309</v>
      </c>
      <c r="I697" s="27">
        <f t="shared" si="18"/>
        <v>-764.65463351210815</v>
      </c>
      <c r="J697" s="27">
        <f t="shared" si="19"/>
        <v>4310.30272735375</v>
      </c>
      <c r="K697" s="26" t="str">
        <f t="shared" si="25"/>
        <v>Good</v>
      </c>
      <c r="L697" s="25">
        <f t="shared" si="26"/>
        <v>1309</v>
      </c>
      <c r="M697" s="25">
        <f t="shared" si="20"/>
        <v>674.62057901529738</v>
      </c>
      <c r="N697" s="27">
        <f t="shared" si="21"/>
        <v>2778.601708374732</v>
      </c>
      <c r="O697" s="12" t="str">
        <f t="shared" si="22"/>
        <v>Good</v>
      </c>
      <c r="P697" s="27">
        <f t="shared" si="23"/>
        <v>1309</v>
      </c>
      <c r="Q697" s="25">
        <f t="shared" si="24"/>
        <v>1309</v>
      </c>
    </row>
    <row r="698" spans="6:17" ht="15.75" customHeight="1" x14ac:dyDescent="0.2">
      <c r="F698" s="16">
        <v>45001.203223771678</v>
      </c>
      <c r="G698" s="34">
        <v>45008.607025491256</v>
      </c>
      <c r="H698" s="27">
        <v>1395</v>
      </c>
      <c r="I698" s="27">
        <f t="shared" si="18"/>
        <v>-764.65463351210815</v>
      </c>
      <c r="J698" s="27">
        <f t="shared" si="19"/>
        <v>4310.30272735375</v>
      </c>
      <c r="K698" s="26" t="str">
        <f t="shared" si="25"/>
        <v>Good</v>
      </c>
      <c r="L698" s="25">
        <f t="shared" si="26"/>
        <v>1395</v>
      </c>
      <c r="M698" s="25">
        <f t="shared" si="20"/>
        <v>674.62057901529738</v>
      </c>
      <c r="N698" s="27">
        <f t="shared" si="21"/>
        <v>2778.601708374732</v>
      </c>
      <c r="O698" s="12" t="str">
        <f t="shared" si="22"/>
        <v>Good</v>
      </c>
      <c r="P698" s="27">
        <f t="shared" si="23"/>
        <v>1395</v>
      </c>
      <c r="Q698" s="25">
        <f t="shared" si="24"/>
        <v>1395</v>
      </c>
    </row>
    <row r="699" spans="6:17" ht="15.75" customHeight="1" x14ac:dyDescent="0.2">
      <c r="F699" s="16">
        <v>45000.664073818953</v>
      </c>
      <c r="G699" s="34">
        <v>45008.026496323408</v>
      </c>
      <c r="H699" s="27">
        <v>1613</v>
      </c>
      <c r="I699" s="27">
        <f t="shared" si="18"/>
        <v>-764.65463351210815</v>
      </c>
      <c r="J699" s="27">
        <f t="shared" si="19"/>
        <v>4310.30272735375</v>
      </c>
      <c r="K699" s="26" t="str">
        <f t="shared" si="25"/>
        <v>Good</v>
      </c>
      <c r="L699" s="25">
        <f t="shared" si="26"/>
        <v>1613</v>
      </c>
      <c r="M699" s="25">
        <f t="shared" si="20"/>
        <v>674.62057901529738</v>
      </c>
      <c r="N699" s="27">
        <f t="shared" si="21"/>
        <v>2778.601708374732</v>
      </c>
      <c r="O699" s="12" t="str">
        <f t="shared" si="22"/>
        <v>Good</v>
      </c>
      <c r="P699" s="27">
        <f t="shared" si="23"/>
        <v>1613</v>
      </c>
      <c r="Q699" s="25">
        <f t="shared" si="24"/>
        <v>1613</v>
      </c>
    </row>
    <row r="700" spans="6:17" ht="15.75" customHeight="1" x14ac:dyDescent="0.2">
      <c r="F700" s="16">
        <v>45000.130966958794</v>
      </c>
      <c r="G700" s="34">
        <v>45007.487580834422</v>
      </c>
      <c r="H700" s="27">
        <v>1655</v>
      </c>
      <c r="I700" s="27">
        <f t="shared" si="18"/>
        <v>-764.65463351210815</v>
      </c>
      <c r="J700" s="27">
        <f t="shared" si="19"/>
        <v>4310.30272735375</v>
      </c>
      <c r="K700" s="26" t="str">
        <f t="shared" si="25"/>
        <v>Good</v>
      </c>
      <c r="L700" s="25">
        <f t="shared" si="26"/>
        <v>1655</v>
      </c>
      <c r="M700" s="25">
        <f t="shared" si="20"/>
        <v>674.62057901529738</v>
      </c>
      <c r="N700" s="27">
        <f t="shared" si="21"/>
        <v>2778.601708374732</v>
      </c>
      <c r="O700" s="12" t="str">
        <f t="shared" si="22"/>
        <v>Good</v>
      </c>
      <c r="P700" s="27">
        <f t="shared" si="23"/>
        <v>1655</v>
      </c>
      <c r="Q700" s="25">
        <f t="shared" si="24"/>
        <v>1655</v>
      </c>
    </row>
    <row r="701" spans="6:17" ht="15.75" customHeight="1" x14ac:dyDescent="0.2">
      <c r="F701" s="16">
        <v>44999.539481085121</v>
      </c>
      <c r="G701" s="34">
        <v>45006.895432083329</v>
      </c>
      <c r="H701" s="27">
        <v>1583</v>
      </c>
      <c r="I701" s="27">
        <f t="shared" si="18"/>
        <v>-764.65463351210815</v>
      </c>
      <c r="J701" s="27">
        <f t="shared" si="19"/>
        <v>4310.30272735375</v>
      </c>
      <c r="K701" s="26" t="str">
        <f t="shared" si="25"/>
        <v>Good</v>
      </c>
      <c r="L701" s="25">
        <f t="shared" si="26"/>
        <v>1583</v>
      </c>
      <c r="M701" s="25">
        <f t="shared" si="20"/>
        <v>674.62057901529738</v>
      </c>
      <c r="N701" s="27">
        <f t="shared" si="21"/>
        <v>2778.601708374732</v>
      </c>
      <c r="O701" s="12" t="str">
        <f t="shared" si="22"/>
        <v>Good</v>
      </c>
      <c r="P701" s="27">
        <f t="shared" si="23"/>
        <v>1583</v>
      </c>
      <c r="Q701" s="25">
        <f t="shared" si="24"/>
        <v>1583</v>
      </c>
    </row>
    <row r="702" spans="6:17" ht="15.75" customHeight="1" x14ac:dyDescent="0.2">
      <c r="F702" s="16">
        <v>44998.977600753562</v>
      </c>
      <c r="G702" s="34">
        <v>45006.345754069742</v>
      </c>
      <c r="H702" s="27">
        <v>1470</v>
      </c>
      <c r="I702" s="27">
        <f t="shared" si="18"/>
        <v>-764.65463351210815</v>
      </c>
      <c r="J702" s="27">
        <f t="shared" si="19"/>
        <v>4310.30272735375</v>
      </c>
      <c r="K702" s="26" t="str">
        <f t="shared" si="25"/>
        <v>Good</v>
      </c>
      <c r="L702" s="25">
        <f t="shared" si="26"/>
        <v>1470</v>
      </c>
      <c r="M702" s="25">
        <f t="shared" si="20"/>
        <v>674.62057901529738</v>
      </c>
      <c r="N702" s="27">
        <f t="shared" si="21"/>
        <v>2778.601708374732</v>
      </c>
      <c r="O702" s="12" t="str">
        <f t="shared" si="22"/>
        <v>Good</v>
      </c>
      <c r="P702" s="27">
        <f t="shared" si="23"/>
        <v>1470</v>
      </c>
      <c r="Q702" s="25">
        <f t="shared" si="24"/>
        <v>1470</v>
      </c>
    </row>
    <row r="703" spans="6:17" ht="15.75" customHeight="1" x14ac:dyDescent="0.2">
      <c r="F703" s="16">
        <v>44998.364775112866</v>
      </c>
      <c r="G703" s="34">
        <v>45005.763589111579</v>
      </c>
      <c r="H703" s="27">
        <v>1612</v>
      </c>
      <c r="I703" s="27">
        <f t="shared" si="18"/>
        <v>-764.65463351210815</v>
      </c>
      <c r="J703" s="27">
        <f t="shared" si="19"/>
        <v>4310.30272735375</v>
      </c>
      <c r="K703" s="26" t="str">
        <f t="shared" si="25"/>
        <v>Good</v>
      </c>
      <c r="L703" s="25">
        <f t="shared" si="26"/>
        <v>1612</v>
      </c>
      <c r="M703" s="25">
        <f t="shared" si="20"/>
        <v>674.62057901529738</v>
      </c>
      <c r="N703" s="27">
        <f t="shared" si="21"/>
        <v>2778.601708374732</v>
      </c>
      <c r="O703" s="12" t="str">
        <f t="shared" si="22"/>
        <v>Good</v>
      </c>
      <c r="P703" s="27">
        <f t="shared" si="23"/>
        <v>1612</v>
      </c>
      <c r="Q703" s="25">
        <f t="shared" si="24"/>
        <v>1612</v>
      </c>
    </row>
    <row r="704" spans="6:17" ht="15.75" customHeight="1" x14ac:dyDescent="0.2">
      <c r="F704" s="16">
        <v>44995.515131713204</v>
      </c>
      <c r="G704" s="34">
        <v>45005.189856646495</v>
      </c>
      <c r="H704" s="27">
        <v>1589</v>
      </c>
      <c r="I704" s="27">
        <f t="shared" si="18"/>
        <v>-764.65463351210815</v>
      </c>
      <c r="J704" s="27">
        <f t="shared" si="19"/>
        <v>4310.30272735375</v>
      </c>
      <c r="K704" s="26" t="str">
        <f t="shared" si="25"/>
        <v>Good</v>
      </c>
      <c r="L704" s="25">
        <f t="shared" si="26"/>
        <v>1589</v>
      </c>
      <c r="M704" s="25">
        <f t="shared" si="20"/>
        <v>674.62057901529738</v>
      </c>
      <c r="N704" s="27">
        <f t="shared" si="21"/>
        <v>2778.601708374732</v>
      </c>
      <c r="O704" s="12" t="str">
        <f t="shared" si="22"/>
        <v>Good</v>
      </c>
      <c r="P704" s="27">
        <f t="shared" si="23"/>
        <v>1589</v>
      </c>
      <c r="Q704" s="25">
        <f t="shared" si="24"/>
        <v>1589</v>
      </c>
    </row>
    <row r="705" spans="6:17" ht="15.75" customHeight="1" x14ac:dyDescent="0.2">
      <c r="F705" s="16">
        <v>44994.932055442172</v>
      </c>
      <c r="G705" s="34">
        <v>45002.933235959237</v>
      </c>
      <c r="H705" s="27">
        <v>1335</v>
      </c>
      <c r="I705" s="27">
        <f t="shared" si="18"/>
        <v>-764.65463351210815</v>
      </c>
      <c r="J705" s="27">
        <f t="shared" si="19"/>
        <v>4310.30272735375</v>
      </c>
      <c r="K705" s="26" t="str">
        <f t="shared" si="25"/>
        <v>Good</v>
      </c>
      <c r="L705" s="25">
        <f t="shared" si="26"/>
        <v>1335</v>
      </c>
      <c r="M705" s="25">
        <f t="shared" si="20"/>
        <v>674.62057901529738</v>
      </c>
      <c r="N705" s="27">
        <f t="shared" si="21"/>
        <v>2778.601708374732</v>
      </c>
      <c r="O705" s="12" t="str">
        <f t="shared" si="22"/>
        <v>Good</v>
      </c>
      <c r="P705" s="27">
        <f t="shared" si="23"/>
        <v>1335</v>
      </c>
      <c r="Q705" s="25">
        <f t="shared" si="24"/>
        <v>1335</v>
      </c>
    </row>
    <row r="706" spans="6:17" ht="15.75" customHeight="1" x14ac:dyDescent="0.2">
      <c r="F706" s="16">
        <v>44994.394785625715</v>
      </c>
      <c r="G706" s="34">
        <v>45002.376914292494</v>
      </c>
      <c r="H706" s="27">
        <v>1634</v>
      </c>
      <c r="I706" s="27">
        <f t="shared" si="18"/>
        <v>-764.65463351210815</v>
      </c>
      <c r="J706" s="27">
        <f t="shared" si="19"/>
        <v>4310.30272735375</v>
      </c>
      <c r="K706" s="26" t="str">
        <f t="shared" si="25"/>
        <v>Good</v>
      </c>
      <c r="L706" s="25">
        <f t="shared" si="26"/>
        <v>1634</v>
      </c>
      <c r="M706" s="25">
        <f t="shared" si="20"/>
        <v>674.62057901529738</v>
      </c>
      <c r="N706" s="27">
        <f t="shared" si="21"/>
        <v>2778.601708374732</v>
      </c>
      <c r="O706" s="12" t="str">
        <f t="shared" si="22"/>
        <v>Good</v>
      </c>
      <c r="P706" s="27">
        <f t="shared" si="23"/>
        <v>1634</v>
      </c>
      <c r="Q706" s="25">
        <f t="shared" si="24"/>
        <v>1634</v>
      </c>
    </row>
    <row r="707" spans="6:17" ht="15.75" customHeight="1" x14ac:dyDescent="0.2">
      <c r="F707" s="16">
        <v>44993.782255691738</v>
      </c>
      <c r="G707" s="34">
        <v>45001.826718032695</v>
      </c>
      <c r="H707" s="27">
        <v>1688</v>
      </c>
      <c r="I707" s="27">
        <f t="shared" si="18"/>
        <v>-764.65463351210815</v>
      </c>
      <c r="J707" s="27">
        <f t="shared" si="19"/>
        <v>4310.30272735375</v>
      </c>
      <c r="K707" s="26" t="str">
        <f t="shared" si="25"/>
        <v>Good</v>
      </c>
      <c r="L707" s="25">
        <f t="shared" si="26"/>
        <v>1688</v>
      </c>
      <c r="M707" s="25">
        <f t="shared" si="20"/>
        <v>674.62057901529738</v>
      </c>
      <c r="N707" s="27">
        <f t="shared" si="21"/>
        <v>2778.601708374732</v>
      </c>
      <c r="O707" s="12" t="str">
        <f t="shared" si="22"/>
        <v>Good</v>
      </c>
      <c r="P707" s="27">
        <f t="shared" si="23"/>
        <v>1688</v>
      </c>
      <c r="Q707" s="25">
        <f t="shared" si="24"/>
        <v>1688</v>
      </c>
    </row>
    <row r="708" spans="6:17" ht="15.75" customHeight="1" x14ac:dyDescent="0.2">
      <c r="F708" s="16">
        <v>44993.197000204273</v>
      </c>
      <c r="G708" s="34">
        <v>45001.256684593471</v>
      </c>
      <c r="H708" s="27">
        <v>1640</v>
      </c>
      <c r="I708" s="27">
        <f t="shared" si="18"/>
        <v>-764.65463351210815</v>
      </c>
      <c r="J708" s="27">
        <f t="shared" si="19"/>
        <v>4310.30272735375</v>
      </c>
      <c r="K708" s="26" t="str">
        <f t="shared" si="25"/>
        <v>Good</v>
      </c>
      <c r="L708" s="25">
        <f t="shared" si="26"/>
        <v>1640</v>
      </c>
      <c r="M708" s="25">
        <f t="shared" si="20"/>
        <v>674.62057901529738</v>
      </c>
      <c r="N708" s="27">
        <f t="shared" si="21"/>
        <v>2778.601708374732</v>
      </c>
      <c r="O708" s="12" t="str">
        <f t="shared" si="22"/>
        <v>Good</v>
      </c>
      <c r="P708" s="27">
        <f t="shared" si="23"/>
        <v>1640</v>
      </c>
      <c r="Q708" s="25">
        <f t="shared" si="24"/>
        <v>1640</v>
      </c>
    </row>
    <row r="709" spans="6:17" ht="15.75" customHeight="1" x14ac:dyDescent="0.2">
      <c r="F709" s="16">
        <v>44992.612833926367</v>
      </c>
      <c r="G709" s="34">
        <v>45000.648675992947</v>
      </c>
      <c r="H709" s="27">
        <v>1701</v>
      </c>
      <c r="I709" s="27">
        <f t="shared" si="18"/>
        <v>-764.65463351210815</v>
      </c>
      <c r="J709" s="27">
        <f t="shared" si="19"/>
        <v>4310.30272735375</v>
      </c>
      <c r="K709" s="26" t="str">
        <f t="shared" si="25"/>
        <v>Good</v>
      </c>
      <c r="L709" s="25">
        <f t="shared" si="26"/>
        <v>1701</v>
      </c>
      <c r="M709" s="25">
        <f t="shared" si="20"/>
        <v>674.62057901529738</v>
      </c>
      <c r="N709" s="27">
        <f t="shared" si="21"/>
        <v>2778.601708374732</v>
      </c>
      <c r="O709" s="12" t="str">
        <f t="shared" si="22"/>
        <v>Good</v>
      </c>
      <c r="P709" s="27">
        <f t="shared" si="23"/>
        <v>1701</v>
      </c>
      <c r="Q709" s="25">
        <f t="shared" si="24"/>
        <v>1701</v>
      </c>
    </row>
    <row r="710" spans="6:17" ht="15.75" customHeight="1" x14ac:dyDescent="0.2">
      <c r="F710" s="16">
        <v>44992.064703661403</v>
      </c>
      <c r="G710" s="34">
        <v>45000.100901984602</v>
      </c>
      <c r="H710" s="27">
        <v>1599</v>
      </c>
      <c r="I710" s="27">
        <f t="shared" si="18"/>
        <v>-764.65463351210815</v>
      </c>
      <c r="J710" s="27">
        <f t="shared" si="19"/>
        <v>4310.30272735375</v>
      </c>
      <c r="K710" s="26" t="str">
        <f t="shared" si="25"/>
        <v>Good</v>
      </c>
      <c r="L710" s="25">
        <f t="shared" si="26"/>
        <v>1599</v>
      </c>
      <c r="M710" s="25">
        <f t="shared" si="20"/>
        <v>674.62057901529738</v>
      </c>
      <c r="N710" s="27">
        <f t="shared" si="21"/>
        <v>2778.601708374732</v>
      </c>
      <c r="O710" s="12" t="str">
        <f t="shared" si="22"/>
        <v>Good</v>
      </c>
      <c r="P710" s="27">
        <f t="shared" si="23"/>
        <v>1599</v>
      </c>
      <c r="Q710" s="25">
        <f t="shared" si="24"/>
        <v>1599</v>
      </c>
    </row>
    <row r="711" spans="6:17" ht="15.75" customHeight="1" x14ac:dyDescent="0.2">
      <c r="F711" s="16">
        <v>44991.481004236222</v>
      </c>
      <c r="G711" s="34">
        <v>44999.519247175274</v>
      </c>
      <c r="H711" s="27">
        <v>1488</v>
      </c>
      <c r="I711" s="27">
        <f t="shared" si="18"/>
        <v>-764.65463351210815</v>
      </c>
      <c r="J711" s="27">
        <f t="shared" si="19"/>
        <v>4310.30272735375</v>
      </c>
      <c r="K711" s="26" t="str">
        <f t="shared" si="25"/>
        <v>Good</v>
      </c>
      <c r="L711" s="25">
        <f t="shared" si="26"/>
        <v>1488</v>
      </c>
      <c r="M711" s="25">
        <f t="shared" si="20"/>
        <v>674.62057901529738</v>
      </c>
      <c r="N711" s="27">
        <f t="shared" si="21"/>
        <v>2778.601708374732</v>
      </c>
      <c r="O711" s="12" t="str">
        <f t="shared" si="22"/>
        <v>Good</v>
      </c>
      <c r="P711" s="27">
        <f t="shared" si="23"/>
        <v>1488</v>
      </c>
      <c r="Q711" s="25">
        <f t="shared" si="24"/>
        <v>1488</v>
      </c>
    </row>
    <row r="712" spans="6:17" ht="15.75" customHeight="1" x14ac:dyDescent="0.2">
      <c r="F712" s="16">
        <v>44988.646978745986</v>
      </c>
      <c r="G712" s="34">
        <v>44998.936517973474</v>
      </c>
      <c r="H712" s="27">
        <v>1520</v>
      </c>
      <c r="I712" s="27">
        <f t="shared" si="18"/>
        <v>-764.65463351210815</v>
      </c>
      <c r="J712" s="27">
        <f t="shared" si="19"/>
        <v>4310.30272735375</v>
      </c>
      <c r="K712" s="26" t="str">
        <f t="shared" si="25"/>
        <v>Good</v>
      </c>
      <c r="L712" s="25">
        <f t="shared" si="26"/>
        <v>1520</v>
      </c>
      <c r="M712" s="25">
        <f t="shared" si="20"/>
        <v>674.62057901529738</v>
      </c>
      <c r="N712" s="27">
        <f t="shared" si="21"/>
        <v>2778.601708374732</v>
      </c>
      <c r="O712" s="12" t="str">
        <f t="shared" si="22"/>
        <v>Good</v>
      </c>
      <c r="P712" s="27">
        <f t="shared" si="23"/>
        <v>1520</v>
      </c>
      <c r="Q712" s="25">
        <f t="shared" si="24"/>
        <v>1520</v>
      </c>
    </row>
    <row r="713" spans="6:17" ht="15.75" customHeight="1" x14ac:dyDescent="0.2">
      <c r="F713" s="16">
        <v>44988.055446704871</v>
      </c>
      <c r="G713" s="34">
        <v>44998.348490188837</v>
      </c>
      <c r="H713" s="27">
        <v>1655</v>
      </c>
      <c r="I713" s="27">
        <f t="shared" si="18"/>
        <v>-764.65463351210815</v>
      </c>
      <c r="J713" s="27">
        <f t="shared" si="19"/>
        <v>4310.30272735375</v>
      </c>
      <c r="K713" s="26" t="str">
        <f t="shared" si="25"/>
        <v>Good</v>
      </c>
      <c r="L713" s="25">
        <f t="shared" si="26"/>
        <v>1655</v>
      </c>
      <c r="M713" s="25">
        <f t="shared" si="20"/>
        <v>674.62057901529738</v>
      </c>
      <c r="N713" s="27">
        <f t="shared" si="21"/>
        <v>2778.601708374732</v>
      </c>
      <c r="O713" s="12" t="str">
        <f t="shared" si="22"/>
        <v>Good</v>
      </c>
      <c r="P713" s="27">
        <f t="shared" si="23"/>
        <v>1655</v>
      </c>
      <c r="Q713" s="25">
        <f t="shared" si="24"/>
        <v>1655</v>
      </c>
    </row>
    <row r="714" spans="6:17" ht="15.75" customHeight="1" x14ac:dyDescent="0.2">
      <c r="F714" s="16">
        <v>44987.487475126771</v>
      </c>
      <c r="G714" s="34">
        <v>44995.529045619012</v>
      </c>
      <c r="H714" s="27">
        <v>1605</v>
      </c>
      <c r="I714" s="27">
        <f t="shared" si="18"/>
        <v>-764.65463351210815</v>
      </c>
      <c r="J714" s="27">
        <f t="shared" si="19"/>
        <v>4310.30272735375</v>
      </c>
      <c r="K714" s="26" t="str">
        <f t="shared" si="25"/>
        <v>Good</v>
      </c>
      <c r="L714" s="25">
        <f t="shared" si="26"/>
        <v>1605</v>
      </c>
      <c r="M714" s="25">
        <f t="shared" si="20"/>
        <v>674.62057901529738</v>
      </c>
      <c r="N714" s="27">
        <f t="shared" si="21"/>
        <v>2778.601708374732</v>
      </c>
      <c r="O714" s="12" t="str">
        <f t="shared" si="22"/>
        <v>Good</v>
      </c>
      <c r="P714" s="27">
        <f t="shared" si="23"/>
        <v>1605</v>
      </c>
      <c r="Q714" s="25">
        <f t="shared" si="24"/>
        <v>1605</v>
      </c>
    </row>
    <row r="715" spans="6:17" ht="15.75" customHeight="1" x14ac:dyDescent="0.2">
      <c r="F715" s="16">
        <v>44986.922844452463</v>
      </c>
      <c r="G715" s="34">
        <v>44994.980679480715</v>
      </c>
      <c r="H715" s="27">
        <v>1526</v>
      </c>
      <c r="I715" s="27">
        <f t="shared" si="18"/>
        <v>-764.65463351210815</v>
      </c>
      <c r="J715" s="27">
        <f t="shared" si="19"/>
        <v>4310.30272735375</v>
      </c>
      <c r="K715" s="26" t="str">
        <f t="shared" si="25"/>
        <v>Good</v>
      </c>
      <c r="L715" s="25">
        <f t="shared" si="26"/>
        <v>1526</v>
      </c>
      <c r="M715" s="25">
        <f t="shared" si="20"/>
        <v>674.62057901529738</v>
      </c>
      <c r="N715" s="27">
        <f t="shared" si="21"/>
        <v>2778.601708374732</v>
      </c>
      <c r="O715" s="12" t="str">
        <f t="shared" si="22"/>
        <v>Good</v>
      </c>
      <c r="P715" s="27">
        <f t="shared" si="23"/>
        <v>1526</v>
      </c>
      <c r="Q715" s="25">
        <f t="shared" si="24"/>
        <v>1526</v>
      </c>
    </row>
    <row r="716" spans="6:17" ht="15.75" customHeight="1" x14ac:dyDescent="0.2">
      <c r="F716" s="16">
        <v>44986.352970432366</v>
      </c>
      <c r="G716" s="34">
        <v>44994.376361637289</v>
      </c>
      <c r="H716" s="27">
        <v>1660</v>
      </c>
      <c r="I716" s="27">
        <f t="shared" si="18"/>
        <v>-764.65463351210815</v>
      </c>
      <c r="J716" s="27">
        <f t="shared" si="19"/>
        <v>4310.30272735375</v>
      </c>
      <c r="K716" s="26" t="str">
        <f t="shared" si="25"/>
        <v>Good</v>
      </c>
      <c r="L716" s="25">
        <f t="shared" si="26"/>
        <v>1660</v>
      </c>
      <c r="M716" s="25">
        <f t="shared" si="20"/>
        <v>674.62057901529738</v>
      </c>
      <c r="N716" s="27">
        <f t="shared" si="21"/>
        <v>2778.601708374732</v>
      </c>
      <c r="O716" s="12" t="str">
        <f t="shared" si="22"/>
        <v>Good</v>
      </c>
      <c r="P716" s="27">
        <f t="shared" si="23"/>
        <v>1660</v>
      </c>
      <c r="Q716" s="25">
        <f t="shared" si="24"/>
        <v>1660</v>
      </c>
    </row>
    <row r="717" spans="6:17" ht="15.75" customHeight="1" x14ac:dyDescent="0.2">
      <c r="F717" s="16">
        <v>44985.779381456858</v>
      </c>
      <c r="G717" s="34">
        <v>44993.789152044861</v>
      </c>
      <c r="H717" s="27">
        <v>1816</v>
      </c>
      <c r="I717" s="27">
        <f t="shared" si="18"/>
        <v>-764.65463351210815</v>
      </c>
      <c r="J717" s="27">
        <f t="shared" si="19"/>
        <v>4310.30272735375</v>
      </c>
      <c r="K717" s="26" t="str">
        <f t="shared" si="25"/>
        <v>Good</v>
      </c>
      <c r="L717" s="25">
        <f t="shared" si="26"/>
        <v>1816</v>
      </c>
      <c r="M717" s="25">
        <f t="shared" si="20"/>
        <v>674.62057901529738</v>
      </c>
      <c r="N717" s="27">
        <f t="shared" si="21"/>
        <v>2778.601708374732</v>
      </c>
      <c r="O717" s="12" t="str">
        <f t="shared" si="22"/>
        <v>Good</v>
      </c>
      <c r="P717" s="27">
        <f t="shared" si="23"/>
        <v>1816</v>
      </c>
      <c r="Q717" s="25">
        <f t="shared" si="24"/>
        <v>1816</v>
      </c>
    </row>
    <row r="718" spans="6:17" ht="15.75" customHeight="1" x14ac:dyDescent="0.2">
      <c r="F718" s="16">
        <v>44985.202691843406</v>
      </c>
      <c r="G718" s="34">
        <v>44993.229047179935</v>
      </c>
      <c r="H718" s="27">
        <v>1710</v>
      </c>
      <c r="I718" s="27">
        <f t="shared" si="18"/>
        <v>-764.65463351210815</v>
      </c>
      <c r="J718" s="27">
        <f t="shared" si="19"/>
        <v>4310.30272735375</v>
      </c>
      <c r="K718" s="26" t="str">
        <f t="shared" si="25"/>
        <v>Good</v>
      </c>
      <c r="L718" s="25">
        <f t="shared" si="26"/>
        <v>1710</v>
      </c>
      <c r="M718" s="25">
        <f t="shared" si="20"/>
        <v>674.62057901529738</v>
      </c>
      <c r="N718" s="27">
        <f t="shared" si="21"/>
        <v>2778.601708374732</v>
      </c>
      <c r="O718" s="12" t="str">
        <f t="shared" si="22"/>
        <v>Good</v>
      </c>
      <c r="P718" s="27">
        <f t="shared" si="23"/>
        <v>1710</v>
      </c>
      <c r="Q718" s="25">
        <f t="shared" si="24"/>
        <v>1710</v>
      </c>
    </row>
    <row r="719" spans="6:17" ht="15.75" customHeight="1" x14ac:dyDescent="0.2">
      <c r="F719" s="16">
        <v>44984.627164543621</v>
      </c>
      <c r="G719" s="34">
        <v>44992.665663987187</v>
      </c>
      <c r="H719" s="27">
        <v>1785</v>
      </c>
      <c r="I719" s="27">
        <f t="shared" si="18"/>
        <v>-764.65463351210815</v>
      </c>
      <c r="J719" s="27">
        <f t="shared" si="19"/>
        <v>4310.30272735375</v>
      </c>
      <c r="K719" s="26" t="str">
        <f t="shared" si="25"/>
        <v>Good</v>
      </c>
      <c r="L719" s="25">
        <f t="shared" si="26"/>
        <v>1785</v>
      </c>
      <c r="M719" s="25">
        <f t="shared" si="20"/>
        <v>674.62057901529738</v>
      </c>
      <c r="N719" s="27">
        <f t="shared" si="21"/>
        <v>2778.601708374732</v>
      </c>
      <c r="O719" s="12" t="str">
        <f t="shared" si="22"/>
        <v>Good</v>
      </c>
      <c r="P719" s="27">
        <f t="shared" si="23"/>
        <v>1785</v>
      </c>
      <c r="Q719" s="25">
        <f t="shared" si="24"/>
        <v>1785</v>
      </c>
    </row>
    <row r="720" spans="6:17" ht="15.75" customHeight="1" x14ac:dyDescent="0.2">
      <c r="F720" s="16">
        <v>44984.060940993026</v>
      </c>
      <c r="G720" s="34">
        <v>44992.122810966619</v>
      </c>
      <c r="H720" s="27">
        <v>1515</v>
      </c>
      <c r="I720" s="27">
        <f t="shared" si="18"/>
        <v>-764.65463351210815</v>
      </c>
      <c r="J720" s="27">
        <f t="shared" si="19"/>
        <v>4310.30272735375</v>
      </c>
      <c r="K720" s="26" t="str">
        <f t="shared" si="25"/>
        <v>Good</v>
      </c>
      <c r="L720" s="25">
        <f t="shared" si="26"/>
        <v>1515</v>
      </c>
      <c r="M720" s="25">
        <f t="shared" si="20"/>
        <v>674.62057901529738</v>
      </c>
      <c r="N720" s="27">
        <f t="shared" si="21"/>
        <v>2778.601708374732</v>
      </c>
      <c r="O720" s="12" t="str">
        <f t="shared" si="22"/>
        <v>Good</v>
      </c>
      <c r="P720" s="27">
        <f t="shared" si="23"/>
        <v>1515</v>
      </c>
      <c r="Q720" s="25">
        <f t="shared" si="24"/>
        <v>1515</v>
      </c>
    </row>
    <row r="721" spans="6:17" ht="15.75" customHeight="1" x14ac:dyDescent="0.2">
      <c r="F721" s="16">
        <v>44981.78052856186</v>
      </c>
      <c r="G721" s="34">
        <v>44991.585699662523</v>
      </c>
      <c r="H721" s="27">
        <v>1870</v>
      </c>
      <c r="I721" s="27">
        <f t="shared" si="18"/>
        <v>-764.65463351210815</v>
      </c>
      <c r="J721" s="27">
        <f t="shared" si="19"/>
        <v>4310.30272735375</v>
      </c>
      <c r="K721" s="26" t="str">
        <f t="shared" si="25"/>
        <v>Good</v>
      </c>
      <c r="L721" s="25">
        <f t="shared" si="26"/>
        <v>1870</v>
      </c>
      <c r="M721" s="25">
        <f t="shared" si="20"/>
        <v>674.62057901529738</v>
      </c>
      <c r="N721" s="27">
        <f t="shared" si="21"/>
        <v>2778.601708374732</v>
      </c>
      <c r="O721" s="12" t="str">
        <f t="shared" si="22"/>
        <v>Good</v>
      </c>
      <c r="P721" s="27">
        <f t="shared" si="23"/>
        <v>1870</v>
      </c>
      <c r="Q721" s="25">
        <f t="shared" si="24"/>
        <v>1870</v>
      </c>
    </row>
    <row r="722" spans="6:17" ht="15.75" customHeight="1" x14ac:dyDescent="0.2">
      <c r="F722" s="16">
        <v>44981.227887966794</v>
      </c>
      <c r="G722" s="34">
        <v>44988.689955452915</v>
      </c>
      <c r="H722" s="27">
        <v>1609</v>
      </c>
      <c r="I722" s="27">
        <f t="shared" si="18"/>
        <v>-764.65463351210815</v>
      </c>
      <c r="J722" s="27">
        <f t="shared" si="19"/>
        <v>4310.30272735375</v>
      </c>
      <c r="K722" s="26" t="str">
        <f t="shared" si="25"/>
        <v>Good</v>
      </c>
      <c r="L722" s="25">
        <f t="shared" si="26"/>
        <v>1609</v>
      </c>
      <c r="M722" s="25">
        <f t="shared" si="20"/>
        <v>674.62057901529738</v>
      </c>
      <c r="N722" s="27">
        <f t="shared" si="21"/>
        <v>2778.601708374732</v>
      </c>
      <c r="O722" s="12" t="str">
        <f t="shared" si="22"/>
        <v>Good</v>
      </c>
      <c r="P722" s="27">
        <f t="shared" si="23"/>
        <v>1609</v>
      </c>
      <c r="Q722" s="25">
        <f t="shared" si="24"/>
        <v>1609</v>
      </c>
    </row>
    <row r="723" spans="6:17" ht="15.75" customHeight="1" x14ac:dyDescent="0.2">
      <c r="F723" s="16">
        <v>44980.658109008873</v>
      </c>
      <c r="G723" s="34">
        <v>44988.101037374894</v>
      </c>
      <c r="H723" s="27">
        <v>1604</v>
      </c>
      <c r="I723" s="27">
        <f t="shared" si="18"/>
        <v>-764.65463351210815</v>
      </c>
      <c r="J723" s="27">
        <f t="shared" si="19"/>
        <v>4310.30272735375</v>
      </c>
      <c r="K723" s="26" t="str">
        <f t="shared" si="25"/>
        <v>Good</v>
      </c>
      <c r="L723" s="25">
        <f t="shared" si="26"/>
        <v>1604</v>
      </c>
      <c r="M723" s="25">
        <f t="shared" si="20"/>
        <v>674.62057901529738</v>
      </c>
      <c r="N723" s="27">
        <f t="shared" si="21"/>
        <v>2778.601708374732</v>
      </c>
      <c r="O723" s="12" t="str">
        <f t="shared" si="22"/>
        <v>Good</v>
      </c>
      <c r="P723" s="27">
        <f t="shared" si="23"/>
        <v>1604</v>
      </c>
      <c r="Q723" s="25">
        <f t="shared" si="24"/>
        <v>1604</v>
      </c>
    </row>
    <row r="724" spans="6:17" ht="15.75" customHeight="1" x14ac:dyDescent="0.2">
      <c r="F724" s="16">
        <v>44980.116833559186</v>
      </c>
      <c r="G724" s="34">
        <v>44987.536887312373</v>
      </c>
      <c r="H724" s="27">
        <v>1540</v>
      </c>
      <c r="I724" s="27">
        <f t="shared" si="18"/>
        <v>-764.65463351210815</v>
      </c>
      <c r="J724" s="27">
        <f t="shared" si="19"/>
        <v>4310.30272735375</v>
      </c>
      <c r="K724" s="26" t="str">
        <f t="shared" si="25"/>
        <v>Good</v>
      </c>
      <c r="L724" s="25">
        <f t="shared" si="26"/>
        <v>1540</v>
      </c>
      <c r="M724" s="25">
        <f t="shared" si="20"/>
        <v>674.62057901529738</v>
      </c>
      <c r="N724" s="27">
        <f t="shared" si="21"/>
        <v>2778.601708374732</v>
      </c>
      <c r="O724" s="12" t="str">
        <f t="shared" si="22"/>
        <v>Good</v>
      </c>
      <c r="P724" s="27">
        <f t="shared" si="23"/>
        <v>1540</v>
      </c>
      <c r="Q724" s="25">
        <f t="shared" si="24"/>
        <v>1540</v>
      </c>
    </row>
    <row r="725" spans="6:17" ht="15.75" customHeight="1" x14ac:dyDescent="0.2">
      <c r="F725" s="16">
        <v>44979.58766036186</v>
      </c>
      <c r="G725" s="34">
        <v>44986.93090667831</v>
      </c>
      <c r="H725" s="27">
        <v>1919</v>
      </c>
      <c r="I725" s="27">
        <f t="shared" si="18"/>
        <v>-764.65463351210815</v>
      </c>
      <c r="J725" s="27">
        <f t="shared" si="19"/>
        <v>4310.30272735375</v>
      </c>
      <c r="K725" s="26" t="str">
        <f t="shared" si="25"/>
        <v>Good</v>
      </c>
      <c r="L725" s="25">
        <f t="shared" si="26"/>
        <v>1919</v>
      </c>
      <c r="M725" s="25">
        <f t="shared" si="20"/>
        <v>674.62057901529738</v>
      </c>
      <c r="N725" s="27">
        <f t="shared" si="21"/>
        <v>2778.601708374732</v>
      </c>
      <c r="O725" s="12" t="str">
        <f t="shared" si="22"/>
        <v>Good</v>
      </c>
      <c r="P725" s="27">
        <f t="shared" si="23"/>
        <v>1919</v>
      </c>
      <c r="Q725" s="25">
        <f t="shared" si="24"/>
        <v>1919</v>
      </c>
    </row>
    <row r="726" spans="6:17" ht="15.75" customHeight="1" x14ac:dyDescent="0.2">
      <c r="F726" s="16">
        <v>44979.03023496778</v>
      </c>
      <c r="G726" s="34">
        <v>44986.322323739711</v>
      </c>
      <c r="H726" s="27">
        <v>1639</v>
      </c>
      <c r="I726" s="27">
        <f t="shared" si="18"/>
        <v>-764.65463351210815</v>
      </c>
      <c r="J726" s="27">
        <f t="shared" si="19"/>
        <v>4310.30272735375</v>
      </c>
      <c r="K726" s="26" t="str">
        <f t="shared" si="25"/>
        <v>Good</v>
      </c>
      <c r="L726" s="25">
        <f t="shared" si="26"/>
        <v>1639</v>
      </c>
      <c r="M726" s="25">
        <f t="shared" si="20"/>
        <v>674.62057901529738</v>
      </c>
      <c r="N726" s="27">
        <f t="shared" si="21"/>
        <v>2778.601708374732</v>
      </c>
      <c r="O726" s="12" t="str">
        <f t="shared" si="22"/>
        <v>Good</v>
      </c>
      <c r="P726" s="27">
        <f t="shared" si="23"/>
        <v>1639</v>
      </c>
      <c r="Q726" s="25">
        <f t="shared" si="24"/>
        <v>1639</v>
      </c>
    </row>
    <row r="727" spans="6:17" ht="15.75" customHeight="1" x14ac:dyDescent="0.2">
      <c r="F727" s="16">
        <v>44978.465805682004</v>
      </c>
      <c r="G727" s="34">
        <v>44985.75939060581</v>
      </c>
      <c r="H727" s="27">
        <v>1956</v>
      </c>
      <c r="I727" s="27">
        <f t="shared" si="18"/>
        <v>-764.65463351210815</v>
      </c>
      <c r="J727" s="27">
        <f t="shared" si="19"/>
        <v>4310.30272735375</v>
      </c>
      <c r="K727" s="26" t="str">
        <f t="shared" si="25"/>
        <v>Good</v>
      </c>
      <c r="L727" s="25">
        <f t="shared" si="26"/>
        <v>1956</v>
      </c>
      <c r="M727" s="25">
        <f t="shared" si="20"/>
        <v>674.62057901529738</v>
      </c>
      <c r="N727" s="27">
        <f t="shared" si="21"/>
        <v>2778.601708374732</v>
      </c>
      <c r="O727" s="12" t="str">
        <f t="shared" si="22"/>
        <v>Good</v>
      </c>
      <c r="P727" s="27">
        <f t="shared" si="23"/>
        <v>1956</v>
      </c>
      <c r="Q727" s="25">
        <f t="shared" si="24"/>
        <v>1956</v>
      </c>
    </row>
    <row r="728" spans="6:17" ht="15.75" customHeight="1" x14ac:dyDescent="0.2">
      <c r="F728" s="16">
        <v>44977.867830256328</v>
      </c>
      <c r="G728" s="34">
        <v>44985.179751416639</v>
      </c>
      <c r="H728" s="27">
        <v>1729</v>
      </c>
      <c r="I728" s="27">
        <f t="shared" si="18"/>
        <v>-764.65463351210815</v>
      </c>
      <c r="J728" s="27">
        <f t="shared" si="19"/>
        <v>4310.30272735375</v>
      </c>
      <c r="K728" s="26" t="str">
        <f t="shared" si="25"/>
        <v>Good</v>
      </c>
      <c r="L728" s="25">
        <f t="shared" si="26"/>
        <v>1729</v>
      </c>
      <c r="M728" s="25">
        <f t="shared" si="20"/>
        <v>674.62057901529738</v>
      </c>
      <c r="N728" s="27">
        <f t="shared" si="21"/>
        <v>2778.601708374732</v>
      </c>
      <c r="O728" s="12" t="str">
        <f t="shared" si="22"/>
        <v>Good</v>
      </c>
      <c r="P728" s="27">
        <f t="shared" si="23"/>
        <v>1729</v>
      </c>
      <c r="Q728" s="25">
        <f t="shared" si="24"/>
        <v>1729</v>
      </c>
    </row>
    <row r="729" spans="6:17" ht="15.75" customHeight="1" x14ac:dyDescent="0.2">
      <c r="F729" s="16">
        <v>44977.282516428895</v>
      </c>
      <c r="G729" s="34">
        <v>44984.610558485801</v>
      </c>
      <c r="H729" s="27">
        <v>1868</v>
      </c>
      <c r="I729" s="27">
        <f t="shared" si="18"/>
        <v>-764.65463351210815</v>
      </c>
      <c r="J729" s="27">
        <f t="shared" si="19"/>
        <v>4310.30272735375</v>
      </c>
      <c r="K729" s="26" t="str">
        <f t="shared" si="25"/>
        <v>Good</v>
      </c>
      <c r="L729" s="25">
        <f t="shared" si="26"/>
        <v>1868</v>
      </c>
      <c r="M729" s="25">
        <f t="shared" si="20"/>
        <v>674.62057901529738</v>
      </c>
      <c r="N729" s="27">
        <f t="shared" si="21"/>
        <v>2778.601708374732</v>
      </c>
      <c r="O729" s="12" t="str">
        <f t="shared" si="22"/>
        <v>Good</v>
      </c>
      <c r="P729" s="27">
        <f t="shared" si="23"/>
        <v>1868</v>
      </c>
      <c r="Q729" s="25">
        <f t="shared" si="24"/>
        <v>1868</v>
      </c>
    </row>
    <row r="730" spans="6:17" ht="15.75" customHeight="1" x14ac:dyDescent="0.2">
      <c r="F730" s="16">
        <v>44974.948085144177</v>
      </c>
      <c r="G730" s="34">
        <v>44984.010760738107</v>
      </c>
      <c r="H730" s="27">
        <v>1690</v>
      </c>
      <c r="I730" s="27">
        <f t="shared" si="18"/>
        <v>-764.65463351210815</v>
      </c>
      <c r="J730" s="27">
        <f t="shared" si="19"/>
        <v>4310.30272735375</v>
      </c>
      <c r="K730" s="26" t="str">
        <f t="shared" si="25"/>
        <v>Good</v>
      </c>
      <c r="L730" s="25">
        <f t="shared" si="26"/>
        <v>1690</v>
      </c>
      <c r="M730" s="25">
        <f t="shared" si="20"/>
        <v>674.62057901529738</v>
      </c>
      <c r="N730" s="27">
        <f t="shared" si="21"/>
        <v>2778.601708374732</v>
      </c>
      <c r="O730" s="12" t="str">
        <f t="shared" si="22"/>
        <v>Good</v>
      </c>
      <c r="P730" s="27">
        <f t="shared" si="23"/>
        <v>1690</v>
      </c>
      <c r="Q730" s="25">
        <f t="shared" si="24"/>
        <v>1690</v>
      </c>
    </row>
    <row r="731" spans="6:17" ht="15.75" customHeight="1" x14ac:dyDescent="0.2">
      <c r="F731" s="16">
        <v>44974.404237505078</v>
      </c>
      <c r="G731" s="34">
        <v>44981.676107846404</v>
      </c>
      <c r="H731" s="27">
        <v>1829</v>
      </c>
      <c r="I731" s="27">
        <f t="shared" si="18"/>
        <v>-764.65463351210815</v>
      </c>
      <c r="J731" s="27">
        <f t="shared" si="19"/>
        <v>4310.30272735375</v>
      </c>
      <c r="K731" s="26" t="str">
        <f t="shared" si="25"/>
        <v>Good</v>
      </c>
      <c r="L731" s="25">
        <f t="shared" si="26"/>
        <v>1829</v>
      </c>
      <c r="M731" s="25">
        <f t="shared" si="20"/>
        <v>674.62057901529738</v>
      </c>
      <c r="N731" s="27">
        <f t="shared" si="21"/>
        <v>2778.601708374732</v>
      </c>
      <c r="O731" s="12" t="str">
        <f t="shared" si="22"/>
        <v>Good</v>
      </c>
      <c r="P731" s="27">
        <f t="shared" si="23"/>
        <v>1829</v>
      </c>
      <c r="Q731" s="25">
        <f t="shared" si="24"/>
        <v>1829</v>
      </c>
    </row>
    <row r="732" spans="6:17" ht="15.75" customHeight="1" x14ac:dyDescent="0.2">
      <c r="F732" s="16">
        <v>44973.858993400303</v>
      </c>
      <c r="G732" s="34">
        <v>44981.064653934052</v>
      </c>
      <c r="H732" s="27">
        <v>2008</v>
      </c>
      <c r="I732" s="27">
        <f t="shared" si="18"/>
        <v>-764.65463351210815</v>
      </c>
      <c r="J732" s="27">
        <f t="shared" si="19"/>
        <v>4310.30272735375</v>
      </c>
      <c r="K732" s="26" t="str">
        <f t="shared" si="25"/>
        <v>Good</v>
      </c>
      <c r="L732" s="25">
        <f t="shared" si="26"/>
        <v>2008</v>
      </c>
      <c r="M732" s="25">
        <f t="shared" si="20"/>
        <v>674.62057901529738</v>
      </c>
      <c r="N732" s="27">
        <f t="shared" si="21"/>
        <v>2778.601708374732</v>
      </c>
      <c r="O732" s="12" t="str">
        <f t="shared" si="22"/>
        <v>Good</v>
      </c>
      <c r="P732" s="27">
        <f t="shared" si="23"/>
        <v>2008</v>
      </c>
      <c r="Q732" s="25">
        <f t="shared" si="24"/>
        <v>2008</v>
      </c>
    </row>
    <row r="733" spans="6:17" ht="15.75" customHeight="1" x14ac:dyDescent="0.2">
      <c r="F733" s="16">
        <v>44973.289403679104</v>
      </c>
      <c r="G733" s="34">
        <v>44980.486706880765</v>
      </c>
      <c r="H733" s="27">
        <v>1772</v>
      </c>
      <c r="I733" s="27">
        <f t="shared" si="18"/>
        <v>-764.65463351210815</v>
      </c>
      <c r="J733" s="27">
        <f t="shared" si="19"/>
        <v>4310.30272735375</v>
      </c>
      <c r="K733" s="26" t="str">
        <f t="shared" si="25"/>
        <v>Good</v>
      </c>
      <c r="L733" s="25">
        <f t="shared" si="26"/>
        <v>1772</v>
      </c>
      <c r="M733" s="25">
        <f t="shared" si="20"/>
        <v>674.62057901529738</v>
      </c>
      <c r="N733" s="27">
        <f t="shared" si="21"/>
        <v>2778.601708374732</v>
      </c>
      <c r="O733" s="12" t="str">
        <f t="shared" si="22"/>
        <v>Good</v>
      </c>
      <c r="P733" s="27">
        <f t="shared" si="23"/>
        <v>1772</v>
      </c>
      <c r="Q733" s="25">
        <f t="shared" si="24"/>
        <v>1772</v>
      </c>
    </row>
    <row r="734" spans="6:17" ht="15.75" customHeight="1" x14ac:dyDescent="0.2">
      <c r="F734" s="16">
        <v>44972.721479195527</v>
      </c>
      <c r="G734" s="34">
        <v>44979.947017759849</v>
      </c>
      <c r="H734" s="27">
        <v>2011</v>
      </c>
      <c r="I734" s="27">
        <f t="shared" si="18"/>
        <v>-764.65463351210815</v>
      </c>
      <c r="J734" s="27">
        <f t="shared" si="19"/>
        <v>4310.30272735375</v>
      </c>
      <c r="K734" s="26" t="str">
        <f t="shared" si="25"/>
        <v>Good</v>
      </c>
      <c r="L734" s="25">
        <f t="shared" si="26"/>
        <v>2011</v>
      </c>
      <c r="M734" s="25">
        <f t="shared" si="20"/>
        <v>674.62057901529738</v>
      </c>
      <c r="N734" s="27">
        <f t="shared" si="21"/>
        <v>2778.601708374732</v>
      </c>
      <c r="O734" s="12" t="str">
        <f t="shared" si="22"/>
        <v>Good</v>
      </c>
      <c r="P734" s="27">
        <f t="shared" si="23"/>
        <v>2011</v>
      </c>
      <c r="Q734" s="25">
        <f t="shared" si="24"/>
        <v>2011</v>
      </c>
    </row>
    <row r="735" spans="6:17" ht="15.75" customHeight="1" x14ac:dyDescent="0.2">
      <c r="F735" s="16">
        <v>44972.11835040299</v>
      </c>
      <c r="G735" s="34">
        <v>44979.342579211829</v>
      </c>
      <c r="H735" s="27">
        <v>1720</v>
      </c>
      <c r="I735" s="27">
        <f t="shared" si="18"/>
        <v>-764.65463351210815</v>
      </c>
      <c r="J735" s="27">
        <f t="shared" si="19"/>
        <v>4310.30272735375</v>
      </c>
      <c r="K735" s="26" t="str">
        <f t="shared" si="25"/>
        <v>Good</v>
      </c>
      <c r="L735" s="25">
        <f t="shared" si="26"/>
        <v>1720</v>
      </c>
      <c r="M735" s="25">
        <f t="shared" si="20"/>
        <v>674.62057901529738</v>
      </c>
      <c r="N735" s="27">
        <f t="shared" si="21"/>
        <v>2778.601708374732</v>
      </c>
      <c r="O735" s="12" t="str">
        <f t="shared" si="22"/>
        <v>Good</v>
      </c>
      <c r="P735" s="27">
        <f t="shared" si="23"/>
        <v>1720</v>
      </c>
      <c r="Q735" s="25">
        <f t="shared" si="24"/>
        <v>1720</v>
      </c>
    </row>
    <row r="736" spans="6:17" ht="15.75" customHeight="1" x14ac:dyDescent="0.2">
      <c r="F736" s="16">
        <v>44971.579358727198</v>
      </c>
      <c r="G736" s="34">
        <v>44978.773346564776</v>
      </c>
      <c r="H736" s="27">
        <v>1806</v>
      </c>
      <c r="I736" s="27">
        <f t="shared" si="18"/>
        <v>-764.65463351210815</v>
      </c>
      <c r="J736" s="27">
        <f t="shared" si="19"/>
        <v>4310.30272735375</v>
      </c>
      <c r="K736" s="26" t="str">
        <f t="shared" si="25"/>
        <v>Good</v>
      </c>
      <c r="L736" s="25">
        <f t="shared" si="26"/>
        <v>1806</v>
      </c>
      <c r="M736" s="25">
        <f t="shared" si="20"/>
        <v>674.62057901529738</v>
      </c>
      <c r="N736" s="27">
        <f t="shared" si="21"/>
        <v>2778.601708374732</v>
      </c>
      <c r="O736" s="12" t="str">
        <f t="shared" si="22"/>
        <v>Good</v>
      </c>
      <c r="P736" s="27">
        <f t="shared" si="23"/>
        <v>1806</v>
      </c>
      <c r="Q736" s="25">
        <f t="shared" si="24"/>
        <v>1806</v>
      </c>
    </row>
    <row r="737" spans="6:17" ht="15.75" customHeight="1" x14ac:dyDescent="0.2">
      <c r="F737" s="16">
        <v>44971.043736084153</v>
      </c>
      <c r="G737" s="34">
        <v>44978.160548740314</v>
      </c>
      <c r="H737" s="27">
        <v>1996</v>
      </c>
      <c r="I737" s="27">
        <f t="shared" si="18"/>
        <v>-764.65463351210815</v>
      </c>
      <c r="J737" s="27">
        <f t="shared" si="19"/>
        <v>4310.30272735375</v>
      </c>
      <c r="K737" s="26" t="str">
        <f t="shared" si="25"/>
        <v>Good</v>
      </c>
      <c r="L737" s="25">
        <f t="shared" si="26"/>
        <v>1996</v>
      </c>
      <c r="M737" s="25">
        <f t="shared" si="20"/>
        <v>674.62057901529738</v>
      </c>
      <c r="N737" s="27">
        <f t="shared" si="21"/>
        <v>2778.601708374732</v>
      </c>
      <c r="O737" s="12" t="str">
        <f t="shared" si="22"/>
        <v>Good</v>
      </c>
      <c r="P737" s="27">
        <f t="shared" si="23"/>
        <v>1996</v>
      </c>
      <c r="Q737" s="25">
        <f t="shared" si="24"/>
        <v>1996</v>
      </c>
    </row>
    <row r="738" spans="6:17" ht="15.75" customHeight="1" x14ac:dyDescent="0.2">
      <c r="F738" s="16">
        <v>44970.50885469724</v>
      </c>
      <c r="G738" s="34">
        <v>44977.558003699778</v>
      </c>
      <c r="H738" s="27">
        <v>1962</v>
      </c>
      <c r="I738" s="27">
        <f t="shared" si="18"/>
        <v>-764.65463351210815</v>
      </c>
      <c r="J738" s="27">
        <f t="shared" si="19"/>
        <v>4310.30272735375</v>
      </c>
      <c r="K738" s="26" t="str">
        <f t="shared" si="25"/>
        <v>Good</v>
      </c>
      <c r="L738" s="25">
        <f t="shared" si="26"/>
        <v>1962</v>
      </c>
      <c r="M738" s="25">
        <f t="shared" si="20"/>
        <v>674.62057901529738</v>
      </c>
      <c r="N738" s="27">
        <f t="shared" si="21"/>
        <v>2778.601708374732</v>
      </c>
      <c r="O738" s="12" t="str">
        <f t="shared" si="22"/>
        <v>Good</v>
      </c>
      <c r="P738" s="27">
        <f t="shared" si="23"/>
        <v>1962</v>
      </c>
      <c r="Q738" s="25">
        <f t="shared" si="24"/>
        <v>1962</v>
      </c>
    </row>
    <row r="739" spans="6:17" ht="15.75" customHeight="1" x14ac:dyDescent="0.2">
      <c r="F739" s="16">
        <v>44967.669154489646</v>
      </c>
      <c r="G739" s="34">
        <v>44977.02375422293</v>
      </c>
      <c r="H739" s="27">
        <v>1934</v>
      </c>
      <c r="I739" s="27">
        <f t="shared" si="18"/>
        <v>-764.65463351210815</v>
      </c>
      <c r="J739" s="27">
        <f t="shared" si="19"/>
        <v>4310.30272735375</v>
      </c>
      <c r="K739" s="26" t="str">
        <f t="shared" si="25"/>
        <v>Good</v>
      </c>
      <c r="L739" s="25">
        <f t="shared" si="26"/>
        <v>1934</v>
      </c>
      <c r="M739" s="25">
        <f t="shared" si="20"/>
        <v>674.62057901529738</v>
      </c>
      <c r="N739" s="27">
        <f t="shared" si="21"/>
        <v>2778.601708374732</v>
      </c>
      <c r="O739" s="12" t="str">
        <f t="shared" si="22"/>
        <v>Good</v>
      </c>
      <c r="P739" s="27">
        <f t="shared" si="23"/>
        <v>1934</v>
      </c>
      <c r="Q739" s="25">
        <f t="shared" si="24"/>
        <v>1934</v>
      </c>
    </row>
    <row r="740" spans="6:17" ht="15.75" customHeight="1" x14ac:dyDescent="0.2">
      <c r="F740" s="16">
        <v>44967.088486954213</v>
      </c>
      <c r="G740" s="34">
        <v>44974.744505445728</v>
      </c>
      <c r="H740" s="27">
        <v>2011</v>
      </c>
      <c r="I740" s="27">
        <f t="shared" si="18"/>
        <v>-764.65463351210815</v>
      </c>
      <c r="J740" s="27">
        <f t="shared" si="19"/>
        <v>4310.30272735375</v>
      </c>
      <c r="K740" s="26" t="str">
        <f t="shared" si="25"/>
        <v>Good</v>
      </c>
      <c r="L740" s="25">
        <f t="shared" si="26"/>
        <v>2011</v>
      </c>
      <c r="M740" s="25">
        <f t="shared" si="20"/>
        <v>674.62057901529738</v>
      </c>
      <c r="N740" s="27">
        <f t="shared" si="21"/>
        <v>2778.601708374732</v>
      </c>
      <c r="O740" s="12" t="str">
        <f t="shared" si="22"/>
        <v>Good</v>
      </c>
      <c r="P740" s="27">
        <f t="shared" si="23"/>
        <v>2011</v>
      </c>
      <c r="Q740" s="25">
        <f t="shared" si="24"/>
        <v>2011</v>
      </c>
    </row>
    <row r="741" spans="6:17" ht="15.75" customHeight="1" x14ac:dyDescent="0.2">
      <c r="F741" s="16">
        <v>44966.481137095019</v>
      </c>
      <c r="G741" s="34">
        <v>44974.197019144143</v>
      </c>
      <c r="H741" s="27">
        <v>1966</v>
      </c>
      <c r="I741" s="27">
        <f t="shared" si="18"/>
        <v>-764.65463351210815</v>
      </c>
      <c r="J741" s="27">
        <f t="shared" si="19"/>
        <v>4310.30272735375</v>
      </c>
      <c r="K741" s="26" t="str">
        <f t="shared" si="25"/>
        <v>Good</v>
      </c>
      <c r="L741" s="25">
        <f t="shared" si="26"/>
        <v>1966</v>
      </c>
      <c r="M741" s="25">
        <f t="shared" si="20"/>
        <v>674.62057901529738</v>
      </c>
      <c r="N741" s="27">
        <f t="shared" si="21"/>
        <v>2778.601708374732</v>
      </c>
      <c r="O741" s="12" t="str">
        <f t="shared" si="22"/>
        <v>Good</v>
      </c>
      <c r="P741" s="27">
        <f t="shared" si="23"/>
        <v>1966</v>
      </c>
      <c r="Q741" s="25">
        <f t="shared" si="24"/>
        <v>1966</v>
      </c>
    </row>
    <row r="742" spans="6:17" ht="15.75" customHeight="1" x14ac:dyDescent="0.2">
      <c r="F742" s="16">
        <v>44965.878350814251</v>
      </c>
      <c r="G742" s="34">
        <v>44973.583147666017</v>
      </c>
      <c r="H742" s="27">
        <v>1799</v>
      </c>
      <c r="I742" s="27">
        <f t="shared" si="18"/>
        <v>-764.65463351210815</v>
      </c>
      <c r="J742" s="27">
        <f t="shared" si="19"/>
        <v>4310.30272735375</v>
      </c>
      <c r="K742" s="26" t="str">
        <f t="shared" si="25"/>
        <v>Good</v>
      </c>
      <c r="L742" s="25">
        <f t="shared" si="26"/>
        <v>1799</v>
      </c>
      <c r="M742" s="25">
        <f t="shared" si="20"/>
        <v>674.62057901529738</v>
      </c>
      <c r="N742" s="27">
        <f t="shared" si="21"/>
        <v>2778.601708374732</v>
      </c>
      <c r="O742" s="12" t="str">
        <f t="shared" si="22"/>
        <v>Good</v>
      </c>
      <c r="P742" s="27">
        <f t="shared" si="23"/>
        <v>1799</v>
      </c>
      <c r="Q742" s="25">
        <f t="shared" si="24"/>
        <v>1799</v>
      </c>
    </row>
    <row r="743" spans="6:17" ht="15.75" customHeight="1" x14ac:dyDescent="0.2">
      <c r="F743" s="16">
        <v>44965.304913882952</v>
      </c>
      <c r="G743" s="34">
        <v>44972.982654334912</v>
      </c>
      <c r="H743" s="27">
        <v>2171</v>
      </c>
      <c r="I743" s="27">
        <f t="shared" si="18"/>
        <v>-764.65463351210815</v>
      </c>
      <c r="J743" s="27">
        <f t="shared" si="19"/>
        <v>4310.30272735375</v>
      </c>
      <c r="K743" s="26" t="str">
        <f t="shared" si="25"/>
        <v>Good</v>
      </c>
      <c r="L743" s="25">
        <f t="shared" si="26"/>
        <v>2171</v>
      </c>
      <c r="M743" s="25">
        <f t="shared" si="20"/>
        <v>674.62057901529738</v>
      </c>
      <c r="N743" s="27">
        <f t="shared" si="21"/>
        <v>2778.601708374732</v>
      </c>
      <c r="O743" s="12" t="str">
        <f t="shared" si="22"/>
        <v>Good</v>
      </c>
      <c r="P743" s="27">
        <f t="shared" si="23"/>
        <v>2171</v>
      </c>
      <c r="Q743" s="25">
        <f t="shared" si="24"/>
        <v>2171</v>
      </c>
    </row>
    <row r="744" spans="6:17" ht="15.75" customHeight="1" x14ac:dyDescent="0.2">
      <c r="F744" s="16">
        <v>44964.753045511359</v>
      </c>
      <c r="G744" s="34">
        <v>44972.444956122992</v>
      </c>
      <c r="H744" s="27">
        <v>2022</v>
      </c>
      <c r="I744" s="27">
        <f t="shared" si="18"/>
        <v>-764.65463351210815</v>
      </c>
      <c r="J744" s="27">
        <f t="shared" si="19"/>
        <v>4310.30272735375</v>
      </c>
      <c r="K744" s="26" t="str">
        <f t="shared" si="25"/>
        <v>Good</v>
      </c>
      <c r="L744" s="25">
        <f t="shared" si="26"/>
        <v>2022</v>
      </c>
      <c r="M744" s="25">
        <f t="shared" si="20"/>
        <v>674.62057901529738</v>
      </c>
      <c r="N744" s="27">
        <f t="shared" si="21"/>
        <v>2778.601708374732</v>
      </c>
      <c r="O744" s="12" t="str">
        <f t="shared" si="22"/>
        <v>Good</v>
      </c>
      <c r="P744" s="27">
        <f t="shared" si="23"/>
        <v>2022</v>
      </c>
      <c r="Q744" s="25">
        <f t="shared" si="24"/>
        <v>2022</v>
      </c>
    </row>
    <row r="745" spans="6:17" ht="15.75" customHeight="1" x14ac:dyDescent="0.2">
      <c r="F745" s="16">
        <v>44964.197603826673</v>
      </c>
      <c r="G745" s="34">
        <v>44971.842846350461</v>
      </c>
      <c r="H745" s="27">
        <v>1869</v>
      </c>
      <c r="I745" s="27">
        <f t="shared" si="18"/>
        <v>-764.65463351210815</v>
      </c>
      <c r="J745" s="27">
        <f t="shared" si="19"/>
        <v>4310.30272735375</v>
      </c>
      <c r="K745" s="26" t="str">
        <f t="shared" si="25"/>
        <v>Good</v>
      </c>
      <c r="L745" s="25">
        <f t="shared" si="26"/>
        <v>1869</v>
      </c>
      <c r="M745" s="25">
        <f t="shared" si="20"/>
        <v>674.62057901529738</v>
      </c>
      <c r="N745" s="27">
        <f t="shared" si="21"/>
        <v>2778.601708374732</v>
      </c>
      <c r="O745" s="12" t="str">
        <f t="shared" si="22"/>
        <v>Good</v>
      </c>
      <c r="P745" s="27">
        <f t="shared" si="23"/>
        <v>1869</v>
      </c>
      <c r="Q745" s="25">
        <f t="shared" si="24"/>
        <v>1869</v>
      </c>
    </row>
    <row r="746" spans="6:17" ht="15.75" customHeight="1" x14ac:dyDescent="0.2">
      <c r="F746" s="16">
        <v>44963.59938245167</v>
      </c>
      <c r="G746" s="34">
        <v>44971.269667848217</v>
      </c>
      <c r="H746" s="27">
        <v>2222</v>
      </c>
      <c r="I746" s="27">
        <f t="shared" si="18"/>
        <v>-764.65463351210815</v>
      </c>
      <c r="J746" s="27">
        <f t="shared" si="19"/>
        <v>4310.30272735375</v>
      </c>
      <c r="K746" s="26" t="str">
        <f t="shared" si="25"/>
        <v>Good</v>
      </c>
      <c r="L746" s="25">
        <f t="shared" si="26"/>
        <v>2222</v>
      </c>
      <c r="M746" s="25">
        <f t="shared" si="20"/>
        <v>674.62057901529738</v>
      </c>
      <c r="N746" s="27">
        <f t="shared" si="21"/>
        <v>2778.601708374732</v>
      </c>
      <c r="O746" s="12" t="str">
        <f t="shared" si="22"/>
        <v>Good</v>
      </c>
      <c r="P746" s="27">
        <f t="shared" si="23"/>
        <v>2222</v>
      </c>
      <c r="Q746" s="25">
        <f t="shared" si="24"/>
        <v>2222</v>
      </c>
    </row>
    <row r="747" spans="6:17" ht="15.75" customHeight="1" x14ac:dyDescent="0.2">
      <c r="F747" s="16">
        <v>44963.033018554306</v>
      </c>
      <c r="G747" s="34">
        <v>44970.662227187153</v>
      </c>
      <c r="H747" s="27">
        <v>2293</v>
      </c>
      <c r="I747" s="27">
        <f t="shared" si="18"/>
        <v>-764.65463351210815</v>
      </c>
      <c r="J747" s="27">
        <f t="shared" si="19"/>
        <v>4310.30272735375</v>
      </c>
      <c r="K747" s="26" t="str">
        <f t="shared" si="25"/>
        <v>Good</v>
      </c>
      <c r="L747" s="25">
        <f t="shared" si="26"/>
        <v>2293</v>
      </c>
      <c r="M747" s="25">
        <f t="shared" si="20"/>
        <v>674.62057901529738</v>
      </c>
      <c r="N747" s="27">
        <f t="shared" si="21"/>
        <v>2778.601708374732</v>
      </c>
      <c r="O747" s="12" t="str">
        <f t="shared" si="22"/>
        <v>Good</v>
      </c>
      <c r="P747" s="27">
        <f t="shared" si="23"/>
        <v>2293</v>
      </c>
      <c r="Q747" s="25">
        <f t="shared" si="24"/>
        <v>2293</v>
      </c>
    </row>
    <row r="748" spans="6:17" ht="15.75" customHeight="1" x14ac:dyDescent="0.2">
      <c r="F748" s="16">
        <v>44960.713545326973</v>
      </c>
      <c r="G748" s="34">
        <v>44970.117526306924</v>
      </c>
      <c r="H748" s="27">
        <v>2039</v>
      </c>
      <c r="I748" s="27">
        <f t="shared" si="18"/>
        <v>-764.65463351210815</v>
      </c>
      <c r="J748" s="27">
        <f t="shared" si="19"/>
        <v>4310.30272735375</v>
      </c>
      <c r="K748" s="26" t="str">
        <f t="shared" si="25"/>
        <v>Good</v>
      </c>
      <c r="L748" s="25">
        <f t="shared" si="26"/>
        <v>2039</v>
      </c>
      <c r="M748" s="25">
        <f t="shared" si="20"/>
        <v>674.62057901529738</v>
      </c>
      <c r="N748" s="27">
        <f t="shared" si="21"/>
        <v>2778.601708374732</v>
      </c>
      <c r="O748" s="12" t="str">
        <f t="shared" si="22"/>
        <v>Good</v>
      </c>
      <c r="P748" s="27">
        <f t="shared" si="23"/>
        <v>2039</v>
      </c>
      <c r="Q748" s="25">
        <f t="shared" si="24"/>
        <v>2039</v>
      </c>
    </row>
    <row r="749" spans="6:17" ht="15.75" customHeight="1" x14ac:dyDescent="0.2">
      <c r="F749" s="16">
        <v>44960.148996954791</v>
      </c>
      <c r="G749" s="34">
        <v>44967.771366225119</v>
      </c>
      <c r="H749" s="27">
        <v>1996</v>
      </c>
      <c r="I749" s="27">
        <f t="shared" si="18"/>
        <v>-764.65463351210815</v>
      </c>
      <c r="J749" s="27">
        <f t="shared" si="19"/>
        <v>4310.30272735375</v>
      </c>
      <c r="K749" s="26" t="str">
        <f t="shared" si="25"/>
        <v>Good</v>
      </c>
      <c r="L749" s="25">
        <f t="shared" si="26"/>
        <v>1996</v>
      </c>
      <c r="M749" s="25">
        <f t="shared" si="20"/>
        <v>674.62057901529738</v>
      </c>
      <c r="N749" s="27">
        <f t="shared" si="21"/>
        <v>2778.601708374732</v>
      </c>
      <c r="O749" s="12" t="str">
        <f t="shared" si="22"/>
        <v>Good</v>
      </c>
      <c r="P749" s="27">
        <f t="shared" si="23"/>
        <v>1996</v>
      </c>
      <c r="Q749" s="25">
        <f t="shared" si="24"/>
        <v>1996</v>
      </c>
    </row>
    <row r="750" spans="6:17" ht="15.75" customHeight="1" x14ac:dyDescent="0.2">
      <c r="F750" s="16">
        <v>44959.568807042073</v>
      </c>
      <c r="G750" s="34">
        <v>44967.241795252856</v>
      </c>
      <c r="H750" s="27">
        <v>2290</v>
      </c>
      <c r="I750" s="27">
        <f t="shared" si="18"/>
        <v>-764.65463351210815</v>
      </c>
      <c r="J750" s="27">
        <f t="shared" si="19"/>
        <v>4310.30272735375</v>
      </c>
      <c r="K750" s="26" t="str">
        <f t="shared" si="25"/>
        <v>Good</v>
      </c>
      <c r="L750" s="25">
        <f t="shared" si="26"/>
        <v>2290</v>
      </c>
      <c r="M750" s="25">
        <f t="shared" si="20"/>
        <v>674.62057901529738</v>
      </c>
      <c r="N750" s="27">
        <f t="shared" si="21"/>
        <v>2778.601708374732</v>
      </c>
      <c r="O750" s="12" t="str">
        <f t="shared" si="22"/>
        <v>Good</v>
      </c>
      <c r="P750" s="27">
        <f t="shared" si="23"/>
        <v>2290</v>
      </c>
      <c r="Q750" s="25">
        <f t="shared" si="24"/>
        <v>2290</v>
      </c>
    </row>
    <row r="751" spans="6:17" ht="15.75" customHeight="1" x14ac:dyDescent="0.2">
      <c r="F751" s="16">
        <v>44959.035251045796</v>
      </c>
      <c r="G751" s="34">
        <v>44966.690257832801</v>
      </c>
      <c r="H751" s="27">
        <v>1925</v>
      </c>
      <c r="I751" s="27">
        <f t="shared" si="18"/>
        <v>-764.65463351210815</v>
      </c>
      <c r="J751" s="27">
        <f t="shared" si="19"/>
        <v>4310.30272735375</v>
      </c>
      <c r="K751" s="26" t="str">
        <f t="shared" si="25"/>
        <v>Good</v>
      </c>
      <c r="L751" s="25">
        <f t="shared" si="26"/>
        <v>1925</v>
      </c>
      <c r="M751" s="25">
        <f t="shared" si="20"/>
        <v>674.62057901529738</v>
      </c>
      <c r="N751" s="27">
        <f t="shared" si="21"/>
        <v>2778.601708374732</v>
      </c>
      <c r="O751" s="12" t="str">
        <f t="shared" si="22"/>
        <v>Good</v>
      </c>
      <c r="P751" s="27">
        <f t="shared" si="23"/>
        <v>1925</v>
      </c>
      <c r="Q751" s="25">
        <f t="shared" si="24"/>
        <v>1925</v>
      </c>
    </row>
    <row r="752" spans="6:17" ht="15.75" customHeight="1" x14ac:dyDescent="0.2">
      <c r="F752" s="16">
        <v>44958.45328477976</v>
      </c>
      <c r="G752" s="34">
        <v>44966.099805514103</v>
      </c>
      <c r="H752" s="27">
        <v>2164</v>
      </c>
      <c r="I752" s="27">
        <f t="shared" si="18"/>
        <v>-764.65463351210815</v>
      </c>
      <c r="J752" s="27">
        <f t="shared" si="19"/>
        <v>4310.30272735375</v>
      </c>
      <c r="K752" s="26" t="str">
        <f t="shared" si="25"/>
        <v>Good</v>
      </c>
      <c r="L752" s="25">
        <f t="shared" si="26"/>
        <v>2164</v>
      </c>
      <c r="M752" s="25">
        <f t="shared" si="20"/>
        <v>674.62057901529738</v>
      </c>
      <c r="N752" s="27">
        <f t="shared" si="21"/>
        <v>2778.601708374732</v>
      </c>
      <c r="O752" s="12" t="str">
        <f t="shared" si="22"/>
        <v>Good</v>
      </c>
      <c r="P752" s="27">
        <f t="shared" si="23"/>
        <v>2164</v>
      </c>
      <c r="Q752" s="25">
        <f t="shared" si="24"/>
        <v>2164</v>
      </c>
    </row>
    <row r="753" spans="6:17" ht="15.75" customHeight="1" x14ac:dyDescent="0.2">
      <c r="F753" s="16">
        <v>44957.849511410015</v>
      </c>
      <c r="G753" s="34">
        <v>44965.561967387708</v>
      </c>
      <c r="H753" s="27">
        <v>2323</v>
      </c>
      <c r="I753" s="27">
        <f t="shared" si="18"/>
        <v>-764.65463351210815</v>
      </c>
      <c r="J753" s="27">
        <f t="shared" si="19"/>
        <v>4310.30272735375</v>
      </c>
      <c r="K753" s="26" t="str">
        <f t="shared" si="25"/>
        <v>Good</v>
      </c>
      <c r="L753" s="25">
        <f t="shared" si="26"/>
        <v>2323</v>
      </c>
      <c r="M753" s="25">
        <f t="shared" si="20"/>
        <v>674.62057901529738</v>
      </c>
      <c r="N753" s="27">
        <f t="shared" si="21"/>
        <v>2778.601708374732</v>
      </c>
      <c r="O753" s="12" t="str">
        <f t="shared" si="22"/>
        <v>Good</v>
      </c>
      <c r="P753" s="27">
        <f t="shared" si="23"/>
        <v>2323</v>
      </c>
      <c r="Q753" s="25">
        <f t="shared" si="24"/>
        <v>2323</v>
      </c>
    </row>
    <row r="754" spans="6:17" ht="15.75" customHeight="1" x14ac:dyDescent="0.2">
      <c r="F754" s="16">
        <v>44957.316928915585</v>
      </c>
      <c r="G754" s="34">
        <v>44964.99933423625</v>
      </c>
      <c r="H754" s="27">
        <v>2309</v>
      </c>
      <c r="I754" s="27">
        <f t="shared" si="18"/>
        <v>-764.65463351210815</v>
      </c>
      <c r="J754" s="27">
        <f t="shared" si="19"/>
        <v>4310.30272735375</v>
      </c>
      <c r="K754" s="26" t="str">
        <f t="shared" si="25"/>
        <v>Good</v>
      </c>
      <c r="L754" s="25">
        <f t="shared" si="26"/>
        <v>2309</v>
      </c>
      <c r="M754" s="25">
        <f t="shared" si="20"/>
        <v>674.62057901529738</v>
      </c>
      <c r="N754" s="27">
        <f t="shared" si="21"/>
        <v>2778.601708374732</v>
      </c>
      <c r="O754" s="12" t="str">
        <f t="shared" si="22"/>
        <v>Good</v>
      </c>
      <c r="P754" s="27">
        <f t="shared" si="23"/>
        <v>2309</v>
      </c>
      <c r="Q754" s="25">
        <f t="shared" si="24"/>
        <v>2309</v>
      </c>
    </row>
    <row r="755" spans="6:17" ht="15.75" customHeight="1" x14ac:dyDescent="0.2">
      <c r="F755" s="16">
        <v>44956.783353845611</v>
      </c>
      <c r="G755" s="34">
        <v>44964.461961700035</v>
      </c>
      <c r="H755" s="27">
        <v>2117</v>
      </c>
      <c r="I755" s="27">
        <f t="shared" si="18"/>
        <v>-764.65463351210815</v>
      </c>
      <c r="J755" s="27">
        <f t="shared" si="19"/>
        <v>4310.30272735375</v>
      </c>
      <c r="K755" s="26" t="str">
        <f t="shared" si="25"/>
        <v>Good</v>
      </c>
      <c r="L755" s="25">
        <f t="shared" si="26"/>
        <v>2117</v>
      </c>
      <c r="M755" s="25">
        <f t="shared" si="20"/>
        <v>674.62057901529738</v>
      </c>
      <c r="N755" s="27">
        <f t="shared" si="21"/>
        <v>2778.601708374732</v>
      </c>
      <c r="O755" s="12" t="str">
        <f t="shared" si="22"/>
        <v>Good</v>
      </c>
      <c r="P755" s="27">
        <f t="shared" si="23"/>
        <v>2117</v>
      </c>
      <c r="Q755" s="25">
        <f t="shared" si="24"/>
        <v>2117</v>
      </c>
    </row>
    <row r="756" spans="6:17" ht="15.75" customHeight="1" x14ac:dyDescent="0.2">
      <c r="F756" s="16">
        <v>44956.239736121293</v>
      </c>
      <c r="G756" s="34">
        <v>44963.865528874638</v>
      </c>
      <c r="H756" s="27">
        <v>2145</v>
      </c>
      <c r="I756" s="27">
        <f t="shared" si="18"/>
        <v>-764.65463351210815</v>
      </c>
      <c r="J756" s="27">
        <f t="shared" si="19"/>
        <v>4310.30272735375</v>
      </c>
      <c r="K756" s="26" t="str">
        <f t="shared" si="25"/>
        <v>Good</v>
      </c>
      <c r="L756" s="25">
        <f t="shared" si="26"/>
        <v>2145</v>
      </c>
      <c r="M756" s="25">
        <f t="shared" si="20"/>
        <v>674.62057901529738</v>
      </c>
      <c r="N756" s="27">
        <f t="shared" si="21"/>
        <v>2778.601708374732</v>
      </c>
      <c r="O756" s="12" t="str">
        <f t="shared" si="22"/>
        <v>Good</v>
      </c>
      <c r="P756" s="27">
        <f t="shared" si="23"/>
        <v>2145</v>
      </c>
      <c r="Q756" s="25">
        <f t="shared" si="24"/>
        <v>2145</v>
      </c>
    </row>
    <row r="757" spans="6:17" ht="15.75" customHeight="1" x14ac:dyDescent="0.2">
      <c r="F757" s="16">
        <v>44953.953293961466</v>
      </c>
      <c r="G757" s="34">
        <v>44963.328245612371</v>
      </c>
      <c r="H757" s="27">
        <v>2187</v>
      </c>
      <c r="I757" s="27">
        <f t="shared" si="18"/>
        <v>-764.65463351210815</v>
      </c>
      <c r="J757" s="27">
        <f t="shared" si="19"/>
        <v>4310.30272735375</v>
      </c>
      <c r="K757" s="26" t="str">
        <f t="shared" si="25"/>
        <v>Good</v>
      </c>
      <c r="L757" s="25">
        <f t="shared" si="26"/>
        <v>2187</v>
      </c>
      <c r="M757" s="25">
        <f t="shared" si="20"/>
        <v>674.62057901529738</v>
      </c>
      <c r="N757" s="27">
        <f t="shared" si="21"/>
        <v>2778.601708374732</v>
      </c>
      <c r="O757" s="12" t="str">
        <f t="shared" si="22"/>
        <v>Good</v>
      </c>
      <c r="P757" s="27">
        <f t="shared" si="23"/>
        <v>2187</v>
      </c>
      <c r="Q757" s="25">
        <f t="shared" si="24"/>
        <v>2187</v>
      </c>
    </row>
    <row r="758" spans="6:17" ht="15.75" customHeight="1" x14ac:dyDescent="0.2">
      <c r="F758" s="16">
        <v>44953.390828659729</v>
      </c>
      <c r="G758" s="34">
        <v>44960.483642239553</v>
      </c>
      <c r="H758" s="27">
        <v>2621</v>
      </c>
      <c r="I758" s="27">
        <f t="shared" si="18"/>
        <v>-764.65463351210815</v>
      </c>
      <c r="J758" s="27">
        <f t="shared" si="19"/>
        <v>4310.30272735375</v>
      </c>
      <c r="K758" s="26" t="str">
        <f t="shared" si="25"/>
        <v>Good</v>
      </c>
      <c r="L758" s="25">
        <f t="shared" si="26"/>
        <v>2621</v>
      </c>
      <c r="M758" s="25">
        <f t="shared" si="20"/>
        <v>674.62057901529738</v>
      </c>
      <c r="N758" s="27">
        <f t="shared" si="21"/>
        <v>2778.601708374732</v>
      </c>
      <c r="O758" s="12" t="str">
        <f t="shared" si="22"/>
        <v>Good</v>
      </c>
      <c r="P758" s="27">
        <f t="shared" si="23"/>
        <v>2621</v>
      </c>
      <c r="Q758" s="25">
        <f t="shared" si="24"/>
        <v>2621</v>
      </c>
    </row>
    <row r="759" spans="6:17" ht="15.75" customHeight="1" x14ac:dyDescent="0.2">
      <c r="F759" s="16">
        <v>44952.837634551346</v>
      </c>
      <c r="G759" s="34">
        <v>44959.929303206729</v>
      </c>
      <c r="H759" s="27">
        <v>2598</v>
      </c>
      <c r="I759" s="27">
        <f t="shared" si="18"/>
        <v>-764.65463351210815</v>
      </c>
      <c r="J759" s="27">
        <f t="shared" si="19"/>
        <v>4310.30272735375</v>
      </c>
      <c r="K759" s="26" t="str">
        <f t="shared" si="25"/>
        <v>Good</v>
      </c>
      <c r="L759" s="25">
        <f t="shared" si="26"/>
        <v>2598</v>
      </c>
      <c r="M759" s="25">
        <f t="shared" si="20"/>
        <v>674.62057901529738</v>
      </c>
      <c r="N759" s="27">
        <f t="shared" si="21"/>
        <v>2778.601708374732</v>
      </c>
      <c r="O759" s="12" t="str">
        <f t="shared" si="22"/>
        <v>Good</v>
      </c>
      <c r="P759" s="27">
        <f t="shared" si="23"/>
        <v>2598</v>
      </c>
      <c r="Q759" s="25">
        <f t="shared" si="24"/>
        <v>2598</v>
      </c>
    </row>
    <row r="760" spans="6:17" ht="15.75" customHeight="1" x14ac:dyDescent="0.2">
      <c r="F760" s="16">
        <v>44952.30549728046</v>
      </c>
      <c r="G760" s="34">
        <v>44959.323154537749</v>
      </c>
      <c r="H760" s="27">
        <v>2337</v>
      </c>
      <c r="I760" s="27">
        <f t="shared" si="18"/>
        <v>-764.65463351210815</v>
      </c>
      <c r="J760" s="27">
        <f t="shared" si="19"/>
        <v>4310.30272735375</v>
      </c>
      <c r="K760" s="26" t="str">
        <f t="shared" si="25"/>
        <v>Good</v>
      </c>
      <c r="L760" s="25">
        <f t="shared" si="26"/>
        <v>2337</v>
      </c>
      <c r="M760" s="25">
        <f t="shared" si="20"/>
        <v>674.62057901529738</v>
      </c>
      <c r="N760" s="27">
        <f t="shared" si="21"/>
        <v>2778.601708374732</v>
      </c>
      <c r="O760" s="12" t="str">
        <f t="shared" si="22"/>
        <v>Good</v>
      </c>
      <c r="P760" s="27">
        <f t="shared" si="23"/>
        <v>2337</v>
      </c>
      <c r="Q760" s="25">
        <f t="shared" si="24"/>
        <v>2337</v>
      </c>
    </row>
    <row r="761" spans="6:17" ht="15.75" customHeight="1" x14ac:dyDescent="0.2">
      <c r="F761" s="16">
        <v>44951.769780092742</v>
      </c>
      <c r="G761" s="34">
        <v>44958.74265764359</v>
      </c>
      <c r="H761" s="27">
        <v>2619</v>
      </c>
      <c r="I761" s="27">
        <f t="shared" si="18"/>
        <v>-764.65463351210815</v>
      </c>
      <c r="J761" s="27">
        <f t="shared" si="19"/>
        <v>4310.30272735375</v>
      </c>
      <c r="K761" s="26" t="str">
        <f t="shared" si="25"/>
        <v>Good</v>
      </c>
      <c r="L761" s="25">
        <f t="shared" si="26"/>
        <v>2619</v>
      </c>
      <c r="M761" s="25">
        <f t="shared" si="20"/>
        <v>674.62057901529738</v>
      </c>
      <c r="N761" s="27">
        <f t="shared" si="21"/>
        <v>2778.601708374732</v>
      </c>
      <c r="O761" s="12" t="str">
        <f t="shared" si="22"/>
        <v>Good</v>
      </c>
      <c r="P761" s="27">
        <f t="shared" si="23"/>
        <v>2619</v>
      </c>
      <c r="Q761" s="25">
        <f t="shared" si="24"/>
        <v>2619</v>
      </c>
    </row>
    <row r="762" spans="6:17" ht="15.75" customHeight="1" x14ac:dyDescent="0.2">
      <c r="F762" s="16">
        <v>44951.20969681393</v>
      </c>
      <c r="G762" s="34">
        <v>44958.15466752975</v>
      </c>
      <c r="H762" s="27">
        <v>2703</v>
      </c>
      <c r="I762" s="27">
        <f t="shared" si="18"/>
        <v>-764.65463351210815</v>
      </c>
      <c r="J762" s="27">
        <f t="shared" si="19"/>
        <v>4310.30272735375</v>
      </c>
      <c r="K762" s="26" t="str">
        <f t="shared" si="25"/>
        <v>Good</v>
      </c>
      <c r="L762" s="25">
        <f t="shared" si="26"/>
        <v>2703</v>
      </c>
      <c r="M762" s="25">
        <f t="shared" si="20"/>
        <v>674.62057901529738</v>
      </c>
      <c r="N762" s="27">
        <f t="shared" si="21"/>
        <v>2778.601708374732</v>
      </c>
      <c r="O762" s="12" t="str">
        <f t="shared" si="22"/>
        <v>Good</v>
      </c>
      <c r="P762" s="27">
        <f t="shared" si="23"/>
        <v>2703</v>
      </c>
      <c r="Q762" s="25">
        <f t="shared" si="24"/>
        <v>2703</v>
      </c>
    </row>
    <row r="763" spans="6:17" ht="15.75" customHeight="1" x14ac:dyDescent="0.2">
      <c r="F763" s="16">
        <v>44950.622020754956</v>
      </c>
      <c r="G763" s="34">
        <v>44957.582590486796</v>
      </c>
      <c r="H763" s="27">
        <v>2542</v>
      </c>
      <c r="I763" s="27">
        <f t="shared" si="18"/>
        <v>-764.65463351210815</v>
      </c>
      <c r="J763" s="27">
        <f t="shared" si="19"/>
        <v>4310.30272735375</v>
      </c>
      <c r="K763" s="26" t="str">
        <f t="shared" si="25"/>
        <v>Good</v>
      </c>
      <c r="L763" s="25">
        <f t="shared" si="26"/>
        <v>2542</v>
      </c>
      <c r="M763" s="25">
        <f t="shared" si="20"/>
        <v>674.62057901529738</v>
      </c>
      <c r="N763" s="27">
        <f t="shared" si="21"/>
        <v>2778.601708374732</v>
      </c>
      <c r="O763" s="12" t="str">
        <f t="shared" si="22"/>
        <v>Good</v>
      </c>
      <c r="P763" s="27">
        <f t="shared" si="23"/>
        <v>2542</v>
      </c>
      <c r="Q763" s="25">
        <f t="shared" si="24"/>
        <v>2542</v>
      </c>
    </row>
    <row r="764" spans="6:17" ht="15.75" customHeight="1" x14ac:dyDescent="0.2">
      <c r="F764" s="16">
        <v>44950.010365327711</v>
      </c>
      <c r="G764" s="34">
        <v>44957.043196166713</v>
      </c>
      <c r="H764" s="27">
        <v>2727</v>
      </c>
      <c r="I764" s="27">
        <f t="shared" si="18"/>
        <v>-764.65463351210815</v>
      </c>
      <c r="J764" s="27">
        <f t="shared" si="19"/>
        <v>4310.30272735375</v>
      </c>
      <c r="K764" s="26" t="str">
        <f t="shared" si="25"/>
        <v>Good</v>
      </c>
      <c r="L764" s="25">
        <f t="shared" si="26"/>
        <v>2727</v>
      </c>
      <c r="M764" s="25">
        <f t="shared" si="20"/>
        <v>674.62057901529738</v>
      </c>
      <c r="N764" s="27">
        <f t="shared" si="21"/>
        <v>2778.601708374732</v>
      </c>
      <c r="O764" s="12" t="str">
        <f t="shared" si="22"/>
        <v>Good</v>
      </c>
      <c r="P764" s="27">
        <f t="shared" si="23"/>
        <v>2727</v>
      </c>
      <c r="Q764" s="25">
        <f t="shared" si="24"/>
        <v>2727</v>
      </c>
    </row>
    <row r="765" spans="6:17" ht="15.75" customHeight="1" x14ac:dyDescent="0.2">
      <c r="F765" s="16">
        <v>44949.453468013628</v>
      </c>
      <c r="G765" s="34">
        <v>44956.47010576084</v>
      </c>
      <c r="H765" s="27">
        <v>2689</v>
      </c>
      <c r="I765" s="27">
        <f t="shared" si="18"/>
        <v>-764.65463351210815</v>
      </c>
      <c r="J765" s="27">
        <f t="shared" si="19"/>
        <v>4310.30272735375</v>
      </c>
      <c r="K765" s="26" t="str">
        <f t="shared" si="25"/>
        <v>Good</v>
      </c>
      <c r="L765" s="25">
        <f t="shared" si="26"/>
        <v>2689</v>
      </c>
      <c r="M765" s="25">
        <f t="shared" si="20"/>
        <v>674.62057901529738</v>
      </c>
      <c r="N765" s="27">
        <f t="shared" si="21"/>
        <v>2778.601708374732</v>
      </c>
      <c r="O765" s="12" t="str">
        <f t="shared" si="22"/>
        <v>Good</v>
      </c>
      <c r="P765" s="27">
        <f t="shared" si="23"/>
        <v>2689</v>
      </c>
      <c r="Q765" s="25">
        <f t="shared" si="24"/>
        <v>2689</v>
      </c>
    </row>
    <row r="766" spans="6:17" ht="15.75" customHeight="1" x14ac:dyDescent="0.2">
      <c r="F766" s="16">
        <v>44946.616021687798</v>
      </c>
      <c r="G766" s="34">
        <v>44953.643175189107</v>
      </c>
      <c r="H766" s="27">
        <v>2364</v>
      </c>
      <c r="I766" s="27">
        <f t="shared" si="18"/>
        <v>-764.65463351210815</v>
      </c>
      <c r="J766" s="27">
        <f t="shared" si="19"/>
        <v>4310.30272735375</v>
      </c>
      <c r="K766" s="26" t="str">
        <f t="shared" si="25"/>
        <v>Good</v>
      </c>
      <c r="L766" s="25">
        <f t="shared" si="26"/>
        <v>2364</v>
      </c>
      <c r="M766" s="25">
        <f t="shared" si="20"/>
        <v>674.62057901529738</v>
      </c>
      <c r="N766" s="27">
        <f t="shared" si="21"/>
        <v>2778.601708374732</v>
      </c>
      <c r="O766" s="12" t="str">
        <f t="shared" si="22"/>
        <v>Good</v>
      </c>
      <c r="P766" s="27">
        <f t="shared" si="23"/>
        <v>2364</v>
      </c>
      <c r="Q766" s="25">
        <f t="shared" si="24"/>
        <v>2364</v>
      </c>
    </row>
    <row r="767" spans="6:17" ht="15.75" customHeight="1" x14ac:dyDescent="0.2">
      <c r="F767" s="16">
        <v>44946.080237573253</v>
      </c>
      <c r="G767" s="34">
        <v>44953.046855374501</v>
      </c>
      <c r="H767" s="27">
        <v>2713</v>
      </c>
      <c r="I767" s="27">
        <f t="shared" si="18"/>
        <v>-764.65463351210815</v>
      </c>
      <c r="J767" s="27">
        <f t="shared" si="19"/>
        <v>4310.30272735375</v>
      </c>
      <c r="K767" s="26" t="str">
        <f t="shared" si="25"/>
        <v>Good</v>
      </c>
      <c r="L767" s="25">
        <f t="shared" si="26"/>
        <v>2713</v>
      </c>
      <c r="M767" s="25">
        <f t="shared" si="20"/>
        <v>674.62057901529738</v>
      </c>
      <c r="N767" s="27">
        <f t="shared" si="21"/>
        <v>2778.601708374732</v>
      </c>
      <c r="O767" s="12" t="str">
        <f t="shared" si="22"/>
        <v>Good</v>
      </c>
      <c r="P767" s="27">
        <f t="shared" si="23"/>
        <v>2713</v>
      </c>
      <c r="Q767" s="25">
        <f t="shared" si="24"/>
        <v>2713</v>
      </c>
    </row>
    <row r="768" spans="6:17" ht="15.75" customHeight="1" x14ac:dyDescent="0.2">
      <c r="F768" s="16">
        <v>44945.536897128215</v>
      </c>
      <c r="G768" s="34">
        <v>44952.435327203893</v>
      </c>
      <c r="H768" s="27">
        <v>2453</v>
      </c>
      <c r="I768" s="27">
        <f t="shared" si="18"/>
        <v>-764.65463351210815</v>
      </c>
      <c r="J768" s="27">
        <f t="shared" si="19"/>
        <v>4310.30272735375</v>
      </c>
      <c r="K768" s="26" t="str">
        <f t="shared" si="25"/>
        <v>Good</v>
      </c>
      <c r="L768" s="25">
        <f t="shared" si="26"/>
        <v>2453</v>
      </c>
      <c r="M768" s="25">
        <f t="shared" si="20"/>
        <v>674.62057901529738</v>
      </c>
      <c r="N768" s="27">
        <f t="shared" si="21"/>
        <v>2778.601708374732</v>
      </c>
      <c r="O768" s="12" t="str">
        <f t="shared" si="22"/>
        <v>Good</v>
      </c>
      <c r="P768" s="27">
        <f t="shared" si="23"/>
        <v>2453</v>
      </c>
      <c r="Q768" s="25">
        <f t="shared" si="24"/>
        <v>2453</v>
      </c>
    </row>
    <row r="769" spans="6:17" ht="15.75" customHeight="1" x14ac:dyDescent="0.2">
      <c r="F769" s="16">
        <v>44944.99342688443</v>
      </c>
      <c r="G769" s="34">
        <v>44951.850594925578</v>
      </c>
      <c r="H769" s="27">
        <v>2820</v>
      </c>
      <c r="I769" s="27">
        <f t="shared" si="18"/>
        <v>-764.65463351210815</v>
      </c>
      <c r="J769" s="27">
        <f t="shared" si="19"/>
        <v>4310.30272735375</v>
      </c>
      <c r="K769" s="26" t="str">
        <f t="shared" si="25"/>
        <v>Good</v>
      </c>
      <c r="L769" s="25">
        <f t="shared" si="26"/>
        <v>2820</v>
      </c>
      <c r="M769" s="25">
        <f t="shared" si="20"/>
        <v>674.62057901529738</v>
      </c>
      <c r="N769" s="27">
        <f t="shared" si="21"/>
        <v>2778.601708374732</v>
      </c>
      <c r="O769" s="12" t="str">
        <f t="shared" si="22"/>
        <v>For Replacement</v>
      </c>
      <c r="P769" s="27">
        <f t="shared" si="23"/>
        <v>2634.5</v>
      </c>
      <c r="Q769" s="25">
        <f t="shared" si="24"/>
        <v>2634.5</v>
      </c>
    </row>
    <row r="770" spans="6:17" ht="15.75" customHeight="1" x14ac:dyDescent="0.2">
      <c r="F770" s="16">
        <v>44944.455489285298</v>
      </c>
      <c r="G770" s="34">
        <v>44951.3013516676</v>
      </c>
      <c r="H770" s="27">
        <v>2816</v>
      </c>
      <c r="I770" s="27">
        <f t="shared" ref="I770:I1024" si="27">$T$5-$U$5*1.96</f>
        <v>-764.65463351210815</v>
      </c>
      <c r="J770" s="27">
        <f t="shared" ref="J770:J1024" si="28">$T$5+$U$5*1.96</f>
        <v>4310.30272735375</v>
      </c>
      <c r="K770" s="26" t="str">
        <f t="shared" si="25"/>
        <v>Good</v>
      </c>
      <c r="L770" s="25">
        <f t="shared" si="26"/>
        <v>2816</v>
      </c>
      <c r="M770" s="25">
        <f t="shared" ref="M770:M1024" si="29">$W$5-$X$5*1.96</f>
        <v>674.62057901529738</v>
      </c>
      <c r="N770" s="27">
        <f t="shared" ref="N770:N1024" si="30">$W$5+$X$5*1.96</f>
        <v>2778.601708374732</v>
      </c>
      <c r="O770" s="12" t="str">
        <f t="shared" ref="O770:O1024" si="31">IF(AND(L770&gt;=M770,L770&lt;=N770),"Good","For Replacement")</f>
        <v>For Replacement</v>
      </c>
      <c r="P770" s="27">
        <f t="shared" ref="P770:P1024" si="32">IF(O770="Good",L770,(L771+L769)/2)</f>
        <v>2746</v>
      </c>
      <c r="Q770" s="25">
        <f t="shared" ref="Q770:Q1024" si="33">P770</f>
        <v>2746</v>
      </c>
    </row>
    <row r="771" spans="6:17" ht="15.75" customHeight="1" x14ac:dyDescent="0.2">
      <c r="F771" s="16">
        <v>44943.871880516468</v>
      </c>
      <c r="G771" s="34">
        <v>44950.763563871435</v>
      </c>
      <c r="H771" s="27">
        <v>2672</v>
      </c>
      <c r="I771" s="27">
        <f t="shared" si="27"/>
        <v>-764.65463351210815</v>
      </c>
      <c r="J771" s="27">
        <f t="shared" si="28"/>
        <v>4310.30272735375</v>
      </c>
      <c r="K771" s="26" t="str">
        <f t="shared" si="25"/>
        <v>Good</v>
      </c>
      <c r="L771" s="25">
        <f t="shared" si="26"/>
        <v>2672</v>
      </c>
      <c r="M771" s="25">
        <f t="shared" si="29"/>
        <v>674.62057901529738</v>
      </c>
      <c r="N771" s="27">
        <f t="shared" si="30"/>
        <v>2778.601708374732</v>
      </c>
      <c r="O771" s="12" t="str">
        <f t="shared" si="31"/>
        <v>Good</v>
      </c>
      <c r="P771" s="27">
        <f t="shared" si="32"/>
        <v>2672</v>
      </c>
      <c r="Q771" s="25">
        <f t="shared" si="33"/>
        <v>2672</v>
      </c>
    </row>
    <row r="772" spans="6:17" ht="15.75" customHeight="1" x14ac:dyDescent="0.2">
      <c r="F772" s="16">
        <v>44943.284230687845</v>
      </c>
      <c r="G772" s="34">
        <v>44950.175582613563</v>
      </c>
      <c r="H772" s="27">
        <v>2585</v>
      </c>
      <c r="I772" s="27">
        <f t="shared" si="27"/>
        <v>-764.65463351210815</v>
      </c>
      <c r="J772" s="27">
        <f t="shared" si="28"/>
        <v>4310.30272735375</v>
      </c>
      <c r="K772" s="26" t="str">
        <f t="shared" ref="K772:K1026" si="34">IF(AND(H772&gt;=I772,H772&lt;=J772),"Good","For Replacement")</f>
        <v>Good</v>
      </c>
      <c r="L772" s="25">
        <f t="shared" si="26"/>
        <v>2585</v>
      </c>
      <c r="M772" s="25">
        <f t="shared" si="29"/>
        <v>674.62057901529738</v>
      </c>
      <c r="N772" s="27">
        <f t="shared" si="30"/>
        <v>2778.601708374732</v>
      </c>
      <c r="O772" s="12" t="str">
        <f t="shared" si="31"/>
        <v>Good</v>
      </c>
      <c r="P772" s="27">
        <f t="shared" si="32"/>
        <v>2585</v>
      </c>
      <c r="Q772" s="25">
        <f t="shared" si="33"/>
        <v>2585</v>
      </c>
    </row>
    <row r="773" spans="6:17" ht="15.75" customHeight="1" x14ac:dyDescent="0.2">
      <c r="F773" s="16">
        <v>44942.721456480467</v>
      </c>
      <c r="G773" s="34">
        <v>44949.637631902246</v>
      </c>
      <c r="H773" s="27">
        <v>2746</v>
      </c>
      <c r="I773" s="27">
        <f t="shared" si="27"/>
        <v>-764.65463351210815</v>
      </c>
      <c r="J773" s="27">
        <f t="shared" si="28"/>
        <v>4310.30272735375</v>
      </c>
      <c r="K773" s="26" t="str">
        <f t="shared" si="34"/>
        <v>Good</v>
      </c>
      <c r="L773" s="25">
        <f t="shared" ref="L773:L1027" si="35">IF(K773="Good",H773,(H774+H772)/2)</f>
        <v>2746</v>
      </c>
      <c r="M773" s="25">
        <f t="shared" si="29"/>
        <v>674.62057901529738</v>
      </c>
      <c r="N773" s="27">
        <f t="shared" si="30"/>
        <v>2778.601708374732</v>
      </c>
      <c r="O773" s="12" t="str">
        <f t="shared" si="31"/>
        <v>Good</v>
      </c>
      <c r="P773" s="27">
        <f t="shared" si="32"/>
        <v>2746</v>
      </c>
      <c r="Q773" s="25">
        <f t="shared" si="33"/>
        <v>2746</v>
      </c>
    </row>
    <row r="774" spans="6:17" ht="15.75" customHeight="1" x14ac:dyDescent="0.2">
      <c r="F774" s="16">
        <v>44942.177144468063</v>
      </c>
      <c r="G774" s="34">
        <v>44949.063633499274</v>
      </c>
      <c r="H774" s="27">
        <v>2476</v>
      </c>
      <c r="I774" s="27">
        <f t="shared" si="27"/>
        <v>-764.65463351210815</v>
      </c>
      <c r="J774" s="27">
        <f t="shared" si="28"/>
        <v>4310.30272735375</v>
      </c>
      <c r="K774" s="26" t="str">
        <f t="shared" si="34"/>
        <v>Good</v>
      </c>
      <c r="L774" s="25">
        <f t="shared" si="35"/>
        <v>2476</v>
      </c>
      <c r="M774" s="25">
        <f t="shared" si="29"/>
        <v>674.62057901529738</v>
      </c>
      <c r="N774" s="27">
        <f t="shared" si="30"/>
        <v>2778.601708374732</v>
      </c>
      <c r="O774" s="12" t="str">
        <f t="shared" si="31"/>
        <v>Good</v>
      </c>
      <c r="P774" s="27">
        <f t="shared" si="32"/>
        <v>2476</v>
      </c>
      <c r="Q774" s="25">
        <f t="shared" si="33"/>
        <v>2476</v>
      </c>
    </row>
    <row r="775" spans="6:17" ht="15.75" customHeight="1" x14ac:dyDescent="0.2">
      <c r="F775" s="16">
        <v>44939.857057237932</v>
      </c>
      <c r="G775" s="34">
        <v>44946.779965118018</v>
      </c>
      <c r="H775" s="27">
        <v>2779</v>
      </c>
      <c r="I775" s="27">
        <f t="shared" si="27"/>
        <v>-764.65463351210815</v>
      </c>
      <c r="J775" s="27">
        <f t="shared" si="28"/>
        <v>4310.30272735375</v>
      </c>
      <c r="K775" s="26" t="str">
        <f t="shared" si="34"/>
        <v>Good</v>
      </c>
      <c r="L775" s="25">
        <f t="shared" si="35"/>
        <v>2779</v>
      </c>
      <c r="M775" s="25">
        <f t="shared" si="29"/>
        <v>674.62057901529738</v>
      </c>
      <c r="N775" s="27">
        <f t="shared" si="30"/>
        <v>2778.601708374732</v>
      </c>
      <c r="O775" s="12" t="str">
        <f t="shared" si="31"/>
        <v>For Replacement</v>
      </c>
      <c r="P775" s="27">
        <f t="shared" si="32"/>
        <v>2794.5</v>
      </c>
      <c r="Q775" s="25">
        <f t="shared" si="33"/>
        <v>2794.5</v>
      </c>
    </row>
    <row r="776" spans="6:17" ht="15.75" customHeight="1" x14ac:dyDescent="0.2">
      <c r="F776" s="16">
        <v>44939.271440104298</v>
      </c>
      <c r="G776" s="34">
        <v>44946.175056890206</v>
      </c>
      <c r="H776" s="27">
        <v>3113</v>
      </c>
      <c r="I776" s="27">
        <f t="shared" si="27"/>
        <v>-764.65463351210815</v>
      </c>
      <c r="J776" s="27">
        <f t="shared" si="28"/>
        <v>4310.30272735375</v>
      </c>
      <c r="K776" s="26" t="str">
        <f t="shared" si="34"/>
        <v>Good</v>
      </c>
      <c r="L776" s="25">
        <f t="shared" si="35"/>
        <v>3113</v>
      </c>
      <c r="M776" s="25">
        <f t="shared" si="29"/>
        <v>674.62057901529738</v>
      </c>
      <c r="N776" s="27">
        <f t="shared" si="30"/>
        <v>2778.601708374732</v>
      </c>
      <c r="O776" s="12" t="str">
        <f t="shared" si="31"/>
        <v>For Replacement</v>
      </c>
      <c r="P776" s="27">
        <f t="shared" si="32"/>
        <v>2839.5</v>
      </c>
      <c r="Q776" s="25">
        <f t="shared" si="33"/>
        <v>2839.5</v>
      </c>
    </row>
    <row r="777" spans="6:17" ht="15.75" customHeight="1" x14ac:dyDescent="0.2">
      <c r="F777" s="16">
        <v>44938.663337256599</v>
      </c>
      <c r="G777" s="34">
        <v>44945.595345817397</v>
      </c>
      <c r="H777" s="27">
        <v>2900</v>
      </c>
      <c r="I777" s="27">
        <f t="shared" si="27"/>
        <v>-764.65463351210815</v>
      </c>
      <c r="J777" s="27">
        <f t="shared" si="28"/>
        <v>4310.30272735375</v>
      </c>
      <c r="K777" s="26" t="str">
        <f t="shared" si="34"/>
        <v>Good</v>
      </c>
      <c r="L777" s="25">
        <f t="shared" si="35"/>
        <v>2900</v>
      </c>
      <c r="M777" s="25">
        <f t="shared" si="29"/>
        <v>674.62057901529738</v>
      </c>
      <c r="N777" s="27">
        <f t="shared" si="30"/>
        <v>2778.601708374732</v>
      </c>
      <c r="O777" s="12" t="str">
        <f t="shared" si="31"/>
        <v>For Replacement</v>
      </c>
      <c r="P777" s="27">
        <f t="shared" si="32"/>
        <v>2816</v>
      </c>
      <c r="Q777" s="25">
        <f t="shared" si="33"/>
        <v>2816</v>
      </c>
    </row>
    <row r="778" spans="6:17" ht="15.75" customHeight="1" x14ac:dyDescent="0.2">
      <c r="F778" s="16">
        <v>44938.089257331732</v>
      </c>
      <c r="G778" s="34">
        <v>44945.05088803087</v>
      </c>
      <c r="H778" s="27">
        <v>2519</v>
      </c>
      <c r="I778" s="27">
        <f t="shared" si="27"/>
        <v>-764.65463351210815</v>
      </c>
      <c r="J778" s="27">
        <f t="shared" si="28"/>
        <v>4310.30272735375</v>
      </c>
      <c r="K778" s="26" t="str">
        <f t="shared" si="34"/>
        <v>Good</v>
      </c>
      <c r="L778" s="25">
        <f t="shared" si="35"/>
        <v>2519</v>
      </c>
      <c r="M778" s="25">
        <f t="shared" si="29"/>
        <v>674.62057901529738</v>
      </c>
      <c r="N778" s="27">
        <f t="shared" si="30"/>
        <v>2778.601708374732</v>
      </c>
      <c r="O778" s="12" t="str">
        <f t="shared" si="31"/>
        <v>Good</v>
      </c>
      <c r="P778" s="27">
        <f t="shared" si="32"/>
        <v>2519</v>
      </c>
      <c r="Q778" s="25">
        <f t="shared" si="33"/>
        <v>2519</v>
      </c>
    </row>
    <row r="779" spans="6:17" ht="15.75" customHeight="1" x14ac:dyDescent="0.2">
      <c r="F779" s="16">
        <v>44937.527886360207</v>
      </c>
      <c r="G779" s="34">
        <v>44944.458327353073</v>
      </c>
      <c r="H779" s="27">
        <v>2809</v>
      </c>
      <c r="I779" s="27">
        <f t="shared" si="27"/>
        <v>-764.65463351210815</v>
      </c>
      <c r="J779" s="27">
        <f t="shared" si="28"/>
        <v>4310.30272735375</v>
      </c>
      <c r="K779" s="26" t="str">
        <f t="shared" si="34"/>
        <v>Good</v>
      </c>
      <c r="L779" s="25">
        <f t="shared" si="35"/>
        <v>2809</v>
      </c>
      <c r="M779" s="25">
        <f t="shared" si="29"/>
        <v>674.62057901529738</v>
      </c>
      <c r="N779" s="27">
        <f t="shared" si="30"/>
        <v>2778.601708374732</v>
      </c>
      <c r="O779" s="12" t="str">
        <f t="shared" si="31"/>
        <v>For Replacement</v>
      </c>
      <c r="P779" s="27">
        <f t="shared" si="32"/>
        <v>2590.5</v>
      </c>
      <c r="Q779" s="25">
        <f t="shared" si="33"/>
        <v>2590.5</v>
      </c>
    </row>
    <row r="780" spans="6:17" ht="15.75" customHeight="1" x14ac:dyDescent="0.2">
      <c r="F780" s="16">
        <v>44936.976934508122</v>
      </c>
      <c r="G780" s="34">
        <v>44943.913681423292</v>
      </c>
      <c r="H780" s="27">
        <v>2662</v>
      </c>
      <c r="I780" s="27">
        <f t="shared" si="27"/>
        <v>-764.65463351210815</v>
      </c>
      <c r="J780" s="27">
        <f t="shared" si="28"/>
        <v>4310.30272735375</v>
      </c>
      <c r="K780" s="26" t="str">
        <f t="shared" si="34"/>
        <v>Good</v>
      </c>
      <c r="L780" s="25">
        <f t="shared" si="35"/>
        <v>2662</v>
      </c>
      <c r="M780" s="25">
        <f t="shared" si="29"/>
        <v>674.62057901529738</v>
      </c>
      <c r="N780" s="27">
        <f t="shared" si="30"/>
        <v>2778.601708374732</v>
      </c>
      <c r="O780" s="12" t="str">
        <f t="shared" si="31"/>
        <v>Good</v>
      </c>
      <c r="P780" s="27">
        <f t="shared" si="32"/>
        <v>2662</v>
      </c>
      <c r="Q780" s="25">
        <f t="shared" si="33"/>
        <v>2662</v>
      </c>
    </row>
    <row r="781" spans="6:17" ht="15.75" customHeight="1" x14ac:dyDescent="0.2">
      <c r="F781" s="16">
        <v>44936.377037890335</v>
      </c>
      <c r="G781" s="34">
        <v>44943.351915543026</v>
      </c>
      <c r="H781" s="27">
        <v>2888</v>
      </c>
      <c r="I781" s="27">
        <f t="shared" si="27"/>
        <v>-764.65463351210815</v>
      </c>
      <c r="J781" s="27">
        <f t="shared" si="28"/>
        <v>4310.30272735375</v>
      </c>
      <c r="K781" s="26" t="str">
        <f t="shared" si="34"/>
        <v>Good</v>
      </c>
      <c r="L781" s="25">
        <f t="shared" si="35"/>
        <v>2888</v>
      </c>
      <c r="M781" s="25">
        <f t="shared" si="29"/>
        <v>674.62057901529738</v>
      </c>
      <c r="N781" s="27">
        <f t="shared" si="30"/>
        <v>2778.601708374732</v>
      </c>
      <c r="O781" s="12" t="str">
        <f t="shared" si="31"/>
        <v>For Replacement</v>
      </c>
      <c r="P781" s="27">
        <f t="shared" si="32"/>
        <v>2852</v>
      </c>
      <c r="Q781" s="25">
        <f t="shared" si="33"/>
        <v>2852</v>
      </c>
    </row>
    <row r="782" spans="6:17" ht="15.75" customHeight="1" x14ac:dyDescent="0.2">
      <c r="F782" s="16">
        <v>44935.792893444341</v>
      </c>
      <c r="G782" s="34">
        <v>44942.788448119441</v>
      </c>
      <c r="H782" s="27">
        <v>3042</v>
      </c>
      <c r="I782" s="27">
        <f t="shared" si="27"/>
        <v>-764.65463351210815</v>
      </c>
      <c r="J782" s="27">
        <f t="shared" si="28"/>
        <v>4310.30272735375</v>
      </c>
      <c r="K782" s="26" t="str">
        <f t="shared" si="34"/>
        <v>Good</v>
      </c>
      <c r="L782" s="25">
        <f t="shared" si="35"/>
        <v>3042</v>
      </c>
      <c r="M782" s="25">
        <f t="shared" si="29"/>
        <v>674.62057901529738</v>
      </c>
      <c r="N782" s="27">
        <f t="shared" si="30"/>
        <v>2778.601708374732</v>
      </c>
      <c r="O782" s="12" t="str">
        <f t="shared" si="31"/>
        <v>For Replacement</v>
      </c>
      <c r="P782" s="27">
        <f t="shared" si="32"/>
        <v>2727.5</v>
      </c>
      <c r="Q782" s="25">
        <f t="shared" si="33"/>
        <v>2727.5</v>
      </c>
    </row>
    <row r="783" spans="6:17" ht="15.75" customHeight="1" x14ac:dyDescent="0.2">
      <c r="F783" s="16">
        <v>44935.211971472367</v>
      </c>
      <c r="G783" s="34">
        <v>44942.214701655925</v>
      </c>
      <c r="H783" s="27">
        <v>2567</v>
      </c>
      <c r="I783" s="27">
        <f t="shared" si="27"/>
        <v>-764.65463351210815</v>
      </c>
      <c r="J783" s="27">
        <f t="shared" si="28"/>
        <v>4310.30272735375</v>
      </c>
      <c r="K783" s="26" t="str">
        <f t="shared" si="34"/>
        <v>Good</v>
      </c>
      <c r="L783" s="25">
        <f t="shared" si="35"/>
        <v>2567</v>
      </c>
      <c r="M783" s="25">
        <f t="shared" si="29"/>
        <v>674.62057901529738</v>
      </c>
      <c r="N783" s="27">
        <f t="shared" si="30"/>
        <v>2778.601708374732</v>
      </c>
      <c r="O783" s="12" t="str">
        <f t="shared" si="31"/>
        <v>Good</v>
      </c>
      <c r="P783" s="27">
        <f t="shared" si="32"/>
        <v>2567</v>
      </c>
      <c r="Q783" s="25">
        <f t="shared" si="33"/>
        <v>2567</v>
      </c>
    </row>
    <row r="784" spans="6:17" ht="15.75" customHeight="1" x14ac:dyDescent="0.2">
      <c r="F784" s="16">
        <v>44932.952797906597</v>
      </c>
      <c r="G784" s="34">
        <v>44939.858066790468</v>
      </c>
      <c r="H784" s="27">
        <v>2865</v>
      </c>
      <c r="I784" s="27">
        <f t="shared" si="27"/>
        <v>-764.65463351210815</v>
      </c>
      <c r="J784" s="27">
        <f t="shared" si="28"/>
        <v>4310.30272735375</v>
      </c>
      <c r="K784" s="26" t="str">
        <f t="shared" si="34"/>
        <v>Good</v>
      </c>
      <c r="L784" s="25">
        <f t="shared" si="35"/>
        <v>2865</v>
      </c>
      <c r="M784" s="25">
        <f t="shared" si="29"/>
        <v>674.62057901529738</v>
      </c>
      <c r="N784" s="27">
        <f t="shared" si="30"/>
        <v>2778.601708374732</v>
      </c>
      <c r="O784" s="12" t="str">
        <f t="shared" si="31"/>
        <v>For Replacement</v>
      </c>
      <c r="P784" s="27">
        <f t="shared" si="32"/>
        <v>2784.5</v>
      </c>
      <c r="Q784" s="25">
        <f t="shared" si="33"/>
        <v>2784.5</v>
      </c>
    </row>
    <row r="785" spans="6:17" ht="15.75" customHeight="1" x14ac:dyDescent="0.2">
      <c r="F785" s="16">
        <v>44932.412391272759</v>
      </c>
      <c r="G785" s="34">
        <v>44939.278925379658</v>
      </c>
      <c r="H785" s="27">
        <v>3002</v>
      </c>
      <c r="I785" s="27">
        <f t="shared" si="27"/>
        <v>-764.65463351210815</v>
      </c>
      <c r="J785" s="27">
        <f t="shared" si="28"/>
        <v>4310.30272735375</v>
      </c>
      <c r="K785" s="26" t="str">
        <f t="shared" si="34"/>
        <v>Good</v>
      </c>
      <c r="L785" s="25">
        <f t="shared" si="35"/>
        <v>3002</v>
      </c>
      <c r="M785" s="25">
        <f t="shared" si="29"/>
        <v>674.62057901529738</v>
      </c>
      <c r="N785" s="27">
        <f t="shared" si="30"/>
        <v>2778.601708374732</v>
      </c>
      <c r="O785" s="12" t="str">
        <f t="shared" si="31"/>
        <v>For Replacement</v>
      </c>
      <c r="P785" s="27">
        <f t="shared" si="32"/>
        <v>2946.5</v>
      </c>
      <c r="Q785" s="25">
        <f t="shared" si="33"/>
        <v>2946.5</v>
      </c>
    </row>
    <row r="786" spans="6:17" ht="15.75" customHeight="1" x14ac:dyDescent="0.2">
      <c r="F786" s="16">
        <v>44931.819469303242</v>
      </c>
      <c r="G786" s="34">
        <v>44938.742755202875</v>
      </c>
      <c r="H786" s="27">
        <v>3028</v>
      </c>
      <c r="I786" s="27">
        <f t="shared" si="27"/>
        <v>-764.65463351210815</v>
      </c>
      <c r="J786" s="27">
        <f t="shared" si="28"/>
        <v>4310.30272735375</v>
      </c>
      <c r="K786" s="26" t="str">
        <f t="shared" si="34"/>
        <v>Good</v>
      </c>
      <c r="L786" s="25">
        <f t="shared" si="35"/>
        <v>3028</v>
      </c>
      <c r="M786" s="25">
        <f t="shared" si="29"/>
        <v>674.62057901529738</v>
      </c>
      <c r="N786" s="27">
        <f t="shared" si="30"/>
        <v>2778.601708374732</v>
      </c>
      <c r="O786" s="12" t="str">
        <f t="shared" si="31"/>
        <v>For Replacement</v>
      </c>
      <c r="P786" s="27">
        <f t="shared" si="32"/>
        <v>2866.5</v>
      </c>
      <c r="Q786" s="25">
        <f t="shared" si="33"/>
        <v>2866.5</v>
      </c>
    </row>
    <row r="787" spans="6:17" ht="15.75" customHeight="1" x14ac:dyDescent="0.2">
      <c r="F787" s="16">
        <v>44931.260739701858</v>
      </c>
      <c r="G787" s="34">
        <v>44938.136809806339</v>
      </c>
      <c r="H787" s="27">
        <v>2731</v>
      </c>
      <c r="I787" s="27">
        <f t="shared" si="27"/>
        <v>-764.65463351210815</v>
      </c>
      <c r="J787" s="27">
        <f t="shared" si="28"/>
        <v>4310.30272735375</v>
      </c>
      <c r="K787" s="26" t="str">
        <f t="shared" si="34"/>
        <v>Good</v>
      </c>
      <c r="L787" s="25">
        <f t="shared" si="35"/>
        <v>2731</v>
      </c>
      <c r="M787" s="25">
        <f t="shared" si="29"/>
        <v>674.62057901529738</v>
      </c>
      <c r="N787" s="27">
        <f t="shared" si="30"/>
        <v>2778.601708374732</v>
      </c>
      <c r="O787" s="12" t="str">
        <f t="shared" si="31"/>
        <v>Good</v>
      </c>
      <c r="P787" s="27">
        <f t="shared" si="32"/>
        <v>2731</v>
      </c>
      <c r="Q787" s="25">
        <f t="shared" si="33"/>
        <v>2731</v>
      </c>
    </row>
    <row r="788" spans="6:17" ht="15.75" customHeight="1" x14ac:dyDescent="0.2">
      <c r="F788" s="16">
        <v>44930.674725651174</v>
      </c>
      <c r="G788" s="34">
        <v>44937.558418916618</v>
      </c>
      <c r="H788" s="27">
        <v>2959</v>
      </c>
      <c r="I788" s="27">
        <f t="shared" si="27"/>
        <v>-764.65463351210815</v>
      </c>
      <c r="J788" s="27">
        <f t="shared" si="28"/>
        <v>4310.30272735375</v>
      </c>
      <c r="K788" s="26" t="str">
        <f t="shared" si="34"/>
        <v>Good</v>
      </c>
      <c r="L788" s="25">
        <f t="shared" si="35"/>
        <v>2959</v>
      </c>
      <c r="M788" s="25">
        <f t="shared" si="29"/>
        <v>674.62057901529738</v>
      </c>
      <c r="N788" s="27">
        <f t="shared" si="30"/>
        <v>2778.601708374732</v>
      </c>
      <c r="O788" s="12" t="str">
        <f t="shared" si="31"/>
        <v>For Replacement</v>
      </c>
      <c r="P788" s="27">
        <f t="shared" si="32"/>
        <v>2875.5</v>
      </c>
      <c r="Q788" s="25">
        <f t="shared" si="33"/>
        <v>2875.5</v>
      </c>
    </row>
    <row r="789" spans="6:17" ht="15.75" customHeight="1" x14ac:dyDescent="0.2">
      <c r="F789" s="16">
        <v>44930.084593180472</v>
      </c>
      <c r="G789" s="34">
        <v>44936.970614441598</v>
      </c>
      <c r="H789" s="27">
        <v>3020</v>
      </c>
      <c r="I789" s="27">
        <f t="shared" si="27"/>
        <v>-764.65463351210815</v>
      </c>
      <c r="J789" s="27">
        <f t="shared" si="28"/>
        <v>4310.30272735375</v>
      </c>
      <c r="K789" s="26" t="str">
        <f t="shared" si="34"/>
        <v>Good</v>
      </c>
      <c r="L789" s="25">
        <f t="shared" si="35"/>
        <v>3020</v>
      </c>
      <c r="M789" s="25">
        <f t="shared" si="29"/>
        <v>674.62057901529738</v>
      </c>
      <c r="N789" s="27">
        <f t="shared" si="30"/>
        <v>2778.601708374732</v>
      </c>
      <c r="O789" s="12" t="str">
        <f t="shared" si="31"/>
        <v>For Replacement</v>
      </c>
      <c r="P789" s="27">
        <f t="shared" si="32"/>
        <v>3011</v>
      </c>
      <c r="Q789" s="25">
        <f t="shared" si="33"/>
        <v>3011</v>
      </c>
    </row>
    <row r="790" spans="6:17" ht="15.75" customHeight="1" x14ac:dyDescent="0.2">
      <c r="F790" s="16">
        <v>44929.483734769674</v>
      </c>
      <c r="G790" s="34">
        <v>44936.36204929628</v>
      </c>
      <c r="H790" s="27">
        <v>3063</v>
      </c>
      <c r="I790" s="27">
        <f t="shared" si="27"/>
        <v>-764.65463351210815</v>
      </c>
      <c r="J790" s="27">
        <f t="shared" si="28"/>
        <v>4310.30272735375</v>
      </c>
      <c r="K790" s="26" t="str">
        <f t="shared" si="34"/>
        <v>Good</v>
      </c>
      <c r="L790" s="25">
        <f t="shared" si="35"/>
        <v>3063</v>
      </c>
      <c r="M790" s="25">
        <f t="shared" si="29"/>
        <v>674.62057901529738</v>
      </c>
      <c r="N790" s="27">
        <f t="shared" si="30"/>
        <v>2778.601708374732</v>
      </c>
      <c r="O790" s="12" t="str">
        <f t="shared" si="31"/>
        <v>For Replacement</v>
      </c>
      <c r="P790" s="27">
        <f t="shared" si="32"/>
        <v>2948.5</v>
      </c>
      <c r="Q790" s="25">
        <f t="shared" si="33"/>
        <v>2948.5</v>
      </c>
    </row>
    <row r="791" spans="6:17" ht="15.75" customHeight="1" x14ac:dyDescent="0.2">
      <c r="F791" s="16">
        <v>44928.882600846089</v>
      </c>
      <c r="G791" s="34">
        <v>44935.801831451354</v>
      </c>
      <c r="H791" s="27">
        <v>2877</v>
      </c>
      <c r="I791" s="27">
        <f t="shared" si="27"/>
        <v>-764.65463351210815</v>
      </c>
      <c r="J791" s="27">
        <f t="shared" si="28"/>
        <v>4310.30272735375</v>
      </c>
      <c r="K791" s="26" t="str">
        <f t="shared" si="34"/>
        <v>Good</v>
      </c>
      <c r="L791" s="25">
        <f t="shared" si="35"/>
        <v>2877</v>
      </c>
      <c r="M791" s="25">
        <f t="shared" si="29"/>
        <v>674.62057901529738</v>
      </c>
      <c r="N791" s="27">
        <f t="shared" si="30"/>
        <v>2778.601708374732</v>
      </c>
      <c r="O791" s="12" t="str">
        <f t="shared" si="31"/>
        <v>For Replacement</v>
      </c>
      <c r="P791" s="27">
        <f t="shared" si="32"/>
        <v>3121.5</v>
      </c>
      <c r="Q791" s="25">
        <f t="shared" si="33"/>
        <v>3121.5</v>
      </c>
    </row>
    <row r="792" spans="6:17" ht="15.75" customHeight="1" x14ac:dyDescent="0.2">
      <c r="F792" s="16">
        <v>44928.317491480157</v>
      </c>
      <c r="G792" s="34">
        <v>44935.263818727311</v>
      </c>
      <c r="H792" s="27">
        <v>3180</v>
      </c>
      <c r="I792" s="27">
        <f t="shared" si="27"/>
        <v>-764.65463351210815</v>
      </c>
      <c r="J792" s="27">
        <f t="shared" si="28"/>
        <v>4310.30272735375</v>
      </c>
      <c r="K792" s="26" t="str">
        <f t="shared" si="34"/>
        <v>Good</v>
      </c>
      <c r="L792" s="25">
        <f t="shared" si="35"/>
        <v>3180</v>
      </c>
      <c r="M792" s="25">
        <f t="shared" si="29"/>
        <v>674.62057901529738</v>
      </c>
      <c r="N792" s="27">
        <f t="shared" si="30"/>
        <v>2778.601708374732</v>
      </c>
      <c r="O792" s="12" t="str">
        <f t="shared" si="31"/>
        <v>For Replacement</v>
      </c>
      <c r="P792" s="27">
        <f t="shared" si="32"/>
        <v>3002.5</v>
      </c>
      <c r="Q792" s="25">
        <f t="shared" si="33"/>
        <v>3002.5</v>
      </c>
    </row>
    <row r="793" spans="6:17" ht="15.75" customHeight="1" x14ac:dyDescent="0.2">
      <c r="F793" s="16">
        <v>44925.573072843479</v>
      </c>
      <c r="G793" s="34">
        <v>44932.956648757841</v>
      </c>
      <c r="H793" s="27">
        <v>3128</v>
      </c>
      <c r="I793" s="27">
        <f t="shared" si="27"/>
        <v>-764.65463351210815</v>
      </c>
      <c r="J793" s="27">
        <f t="shared" si="28"/>
        <v>4310.30272735375</v>
      </c>
      <c r="K793" s="26" t="str">
        <f t="shared" si="34"/>
        <v>Good</v>
      </c>
      <c r="L793" s="25">
        <f t="shared" si="35"/>
        <v>3128</v>
      </c>
      <c r="M793" s="25">
        <f t="shared" si="29"/>
        <v>674.62057901529738</v>
      </c>
      <c r="N793" s="27">
        <f t="shared" si="30"/>
        <v>2778.601708374732</v>
      </c>
      <c r="O793" s="12" t="str">
        <f t="shared" si="31"/>
        <v>For Replacement</v>
      </c>
      <c r="P793" s="27">
        <f t="shared" si="32"/>
        <v>2907</v>
      </c>
      <c r="Q793" s="25">
        <f t="shared" si="33"/>
        <v>2907</v>
      </c>
    </row>
    <row r="794" spans="6:17" ht="15.75" customHeight="1" x14ac:dyDescent="0.2">
      <c r="F794" s="16">
        <v>44924.999428503143</v>
      </c>
      <c r="G794" s="34">
        <v>44932.40038092433</v>
      </c>
      <c r="H794" s="27">
        <v>2634</v>
      </c>
      <c r="I794" s="27">
        <f t="shared" si="27"/>
        <v>-764.65463351210815</v>
      </c>
      <c r="J794" s="27">
        <f t="shared" si="28"/>
        <v>4310.30272735375</v>
      </c>
      <c r="K794" s="26" t="str">
        <f t="shared" si="34"/>
        <v>Good</v>
      </c>
      <c r="L794" s="25">
        <f t="shared" si="35"/>
        <v>2634</v>
      </c>
      <c r="M794" s="25">
        <f t="shared" si="29"/>
        <v>674.62057901529738</v>
      </c>
      <c r="N794" s="27">
        <f t="shared" si="30"/>
        <v>2778.601708374732</v>
      </c>
      <c r="O794" s="12" t="str">
        <f t="shared" si="31"/>
        <v>Good</v>
      </c>
      <c r="P794" s="27">
        <f t="shared" si="32"/>
        <v>2634</v>
      </c>
      <c r="Q794" s="25">
        <f t="shared" si="33"/>
        <v>2634</v>
      </c>
    </row>
    <row r="795" spans="6:17" ht="15.75" customHeight="1" x14ac:dyDescent="0.2">
      <c r="F795" s="16">
        <v>44924.434871859565</v>
      </c>
      <c r="G795" s="34">
        <v>44931.860907214897</v>
      </c>
      <c r="H795" s="27">
        <v>2802</v>
      </c>
      <c r="I795" s="27">
        <f t="shared" si="27"/>
        <v>-764.65463351210815</v>
      </c>
      <c r="J795" s="27">
        <f t="shared" si="28"/>
        <v>4310.30272735375</v>
      </c>
      <c r="K795" s="26" t="str">
        <f t="shared" si="34"/>
        <v>Good</v>
      </c>
      <c r="L795" s="25">
        <f t="shared" si="35"/>
        <v>2802</v>
      </c>
      <c r="M795" s="25">
        <f t="shared" si="29"/>
        <v>674.62057901529738</v>
      </c>
      <c r="N795" s="27">
        <f t="shared" si="30"/>
        <v>2778.601708374732</v>
      </c>
      <c r="O795" s="12" t="str">
        <f t="shared" si="31"/>
        <v>For Replacement</v>
      </c>
      <c r="P795" s="27">
        <f t="shared" si="32"/>
        <v>2653.5</v>
      </c>
      <c r="Q795" s="25">
        <f t="shared" si="33"/>
        <v>2653.5</v>
      </c>
    </row>
    <row r="796" spans="6:17" ht="15.75" customHeight="1" x14ac:dyDescent="0.2">
      <c r="F796" s="16">
        <v>44923.850572855001</v>
      </c>
      <c r="G796" s="34">
        <v>44931.256862999289</v>
      </c>
      <c r="H796" s="27">
        <v>2673</v>
      </c>
      <c r="I796" s="27">
        <f t="shared" si="27"/>
        <v>-764.65463351210815</v>
      </c>
      <c r="J796" s="27">
        <f t="shared" si="28"/>
        <v>4310.30272735375</v>
      </c>
      <c r="K796" s="26" t="str">
        <f t="shared" si="34"/>
        <v>Good</v>
      </c>
      <c r="L796" s="25">
        <f t="shared" si="35"/>
        <v>2673</v>
      </c>
      <c r="M796" s="25">
        <f t="shared" si="29"/>
        <v>674.62057901529738</v>
      </c>
      <c r="N796" s="27">
        <f t="shared" si="30"/>
        <v>2778.601708374732</v>
      </c>
      <c r="O796" s="12" t="str">
        <f t="shared" si="31"/>
        <v>Good</v>
      </c>
      <c r="P796" s="27">
        <f t="shared" si="32"/>
        <v>2673</v>
      </c>
      <c r="Q796" s="25">
        <f t="shared" si="33"/>
        <v>2673</v>
      </c>
    </row>
    <row r="797" spans="6:17" ht="15.75" customHeight="1" x14ac:dyDescent="0.2">
      <c r="F797" s="16">
        <v>44923.237676951147</v>
      </c>
      <c r="G797" s="34">
        <v>44930.712273684097</v>
      </c>
      <c r="H797" s="27">
        <v>2615</v>
      </c>
      <c r="I797" s="27">
        <f t="shared" si="27"/>
        <v>-764.65463351210815</v>
      </c>
      <c r="J797" s="27">
        <f t="shared" si="28"/>
        <v>4310.30272735375</v>
      </c>
      <c r="K797" s="26" t="str">
        <f t="shared" si="34"/>
        <v>Good</v>
      </c>
      <c r="L797" s="25">
        <f t="shared" si="35"/>
        <v>2615</v>
      </c>
      <c r="M797" s="25">
        <f t="shared" si="29"/>
        <v>674.62057901529738</v>
      </c>
      <c r="N797" s="27">
        <f t="shared" si="30"/>
        <v>2778.601708374732</v>
      </c>
      <c r="O797" s="12" t="str">
        <f t="shared" si="31"/>
        <v>Good</v>
      </c>
      <c r="P797" s="27">
        <f t="shared" si="32"/>
        <v>2615</v>
      </c>
      <c r="Q797" s="25">
        <f t="shared" si="33"/>
        <v>2615</v>
      </c>
    </row>
    <row r="798" spans="6:17" ht="15.75" customHeight="1" x14ac:dyDescent="0.2">
      <c r="F798" s="16">
        <v>44922.706624440914</v>
      </c>
      <c r="G798" s="34">
        <v>44930.126768247232</v>
      </c>
      <c r="H798" s="27">
        <v>3026</v>
      </c>
      <c r="I798" s="27">
        <f t="shared" si="27"/>
        <v>-764.65463351210815</v>
      </c>
      <c r="J798" s="27">
        <f t="shared" si="28"/>
        <v>4310.30272735375</v>
      </c>
      <c r="K798" s="26" t="str">
        <f t="shared" si="34"/>
        <v>Good</v>
      </c>
      <c r="L798" s="25">
        <f t="shared" si="35"/>
        <v>3026</v>
      </c>
      <c r="M798" s="25">
        <f t="shared" si="29"/>
        <v>674.62057901529738</v>
      </c>
      <c r="N798" s="27">
        <f t="shared" si="30"/>
        <v>2778.601708374732</v>
      </c>
      <c r="O798" s="12" t="str">
        <f t="shared" si="31"/>
        <v>For Replacement</v>
      </c>
      <c r="P798" s="27">
        <f t="shared" si="32"/>
        <v>2896</v>
      </c>
      <c r="Q798" s="25">
        <f t="shared" si="33"/>
        <v>2896</v>
      </c>
    </row>
    <row r="799" spans="6:17" ht="15.75" customHeight="1" x14ac:dyDescent="0.2">
      <c r="F799" s="16">
        <v>44922.131502256889</v>
      </c>
      <c r="G799" s="34">
        <v>44929.58524490596</v>
      </c>
      <c r="H799" s="27">
        <v>3177</v>
      </c>
      <c r="I799" s="27">
        <f t="shared" si="27"/>
        <v>-764.65463351210815</v>
      </c>
      <c r="J799" s="27">
        <f t="shared" si="28"/>
        <v>4310.30272735375</v>
      </c>
      <c r="K799" s="26" t="str">
        <f t="shared" si="34"/>
        <v>Good</v>
      </c>
      <c r="L799" s="25">
        <f t="shared" si="35"/>
        <v>3177</v>
      </c>
      <c r="M799" s="25">
        <f t="shared" si="29"/>
        <v>674.62057901529738</v>
      </c>
      <c r="N799" s="27">
        <f t="shared" si="30"/>
        <v>2778.601708374732</v>
      </c>
      <c r="O799" s="12" t="str">
        <f t="shared" si="31"/>
        <v>For Replacement</v>
      </c>
      <c r="P799" s="27">
        <f t="shared" si="32"/>
        <v>3113</v>
      </c>
      <c r="Q799" s="25">
        <f t="shared" si="33"/>
        <v>3113</v>
      </c>
    </row>
    <row r="800" spans="6:17" ht="15.75" customHeight="1" x14ac:dyDescent="0.2">
      <c r="F800" s="16">
        <v>44921.565729235401</v>
      </c>
      <c r="G800" s="34">
        <v>44929.024326788618</v>
      </c>
      <c r="H800" s="27">
        <v>3200</v>
      </c>
      <c r="I800" s="27">
        <f t="shared" si="27"/>
        <v>-764.65463351210815</v>
      </c>
      <c r="J800" s="27">
        <f t="shared" si="28"/>
        <v>4310.30272735375</v>
      </c>
      <c r="K800" s="26" t="str">
        <f t="shared" si="34"/>
        <v>Good</v>
      </c>
      <c r="L800" s="25">
        <f t="shared" si="35"/>
        <v>3200</v>
      </c>
      <c r="M800" s="25">
        <f t="shared" si="29"/>
        <v>674.62057901529738</v>
      </c>
      <c r="N800" s="27">
        <f t="shared" si="30"/>
        <v>2778.601708374732</v>
      </c>
      <c r="O800" s="12" t="str">
        <f t="shared" si="31"/>
        <v>For Replacement</v>
      </c>
      <c r="P800" s="27">
        <f t="shared" si="32"/>
        <v>3105</v>
      </c>
      <c r="Q800" s="25">
        <f t="shared" si="33"/>
        <v>3105</v>
      </c>
    </row>
    <row r="801" spans="6:17" ht="15.75" customHeight="1" x14ac:dyDescent="0.2">
      <c r="F801" s="16">
        <v>44918.70231159914</v>
      </c>
      <c r="G801" s="34">
        <v>44928.469131641883</v>
      </c>
      <c r="H801" s="27">
        <v>3033</v>
      </c>
      <c r="I801" s="27">
        <f t="shared" si="27"/>
        <v>-764.65463351210815</v>
      </c>
      <c r="J801" s="27">
        <f t="shared" si="28"/>
        <v>4310.30272735375</v>
      </c>
      <c r="K801" s="26" t="str">
        <f t="shared" si="34"/>
        <v>Good</v>
      </c>
      <c r="L801" s="25">
        <f t="shared" si="35"/>
        <v>3033</v>
      </c>
      <c r="M801" s="25">
        <f t="shared" si="29"/>
        <v>674.62057901529738</v>
      </c>
      <c r="N801" s="27">
        <f t="shared" si="30"/>
        <v>2778.601708374732</v>
      </c>
      <c r="O801" s="12" t="str">
        <f t="shared" si="31"/>
        <v>For Replacement</v>
      </c>
      <c r="P801" s="27">
        <f t="shared" si="32"/>
        <v>3145</v>
      </c>
      <c r="Q801" s="25">
        <f t="shared" si="33"/>
        <v>3145</v>
      </c>
    </row>
    <row r="802" spans="6:17" ht="15.75" customHeight="1" x14ac:dyDescent="0.2">
      <c r="F802" s="16">
        <v>44918.151997332752</v>
      </c>
      <c r="G802" s="34">
        <v>44925.628849753659</v>
      </c>
      <c r="H802" s="27">
        <v>3090</v>
      </c>
      <c r="I802" s="27">
        <f t="shared" si="27"/>
        <v>-764.65463351210815</v>
      </c>
      <c r="J802" s="27">
        <f t="shared" si="28"/>
        <v>4310.30272735375</v>
      </c>
      <c r="K802" s="26" t="str">
        <f t="shared" si="34"/>
        <v>Good</v>
      </c>
      <c r="L802" s="25">
        <f t="shared" si="35"/>
        <v>3090</v>
      </c>
      <c r="M802" s="25">
        <f t="shared" si="29"/>
        <v>674.62057901529738</v>
      </c>
      <c r="N802" s="27">
        <f t="shared" si="30"/>
        <v>2778.601708374732</v>
      </c>
      <c r="O802" s="12" t="str">
        <f t="shared" si="31"/>
        <v>For Replacement</v>
      </c>
      <c r="P802" s="27">
        <f t="shared" si="32"/>
        <v>2849.5</v>
      </c>
      <c r="Q802" s="25">
        <f t="shared" si="33"/>
        <v>2849.5</v>
      </c>
    </row>
    <row r="803" spans="6:17" ht="15.75" customHeight="1" x14ac:dyDescent="0.2">
      <c r="F803" s="16">
        <v>44917.541102410629</v>
      </c>
      <c r="G803" s="34">
        <v>44925.022635905749</v>
      </c>
      <c r="H803" s="27">
        <v>2666</v>
      </c>
      <c r="I803" s="27">
        <f t="shared" si="27"/>
        <v>-764.65463351210815</v>
      </c>
      <c r="J803" s="27">
        <f t="shared" si="28"/>
        <v>4310.30272735375</v>
      </c>
      <c r="K803" s="26" t="str">
        <f t="shared" si="34"/>
        <v>Good</v>
      </c>
      <c r="L803" s="25">
        <f t="shared" si="35"/>
        <v>2666</v>
      </c>
      <c r="M803" s="25">
        <f t="shared" si="29"/>
        <v>674.62057901529738</v>
      </c>
      <c r="N803" s="27">
        <f t="shared" si="30"/>
        <v>2778.601708374732</v>
      </c>
      <c r="O803" s="12" t="str">
        <f t="shared" si="31"/>
        <v>Good</v>
      </c>
      <c r="P803" s="27">
        <f t="shared" si="32"/>
        <v>2666</v>
      </c>
      <c r="Q803" s="25">
        <f t="shared" si="33"/>
        <v>2666</v>
      </c>
    </row>
    <row r="804" spans="6:17" ht="15.75" customHeight="1" x14ac:dyDescent="0.2">
      <c r="F804" s="16">
        <v>44916.976768510765</v>
      </c>
      <c r="G804" s="34">
        <v>44924.429975661064</v>
      </c>
      <c r="H804" s="27">
        <v>3126</v>
      </c>
      <c r="I804" s="27">
        <f t="shared" si="27"/>
        <v>-764.65463351210815</v>
      </c>
      <c r="J804" s="27">
        <f t="shared" si="28"/>
        <v>4310.30272735375</v>
      </c>
      <c r="K804" s="26" t="str">
        <f t="shared" si="34"/>
        <v>Good</v>
      </c>
      <c r="L804" s="25">
        <f t="shared" si="35"/>
        <v>3126</v>
      </c>
      <c r="M804" s="25">
        <f t="shared" si="29"/>
        <v>674.62057901529738</v>
      </c>
      <c r="N804" s="27">
        <f t="shared" si="30"/>
        <v>2778.601708374732</v>
      </c>
      <c r="O804" s="12" t="str">
        <f t="shared" si="31"/>
        <v>For Replacement</v>
      </c>
      <c r="P804" s="27">
        <f t="shared" si="32"/>
        <v>2594.5</v>
      </c>
      <c r="Q804" s="25">
        <f t="shared" si="33"/>
        <v>2594.5</v>
      </c>
    </row>
    <row r="805" spans="6:17" ht="15.75" customHeight="1" x14ac:dyDescent="0.2">
      <c r="F805" s="16">
        <v>44916.387172061557</v>
      </c>
      <c r="G805" s="34">
        <v>44923.889128668023</v>
      </c>
      <c r="H805" s="27">
        <v>2523</v>
      </c>
      <c r="I805" s="27">
        <f t="shared" si="27"/>
        <v>-764.65463351210815</v>
      </c>
      <c r="J805" s="27">
        <f t="shared" si="28"/>
        <v>4310.30272735375</v>
      </c>
      <c r="K805" s="26" t="str">
        <f t="shared" si="34"/>
        <v>Good</v>
      </c>
      <c r="L805" s="25">
        <f t="shared" si="35"/>
        <v>2523</v>
      </c>
      <c r="M805" s="25">
        <f t="shared" si="29"/>
        <v>674.62057901529738</v>
      </c>
      <c r="N805" s="27">
        <f t="shared" si="30"/>
        <v>2778.601708374732</v>
      </c>
      <c r="O805" s="12" t="str">
        <f t="shared" si="31"/>
        <v>Good</v>
      </c>
      <c r="P805" s="27">
        <f t="shared" si="32"/>
        <v>2523</v>
      </c>
      <c r="Q805" s="25">
        <f t="shared" si="33"/>
        <v>2523</v>
      </c>
    </row>
    <row r="806" spans="6:17" ht="15.75" customHeight="1" x14ac:dyDescent="0.2">
      <c r="F806" s="16">
        <v>44915.789078677844</v>
      </c>
      <c r="G806" s="34">
        <v>44923.324178386756</v>
      </c>
      <c r="H806" s="27">
        <v>2911</v>
      </c>
      <c r="I806" s="27">
        <f t="shared" si="27"/>
        <v>-764.65463351210815</v>
      </c>
      <c r="J806" s="27">
        <f t="shared" si="28"/>
        <v>4310.30272735375</v>
      </c>
      <c r="K806" s="26" t="str">
        <f t="shared" si="34"/>
        <v>Good</v>
      </c>
      <c r="L806" s="25">
        <f t="shared" si="35"/>
        <v>2911</v>
      </c>
      <c r="M806" s="25">
        <f t="shared" si="29"/>
        <v>674.62057901529738</v>
      </c>
      <c r="N806" s="27">
        <f t="shared" si="30"/>
        <v>2778.601708374732</v>
      </c>
      <c r="O806" s="12" t="str">
        <f t="shared" si="31"/>
        <v>For Replacement</v>
      </c>
      <c r="P806" s="27">
        <f t="shared" si="32"/>
        <v>2760</v>
      </c>
      <c r="Q806" s="25">
        <f t="shared" si="33"/>
        <v>2760</v>
      </c>
    </row>
    <row r="807" spans="6:17" ht="15.75" customHeight="1" x14ac:dyDescent="0.2">
      <c r="F807" s="16">
        <v>44915.254588695534</v>
      </c>
      <c r="G807" s="34">
        <v>44922.776929735424</v>
      </c>
      <c r="H807" s="27">
        <v>2997</v>
      </c>
      <c r="I807" s="27">
        <f t="shared" si="27"/>
        <v>-764.65463351210815</v>
      </c>
      <c r="J807" s="27">
        <f t="shared" si="28"/>
        <v>4310.30272735375</v>
      </c>
      <c r="K807" s="26" t="str">
        <f t="shared" si="34"/>
        <v>Good</v>
      </c>
      <c r="L807" s="25">
        <f t="shared" si="35"/>
        <v>2997</v>
      </c>
      <c r="M807" s="25">
        <f t="shared" si="29"/>
        <v>674.62057901529738</v>
      </c>
      <c r="N807" s="27">
        <f t="shared" si="30"/>
        <v>2778.601708374732</v>
      </c>
      <c r="O807" s="12" t="str">
        <f t="shared" si="31"/>
        <v>For Replacement</v>
      </c>
      <c r="P807" s="27">
        <f t="shared" si="32"/>
        <v>2875.5</v>
      </c>
      <c r="Q807" s="25">
        <f t="shared" si="33"/>
        <v>2875.5</v>
      </c>
    </row>
    <row r="808" spans="6:17" ht="15.75" customHeight="1" x14ac:dyDescent="0.2">
      <c r="F808" s="16">
        <v>44914.684097119178</v>
      </c>
      <c r="G808" s="34">
        <v>44922.23693114359</v>
      </c>
      <c r="H808" s="27">
        <v>2840</v>
      </c>
      <c r="I808" s="27">
        <f t="shared" si="27"/>
        <v>-764.65463351210815</v>
      </c>
      <c r="J808" s="27">
        <f t="shared" si="28"/>
        <v>4310.30272735375</v>
      </c>
      <c r="K808" s="26" t="str">
        <f t="shared" si="34"/>
        <v>Good</v>
      </c>
      <c r="L808" s="25">
        <f t="shared" si="35"/>
        <v>2840</v>
      </c>
      <c r="M808" s="25">
        <f t="shared" si="29"/>
        <v>674.62057901529738</v>
      </c>
      <c r="N808" s="27">
        <f t="shared" si="30"/>
        <v>2778.601708374732</v>
      </c>
      <c r="O808" s="12" t="str">
        <f t="shared" si="31"/>
        <v>For Replacement</v>
      </c>
      <c r="P808" s="27">
        <f t="shared" si="32"/>
        <v>2901.5</v>
      </c>
      <c r="Q808" s="25">
        <f t="shared" si="33"/>
        <v>2901.5</v>
      </c>
    </row>
    <row r="809" spans="6:17" ht="15.75" customHeight="1" x14ac:dyDescent="0.2">
      <c r="F809" s="16">
        <v>44914.155292078336</v>
      </c>
      <c r="G809" s="34">
        <v>44921.670758206834</v>
      </c>
      <c r="H809" s="27">
        <v>2806</v>
      </c>
      <c r="I809" s="27">
        <f t="shared" si="27"/>
        <v>-764.65463351210815</v>
      </c>
      <c r="J809" s="27">
        <f t="shared" si="28"/>
        <v>4310.30272735375</v>
      </c>
      <c r="K809" s="26" t="str">
        <f t="shared" si="34"/>
        <v>Good</v>
      </c>
      <c r="L809" s="25">
        <f t="shared" si="35"/>
        <v>2806</v>
      </c>
      <c r="M809" s="25">
        <f t="shared" si="29"/>
        <v>674.62057901529738</v>
      </c>
      <c r="N809" s="27">
        <f t="shared" si="30"/>
        <v>2778.601708374732</v>
      </c>
      <c r="O809" s="12" t="str">
        <f t="shared" si="31"/>
        <v>For Replacement</v>
      </c>
      <c r="P809" s="27">
        <f t="shared" si="32"/>
        <v>2879.5</v>
      </c>
      <c r="Q809" s="25">
        <f t="shared" si="33"/>
        <v>2879.5</v>
      </c>
    </row>
    <row r="810" spans="6:17" ht="15.75" customHeight="1" x14ac:dyDescent="0.2">
      <c r="F810" s="16">
        <v>44911.876248799483</v>
      </c>
      <c r="G810" s="34">
        <v>44921.062905942308</v>
      </c>
      <c r="H810" s="27">
        <v>2919</v>
      </c>
      <c r="I810" s="27">
        <f t="shared" si="27"/>
        <v>-764.65463351210815</v>
      </c>
      <c r="J810" s="27">
        <f t="shared" si="28"/>
        <v>4310.30272735375</v>
      </c>
      <c r="K810" s="26" t="str">
        <f t="shared" si="34"/>
        <v>Good</v>
      </c>
      <c r="L810" s="25">
        <f t="shared" si="35"/>
        <v>2919</v>
      </c>
      <c r="M810" s="25">
        <f t="shared" si="29"/>
        <v>674.62057901529738</v>
      </c>
      <c r="N810" s="27">
        <f t="shared" si="30"/>
        <v>2778.601708374732</v>
      </c>
      <c r="O810" s="12" t="str">
        <f t="shared" si="31"/>
        <v>For Replacement</v>
      </c>
      <c r="P810" s="27">
        <f t="shared" si="32"/>
        <v>2672</v>
      </c>
      <c r="Q810" s="25">
        <f t="shared" si="33"/>
        <v>2672</v>
      </c>
    </row>
    <row r="811" spans="6:17" ht="15.75" customHeight="1" x14ac:dyDescent="0.2">
      <c r="F811" s="16">
        <v>44911.299572846212</v>
      </c>
      <c r="G811" s="34">
        <v>44918.898068154478</v>
      </c>
      <c r="H811" s="27">
        <v>2538</v>
      </c>
      <c r="I811" s="27">
        <f t="shared" si="27"/>
        <v>-764.65463351210815</v>
      </c>
      <c r="J811" s="27">
        <f t="shared" si="28"/>
        <v>4310.30272735375</v>
      </c>
      <c r="K811" s="26" t="str">
        <f t="shared" si="34"/>
        <v>Good</v>
      </c>
      <c r="L811" s="25">
        <f t="shared" si="35"/>
        <v>2538</v>
      </c>
      <c r="M811" s="25">
        <f t="shared" si="29"/>
        <v>674.62057901529738</v>
      </c>
      <c r="N811" s="27">
        <f t="shared" si="30"/>
        <v>2778.601708374732</v>
      </c>
      <c r="O811" s="12" t="str">
        <f t="shared" si="31"/>
        <v>Good</v>
      </c>
      <c r="P811" s="27">
        <f t="shared" si="32"/>
        <v>2538</v>
      </c>
      <c r="Q811" s="25">
        <f t="shared" si="33"/>
        <v>2538</v>
      </c>
    </row>
    <row r="812" spans="6:17" ht="15.75" customHeight="1" x14ac:dyDescent="0.2">
      <c r="F812" s="16">
        <v>44910.73185825465</v>
      </c>
      <c r="G812" s="34">
        <v>44918.366802271346</v>
      </c>
      <c r="H812" s="27">
        <v>2508</v>
      </c>
      <c r="I812" s="27">
        <f t="shared" si="27"/>
        <v>-764.65463351210815</v>
      </c>
      <c r="J812" s="27">
        <f t="shared" si="28"/>
        <v>4310.30272735375</v>
      </c>
      <c r="K812" s="26" t="str">
        <f t="shared" si="34"/>
        <v>Good</v>
      </c>
      <c r="L812" s="25">
        <f t="shared" si="35"/>
        <v>2508</v>
      </c>
      <c r="M812" s="25">
        <f t="shared" si="29"/>
        <v>674.62057901529738</v>
      </c>
      <c r="N812" s="27">
        <f t="shared" si="30"/>
        <v>2778.601708374732</v>
      </c>
      <c r="O812" s="12" t="str">
        <f t="shared" si="31"/>
        <v>Good</v>
      </c>
      <c r="P812" s="27">
        <f t="shared" si="32"/>
        <v>2508</v>
      </c>
      <c r="Q812" s="25">
        <f t="shared" si="33"/>
        <v>2508</v>
      </c>
    </row>
    <row r="813" spans="6:17" ht="15.75" customHeight="1" x14ac:dyDescent="0.2">
      <c r="F813" s="16">
        <v>44910.140555177641</v>
      </c>
      <c r="G813" s="34">
        <v>44917.759821452571</v>
      </c>
      <c r="H813" s="27">
        <v>2595</v>
      </c>
      <c r="I813" s="27">
        <f t="shared" si="27"/>
        <v>-764.65463351210815</v>
      </c>
      <c r="J813" s="27">
        <f t="shared" si="28"/>
        <v>4310.30272735375</v>
      </c>
      <c r="K813" s="26" t="str">
        <f t="shared" si="34"/>
        <v>Good</v>
      </c>
      <c r="L813" s="25">
        <f t="shared" si="35"/>
        <v>2595</v>
      </c>
      <c r="M813" s="25">
        <f t="shared" si="29"/>
        <v>674.62057901529738</v>
      </c>
      <c r="N813" s="27">
        <f t="shared" si="30"/>
        <v>2778.601708374732</v>
      </c>
      <c r="O813" s="12" t="str">
        <f t="shared" si="31"/>
        <v>Good</v>
      </c>
      <c r="P813" s="27">
        <f t="shared" si="32"/>
        <v>2595</v>
      </c>
      <c r="Q813" s="25">
        <f t="shared" si="33"/>
        <v>2595</v>
      </c>
    </row>
    <row r="814" spans="6:17" ht="15.75" customHeight="1" x14ac:dyDescent="0.2">
      <c r="F814" s="16">
        <v>44909.528596260127</v>
      </c>
      <c r="G814" s="34">
        <v>44917.227452392253</v>
      </c>
      <c r="H814" s="27">
        <v>2840</v>
      </c>
      <c r="I814" s="27">
        <f t="shared" si="27"/>
        <v>-764.65463351210815</v>
      </c>
      <c r="J814" s="27">
        <f t="shared" si="28"/>
        <v>4310.30272735375</v>
      </c>
      <c r="K814" s="26" t="str">
        <f t="shared" si="34"/>
        <v>Good</v>
      </c>
      <c r="L814" s="25">
        <f t="shared" si="35"/>
        <v>2840</v>
      </c>
      <c r="M814" s="25">
        <f t="shared" si="29"/>
        <v>674.62057901529738</v>
      </c>
      <c r="N814" s="27">
        <f t="shared" si="30"/>
        <v>2778.601708374732</v>
      </c>
      <c r="O814" s="12" t="str">
        <f t="shared" si="31"/>
        <v>For Replacement</v>
      </c>
      <c r="P814" s="27">
        <f t="shared" si="32"/>
        <v>2552</v>
      </c>
      <c r="Q814" s="25">
        <f t="shared" si="33"/>
        <v>2552</v>
      </c>
    </row>
    <row r="815" spans="6:17" ht="15.75" customHeight="1" x14ac:dyDescent="0.2">
      <c r="F815" s="16">
        <v>44908.96614336397</v>
      </c>
      <c r="G815" s="34">
        <v>44916.683396864406</v>
      </c>
      <c r="H815" s="27">
        <v>2509</v>
      </c>
      <c r="I815" s="27">
        <f t="shared" si="27"/>
        <v>-764.65463351210815</v>
      </c>
      <c r="J815" s="27">
        <f t="shared" si="28"/>
        <v>4310.30272735375</v>
      </c>
      <c r="K815" s="26" t="str">
        <f t="shared" si="34"/>
        <v>Good</v>
      </c>
      <c r="L815" s="25">
        <f t="shared" si="35"/>
        <v>2509</v>
      </c>
      <c r="M815" s="25">
        <f t="shared" si="29"/>
        <v>674.62057901529738</v>
      </c>
      <c r="N815" s="27">
        <f t="shared" si="30"/>
        <v>2778.601708374732</v>
      </c>
      <c r="O815" s="12" t="str">
        <f t="shared" si="31"/>
        <v>Good</v>
      </c>
      <c r="P815" s="27">
        <f t="shared" si="32"/>
        <v>2509</v>
      </c>
      <c r="Q815" s="25">
        <f t="shared" si="33"/>
        <v>2509</v>
      </c>
    </row>
    <row r="816" spans="6:17" ht="15.75" customHeight="1" x14ac:dyDescent="0.2">
      <c r="F816" s="16">
        <v>44908.373564302288</v>
      </c>
      <c r="G816" s="34">
        <v>44916.107996122533</v>
      </c>
      <c r="H816" s="27">
        <v>2938</v>
      </c>
      <c r="I816" s="27">
        <f t="shared" si="27"/>
        <v>-764.65463351210815</v>
      </c>
      <c r="J816" s="27">
        <f t="shared" si="28"/>
        <v>4310.30272735375</v>
      </c>
      <c r="K816" s="26" t="str">
        <f t="shared" si="34"/>
        <v>Good</v>
      </c>
      <c r="L816" s="25">
        <f t="shared" si="35"/>
        <v>2938</v>
      </c>
      <c r="M816" s="25">
        <f t="shared" si="29"/>
        <v>674.62057901529738</v>
      </c>
      <c r="N816" s="27">
        <f t="shared" si="30"/>
        <v>2778.601708374732</v>
      </c>
      <c r="O816" s="12" t="str">
        <f t="shared" si="31"/>
        <v>For Replacement</v>
      </c>
      <c r="P816" s="27">
        <f t="shared" si="32"/>
        <v>2793</v>
      </c>
      <c r="Q816" s="25">
        <f t="shared" si="33"/>
        <v>2793</v>
      </c>
    </row>
    <row r="817" spans="6:17" ht="15.75" customHeight="1" x14ac:dyDescent="0.2">
      <c r="F817" s="16">
        <v>44907.825828399909</v>
      </c>
      <c r="G817" s="34">
        <v>44915.513306609464</v>
      </c>
      <c r="H817" s="27">
        <v>3077</v>
      </c>
      <c r="I817" s="27">
        <f t="shared" si="27"/>
        <v>-764.65463351210815</v>
      </c>
      <c r="J817" s="27">
        <f t="shared" si="28"/>
        <v>4310.30272735375</v>
      </c>
      <c r="K817" s="26" t="str">
        <f t="shared" si="34"/>
        <v>Good</v>
      </c>
      <c r="L817" s="25">
        <f t="shared" si="35"/>
        <v>3077</v>
      </c>
      <c r="M817" s="25">
        <f t="shared" si="29"/>
        <v>674.62057901529738</v>
      </c>
      <c r="N817" s="27">
        <f t="shared" si="30"/>
        <v>2778.601708374732</v>
      </c>
      <c r="O817" s="12" t="str">
        <f t="shared" si="31"/>
        <v>For Replacement</v>
      </c>
      <c r="P817" s="27">
        <f t="shared" si="32"/>
        <v>2833</v>
      </c>
      <c r="Q817" s="25">
        <f t="shared" si="33"/>
        <v>2833</v>
      </c>
    </row>
    <row r="818" spans="6:17" ht="15.75" customHeight="1" x14ac:dyDescent="0.2">
      <c r="F818" s="16">
        <v>44907.22713273792</v>
      </c>
      <c r="G818" s="34">
        <v>44914.959584934935</v>
      </c>
      <c r="H818" s="27">
        <v>2728</v>
      </c>
      <c r="I818" s="27">
        <f t="shared" si="27"/>
        <v>-764.65463351210815</v>
      </c>
      <c r="J818" s="27">
        <f t="shared" si="28"/>
        <v>4310.30272735375</v>
      </c>
      <c r="K818" s="26" t="str">
        <f t="shared" si="34"/>
        <v>Good</v>
      </c>
      <c r="L818" s="25">
        <f t="shared" si="35"/>
        <v>2728</v>
      </c>
      <c r="M818" s="25">
        <f t="shared" si="29"/>
        <v>674.62057901529738</v>
      </c>
      <c r="N818" s="27">
        <f t="shared" si="30"/>
        <v>2778.601708374732</v>
      </c>
      <c r="O818" s="12" t="str">
        <f t="shared" si="31"/>
        <v>Good</v>
      </c>
      <c r="P818" s="27">
        <f t="shared" si="32"/>
        <v>2728</v>
      </c>
      <c r="Q818" s="25">
        <f t="shared" si="33"/>
        <v>2728</v>
      </c>
    </row>
    <row r="819" spans="6:17" ht="15.75" customHeight="1" x14ac:dyDescent="0.2">
      <c r="F819" s="16">
        <v>44904.966486344252</v>
      </c>
      <c r="G819" s="34">
        <v>44914.383173537739</v>
      </c>
      <c r="H819" s="27">
        <v>2818</v>
      </c>
      <c r="I819" s="27">
        <f t="shared" si="27"/>
        <v>-764.65463351210815</v>
      </c>
      <c r="J819" s="27">
        <f t="shared" si="28"/>
        <v>4310.30272735375</v>
      </c>
      <c r="K819" s="26" t="str">
        <f t="shared" si="34"/>
        <v>Good</v>
      </c>
      <c r="L819" s="25">
        <f t="shared" si="35"/>
        <v>2818</v>
      </c>
      <c r="M819" s="25">
        <f t="shared" si="29"/>
        <v>674.62057901529738</v>
      </c>
      <c r="N819" s="27">
        <f t="shared" si="30"/>
        <v>2778.601708374732</v>
      </c>
      <c r="O819" s="12" t="str">
        <f t="shared" si="31"/>
        <v>For Replacement</v>
      </c>
      <c r="P819" s="27">
        <f t="shared" si="32"/>
        <v>2691.5</v>
      </c>
      <c r="Q819" s="25">
        <f t="shared" si="33"/>
        <v>2691.5</v>
      </c>
    </row>
    <row r="820" spans="6:17" ht="15.75" customHeight="1" x14ac:dyDescent="0.2">
      <c r="F820" s="16">
        <v>44904.372957297237</v>
      </c>
      <c r="G820" s="34">
        <v>44911.554384392795</v>
      </c>
      <c r="H820" s="27">
        <v>2655</v>
      </c>
      <c r="I820" s="27">
        <f t="shared" si="27"/>
        <v>-764.65463351210815</v>
      </c>
      <c r="J820" s="27">
        <f t="shared" si="28"/>
        <v>4310.30272735375</v>
      </c>
      <c r="K820" s="26" t="str">
        <f t="shared" si="34"/>
        <v>Good</v>
      </c>
      <c r="L820" s="25">
        <f t="shared" si="35"/>
        <v>2655</v>
      </c>
      <c r="M820" s="25">
        <f t="shared" si="29"/>
        <v>674.62057901529738</v>
      </c>
      <c r="N820" s="27">
        <f t="shared" si="30"/>
        <v>2778.601708374732</v>
      </c>
      <c r="O820" s="12" t="str">
        <f t="shared" si="31"/>
        <v>Good</v>
      </c>
      <c r="P820" s="27">
        <f t="shared" si="32"/>
        <v>2655</v>
      </c>
      <c r="Q820" s="25">
        <f t="shared" si="33"/>
        <v>2655</v>
      </c>
    </row>
    <row r="821" spans="6:17" ht="15.75" customHeight="1" x14ac:dyDescent="0.2">
      <c r="F821" s="16">
        <v>44903.761381583943</v>
      </c>
      <c r="G821" s="34">
        <v>44911.0068800601</v>
      </c>
      <c r="H821" s="27">
        <v>3083</v>
      </c>
      <c r="I821" s="27">
        <f t="shared" si="27"/>
        <v>-764.65463351210815</v>
      </c>
      <c r="J821" s="27">
        <f t="shared" si="28"/>
        <v>4310.30272735375</v>
      </c>
      <c r="K821" s="26" t="str">
        <f t="shared" si="34"/>
        <v>Good</v>
      </c>
      <c r="L821" s="25">
        <f t="shared" si="35"/>
        <v>3083</v>
      </c>
      <c r="M821" s="25">
        <f t="shared" si="29"/>
        <v>674.62057901529738</v>
      </c>
      <c r="N821" s="27">
        <f t="shared" si="30"/>
        <v>2778.601708374732</v>
      </c>
      <c r="O821" s="12" t="str">
        <f t="shared" si="31"/>
        <v>For Replacement</v>
      </c>
      <c r="P821" s="27">
        <f t="shared" si="32"/>
        <v>2614</v>
      </c>
      <c r="Q821" s="25">
        <f t="shared" si="33"/>
        <v>2614</v>
      </c>
    </row>
    <row r="822" spans="6:17" ht="15.75" customHeight="1" x14ac:dyDescent="0.2">
      <c r="F822" s="16">
        <v>44903.198860814846</v>
      </c>
      <c r="G822" s="34">
        <v>44910.459505498591</v>
      </c>
      <c r="H822" s="27">
        <v>2573</v>
      </c>
      <c r="I822" s="27">
        <f t="shared" si="27"/>
        <v>-764.65463351210815</v>
      </c>
      <c r="J822" s="27">
        <f t="shared" si="28"/>
        <v>4310.30272735375</v>
      </c>
      <c r="K822" s="26" t="str">
        <f t="shared" si="34"/>
        <v>Good</v>
      </c>
      <c r="L822" s="25">
        <f t="shared" si="35"/>
        <v>2573</v>
      </c>
      <c r="M822" s="25">
        <f t="shared" si="29"/>
        <v>674.62057901529738</v>
      </c>
      <c r="N822" s="27">
        <f t="shared" si="30"/>
        <v>2778.601708374732</v>
      </c>
      <c r="O822" s="12" t="str">
        <f t="shared" si="31"/>
        <v>Good</v>
      </c>
      <c r="P822" s="27">
        <f t="shared" si="32"/>
        <v>2573</v>
      </c>
      <c r="Q822" s="25">
        <f t="shared" si="33"/>
        <v>2573</v>
      </c>
    </row>
    <row r="823" spans="6:17" ht="15.75" customHeight="1" x14ac:dyDescent="0.2">
      <c r="F823" s="16">
        <v>44902.620391967728</v>
      </c>
      <c r="G823" s="34">
        <v>44909.90705910328</v>
      </c>
      <c r="H823" s="27">
        <v>2442</v>
      </c>
      <c r="I823" s="27">
        <f t="shared" si="27"/>
        <v>-764.65463351210815</v>
      </c>
      <c r="J823" s="27">
        <f t="shared" si="28"/>
        <v>4310.30272735375</v>
      </c>
      <c r="K823" s="26" t="str">
        <f t="shared" si="34"/>
        <v>Good</v>
      </c>
      <c r="L823" s="25">
        <f t="shared" si="35"/>
        <v>2442</v>
      </c>
      <c r="M823" s="25">
        <f t="shared" si="29"/>
        <v>674.62057901529738</v>
      </c>
      <c r="N823" s="27">
        <f t="shared" si="30"/>
        <v>2778.601708374732</v>
      </c>
      <c r="O823" s="12" t="str">
        <f t="shared" si="31"/>
        <v>Good</v>
      </c>
      <c r="P823" s="27">
        <f t="shared" si="32"/>
        <v>2442</v>
      </c>
      <c r="Q823" s="25">
        <f t="shared" si="33"/>
        <v>2442</v>
      </c>
    </row>
    <row r="824" spans="6:17" ht="15.75" customHeight="1" x14ac:dyDescent="0.2">
      <c r="F824" s="16">
        <v>44902.058924508819</v>
      </c>
      <c r="G824" s="34">
        <v>44909.355493428564</v>
      </c>
      <c r="H824" s="27">
        <v>2751</v>
      </c>
      <c r="I824" s="27">
        <f t="shared" si="27"/>
        <v>-764.65463351210815</v>
      </c>
      <c r="J824" s="27">
        <f t="shared" si="28"/>
        <v>4310.30272735375</v>
      </c>
      <c r="K824" s="26" t="str">
        <f t="shared" si="34"/>
        <v>Good</v>
      </c>
      <c r="L824" s="25">
        <f t="shared" si="35"/>
        <v>2751</v>
      </c>
      <c r="M824" s="25">
        <f t="shared" si="29"/>
        <v>674.62057901529738</v>
      </c>
      <c r="N824" s="27">
        <f t="shared" si="30"/>
        <v>2778.601708374732</v>
      </c>
      <c r="O824" s="12" t="str">
        <f t="shared" si="31"/>
        <v>Good</v>
      </c>
      <c r="P824" s="27">
        <f t="shared" si="32"/>
        <v>2751</v>
      </c>
      <c r="Q824" s="25">
        <f t="shared" si="33"/>
        <v>2751</v>
      </c>
    </row>
    <row r="825" spans="6:17" ht="15.75" customHeight="1" x14ac:dyDescent="0.2">
      <c r="F825" s="16">
        <v>44901.497119125801</v>
      </c>
      <c r="G825" s="34">
        <v>44908.795851276787</v>
      </c>
      <c r="H825" s="27">
        <v>2540</v>
      </c>
      <c r="I825" s="27">
        <f t="shared" si="27"/>
        <v>-764.65463351210815</v>
      </c>
      <c r="J825" s="27">
        <f t="shared" si="28"/>
        <v>4310.30272735375</v>
      </c>
      <c r="K825" s="26" t="str">
        <f t="shared" si="34"/>
        <v>Good</v>
      </c>
      <c r="L825" s="25">
        <f t="shared" si="35"/>
        <v>2540</v>
      </c>
      <c r="M825" s="25">
        <f t="shared" si="29"/>
        <v>674.62057901529738</v>
      </c>
      <c r="N825" s="27">
        <f t="shared" si="30"/>
        <v>2778.601708374732</v>
      </c>
      <c r="O825" s="12" t="str">
        <f t="shared" si="31"/>
        <v>Good</v>
      </c>
      <c r="P825" s="27">
        <f t="shared" si="32"/>
        <v>2540</v>
      </c>
      <c r="Q825" s="25">
        <f t="shared" si="33"/>
        <v>2540</v>
      </c>
    </row>
    <row r="826" spans="6:17" ht="15.75" customHeight="1" x14ac:dyDescent="0.2">
      <c r="F826" s="16">
        <v>44900.925217876516</v>
      </c>
      <c r="G826" s="34">
        <v>44908.254566312578</v>
      </c>
      <c r="H826" s="27">
        <v>2863</v>
      </c>
      <c r="I826" s="27">
        <f t="shared" si="27"/>
        <v>-764.65463351210815</v>
      </c>
      <c r="J826" s="27">
        <f t="shared" si="28"/>
        <v>4310.30272735375</v>
      </c>
      <c r="K826" s="26" t="str">
        <f t="shared" si="34"/>
        <v>Good</v>
      </c>
      <c r="L826" s="25">
        <f t="shared" si="35"/>
        <v>2863</v>
      </c>
      <c r="M826" s="25">
        <f t="shared" si="29"/>
        <v>674.62057901529738</v>
      </c>
      <c r="N826" s="27">
        <f t="shared" si="30"/>
        <v>2778.601708374732</v>
      </c>
      <c r="O826" s="12" t="str">
        <f t="shared" si="31"/>
        <v>For Replacement</v>
      </c>
      <c r="P826" s="27">
        <f t="shared" si="32"/>
        <v>2537</v>
      </c>
      <c r="Q826" s="25">
        <f t="shared" si="33"/>
        <v>2537</v>
      </c>
    </row>
    <row r="827" spans="6:17" ht="15.75" customHeight="1" x14ac:dyDescent="0.2">
      <c r="F827" s="16">
        <v>44900.327238421909</v>
      </c>
      <c r="G827" s="34">
        <v>44907.6731580786</v>
      </c>
      <c r="H827" s="27">
        <v>2534</v>
      </c>
      <c r="I827" s="27">
        <f t="shared" si="27"/>
        <v>-764.65463351210815</v>
      </c>
      <c r="J827" s="27">
        <f t="shared" si="28"/>
        <v>4310.30272735375</v>
      </c>
      <c r="K827" s="26" t="str">
        <f t="shared" si="34"/>
        <v>Good</v>
      </c>
      <c r="L827" s="25">
        <f t="shared" si="35"/>
        <v>2534</v>
      </c>
      <c r="M827" s="25">
        <f t="shared" si="29"/>
        <v>674.62057901529738</v>
      </c>
      <c r="N827" s="27">
        <f t="shared" si="30"/>
        <v>2778.601708374732</v>
      </c>
      <c r="O827" s="12" t="str">
        <f t="shared" si="31"/>
        <v>Good</v>
      </c>
      <c r="P827" s="27">
        <f t="shared" si="32"/>
        <v>2534</v>
      </c>
      <c r="Q827" s="25">
        <f t="shared" si="33"/>
        <v>2534</v>
      </c>
    </row>
    <row r="828" spans="6:17" ht="15.75" customHeight="1" x14ac:dyDescent="0.2">
      <c r="F828" s="16">
        <v>44897.54577716162</v>
      </c>
      <c r="G828" s="34">
        <v>44907.12460883685</v>
      </c>
      <c r="H828" s="27">
        <v>2557</v>
      </c>
      <c r="I828" s="27">
        <f t="shared" si="27"/>
        <v>-764.65463351210815</v>
      </c>
      <c r="J828" s="27">
        <f t="shared" si="28"/>
        <v>4310.30272735375</v>
      </c>
      <c r="K828" s="26" t="str">
        <f t="shared" si="34"/>
        <v>Good</v>
      </c>
      <c r="L828" s="25">
        <f t="shared" si="35"/>
        <v>2557</v>
      </c>
      <c r="M828" s="25">
        <f t="shared" si="29"/>
        <v>674.62057901529738</v>
      </c>
      <c r="N828" s="27">
        <f t="shared" si="30"/>
        <v>2778.601708374732</v>
      </c>
      <c r="O828" s="12" t="str">
        <f t="shared" si="31"/>
        <v>Good</v>
      </c>
      <c r="P828" s="27">
        <f t="shared" si="32"/>
        <v>2557</v>
      </c>
      <c r="Q828" s="25">
        <f t="shared" si="33"/>
        <v>2557</v>
      </c>
    </row>
    <row r="829" spans="6:17" ht="15.75" customHeight="1" x14ac:dyDescent="0.2">
      <c r="F829" s="16">
        <v>44896.985023039924</v>
      </c>
      <c r="G829" s="34">
        <v>44904.769185165082</v>
      </c>
      <c r="H829" s="27">
        <v>2638</v>
      </c>
      <c r="I829" s="27">
        <f t="shared" si="27"/>
        <v>-764.65463351210815</v>
      </c>
      <c r="J829" s="27">
        <f t="shared" si="28"/>
        <v>4310.30272735375</v>
      </c>
      <c r="K829" s="26" t="str">
        <f t="shared" si="34"/>
        <v>Good</v>
      </c>
      <c r="L829" s="25">
        <f t="shared" si="35"/>
        <v>2638</v>
      </c>
      <c r="M829" s="25">
        <f t="shared" si="29"/>
        <v>674.62057901529738</v>
      </c>
      <c r="N829" s="27">
        <f t="shared" si="30"/>
        <v>2778.601708374732</v>
      </c>
      <c r="O829" s="12" t="str">
        <f t="shared" si="31"/>
        <v>Good</v>
      </c>
      <c r="P829" s="27">
        <f t="shared" si="32"/>
        <v>2638</v>
      </c>
      <c r="Q829" s="25">
        <f t="shared" si="33"/>
        <v>2638</v>
      </c>
    </row>
    <row r="830" spans="6:17" ht="15.75" customHeight="1" x14ac:dyDescent="0.2">
      <c r="F830" s="16">
        <v>44896.404025745986</v>
      </c>
      <c r="G830" s="34">
        <v>44904.236698100853</v>
      </c>
      <c r="H830" s="27">
        <v>2381</v>
      </c>
      <c r="I830" s="27">
        <f t="shared" si="27"/>
        <v>-764.65463351210815</v>
      </c>
      <c r="J830" s="27">
        <f t="shared" si="28"/>
        <v>4310.30272735375</v>
      </c>
      <c r="K830" s="26" t="str">
        <f t="shared" si="34"/>
        <v>Good</v>
      </c>
      <c r="L830" s="25">
        <f t="shared" si="35"/>
        <v>2381</v>
      </c>
      <c r="M830" s="25">
        <f t="shared" si="29"/>
        <v>674.62057901529738</v>
      </c>
      <c r="N830" s="27">
        <f t="shared" si="30"/>
        <v>2778.601708374732</v>
      </c>
      <c r="O830" s="12" t="str">
        <f t="shared" si="31"/>
        <v>Good</v>
      </c>
      <c r="P830" s="27">
        <f t="shared" si="32"/>
        <v>2381</v>
      </c>
      <c r="Q830" s="25">
        <f t="shared" si="33"/>
        <v>2381</v>
      </c>
    </row>
    <row r="831" spans="6:17" ht="15.75" customHeight="1" x14ac:dyDescent="0.2">
      <c r="F831" s="16">
        <v>44895.846233988603</v>
      </c>
      <c r="G831" s="34">
        <v>44903.700197100261</v>
      </c>
      <c r="H831" s="27">
        <v>2283</v>
      </c>
      <c r="I831" s="27">
        <f t="shared" si="27"/>
        <v>-764.65463351210815</v>
      </c>
      <c r="J831" s="27">
        <f t="shared" si="28"/>
        <v>4310.30272735375</v>
      </c>
      <c r="K831" s="26" t="str">
        <f t="shared" si="34"/>
        <v>Good</v>
      </c>
      <c r="L831" s="25">
        <f t="shared" si="35"/>
        <v>2283</v>
      </c>
      <c r="M831" s="25">
        <f t="shared" si="29"/>
        <v>674.62057901529738</v>
      </c>
      <c r="N831" s="27">
        <f t="shared" si="30"/>
        <v>2778.601708374732</v>
      </c>
      <c r="O831" s="12" t="str">
        <f t="shared" si="31"/>
        <v>Good</v>
      </c>
      <c r="P831" s="27">
        <f t="shared" si="32"/>
        <v>2283</v>
      </c>
      <c r="Q831" s="25">
        <f t="shared" si="33"/>
        <v>2283</v>
      </c>
    </row>
    <row r="832" spans="6:17" ht="15.75" customHeight="1" x14ac:dyDescent="0.2">
      <c r="F832" s="16">
        <v>44895.30589780656</v>
      </c>
      <c r="G832" s="34">
        <v>44903.141840509714</v>
      </c>
      <c r="H832" s="27">
        <v>2700</v>
      </c>
      <c r="I832" s="27">
        <f t="shared" si="27"/>
        <v>-764.65463351210815</v>
      </c>
      <c r="J832" s="27">
        <f t="shared" si="28"/>
        <v>4310.30272735375</v>
      </c>
      <c r="K832" s="26" t="str">
        <f t="shared" si="34"/>
        <v>Good</v>
      </c>
      <c r="L832" s="25">
        <f t="shared" si="35"/>
        <v>2700</v>
      </c>
      <c r="M832" s="25">
        <f t="shared" si="29"/>
        <v>674.62057901529738</v>
      </c>
      <c r="N832" s="27">
        <f t="shared" si="30"/>
        <v>2778.601708374732</v>
      </c>
      <c r="O832" s="12" t="str">
        <f t="shared" si="31"/>
        <v>Good</v>
      </c>
      <c r="P832" s="27">
        <f t="shared" si="32"/>
        <v>2700</v>
      </c>
      <c r="Q832" s="25">
        <f t="shared" si="33"/>
        <v>2700</v>
      </c>
    </row>
    <row r="833" spans="6:17" ht="15.75" customHeight="1" x14ac:dyDescent="0.2">
      <c r="F833" s="16">
        <v>44894.751658783607</v>
      </c>
      <c r="G833" s="34">
        <v>44902.5595911087</v>
      </c>
      <c r="H833" s="27">
        <v>2809</v>
      </c>
      <c r="I833" s="27">
        <f t="shared" si="27"/>
        <v>-764.65463351210815</v>
      </c>
      <c r="J833" s="27">
        <f t="shared" si="28"/>
        <v>4310.30272735375</v>
      </c>
      <c r="K833" s="26" t="str">
        <f t="shared" si="34"/>
        <v>Good</v>
      </c>
      <c r="L833" s="25">
        <f t="shared" si="35"/>
        <v>2809</v>
      </c>
      <c r="M833" s="25">
        <f t="shared" si="29"/>
        <v>674.62057901529738</v>
      </c>
      <c r="N833" s="27">
        <f t="shared" si="30"/>
        <v>2778.601708374732</v>
      </c>
      <c r="O833" s="12" t="str">
        <f t="shared" si="31"/>
        <v>For Replacement</v>
      </c>
      <c r="P833" s="27">
        <f t="shared" si="32"/>
        <v>2503</v>
      </c>
      <c r="Q833" s="25">
        <f t="shared" si="33"/>
        <v>2503</v>
      </c>
    </row>
    <row r="834" spans="6:17" ht="15.75" customHeight="1" x14ac:dyDescent="0.2">
      <c r="F834" s="16">
        <v>44894.210854287172</v>
      </c>
      <c r="G834" s="34">
        <v>44902.021105642285</v>
      </c>
      <c r="H834" s="27">
        <v>2306</v>
      </c>
      <c r="I834" s="27">
        <f t="shared" si="27"/>
        <v>-764.65463351210815</v>
      </c>
      <c r="J834" s="27">
        <f t="shared" si="28"/>
        <v>4310.30272735375</v>
      </c>
      <c r="K834" s="26" t="str">
        <f t="shared" si="34"/>
        <v>Good</v>
      </c>
      <c r="L834" s="25">
        <f t="shared" si="35"/>
        <v>2306</v>
      </c>
      <c r="M834" s="25">
        <f t="shared" si="29"/>
        <v>674.62057901529738</v>
      </c>
      <c r="N834" s="27">
        <f t="shared" si="30"/>
        <v>2778.601708374732</v>
      </c>
      <c r="O834" s="12" t="str">
        <f t="shared" si="31"/>
        <v>Good</v>
      </c>
      <c r="P834" s="27">
        <f t="shared" si="32"/>
        <v>2306</v>
      </c>
      <c r="Q834" s="25">
        <f t="shared" si="33"/>
        <v>2306</v>
      </c>
    </row>
    <row r="835" spans="6:17" ht="15.75" customHeight="1" x14ac:dyDescent="0.2">
      <c r="F835" s="16">
        <v>44893.668273447736</v>
      </c>
      <c r="G835" s="34">
        <v>44901.429780975122</v>
      </c>
      <c r="H835" s="27">
        <v>2410</v>
      </c>
      <c r="I835" s="27">
        <f t="shared" si="27"/>
        <v>-764.65463351210815</v>
      </c>
      <c r="J835" s="27">
        <f t="shared" si="28"/>
        <v>4310.30272735375</v>
      </c>
      <c r="K835" s="26" t="str">
        <f t="shared" si="34"/>
        <v>Good</v>
      </c>
      <c r="L835" s="25">
        <f t="shared" si="35"/>
        <v>2410</v>
      </c>
      <c r="M835" s="25">
        <f t="shared" si="29"/>
        <v>674.62057901529738</v>
      </c>
      <c r="N835" s="27">
        <f t="shared" si="30"/>
        <v>2778.601708374732</v>
      </c>
      <c r="O835" s="12" t="str">
        <f t="shared" si="31"/>
        <v>Good</v>
      </c>
      <c r="P835" s="27">
        <f t="shared" si="32"/>
        <v>2410</v>
      </c>
      <c r="Q835" s="25">
        <f t="shared" si="33"/>
        <v>2410</v>
      </c>
    </row>
    <row r="836" spans="6:17" ht="15.75" customHeight="1" x14ac:dyDescent="0.2">
      <c r="F836" s="16">
        <v>44893.077392192834</v>
      </c>
      <c r="G836" s="34">
        <v>44900.855021372161</v>
      </c>
      <c r="H836" s="27">
        <v>2813</v>
      </c>
      <c r="I836" s="27">
        <f t="shared" si="27"/>
        <v>-764.65463351210815</v>
      </c>
      <c r="J836" s="27">
        <f t="shared" si="28"/>
        <v>4310.30272735375</v>
      </c>
      <c r="K836" s="26" t="str">
        <f t="shared" si="34"/>
        <v>Good</v>
      </c>
      <c r="L836" s="25">
        <f t="shared" si="35"/>
        <v>2813</v>
      </c>
      <c r="M836" s="25">
        <f t="shared" si="29"/>
        <v>674.62057901529738</v>
      </c>
      <c r="N836" s="27">
        <f t="shared" si="30"/>
        <v>2778.601708374732</v>
      </c>
      <c r="O836" s="12" t="str">
        <f t="shared" si="31"/>
        <v>For Replacement</v>
      </c>
      <c r="P836" s="27">
        <f t="shared" si="32"/>
        <v>2583.5</v>
      </c>
      <c r="Q836" s="25">
        <f t="shared" si="33"/>
        <v>2583.5</v>
      </c>
    </row>
    <row r="837" spans="6:17" ht="15.75" customHeight="1" x14ac:dyDescent="0.2">
      <c r="F837" s="16">
        <v>44890.855472210525</v>
      </c>
      <c r="G837" s="34">
        <v>44900.292988601534</v>
      </c>
      <c r="H837" s="27">
        <v>2757</v>
      </c>
      <c r="I837" s="27">
        <f t="shared" si="27"/>
        <v>-764.65463351210815</v>
      </c>
      <c r="J837" s="27">
        <f t="shared" si="28"/>
        <v>4310.30272735375</v>
      </c>
      <c r="K837" s="26" t="str">
        <f t="shared" si="34"/>
        <v>Good</v>
      </c>
      <c r="L837" s="25">
        <f t="shared" si="35"/>
        <v>2757</v>
      </c>
      <c r="M837" s="25">
        <f t="shared" si="29"/>
        <v>674.62057901529738</v>
      </c>
      <c r="N837" s="27">
        <f t="shared" si="30"/>
        <v>2778.601708374732</v>
      </c>
      <c r="O837" s="12" t="str">
        <f t="shared" si="31"/>
        <v>Good</v>
      </c>
      <c r="P837" s="27">
        <f t="shared" si="32"/>
        <v>2757</v>
      </c>
      <c r="Q837" s="25">
        <f t="shared" si="33"/>
        <v>2757</v>
      </c>
    </row>
    <row r="838" spans="6:17" ht="15.75" customHeight="1" x14ac:dyDescent="0.2">
      <c r="F838" s="16">
        <v>44890.247006771926</v>
      </c>
      <c r="G838" s="34">
        <v>44897.513530936434</v>
      </c>
      <c r="H838" s="27">
        <v>2692</v>
      </c>
      <c r="I838" s="27">
        <f t="shared" si="27"/>
        <v>-764.65463351210815</v>
      </c>
      <c r="J838" s="27">
        <f t="shared" si="28"/>
        <v>4310.30272735375</v>
      </c>
      <c r="K838" s="26" t="str">
        <f t="shared" si="34"/>
        <v>Good</v>
      </c>
      <c r="L838" s="25">
        <f t="shared" si="35"/>
        <v>2692</v>
      </c>
      <c r="M838" s="25">
        <f t="shared" si="29"/>
        <v>674.62057901529738</v>
      </c>
      <c r="N838" s="27">
        <f t="shared" si="30"/>
        <v>2778.601708374732</v>
      </c>
      <c r="O838" s="12" t="str">
        <f t="shared" si="31"/>
        <v>Good</v>
      </c>
      <c r="P838" s="27">
        <f t="shared" si="32"/>
        <v>2692</v>
      </c>
      <c r="Q838" s="25">
        <f t="shared" si="33"/>
        <v>2692</v>
      </c>
    </row>
    <row r="839" spans="6:17" ht="15.75" customHeight="1" x14ac:dyDescent="0.2">
      <c r="F839" s="16">
        <v>44889.637311753228</v>
      </c>
      <c r="G839" s="34">
        <v>44896.915271969723</v>
      </c>
      <c r="H839" s="27">
        <v>2689</v>
      </c>
      <c r="I839" s="27">
        <f t="shared" si="27"/>
        <v>-764.65463351210815</v>
      </c>
      <c r="J839" s="27">
        <f t="shared" si="28"/>
        <v>4310.30272735375</v>
      </c>
      <c r="K839" s="26" t="str">
        <f t="shared" si="34"/>
        <v>Good</v>
      </c>
      <c r="L839" s="25">
        <f t="shared" si="35"/>
        <v>2689</v>
      </c>
      <c r="M839" s="25">
        <f t="shared" si="29"/>
        <v>674.62057901529738</v>
      </c>
      <c r="N839" s="27">
        <f t="shared" si="30"/>
        <v>2778.601708374732</v>
      </c>
      <c r="O839" s="12" t="str">
        <f t="shared" si="31"/>
        <v>Good</v>
      </c>
      <c r="P839" s="27">
        <f t="shared" si="32"/>
        <v>2689</v>
      </c>
      <c r="Q839" s="25">
        <f t="shared" si="33"/>
        <v>2689</v>
      </c>
    </row>
    <row r="840" spans="6:17" ht="15.75" customHeight="1" x14ac:dyDescent="0.2">
      <c r="F840" s="16">
        <v>44889.067048784003</v>
      </c>
      <c r="G840" s="34">
        <v>44896.325192203411</v>
      </c>
      <c r="H840" s="27">
        <v>2631</v>
      </c>
      <c r="I840" s="27">
        <f t="shared" si="27"/>
        <v>-764.65463351210815</v>
      </c>
      <c r="J840" s="27">
        <f t="shared" si="28"/>
        <v>4310.30272735375</v>
      </c>
      <c r="K840" s="26" t="str">
        <f t="shared" si="34"/>
        <v>Good</v>
      </c>
      <c r="L840" s="25">
        <f t="shared" si="35"/>
        <v>2631</v>
      </c>
      <c r="M840" s="25">
        <f t="shared" si="29"/>
        <v>674.62057901529738</v>
      </c>
      <c r="N840" s="27">
        <f t="shared" si="30"/>
        <v>2778.601708374732</v>
      </c>
      <c r="O840" s="12" t="str">
        <f t="shared" si="31"/>
        <v>Good</v>
      </c>
      <c r="P840" s="27">
        <f t="shared" si="32"/>
        <v>2631</v>
      </c>
      <c r="Q840" s="25">
        <f t="shared" si="33"/>
        <v>2631</v>
      </c>
    </row>
    <row r="841" spans="6:17" ht="15.75" customHeight="1" x14ac:dyDescent="0.2">
      <c r="F841" s="16">
        <v>44888.495558794195</v>
      </c>
      <c r="G841" s="34">
        <v>44895.787237758996</v>
      </c>
      <c r="H841" s="27">
        <v>2607</v>
      </c>
      <c r="I841" s="27">
        <f t="shared" si="27"/>
        <v>-764.65463351210815</v>
      </c>
      <c r="J841" s="27">
        <f t="shared" si="28"/>
        <v>4310.30272735375</v>
      </c>
      <c r="K841" s="26" t="str">
        <f t="shared" si="34"/>
        <v>Good</v>
      </c>
      <c r="L841" s="25">
        <f t="shared" si="35"/>
        <v>2607</v>
      </c>
      <c r="M841" s="25">
        <f t="shared" si="29"/>
        <v>674.62057901529738</v>
      </c>
      <c r="N841" s="27">
        <f t="shared" si="30"/>
        <v>2778.601708374732</v>
      </c>
      <c r="O841" s="12" t="str">
        <f t="shared" si="31"/>
        <v>Good</v>
      </c>
      <c r="P841" s="27">
        <f t="shared" si="32"/>
        <v>2607</v>
      </c>
      <c r="Q841" s="25">
        <f t="shared" si="33"/>
        <v>2607</v>
      </c>
    </row>
    <row r="842" spans="6:17" ht="15.75" customHeight="1" x14ac:dyDescent="0.2">
      <c r="F842" s="16">
        <v>44887.964038701874</v>
      </c>
      <c r="G842" s="34">
        <v>44895.206084060927</v>
      </c>
      <c r="H842" s="27">
        <v>2400</v>
      </c>
      <c r="I842" s="27">
        <f t="shared" si="27"/>
        <v>-764.65463351210815</v>
      </c>
      <c r="J842" s="27">
        <f t="shared" si="28"/>
        <v>4310.30272735375</v>
      </c>
      <c r="K842" s="26" t="str">
        <f t="shared" si="34"/>
        <v>Good</v>
      </c>
      <c r="L842" s="25">
        <f t="shared" si="35"/>
        <v>2400</v>
      </c>
      <c r="M842" s="25">
        <f t="shared" si="29"/>
        <v>674.62057901529738</v>
      </c>
      <c r="N842" s="27">
        <f t="shared" si="30"/>
        <v>2778.601708374732</v>
      </c>
      <c r="O842" s="12" t="str">
        <f t="shared" si="31"/>
        <v>Good</v>
      </c>
      <c r="P842" s="27">
        <f t="shared" si="32"/>
        <v>2400</v>
      </c>
      <c r="Q842" s="25">
        <f t="shared" si="33"/>
        <v>2400</v>
      </c>
    </row>
    <row r="843" spans="6:17" ht="15.75" customHeight="1" x14ac:dyDescent="0.2">
      <c r="F843" s="16">
        <v>44887.431992739861</v>
      </c>
      <c r="G843" s="34">
        <v>44894.659289124422</v>
      </c>
      <c r="H843" s="27">
        <v>2442</v>
      </c>
      <c r="I843" s="27">
        <f t="shared" si="27"/>
        <v>-764.65463351210815</v>
      </c>
      <c r="J843" s="27">
        <f t="shared" si="28"/>
        <v>4310.30272735375</v>
      </c>
      <c r="K843" s="26" t="str">
        <f t="shared" si="34"/>
        <v>Good</v>
      </c>
      <c r="L843" s="25">
        <f t="shared" si="35"/>
        <v>2442</v>
      </c>
      <c r="M843" s="25">
        <f t="shared" si="29"/>
        <v>674.62057901529738</v>
      </c>
      <c r="N843" s="27">
        <f t="shared" si="30"/>
        <v>2778.601708374732</v>
      </c>
      <c r="O843" s="12" t="str">
        <f t="shared" si="31"/>
        <v>Good</v>
      </c>
      <c r="P843" s="27">
        <f t="shared" si="32"/>
        <v>2442</v>
      </c>
      <c r="Q843" s="25">
        <f t="shared" si="33"/>
        <v>2442</v>
      </c>
    </row>
    <row r="844" spans="6:17" ht="15.75" customHeight="1" x14ac:dyDescent="0.2">
      <c r="F844" s="16">
        <v>44886.830262063791</v>
      </c>
      <c r="G844" s="34">
        <v>44894.105207143744</v>
      </c>
      <c r="H844" s="27">
        <v>2085</v>
      </c>
      <c r="I844" s="27">
        <f t="shared" si="27"/>
        <v>-764.65463351210815</v>
      </c>
      <c r="J844" s="27">
        <f t="shared" si="28"/>
        <v>4310.30272735375</v>
      </c>
      <c r="K844" s="26" t="str">
        <f t="shared" si="34"/>
        <v>Good</v>
      </c>
      <c r="L844" s="25">
        <f t="shared" si="35"/>
        <v>2085</v>
      </c>
      <c r="M844" s="25">
        <f t="shared" si="29"/>
        <v>674.62057901529738</v>
      </c>
      <c r="N844" s="27">
        <f t="shared" si="30"/>
        <v>2778.601708374732</v>
      </c>
      <c r="O844" s="12" t="str">
        <f t="shared" si="31"/>
        <v>Good</v>
      </c>
      <c r="P844" s="27">
        <f t="shared" si="32"/>
        <v>2085</v>
      </c>
      <c r="Q844" s="25">
        <f t="shared" si="33"/>
        <v>2085</v>
      </c>
    </row>
    <row r="845" spans="6:17" ht="15.75" customHeight="1" x14ac:dyDescent="0.2">
      <c r="F845" s="16">
        <v>44886.26182859634</v>
      </c>
      <c r="G845" s="34">
        <v>44893.53797933957</v>
      </c>
      <c r="H845" s="27">
        <v>2400</v>
      </c>
      <c r="I845" s="27">
        <f t="shared" si="27"/>
        <v>-764.65463351210815</v>
      </c>
      <c r="J845" s="27">
        <f t="shared" si="28"/>
        <v>4310.30272735375</v>
      </c>
      <c r="K845" s="26" t="str">
        <f t="shared" si="34"/>
        <v>Good</v>
      </c>
      <c r="L845" s="25">
        <f t="shared" si="35"/>
        <v>2400</v>
      </c>
      <c r="M845" s="25">
        <f t="shared" si="29"/>
        <v>674.62057901529738</v>
      </c>
      <c r="N845" s="27">
        <f t="shared" si="30"/>
        <v>2778.601708374732</v>
      </c>
      <c r="O845" s="12" t="str">
        <f t="shared" si="31"/>
        <v>Good</v>
      </c>
      <c r="P845" s="27">
        <f t="shared" si="32"/>
        <v>2400</v>
      </c>
      <c r="Q845" s="25">
        <f t="shared" si="33"/>
        <v>2400</v>
      </c>
    </row>
    <row r="846" spans="6:17" ht="15.75" customHeight="1" x14ac:dyDescent="0.2">
      <c r="F846" s="16">
        <v>44883.476219196382</v>
      </c>
      <c r="G846" s="34">
        <v>44890.669152190152</v>
      </c>
      <c r="H846" s="27">
        <v>1993</v>
      </c>
      <c r="I846" s="27">
        <f t="shared" si="27"/>
        <v>-764.65463351210815</v>
      </c>
      <c r="J846" s="27">
        <f t="shared" si="28"/>
        <v>4310.30272735375</v>
      </c>
      <c r="K846" s="26" t="str">
        <f t="shared" si="34"/>
        <v>Good</v>
      </c>
      <c r="L846" s="25">
        <f t="shared" si="35"/>
        <v>1993</v>
      </c>
      <c r="M846" s="25">
        <f t="shared" si="29"/>
        <v>674.62057901529738</v>
      </c>
      <c r="N846" s="27">
        <f t="shared" si="30"/>
        <v>2778.601708374732</v>
      </c>
      <c r="O846" s="12" t="str">
        <f t="shared" si="31"/>
        <v>Good</v>
      </c>
      <c r="P846" s="27">
        <f t="shared" si="32"/>
        <v>1993</v>
      </c>
      <c r="Q846" s="25">
        <f t="shared" si="33"/>
        <v>1993</v>
      </c>
    </row>
    <row r="847" spans="6:17" ht="15.75" customHeight="1" x14ac:dyDescent="0.2">
      <c r="F847" s="16">
        <v>44882.927773599426</v>
      </c>
      <c r="G847" s="34">
        <v>44890.078425260544</v>
      </c>
      <c r="H847" s="27">
        <v>2498</v>
      </c>
      <c r="I847" s="27">
        <f t="shared" si="27"/>
        <v>-764.65463351210815</v>
      </c>
      <c r="J847" s="27">
        <f t="shared" si="28"/>
        <v>4310.30272735375</v>
      </c>
      <c r="K847" s="26" t="str">
        <f t="shared" si="34"/>
        <v>Good</v>
      </c>
      <c r="L847" s="25">
        <f t="shared" si="35"/>
        <v>2498</v>
      </c>
      <c r="M847" s="25">
        <f t="shared" si="29"/>
        <v>674.62057901529738</v>
      </c>
      <c r="N847" s="27">
        <f t="shared" si="30"/>
        <v>2778.601708374732</v>
      </c>
      <c r="O847" s="12" t="str">
        <f t="shared" si="31"/>
        <v>Good</v>
      </c>
      <c r="P847" s="27">
        <f t="shared" si="32"/>
        <v>2498</v>
      </c>
      <c r="Q847" s="25">
        <f t="shared" si="33"/>
        <v>2498</v>
      </c>
    </row>
    <row r="848" spans="6:17" ht="15.75" customHeight="1" x14ac:dyDescent="0.2">
      <c r="F848" s="16">
        <v>44882.335173582906</v>
      </c>
      <c r="G848" s="34">
        <v>44889.474710843337</v>
      </c>
      <c r="H848" s="27">
        <v>2041</v>
      </c>
      <c r="I848" s="27">
        <f t="shared" si="27"/>
        <v>-764.65463351210815</v>
      </c>
      <c r="J848" s="27">
        <f t="shared" si="28"/>
        <v>4310.30272735375</v>
      </c>
      <c r="K848" s="26" t="str">
        <f t="shared" si="34"/>
        <v>Good</v>
      </c>
      <c r="L848" s="25">
        <f t="shared" si="35"/>
        <v>2041</v>
      </c>
      <c r="M848" s="25">
        <f t="shared" si="29"/>
        <v>674.62057901529738</v>
      </c>
      <c r="N848" s="27">
        <f t="shared" si="30"/>
        <v>2778.601708374732</v>
      </c>
      <c r="O848" s="12" t="str">
        <f t="shared" si="31"/>
        <v>Good</v>
      </c>
      <c r="P848" s="27">
        <f t="shared" si="32"/>
        <v>2041</v>
      </c>
      <c r="Q848" s="25">
        <f t="shared" si="33"/>
        <v>2041</v>
      </c>
    </row>
    <row r="849" spans="6:17" ht="15.75" customHeight="1" x14ac:dyDescent="0.2">
      <c r="F849" s="16">
        <v>44881.800798571552</v>
      </c>
      <c r="G849" s="34">
        <v>44888.866546879857</v>
      </c>
      <c r="H849" s="27">
        <v>2491</v>
      </c>
      <c r="I849" s="27">
        <f t="shared" si="27"/>
        <v>-764.65463351210815</v>
      </c>
      <c r="J849" s="27">
        <f t="shared" si="28"/>
        <v>4310.30272735375</v>
      </c>
      <c r="K849" s="26" t="str">
        <f t="shared" si="34"/>
        <v>Good</v>
      </c>
      <c r="L849" s="25">
        <f t="shared" si="35"/>
        <v>2491</v>
      </c>
      <c r="M849" s="25">
        <f t="shared" si="29"/>
        <v>674.62057901529738</v>
      </c>
      <c r="N849" s="27">
        <f t="shared" si="30"/>
        <v>2778.601708374732</v>
      </c>
      <c r="O849" s="12" t="str">
        <f t="shared" si="31"/>
        <v>Good</v>
      </c>
      <c r="P849" s="27">
        <f t="shared" si="32"/>
        <v>2491</v>
      </c>
      <c r="Q849" s="25">
        <f t="shared" si="33"/>
        <v>2491</v>
      </c>
    </row>
    <row r="850" spans="6:17" ht="15.75" customHeight="1" x14ac:dyDescent="0.2">
      <c r="F850" s="16">
        <v>44881.27219732949</v>
      </c>
      <c r="G850" s="34">
        <v>44888.336936169195</v>
      </c>
      <c r="H850" s="27">
        <v>2294</v>
      </c>
      <c r="I850" s="27">
        <f t="shared" si="27"/>
        <v>-764.65463351210815</v>
      </c>
      <c r="J850" s="27">
        <f t="shared" si="28"/>
        <v>4310.30272735375</v>
      </c>
      <c r="K850" s="26" t="str">
        <f t="shared" si="34"/>
        <v>Good</v>
      </c>
      <c r="L850" s="25">
        <f t="shared" si="35"/>
        <v>2294</v>
      </c>
      <c r="M850" s="25">
        <f t="shared" si="29"/>
        <v>674.62057901529738</v>
      </c>
      <c r="N850" s="27">
        <f t="shared" si="30"/>
        <v>2778.601708374732</v>
      </c>
      <c r="O850" s="12" t="str">
        <f t="shared" si="31"/>
        <v>Good</v>
      </c>
      <c r="P850" s="27">
        <f t="shared" si="32"/>
        <v>2294</v>
      </c>
      <c r="Q850" s="25">
        <f t="shared" si="33"/>
        <v>2294</v>
      </c>
    </row>
    <row r="851" spans="6:17" ht="15.75" customHeight="1" x14ac:dyDescent="0.2">
      <c r="F851" s="16">
        <v>44880.684379599035</v>
      </c>
      <c r="G851" s="34">
        <v>44887.772128473334</v>
      </c>
      <c r="H851" s="27">
        <v>2235</v>
      </c>
      <c r="I851" s="27">
        <f t="shared" si="27"/>
        <v>-764.65463351210815</v>
      </c>
      <c r="J851" s="27">
        <f t="shared" si="28"/>
        <v>4310.30272735375</v>
      </c>
      <c r="K851" s="26" t="str">
        <f t="shared" si="34"/>
        <v>Good</v>
      </c>
      <c r="L851" s="25">
        <f t="shared" si="35"/>
        <v>2235</v>
      </c>
      <c r="M851" s="25">
        <f t="shared" si="29"/>
        <v>674.62057901529738</v>
      </c>
      <c r="N851" s="27">
        <f t="shared" si="30"/>
        <v>2778.601708374732</v>
      </c>
      <c r="O851" s="12" t="str">
        <f t="shared" si="31"/>
        <v>Good</v>
      </c>
      <c r="P851" s="27">
        <f t="shared" si="32"/>
        <v>2235</v>
      </c>
      <c r="Q851" s="25">
        <f t="shared" si="33"/>
        <v>2235</v>
      </c>
    </row>
    <row r="852" spans="6:17" ht="15.75" customHeight="1" x14ac:dyDescent="0.2">
      <c r="F852" s="16">
        <v>44880.154116230449</v>
      </c>
      <c r="G852" s="34">
        <v>44887.203317960586</v>
      </c>
      <c r="H852" s="27">
        <v>2351</v>
      </c>
      <c r="I852" s="27">
        <f t="shared" si="27"/>
        <v>-764.65463351210815</v>
      </c>
      <c r="J852" s="27">
        <f t="shared" si="28"/>
        <v>4310.30272735375</v>
      </c>
      <c r="K852" s="26" t="str">
        <f t="shared" si="34"/>
        <v>Good</v>
      </c>
      <c r="L852" s="25">
        <f t="shared" si="35"/>
        <v>2351</v>
      </c>
      <c r="M852" s="25">
        <f t="shared" si="29"/>
        <v>674.62057901529738</v>
      </c>
      <c r="N852" s="27">
        <f t="shared" si="30"/>
        <v>2778.601708374732</v>
      </c>
      <c r="O852" s="12" t="str">
        <f t="shared" si="31"/>
        <v>Good</v>
      </c>
      <c r="P852" s="27">
        <f t="shared" si="32"/>
        <v>2351</v>
      </c>
      <c r="Q852" s="25">
        <f t="shared" si="33"/>
        <v>2351</v>
      </c>
    </row>
    <row r="853" spans="6:17" ht="15.75" customHeight="1" x14ac:dyDescent="0.2">
      <c r="F853" s="16">
        <v>44879.618008109246</v>
      </c>
      <c r="G853" s="34">
        <v>44886.596733653809</v>
      </c>
      <c r="H853" s="27">
        <v>2359</v>
      </c>
      <c r="I853" s="27">
        <f t="shared" si="27"/>
        <v>-764.65463351210815</v>
      </c>
      <c r="J853" s="27">
        <f t="shared" si="28"/>
        <v>4310.30272735375</v>
      </c>
      <c r="K853" s="26" t="str">
        <f t="shared" si="34"/>
        <v>Good</v>
      </c>
      <c r="L853" s="25">
        <f t="shared" si="35"/>
        <v>2359</v>
      </c>
      <c r="M853" s="25">
        <f t="shared" si="29"/>
        <v>674.62057901529738</v>
      </c>
      <c r="N853" s="27">
        <f t="shared" si="30"/>
        <v>2778.601708374732</v>
      </c>
      <c r="O853" s="12" t="str">
        <f t="shared" si="31"/>
        <v>Good</v>
      </c>
      <c r="P853" s="27">
        <f t="shared" si="32"/>
        <v>2359</v>
      </c>
      <c r="Q853" s="25">
        <f t="shared" si="33"/>
        <v>2359</v>
      </c>
    </row>
    <row r="854" spans="6:17" ht="15.75" customHeight="1" x14ac:dyDescent="0.2">
      <c r="F854" s="16">
        <v>44879.015124512654</v>
      </c>
      <c r="G854" s="34">
        <v>44886.027225786871</v>
      </c>
      <c r="H854" s="27">
        <v>2300</v>
      </c>
      <c r="I854" s="27">
        <f t="shared" si="27"/>
        <v>-764.65463351210815</v>
      </c>
      <c r="J854" s="27">
        <f t="shared" si="28"/>
        <v>4310.30272735375</v>
      </c>
      <c r="K854" s="26" t="str">
        <f t="shared" si="34"/>
        <v>Good</v>
      </c>
      <c r="L854" s="25">
        <f t="shared" si="35"/>
        <v>2300</v>
      </c>
      <c r="M854" s="25">
        <f t="shared" si="29"/>
        <v>674.62057901529738</v>
      </c>
      <c r="N854" s="27">
        <f t="shared" si="30"/>
        <v>2778.601708374732</v>
      </c>
      <c r="O854" s="12" t="str">
        <f t="shared" si="31"/>
        <v>Good</v>
      </c>
      <c r="P854" s="27">
        <f t="shared" si="32"/>
        <v>2300</v>
      </c>
      <c r="Q854" s="25">
        <f t="shared" si="33"/>
        <v>2300</v>
      </c>
    </row>
    <row r="855" spans="6:17" ht="15.75" customHeight="1" x14ac:dyDescent="0.2">
      <c r="F855" s="16">
        <v>44876.848989638878</v>
      </c>
      <c r="G855" s="34">
        <v>44883.815522889978</v>
      </c>
      <c r="H855" s="27">
        <v>1842</v>
      </c>
      <c r="I855" s="27">
        <f t="shared" si="27"/>
        <v>-764.65463351210815</v>
      </c>
      <c r="J855" s="27">
        <f t="shared" si="28"/>
        <v>4310.30272735375</v>
      </c>
      <c r="K855" s="26" t="str">
        <f t="shared" si="34"/>
        <v>Good</v>
      </c>
      <c r="L855" s="25">
        <f t="shared" si="35"/>
        <v>1842</v>
      </c>
      <c r="M855" s="25">
        <f t="shared" si="29"/>
        <v>674.62057901529738</v>
      </c>
      <c r="N855" s="27">
        <f t="shared" si="30"/>
        <v>2778.601708374732</v>
      </c>
      <c r="O855" s="12" t="str">
        <f t="shared" si="31"/>
        <v>Good</v>
      </c>
      <c r="P855" s="27">
        <f t="shared" si="32"/>
        <v>1842</v>
      </c>
      <c r="Q855" s="25">
        <f t="shared" si="33"/>
        <v>1842</v>
      </c>
    </row>
    <row r="856" spans="6:17" ht="15.75" customHeight="1" x14ac:dyDescent="0.2">
      <c r="F856" s="16">
        <v>44876.288707359163</v>
      </c>
      <c r="G856" s="34">
        <v>44883.24420075427</v>
      </c>
      <c r="H856" s="27">
        <v>1936</v>
      </c>
      <c r="I856" s="27">
        <f t="shared" si="27"/>
        <v>-764.65463351210815</v>
      </c>
      <c r="J856" s="27">
        <f t="shared" si="28"/>
        <v>4310.30272735375</v>
      </c>
      <c r="K856" s="26" t="str">
        <f t="shared" si="34"/>
        <v>Good</v>
      </c>
      <c r="L856" s="25">
        <f t="shared" si="35"/>
        <v>1936</v>
      </c>
      <c r="M856" s="25">
        <f t="shared" si="29"/>
        <v>674.62057901529738</v>
      </c>
      <c r="N856" s="27">
        <f t="shared" si="30"/>
        <v>2778.601708374732</v>
      </c>
      <c r="O856" s="12" t="str">
        <f t="shared" si="31"/>
        <v>Good</v>
      </c>
      <c r="P856" s="27">
        <f t="shared" si="32"/>
        <v>1936</v>
      </c>
      <c r="Q856" s="25">
        <f t="shared" si="33"/>
        <v>1936</v>
      </c>
    </row>
    <row r="857" spans="6:17" ht="15.75" customHeight="1" x14ac:dyDescent="0.2">
      <c r="F857" s="16">
        <v>44875.754347184658</v>
      </c>
      <c r="G857" s="34">
        <v>44882.713850485488</v>
      </c>
      <c r="H857" s="27">
        <v>1921</v>
      </c>
      <c r="I857" s="27">
        <f t="shared" si="27"/>
        <v>-764.65463351210815</v>
      </c>
      <c r="J857" s="27">
        <f t="shared" si="28"/>
        <v>4310.30272735375</v>
      </c>
      <c r="K857" s="26" t="str">
        <f t="shared" si="34"/>
        <v>Good</v>
      </c>
      <c r="L857" s="25">
        <f t="shared" si="35"/>
        <v>1921</v>
      </c>
      <c r="M857" s="25">
        <f t="shared" si="29"/>
        <v>674.62057901529738</v>
      </c>
      <c r="N857" s="27">
        <f t="shared" si="30"/>
        <v>2778.601708374732</v>
      </c>
      <c r="O857" s="12" t="str">
        <f t="shared" si="31"/>
        <v>Good</v>
      </c>
      <c r="P857" s="27">
        <f t="shared" si="32"/>
        <v>1921</v>
      </c>
      <c r="Q857" s="25">
        <f t="shared" si="33"/>
        <v>1921</v>
      </c>
    </row>
    <row r="858" spans="6:17" ht="15.75" customHeight="1" x14ac:dyDescent="0.2">
      <c r="F858" s="16">
        <v>44875.174207668133</v>
      </c>
      <c r="G858" s="34">
        <v>44882.151004105865</v>
      </c>
      <c r="H858" s="27">
        <v>1967</v>
      </c>
      <c r="I858" s="27">
        <f t="shared" si="27"/>
        <v>-764.65463351210815</v>
      </c>
      <c r="J858" s="27">
        <f t="shared" si="28"/>
        <v>4310.30272735375</v>
      </c>
      <c r="K858" s="26" t="str">
        <f t="shared" si="34"/>
        <v>Good</v>
      </c>
      <c r="L858" s="25">
        <f t="shared" si="35"/>
        <v>1967</v>
      </c>
      <c r="M858" s="25">
        <f t="shared" si="29"/>
        <v>674.62057901529738</v>
      </c>
      <c r="N858" s="27">
        <f t="shared" si="30"/>
        <v>2778.601708374732</v>
      </c>
      <c r="O858" s="12" t="str">
        <f t="shared" si="31"/>
        <v>Good</v>
      </c>
      <c r="P858" s="27">
        <f t="shared" si="32"/>
        <v>1967</v>
      </c>
      <c r="Q858" s="25">
        <f t="shared" si="33"/>
        <v>1967</v>
      </c>
    </row>
    <row r="859" spans="6:17" ht="15.75" customHeight="1" x14ac:dyDescent="0.2">
      <c r="F859" s="16">
        <v>44874.584932263519</v>
      </c>
      <c r="G859" s="34">
        <v>44881.560195525752</v>
      </c>
      <c r="H859" s="27">
        <v>2144</v>
      </c>
      <c r="I859" s="27">
        <f t="shared" si="27"/>
        <v>-764.65463351210815</v>
      </c>
      <c r="J859" s="27">
        <f t="shared" si="28"/>
        <v>4310.30272735375</v>
      </c>
      <c r="K859" s="26" t="str">
        <f t="shared" si="34"/>
        <v>Good</v>
      </c>
      <c r="L859" s="25">
        <f t="shared" si="35"/>
        <v>2144</v>
      </c>
      <c r="M859" s="25">
        <f t="shared" si="29"/>
        <v>674.62057901529738</v>
      </c>
      <c r="N859" s="27">
        <f t="shared" si="30"/>
        <v>2778.601708374732</v>
      </c>
      <c r="O859" s="12" t="str">
        <f t="shared" si="31"/>
        <v>Good</v>
      </c>
      <c r="P859" s="27">
        <f t="shared" si="32"/>
        <v>2144</v>
      </c>
      <c r="Q859" s="25">
        <f t="shared" si="33"/>
        <v>2144</v>
      </c>
    </row>
    <row r="860" spans="6:17" ht="15.75" customHeight="1" x14ac:dyDescent="0.2">
      <c r="F860" s="16">
        <v>44874.019857621352</v>
      </c>
      <c r="G860" s="34">
        <v>44881.0096897599</v>
      </c>
      <c r="H860" s="27">
        <v>2188</v>
      </c>
      <c r="I860" s="27">
        <f t="shared" si="27"/>
        <v>-764.65463351210815</v>
      </c>
      <c r="J860" s="27">
        <f t="shared" si="28"/>
        <v>4310.30272735375</v>
      </c>
      <c r="K860" s="26" t="str">
        <f t="shared" si="34"/>
        <v>Good</v>
      </c>
      <c r="L860" s="25">
        <f t="shared" si="35"/>
        <v>2188</v>
      </c>
      <c r="M860" s="25">
        <f t="shared" si="29"/>
        <v>674.62057901529738</v>
      </c>
      <c r="N860" s="27">
        <f t="shared" si="30"/>
        <v>2778.601708374732</v>
      </c>
      <c r="O860" s="12" t="str">
        <f t="shared" si="31"/>
        <v>Good</v>
      </c>
      <c r="P860" s="27">
        <f t="shared" si="32"/>
        <v>2188</v>
      </c>
      <c r="Q860" s="25">
        <f t="shared" si="33"/>
        <v>2188</v>
      </c>
    </row>
    <row r="861" spans="6:17" ht="15.75" customHeight="1" x14ac:dyDescent="0.2">
      <c r="F861" s="16">
        <v>44873.432295548148</v>
      </c>
      <c r="G861" s="34">
        <v>44880.417205986887</v>
      </c>
      <c r="H861" s="27">
        <v>1832</v>
      </c>
      <c r="I861" s="27">
        <f t="shared" si="27"/>
        <v>-764.65463351210815</v>
      </c>
      <c r="J861" s="27">
        <f t="shared" si="28"/>
        <v>4310.30272735375</v>
      </c>
      <c r="K861" s="26" t="str">
        <f t="shared" si="34"/>
        <v>Good</v>
      </c>
      <c r="L861" s="25">
        <f t="shared" si="35"/>
        <v>1832</v>
      </c>
      <c r="M861" s="25">
        <f t="shared" si="29"/>
        <v>674.62057901529738</v>
      </c>
      <c r="N861" s="27">
        <f t="shared" si="30"/>
        <v>2778.601708374732</v>
      </c>
      <c r="O861" s="12" t="str">
        <f t="shared" si="31"/>
        <v>Good</v>
      </c>
      <c r="P861" s="27">
        <f t="shared" si="32"/>
        <v>1832</v>
      </c>
      <c r="Q861" s="25">
        <f t="shared" si="33"/>
        <v>1832</v>
      </c>
    </row>
    <row r="862" spans="6:17" ht="15.75" customHeight="1" x14ac:dyDescent="0.2">
      <c r="F862" s="16">
        <v>44872.82095271803</v>
      </c>
      <c r="G862" s="34">
        <v>44879.851201404774</v>
      </c>
      <c r="H862" s="27">
        <v>2087</v>
      </c>
      <c r="I862" s="27">
        <f t="shared" si="27"/>
        <v>-764.65463351210815</v>
      </c>
      <c r="J862" s="27">
        <f t="shared" si="28"/>
        <v>4310.30272735375</v>
      </c>
      <c r="K862" s="26" t="str">
        <f t="shared" si="34"/>
        <v>Good</v>
      </c>
      <c r="L862" s="25">
        <f t="shared" si="35"/>
        <v>2087</v>
      </c>
      <c r="M862" s="25">
        <f t="shared" si="29"/>
        <v>674.62057901529738</v>
      </c>
      <c r="N862" s="27">
        <f t="shared" si="30"/>
        <v>2778.601708374732</v>
      </c>
      <c r="O862" s="12" t="str">
        <f t="shared" si="31"/>
        <v>Good</v>
      </c>
      <c r="P862" s="27">
        <f t="shared" si="32"/>
        <v>2087</v>
      </c>
      <c r="Q862" s="25">
        <f t="shared" si="33"/>
        <v>2087</v>
      </c>
    </row>
    <row r="863" spans="6:17" ht="15.75" customHeight="1" x14ac:dyDescent="0.2">
      <c r="F863" s="16">
        <v>44872.28794704668</v>
      </c>
      <c r="G863" s="34">
        <v>44879.311582980852</v>
      </c>
      <c r="H863" s="27">
        <v>1900</v>
      </c>
      <c r="I863" s="27">
        <f t="shared" si="27"/>
        <v>-764.65463351210815</v>
      </c>
      <c r="J863" s="27">
        <f t="shared" si="28"/>
        <v>4310.30272735375</v>
      </c>
      <c r="K863" s="26" t="str">
        <f t="shared" si="34"/>
        <v>Good</v>
      </c>
      <c r="L863" s="25">
        <f t="shared" si="35"/>
        <v>1900</v>
      </c>
      <c r="M863" s="25">
        <f t="shared" si="29"/>
        <v>674.62057901529738</v>
      </c>
      <c r="N863" s="27">
        <f t="shared" si="30"/>
        <v>2778.601708374732</v>
      </c>
      <c r="O863" s="12" t="str">
        <f t="shared" si="31"/>
        <v>Good</v>
      </c>
      <c r="P863" s="27">
        <f t="shared" si="32"/>
        <v>1900</v>
      </c>
      <c r="Q863" s="25">
        <f t="shared" si="33"/>
        <v>1900</v>
      </c>
    </row>
    <row r="864" spans="6:17" ht="15.75" customHeight="1" x14ac:dyDescent="0.2">
      <c r="F864" s="16">
        <v>44869.51971890156</v>
      </c>
      <c r="G864" s="34">
        <v>44876.991425969332</v>
      </c>
      <c r="H864" s="27">
        <v>1861</v>
      </c>
      <c r="I864" s="27">
        <f t="shared" si="27"/>
        <v>-764.65463351210815</v>
      </c>
      <c r="J864" s="27">
        <f t="shared" si="28"/>
        <v>4310.30272735375</v>
      </c>
      <c r="K864" s="26" t="str">
        <f t="shared" si="34"/>
        <v>Good</v>
      </c>
      <c r="L864" s="25">
        <f t="shared" si="35"/>
        <v>1861</v>
      </c>
      <c r="M864" s="25">
        <f t="shared" si="29"/>
        <v>674.62057901529738</v>
      </c>
      <c r="N864" s="27">
        <f t="shared" si="30"/>
        <v>2778.601708374732</v>
      </c>
      <c r="O864" s="12" t="str">
        <f t="shared" si="31"/>
        <v>Good</v>
      </c>
      <c r="P864" s="27">
        <f t="shared" si="32"/>
        <v>1861</v>
      </c>
      <c r="Q864" s="25">
        <f t="shared" si="33"/>
        <v>1861</v>
      </c>
    </row>
    <row r="865" spans="6:17" ht="15.75" customHeight="1" x14ac:dyDescent="0.2">
      <c r="F865" s="16">
        <v>44868.978919464658</v>
      </c>
      <c r="G865" s="34">
        <v>44876.394500285889</v>
      </c>
      <c r="H865" s="27">
        <v>1884</v>
      </c>
      <c r="I865" s="27">
        <f t="shared" si="27"/>
        <v>-764.65463351210815</v>
      </c>
      <c r="J865" s="27">
        <f t="shared" si="28"/>
        <v>4310.30272735375</v>
      </c>
      <c r="K865" s="26" t="str">
        <f t="shared" si="34"/>
        <v>Good</v>
      </c>
      <c r="L865" s="25">
        <f t="shared" si="35"/>
        <v>1884</v>
      </c>
      <c r="M865" s="25">
        <f t="shared" si="29"/>
        <v>674.62057901529738</v>
      </c>
      <c r="N865" s="27">
        <f t="shared" si="30"/>
        <v>2778.601708374732</v>
      </c>
      <c r="O865" s="12" t="str">
        <f t="shared" si="31"/>
        <v>Good</v>
      </c>
      <c r="P865" s="27">
        <f t="shared" si="32"/>
        <v>1884</v>
      </c>
      <c r="Q865" s="25">
        <f t="shared" si="33"/>
        <v>1884</v>
      </c>
    </row>
    <row r="866" spans="6:17" ht="15.75" customHeight="1" x14ac:dyDescent="0.2">
      <c r="F866" s="16">
        <v>44868.427146347545</v>
      </c>
      <c r="G866" s="34">
        <v>44875.834013051121</v>
      </c>
      <c r="H866" s="27">
        <v>2085</v>
      </c>
      <c r="I866" s="27">
        <f t="shared" si="27"/>
        <v>-764.65463351210815</v>
      </c>
      <c r="J866" s="27">
        <f t="shared" si="28"/>
        <v>4310.30272735375</v>
      </c>
      <c r="K866" s="26" t="str">
        <f t="shared" si="34"/>
        <v>Good</v>
      </c>
      <c r="L866" s="25">
        <f t="shared" si="35"/>
        <v>2085</v>
      </c>
      <c r="M866" s="25">
        <f t="shared" si="29"/>
        <v>674.62057901529738</v>
      </c>
      <c r="N866" s="27">
        <f t="shared" si="30"/>
        <v>2778.601708374732</v>
      </c>
      <c r="O866" s="12" t="str">
        <f t="shared" si="31"/>
        <v>Good</v>
      </c>
      <c r="P866" s="27">
        <f t="shared" si="32"/>
        <v>2085</v>
      </c>
      <c r="Q866" s="25">
        <f t="shared" si="33"/>
        <v>2085</v>
      </c>
    </row>
    <row r="867" spans="6:17" ht="15.75" customHeight="1" x14ac:dyDescent="0.2">
      <c r="F867" s="16">
        <v>44867.852179966467</v>
      </c>
      <c r="G867" s="34">
        <v>44875.23930141356</v>
      </c>
      <c r="H867" s="27">
        <v>1874</v>
      </c>
      <c r="I867" s="27">
        <f t="shared" si="27"/>
        <v>-764.65463351210815</v>
      </c>
      <c r="J867" s="27">
        <f t="shared" si="28"/>
        <v>4310.30272735375</v>
      </c>
      <c r="K867" s="26" t="str">
        <f t="shared" si="34"/>
        <v>Good</v>
      </c>
      <c r="L867" s="25">
        <f t="shared" si="35"/>
        <v>1874</v>
      </c>
      <c r="M867" s="25">
        <f t="shared" si="29"/>
        <v>674.62057901529738</v>
      </c>
      <c r="N867" s="27">
        <f t="shared" si="30"/>
        <v>2778.601708374732</v>
      </c>
      <c r="O867" s="12" t="str">
        <f t="shared" si="31"/>
        <v>Good</v>
      </c>
      <c r="P867" s="27">
        <f t="shared" si="32"/>
        <v>1874</v>
      </c>
      <c r="Q867" s="25">
        <f t="shared" si="33"/>
        <v>1874</v>
      </c>
    </row>
    <row r="868" spans="6:17" ht="15.75" customHeight="1" x14ac:dyDescent="0.2">
      <c r="F868" s="16">
        <v>44867.309275733758</v>
      </c>
      <c r="G868" s="34">
        <v>44874.71010642367</v>
      </c>
      <c r="H868" s="27">
        <v>1777</v>
      </c>
      <c r="I868" s="27">
        <f t="shared" si="27"/>
        <v>-764.65463351210815</v>
      </c>
      <c r="J868" s="27">
        <f t="shared" si="28"/>
        <v>4310.30272735375</v>
      </c>
      <c r="K868" s="26" t="str">
        <f t="shared" si="34"/>
        <v>Good</v>
      </c>
      <c r="L868" s="25">
        <f t="shared" si="35"/>
        <v>1777</v>
      </c>
      <c r="M868" s="25">
        <f t="shared" si="29"/>
        <v>674.62057901529738</v>
      </c>
      <c r="N868" s="27">
        <f t="shared" si="30"/>
        <v>2778.601708374732</v>
      </c>
      <c r="O868" s="12" t="str">
        <f t="shared" si="31"/>
        <v>Good</v>
      </c>
      <c r="P868" s="27">
        <f t="shared" si="32"/>
        <v>1777</v>
      </c>
      <c r="Q868" s="25">
        <f t="shared" si="33"/>
        <v>1777</v>
      </c>
    </row>
    <row r="869" spans="6:17" ht="15.75" customHeight="1" x14ac:dyDescent="0.2">
      <c r="F869" s="16">
        <v>44866.776456268184</v>
      </c>
      <c r="G869" s="34">
        <v>44874.175753742697</v>
      </c>
      <c r="H869" s="27">
        <v>1857</v>
      </c>
      <c r="I869" s="27">
        <f t="shared" si="27"/>
        <v>-764.65463351210815</v>
      </c>
      <c r="J869" s="27">
        <f t="shared" si="28"/>
        <v>4310.30272735375</v>
      </c>
      <c r="K869" s="26" t="str">
        <f t="shared" si="34"/>
        <v>Good</v>
      </c>
      <c r="L869" s="25">
        <f t="shared" si="35"/>
        <v>1857</v>
      </c>
      <c r="M869" s="25">
        <f t="shared" si="29"/>
        <v>674.62057901529738</v>
      </c>
      <c r="N869" s="27">
        <f t="shared" si="30"/>
        <v>2778.601708374732</v>
      </c>
      <c r="O869" s="12" t="str">
        <f t="shared" si="31"/>
        <v>Good</v>
      </c>
      <c r="P869" s="27">
        <f t="shared" si="32"/>
        <v>1857</v>
      </c>
      <c r="Q869" s="25">
        <f t="shared" si="33"/>
        <v>1857</v>
      </c>
    </row>
    <row r="870" spans="6:17" ht="15.75" customHeight="1" x14ac:dyDescent="0.2">
      <c r="F870" s="16">
        <v>44866.166086388112</v>
      </c>
      <c r="G870" s="34">
        <v>44873.605970731121</v>
      </c>
      <c r="H870" s="27">
        <v>1839</v>
      </c>
      <c r="I870" s="27">
        <f t="shared" si="27"/>
        <v>-764.65463351210815</v>
      </c>
      <c r="J870" s="27">
        <f t="shared" si="28"/>
        <v>4310.30272735375</v>
      </c>
      <c r="K870" s="26" t="str">
        <f t="shared" si="34"/>
        <v>Good</v>
      </c>
      <c r="L870" s="25">
        <f t="shared" si="35"/>
        <v>1839</v>
      </c>
      <c r="M870" s="25">
        <f t="shared" si="29"/>
        <v>674.62057901529738</v>
      </c>
      <c r="N870" s="27">
        <f t="shared" si="30"/>
        <v>2778.601708374732</v>
      </c>
      <c r="O870" s="12" t="str">
        <f t="shared" si="31"/>
        <v>Good</v>
      </c>
      <c r="P870" s="27">
        <f t="shared" si="32"/>
        <v>1839</v>
      </c>
      <c r="Q870" s="25">
        <f t="shared" si="33"/>
        <v>1839</v>
      </c>
    </row>
    <row r="871" spans="6:17" ht="15.75" customHeight="1" x14ac:dyDescent="0.2">
      <c r="F871" s="16">
        <v>44865.635716080789</v>
      </c>
      <c r="G871" s="34">
        <v>44873.041345304613</v>
      </c>
      <c r="H871" s="27">
        <v>1828</v>
      </c>
      <c r="I871" s="27">
        <f t="shared" si="27"/>
        <v>-764.65463351210815</v>
      </c>
      <c r="J871" s="27">
        <f t="shared" si="28"/>
        <v>4310.30272735375</v>
      </c>
      <c r="K871" s="26" t="str">
        <f t="shared" si="34"/>
        <v>Good</v>
      </c>
      <c r="L871" s="25">
        <f t="shared" si="35"/>
        <v>1828</v>
      </c>
      <c r="M871" s="25">
        <f t="shared" si="29"/>
        <v>674.62057901529738</v>
      </c>
      <c r="N871" s="27">
        <f t="shared" si="30"/>
        <v>2778.601708374732</v>
      </c>
      <c r="O871" s="12" t="str">
        <f t="shared" si="31"/>
        <v>Good</v>
      </c>
      <c r="P871" s="27">
        <f t="shared" si="32"/>
        <v>1828</v>
      </c>
      <c r="Q871" s="25">
        <f t="shared" si="33"/>
        <v>1828</v>
      </c>
    </row>
    <row r="872" spans="6:17" ht="15.75" customHeight="1" x14ac:dyDescent="0.2">
      <c r="F872" s="16">
        <v>44865.097276488421</v>
      </c>
      <c r="G872" s="34">
        <v>44872.437866932953</v>
      </c>
      <c r="H872" s="27">
        <v>1982</v>
      </c>
      <c r="I872" s="27">
        <f t="shared" si="27"/>
        <v>-764.65463351210815</v>
      </c>
      <c r="J872" s="27">
        <f t="shared" si="28"/>
        <v>4310.30272735375</v>
      </c>
      <c r="K872" s="26" t="str">
        <f t="shared" si="34"/>
        <v>Good</v>
      </c>
      <c r="L872" s="25">
        <f t="shared" si="35"/>
        <v>1982</v>
      </c>
      <c r="M872" s="25">
        <f t="shared" si="29"/>
        <v>674.62057901529738</v>
      </c>
      <c r="N872" s="27">
        <f t="shared" si="30"/>
        <v>2778.601708374732</v>
      </c>
      <c r="O872" s="12" t="str">
        <f t="shared" si="31"/>
        <v>Good</v>
      </c>
      <c r="P872" s="27">
        <f t="shared" si="32"/>
        <v>1982</v>
      </c>
      <c r="Q872" s="25">
        <f t="shared" si="33"/>
        <v>1982</v>
      </c>
    </row>
    <row r="873" spans="6:17" ht="15.75" customHeight="1" x14ac:dyDescent="0.2">
      <c r="F873" s="16">
        <v>44862.762694972771</v>
      </c>
      <c r="G873" s="34">
        <v>44869.602950494787</v>
      </c>
      <c r="H873" s="27">
        <v>2025</v>
      </c>
      <c r="I873" s="27">
        <f t="shared" si="27"/>
        <v>-764.65463351210815</v>
      </c>
      <c r="J873" s="27">
        <f t="shared" si="28"/>
        <v>4310.30272735375</v>
      </c>
      <c r="K873" s="26" t="str">
        <f t="shared" si="34"/>
        <v>Good</v>
      </c>
      <c r="L873" s="25">
        <f t="shared" si="35"/>
        <v>2025</v>
      </c>
      <c r="M873" s="25">
        <f t="shared" si="29"/>
        <v>674.62057901529738</v>
      </c>
      <c r="N873" s="27">
        <f t="shared" si="30"/>
        <v>2778.601708374732</v>
      </c>
      <c r="O873" s="12" t="str">
        <f t="shared" si="31"/>
        <v>Good</v>
      </c>
      <c r="P873" s="27">
        <f t="shared" si="32"/>
        <v>2025</v>
      </c>
      <c r="Q873" s="25">
        <f t="shared" si="33"/>
        <v>2025</v>
      </c>
    </row>
    <row r="874" spans="6:17" ht="15.75" customHeight="1" x14ac:dyDescent="0.2">
      <c r="F874" s="16">
        <v>44862.218245431359</v>
      </c>
      <c r="G874" s="34">
        <v>44869.033120321255</v>
      </c>
      <c r="H874" s="27">
        <v>1870</v>
      </c>
      <c r="I874" s="27">
        <f t="shared" si="27"/>
        <v>-764.65463351210815</v>
      </c>
      <c r="J874" s="27">
        <f t="shared" si="28"/>
        <v>4310.30272735375</v>
      </c>
      <c r="K874" s="26" t="str">
        <f t="shared" si="34"/>
        <v>Good</v>
      </c>
      <c r="L874" s="25">
        <f t="shared" si="35"/>
        <v>1870</v>
      </c>
      <c r="M874" s="25">
        <f t="shared" si="29"/>
        <v>674.62057901529738</v>
      </c>
      <c r="N874" s="27">
        <f t="shared" si="30"/>
        <v>2778.601708374732</v>
      </c>
      <c r="O874" s="12" t="str">
        <f t="shared" si="31"/>
        <v>Good</v>
      </c>
      <c r="P874" s="27">
        <f t="shared" si="32"/>
        <v>1870</v>
      </c>
      <c r="Q874" s="25">
        <f t="shared" si="33"/>
        <v>1870</v>
      </c>
    </row>
    <row r="875" spans="6:17" ht="15.75" customHeight="1" x14ac:dyDescent="0.2">
      <c r="F875" s="16">
        <v>44861.637445013184</v>
      </c>
      <c r="G875" s="34">
        <v>44868.469026840627</v>
      </c>
      <c r="H875" s="27">
        <v>2080</v>
      </c>
      <c r="I875" s="27">
        <f t="shared" si="27"/>
        <v>-764.65463351210815</v>
      </c>
      <c r="J875" s="27">
        <f t="shared" si="28"/>
        <v>4310.30272735375</v>
      </c>
      <c r="K875" s="26" t="str">
        <f t="shared" si="34"/>
        <v>Good</v>
      </c>
      <c r="L875" s="25">
        <f t="shared" si="35"/>
        <v>2080</v>
      </c>
      <c r="M875" s="25">
        <f t="shared" si="29"/>
        <v>674.62057901529738</v>
      </c>
      <c r="N875" s="27">
        <f t="shared" si="30"/>
        <v>2778.601708374732</v>
      </c>
      <c r="O875" s="12" t="str">
        <f t="shared" si="31"/>
        <v>Good</v>
      </c>
      <c r="P875" s="27">
        <f t="shared" si="32"/>
        <v>2080</v>
      </c>
      <c r="Q875" s="25">
        <f t="shared" si="33"/>
        <v>2080</v>
      </c>
    </row>
    <row r="876" spans="6:17" ht="15.75" customHeight="1" x14ac:dyDescent="0.2">
      <c r="F876" s="16">
        <v>44861.084900692127</v>
      </c>
      <c r="G876" s="34">
        <v>44867.93977067947</v>
      </c>
      <c r="H876" s="27">
        <v>1906</v>
      </c>
      <c r="I876" s="27">
        <f t="shared" si="27"/>
        <v>-764.65463351210815</v>
      </c>
      <c r="J876" s="27">
        <f t="shared" si="28"/>
        <v>4310.30272735375</v>
      </c>
      <c r="K876" s="26" t="str">
        <f t="shared" si="34"/>
        <v>Good</v>
      </c>
      <c r="L876" s="25">
        <f t="shared" si="35"/>
        <v>1906</v>
      </c>
      <c r="M876" s="25">
        <f t="shared" si="29"/>
        <v>674.62057901529738</v>
      </c>
      <c r="N876" s="27">
        <f t="shared" si="30"/>
        <v>2778.601708374732</v>
      </c>
      <c r="O876" s="12" t="str">
        <f t="shared" si="31"/>
        <v>Good</v>
      </c>
      <c r="P876" s="27">
        <f t="shared" si="32"/>
        <v>1906</v>
      </c>
      <c r="Q876" s="25">
        <f t="shared" si="33"/>
        <v>1906</v>
      </c>
    </row>
    <row r="877" spans="6:17" ht="15.75" customHeight="1" x14ac:dyDescent="0.2">
      <c r="F877" s="16">
        <v>44860.473748458484</v>
      </c>
      <c r="G877" s="34">
        <v>44867.329157478147</v>
      </c>
      <c r="H877" s="27">
        <v>1885</v>
      </c>
      <c r="I877" s="27">
        <f t="shared" si="27"/>
        <v>-764.65463351210815</v>
      </c>
      <c r="J877" s="27">
        <f t="shared" si="28"/>
        <v>4310.30272735375</v>
      </c>
      <c r="K877" s="26" t="str">
        <f t="shared" si="34"/>
        <v>Good</v>
      </c>
      <c r="L877" s="25">
        <f t="shared" si="35"/>
        <v>1885</v>
      </c>
      <c r="M877" s="25">
        <f t="shared" si="29"/>
        <v>674.62057901529738</v>
      </c>
      <c r="N877" s="27">
        <f t="shared" si="30"/>
        <v>2778.601708374732</v>
      </c>
      <c r="O877" s="12" t="str">
        <f t="shared" si="31"/>
        <v>Good</v>
      </c>
      <c r="P877" s="27">
        <f t="shared" si="32"/>
        <v>1885</v>
      </c>
      <c r="Q877" s="25">
        <f t="shared" si="33"/>
        <v>1885</v>
      </c>
    </row>
    <row r="878" spans="6:17" ht="15.75" customHeight="1" x14ac:dyDescent="0.2">
      <c r="F878" s="16">
        <v>44859.913062956643</v>
      </c>
      <c r="G878" s="34">
        <v>44866.770762750632</v>
      </c>
      <c r="H878" s="27">
        <v>1752</v>
      </c>
      <c r="I878" s="27">
        <f t="shared" si="27"/>
        <v>-764.65463351210815</v>
      </c>
      <c r="J878" s="27">
        <f t="shared" si="28"/>
        <v>4310.30272735375</v>
      </c>
      <c r="K878" s="26" t="str">
        <f t="shared" si="34"/>
        <v>Good</v>
      </c>
      <c r="L878" s="25">
        <f t="shared" si="35"/>
        <v>1752</v>
      </c>
      <c r="M878" s="25">
        <f t="shared" si="29"/>
        <v>674.62057901529738</v>
      </c>
      <c r="N878" s="27">
        <f t="shared" si="30"/>
        <v>2778.601708374732</v>
      </c>
      <c r="O878" s="12" t="str">
        <f t="shared" si="31"/>
        <v>Good</v>
      </c>
      <c r="P878" s="27">
        <f t="shared" si="32"/>
        <v>1752</v>
      </c>
      <c r="Q878" s="25">
        <f t="shared" si="33"/>
        <v>1752</v>
      </c>
    </row>
    <row r="879" spans="6:17" ht="15.75" customHeight="1" x14ac:dyDescent="0.2">
      <c r="F879" s="16">
        <v>44859.326486445461</v>
      </c>
      <c r="G879" s="34">
        <v>44866.161939390819</v>
      </c>
      <c r="H879" s="27">
        <v>1842</v>
      </c>
      <c r="I879" s="27">
        <f t="shared" si="27"/>
        <v>-764.65463351210815</v>
      </c>
      <c r="J879" s="27">
        <f t="shared" si="28"/>
        <v>4310.30272735375</v>
      </c>
      <c r="K879" s="26" t="str">
        <f t="shared" si="34"/>
        <v>Good</v>
      </c>
      <c r="L879" s="25">
        <f t="shared" si="35"/>
        <v>1842</v>
      </c>
      <c r="M879" s="25">
        <f t="shared" si="29"/>
        <v>674.62057901529738</v>
      </c>
      <c r="N879" s="27">
        <f t="shared" si="30"/>
        <v>2778.601708374732</v>
      </c>
      <c r="O879" s="12" t="str">
        <f t="shared" si="31"/>
        <v>Good</v>
      </c>
      <c r="P879" s="27">
        <f t="shared" si="32"/>
        <v>1842</v>
      </c>
      <c r="Q879" s="25">
        <f t="shared" si="33"/>
        <v>1842</v>
      </c>
    </row>
    <row r="880" spans="6:17" ht="15.75" customHeight="1" x14ac:dyDescent="0.2">
      <c r="F880" s="16">
        <v>44858.780665803541</v>
      </c>
      <c r="G880" s="34">
        <v>44865.549764466261</v>
      </c>
      <c r="H880" s="27">
        <v>1664</v>
      </c>
      <c r="I880" s="27">
        <f t="shared" si="27"/>
        <v>-764.65463351210815</v>
      </c>
      <c r="J880" s="27">
        <f t="shared" si="28"/>
        <v>4310.30272735375</v>
      </c>
      <c r="K880" s="26" t="str">
        <f t="shared" si="34"/>
        <v>Good</v>
      </c>
      <c r="L880" s="25">
        <f t="shared" si="35"/>
        <v>1664</v>
      </c>
      <c r="M880" s="25">
        <f t="shared" si="29"/>
        <v>674.62057901529738</v>
      </c>
      <c r="N880" s="27">
        <f t="shared" si="30"/>
        <v>2778.601708374732</v>
      </c>
      <c r="O880" s="12" t="str">
        <f t="shared" si="31"/>
        <v>Good</v>
      </c>
      <c r="P880" s="27">
        <f t="shared" si="32"/>
        <v>1664</v>
      </c>
      <c r="Q880" s="25">
        <f t="shared" si="33"/>
        <v>1664</v>
      </c>
    </row>
    <row r="881" spans="6:17" ht="15.75" customHeight="1" x14ac:dyDescent="0.2">
      <c r="F881" s="16">
        <v>44858.214414866197</v>
      </c>
      <c r="G881" s="34">
        <v>44862.632930963438</v>
      </c>
      <c r="H881" s="27">
        <v>1808</v>
      </c>
      <c r="I881" s="27">
        <f t="shared" si="27"/>
        <v>-764.65463351210815</v>
      </c>
      <c r="J881" s="27">
        <f t="shared" si="28"/>
        <v>4310.30272735375</v>
      </c>
      <c r="K881" s="26" t="str">
        <f t="shared" si="34"/>
        <v>Good</v>
      </c>
      <c r="L881" s="25">
        <f t="shared" si="35"/>
        <v>1808</v>
      </c>
      <c r="M881" s="25">
        <f t="shared" si="29"/>
        <v>674.62057901529738</v>
      </c>
      <c r="N881" s="27">
        <f t="shared" si="30"/>
        <v>2778.601708374732</v>
      </c>
      <c r="O881" s="12" t="str">
        <f t="shared" si="31"/>
        <v>Good</v>
      </c>
      <c r="P881" s="27">
        <f t="shared" si="32"/>
        <v>1808</v>
      </c>
      <c r="Q881" s="25">
        <f t="shared" si="33"/>
        <v>1808</v>
      </c>
    </row>
    <row r="882" spans="6:17" ht="15.75" customHeight="1" x14ac:dyDescent="0.2">
      <c r="F882" s="16">
        <v>44855.90209823817</v>
      </c>
      <c r="G882" s="34">
        <v>44862.055181135402</v>
      </c>
      <c r="H882" s="27">
        <v>1904</v>
      </c>
      <c r="I882" s="27">
        <f t="shared" si="27"/>
        <v>-764.65463351210815</v>
      </c>
      <c r="J882" s="27">
        <f t="shared" si="28"/>
        <v>4310.30272735375</v>
      </c>
      <c r="K882" s="26" t="str">
        <f t="shared" si="34"/>
        <v>Good</v>
      </c>
      <c r="L882" s="25">
        <f t="shared" si="35"/>
        <v>1904</v>
      </c>
      <c r="M882" s="25">
        <f t="shared" si="29"/>
        <v>674.62057901529738</v>
      </c>
      <c r="N882" s="27">
        <f t="shared" si="30"/>
        <v>2778.601708374732</v>
      </c>
      <c r="O882" s="12" t="str">
        <f t="shared" si="31"/>
        <v>Good</v>
      </c>
      <c r="P882" s="27">
        <f t="shared" si="32"/>
        <v>1904</v>
      </c>
      <c r="Q882" s="25">
        <f t="shared" si="33"/>
        <v>1904</v>
      </c>
    </row>
    <row r="883" spans="6:17" ht="15.75" customHeight="1" x14ac:dyDescent="0.2">
      <c r="F883" s="16">
        <v>44855.372904919102</v>
      </c>
      <c r="G883" s="34">
        <v>44861.502043611748</v>
      </c>
      <c r="H883" s="27">
        <v>1904</v>
      </c>
      <c r="I883" s="27">
        <f t="shared" si="27"/>
        <v>-764.65463351210815</v>
      </c>
      <c r="J883" s="27">
        <f t="shared" si="28"/>
        <v>4310.30272735375</v>
      </c>
      <c r="K883" s="26" t="str">
        <f t="shared" si="34"/>
        <v>Good</v>
      </c>
      <c r="L883" s="25">
        <f t="shared" si="35"/>
        <v>1904</v>
      </c>
      <c r="M883" s="25">
        <f t="shared" si="29"/>
        <v>674.62057901529738</v>
      </c>
      <c r="N883" s="27">
        <f t="shared" si="30"/>
        <v>2778.601708374732</v>
      </c>
      <c r="O883" s="12" t="str">
        <f t="shared" si="31"/>
        <v>Good</v>
      </c>
      <c r="P883" s="27">
        <f t="shared" si="32"/>
        <v>1904</v>
      </c>
      <c r="Q883" s="25">
        <f t="shared" si="33"/>
        <v>1904</v>
      </c>
    </row>
    <row r="884" spans="6:17" ht="15.75" customHeight="1" x14ac:dyDescent="0.2">
      <c r="F884" s="16">
        <v>44854.767771854647</v>
      </c>
      <c r="G884" s="34">
        <v>44860.905239128377</v>
      </c>
      <c r="H884" s="27">
        <v>1876</v>
      </c>
      <c r="I884" s="27">
        <f t="shared" si="27"/>
        <v>-764.65463351210815</v>
      </c>
      <c r="J884" s="27">
        <f t="shared" si="28"/>
        <v>4310.30272735375</v>
      </c>
      <c r="K884" s="26" t="str">
        <f t="shared" si="34"/>
        <v>Good</v>
      </c>
      <c r="L884" s="25">
        <f t="shared" si="35"/>
        <v>1876</v>
      </c>
      <c r="M884" s="25">
        <f t="shared" si="29"/>
        <v>674.62057901529738</v>
      </c>
      <c r="N884" s="27">
        <f t="shared" si="30"/>
        <v>2778.601708374732</v>
      </c>
      <c r="O884" s="12" t="str">
        <f t="shared" si="31"/>
        <v>Good</v>
      </c>
      <c r="P884" s="27">
        <f t="shared" si="32"/>
        <v>1876</v>
      </c>
      <c r="Q884" s="25">
        <f t="shared" si="33"/>
        <v>1876</v>
      </c>
    </row>
    <row r="885" spans="6:17" ht="15.75" customHeight="1" x14ac:dyDescent="0.2">
      <c r="F885" s="16">
        <v>44854.155243230533</v>
      </c>
      <c r="G885" s="34">
        <v>44860.345429887901</v>
      </c>
      <c r="H885" s="27">
        <v>1930</v>
      </c>
      <c r="I885" s="27">
        <f t="shared" si="27"/>
        <v>-764.65463351210815</v>
      </c>
      <c r="J885" s="27">
        <f t="shared" si="28"/>
        <v>4310.30272735375</v>
      </c>
      <c r="K885" s="26" t="str">
        <f t="shared" si="34"/>
        <v>Good</v>
      </c>
      <c r="L885" s="25">
        <f t="shared" si="35"/>
        <v>1930</v>
      </c>
      <c r="M885" s="25">
        <f t="shared" si="29"/>
        <v>674.62057901529738</v>
      </c>
      <c r="N885" s="27">
        <f t="shared" si="30"/>
        <v>2778.601708374732</v>
      </c>
      <c r="O885" s="12" t="str">
        <f t="shared" si="31"/>
        <v>Good</v>
      </c>
      <c r="P885" s="27">
        <f t="shared" si="32"/>
        <v>1930</v>
      </c>
      <c r="Q885" s="25">
        <f t="shared" si="33"/>
        <v>1930</v>
      </c>
    </row>
    <row r="886" spans="6:17" ht="15.75" customHeight="1" x14ac:dyDescent="0.2">
      <c r="F886" s="16">
        <v>44853.575664998818</v>
      </c>
      <c r="G886" s="34">
        <v>44859.73130448327</v>
      </c>
      <c r="H886" s="27">
        <v>1791</v>
      </c>
      <c r="I886" s="27">
        <f t="shared" si="27"/>
        <v>-764.65463351210815</v>
      </c>
      <c r="J886" s="27">
        <f t="shared" si="28"/>
        <v>4310.30272735375</v>
      </c>
      <c r="K886" s="26" t="str">
        <f t="shared" si="34"/>
        <v>Good</v>
      </c>
      <c r="L886" s="25">
        <f t="shared" si="35"/>
        <v>1791</v>
      </c>
      <c r="M886" s="25">
        <f t="shared" si="29"/>
        <v>674.62057901529738</v>
      </c>
      <c r="N886" s="27">
        <f t="shared" si="30"/>
        <v>2778.601708374732</v>
      </c>
      <c r="O886" s="12" t="str">
        <f t="shared" si="31"/>
        <v>Good</v>
      </c>
      <c r="P886" s="27">
        <f t="shared" si="32"/>
        <v>1791</v>
      </c>
      <c r="Q886" s="25">
        <f t="shared" si="33"/>
        <v>1791</v>
      </c>
    </row>
    <row r="887" spans="6:17" ht="15.75" customHeight="1" x14ac:dyDescent="0.2">
      <c r="F887" s="16">
        <v>44853.039743497859</v>
      </c>
      <c r="G887" s="34">
        <v>44859.164419214409</v>
      </c>
      <c r="H887" s="27">
        <v>1654</v>
      </c>
      <c r="I887" s="27">
        <f t="shared" si="27"/>
        <v>-764.65463351210815</v>
      </c>
      <c r="J887" s="27">
        <f t="shared" si="28"/>
        <v>4310.30272735375</v>
      </c>
      <c r="K887" s="26" t="str">
        <f t="shared" si="34"/>
        <v>Good</v>
      </c>
      <c r="L887" s="25">
        <f t="shared" si="35"/>
        <v>1654</v>
      </c>
      <c r="M887" s="25">
        <f t="shared" si="29"/>
        <v>674.62057901529738</v>
      </c>
      <c r="N887" s="27">
        <f t="shared" si="30"/>
        <v>2778.601708374732</v>
      </c>
      <c r="O887" s="12" t="str">
        <f t="shared" si="31"/>
        <v>Good</v>
      </c>
      <c r="P887" s="27">
        <f t="shared" si="32"/>
        <v>1654</v>
      </c>
      <c r="Q887" s="25">
        <f t="shared" si="33"/>
        <v>1654</v>
      </c>
    </row>
    <row r="888" spans="6:17" ht="15.75" customHeight="1" x14ac:dyDescent="0.2">
      <c r="F888" s="16">
        <v>44852.425841483644</v>
      </c>
      <c r="G888" s="34">
        <v>44858.556908627426</v>
      </c>
      <c r="H888" s="27">
        <v>1931</v>
      </c>
      <c r="I888" s="27">
        <f t="shared" si="27"/>
        <v>-764.65463351210815</v>
      </c>
      <c r="J888" s="27">
        <f t="shared" si="28"/>
        <v>4310.30272735375</v>
      </c>
      <c r="K888" s="26" t="str">
        <f t="shared" si="34"/>
        <v>Good</v>
      </c>
      <c r="L888" s="25">
        <f t="shared" si="35"/>
        <v>1931</v>
      </c>
      <c r="M888" s="25">
        <f t="shared" si="29"/>
        <v>674.62057901529738</v>
      </c>
      <c r="N888" s="27">
        <f t="shared" si="30"/>
        <v>2778.601708374732</v>
      </c>
      <c r="O888" s="12" t="str">
        <f t="shared" si="31"/>
        <v>Good</v>
      </c>
      <c r="P888" s="27">
        <f t="shared" si="32"/>
        <v>1931</v>
      </c>
      <c r="Q888" s="25">
        <f t="shared" si="33"/>
        <v>1931</v>
      </c>
    </row>
    <row r="889" spans="6:17" ht="15.75" customHeight="1" x14ac:dyDescent="0.2">
      <c r="F889" s="16">
        <v>44851.884327802902</v>
      </c>
      <c r="G889" s="34">
        <v>44855.713195079501</v>
      </c>
      <c r="H889" s="27">
        <v>1740</v>
      </c>
      <c r="I889" s="27">
        <f t="shared" si="27"/>
        <v>-764.65463351210815</v>
      </c>
      <c r="J889" s="27">
        <f t="shared" si="28"/>
        <v>4310.30272735375</v>
      </c>
      <c r="K889" s="26" t="str">
        <f t="shared" si="34"/>
        <v>Good</v>
      </c>
      <c r="L889" s="25">
        <f t="shared" si="35"/>
        <v>1740</v>
      </c>
      <c r="M889" s="25">
        <f t="shared" si="29"/>
        <v>674.62057901529738</v>
      </c>
      <c r="N889" s="27">
        <f t="shared" si="30"/>
        <v>2778.601708374732</v>
      </c>
      <c r="O889" s="12" t="str">
        <f t="shared" si="31"/>
        <v>Good</v>
      </c>
      <c r="P889" s="27">
        <f t="shared" si="32"/>
        <v>1740</v>
      </c>
      <c r="Q889" s="25">
        <f t="shared" si="33"/>
        <v>1740</v>
      </c>
    </row>
    <row r="890" spans="6:17" ht="15.75" customHeight="1" x14ac:dyDescent="0.2">
      <c r="F890" s="16">
        <v>44851.32798813939</v>
      </c>
      <c r="G890" s="34">
        <v>44855.17901951541</v>
      </c>
      <c r="H890" s="27">
        <v>1715</v>
      </c>
      <c r="I890" s="27">
        <f t="shared" si="27"/>
        <v>-764.65463351210815</v>
      </c>
      <c r="J890" s="27">
        <f t="shared" si="28"/>
        <v>4310.30272735375</v>
      </c>
      <c r="K890" s="26" t="str">
        <f t="shared" si="34"/>
        <v>Good</v>
      </c>
      <c r="L890" s="25">
        <f t="shared" si="35"/>
        <v>1715</v>
      </c>
      <c r="M890" s="25">
        <f t="shared" si="29"/>
        <v>674.62057901529738</v>
      </c>
      <c r="N890" s="27">
        <f t="shared" si="30"/>
        <v>2778.601708374732</v>
      </c>
      <c r="O890" s="12" t="str">
        <f t="shared" si="31"/>
        <v>Good</v>
      </c>
      <c r="P890" s="27">
        <f t="shared" si="32"/>
        <v>1715</v>
      </c>
      <c r="Q890" s="25">
        <f t="shared" si="33"/>
        <v>1715</v>
      </c>
    </row>
    <row r="891" spans="6:17" ht="15.75" customHeight="1" x14ac:dyDescent="0.2">
      <c r="F891" s="16">
        <v>44848.482001774857</v>
      </c>
      <c r="G891" s="34">
        <v>44854.627081631465</v>
      </c>
      <c r="H891" s="27">
        <v>1593</v>
      </c>
      <c r="I891" s="27">
        <f t="shared" si="27"/>
        <v>-764.65463351210815</v>
      </c>
      <c r="J891" s="27">
        <f t="shared" si="28"/>
        <v>4310.30272735375</v>
      </c>
      <c r="K891" s="26" t="str">
        <f t="shared" si="34"/>
        <v>Good</v>
      </c>
      <c r="L891" s="25">
        <f t="shared" si="35"/>
        <v>1593</v>
      </c>
      <c r="M891" s="25">
        <f t="shared" si="29"/>
        <v>674.62057901529738</v>
      </c>
      <c r="N891" s="27">
        <f t="shared" si="30"/>
        <v>2778.601708374732</v>
      </c>
      <c r="O891" s="12" t="str">
        <f t="shared" si="31"/>
        <v>Good</v>
      </c>
      <c r="P891" s="27">
        <f t="shared" si="32"/>
        <v>1593</v>
      </c>
      <c r="Q891" s="25">
        <f t="shared" si="33"/>
        <v>1593</v>
      </c>
    </row>
    <row r="892" spans="6:17" ht="15.75" customHeight="1" x14ac:dyDescent="0.2">
      <c r="F892" s="16">
        <v>44847.936029764736</v>
      </c>
      <c r="G892" s="34">
        <v>44854.08036716994</v>
      </c>
      <c r="H892" s="27">
        <v>1779</v>
      </c>
      <c r="I892" s="27">
        <f t="shared" si="27"/>
        <v>-764.65463351210815</v>
      </c>
      <c r="J892" s="27">
        <f t="shared" si="28"/>
        <v>4310.30272735375</v>
      </c>
      <c r="K892" s="26" t="str">
        <f t="shared" si="34"/>
        <v>Good</v>
      </c>
      <c r="L892" s="25">
        <f t="shared" si="35"/>
        <v>1779</v>
      </c>
      <c r="M892" s="25">
        <f t="shared" si="29"/>
        <v>674.62057901529738</v>
      </c>
      <c r="N892" s="27">
        <f t="shared" si="30"/>
        <v>2778.601708374732</v>
      </c>
      <c r="O892" s="12" t="str">
        <f t="shared" si="31"/>
        <v>Good</v>
      </c>
      <c r="P892" s="27">
        <f t="shared" si="32"/>
        <v>1779</v>
      </c>
      <c r="Q892" s="25">
        <f t="shared" si="33"/>
        <v>1779</v>
      </c>
    </row>
    <row r="893" spans="6:17" ht="15.75" customHeight="1" x14ac:dyDescent="0.2">
      <c r="F893" s="16">
        <v>44847.376399502085</v>
      </c>
      <c r="G893" s="34">
        <v>44853.491807011342</v>
      </c>
      <c r="H893" s="27">
        <v>1741</v>
      </c>
      <c r="I893" s="27">
        <f t="shared" si="27"/>
        <v>-764.65463351210815</v>
      </c>
      <c r="J893" s="27">
        <f t="shared" si="28"/>
        <v>4310.30272735375</v>
      </c>
      <c r="K893" s="26" t="str">
        <f t="shared" si="34"/>
        <v>Good</v>
      </c>
      <c r="L893" s="25">
        <f t="shared" si="35"/>
        <v>1741</v>
      </c>
      <c r="M893" s="25">
        <f t="shared" si="29"/>
        <v>674.62057901529738</v>
      </c>
      <c r="N893" s="27">
        <f t="shared" si="30"/>
        <v>2778.601708374732</v>
      </c>
      <c r="O893" s="12" t="str">
        <f t="shared" si="31"/>
        <v>Good</v>
      </c>
      <c r="P893" s="27">
        <f t="shared" si="32"/>
        <v>1741</v>
      </c>
      <c r="Q893" s="25">
        <f t="shared" si="33"/>
        <v>1741</v>
      </c>
    </row>
    <row r="894" spans="6:17" ht="15.75" customHeight="1" x14ac:dyDescent="0.2">
      <c r="F894" s="16">
        <v>44846.794543982141</v>
      </c>
      <c r="G894" s="34">
        <v>44852.912087175246</v>
      </c>
      <c r="H894" s="27">
        <v>1770</v>
      </c>
      <c r="I894" s="27">
        <f t="shared" si="27"/>
        <v>-764.65463351210815</v>
      </c>
      <c r="J894" s="27">
        <f t="shared" si="28"/>
        <v>4310.30272735375</v>
      </c>
      <c r="K894" s="26" t="str">
        <f t="shared" si="34"/>
        <v>Good</v>
      </c>
      <c r="L894" s="25">
        <f t="shared" si="35"/>
        <v>1770</v>
      </c>
      <c r="M894" s="25">
        <f t="shared" si="29"/>
        <v>674.62057901529738</v>
      </c>
      <c r="N894" s="27">
        <f t="shared" si="30"/>
        <v>2778.601708374732</v>
      </c>
      <c r="O894" s="12" t="str">
        <f t="shared" si="31"/>
        <v>Good</v>
      </c>
      <c r="P894" s="27">
        <f t="shared" si="32"/>
        <v>1770</v>
      </c>
      <c r="Q894" s="25">
        <f t="shared" si="33"/>
        <v>1770</v>
      </c>
    </row>
    <row r="895" spans="6:17" ht="15.75" customHeight="1" x14ac:dyDescent="0.2">
      <c r="F895" s="16">
        <v>44846.252981152153</v>
      </c>
      <c r="G895" s="34">
        <v>44852.370185935717</v>
      </c>
      <c r="H895" s="27">
        <v>1511</v>
      </c>
      <c r="I895" s="27">
        <f t="shared" si="27"/>
        <v>-764.65463351210815</v>
      </c>
      <c r="J895" s="27">
        <f t="shared" si="28"/>
        <v>4310.30272735375</v>
      </c>
      <c r="K895" s="26" t="str">
        <f t="shared" si="34"/>
        <v>Good</v>
      </c>
      <c r="L895" s="25">
        <f t="shared" si="35"/>
        <v>1511</v>
      </c>
      <c r="M895" s="25">
        <f t="shared" si="29"/>
        <v>674.62057901529738</v>
      </c>
      <c r="N895" s="27">
        <f t="shared" si="30"/>
        <v>2778.601708374732</v>
      </c>
      <c r="O895" s="12" t="str">
        <f t="shared" si="31"/>
        <v>Good</v>
      </c>
      <c r="P895" s="27">
        <f t="shared" si="32"/>
        <v>1511</v>
      </c>
      <c r="Q895" s="25">
        <f t="shared" si="33"/>
        <v>1511</v>
      </c>
    </row>
    <row r="896" spans="6:17" ht="15.75" customHeight="1" x14ac:dyDescent="0.2">
      <c r="F896" s="16">
        <v>44845.640604348606</v>
      </c>
      <c r="G896" s="34">
        <v>44851.786177441776</v>
      </c>
      <c r="H896" s="27">
        <v>1589</v>
      </c>
      <c r="I896" s="27">
        <f t="shared" si="27"/>
        <v>-764.65463351210815</v>
      </c>
      <c r="J896" s="27">
        <f t="shared" si="28"/>
        <v>4310.30272735375</v>
      </c>
      <c r="K896" s="26" t="str">
        <f t="shared" si="34"/>
        <v>Good</v>
      </c>
      <c r="L896" s="25">
        <f t="shared" si="35"/>
        <v>1589</v>
      </c>
      <c r="M896" s="25">
        <f t="shared" si="29"/>
        <v>674.62057901529738</v>
      </c>
      <c r="N896" s="27">
        <f t="shared" si="30"/>
        <v>2778.601708374732</v>
      </c>
      <c r="O896" s="12" t="str">
        <f t="shared" si="31"/>
        <v>Good</v>
      </c>
      <c r="P896" s="27">
        <f t="shared" si="32"/>
        <v>1589</v>
      </c>
      <c r="Q896" s="25">
        <f t="shared" si="33"/>
        <v>1589</v>
      </c>
    </row>
    <row r="897" spans="6:17" ht="15.75" customHeight="1" x14ac:dyDescent="0.2">
      <c r="F897" s="16">
        <v>44845.064038827491</v>
      </c>
      <c r="G897" s="34">
        <v>44851.239322414534</v>
      </c>
      <c r="H897" s="27">
        <v>1550</v>
      </c>
      <c r="I897" s="27">
        <f t="shared" si="27"/>
        <v>-764.65463351210815</v>
      </c>
      <c r="J897" s="27">
        <f t="shared" si="28"/>
        <v>4310.30272735375</v>
      </c>
      <c r="K897" s="26" t="str">
        <f t="shared" si="34"/>
        <v>Good</v>
      </c>
      <c r="L897" s="25">
        <f t="shared" si="35"/>
        <v>1550</v>
      </c>
      <c r="M897" s="25">
        <f t="shared" si="29"/>
        <v>674.62057901529738</v>
      </c>
      <c r="N897" s="27">
        <f t="shared" si="30"/>
        <v>2778.601708374732</v>
      </c>
      <c r="O897" s="12" t="str">
        <f t="shared" si="31"/>
        <v>Good</v>
      </c>
      <c r="P897" s="27">
        <f t="shared" si="32"/>
        <v>1550</v>
      </c>
      <c r="Q897" s="25">
        <f t="shared" si="33"/>
        <v>1550</v>
      </c>
    </row>
    <row r="898" spans="6:17" ht="15.75" customHeight="1" x14ac:dyDescent="0.2">
      <c r="F898" s="16">
        <v>44844.520479140418</v>
      </c>
      <c r="G898" s="34">
        <v>44848.434268244746</v>
      </c>
      <c r="H898" s="27">
        <v>1792</v>
      </c>
      <c r="I898" s="27">
        <f t="shared" si="27"/>
        <v>-764.65463351210815</v>
      </c>
      <c r="J898" s="27">
        <f t="shared" si="28"/>
        <v>4310.30272735375</v>
      </c>
      <c r="K898" s="26" t="str">
        <f t="shared" si="34"/>
        <v>Good</v>
      </c>
      <c r="L898" s="25">
        <f t="shared" si="35"/>
        <v>1792</v>
      </c>
      <c r="M898" s="25">
        <f t="shared" si="29"/>
        <v>674.62057901529738</v>
      </c>
      <c r="N898" s="27">
        <f t="shared" si="30"/>
        <v>2778.601708374732</v>
      </c>
      <c r="O898" s="12" t="str">
        <f t="shared" si="31"/>
        <v>Good</v>
      </c>
      <c r="P898" s="27">
        <f t="shared" si="32"/>
        <v>1792</v>
      </c>
      <c r="Q898" s="25">
        <f t="shared" si="33"/>
        <v>1792</v>
      </c>
    </row>
    <row r="899" spans="6:17" ht="15.75" customHeight="1" x14ac:dyDescent="0.2">
      <c r="F899" s="16">
        <v>44841.578921065637</v>
      </c>
      <c r="G899" s="34">
        <v>44847.902598379427</v>
      </c>
      <c r="H899" s="27">
        <v>1670</v>
      </c>
      <c r="I899" s="27">
        <f t="shared" si="27"/>
        <v>-764.65463351210815</v>
      </c>
      <c r="J899" s="27">
        <f t="shared" si="28"/>
        <v>4310.30272735375</v>
      </c>
      <c r="K899" s="26" t="str">
        <f t="shared" si="34"/>
        <v>Good</v>
      </c>
      <c r="L899" s="25">
        <f t="shared" si="35"/>
        <v>1670</v>
      </c>
      <c r="M899" s="25">
        <f t="shared" si="29"/>
        <v>674.62057901529738</v>
      </c>
      <c r="N899" s="27">
        <f t="shared" si="30"/>
        <v>2778.601708374732</v>
      </c>
      <c r="O899" s="12" t="str">
        <f t="shared" si="31"/>
        <v>Good</v>
      </c>
      <c r="P899" s="27">
        <f t="shared" si="32"/>
        <v>1670</v>
      </c>
      <c r="Q899" s="25">
        <f t="shared" si="33"/>
        <v>1670</v>
      </c>
    </row>
    <row r="900" spans="6:17" ht="15.75" customHeight="1" x14ac:dyDescent="0.2">
      <c r="F900" s="16">
        <v>44841.003527409041</v>
      </c>
      <c r="G900" s="34">
        <v>44847.293064983409</v>
      </c>
      <c r="H900" s="27">
        <v>1488</v>
      </c>
      <c r="I900" s="27">
        <f t="shared" si="27"/>
        <v>-764.65463351210815</v>
      </c>
      <c r="J900" s="27">
        <f t="shared" si="28"/>
        <v>4310.30272735375</v>
      </c>
      <c r="K900" s="26" t="str">
        <f t="shared" si="34"/>
        <v>Good</v>
      </c>
      <c r="L900" s="25">
        <f t="shared" si="35"/>
        <v>1488</v>
      </c>
      <c r="M900" s="25">
        <f t="shared" si="29"/>
        <v>674.62057901529738</v>
      </c>
      <c r="N900" s="27">
        <f t="shared" si="30"/>
        <v>2778.601708374732</v>
      </c>
      <c r="O900" s="12" t="str">
        <f t="shared" si="31"/>
        <v>Good</v>
      </c>
      <c r="P900" s="27">
        <f t="shared" si="32"/>
        <v>1488</v>
      </c>
      <c r="Q900" s="25">
        <f t="shared" si="33"/>
        <v>1488</v>
      </c>
    </row>
    <row r="901" spans="6:17" ht="15.75" customHeight="1" x14ac:dyDescent="0.2">
      <c r="F901" s="16">
        <v>44840.395115701198</v>
      </c>
      <c r="G901" s="34">
        <v>44846.748318075042</v>
      </c>
      <c r="H901" s="27">
        <v>1528</v>
      </c>
      <c r="I901" s="27">
        <f t="shared" si="27"/>
        <v>-764.65463351210815</v>
      </c>
      <c r="J901" s="27">
        <f t="shared" si="28"/>
        <v>4310.30272735375</v>
      </c>
      <c r="K901" s="26" t="str">
        <f t="shared" si="34"/>
        <v>Good</v>
      </c>
      <c r="L901" s="25">
        <f t="shared" si="35"/>
        <v>1528</v>
      </c>
      <c r="M901" s="25">
        <f t="shared" si="29"/>
        <v>674.62057901529738</v>
      </c>
      <c r="N901" s="27">
        <f t="shared" si="30"/>
        <v>2778.601708374732</v>
      </c>
      <c r="O901" s="12" t="str">
        <f t="shared" si="31"/>
        <v>Good</v>
      </c>
      <c r="P901" s="27">
        <f t="shared" si="32"/>
        <v>1528</v>
      </c>
      <c r="Q901" s="25">
        <f t="shared" si="33"/>
        <v>1528</v>
      </c>
    </row>
    <row r="902" spans="6:17" ht="15.75" customHeight="1" x14ac:dyDescent="0.2">
      <c r="F902" s="16">
        <v>44839.835117225441</v>
      </c>
      <c r="G902" s="34">
        <v>44846.183965547199</v>
      </c>
      <c r="H902" s="27">
        <v>1745</v>
      </c>
      <c r="I902" s="27">
        <f t="shared" si="27"/>
        <v>-764.65463351210815</v>
      </c>
      <c r="J902" s="27">
        <f t="shared" si="28"/>
        <v>4310.30272735375</v>
      </c>
      <c r="K902" s="26" t="str">
        <f t="shared" si="34"/>
        <v>Good</v>
      </c>
      <c r="L902" s="25">
        <f t="shared" si="35"/>
        <v>1745</v>
      </c>
      <c r="M902" s="25">
        <f t="shared" si="29"/>
        <v>674.62057901529738</v>
      </c>
      <c r="N902" s="27">
        <f t="shared" si="30"/>
        <v>2778.601708374732</v>
      </c>
      <c r="O902" s="12" t="str">
        <f t="shared" si="31"/>
        <v>Good</v>
      </c>
      <c r="P902" s="27">
        <f t="shared" si="32"/>
        <v>1745</v>
      </c>
      <c r="Q902" s="25">
        <f t="shared" si="33"/>
        <v>1745</v>
      </c>
    </row>
    <row r="903" spans="6:17" ht="15.75" customHeight="1" x14ac:dyDescent="0.2">
      <c r="F903" s="16">
        <v>44839.25093355478</v>
      </c>
      <c r="G903" s="34">
        <v>44845.654320129448</v>
      </c>
      <c r="H903" s="27">
        <v>1481</v>
      </c>
      <c r="I903" s="27">
        <f t="shared" si="27"/>
        <v>-764.65463351210815</v>
      </c>
      <c r="J903" s="27">
        <f t="shared" si="28"/>
        <v>4310.30272735375</v>
      </c>
      <c r="K903" s="26" t="str">
        <f t="shared" si="34"/>
        <v>Good</v>
      </c>
      <c r="L903" s="25">
        <f t="shared" si="35"/>
        <v>1481</v>
      </c>
      <c r="M903" s="25">
        <f t="shared" si="29"/>
        <v>674.62057901529738</v>
      </c>
      <c r="N903" s="27">
        <f t="shared" si="30"/>
        <v>2778.601708374732</v>
      </c>
      <c r="O903" s="12" t="str">
        <f t="shared" si="31"/>
        <v>Good</v>
      </c>
      <c r="P903" s="27">
        <f t="shared" si="32"/>
        <v>1481</v>
      </c>
      <c r="Q903" s="25">
        <f t="shared" si="33"/>
        <v>1481</v>
      </c>
    </row>
    <row r="904" spans="6:17" ht="15.75" customHeight="1" x14ac:dyDescent="0.2">
      <c r="F904" s="16">
        <v>44838.681908377235</v>
      </c>
      <c r="G904" s="34">
        <v>44845.101144681728</v>
      </c>
      <c r="H904" s="27">
        <v>1649</v>
      </c>
      <c r="I904" s="27">
        <f t="shared" si="27"/>
        <v>-764.65463351210815</v>
      </c>
      <c r="J904" s="27">
        <f t="shared" si="28"/>
        <v>4310.30272735375</v>
      </c>
      <c r="K904" s="26" t="str">
        <f t="shared" si="34"/>
        <v>Good</v>
      </c>
      <c r="L904" s="25">
        <f t="shared" si="35"/>
        <v>1649</v>
      </c>
      <c r="M904" s="25">
        <f t="shared" si="29"/>
        <v>674.62057901529738</v>
      </c>
      <c r="N904" s="27">
        <f t="shared" si="30"/>
        <v>2778.601708374732</v>
      </c>
      <c r="O904" s="12" t="str">
        <f t="shared" si="31"/>
        <v>Good</v>
      </c>
      <c r="P904" s="27">
        <f t="shared" si="32"/>
        <v>1649</v>
      </c>
      <c r="Q904" s="25">
        <f t="shared" si="33"/>
        <v>1649</v>
      </c>
    </row>
    <row r="905" spans="6:17" ht="15.75" customHeight="1" x14ac:dyDescent="0.2">
      <c r="F905" s="16">
        <v>44838.138580513027</v>
      </c>
      <c r="G905" s="34">
        <v>44844.527056694467</v>
      </c>
      <c r="H905" s="27">
        <v>1532</v>
      </c>
      <c r="I905" s="27">
        <f t="shared" si="27"/>
        <v>-764.65463351210815</v>
      </c>
      <c r="J905" s="27">
        <f t="shared" si="28"/>
        <v>4310.30272735375</v>
      </c>
      <c r="K905" s="26" t="str">
        <f t="shared" si="34"/>
        <v>Good</v>
      </c>
      <c r="L905" s="25">
        <f t="shared" si="35"/>
        <v>1532</v>
      </c>
      <c r="M905" s="25">
        <f t="shared" si="29"/>
        <v>674.62057901529738</v>
      </c>
      <c r="N905" s="27">
        <f t="shared" si="30"/>
        <v>2778.601708374732</v>
      </c>
      <c r="O905" s="12" t="str">
        <f t="shared" si="31"/>
        <v>Good</v>
      </c>
      <c r="P905" s="27">
        <f t="shared" si="32"/>
        <v>1532</v>
      </c>
      <c r="Q905" s="25">
        <f t="shared" si="33"/>
        <v>1532</v>
      </c>
    </row>
    <row r="906" spans="6:17" ht="15.75" customHeight="1" x14ac:dyDescent="0.2">
      <c r="F906" s="16">
        <v>44837.578136734992</v>
      </c>
      <c r="G906" s="34">
        <v>44841.689152658299</v>
      </c>
      <c r="H906" s="27">
        <v>1688</v>
      </c>
      <c r="I906" s="27">
        <f t="shared" si="27"/>
        <v>-764.65463351210815</v>
      </c>
      <c r="J906" s="27">
        <f t="shared" si="28"/>
        <v>4310.30272735375</v>
      </c>
      <c r="K906" s="26" t="str">
        <f t="shared" si="34"/>
        <v>Good</v>
      </c>
      <c r="L906" s="25">
        <f t="shared" si="35"/>
        <v>1688</v>
      </c>
      <c r="M906" s="25">
        <f t="shared" si="29"/>
        <v>674.62057901529738</v>
      </c>
      <c r="N906" s="27">
        <f t="shared" si="30"/>
        <v>2778.601708374732</v>
      </c>
      <c r="O906" s="12" t="str">
        <f t="shared" si="31"/>
        <v>Good</v>
      </c>
      <c r="P906" s="27">
        <f t="shared" si="32"/>
        <v>1688</v>
      </c>
      <c r="Q906" s="25">
        <f t="shared" si="33"/>
        <v>1688</v>
      </c>
    </row>
    <row r="907" spans="6:17" ht="15.75" customHeight="1" x14ac:dyDescent="0.2">
      <c r="F907" s="16">
        <v>44834.786807080352</v>
      </c>
      <c r="G907" s="34">
        <v>44841.093548952915</v>
      </c>
      <c r="H907" s="27">
        <v>1702</v>
      </c>
      <c r="I907" s="27">
        <f t="shared" si="27"/>
        <v>-764.65463351210815</v>
      </c>
      <c r="J907" s="27">
        <f t="shared" si="28"/>
        <v>4310.30272735375</v>
      </c>
      <c r="K907" s="26" t="str">
        <f t="shared" si="34"/>
        <v>Good</v>
      </c>
      <c r="L907" s="25">
        <f t="shared" si="35"/>
        <v>1702</v>
      </c>
      <c r="M907" s="25">
        <f t="shared" si="29"/>
        <v>674.62057901529738</v>
      </c>
      <c r="N907" s="27">
        <f t="shared" si="30"/>
        <v>2778.601708374732</v>
      </c>
      <c r="O907" s="12" t="str">
        <f t="shared" si="31"/>
        <v>Good</v>
      </c>
      <c r="P907" s="27">
        <f t="shared" si="32"/>
        <v>1702</v>
      </c>
      <c r="Q907" s="25">
        <f t="shared" si="33"/>
        <v>1702</v>
      </c>
    </row>
    <row r="908" spans="6:17" ht="15.75" customHeight="1" x14ac:dyDescent="0.2">
      <c r="F908" s="16">
        <v>44834.191515549377</v>
      </c>
      <c r="G908" s="34">
        <v>44840.503579096185</v>
      </c>
      <c r="H908" s="27">
        <v>1440</v>
      </c>
      <c r="I908" s="27">
        <f t="shared" si="27"/>
        <v>-764.65463351210815</v>
      </c>
      <c r="J908" s="27">
        <f t="shared" si="28"/>
        <v>4310.30272735375</v>
      </c>
      <c r="K908" s="26" t="str">
        <f t="shared" si="34"/>
        <v>Good</v>
      </c>
      <c r="L908" s="25">
        <f t="shared" si="35"/>
        <v>1440</v>
      </c>
      <c r="M908" s="25">
        <f t="shared" si="29"/>
        <v>674.62057901529738</v>
      </c>
      <c r="N908" s="27">
        <f t="shared" si="30"/>
        <v>2778.601708374732</v>
      </c>
      <c r="O908" s="12" t="str">
        <f t="shared" si="31"/>
        <v>Good</v>
      </c>
      <c r="P908" s="27">
        <f t="shared" si="32"/>
        <v>1440</v>
      </c>
      <c r="Q908" s="25">
        <f t="shared" si="33"/>
        <v>1440</v>
      </c>
    </row>
    <row r="909" spans="6:17" ht="15.75" customHeight="1" x14ac:dyDescent="0.2">
      <c r="F909" s="16">
        <v>44833.653635139766</v>
      </c>
      <c r="G909" s="34">
        <v>44839.953797200789</v>
      </c>
      <c r="H909" s="27">
        <v>1803</v>
      </c>
      <c r="I909" s="27">
        <f t="shared" si="27"/>
        <v>-764.65463351210815</v>
      </c>
      <c r="J909" s="27">
        <f t="shared" si="28"/>
        <v>4310.30272735375</v>
      </c>
      <c r="K909" s="26" t="str">
        <f t="shared" si="34"/>
        <v>Good</v>
      </c>
      <c r="L909" s="25">
        <f t="shared" si="35"/>
        <v>1803</v>
      </c>
      <c r="M909" s="25">
        <f t="shared" si="29"/>
        <v>674.62057901529738</v>
      </c>
      <c r="N909" s="27">
        <f t="shared" si="30"/>
        <v>2778.601708374732</v>
      </c>
      <c r="O909" s="12" t="str">
        <f t="shared" si="31"/>
        <v>Good</v>
      </c>
      <c r="P909" s="27">
        <f t="shared" si="32"/>
        <v>1803</v>
      </c>
      <c r="Q909" s="25">
        <f t="shared" si="33"/>
        <v>1803</v>
      </c>
    </row>
    <row r="910" spans="6:17" ht="15.75" customHeight="1" x14ac:dyDescent="0.2">
      <c r="F910" s="16">
        <v>44833.044939345578</v>
      </c>
      <c r="G910" s="34">
        <v>44839.390848976502</v>
      </c>
      <c r="H910" s="27">
        <v>1574</v>
      </c>
      <c r="I910" s="27">
        <f t="shared" si="27"/>
        <v>-764.65463351210815</v>
      </c>
      <c r="J910" s="27">
        <f t="shared" si="28"/>
        <v>4310.30272735375</v>
      </c>
      <c r="K910" s="26" t="str">
        <f t="shared" si="34"/>
        <v>Good</v>
      </c>
      <c r="L910" s="25">
        <f t="shared" si="35"/>
        <v>1574</v>
      </c>
      <c r="M910" s="25">
        <f t="shared" si="29"/>
        <v>674.62057901529738</v>
      </c>
      <c r="N910" s="27">
        <f t="shared" si="30"/>
        <v>2778.601708374732</v>
      </c>
      <c r="O910" s="12" t="str">
        <f t="shared" si="31"/>
        <v>Good</v>
      </c>
      <c r="P910" s="27">
        <f t="shared" si="32"/>
        <v>1574</v>
      </c>
      <c r="Q910" s="25">
        <f t="shared" si="33"/>
        <v>1574</v>
      </c>
    </row>
    <row r="911" spans="6:17" ht="15.75" customHeight="1" x14ac:dyDescent="0.2">
      <c r="F911" s="16">
        <v>44832.458434222819</v>
      </c>
      <c r="G911" s="34">
        <v>44838.846690224316</v>
      </c>
      <c r="H911" s="27">
        <v>1523</v>
      </c>
      <c r="I911" s="27">
        <f t="shared" si="27"/>
        <v>-764.65463351210815</v>
      </c>
      <c r="J911" s="27">
        <f t="shared" si="28"/>
        <v>4310.30272735375</v>
      </c>
      <c r="K911" s="26" t="str">
        <f t="shared" si="34"/>
        <v>Good</v>
      </c>
      <c r="L911" s="25">
        <f t="shared" si="35"/>
        <v>1523</v>
      </c>
      <c r="M911" s="25">
        <f t="shared" si="29"/>
        <v>674.62057901529738</v>
      </c>
      <c r="N911" s="27">
        <f t="shared" si="30"/>
        <v>2778.601708374732</v>
      </c>
      <c r="O911" s="12" t="str">
        <f t="shared" si="31"/>
        <v>Good</v>
      </c>
      <c r="P911" s="27">
        <f t="shared" si="32"/>
        <v>1523</v>
      </c>
      <c r="Q911" s="25">
        <f t="shared" si="33"/>
        <v>1523</v>
      </c>
    </row>
    <row r="912" spans="6:17" ht="15.75" customHeight="1" x14ac:dyDescent="0.2">
      <c r="F912" s="16">
        <v>44831.915532664869</v>
      </c>
      <c r="G912" s="34">
        <v>44838.242800919041</v>
      </c>
      <c r="H912" s="27">
        <v>1519</v>
      </c>
      <c r="I912" s="27">
        <f t="shared" si="27"/>
        <v>-764.65463351210815</v>
      </c>
      <c r="J912" s="27">
        <f t="shared" si="28"/>
        <v>4310.30272735375</v>
      </c>
      <c r="K912" s="26" t="str">
        <f t="shared" si="34"/>
        <v>Good</v>
      </c>
      <c r="L912" s="25">
        <f t="shared" si="35"/>
        <v>1519</v>
      </c>
      <c r="M912" s="25">
        <f t="shared" si="29"/>
        <v>674.62057901529738</v>
      </c>
      <c r="N912" s="27">
        <f t="shared" si="30"/>
        <v>2778.601708374732</v>
      </c>
      <c r="O912" s="12" t="str">
        <f t="shared" si="31"/>
        <v>Good</v>
      </c>
      <c r="P912" s="27">
        <f t="shared" si="32"/>
        <v>1519</v>
      </c>
      <c r="Q912" s="25">
        <f t="shared" si="33"/>
        <v>1519</v>
      </c>
    </row>
    <row r="913" spans="6:17" ht="15.75" customHeight="1" x14ac:dyDescent="0.2">
      <c r="F913" s="16">
        <v>44831.331326241299</v>
      </c>
      <c r="G913" s="34">
        <v>44837.637616178246</v>
      </c>
      <c r="H913" s="27">
        <v>1522</v>
      </c>
      <c r="I913" s="27">
        <f t="shared" si="27"/>
        <v>-764.65463351210815</v>
      </c>
      <c r="J913" s="27">
        <f t="shared" si="28"/>
        <v>4310.30272735375</v>
      </c>
      <c r="K913" s="26" t="str">
        <f t="shared" si="34"/>
        <v>Good</v>
      </c>
      <c r="L913" s="25">
        <f t="shared" si="35"/>
        <v>1522</v>
      </c>
      <c r="M913" s="25">
        <f t="shared" si="29"/>
        <v>674.62057901529738</v>
      </c>
      <c r="N913" s="27">
        <f t="shared" si="30"/>
        <v>2778.601708374732</v>
      </c>
      <c r="O913" s="12" t="str">
        <f t="shared" si="31"/>
        <v>Good</v>
      </c>
      <c r="P913" s="27">
        <f t="shared" si="32"/>
        <v>1522</v>
      </c>
      <c r="Q913" s="25">
        <f t="shared" si="33"/>
        <v>1522</v>
      </c>
    </row>
    <row r="914" spans="6:17" ht="15.75" customHeight="1" x14ac:dyDescent="0.2">
      <c r="F914" s="16">
        <v>44830.79328375397</v>
      </c>
      <c r="G914" s="34">
        <v>44837.083185834388</v>
      </c>
      <c r="H914" s="27">
        <v>1648</v>
      </c>
      <c r="I914" s="27">
        <f t="shared" si="27"/>
        <v>-764.65463351210815</v>
      </c>
      <c r="J914" s="27">
        <f t="shared" si="28"/>
        <v>4310.30272735375</v>
      </c>
      <c r="K914" s="26" t="str">
        <f t="shared" si="34"/>
        <v>Good</v>
      </c>
      <c r="L914" s="25">
        <f t="shared" si="35"/>
        <v>1648</v>
      </c>
      <c r="M914" s="25">
        <f t="shared" si="29"/>
        <v>674.62057901529738</v>
      </c>
      <c r="N914" s="27">
        <f t="shared" si="30"/>
        <v>2778.601708374732</v>
      </c>
      <c r="O914" s="12" t="str">
        <f t="shared" si="31"/>
        <v>Good</v>
      </c>
      <c r="P914" s="27">
        <f t="shared" si="32"/>
        <v>1648</v>
      </c>
      <c r="Q914" s="25">
        <f t="shared" si="33"/>
        <v>1648</v>
      </c>
    </row>
    <row r="915" spans="6:17" ht="15.75" customHeight="1" x14ac:dyDescent="0.2">
      <c r="F915" s="16">
        <v>44830.20174753639</v>
      </c>
      <c r="G915" s="34">
        <v>44834.829244102308</v>
      </c>
      <c r="H915" s="27">
        <v>1676</v>
      </c>
      <c r="I915" s="27">
        <f t="shared" si="27"/>
        <v>-764.65463351210815</v>
      </c>
      <c r="J915" s="27">
        <f t="shared" si="28"/>
        <v>4310.30272735375</v>
      </c>
      <c r="K915" s="26" t="str">
        <f t="shared" si="34"/>
        <v>Good</v>
      </c>
      <c r="L915" s="25">
        <f t="shared" si="35"/>
        <v>1676</v>
      </c>
      <c r="M915" s="25">
        <f t="shared" si="29"/>
        <v>674.62057901529738</v>
      </c>
      <c r="N915" s="27">
        <f t="shared" si="30"/>
        <v>2778.601708374732</v>
      </c>
      <c r="O915" s="12" t="str">
        <f t="shared" si="31"/>
        <v>Good</v>
      </c>
      <c r="P915" s="27">
        <f t="shared" si="32"/>
        <v>1676</v>
      </c>
      <c r="Q915" s="25">
        <f t="shared" si="33"/>
        <v>1676</v>
      </c>
    </row>
    <row r="916" spans="6:17" ht="15.75" customHeight="1" x14ac:dyDescent="0.2">
      <c r="F916" s="16">
        <v>44827.917381858992</v>
      </c>
      <c r="G916" s="34">
        <v>44834.24127423911</v>
      </c>
      <c r="H916" s="27">
        <v>1544</v>
      </c>
      <c r="I916" s="27">
        <f t="shared" si="27"/>
        <v>-764.65463351210815</v>
      </c>
      <c r="J916" s="27">
        <f t="shared" si="28"/>
        <v>4310.30272735375</v>
      </c>
      <c r="K916" s="26" t="str">
        <f t="shared" si="34"/>
        <v>Good</v>
      </c>
      <c r="L916" s="25">
        <f t="shared" si="35"/>
        <v>1544</v>
      </c>
      <c r="M916" s="25">
        <f t="shared" si="29"/>
        <v>674.62057901529738</v>
      </c>
      <c r="N916" s="27">
        <f t="shared" si="30"/>
        <v>2778.601708374732</v>
      </c>
      <c r="O916" s="12" t="str">
        <f t="shared" si="31"/>
        <v>Good</v>
      </c>
      <c r="P916" s="27">
        <f t="shared" si="32"/>
        <v>1544</v>
      </c>
      <c r="Q916" s="25">
        <f t="shared" si="33"/>
        <v>1544</v>
      </c>
    </row>
    <row r="917" spans="6:17" ht="15.75" customHeight="1" x14ac:dyDescent="0.2">
      <c r="F917" s="16">
        <v>44827.351937029911</v>
      </c>
      <c r="G917" s="34">
        <v>44833.66599578462</v>
      </c>
      <c r="H917" s="27">
        <v>1599</v>
      </c>
      <c r="I917" s="27">
        <f t="shared" si="27"/>
        <v>-764.65463351210815</v>
      </c>
      <c r="J917" s="27">
        <f t="shared" si="28"/>
        <v>4310.30272735375</v>
      </c>
      <c r="K917" s="26" t="str">
        <f t="shared" si="34"/>
        <v>Good</v>
      </c>
      <c r="L917" s="25">
        <f t="shared" si="35"/>
        <v>1599</v>
      </c>
      <c r="M917" s="25">
        <f t="shared" si="29"/>
        <v>674.62057901529738</v>
      </c>
      <c r="N917" s="27">
        <f t="shared" si="30"/>
        <v>2778.601708374732</v>
      </c>
      <c r="O917" s="12" t="str">
        <f t="shared" si="31"/>
        <v>Good</v>
      </c>
      <c r="P917" s="27">
        <f t="shared" si="32"/>
        <v>1599</v>
      </c>
      <c r="Q917" s="25">
        <f t="shared" si="33"/>
        <v>1599</v>
      </c>
    </row>
    <row r="918" spans="6:17" ht="15.75" customHeight="1" x14ac:dyDescent="0.2">
      <c r="F918" s="16">
        <v>44826.746417996685</v>
      </c>
      <c r="G918" s="34">
        <v>44833.108982712649</v>
      </c>
      <c r="H918" s="27">
        <v>1782</v>
      </c>
      <c r="I918" s="27">
        <f t="shared" si="27"/>
        <v>-764.65463351210815</v>
      </c>
      <c r="J918" s="27">
        <f t="shared" si="28"/>
        <v>4310.30272735375</v>
      </c>
      <c r="K918" s="26" t="str">
        <f t="shared" si="34"/>
        <v>Good</v>
      </c>
      <c r="L918" s="25">
        <f t="shared" si="35"/>
        <v>1782</v>
      </c>
      <c r="M918" s="25">
        <f t="shared" si="29"/>
        <v>674.62057901529738</v>
      </c>
      <c r="N918" s="27">
        <f t="shared" si="30"/>
        <v>2778.601708374732</v>
      </c>
      <c r="O918" s="12" t="str">
        <f t="shared" si="31"/>
        <v>Good</v>
      </c>
      <c r="P918" s="27">
        <f t="shared" si="32"/>
        <v>1782</v>
      </c>
      <c r="Q918" s="25">
        <f t="shared" si="33"/>
        <v>1782</v>
      </c>
    </row>
    <row r="919" spans="6:17" ht="15.75" customHeight="1" x14ac:dyDescent="0.2">
      <c r="F919" s="16">
        <v>44826.178852469653</v>
      </c>
      <c r="G919" s="34">
        <v>44832.527859132148</v>
      </c>
      <c r="H919" s="27">
        <v>1481</v>
      </c>
      <c r="I919" s="27">
        <f t="shared" si="27"/>
        <v>-764.65463351210815</v>
      </c>
      <c r="J919" s="27">
        <f t="shared" si="28"/>
        <v>4310.30272735375</v>
      </c>
      <c r="K919" s="26" t="str">
        <f t="shared" si="34"/>
        <v>Good</v>
      </c>
      <c r="L919" s="25">
        <f t="shared" si="35"/>
        <v>1481</v>
      </c>
      <c r="M919" s="25">
        <f t="shared" si="29"/>
        <v>674.62057901529738</v>
      </c>
      <c r="N919" s="27">
        <f t="shared" si="30"/>
        <v>2778.601708374732</v>
      </c>
      <c r="O919" s="12" t="str">
        <f t="shared" si="31"/>
        <v>Good</v>
      </c>
      <c r="P919" s="27">
        <f t="shared" si="32"/>
        <v>1481</v>
      </c>
      <c r="Q919" s="25">
        <f t="shared" si="33"/>
        <v>1481</v>
      </c>
    </row>
    <row r="920" spans="6:17" ht="15.75" customHeight="1" x14ac:dyDescent="0.2">
      <c r="F920" s="16">
        <v>44825.60725857348</v>
      </c>
      <c r="G920" s="34">
        <v>44831.9204797251</v>
      </c>
      <c r="H920" s="27">
        <v>1583</v>
      </c>
      <c r="I920" s="27">
        <f t="shared" si="27"/>
        <v>-764.65463351210815</v>
      </c>
      <c r="J920" s="27">
        <f t="shared" si="28"/>
        <v>4310.30272735375</v>
      </c>
      <c r="K920" s="26" t="str">
        <f t="shared" si="34"/>
        <v>Good</v>
      </c>
      <c r="L920" s="25">
        <f t="shared" si="35"/>
        <v>1583</v>
      </c>
      <c r="M920" s="25">
        <f t="shared" si="29"/>
        <v>674.62057901529738</v>
      </c>
      <c r="N920" s="27">
        <f t="shared" si="30"/>
        <v>2778.601708374732</v>
      </c>
      <c r="O920" s="12" t="str">
        <f t="shared" si="31"/>
        <v>Good</v>
      </c>
      <c r="P920" s="27">
        <f t="shared" si="32"/>
        <v>1583</v>
      </c>
      <c r="Q920" s="25">
        <f t="shared" si="33"/>
        <v>1583</v>
      </c>
    </row>
    <row r="921" spans="6:17" ht="15.75" customHeight="1" x14ac:dyDescent="0.2">
      <c r="F921" s="16">
        <v>44825.05070743987</v>
      </c>
      <c r="G921" s="34">
        <v>44831.376376989574</v>
      </c>
      <c r="H921" s="27">
        <v>1756</v>
      </c>
      <c r="I921" s="27">
        <f t="shared" si="27"/>
        <v>-764.65463351210815</v>
      </c>
      <c r="J921" s="27">
        <f t="shared" si="28"/>
        <v>4310.30272735375</v>
      </c>
      <c r="K921" s="26" t="str">
        <f t="shared" si="34"/>
        <v>Good</v>
      </c>
      <c r="L921" s="25">
        <f t="shared" si="35"/>
        <v>1756</v>
      </c>
      <c r="M921" s="25">
        <f t="shared" si="29"/>
        <v>674.62057901529738</v>
      </c>
      <c r="N921" s="27">
        <f t="shared" si="30"/>
        <v>2778.601708374732</v>
      </c>
      <c r="O921" s="12" t="str">
        <f t="shared" si="31"/>
        <v>Good</v>
      </c>
      <c r="P921" s="27">
        <f t="shared" si="32"/>
        <v>1756</v>
      </c>
      <c r="Q921" s="25">
        <f t="shared" si="33"/>
        <v>1756</v>
      </c>
    </row>
    <row r="922" spans="6:17" ht="15.75" customHeight="1" x14ac:dyDescent="0.2">
      <c r="F922" s="16">
        <v>44824.488177433275</v>
      </c>
      <c r="G922" s="34">
        <v>44830.843729177279</v>
      </c>
      <c r="H922" s="27">
        <v>1796</v>
      </c>
      <c r="I922" s="27">
        <f t="shared" si="27"/>
        <v>-764.65463351210815</v>
      </c>
      <c r="J922" s="27">
        <f t="shared" si="28"/>
        <v>4310.30272735375</v>
      </c>
      <c r="K922" s="26" t="str">
        <f t="shared" si="34"/>
        <v>Good</v>
      </c>
      <c r="L922" s="25">
        <f t="shared" si="35"/>
        <v>1796</v>
      </c>
      <c r="M922" s="25">
        <f t="shared" si="29"/>
        <v>674.62057901529738</v>
      </c>
      <c r="N922" s="27">
        <f t="shared" si="30"/>
        <v>2778.601708374732</v>
      </c>
      <c r="O922" s="12" t="str">
        <f t="shared" si="31"/>
        <v>Good</v>
      </c>
      <c r="P922" s="27">
        <f t="shared" si="32"/>
        <v>1796</v>
      </c>
      <c r="Q922" s="25">
        <f t="shared" si="33"/>
        <v>1796</v>
      </c>
    </row>
    <row r="923" spans="6:17" ht="15.75" customHeight="1" x14ac:dyDescent="0.2">
      <c r="F923" s="16">
        <v>44823.916795598008</v>
      </c>
      <c r="G923" s="34">
        <v>44830.298497304306</v>
      </c>
      <c r="H923" s="27">
        <v>1757</v>
      </c>
      <c r="I923" s="27">
        <f t="shared" si="27"/>
        <v>-764.65463351210815</v>
      </c>
      <c r="J923" s="27">
        <f t="shared" si="28"/>
        <v>4310.30272735375</v>
      </c>
      <c r="K923" s="26" t="str">
        <f t="shared" si="34"/>
        <v>Good</v>
      </c>
      <c r="L923" s="25">
        <f t="shared" si="35"/>
        <v>1757</v>
      </c>
      <c r="M923" s="25">
        <f t="shared" si="29"/>
        <v>674.62057901529738</v>
      </c>
      <c r="N923" s="27">
        <f t="shared" si="30"/>
        <v>2778.601708374732</v>
      </c>
      <c r="O923" s="12" t="str">
        <f t="shared" si="31"/>
        <v>Good</v>
      </c>
      <c r="P923" s="27">
        <f t="shared" si="32"/>
        <v>1757</v>
      </c>
      <c r="Q923" s="25">
        <f t="shared" si="33"/>
        <v>1757</v>
      </c>
    </row>
    <row r="924" spans="6:17" ht="15.75" customHeight="1" x14ac:dyDescent="0.2">
      <c r="F924" s="16">
        <v>44823.333624899642</v>
      </c>
      <c r="G924" s="34">
        <v>44827.401598333185</v>
      </c>
      <c r="H924" s="27">
        <v>1584</v>
      </c>
      <c r="I924" s="27">
        <f t="shared" si="27"/>
        <v>-764.65463351210815</v>
      </c>
      <c r="J924" s="27">
        <f t="shared" si="28"/>
        <v>4310.30272735375</v>
      </c>
      <c r="K924" s="26" t="str">
        <f t="shared" si="34"/>
        <v>Good</v>
      </c>
      <c r="L924" s="25">
        <f t="shared" si="35"/>
        <v>1584</v>
      </c>
      <c r="M924" s="25">
        <f t="shared" si="29"/>
        <v>674.62057901529738</v>
      </c>
      <c r="N924" s="27">
        <f t="shared" si="30"/>
        <v>2778.601708374732</v>
      </c>
      <c r="O924" s="12" t="str">
        <f t="shared" si="31"/>
        <v>Good</v>
      </c>
      <c r="P924" s="27">
        <f t="shared" si="32"/>
        <v>1584</v>
      </c>
      <c r="Q924" s="25">
        <f t="shared" si="33"/>
        <v>1584</v>
      </c>
    </row>
    <row r="925" spans="6:17" ht="15.75" customHeight="1" x14ac:dyDescent="0.2">
      <c r="F925" s="16">
        <v>44820.478361835754</v>
      </c>
      <c r="G925" s="34">
        <v>44826.835264421767</v>
      </c>
      <c r="H925" s="27">
        <v>1774</v>
      </c>
      <c r="I925" s="27">
        <f t="shared" si="27"/>
        <v>-764.65463351210815</v>
      </c>
      <c r="J925" s="27">
        <f t="shared" si="28"/>
        <v>4310.30272735375</v>
      </c>
      <c r="K925" s="26" t="str">
        <f t="shared" si="34"/>
        <v>Good</v>
      </c>
      <c r="L925" s="25">
        <f t="shared" si="35"/>
        <v>1774</v>
      </c>
      <c r="M925" s="25">
        <f t="shared" si="29"/>
        <v>674.62057901529738</v>
      </c>
      <c r="N925" s="27">
        <f t="shared" si="30"/>
        <v>2778.601708374732</v>
      </c>
      <c r="O925" s="12" t="str">
        <f t="shared" si="31"/>
        <v>Good</v>
      </c>
      <c r="P925" s="27">
        <f t="shared" si="32"/>
        <v>1774</v>
      </c>
      <c r="Q925" s="25">
        <f t="shared" si="33"/>
        <v>1774</v>
      </c>
    </row>
    <row r="926" spans="6:17" ht="15.75" customHeight="1" x14ac:dyDescent="0.2">
      <c r="F926" s="16">
        <v>44819.922145597826</v>
      </c>
      <c r="G926" s="34">
        <v>44826.224575217588</v>
      </c>
      <c r="H926" s="27">
        <v>1560</v>
      </c>
      <c r="I926" s="27">
        <f t="shared" si="27"/>
        <v>-764.65463351210815</v>
      </c>
      <c r="J926" s="27">
        <f t="shared" si="28"/>
        <v>4310.30272735375</v>
      </c>
      <c r="K926" s="26" t="str">
        <f t="shared" si="34"/>
        <v>Good</v>
      </c>
      <c r="L926" s="25">
        <f t="shared" si="35"/>
        <v>1560</v>
      </c>
      <c r="M926" s="25">
        <f t="shared" si="29"/>
        <v>674.62057901529738</v>
      </c>
      <c r="N926" s="27">
        <f t="shared" si="30"/>
        <v>2778.601708374732</v>
      </c>
      <c r="O926" s="12" t="str">
        <f t="shared" si="31"/>
        <v>Good</v>
      </c>
      <c r="P926" s="27">
        <f t="shared" si="32"/>
        <v>1560</v>
      </c>
      <c r="Q926" s="25">
        <f t="shared" si="33"/>
        <v>1560</v>
      </c>
    </row>
    <row r="927" spans="6:17" ht="15.75" customHeight="1" x14ac:dyDescent="0.2">
      <c r="F927" s="16">
        <v>44819.391967561336</v>
      </c>
      <c r="G927" s="34">
        <v>44825.668840058417</v>
      </c>
      <c r="H927" s="27">
        <v>1601</v>
      </c>
      <c r="I927" s="27">
        <f t="shared" si="27"/>
        <v>-764.65463351210815</v>
      </c>
      <c r="J927" s="27">
        <f t="shared" si="28"/>
        <v>4310.30272735375</v>
      </c>
      <c r="K927" s="26" t="str">
        <f t="shared" si="34"/>
        <v>Good</v>
      </c>
      <c r="L927" s="25">
        <f t="shared" si="35"/>
        <v>1601</v>
      </c>
      <c r="M927" s="25">
        <f t="shared" si="29"/>
        <v>674.62057901529738</v>
      </c>
      <c r="N927" s="27">
        <f t="shared" si="30"/>
        <v>2778.601708374732</v>
      </c>
      <c r="O927" s="12" t="str">
        <f t="shared" si="31"/>
        <v>Good</v>
      </c>
      <c r="P927" s="27">
        <f t="shared" si="32"/>
        <v>1601</v>
      </c>
      <c r="Q927" s="25">
        <f t="shared" si="33"/>
        <v>1601</v>
      </c>
    </row>
    <row r="928" spans="6:17" ht="15.75" customHeight="1" x14ac:dyDescent="0.2">
      <c r="F928" s="16">
        <v>44818.797473068706</v>
      </c>
      <c r="G928" s="34">
        <v>44825.106433330729</v>
      </c>
      <c r="H928" s="27">
        <v>1516</v>
      </c>
      <c r="I928" s="27">
        <f t="shared" si="27"/>
        <v>-764.65463351210815</v>
      </c>
      <c r="J928" s="27">
        <f t="shared" si="28"/>
        <v>4310.30272735375</v>
      </c>
      <c r="K928" s="26" t="str">
        <f t="shared" si="34"/>
        <v>Good</v>
      </c>
      <c r="L928" s="25">
        <f t="shared" si="35"/>
        <v>1516</v>
      </c>
      <c r="M928" s="25">
        <f t="shared" si="29"/>
        <v>674.62057901529738</v>
      </c>
      <c r="N928" s="27">
        <f t="shared" si="30"/>
        <v>2778.601708374732</v>
      </c>
      <c r="O928" s="12" t="str">
        <f t="shared" si="31"/>
        <v>Good</v>
      </c>
      <c r="P928" s="27">
        <f t="shared" si="32"/>
        <v>1516</v>
      </c>
      <c r="Q928" s="25">
        <f t="shared" si="33"/>
        <v>1516</v>
      </c>
    </row>
    <row r="929" spans="6:17" ht="15.75" customHeight="1" x14ac:dyDescent="0.2">
      <c r="F929" s="16">
        <v>44818.193785021453</v>
      </c>
      <c r="G929" s="34">
        <v>44824.515684455044</v>
      </c>
      <c r="H929" s="27">
        <v>1787</v>
      </c>
      <c r="I929" s="27">
        <f t="shared" si="27"/>
        <v>-764.65463351210815</v>
      </c>
      <c r="J929" s="27">
        <f t="shared" si="28"/>
        <v>4310.30272735375</v>
      </c>
      <c r="K929" s="26" t="str">
        <f t="shared" si="34"/>
        <v>Good</v>
      </c>
      <c r="L929" s="25">
        <f t="shared" si="35"/>
        <v>1787</v>
      </c>
      <c r="M929" s="25">
        <f t="shared" si="29"/>
        <v>674.62057901529738</v>
      </c>
      <c r="N929" s="27">
        <f t="shared" si="30"/>
        <v>2778.601708374732</v>
      </c>
      <c r="O929" s="12" t="str">
        <f t="shared" si="31"/>
        <v>Good</v>
      </c>
      <c r="P929" s="27">
        <f t="shared" si="32"/>
        <v>1787</v>
      </c>
      <c r="Q929" s="25">
        <f t="shared" si="33"/>
        <v>1787</v>
      </c>
    </row>
    <row r="930" spans="6:17" ht="15.75" customHeight="1" x14ac:dyDescent="0.2">
      <c r="F930" s="16">
        <v>44817.643111314959</v>
      </c>
      <c r="G930" s="34">
        <v>44823.91447587635</v>
      </c>
      <c r="H930" s="27">
        <v>1754</v>
      </c>
      <c r="I930" s="27">
        <f t="shared" si="27"/>
        <v>-764.65463351210815</v>
      </c>
      <c r="J930" s="27">
        <f t="shared" si="28"/>
        <v>4310.30272735375</v>
      </c>
      <c r="K930" s="26" t="str">
        <f t="shared" si="34"/>
        <v>Good</v>
      </c>
      <c r="L930" s="25">
        <f t="shared" si="35"/>
        <v>1754</v>
      </c>
      <c r="M930" s="25">
        <f t="shared" si="29"/>
        <v>674.62057901529738</v>
      </c>
      <c r="N930" s="27">
        <f t="shared" si="30"/>
        <v>2778.601708374732</v>
      </c>
      <c r="O930" s="12" t="str">
        <f t="shared" si="31"/>
        <v>Good</v>
      </c>
      <c r="P930" s="27">
        <f t="shared" si="32"/>
        <v>1754</v>
      </c>
      <c r="Q930" s="25">
        <f t="shared" si="33"/>
        <v>1754</v>
      </c>
    </row>
    <row r="931" spans="6:17" ht="15.75" customHeight="1" x14ac:dyDescent="0.2">
      <c r="F931" s="16">
        <v>44817.030724323413</v>
      </c>
      <c r="G931" s="34">
        <v>44823.342743903268</v>
      </c>
      <c r="H931" s="27">
        <v>1697</v>
      </c>
      <c r="I931" s="27">
        <f t="shared" si="27"/>
        <v>-764.65463351210815</v>
      </c>
      <c r="J931" s="27">
        <f t="shared" si="28"/>
        <v>4310.30272735375</v>
      </c>
      <c r="K931" s="26" t="str">
        <f t="shared" si="34"/>
        <v>Good</v>
      </c>
      <c r="L931" s="25">
        <f t="shared" si="35"/>
        <v>1697</v>
      </c>
      <c r="M931" s="25">
        <f t="shared" si="29"/>
        <v>674.62057901529738</v>
      </c>
      <c r="N931" s="27">
        <f t="shared" si="30"/>
        <v>2778.601708374732</v>
      </c>
      <c r="O931" s="12" t="str">
        <f t="shared" si="31"/>
        <v>Good</v>
      </c>
      <c r="P931" s="27">
        <f t="shared" si="32"/>
        <v>1697</v>
      </c>
      <c r="Q931" s="25">
        <f t="shared" si="33"/>
        <v>1697</v>
      </c>
    </row>
    <row r="932" spans="6:17" ht="15.75" customHeight="1" x14ac:dyDescent="0.2">
      <c r="F932" s="16">
        <v>44816.442276847367</v>
      </c>
      <c r="G932" s="34">
        <v>44820.482956492226</v>
      </c>
      <c r="H932" s="27">
        <v>1530</v>
      </c>
      <c r="I932" s="27">
        <f t="shared" si="27"/>
        <v>-764.65463351210815</v>
      </c>
      <c r="J932" s="27">
        <f t="shared" si="28"/>
        <v>4310.30272735375</v>
      </c>
      <c r="K932" s="26" t="str">
        <f t="shared" si="34"/>
        <v>Good</v>
      </c>
      <c r="L932" s="25">
        <f t="shared" si="35"/>
        <v>1530</v>
      </c>
      <c r="M932" s="25">
        <f t="shared" si="29"/>
        <v>674.62057901529738</v>
      </c>
      <c r="N932" s="27">
        <f t="shared" si="30"/>
        <v>2778.601708374732</v>
      </c>
      <c r="O932" s="12" t="str">
        <f t="shared" si="31"/>
        <v>Good</v>
      </c>
      <c r="P932" s="27">
        <f t="shared" si="32"/>
        <v>1530</v>
      </c>
      <c r="Q932" s="25">
        <f t="shared" si="33"/>
        <v>1530</v>
      </c>
    </row>
    <row r="933" spans="6:17" ht="15.75" customHeight="1" x14ac:dyDescent="0.2">
      <c r="F933" s="16">
        <v>44813.600669987682</v>
      </c>
      <c r="G933" s="34">
        <v>44819.927016261441</v>
      </c>
      <c r="H933" s="27">
        <v>1754</v>
      </c>
      <c r="I933" s="27">
        <f t="shared" si="27"/>
        <v>-764.65463351210815</v>
      </c>
      <c r="J933" s="27">
        <f t="shared" si="28"/>
        <v>4310.30272735375</v>
      </c>
      <c r="K933" s="26" t="str">
        <f t="shared" si="34"/>
        <v>Good</v>
      </c>
      <c r="L933" s="25">
        <f t="shared" si="35"/>
        <v>1754</v>
      </c>
      <c r="M933" s="25">
        <f t="shared" si="29"/>
        <v>674.62057901529738</v>
      </c>
      <c r="N933" s="27">
        <f t="shared" si="30"/>
        <v>2778.601708374732</v>
      </c>
      <c r="O933" s="12" t="str">
        <f t="shared" si="31"/>
        <v>Good</v>
      </c>
      <c r="P933" s="27">
        <f t="shared" si="32"/>
        <v>1754</v>
      </c>
      <c r="Q933" s="25">
        <f t="shared" si="33"/>
        <v>1754</v>
      </c>
    </row>
    <row r="934" spans="6:17" ht="15.75" customHeight="1" x14ac:dyDescent="0.2">
      <c r="F934" s="16">
        <v>44813.010587657089</v>
      </c>
      <c r="G934" s="34">
        <v>44819.343682523846</v>
      </c>
      <c r="H934" s="27">
        <v>1782</v>
      </c>
      <c r="I934" s="27">
        <f t="shared" si="27"/>
        <v>-764.65463351210815</v>
      </c>
      <c r="J934" s="27">
        <f t="shared" si="28"/>
        <v>4310.30272735375</v>
      </c>
      <c r="K934" s="26" t="str">
        <f t="shared" si="34"/>
        <v>Good</v>
      </c>
      <c r="L934" s="25">
        <f t="shared" si="35"/>
        <v>1782</v>
      </c>
      <c r="M934" s="25">
        <f t="shared" si="29"/>
        <v>674.62057901529738</v>
      </c>
      <c r="N934" s="27">
        <f t="shared" si="30"/>
        <v>2778.601708374732</v>
      </c>
      <c r="O934" s="12" t="str">
        <f t="shared" si="31"/>
        <v>Good</v>
      </c>
      <c r="P934" s="27">
        <f t="shared" si="32"/>
        <v>1782</v>
      </c>
      <c r="Q934" s="25">
        <f t="shared" si="33"/>
        <v>1782</v>
      </c>
    </row>
    <row r="935" spans="6:17" ht="15.75" customHeight="1" x14ac:dyDescent="0.2">
      <c r="F935" s="16">
        <v>44812.448520742524</v>
      </c>
      <c r="G935" s="34">
        <v>44818.747476522403</v>
      </c>
      <c r="H935" s="27">
        <v>1456</v>
      </c>
      <c r="I935" s="27">
        <f t="shared" si="27"/>
        <v>-764.65463351210815</v>
      </c>
      <c r="J935" s="27">
        <f t="shared" si="28"/>
        <v>4310.30272735375</v>
      </c>
      <c r="K935" s="26" t="str">
        <f t="shared" si="34"/>
        <v>Good</v>
      </c>
      <c r="L935" s="25">
        <f t="shared" si="35"/>
        <v>1456</v>
      </c>
      <c r="M935" s="25">
        <f t="shared" si="29"/>
        <v>674.62057901529738</v>
      </c>
      <c r="N935" s="27">
        <f t="shared" si="30"/>
        <v>2778.601708374732</v>
      </c>
      <c r="O935" s="12" t="str">
        <f t="shared" si="31"/>
        <v>Good</v>
      </c>
      <c r="P935" s="27">
        <f t="shared" si="32"/>
        <v>1456</v>
      </c>
      <c r="Q935" s="25">
        <f t="shared" si="33"/>
        <v>1456</v>
      </c>
    </row>
    <row r="936" spans="6:17" ht="15.75" customHeight="1" x14ac:dyDescent="0.2">
      <c r="F936" s="16">
        <v>44811.864339207867</v>
      </c>
      <c r="G936" s="34">
        <v>44818.181261633763</v>
      </c>
      <c r="H936" s="27">
        <v>1756</v>
      </c>
      <c r="I936" s="27">
        <f t="shared" si="27"/>
        <v>-764.65463351210815</v>
      </c>
      <c r="J936" s="27">
        <f t="shared" si="28"/>
        <v>4310.30272735375</v>
      </c>
      <c r="K936" s="26" t="str">
        <f t="shared" si="34"/>
        <v>Good</v>
      </c>
      <c r="L936" s="25">
        <f t="shared" si="35"/>
        <v>1756</v>
      </c>
      <c r="M936" s="25">
        <f t="shared" si="29"/>
        <v>674.62057901529738</v>
      </c>
      <c r="N936" s="27">
        <f t="shared" si="30"/>
        <v>2778.601708374732</v>
      </c>
      <c r="O936" s="12" t="str">
        <f t="shared" si="31"/>
        <v>Good</v>
      </c>
      <c r="P936" s="27">
        <f t="shared" si="32"/>
        <v>1756</v>
      </c>
      <c r="Q936" s="25">
        <f t="shared" si="33"/>
        <v>1756</v>
      </c>
    </row>
    <row r="937" spans="6:17" ht="15.75" customHeight="1" x14ac:dyDescent="0.2">
      <c r="F937" s="16">
        <v>44811.259546472626</v>
      </c>
      <c r="G937" s="34">
        <v>44817.645249336761</v>
      </c>
      <c r="H937" s="27">
        <v>1592</v>
      </c>
      <c r="I937" s="27">
        <f t="shared" si="27"/>
        <v>-764.65463351210815</v>
      </c>
      <c r="J937" s="27">
        <f t="shared" si="28"/>
        <v>4310.30272735375</v>
      </c>
      <c r="K937" s="26" t="str">
        <f t="shared" si="34"/>
        <v>Good</v>
      </c>
      <c r="L937" s="25">
        <f t="shared" si="35"/>
        <v>1592</v>
      </c>
      <c r="M937" s="25">
        <f t="shared" si="29"/>
        <v>674.62057901529738</v>
      </c>
      <c r="N937" s="27">
        <f t="shared" si="30"/>
        <v>2778.601708374732</v>
      </c>
      <c r="O937" s="12" t="str">
        <f t="shared" si="31"/>
        <v>Good</v>
      </c>
      <c r="P937" s="27">
        <f t="shared" si="32"/>
        <v>1592</v>
      </c>
      <c r="Q937" s="25">
        <f t="shared" si="33"/>
        <v>1592</v>
      </c>
    </row>
    <row r="938" spans="6:17" ht="15.75" customHeight="1" x14ac:dyDescent="0.2">
      <c r="F938" s="16">
        <v>44810.710016687044</v>
      </c>
      <c r="G938" s="34">
        <v>44817.069215093943</v>
      </c>
      <c r="H938" s="27">
        <v>1704</v>
      </c>
      <c r="I938" s="27">
        <f t="shared" si="27"/>
        <v>-764.65463351210815</v>
      </c>
      <c r="J938" s="27">
        <f t="shared" si="28"/>
        <v>4310.30272735375</v>
      </c>
      <c r="K938" s="26" t="str">
        <f t="shared" si="34"/>
        <v>Good</v>
      </c>
      <c r="L938" s="25">
        <f t="shared" si="35"/>
        <v>1704</v>
      </c>
      <c r="M938" s="25">
        <f t="shared" si="29"/>
        <v>674.62057901529738</v>
      </c>
      <c r="N938" s="27">
        <f t="shared" si="30"/>
        <v>2778.601708374732</v>
      </c>
      <c r="O938" s="12" t="str">
        <f t="shared" si="31"/>
        <v>Good</v>
      </c>
      <c r="P938" s="27">
        <f t="shared" si="32"/>
        <v>1704</v>
      </c>
      <c r="Q938" s="25">
        <f t="shared" si="33"/>
        <v>1704</v>
      </c>
    </row>
    <row r="939" spans="6:17" ht="15.75" customHeight="1" x14ac:dyDescent="0.2">
      <c r="F939" s="16">
        <v>44810.101919299828</v>
      </c>
      <c r="G939" s="34">
        <v>44816.490743395327</v>
      </c>
      <c r="H939" s="27">
        <v>1469</v>
      </c>
      <c r="I939" s="27">
        <f t="shared" si="27"/>
        <v>-764.65463351210815</v>
      </c>
      <c r="J939" s="27">
        <f t="shared" si="28"/>
        <v>4310.30272735375</v>
      </c>
      <c r="K939" s="26" t="str">
        <f t="shared" si="34"/>
        <v>Good</v>
      </c>
      <c r="L939" s="25">
        <f t="shared" si="35"/>
        <v>1469</v>
      </c>
      <c r="M939" s="25">
        <f t="shared" si="29"/>
        <v>674.62057901529738</v>
      </c>
      <c r="N939" s="27">
        <f t="shared" si="30"/>
        <v>2778.601708374732</v>
      </c>
      <c r="O939" s="12" t="str">
        <f t="shared" si="31"/>
        <v>Good</v>
      </c>
      <c r="P939" s="27">
        <f t="shared" si="32"/>
        <v>1469</v>
      </c>
      <c r="Q939" s="25">
        <f t="shared" si="33"/>
        <v>1469</v>
      </c>
    </row>
    <row r="940" spans="6:17" ht="15.75" customHeight="1" x14ac:dyDescent="0.2">
      <c r="F940" s="16">
        <v>44809.559047808594</v>
      </c>
      <c r="G940" s="34">
        <v>44813.645493431832</v>
      </c>
      <c r="H940" s="27">
        <v>1720</v>
      </c>
      <c r="I940" s="27">
        <f t="shared" si="27"/>
        <v>-764.65463351210815</v>
      </c>
      <c r="J940" s="27">
        <f t="shared" si="28"/>
        <v>4310.30272735375</v>
      </c>
      <c r="K940" s="26" t="str">
        <f t="shared" si="34"/>
        <v>Good</v>
      </c>
      <c r="L940" s="25">
        <f t="shared" si="35"/>
        <v>1720</v>
      </c>
      <c r="M940" s="25">
        <f t="shared" si="29"/>
        <v>674.62057901529738</v>
      </c>
      <c r="N940" s="27">
        <f t="shared" si="30"/>
        <v>2778.601708374732</v>
      </c>
      <c r="O940" s="12" t="str">
        <f t="shared" si="31"/>
        <v>Good</v>
      </c>
      <c r="P940" s="27">
        <f t="shared" si="32"/>
        <v>1720</v>
      </c>
      <c r="Q940" s="25">
        <f t="shared" si="33"/>
        <v>1720</v>
      </c>
    </row>
    <row r="941" spans="6:17" ht="15.75" customHeight="1" x14ac:dyDescent="0.2">
      <c r="F941" s="16">
        <v>44809.003836300544</v>
      </c>
      <c r="G941" s="34">
        <v>44813.03819113411</v>
      </c>
      <c r="H941" s="27">
        <v>1583</v>
      </c>
      <c r="I941" s="27">
        <f t="shared" si="27"/>
        <v>-764.65463351210815</v>
      </c>
      <c r="J941" s="27">
        <f t="shared" si="28"/>
        <v>4310.30272735375</v>
      </c>
      <c r="K941" s="26" t="str">
        <f t="shared" si="34"/>
        <v>Good</v>
      </c>
      <c r="L941" s="25">
        <f t="shared" si="35"/>
        <v>1583</v>
      </c>
      <c r="M941" s="25">
        <f t="shared" si="29"/>
        <v>674.62057901529738</v>
      </c>
      <c r="N941" s="27">
        <f t="shared" si="30"/>
        <v>2778.601708374732</v>
      </c>
      <c r="O941" s="12" t="str">
        <f t="shared" si="31"/>
        <v>Good</v>
      </c>
      <c r="P941" s="27">
        <f t="shared" si="32"/>
        <v>1583</v>
      </c>
      <c r="Q941" s="25">
        <f t="shared" si="33"/>
        <v>1583</v>
      </c>
    </row>
    <row r="942" spans="6:17" ht="15.75" customHeight="1" x14ac:dyDescent="0.2">
      <c r="F942" s="16">
        <v>44806.640888542752</v>
      </c>
      <c r="G942" s="34">
        <v>44812.428741987569</v>
      </c>
      <c r="H942" s="27">
        <v>1466</v>
      </c>
      <c r="I942" s="27">
        <f t="shared" si="27"/>
        <v>-764.65463351210815</v>
      </c>
      <c r="J942" s="27">
        <f t="shared" si="28"/>
        <v>4310.30272735375</v>
      </c>
      <c r="K942" s="26" t="str">
        <f t="shared" si="34"/>
        <v>Good</v>
      </c>
      <c r="L942" s="25">
        <f t="shared" si="35"/>
        <v>1466</v>
      </c>
      <c r="M942" s="25">
        <f t="shared" si="29"/>
        <v>674.62057901529738</v>
      </c>
      <c r="N942" s="27">
        <f t="shared" si="30"/>
        <v>2778.601708374732</v>
      </c>
      <c r="O942" s="12" t="str">
        <f t="shared" si="31"/>
        <v>Good</v>
      </c>
      <c r="P942" s="27">
        <f t="shared" si="32"/>
        <v>1466</v>
      </c>
      <c r="Q942" s="25">
        <f t="shared" si="33"/>
        <v>1466</v>
      </c>
    </row>
    <row r="943" spans="6:17" ht="15.75" customHeight="1" x14ac:dyDescent="0.2">
      <c r="F943" s="16">
        <v>44806.105177170728</v>
      </c>
      <c r="G943" s="34">
        <v>44811.830151296104</v>
      </c>
      <c r="H943" s="27">
        <v>1336</v>
      </c>
      <c r="I943" s="27">
        <f t="shared" si="27"/>
        <v>-764.65463351210815</v>
      </c>
      <c r="J943" s="27">
        <f t="shared" si="28"/>
        <v>4310.30272735375</v>
      </c>
      <c r="K943" s="26" t="str">
        <f t="shared" si="34"/>
        <v>Good</v>
      </c>
      <c r="L943" s="25">
        <f t="shared" si="35"/>
        <v>1336</v>
      </c>
      <c r="M943" s="25">
        <f t="shared" si="29"/>
        <v>674.62057901529738</v>
      </c>
      <c r="N943" s="27">
        <f t="shared" si="30"/>
        <v>2778.601708374732</v>
      </c>
      <c r="O943" s="12" t="str">
        <f t="shared" si="31"/>
        <v>Good</v>
      </c>
      <c r="P943" s="27">
        <f t="shared" si="32"/>
        <v>1336</v>
      </c>
      <c r="Q943" s="25">
        <f t="shared" si="33"/>
        <v>1336</v>
      </c>
    </row>
    <row r="944" spans="6:17" ht="15.75" customHeight="1" x14ac:dyDescent="0.2">
      <c r="F944" s="16">
        <v>44805.525849599362</v>
      </c>
      <c r="G944" s="34">
        <v>44811.292836346016</v>
      </c>
      <c r="H944" s="27">
        <v>1404</v>
      </c>
      <c r="I944" s="27">
        <f t="shared" si="27"/>
        <v>-764.65463351210815</v>
      </c>
      <c r="J944" s="27">
        <f t="shared" si="28"/>
        <v>4310.30272735375</v>
      </c>
      <c r="K944" s="26" t="str">
        <f t="shared" si="34"/>
        <v>Good</v>
      </c>
      <c r="L944" s="25">
        <f t="shared" si="35"/>
        <v>1404</v>
      </c>
      <c r="M944" s="25">
        <f t="shared" si="29"/>
        <v>674.62057901529738</v>
      </c>
      <c r="N944" s="27">
        <f t="shared" si="30"/>
        <v>2778.601708374732</v>
      </c>
      <c r="O944" s="12" t="str">
        <f t="shared" si="31"/>
        <v>Good</v>
      </c>
      <c r="P944" s="27">
        <f t="shared" si="32"/>
        <v>1404</v>
      </c>
      <c r="Q944" s="25">
        <f t="shared" si="33"/>
        <v>1404</v>
      </c>
    </row>
    <row r="945" spans="6:17" ht="15.75" customHeight="1" x14ac:dyDescent="0.2">
      <c r="F945" s="16">
        <v>44804.992261384992</v>
      </c>
      <c r="G945" s="34">
        <v>44810.76318031452</v>
      </c>
      <c r="H945" s="27">
        <v>1380</v>
      </c>
      <c r="I945" s="27">
        <f t="shared" si="27"/>
        <v>-764.65463351210815</v>
      </c>
      <c r="J945" s="27">
        <f t="shared" si="28"/>
        <v>4310.30272735375</v>
      </c>
      <c r="K945" s="26" t="str">
        <f t="shared" si="34"/>
        <v>Good</v>
      </c>
      <c r="L945" s="25">
        <f t="shared" si="35"/>
        <v>1380</v>
      </c>
      <c r="M945" s="25">
        <f t="shared" si="29"/>
        <v>674.62057901529738</v>
      </c>
      <c r="N945" s="27">
        <f t="shared" si="30"/>
        <v>2778.601708374732</v>
      </c>
      <c r="O945" s="12" t="str">
        <f t="shared" si="31"/>
        <v>Good</v>
      </c>
      <c r="P945" s="27">
        <f t="shared" si="32"/>
        <v>1380</v>
      </c>
      <c r="Q945" s="25">
        <f t="shared" si="33"/>
        <v>1380</v>
      </c>
    </row>
    <row r="946" spans="6:17" ht="15.75" customHeight="1" x14ac:dyDescent="0.2">
      <c r="F946" s="16">
        <v>44804.46180259181</v>
      </c>
      <c r="G946" s="34">
        <v>44810.196821284982</v>
      </c>
      <c r="H946" s="27">
        <v>1510</v>
      </c>
      <c r="I946" s="27">
        <f t="shared" si="27"/>
        <v>-764.65463351210815</v>
      </c>
      <c r="J946" s="27">
        <f t="shared" si="28"/>
        <v>4310.30272735375</v>
      </c>
      <c r="K946" s="26" t="str">
        <f t="shared" si="34"/>
        <v>Good</v>
      </c>
      <c r="L946" s="25">
        <f t="shared" si="35"/>
        <v>1510</v>
      </c>
      <c r="M946" s="25">
        <f t="shared" si="29"/>
        <v>674.62057901529738</v>
      </c>
      <c r="N946" s="27">
        <f t="shared" si="30"/>
        <v>2778.601708374732</v>
      </c>
      <c r="O946" s="12" t="str">
        <f t="shared" si="31"/>
        <v>Good</v>
      </c>
      <c r="P946" s="27">
        <f t="shared" si="32"/>
        <v>1510</v>
      </c>
      <c r="Q946" s="25">
        <f t="shared" si="33"/>
        <v>1510</v>
      </c>
    </row>
    <row r="947" spans="6:17" ht="15.75" customHeight="1" x14ac:dyDescent="0.2">
      <c r="F947" s="16">
        <v>44803.879181520846</v>
      </c>
      <c r="G947" s="34">
        <v>44809.650574163745</v>
      </c>
      <c r="H947" s="27">
        <v>1347</v>
      </c>
      <c r="I947" s="27">
        <f t="shared" si="27"/>
        <v>-764.65463351210815</v>
      </c>
      <c r="J947" s="27">
        <f t="shared" si="28"/>
        <v>4310.30272735375</v>
      </c>
      <c r="K947" s="26" t="str">
        <f t="shared" si="34"/>
        <v>Good</v>
      </c>
      <c r="L947" s="25">
        <f t="shared" si="35"/>
        <v>1347</v>
      </c>
      <c r="M947" s="25">
        <f t="shared" si="29"/>
        <v>674.62057901529738</v>
      </c>
      <c r="N947" s="27">
        <f t="shared" si="30"/>
        <v>2778.601708374732</v>
      </c>
      <c r="O947" s="12" t="str">
        <f t="shared" si="31"/>
        <v>Good</v>
      </c>
      <c r="P947" s="27">
        <f t="shared" si="32"/>
        <v>1347</v>
      </c>
      <c r="Q947" s="25">
        <f t="shared" si="33"/>
        <v>1347</v>
      </c>
    </row>
    <row r="948" spans="6:17" ht="15.75" customHeight="1" x14ac:dyDescent="0.2">
      <c r="F948" s="16">
        <v>44803.286103180057</v>
      </c>
      <c r="G948" s="34">
        <v>44809.045552637137</v>
      </c>
      <c r="H948" s="27">
        <v>1586</v>
      </c>
      <c r="I948" s="27">
        <f t="shared" si="27"/>
        <v>-764.65463351210815</v>
      </c>
      <c r="J948" s="27">
        <f t="shared" si="28"/>
        <v>4310.30272735375</v>
      </c>
      <c r="K948" s="26" t="str">
        <f t="shared" si="34"/>
        <v>Good</v>
      </c>
      <c r="L948" s="25">
        <f t="shared" si="35"/>
        <v>1586</v>
      </c>
      <c r="M948" s="25">
        <f t="shared" si="29"/>
        <v>674.62057901529738</v>
      </c>
      <c r="N948" s="27">
        <f t="shared" si="30"/>
        <v>2778.601708374732</v>
      </c>
      <c r="O948" s="12" t="str">
        <f t="shared" si="31"/>
        <v>Good</v>
      </c>
      <c r="P948" s="27">
        <f t="shared" si="32"/>
        <v>1586</v>
      </c>
      <c r="Q948" s="25">
        <f t="shared" si="33"/>
        <v>1586</v>
      </c>
    </row>
    <row r="949" spans="6:17" ht="15.75" customHeight="1" x14ac:dyDescent="0.2">
      <c r="F949" s="16">
        <v>44802.675511763824</v>
      </c>
      <c r="G949" s="34">
        <v>44806.778921057463</v>
      </c>
      <c r="H949" s="27">
        <v>1539</v>
      </c>
      <c r="I949" s="27">
        <f t="shared" si="27"/>
        <v>-764.65463351210815</v>
      </c>
      <c r="J949" s="27">
        <f t="shared" si="28"/>
        <v>4310.30272735375</v>
      </c>
      <c r="K949" s="26" t="str">
        <f t="shared" si="34"/>
        <v>Good</v>
      </c>
      <c r="L949" s="25">
        <f t="shared" si="35"/>
        <v>1539</v>
      </c>
      <c r="M949" s="25">
        <f t="shared" si="29"/>
        <v>674.62057901529738</v>
      </c>
      <c r="N949" s="27">
        <f t="shared" si="30"/>
        <v>2778.601708374732</v>
      </c>
      <c r="O949" s="12" t="str">
        <f t="shared" si="31"/>
        <v>Good</v>
      </c>
      <c r="P949" s="27">
        <f t="shared" si="32"/>
        <v>1539</v>
      </c>
      <c r="Q949" s="25">
        <f t="shared" si="33"/>
        <v>1539</v>
      </c>
    </row>
    <row r="950" spans="6:17" ht="15.75" customHeight="1" x14ac:dyDescent="0.2">
      <c r="F950" s="16">
        <v>44802.065716580124</v>
      </c>
      <c r="G950" s="34">
        <v>44806.243823288722</v>
      </c>
      <c r="H950" s="27">
        <v>1295</v>
      </c>
      <c r="I950" s="27">
        <f t="shared" si="27"/>
        <v>-764.65463351210815</v>
      </c>
      <c r="J950" s="27">
        <f t="shared" si="28"/>
        <v>4310.30272735375</v>
      </c>
      <c r="K950" s="26" t="str">
        <f t="shared" si="34"/>
        <v>Good</v>
      </c>
      <c r="L950" s="25">
        <f t="shared" si="35"/>
        <v>1295</v>
      </c>
      <c r="M950" s="25">
        <f t="shared" si="29"/>
        <v>674.62057901529738</v>
      </c>
      <c r="N950" s="27">
        <f t="shared" si="30"/>
        <v>2778.601708374732</v>
      </c>
      <c r="O950" s="12" t="str">
        <f t="shared" si="31"/>
        <v>Good</v>
      </c>
      <c r="P950" s="27">
        <f t="shared" si="32"/>
        <v>1295</v>
      </c>
      <c r="Q950" s="25">
        <f t="shared" si="33"/>
        <v>1295</v>
      </c>
    </row>
    <row r="951" spans="6:17" ht="15.75" customHeight="1" x14ac:dyDescent="0.2">
      <c r="F951" s="16">
        <v>44799.763093123554</v>
      </c>
      <c r="G951" s="34">
        <v>44805.658894582644</v>
      </c>
      <c r="H951" s="27">
        <v>1514</v>
      </c>
      <c r="I951" s="27">
        <f t="shared" si="27"/>
        <v>-764.65463351210815</v>
      </c>
      <c r="J951" s="27">
        <f t="shared" si="28"/>
        <v>4310.30272735375</v>
      </c>
      <c r="K951" s="26" t="str">
        <f t="shared" si="34"/>
        <v>Good</v>
      </c>
      <c r="L951" s="25">
        <f t="shared" si="35"/>
        <v>1514</v>
      </c>
      <c r="M951" s="25">
        <f t="shared" si="29"/>
        <v>674.62057901529738</v>
      </c>
      <c r="N951" s="27">
        <f t="shared" si="30"/>
        <v>2778.601708374732</v>
      </c>
      <c r="O951" s="12" t="str">
        <f t="shared" si="31"/>
        <v>Good</v>
      </c>
      <c r="P951" s="27">
        <f t="shared" si="32"/>
        <v>1514</v>
      </c>
      <c r="Q951" s="25">
        <f t="shared" si="33"/>
        <v>1514</v>
      </c>
    </row>
    <row r="952" spans="6:17" ht="15.75" customHeight="1" x14ac:dyDescent="0.2">
      <c r="F952" s="16">
        <v>44799.220082944434</v>
      </c>
      <c r="G952" s="34">
        <v>44805.049644477964</v>
      </c>
      <c r="H952" s="27">
        <v>1595</v>
      </c>
      <c r="I952" s="27">
        <f t="shared" si="27"/>
        <v>-764.65463351210815</v>
      </c>
      <c r="J952" s="27">
        <f t="shared" si="28"/>
        <v>4310.30272735375</v>
      </c>
      <c r="K952" s="26" t="str">
        <f t="shared" si="34"/>
        <v>Good</v>
      </c>
      <c r="L952" s="25">
        <f t="shared" si="35"/>
        <v>1595</v>
      </c>
      <c r="M952" s="25">
        <f t="shared" si="29"/>
        <v>674.62057901529738</v>
      </c>
      <c r="N952" s="27">
        <f t="shared" si="30"/>
        <v>2778.601708374732</v>
      </c>
      <c r="O952" s="12" t="str">
        <f t="shared" si="31"/>
        <v>Good</v>
      </c>
      <c r="P952" s="27">
        <f t="shared" si="32"/>
        <v>1595</v>
      </c>
      <c r="Q952" s="25">
        <f t="shared" si="33"/>
        <v>1595</v>
      </c>
    </row>
    <row r="953" spans="6:17" ht="15.75" customHeight="1" x14ac:dyDescent="0.2">
      <c r="F953" s="16">
        <v>44798.611319575117</v>
      </c>
      <c r="G953" s="34">
        <v>44804.492819045336</v>
      </c>
      <c r="H953" s="27">
        <v>1549</v>
      </c>
      <c r="I953" s="27">
        <f t="shared" si="27"/>
        <v>-764.65463351210815</v>
      </c>
      <c r="J953" s="27">
        <f t="shared" si="28"/>
        <v>4310.30272735375</v>
      </c>
      <c r="K953" s="26" t="str">
        <f t="shared" si="34"/>
        <v>Good</v>
      </c>
      <c r="L953" s="25">
        <f t="shared" si="35"/>
        <v>1549</v>
      </c>
      <c r="M953" s="25">
        <f t="shared" si="29"/>
        <v>674.62057901529738</v>
      </c>
      <c r="N953" s="27">
        <f t="shared" si="30"/>
        <v>2778.601708374732</v>
      </c>
      <c r="O953" s="12" t="str">
        <f t="shared" si="31"/>
        <v>Good</v>
      </c>
      <c r="P953" s="27">
        <f t="shared" si="32"/>
        <v>1549</v>
      </c>
      <c r="Q953" s="25">
        <f t="shared" si="33"/>
        <v>1549</v>
      </c>
    </row>
    <row r="954" spans="6:17" ht="15.75" customHeight="1" x14ac:dyDescent="0.2">
      <c r="F954" s="16">
        <v>44798.079961670912</v>
      </c>
      <c r="G954" s="34">
        <v>44803.910570587992</v>
      </c>
      <c r="H954" s="27">
        <v>1465</v>
      </c>
      <c r="I954" s="27">
        <f t="shared" si="27"/>
        <v>-764.65463351210815</v>
      </c>
      <c r="J954" s="27">
        <f t="shared" si="28"/>
        <v>4310.30272735375</v>
      </c>
      <c r="K954" s="26" t="str">
        <f t="shared" si="34"/>
        <v>Good</v>
      </c>
      <c r="L954" s="25">
        <f t="shared" si="35"/>
        <v>1465</v>
      </c>
      <c r="M954" s="25">
        <f t="shared" si="29"/>
        <v>674.62057901529738</v>
      </c>
      <c r="N954" s="27">
        <f t="shared" si="30"/>
        <v>2778.601708374732</v>
      </c>
      <c r="O954" s="12" t="str">
        <f t="shared" si="31"/>
        <v>Good</v>
      </c>
      <c r="P954" s="27">
        <f t="shared" si="32"/>
        <v>1465</v>
      </c>
      <c r="Q954" s="25">
        <f t="shared" si="33"/>
        <v>1465</v>
      </c>
    </row>
    <row r="955" spans="6:17" ht="15.75" customHeight="1" x14ac:dyDescent="0.2">
      <c r="F955" s="16">
        <v>44797.488559899306</v>
      </c>
      <c r="G955" s="34">
        <v>44803.318393082445</v>
      </c>
      <c r="H955" s="27">
        <v>1433</v>
      </c>
      <c r="I955" s="27">
        <f t="shared" si="27"/>
        <v>-764.65463351210815</v>
      </c>
      <c r="J955" s="27">
        <f t="shared" si="28"/>
        <v>4310.30272735375</v>
      </c>
      <c r="K955" s="26" t="str">
        <f t="shared" si="34"/>
        <v>Good</v>
      </c>
      <c r="L955" s="25">
        <f t="shared" si="35"/>
        <v>1433</v>
      </c>
      <c r="M955" s="25">
        <f t="shared" si="29"/>
        <v>674.62057901529738</v>
      </c>
      <c r="N955" s="27">
        <f t="shared" si="30"/>
        <v>2778.601708374732</v>
      </c>
      <c r="O955" s="12" t="str">
        <f t="shared" si="31"/>
        <v>Good</v>
      </c>
      <c r="P955" s="27">
        <f t="shared" si="32"/>
        <v>1433</v>
      </c>
      <c r="Q955" s="25">
        <f t="shared" si="33"/>
        <v>1433</v>
      </c>
    </row>
    <row r="956" spans="6:17" ht="15.75" customHeight="1" x14ac:dyDescent="0.2">
      <c r="F956" s="16">
        <v>44796.889461651568</v>
      </c>
      <c r="G956" s="34">
        <v>44802.768618971626</v>
      </c>
      <c r="H956" s="27">
        <v>1451</v>
      </c>
      <c r="I956" s="27">
        <f t="shared" si="27"/>
        <v>-764.65463351210815</v>
      </c>
      <c r="J956" s="27">
        <f t="shared" si="28"/>
        <v>4310.30272735375</v>
      </c>
      <c r="K956" s="26" t="str">
        <f t="shared" si="34"/>
        <v>Good</v>
      </c>
      <c r="L956" s="25">
        <f t="shared" si="35"/>
        <v>1451</v>
      </c>
      <c r="M956" s="25">
        <f t="shared" si="29"/>
        <v>674.62057901529738</v>
      </c>
      <c r="N956" s="27">
        <f t="shared" si="30"/>
        <v>2778.601708374732</v>
      </c>
      <c r="O956" s="12" t="str">
        <f t="shared" si="31"/>
        <v>Good</v>
      </c>
      <c r="P956" s="27">
        <f t="shared" si="32"/>
        <v>1451</v>
      </c>
      <c r="Q956" s="25">
        <f t="shared" si="33"/>
        <v>1451</v>
      </c>
    </row>
    <row r="957" spans="6:17" ht="15.75" customHeight="1" x14ac:dyDescent="0.2">
      <c r="F957" s="16">
        <v>44796.281451126568</v>
      </c>
      <c r="G957" s="34">
        <v>44802.173228242056</v>
      </c>
      <c r="H957" s="27">
        <v>1426</v>
      </c>
      <c r="I957" s="27">
        <f t="shared" si="27"/>
        <v>-764.65463351210815</v>
      </c>
      <c r="J957" s="27">
        <f t="shared" si="28"/>
        <v>4310.30272735375</v>
      </c>
      <c r="K957" s="26" t="str">
        <f t="shared" si="34"/>
        <v>Good</v>
      </c>
      <c r="L957" s="25">
        <f t="shared" si="35"/>
        <v>1426</v>
      </c>
      <c r="M957" s="25">
        <f t="shared" si="29"/>
        <v>674.62057901529738</v>
      </c>
      <c r="N957" s="27">
        <f t="shared" si="30"/>
        <v>2778.601708374732</v>
      </c>
      <c r="O957" s="12" t="str">
        <f t="shared" si="31"/>
        <v>Good</v>
      </c>
      <c r="P957" s="27">
        <f t="shared" si="32"/>
        <v>1426</v>
      </c>
      <c r="Q957" s="25">
        <f t="shared" si="33"/>
        <v>1426</v>
      </c>
    </row>
    <row r="958" spans="6:17" ht="15.75" customHeight="1" x14ac:dyDescent="0.2">
      <c r="F958" s="16">
        <v>44795.72193884226</v>
      </c>
      <c r="G958" s="34">
        <v>44799.826948303111</v>
      </c>
      <c r="H958" s="27">
        <v>1338</v>
      </c>
      <c r="I958" s="27">
        <f t="shared" si="27"/>
        <v>-764.65463351210815</v>
      </c>
      <c r="J958" s="27">
        <f t="shared" si="28"/>
        <v>4310.30272735375</v>
      </c>
      <c r="K958" s="26" t="str">
        <f t="shared" si="34"/>
        <v>Good</v>
      </c>
      <c r="L958" s="25">
        <f t="shared" si="35"/>
        <v>1338</v>
      </c>
      <c r="M958" s="25">
        <f t="shared" si="29"/>
        <v>674.62057901529738</v>
      </c>
      <c r="N958" s="27">
        <f t="shared" si="30"/>
        <v>2778.601708374732</v>
      </c>
      <c r="O958" s="12" t="str">
        <f t="shared" si="31"/>
        <v>Good</v>
      </c>
      <c r="P958" s="27">
        <f t="shared" si="32"/>
        <v>1338</v>
      </c>
      <c r="Q958" s="25">
        <f t="shared" si="33"/>
        <v>1338</v>
      </c>
    </row>
    <row r="959" spans="6:17" ht="15.75" customHeight="1" x14ac:dyDescent="0.2">
      <c r="F959" s="16">
        <v>44795.181905348596</v>
      </c>
      <c r="G959" s="34">
        <v>44799.249100945584</v>
      </c>
      <c r="H959" s="27">
        <v>1268</v>
      </c>
      <c r="I959" s="27">
        <f t="shared" si="27"/>
        <v>-764.65463351210815</v>
      </c>
      <c r="J959" s="27">
        <f t="shared" si="28"/>
        <v>4310.30272735375</v>
      </c>
      <c r="K959" s="26" t="str">
        <f t="shared" si="34"/>
        <v>Good</v>
      </c>
      <c r="L959" s="25">
        <f t="shared" si="35"/>
        <v>1268</v>
      </c>
      <c r="M959" s="25">
        <f t="shared" si="29"/>
        <v>674.62057901529738</v>
      </c>
      <c r="N959" s="27">
        <f t="shared" si="30"/>
        <v>2778.601708374732</v>
      </c>
      <c r="O959" s="12" t="str">
        <f t="shared" si="31"/>
        <v>Good</v>
      </c>
      <c r="P959" s="27">
        <f t="shared" si="32"/>
        <v>1268</v>
      </c>
      <c r="Q959" s="25">
        <f t="shared" si="33"/>
        <v>1268</v>
      </c>
    </row>
    <row r="960" spans="6:17" ht="15.75" customHeight="1" x14ac:dyDescent="0.2">
      <c r="F960" s="16">
        <v>44792.894745862897</v>
      </c>
      <c r="G960" s="34">
        <v>44798.670923703896</v>
      </c>
      <c r="H960" s="27">
        <v>1220</v>
      </c>
      <c r="I960" s="27">
        <f t="shared" si="27"/>
        <v>-764.65463351210815</v>
      </c>
      <c r="J960" s="27">
        <f t="shared" si="28"/>
        <v>4310.30272735375</v>
      </c>
      <c r="K960" s="26" t="str">
        <f t="shared" si="34"/>
        <v>Good</v>
      </c>
      <c r="L960" s="25">
        <f t="shared" si="35"/>
        <v>1220</v>
      </c>
      <c r="M960" s="25">
        <f t="shared" si="29"/>
        <v>674.62057901529738</v>
      </c>
      <c r="N960" s="27">
        <f t="shared" si="30"/>
        <v>2778.601708374732</v>
      </c>
      <c r="O960" s="12" t="str">
        <f t="shared" si="31"/>
        <v>Good</v>
      </c>
      <c r="P960" s="27">
        <f t="shared" si="32"/>
        <v>1220</v>
      </c>
      <c r="Q960" s="25">
        <f t="shared" si="33"/>
        <v>1220</v>
      </c>
    </row>
    <row r="961" spans="6:17" ht="15.75" customHeight="1" x14ac:dyDescent="0.2">
      <c r="F961" s="16">
        <v>44792.290655356934</v>
      </c>
      <c r="G961" s="34">
        <v>44798.088922866897</v>
      </c>
      <c r="H961" s="27">
        <v>1394</v>
      </c>
      <c r="I961" s="27">
        <f t="shared" si="27"/>
        <v>-764.65463351210815</v>
      </c>
      <c r="J961" s="27">
        <f t="shared" si="28"/>
        <v>4310.30272735375</v>
      </c>
      <c r="K961" s="26" t="str">
        <f t="shared" si="34"/>
        <v>Good</v>
      </c>
      <c r="L961" s="25">
        <f t="shared" si="35"/>
        <v>1394</v>
      </c>
      <c r="M961" s="25">
        <f t="shared" si="29"/>
        <v>674.62057901529738</v>
      </c>
      <c r="N961" s="27">
        <f t="shared" si="30"/>
        <v>2778.601708374732</v>
      </c>
      <c r="O961" s="12" t="str">
        <f t="shared" si="31"/>
        <v>Good</v>
      </c>
      <c r="P961" s="27">
        <f t="shared" si="32"/>
        <v>1394</v>
      </c>
      <c r="Q961" s="25">
        <f t="shared" si="33"/>
        <v>1394</v>
      </c>
    </row>
    <row r="962" spans="6:17" ht="15.75" customHeight="1" x14ac:dyDescent="0.2">
      <c r="F962" s="16">
        <v>44791.695510076635</v>
      </c>
      <c r="G962" s="34">
        <v>44797.54139114471</v>
      </c>
      <c r="H962" s="27">
        <v>1257</v>
      </c>
      <c r="I962" s="27">
        <f t="shared" si="27"/>
        <v>-764.65463351210815</v>
      </c>
      <c r="J962" s="27">
        <f t="shared" si="28"/>
        <v>4310.30272735375</v>
      </c>
      <c r="K962" s="26" t="str">
        <f t="shared" si="34"/>
        <v>Good</v>
      </c>
      <c r="L962" s="25">
        <f t="shared" si="35"/>
        <v>1257</v>
      </c>
      <c r="M962" s="25">
        <f t="shared" si="29"/>
        <v>674.62057901529738</v>
      </c>
      <c r="N962" s="27">
        <f t="shared" si="30"/>
        <v>2778.601708374732</v>
      </c>
      <c r="O962" s="12" t="str">
        <f t="shared" si="31"/>
        <v>Good</v>
      </c>
      <c r="P962" s="27">
        <f t="shared" si="32"/>
        <v>1257</v>
      </c>
      <c r="Q962" s="25">
        <f t="shared" si="33"/>
        <v>1257</v>
      </c>
    </row>
    <row r="963" spans="6:17" ht="15.75" customHeight="1" x14ac:dyDescent="0.2">
      <c r="F963" s="16">
        <v>44791.119071969828</v>
      </c>
      <c r="G963" s="34">
        <v>44796.946706826602</v>
      </c>
      <c r="H963" s="27">
        <v>1229</v>
      </c>
      <c r="I963" s="27">
        <f t="shared" si="27"/>
        <v>-764.65463351210815</v>
      </c>
      <c r="J963" s="27">
        <f t="shared" si="28"/>
        <v>4310.30272735375</v>
      </c>
      <c r="K963" s="26" t="str">
        <f t="shared" si="34"/>
        <v>Good</v>
      </c>
      <c r="L963" s="25">
        <f t="shared" si="35"/>
        <v>1229</v>
      </c>
      <c r="M963" s="25">
        <f t="shared" si="29"/>
        <v>674.62057901529738</v>
      </c>
      <c r="N963" s="27">
        <f t="shared" si="30"/>
        <v>2778.601708374732</v>
      </c>
      <c r="O963" s="12" t="str">
        <f t="shared" si="31"/>
        <v>Good</v>
      </c>
      <c r="P963" s="27">
        <f t="shared" si="32"/>
        <v>1229</v>
      </c>
      <c r="Q963" s="25">
        <f t="shared" si="33"/>
        <v>1229</v>
      </c>
    </row>
    <row r="964" spans="6:17" ht="15.75" customHeight="1" x14ac:dyDescent="0.2">
      <c r="F964" s="16">
        <v>44790.575404866016</v>
      </c>
      <c r="G964" s="34">
        <v>44796.413825448988</v>
      </c>
      <c r="H964" s="27">
        <v>1508</v>
      </c>
      <c r="I964" s="27">
        <f t="shared" si="27"/>
        <v>-764.65463351210815</v>
      </c>
      <c r="J964" s="27">
        <f t="shared" si="28"/>
        <v>4310.30272735375</v>
      </c>
      <c r="K964" s="26" t="str">
        <f t="shared" si="34"/>
        <v>Good</v>
      </c>
      <c r="L964" s="25">
        <f t="shared" si="35"/>
        <v>1508</v>
      </c>
      <c r="M964" s="25">
        <f t="shared" si="29"/>
        <v>674.62057901529738</v>
      </c>
      <c r="N964" s="27">
        <f t="shared" si="30"/>
        <v>2778.601708374732</v>
      </c>
      <c r="O964" s="12" t="str">
        <f t="shared" si="31"/>
        <v>Good</v>
      </c>
      <c r="P964" s="27">
        <f t="shared" si="32"/>
        <v>1508</v>
      </c>
      <c r="Q964" s="25">
        <f t="shared" si="33"/>
        <v>1508</v>
      </c>
    </row>
    <row r="965" spans="6:17" ht="15.75" customHeight="1" x14ac:dyDescent="0.2">
      <c r="F965" s="16">
        <v>44789.963028693317</v>
      </c>
      <c r="G965" s="34">
        <v>44795.830450662077</v>
      </c>
      <c r="H965" s="27">
        <v>1500</v>
      </c>
      <c r="I965" s="27">
        <f t="shared" si="27"/>
        <v>-764.65463351210815</v>
      </c>
      <c r="J965" s="27">
        <f t="shared" si="28"/>
        <v>4310.30272735375</v>
      </c>
      <c r="K965" s="26" t="str">
        <f t="shared" si="34"/>
        <v>Good</v>
      </c>
      <c r="L965" s="25">
        <f t="shared" si="35"/>
        <v>1500</v>
      </c>
      <c r="M965" s="25">
        <f t="shared" si="29"/>
        <v>674.62057901529738</v>
      </c>
      <c r="N965" s="27">
        <f t="shared" si="30"/>
        <v>2778.601708374732</v>
      </c>
      <c r="O965" s="12" t="str">
        <f t="shared" si="31"/>
        <v>Good</v>
      </c>
      <c r="P965" s="27">
        <f t="shared" si="32"/>
        <v>1500</v>
      </c>
      <c r="Q965" s="25">
        <f t="shared" si="33"/>
        <v>1500</v>
      </c>
    </row>
    <row r="966" spans="6:17" ht="15.75" customHeight="1" x14ac:dyDescent="0.2">
      <c r="F966" s="16">
        <v>44789.356359524165</v>
      </c>
      <c r="G966" s="34">
        <v>44795.232583804282</v>
      </c>
      <c r="H966" s="27">
        <v>1472</v>
      </c>
      <c r="I966" s="27">
        <f t="shared" si="27"/>
        <v>-764.65463351210815</v>
      </c>
      <c r="J966" s="27">
        <f t="shared" si="28"/>
        <v>4310.30272735375</v>
      </c>
      <c r="K966" s="26" t="str">
        <f t="shared" si="34"/>
        <v>Good</v>
      </c>
      <c r="L966" s="25">
        <f t="shared" si="35"/>
        <v>1472</v>
      </c>
      <c r="M966" s="25">
        <f t="shared" si="29"/>
        <v>674.62057901529738</v>
      </c>
      <c r="N966" s="27">
        <f t="shared" si="30"/>
        <v>2778.601708374732</v>
      </c>
      <c r="O966" s="12" t="str">
        <f t="shared" si="31"/>
        <v>Good</v>
      </c>
      <c r="P966" s="27">
        <f t="shared" si="32"/>
        <v>1472</v>
      </c>
      <c r="Q966" s="25">
        <f t="shared" si="33"/>
        <v>1472</v>
      </c>
    </row>
    <row r="967" spans="6:17" ht="15.75" customHeight="1" x14ac:dyDescent="0.2">
      <c r="F967" s="16">
        <v>44788.814486856762</v>
      </c>
      <c r="G967" s="34">
        <v>44792.832883407871</v>
      </c>
      <c r="H967" s="27">
        <v>1340</v>
      </c>
      <c r="I967" s="27">
        <f t="shared" si="27"/>
        <v>-764.65463351210815</v>
      </c>
      <c r="J967" s="27">
        <f t="shared" si="28"/>
        <v>4310.30272735375</v>
      </c>
      <c r="K967" s="26" t="str">
        <f t="shared" si="34"/>
        <v>Good</v>
      </c>
      <c r="L967" s="25">
        <f t="shared" si="35"/>
        <v>1340</v>
      </c>
      <c r="M967" s="25">
        <f t="shared" si="29"/>
        <v>674.62057901529738</v>
      </c>
      <c r="N967" s="27">
        <f t="shared" si="30"/>
        <v>2778.601708374732</v>
      </c>
      <c r="O967" s="12" t="str">
        <f t="shared" si="31"/>
        <v>Good</v>
      </c>
      <c r="P967" s="27">
        <f t="shared" si="32"/>
        <v>1340</v>
      </c>
      <c r="Q967" s="25">
        <f t="shared" si="33"/>
        <v>1340</v>
      </c>
    </row>
    <row r="968" spans="6:17" ht="15.75" customHeight="1" x14ac:dyDescent="0.2">
      <c r="F968" s="16">
        <v>44788.273901829052</v>
      </c>
      <c r="G968" s="34">
        <v>44792.21886656875</v>
      </c>
      <c r="H968" s="27">
        <v>1190</v>
      </c>
      <c r="I968" s="27">
        <f t="shared" si="27"/>
        <v>-764.65463351210815</v>
      </c>
      <c r="J968" s="27">
        <f t="shared" si="28"/>
        <v>4310.30272735375</v>
      </c>
      <c r="K968" s="26" t="str">
        <f t="shared" si="34"/>
        <v>Good</v>
      </c>
      <c r="L968" s="25">
        <f t="shared" si="35"/>
        <v>1190</v>
      </c>
      <c r="M968" s="25">
        <f t="shared" si="29"/>
        <v>674.62057901529738</v>
      </c>
      <c r="N968" s="27">
        <f t="shared" si="30"/>
        <v>2778.601708374732</v>
      </c>
      <c r="O968" s="12" t="str">
        <f t="shared" si="31"/>
        <v>Good</v>
      </c>
      <c r="P968" s="27">
        <f t="shared" si="32"/>
        <v>1190</v>
      </c>
      <c r="Q968" s="25">
        <f t="shared" si="33"/>
        <v>1190</v>
      </c>
    </row>
    <row r="969" spans="6:17" ht="15.75" customHeight="1" x14ac:dyDescent="0.2">
      <c r="F969" s="16">
        <v>44785.400231711952</v>
      </c>
      <c r="G969" s="34">
        <v>44791.613586196596</v>
      </c>
      <c r="H969" s="27">
        <v>1366</v>
      </c>
      <c r="I969" s="27">
        <f t="shared" si="27"/>
        <v>-764.65463351210815</v>
      </c>
      <c r="J969" s="27">
        <f t="shared" si="28"/>
        <v>4310.30272735375</v>
      </c>
      <c r="K969" s="26" t="str">
        <f t="shared" si="34"/>
        <v>Good</v>
      </c>
      <c r="L969" s="25">
        <f t="shared" si="35"/>
        <v>1366</v>
      </c>
      <c r="M969" s="25">
        <f t="shared" si="29"/>
        <v>674.62057901529738</v>
      </c>
      <c r="N969" s="27">
        <f t="shared" si="30"/>
        <v>2778.601708374732</v>
      </c>
      <c r="O969" s="12" t="str">
        <f t="shared" si="31"/>
        <v>Good</v>
      </c>
      <c r="P969" s="27">
        <f t="shared" si="32"/>
        <v>1366</v>
      </c>
      <c r="Q969" s="25">
        <f t="shared" si="33"/>
        <v>1366</v>
      </c>
    </row>
    <row r="970" spans="6:17" ht="15.75" customHeight="1" x14ac:dyDescent="0.2">
      <c r="F970" s="16">
        <v>44784.803613089891</v>
      </c>
      <c r="G970" s="34">
        <v>44791.015125775819</v>
      </c>
      <c r="H970" s="27">
        <v>1158</v>
      </c>
      <c r="I970" s="27">
        <f t="shared" si="27"/>
        <v>-764.65463351210815</v>
      </c>
      <c r="J970" s="27">
        <f t="shared" si="28"/>
        <v>4310.30272735375</v>
      </c>
      <c r="K970" s="26" t="str">
        <f t="shared" si="34"/>
        <v>Good</v>
      </c>
      <c r="L970" s="25">
        <f t="shared" si="35"/>
        <v>1158</v>
      </c>
      <c r="M970" s="25">
        <f t="shared" si="29"/>
        <v>674.62057901529738</v>
      </c>
      <c r="N970" s="27">
        <f t="shared" si="30"/>
        <v>2778.601708374732</v>
      </c>
      <c r="O970" s="12" t="str">
        <f t="shared" si="31"/>
        <v>Good</v>
      </c>
      <c r="P970" s="27">
        <f t="shared" si="32"/>
        <v>1158</v>
      </c>
      <c r="Q970" s="25">
        <f t="shared" si="33"/>
        <v>1158</v>
      </c>
    </row>
    <row r="971" spans="6:17" ht="15.75" customHeight="1" x14ac:dyDescent="0.2">
      <c r="F971" s="16">
        <v>44784.238361892647</v>
      </c>
      <c r="G971" s="34">
        <v>44790.460501077578</v>
      </c>
      <c r="H971" s="27">
        <v>1181</v>
      </c>
      <c r="I971" s="27">
        <f t="shared" si="27"/>
        <v>-764.65463351210815</v>
      </c>
      <c r="J971" s="27">
        <f t="shared" si="28"/>
        <v>4310.30272735375</v>
      </c>
      <c r="K971" s="26" t="str">
        <f t="shared" si="34"/>
        <v>Good</v>
      </c>
      <c r="L971" s="25">
        <f t="shared" si="35"/>
        <v>1181</v>
      </c>
      <c r="M971" s="25">
        <f t="shared" si="29"/>
        <v>674.62057901529738</v>
      </c>
      <c r="N971" s="27">
        <f t="shared" si="30"/>
        <v>2778.601708374732</v>
      </c>
      <c r="O971" s="12" t="str">
        <f t="shared" si="31"/>
        <v>Good</v>
      </c>
      <c r="P971" s="27">
        <f t="shared" si="32"/>
        <v>1181</v>
      </c>
      <c r="Q971" s="25">
        <f t="shared" si="33"/>
        <v>1181</v>
      </c>
    </row>
    <row r="972" spans="6:17" ht="15.75" customHeight="1" x14ac:dyDescent="0.2">
      <c r="F972" s="16">
        <v>44783.695639680671</v>
      </c>
      <c r="G972" s="34">
        <v>44789.869304783759</v>
      </c>
      <c r="H972" s="27">
        <v>1424</v>
      </c>
      <c r="I972" s="27">
        <f t="shared" si="27"/>
        <v>-764.65463351210815</v>
      </c>
      <c r="J972" s="27">
        <f t="shared" si="28"/>
        <v>4310.30272735375</v>
      </c>
      <c r="K972" s="26" t="str">
        <f t="shared" si="34"/>
        <v>Good</v>
      </c>
      <c r="L972" s="25">
        <f t="shared" si="35"/>
        <v>1424</v>
      </c>
      <c r="M972" s="25">
        <f t="shared" si="29"/>
        <v>674.62057901529738</v>
      </c>
      <c r="N972" s="27">
        <f t="shared" si="30"/>
        <v>2778.601708374732</v>
      </c>
      <c r="O972" s="12" t="str">
        <f t="shared" si="31"/>
        <v>Good</v>
      </c>
      <c r="P972" s="27">
        <f t="shared" si="32"/>
        <v>1424</v>
      </c>
      <c r="Q972" s="25">
        <f t="shared" si="33"/>
        <v>1424</v>
      </c>
    </row>
    <row r="973" spans="6:17" ht="15.75" customHeight="1" x14ac:dyDescent="0.2">
      <c r="F973" s="16">
        <v>44783.158244091115</v>
      </c>
      <c r="G973" s="34">
        <v>44789.276383658762</v>
      </c>
      <c r="H973" s="27">
        <v>1259</v>
      </c>
      <c r="I973" s="27">
        <f t="shared" si="27"/>
        <v>-764.65463351210815</v>
      </c>
      <c r="J973" s="27">
        <f t="shared" si="28"/>
        <v>4310.30272735375</v>
      </c>
      <c r="K973" s="26" t="str">
        <f t="shared" si="34"/>
        <v>Good</v>
      </c>
      <c r="L973" s="25">
        <f t="shared" si="35"/>
        <v>1259</v>
      </c>
      <c r="M973" s="25">
        <f t="shared" si="29"/>
        <v>674.62057901529738</v>
      </c>
      <c r="N973" s="27">
        <f t="shared" si="30"/>
        <v>2778.601708374732</v>
      </c>
      <c r="O973" s="12" t="str">
        <f t="shared" si="31"/>
        <v>Good</v>
      </c>
      <c r="P973" s="27">
        <f t="shared" si="32"/>
        <v>1259</v>
      </c>
      <c r="Q973" s="25">
        <f t="shared" si="33"/>
        <v>1259</v>
      </c>
    </row>
    <row r="974" spans="6:17" ht="15.75" customHeight="1" x14ac:dyDescent="0.2">
      <c r="F974" s="16">
        <v>44782.572945799795</v>
      </c>
      <c r="G974" s="34">
        <v>44788.686620859531</v>
      </c>
      <c r="H974" s="27">
        <v>1425</v>
      </c>
      <c r="I974" s="27">
        <f t="shared" si="27"/>
        <v>-764.65463351210815</v>
      </c>
      <c r="J974" s="27">
        <f t="shared" si="28"/>
        <v>4310.30272735375</v>
      </c>
      <c r="K974" s="26" t="str">
        <f t="shared" si="34"/>
        <v>Good</v>
      </c>
      <c r="L974" s="25">
        <f t="shared" si="35"/>
        <v>1425</v>
      </c>
      <c r="M974" s="25">
        <f t="shared" si="29"/>
        <v>674.62057901529738</v>
      </c>
      <c r="N974" s="27">
        <f t="shared" si="30"/>
        <v>2778.601708374732</v>
      </c>
      <c r="O974" s="12" t="str">
        <f t="shared" si="31"/>
        <v>Good</v>
      </c>
      <c r="P974" s="27">
        <f t="shared" si="32"/>
        <v>1425</v>
      </c>
      <c r="Q974" s="25">
        <f t="shared" si="33"/>
        <v>1425</v>
      </c>
    </row>
    <row r="975" spans="6:17" ht="15.75" customHeight="1" x14ac:dyDescent="0.2">
      <c r="F975" s="16">
        <v>44781.998620413593</v>
      </c>
      <c r="G975" s="34">
        <v>44788.128196837482</v>
      </c>
      <c r="H975" s="27">
        <v>1138</v>
      </c>
      <c r="I975" s="27">
        <f t="shared" si="27"/>
        <v>-764.65463351210815</v>
      </c>
      <c r="J975" s="27">
        <f t="shared" si="28"/>
        <v>4310.30272735375</v>
      </c>
      <c r="K975" s="26" t="str">
        <f t="shared" si="34"/>
        <v>Good</v>
      </c>
      <c r="L975" s="25">
        <f t="shared" si="35"/>
        <v>1138</v>
      </c>
      <c r="M975" s="25">
        <f t="shared" si="29"/>
        <v>674.62057901529738</v>
      </c>
      <c r="N975" s="27">
        <f t="shared" si="30"/>
        <v>2778.601708374732</v>
      </c>
      <c r="O975" s="12" t="str">
        <f t="shared" si="31"/>
        <v>Good</v>
      </c>
      <c r="P975" s="27">
        <f t="shared" si="32"/>
        <v>1138</v>
      </c>
      <c r="Q975" s="25">
        <f t="shared" si="33"/>
        <v>1138</v>
      </c>
    </row>
    <row r="976" spans="6:17" ht="15.75" customHeight="1" x14ac:dyDescent="0.2">
      <c r="F976" s="16">
        <v>44781.445146889775</v>
      </c>
      <c r="G976" s="34">
        <v>44785.968363758453</v>
      </c>
      <c r="H976" s="27">
        <v>1223</v>
      </c>
      <c r="I976" s="27">
        <f t="shared" si="27"/>
        <v>-764.65463351210815</v>
      </c>
      <c r="J976" s="27">
        <f t="shared" si="28"/>
        <v>4310.30272735375</v>
      </c>
      <c r="K976" s="26" t="str">
        <f t="shared" si="34"/>
        <v>Good</v>
      </c>
      <c r="L976" s="25">
        <f t="shared" si="35"/>
        <v>1223</v>
      </c>
      <c r="M976" s="25">
        <f t="shared" si="29"/>
        <v>674.62057901529738</v>
      </c>
      <c r="N976" s="27">
        <f t="shared" si="30"/>
        <v>2778.601708374732</v>
      </c>
      <c r="O976" s="12" t="str">
        <f t="shared" si="31"/>
        <v>Good</v>
      </c>
      <c r="P976" s="27">
        <f t="shared" si="32"/>
        <v>1223</v>
      </c>
      <c r="Q976" s="25">
        <f t="shared" si="33"/>
        <v>1223</v>
      </c>
    </row>
    <row r="977" spans="6:17" ht="15.75" customHeight="1" x14ac:dyDescent="0.2">
      <c r="F977" s="16">
        <v>44778.507410953462</v>
      </c>
      <c r="G977" s="34">
        <v>44785.425815543938</v>
      </c>
      <c r="H977" s="27">
        <v>1355</v>
      </c>
      <c r="I977" s="27">
        <f t="shared" si="27"/>
        <v>-764.65463351210815</v>
      </c>
      <c r="J977" s="27">
        <f t="shared" si="28"/>
        <v>4310.30272735375</v>
      </c>
      <c r="K977" s="26" t="str">
        <f t="shared" si="34"/>
        <v>Good</v>
      </c>
      <c r="L977" s="25">
        <f t="shared" si="35"/>
        <v>1355</v>
      </c>
      <c r="M977" s="25">
        <f t="shared" si="29"/>
        <v>674.62057901529738</v>
      </c>
      <c r="N977" s="27">
        <f t="shared" si="30"/>
        <v>2778.601708374732</v>
      </c>
      <c r="O977" s="12" t="str">
        <f t="shared" si="31"/>
        <v>Good</v>
      </c>
      <c r="P977" s="27">
        <f t="shared" si="32"/>
        <v>1355</v>
      </c>
      <c r="Q977" s="25">
        <f t="shared" si="33"/>
        <v>1355</v>
      </c>
    </row>
    <row r="978" spans="6:17" ht="15.75" customHeight="1" x14ac:dyDescent="0.2">
      <c r="F978" s="16">
        <v>44777.911086707536</v>
      </c>
      <c r="G978" s="34">
        <v>44784.85775325961</v>
      </c>
      <c r="H978" s="27">
        <v>1364</v>
      </c>
      <c r="I978" s="27">
        <f t="shared" si="27"/>
        <v>-764.65463351210815</v>
      </c>
      <c r="J978" s="27">
        <f t="shared" si="28"/>
        <v>4310.30272735375</v>
      </c>
      <c r="K978" s="26" t="str">
        <f t="shared" si="34"/>
        <v>Good</v>
      </c>
      <c r="L978" s="25">
        <f t="shared" si="35"/>
        <v>1364</v>
      </c>
      <c r="M978" s="25">
        <f t="shared" si="29"/>
        <v>674.62057901529738</v>
      </c>
      <c r="N978" s="27">
        <f t="shared" si="30"/>
        <v>2778.601708374732</v>
      </c>
      <c r="O978" s="12" t="str">
        <f t="shared" si="31"/>
        <v>Good</v>
      </c>
      <c r="P978" s="27">
        <f t="shared" si="32"/>
        <v>1364</v>
      </c>
      <c r="Q978" s="25">
        <f t="shared" si="33"/>
        <v>1364</v>
      </c>
    </row>
    <row r="979" spans="6:17" ht="15.75" customHeight="1" x14ac:dyDescent="0.2">
      <c r="F979" s="16">
        <v>44777.351224350139</v>
      </c>
      <c r="G979" s="34">
        <v>44784.323915534609</v>
      </c>
      <c r="H979" s="27">
        <v>1393</v>
      </c>
      <c r="I979" s="27">
        <f t="shared" si="27"/>
        <v>-764.65463351210815</v>
      </c>
      <c r="J979" s="27">
        <f t="shared" si="28"/>
        <v>4310.30272735375</v>
      </c>
      <c r="K979" s="26" t="str">
        <f t="shared" si="34"/>
        <v>Good</v>
      </c>
      <c r="L979" s="25">
        <f t="shared" si="35"/>
        <v>1393</v>
      </c>
      <c r="M979" s="25">
        <f t="shared" si="29"/>
        <v>674.62057901529738</v>
      </c>
      <c r="N979" s="27">
        <f t="shared" si="30"/>
        <v>2778.601708374732</v>
      </c>
      <c r="O979" s="12" t="str">
        <f t="shared" si="31"/>
        <v>Good</v>
      </c>
      <c r="P979" s="27">
        <f t="shared" si="32"/>
        <v>1393</v>
      </c>
      <c r="Q979" s="25">
        <f t="shared" si="33"/>
        <v>1393</v>
      </c>
    </row>
    <row r="980" spans="6:17" ht="15.75" customHeight="1" x14ac:dyDescent="0.2">
      <c r="F980" s="16">
        <v>44776.807944193693</v>
      </c>
      <c r="G980" s="34">
        <v>44783.736502445681</v>
      </c>
      <c r="H980" s="27">
        <v>1364</v>
      </c>
      <c r="I980" s="27">
        <f t="shared" si="27"/>
        <v>-764.65463351210815</v>
      </c>
      <c r="J980" s="27">
        <f t="shared" si="28"/>
        <v>4310.30272735375</v>
      </c>
      <c r="K980" s="26" t="str">
        <f t="shared" si="34"/>
        <v>Good</v>
      </c>
      <c r="L980" s="25">
        <f t="shared" si="35"/>
        <v>1364</v>
      </c>
      <c r="M980" s="25">
        <f t="shared" si="29"/>
        <v>674.62057901529738</v>
      </c>
      <c r="N980" s="27">
        <f t="shared" si="30"/>
        <v>2778.601708374732</v>
      </c>
      <c r="O980" s="12" t="str">
        <f t="shared" si="31"/>
        <v>Good</v>
      </c>
      <c r="P980" s="27">
        <f t="shared" si="32"/>
        <v>1364</v>
      </c>
      <c r="Q980" s="25">
        <f t="shared" si="33"/>
        <v>1364</v>
      </c>
    </row>
    <row r="981" spans="6:17" ht="15.75" customHeight="1" x14ac:dyDescent="0.2">
      <c r="F981" s="16">
        <v>44776.268847888954</v>
      </c>
      <c r="G981" s="34">
        <v>44783.161409653098</v>
      </c>
      <c r="H981" s="27">
        <v>1092</v>
      </c>
      <c r="I981" s="27">
        <f t="shared" si="27"/>
        <v>-764.65463351210815</v>
      </c>
      <c r="J981" s="27">
        <f t="shared" si="28"/>
        <v>4310.30272735375</v>
      </c>
      <c r="K981" s="26" t="str">
        <f t="shared" si="34"/>
        <v>Good</v>
      </c>
      <c r="L981" s="25">
        <f t="shared" si="35"/>
        <v>1092</v>
      </c>
      <c r="M981" s="25">
        <f t="shared" si="29"/>
        <v>674.62057901529738</v>
      </c>
      <c r="N981" s="27">
        <f t="shared" si="30"/>
        <v>2778.601708374732</v>
      </c>
      <c r="O981" s="12" t="str">
        <f t="shared" si="31"/>
        <v>Good</v>
      </c>
      <c r="P981" s="27">
        <f t="shared" si="32"/>
        <v>1092</v>
      </c>
      <c r="Q981" s="25">
        <f t="shared" si="33"/>
        <v>1092</v>
      </c>
    </row>
    <row r="982" spans="6:17" ht="15.75" customHeight="1" x14ac:dyDescent="0.2">
      <c r="F982" s="16">
        <v>44775.716630463787</v>
      </c>
      <c r="G982" s="34">
        <v>44782.555768937775</v>
      </c>
      <c r="H982" s="27">
        <v>1157</v>
      </c>
      <c r="I982" s="27">
        <f t="shared" si="27"/>
        <v>-764.65463351210815</v>
      </c>
      <c r="J982" s="27">
        <f t="shared" si="28"/>
        <v>4310.30272735375</v>
      </c>
      <c r="K982" s="26" t="str">
        <f t="shared" si="34"/>
        <v>Good</v>
      </c>
      <c r="L982" s="25">
        <f t="shared" si="35"/>
        <v>1157</v>
      </c>
      <c r="M982" s="25">
        <f t="shared" si="29"/>
        <v>674.62057901529738</v>
      </c>
      <c r="N982" s="27">
        <f t="shared" si="30"/>
        <v>2778.601708374732</v>
      </c>
      <c r="O982" s="12" t="str">
        <f t="shared" si="31"/>
        <v>Good</v>
      </c>
      <c r="P982" s="27">
        <f t="shared" si="32"/>
        <v>1157</v>
      </c>
      <c r="Q982" s="25">
        <f t="shared" si="33"/>
        <v>1157</v>
      </c>
    </row>
    <row r="983" spans="6:17" ht="15.75" customHeight="1" x14ac:dyDescent="0.2">
      <c r="F983" s="16">
        <v>44775.179713324964</v>
      </c>
      <c r="G983" s="34">
        <v>44781.966967429384</v>
      </c>
      <c r="H983" s="27">
        <v>1236</v>
      </c>
      <c r="I983" s="27">
        <f t="shared" si="27"/>
        <v>-764.65463351210815</v>
      </c>
      <c r="J983" s="27">
        <f t="shared" si="28"/>
        <v>4310.30272735375</v>
      </c>
      <c r="K983" s="26" t="str">
        <f t="shared" si="34"/>
        <v>Good</v>
      </c>
      <c r="L983" s="25">
        <f t="shared" si="35"/>
        <v>1236</v>
      </c>
      <c r="M983" s="25">
        <f t="shared" si="29"/>
        <v>674.62057901529738</v>
      </c>
      <c r="N983" s="27">
        <f t="shared" si="30"/>
        <v>2778.601708374732</v>
      </c>
      <c r="O983" s="12" t="str">
        <f t="shared" si="31"/>
        <v>Good</v>
      </c>
      <c r="P983" s="27">
        <f t="shared" si="32"/>
        <v>1236</v>
      </c>
      <c r="Q983" s="25">
        <f t="shared" si="33"/>
        <v>1236</v>
      </c>
    </row>
    <row r="984" spans="6:17" ht="15.75" customHeight="1" x14ac:dyDescent="0.2">
      <c r="F984" s="16">
        <v>44774.595354800258</v>
      </c>
      <c r="G984" s="34">
        <v>44781.435346471022</v>
      </c>
      <c r="H984" s="27">
        <v>1104</v>
      </c>
      <c r="I984" s="27">
        <f t="shared" si="27"/>
        <v>-764.65463351210815</v>
      </c>
      <c r="J984" s="27">
        <f t="shared" si="28"/>
        <v>4310.30272735375</v>
      </c>
      <c r="K984" s="26" t="str">
        <f t="shared" si="34"/>
        <v>Good</v>
      </c>
      <c r="L984" s="25">
        <f t="shared" si="35"/>
        <v>1104</v>
      </c>
      <c r="M984" s="25">
        <f t="shared" si="29"/>
        <v>674.62057901529738</v>
      </c>
      <c r="N984" s="27">
        <f t="shared" si="30"/>
        <v>2778.601708374732</v>
      </c>
      <c r="O984" s="12" t="str">
        <f t="shared" si="31"/>
        <v>Good</v>
      </c>
      <c r="P984" s="27">
        <f t="shared" si="32"/>
        <v>1104</v>
      </c>
      <c r="Q984" s="25">
        <f t="shared" si="33"/>
        <v>1104</v>
      </c>
    </row>
    <row r="985" spans="6:17" ht="15.75" customHeight="1" x14ac:dyDescent="0.2">
      <c r="F985" s="16">
        <v>44774.014006843739</v>
      </c>
      <c r="G985" s="34">
        <v>44778.611002005891</v>
      </c>
      <c r="H985" s="27">
        <v>1236</v>
      </c>
      <c r="I985" s="27">
        <f t="shared" si="27"/>
        <v>-764.65463351210815</v>
      </c>
      <c r="J985" s="27">
        <f t="shared" si="28"/>
        <v>4310.30272735375</v>
      </c>
      <c r="K985" s="26" t="str">
        <f t="shared" si="34"/>
        <v>Good</v>
      </c>
      <c r="L985" s="25">
        <f t="shared" si="35"/>
        <v>1236</v>
      </c>
      <c r="M985" s="25">
        <f t="shared" si="29"/>
        <v>674.62057901529738</v>
      </c>
      <c r="N985" s="27">
        <f t="shared" si="30"/>
        <v>2778.601708374732</v>
      </c>
      <c r="O985" s="12" t="str">
        <f t="shared" si="31"/>
        <v>Good</v>
      </c>
      <c r="P985" s="27">
        <f t="shared" si="32"/>
        <v>1236</v>
      </c>
      <c r="Q985" s="25">
        <f t="shared" si="33"/>
        <v>1236</v>
      </c>
    </row>
    <row r="986" spans="6:17" ht="15.75" customHeight="1" x14ac:dyDescent="0.2">
      <c r="F986" s="16">
        <v>44771.669556346671</v>
      </c>
      <c r="G986" s="34">
        <v>44778.058129309313</v>
      </c>
      <c r="H986" s="27">
        <v>1315</v>
      </c>
      <c r="I986" s="27">
        <f t="shared" si="27"/>
        <v>-764.65463351210815</v>
      </c>
      <c r="J986" s="27">
        <f t="shared" si="28"/>
        <v>4310.30272735375</v>
      </c>
      <c r="K986" s="26" t="str">
        <f t="shared" si="34"/>
        <v>Good</v>
      </c>
      <c r="L986" s="25">
        <f t="shared" si="35"/>
        <v>1315</v>
      </c>
      <c r="M986" s="25">
        <f t="shared" si="29"/>
        <v>674.62057901529738</v>
      </c>
      <c r="N986" s="27">
        <f t="shared" si="30"/>
        <v>2778.601708374732</v>
      </c>
      <c r="O986" s="12" t="str">
        <f t="shared" si="31"/>
        <v>Good</v>
      </c>
      <c r="P986" s="27">
        <f t="shared" si="32"/>
        <v>1315</v>
      </c>
      <c r="Q986" s="25">
        <f t="shared" si="33"/>
        <v>1315</v>
      </c>
    </row>
    <row r="987" spans="6:17" ht="15.75" customHeight="1" x14ac:dyDescent="0.2">
      <c r="F987" s="16">
        <v>44771.110411197726</v>
      </c>
      <c r="G987" s="34">
        <v>44777.457567452555</v>
      </c>
      <c r="H987" s="27">
        <v>1105</v>
      </c>
      <c r="I987" s="27">
        <f t="shared" si="27"/>
        <v>-764.65463351210815</v>
      </c>
      <c r="J987" s="27">
        <f t="shared" si="28"/>
        <v>4310.30272735375</v>
      </c>
      <c r="K987" s="26" t="str">
        <f t="shared" si="34"/>
        <v>Good</v>
      </c>
      <c r="L987" s="25">
        <f t="shared" si="35"/>
        <v>1105</v>
      </c>
      <c r="M987" s="25">
        <f t="shared" si="29"/>
        <v>674.62057901529738</v>
      </c>
      <c r="N987" s="27">
        <f t="shared" si="30"/>
        <v>2778.601708374732</v>
      </c>
      <c r="O987" s="12" t="str">
        <f t="shared" si="31"/>
        <v>Good</v>
      </c>
      <c r="P987" s="27">
        <f t="shared" si="32"/>
        <v>1105</v>
      </c>
      <c r="Q987" s="25">
        <f t="shared" si="33"/>
        <v>1105</v>
      </c>
    </row>
    <row r="988" spans="6:17" ht="15.75" customHeight="1" x14ac:dyDescent="0.2">
      <c r="F988" s="16">
        <v>44770.535576162561</v>
      </c>
      <c r="G988" s="34">
        <v>44776.843684398889</v>
      </c>
      <c r="H988" s="27">
        <v>1136</v>
      </c>
      <c r="I988" s="27">
        <f t="shared" si="27"/>
        <v>-764.65463351210815</v>
      </c>
      <c r="J988" s="27">
        <f t="shared" si="28"/>
        <v>4310.30272735375</v>
      </c>
      <c r="K988" s="26" t="str">
        <f t="shared" si="34"/>
        <v>Good</v>
      </c>
      <c r="L988" s="25">
        <f t="shared" si="35"/>
        <v>1136</v>
      </c>
      <c r="M988" s="25">
        <f t="shared" si="29"/>
        <v>674.62057901529738</v>
      </c>
      <c r="N988" s="27">
        <f t="shared" si="30"/>
        <v>2778.601708374732</v>
      </c>
      <c r="O988" s="12" t="str">
        <f t="shared" si="31"/>
        <v>Good</v>
      </c>
      <c r="P988" s="27">
        <f t="shared" si="32"/>
        <v>1136</v>
      </c>
      <c r="Q988" s="25">
        <f t="shared" si="33"/>
        <v>1136</v>
      </c>
    </row>
    <row r="989" spans="6:17" ht="15.75" customHeight="1" x14ac:dyDescent="0.2">
      <c r="F989" s="16">
        <v>44769.991639734937</v>
      </c>
      <c r="G989" s="34">
        <v>44776.236329452098</v>
      </c>
      <c r="H989" s="27">
        <v>1094</v>
      </c>
      <c r="I989" s="27">
        <f t="shared" si="27"/>
        <v>-764.65463351210815</v>
      </c>
      <c r="J989" s="27">
        <f t="shared" si="28"/>
        <v>4310.30272735375</v>
      </c>
      <c r="K989" s="26" t="str">
        <f t="shared" si="34"/>
        <v>Good</v>
      </c>
      <c r="L989" s="25">
        <f t="shared" si="35"/>
        <v>1094</v>
      </c>
      <c r="M989" s="25">
        <f t="shared" si="29"/>
        <v>674.62057901529738</v>
      </c>
      <c r="N989" s="27">
        <f t="shared" si="30"/>
        <v>2778.601708374732</v>
      </c>
      <c r="O989" s="12" t="str">
        <f t="shared" si="31"/>
        <v>Good</v>
      </c>
      <c r="P989" s="27">
        <f t="shared" si="32"/>
        <v>1094</v>
      </c>
      <c r="Q989" s="25">
        <f t="shared" si="33"/>
        <v>1094</v>
      </c>
    </row>
    <row r="990" spans="6:17" ht="15.75" customHeight="1" x14ac:dyDescent="0.2">
      <c r="F990" s="16">
        <v>44769.452308531152</v>
      </c>
      <c r="G990" s="34">
        <v>44775.670463602306</v>
      </c>
      <c r="H990" s="27">
        <v>1280</v>
      </c>
      <c r="I990" s="27">
        <f t="shared" si="27"/>
        <v>-764.65463351210815</v>
      </c>
      <c r="J990" s="27">
        <f t="shared" si="28"/>
        <v>4310.30272735375</v>
      </c>
      <c r="K990" s="26" t="str">
        <f t="shared" si="34"/>
        <v>Good</v>
      </c>
      <c r="L990" s="25">
        <f t="shared" si="35"/>
        <v>1280</v>
      </c>
      <c r="M990" s="25">
        <f t="shared" si="29"/>
        <v>674.62057901529738</v>
      </c>
      <c r="N990" s="27">
        <f t="shared" si="30"/>
        <v>2778.601708374732</v>
      </c>
      <c r="O990" s="12" t="str">
        <f t="shared" si="31"/>
        <v>Good</v>
      </c>
      <c r="P990" s="27">
        <f t="shared" si="32"/>
        <v>1280</v>
      </c>
      <c r="Q990" s="25">
        <f t="shared" si="33"/>
        <v>1280</v>
      </c>
    </row>
    <row r="991" spans="6:17" ht="15.75" customHeight="1" x14ac:dyDescent="0.2">
      <c r="F991" s="16">
        <v>44768.840286807746</v>
      </c>
      <c r="G991" s="34">
        <v>44775.119040934806</v>
      </c>
      <c r="H991" s="27">
        <v>1101</v>
      </c>
      <c r="I991" s="27">
        <f t="shared" si="27"/>
        <v>-764.65463351210815</v>
      </c>
      <c r="J991" s="27">
        <f t="shared" si="28"/>
        <v>4310.30272735375</v>
      </c>
      <c r="K991" s="26" t="str">
        <f t="shared" si="34"/>
        <v>Good</v>
      </c>
      <c r="L991" s="25">
        <f t="shared" si="35"/>
        <v>1101</v>
      </c>
      <c r="M991" s="25">
        <f t="shared" si="29"/>
        <v>674.62057901529738</v>
      </c>
      <c r="N991" s="27">
        <f t="shared" si="30"/>
        <v>2778.601708374732</v>
      </c>
      <c r="O991" s="12" t="str">
        <f t="shared" si="31"/>
        <v>Good</v>
      </c>
      <c r="P991" s="27">
        <f t="shared" si="32"/>
        <v>1101</v>
      </c>
      <c r="Q991" s="25">
        <f t="shared" si="33"/>
        <v>1101</v>
      </c>
    </row>
    <row r="992" spans="6:17" ht="15.75" customHeight="1" x14ac:dyDescent="0.2">
      <c r="F992" s="16">
        <v>44768.250300918087</v>
      </c>
      <c r="G992" s="34">
        <v>44774.574055032281</v>
      </c>
      <c r="H992" s="27">
        <v>1294</v>
      </c>
      <c r="I992" s="27">
        <f t="shared" si="27"/>
        <v>-764.65463351210815</v>
      </c>
      <c r="J992" s="27">
        <f t="shared" si="28"/>
        <v>4310.30272735375</v>
      </c>
      <c r="K992" s="26" t="str">
        <f t="shared" si="34"/>
        <v>Good</v>
      </c>
      <c r="L992" s="25">
        <f t="shared" si="35"/>
        <v>1294</v>
      </c>
      <c r="M992" s="25">
        <f t="shared" si="29"/>
        <v>674.62057901529738</v>
      </c>
      <c r="N992" s="27">
        <f t="shared" si="30"/>
        <v>2778.601708374732</v>
      </c>
      <c r="O992" s="12" t="str">
        <f t="shared" si="31"/>
        <v>Good</v>
      </c>
      <c r="P992" s="27">
        <f t="shared" si="32"/>
        <v>1294</v>
      </c>
      <c r="Q992" s="25">
        <f t="shared" si="33"/>
        <v>1294</v>
      </c>
    </row>
    <row r="993" spans="6:17" ht="15.75" customHeight="1" x14ac:dyDescent="0.2">
      <c r="F993" s="16">
        <v>44767.716665313186</v>
      </c>
      <c r="G993" s="34">
        <v>44771.677936005646</v>
      </c>
      <c r="H993" s="27">
        <v>1178</v>
      </c>
      <c r="I993" s="27">
        <f t="shared" si="27"/>
        <v>-764.65463351210815</v>
      </c>
      <c r="J993" s="27">
        <f t="shared" si="28"/>
        <v>4310.30272735375</v>
      </c>
      <c r="K993" s="26" t="str">
        <f t="shared" si="34"/>
        <v>Good</v>
      </c>
      <c r="L993" s="25">
        <f t="shared" si="35"/>
        <v>1178</v>
      </c>
      <c r="M993" s="25">
        <f t="shared" si="29"/>
        <v>674.62057901529738</v>
      </c>
      <c r="N993" s="27">
        <f t="shared" si="30"/>
        <v>2778.601708374732</v>
      </c>
      <c r="O993" s="12" t="str">
        <f t="shared" si="31"/>
        <v>Good</v>
      </c>
      <c r="P993" s="27">
        <f t="shared" si="32"/>
        <v>1178</v>
      </c>
      <c r="Q993" s="25">
        <f t="shared" si="33"/>
        <v>1178</v>
      </c>
    </row>
    <row r="994" spans="6:17" ht="15.75" customHeight="1" x14ac:dyDescent="0.2">
      <c r="F994" s="16">
        <v>44767.158087257216</v>
      </c>
      <c r="G994" s="34">
        <v>44771.066014148375</v>
      </c>
      <c r="H994" s="27">
        <v>1050</v>
      </c>
      <c r="I994" s="27">
        <f t="shared" si="27"/>
        <v>-764.65463351210815</v>
      </c>
      <c r="J994" s="27">
        <f t="shared" si="28"/>
        <v>4310.30272735375</v>
      </c>
      <c r="K994" s="26" t="str">
        <f t="shared" si="34"/>
        <v>Good</v>
      </c>
      <c r="L994" s="25">
        <f t="shared" si="35"/>
        <v>1050</v>
      </c>
      <c r="M994" s="25">
        <f t="shared" si="29"/>
        <v>674.62057901529738</v>
      </c>
      <c r="N994" s="27">
        <f t="shared" si="30"/>
        <v>2778.601708374732</v>
      </c>
      <c r="O994" s="12" t="str">
        <f t="shared" si="31"/>
        <v>Good</v>
      </c>
      <c r="P994" s="27">
        <f t="shared" si="32"/>
        <v>1050</v>
      </c>
      <c r="Q994" s="25">
        <f t="shared" si="33"/>
        <v>1050</v>
      </c>
    </row>
    <row r="995" spans="6:17" ht="15.75" customHeight="1" x14ac:dyDescent="0.2">
      <c r="F995" s="16">
        <v>44764.965821562582</v>
      </c>
      <c r="G995" s="34">
        <v>44770.45653472608</v>
      </c>
      <c r="H995" s="27">
        <v>1057</v>
      </c>
      <c r="I995" s="27">
        <f t="shared" si="27"/>
        <v>-764.65463351210815</v>
      </c>
      <c r="J995" s="27">
        <f t="shared" si="28"/>
        <v>4310.30272735375</v>
      </c>
      <c r="K995" s="26" t="str">
        <f t="shared" si="34"/>
        <v>Good</v>
      </c>
      <c r="L995" s="25">
        <f t="shared" si="35"/>
        <v>1057</v>
      </c>
      <c r="M995" s="25">
        <f t="shared" si="29"/>
        <v>674.62057901529738</v>
      </c>
      <c r="N995" s="27">
        <f t="shared" si="30"/>
        <v>2778.601708374732</v>
      </c>
      <c r="O995" s="12" t="str">
        <f t="shared" si="31"/>
        <v>Good</v>
      </c>
      <c r="P995" s="27">
        <f t="shared" si="32"/>
        <v>1057</v>
      </c>
      <c r="Q995" s="25">
        <f t="shared" si="33"/>
        <v>1057</v>
      </c>
    </row>
    <row r="996" spans="6:17" ht="15.75" customHeight="1" x14ac:dyDescent="0.2">
      <c r="F996" s="16">
        <v>44764.415058340688</v>
      </c>
      <c r="G996" s="34">
        <v>44769.883521719101</v>
      </c>
      <c r="H996" s="27">
        <v>1180</v>
      </c>
      <c r="I996" s="27">
        <f t="shared" si="27"/>
        <v>-764.65463351210815</v>
      </c>
      <c r="J996" s="27">
        <f t="shared" si="28"/>
        <v>4310.30272735375</v>
      </c>
      <c r="K996" s="26" t="str">
        <f t="shared" si="34"/>
        <v>Good</v>
      </c>
      <c r="L996" s="25">
        <f t="shared" si="35"/>
        <v>1180</v>
      </c>
      <c r="M996" s="25">
        <f t="shared" si="29"/>
        <v>674.62057901529738</v>
      </c>
      <c r="N996" s="27">
        <f t="shared" si="30"/>
        <v>2778.601708374732</v>
      </c>
      <c r="O996" s="12" t="str">
        <f t="shared" si="31"/>
        <v>Good</v>
      </c>
      <c r="P996" s="27">
        <f t="shared" si="32"/>
        <v>1180</v>
      </c>
      <c r="Q996" s="25">
        <f t="shared" si="33"/>
        <v>1180</v>
      </c>
    </row>
    <row r="997" spans="6:17" ht="15.75" customHeight="1" x14ac:dyDescent="0.2">
      <c r="F997" s="16">
        <v>44763.800853139299</v>
      </c>
      <c r="G997" s="34">
        <v>44769.350919492768</v>
      </c>
      <c r="H997" s="27">
        <v>1124</v>
      </c>
      <c r="I997" s="27">
        <f t="shared" si="27"/>
        <v>-764.65463351210815</v>
      </c>
      <c r="J997" s="27">
        <f t="shared" si="28"/>
        <v>4310.30272735375</v>
      </c>
      <c r="K997" s="26" t="str">
        <f t="shared" si="34"/>
        <v>Good</v>
      </c>
      <c r="L997" s="25">
        <f t="shared" si="35"/>
        <v>1124</v>
      </c>
      <c r="M997" s="25">
        <f t="shared" si="29"/>
        <v>674.62057901529738</v>
      </c>
      <c r="N997" s="27">
        <f t="shared" si="30"/>
        <v>2778.601708374732</v>
      </c>
      <c r="O997" s="12" t="str">
        <f t="shared" si="31"/>
        <v>Good</v>
      </c>
      <c r="P997" s="27">
        <f t="shared" si="32"/>
        <v>1124</v>
      </c>
      <c r="Q997" s="25">
        <f t="shared" si="33"/>
        <v>1124</v>
      </c>
    </row>
    <row r="998" spans="6:17" ht="15.75" customHeight="1" x14ac:dyDescent="0.2">
      <c r="F998" s="16">
        <v>44763.233249682409</v>
      </c>
      <c r="G998" s="34">
        <v>44768.81763765814</v>
      </c>
      <c r="H998" s="27">
        <v>1096</v>
      </c>
      <c r="I998" s="27">
        <f t="shared" si="27"/>
        <v>-764.65463351210815</v>
      </c>
      <c r="J998" s="27">
        <f t="shared" si="28"/>
        <v>4310.30272735375</v>
      </c>
      <c r="K998" s="26" t="str">
        <f t="shared" si="34"/>
        <v>Good</v>
      </c>
      <c r="L998" s="25">
        <f t="shared" si="35"/>
        <v>1096</v>
      </c>
      <c r="M998" s="25">
        <f t="shared" si="29"/>
        <v>674.62057901529738</v>
      </c>
      <c r="N998" s="27">
        <f t="shared" si="30"/>
        <v>2778.601708374732</v>
      </c>
      <c r="O998" s="12" t="str">
        <f t="shared" si="31"/>
        <v>Good</v>
      </c>
      <c r="P998" s="27">
        <f t="shared" si="32"/>
        <v>1096</v>
      </c>
      <c r="Q998" s="25">
        <f t="shared" si="33"/>
        <v>1096</v>
      </c>
    </row>
    <row r="999" spans="6:17" ht="15.75" customHeight="1" x14ac:dyDescent="0.2">
      <c r="F999" s="16">
        <v>44762.644913992517</v>
      </c>
      <c r="G999" s="34">
        <v>44768.230854128669</v>
      </c>
      <c r="H999" s="27">
        <v>1110</v>
      </c>
      <c r="I999" s="27">
        <f t="shared" si="27"/>
        <v>-764.65463351210815</v>
      </c>
      <c r="J999" s="27">
        <f t="shared" si="28"/>
        <v>4310.30272735375</v>
      </c>
      <c r="K999" s="26" t="str">
        <f t="shared" si="34"/>
        <v>Good</v>
      </c>
      <c r="L999" s="25">
        <f t="shared" si="35"/>
        <v>1110</v>
      </c>
      <c r="M999" s="25">
        <f t="shared" si="29"/>
        <v>674.62057901529738</v>
      </c>
      <c r="N999" s="27">
        <f t="shared" si="30"/>
        <v>2778.601708374732</v>
      </c>
      <c r="O999" s="12" t="str">
        <f t="shared" si="31"/>
        <v>Good</v>
      </c>
      <c r="P999" s="27">
        <f t="shared" si="32"/>
        <v>1110</v>
      </c>
      <c r="Q999" s="25">
        <f t="shared" si="33"/>
        <v>1110</v>
      </c>
    </row>
    <row r="1000" spans="6:17" ht="15.75" customHeight="1" x14ac:dyDescent="0.2">
      <c r="F1000" s="16">
        <v>44762.112519585469</v>
      </c>
      <c r="G1000" s="34">
        <v>44767.697576046958</v>
      </c>
      <c r="H1000" s="27">
        <v>1045</v>
      </c>
      <c r="I1000" s="27">
        <f t="shared" si="27"/>
        <v>-764.65463351210815</v>
      </c>
      <c r="J1000" s="27">
        <f t="shared" si="28"/>
        <v>4310.30272735375</v>
      </c>
      <c r="K1000" s="26" t="str">
        <f t="shared" si="34"/>
        <v>Good</v>
      </c>
      <c r="L1000" s="25">
        <f t="shared" si="35"/>
        <v>1045</v>
      </c>
      <c r="M1000" s="25">
        <f t="shared" si="29"/>
        <v>674.62057901529738</v>
      </c>
      <c r="N1000" s="27">
        <f t="shared" si="30"/>
        <v>2778.601708374732</v>
      </c>
      <c r="O1000" s="12" t="str">
        <f t="shared" si="31"/>
        <v>Good</v>
      </c>
      <c r="P1000" s="27">
        <f t="shared" si="32"/>
        <v>1045</v>
      </c>
      <c r="Q1000" s="25">
        <f t="shared" si="33"/>
        <v>1045</v>
      </c>
    </row>
    <row r="1001" spans="6:17" ht="15.75" customHeight="1" x14ac:dyDescent="0.2">
      <c r="F1001" s="16">
        <v>44761.532093327762</v>
      </c>
      <c r="G1001" s="34">
        <v>44767.143673705199</v>
      </c>
      <c r="H1001" s="27">
        <v>1098</v>
      </c>
      <c r="I1001" s="27">
        <f t="shared" si="27"/>
        <v>-764.65463351210815</v>
      </c>
      <c r="J1001" s="27">
        <f t="shared" si="28"/>
        <v>4310.30272735375</v>
      </c>
      <c r="K1001" s="26" t="str">
        <f t="shared" si="34"/>
        <v>Good</v>
      </c>
      <c r="L1001" s="25">
        <f t="shared" si="35"/>
        <v>1098</v>
      </c>
      <c r="M1001" s="25">
        <f t="shared" si="29"/>
        <v>674.62057901529738</v>
      </c>
      <c r="N1001" s="27">
        <f t="shared" si="30"/>
        <v>2778.601708374732</v>
      </c>
      <c r="O1001" s="12" t="str">
        <f t="shared" si="31"/>
        <v>Good</v>
      </c>
      <c r="P1001" s="27">
        <f t="shared" si="32"/>
        <v>1098</v>
      </c>
      <c r="Q1001" s="25">
        <f t="shared" si="33"/>
        <v>1098</v>
      </c>
    </row>
    <row r="1002" spans="6:17" ht="15.75" customHeight="1" x14ac:dyDescent="0.2">
      <c r="F1002" s="16">
        <v>44760.938977549355</v>
      </c>
      <c r="G1002" s="34">
        <v>44764.886631973015</v>
      </c>
      <c r="H1002" s="27">
        <v>1232</v>
      </c>
      <c r="I1002" s="27">
        <f t="shared" si="27"/>
        <v>-764.65463351210815</v>
      </c>
      <c r="J1002" s="27">
        <f t="shared" si="28"/>
        <v>4310.30272735375</v>
      </c>
      <c r="K1002" s="26" t="str">
        <f t="shared" si="34"/>
        <v>Good</v>
      </c>
      <c r="L1002" s="25">
        <f t="shared" si="35"/>
        <v>1232</v>
      </c>
      <c r="M1002" s="25">
        <f t="shared" si="29"/>
        <v>674.62057901529738</v>
      </c>
      <c r="N1002" s="27">
        <f t="shared" si="30"/>
        <v>2778.601708374732</v>
      </c>
      <c r="O1002" s="12" t="str">
        <f t="shared" si="31"/>
        <v>Good</v>
      </c>
      <c r="P1002" s="27">
        <f t="shared" si="32"/>
        <v>1232</v>
      </c>
      <c r="Q1002" s="25">
        <f t="shared" si="33"/>
        <v>1232</v>
      </c>
    </row>
    <row r="1003" spans="6:17" ht="15.75" customHeight="1" x14ac:dyDescent="0.2">
      <c r="F1003" s="16">
        <v>44760.339043709879</v>
      </c>
      <c r="G1003" s="34">
        <v>44764.352102176737</v>
      </c>
      <c r="H1003" s="27">
        <v>1211</v>
      </c>
      <c r="I1003" s="27">
        <f t="shared" si="27"/>
        <v>-764.65463351210815</v>
      </c>
      <c r="J1003" s="27">
        <f t="shared" si="28"/>
        <v>4310.30272735375</v>
      </c>
      <c r="K1003" s="26" t="str">
        <f t="shared" si="34"/>
        <v>Good</v>
      </c>
      <c r="L1003" s="25">
        <f t="shared" si="35"/>
        <v>1211</v>
      </c>
      <c r="M1003" s="25">
        <f t="shared" si="29"/>
        <v>674.62057901529738</v>
      </c>
      <c r="N1003" s="27">
        <f t="shared" si="30"/>
        <v>2778.601708374732</v>
      </c>
      <c r="O1003" s="12" t="str">
        <f t="shared" si="31"/>
        <v>Good</v>
      </c>
      <c r="P1003" s="27">
        <f t="shared" si="32"/>
        <v>1211</v>
      </c>
      <c r="Q1003" s="25">
        <f t="shared" si="33"/>
        <v>1211</v>
      </c>
    </row>
    <row r="1004" spans="6:17" ht="15.75" customHeight="1" x14ac:dyDescent="0.2">
      <c r="F1004" s="16">
        <v>44757.484353684966</v>
      </c>
      <c r="G1004" s="34">
        <v>44763.820398072923</v>
      </c>
      <c r="H1004" s="27">
        <v>1195</v>
      </c>
      <c r="I1004" s="27">
        <f t="shared" si="27"/>
        <v>-764.65463351210815</v>
      </c>
      <c r="J1004" s="27">
        <f t="shared" si="28"/>
        <v>4310.30272735375</v>
      </c>
      <c r="K1004" s="26" t="str">
        <f t="shared" si="34"/>
        <v>Good</v>
      </c>
      <c r="L1004" s="25">
        <f t="shared" si="35"/>
        <v>1195</v>
      </c>
      <c r="M1004" s="25">
        <f t="shared" si="29"/>
        <v>674.62057901529738</v>
      </c>
      <c r="N1004" s="27">
        <f t="shared" si="30"/>
        <v>2778.601708374732</v>
      </c>
      <c r="O1004" s="12" t="str">
        <f t="shared" si="31"/>
        <v>Good</v>
      </c>
      <c r="P1004" s="27">
        <f t="shared" si="32"/>
        <v>1195</v>
      </c>
      <c r="Q1004" s="25">
        <f t="shared" si="33"/>
        <v>1195</v>
      </c>
    </row>
    <row r="1005" spans="6:17" ht="15.75" customHeight="1" x14ac:dyDescent="0.2">
      <c r="F1005" s="16">
        <v>44756.943453127933</v>
      </c>
      <c r="G1005" s="34">
        <v>44763.262086046576</v>
      </c>
      <c r="H1005" s="27">
        <v>974</v>
      </c>
      <c r="I1005" s="27">
        <f t="shared" si="27"/>
        <v>-764.65463351210815</v>
      </c>
      <c r="J1005" s="27">
        <f t="shared" si="28"/>
        <v>4310.30272735375</v>
      </c>
      <c r="K1005" s="26" t="str">
        <f t="shared" si="34"/>
        <v>Good</v>
      </c>
      <c r="L1005" s="25">
        <f t="shared" si="35"/>
        <v>974</v>
      </c>
      <c r="M1005" s="25">
        <f t="shared" si="29"/>
        <v>674.62057901529738</v>
      </c>
      <c r="N1005" s="27">
        <f t="shared" si="30"/>
        <v>2778.601708374732</v>
      </c>
      <c r="O1005" s="12" t="str">
        <f t="shared" si="31"/>
        <v>Good</v>
      </c>
      <c r="P1005" s="27">
        <f t="shared" si="32"/>
        <v>974</v>
      </c>
      <c r="Q1005" s="25">
        <f t="shared" si="33"/>
        <v>974</v>
      </c>
    </row>
    <row r="1006" spans="6:17" ht="15.75" customHeight="1" x14ac:dyDescent="0.2">
      <c r="F1006" s="16">
        <v>44756.345169368273</v>
      </c>
      <c r="G1006" s="34">
        <v>44762.664755798869</v>
      </c>
      <c r="H1006" s="27">
        <v>1151</v>
      </c>
      <c r="I1006" s="27">
        <f t="shared" si="27"/>
        <v>-764.65463351210815</v>
      </c>
      <c r="J1006" s="27">
        <f t="shared" si="28"/>
        <v>4310.30272735375</v>
      </c>
      <c r="K1006" s="26" t="str">
        <f t="shared" si="34"/>
        <v>Good</v>
      </c>
      <c r="L1006" s="25">
        <f t="shared" si="35"/>
        <v>1151</v>
      </c>
      <c r="M1006" s="25">
        <f t="shared" si="29"/>
        <v>674.62057901529738</v>
      </c>
      <c r="N1006" s="27">
        <f t="shared" si="30"/>
        <v>2778.601708374732</v>
      </c>
      <c r="O1006" s="12" t="str">
        <f t="shared" si="31"/>
        <v>Good</v>
      </c>
      <c r="P1006" s="27">
        <f t="shared" si="32"/>
        <v>1151</v>
      </c>
      <c r="Q1006" s="25">
        <f t="shared" si="33"/>
        <v>1151</v>
      </c>
    </row>
    <row r="1007" spans="6:17" ht="15.75" customHeight="1" x14ac:dyDescent="0.2">
      <c r="F1007" s="16">
        <v>44755.73972400387</v>
      </c>
      <c r="G1007" s="34">
        <v>44762.123863210036</v>
      </c>
      <c r="H1007" s="27">
        <v>1014</v>
      </c>
      <c r="I1007" s="27">
        <f t="shared" si="27"/>
        <v>-764.65463351210815</v>
      </c>
      <c r="J1007" s="27">
        <f t="shared" si="28"/>
        <v>4310.30272735375</v>
      </c>
      <c r="K1007" s="26" t="str">
        <f t="shared" si="34"/>
        <v>Good</v>
      </c>
      <c r="L1007" s="25">
        <f t="shared" si="35"/>
        <v>1014</v>
      </c>
      <c r="M1007" s="25">
        <f t="shared" si="29"/>
        <v>674.62057901529738</v>
      </c>
      <c r="N1007" s="27">
        <f t="shared" si="30"/>
        <v>2778.601708374732</v>
      </c>
      <c r="O1007" s="12" t="str">
        <f t="shared" si="31"/>
        <v>Good</v>
      </c>
      <c r="P1007" s="27">
        <f t="shared" si="32"/>
        <v>1014</v>
      </c>
      <c r="Q1007" s="25">
        <f t="shared" si="33"/>
        <v>1014</v>
      </c>
    </row>
    <row r="1008" spans="6:17" ht="15.75" customHeight="1" x14ac:dyDescent="0.2">
      <c r="F1008" s="16">
        <v>44755.175892876308</v>
      </c>
      <c r="G1008" s="34">
        <v>44761.582085965332</v>
      </c>
      <c r="H1008" s="27">
        <v>1127</v>
      </c>
      <c r="I1008" s="27">
        <f t="shared" si="27"/>
        <v>-764.65463351210815</v>
      </c>
      <c r="J1008" s="27">
        <f t="shared" si="28"/>
        <v>4310.30272735375</v>
      </c>
      <c r="K1008" s="26" t="str">
        <f t="shared" si="34"/>
        <v>Good</v>
      </c>
      <c r="L1008" s="25">
        <f t="shared" si="35"/>
        <v>1127</v>
      </c>
      <c r="M1008" s="25">
        <f t="shared" si="29"/>
        <v>674.62057901529738</v>
      </c>
      <c r="N1008" s="27">
        <f t="shared" si="30"/>
        <v>2778.601708374732</v>
      </c>
      <c r="O1008" s="12" t="str">
        <f t="shared" si="31"/>
        <v>Good</v>
      </c>
      <c r="P1008" s="27">
        <f t="shared" si="32"/>
        <v>1127</v>
      </c>
      <c r="Q1008" s="25">
        <f t="shared" si="33"/>
        <v>1127</v>
      </c>
    </row>
    <row r="1009" spans="6:17" ht="15.75" customHeight="1" x14ac:dyDescent="0.2">
      <c r="F1009" s="16">
        <v>44754.597514364592</v>
      </c>
      <c r="G1009" s="34">
        <v>44761.030412506188</v>
      </c>
      <c r="H1009" s="27">
        <v>1161</v>
      </c>
      <c r="I1009" s="27">
        <f t="shared" si="27"/>
        <v>-764.65463351210815</v>
      </c>
      <c r="J1009" s="27">
        <f t="shared" si="28"/>
        <v>4310.30272735375</v>
      </c>
      <c r="K1009" s="26" t="str">
        <f t="shared" si="34"/>
        <v>Good</v>
      </c>
      <c r="L1009" s="25">
        <f t="shared" si="35"/>
        <v>1161</v>
      </c>
      <c r="M1009" s="25">
        <f t="shared" si="29"/>
        <v>674.62057901529738</v>
      </c>
      <c r="N1009" s="27">
        <f t="shared" si="30"/>
        <v>2778.601708374732</v>
      </c>
      <c r="O1009" s="12" t="str">
        <f t="shared" si="31"/>
        <v>Good</v>
      </c>
      <c r="P1009" s="27">
        <f t="shared" si="32"/>
        <v>1161</v>
      </c>
      <c r="Q1009" s="25">
        <f t="shared" si="33"/>
        <v>1161</v>
      </c>
    </row>
    <row r="1010" spans="6:17" ht="15.75" customHeight="1" x14ac:dyDescent="0.2">
      <c r="F1010" s="16">
        <v>44754.033407162111</v>
      </c>
      <c r="G1010" s="34">
        <v>44760.479539230866</v>
      </c>
      <c r="H1010" s="27">
        <v>1084</v>
      </c>
      <c r="I1010" s="27">
        <f t="shared" si="27"/>
        <v>-764.65463351210815</v>
      </c>
      <c r="J1010" s="27">
        <f t="shared" si="28"/>
        <v>4310.30272735375</v>
      </c>
      <c r="K1010" s="26" t="str">
        <f t="shared" si="34"/>
        <v>Good</v>
      </c>
      <c r="L1010" s="25">
        <f t="shared" si="35"/>
        <v>1084</v>
      </c>
      <c r="M1010" s="25">
        <f t="shared" si="29"/>
        <v>674.62057901529738</v>
      </c>
      <c r="N1010" s="27">
        <f t="shared" si="30"/>
        <v>2778.601708374732</v>
      </c>
      <c r="O1010" s="12" t="str">
        <f t="shared" si="31"/>
        <v>Good</v>
      </c>
      <c r="P1010" s="27">
        <f t="shared" si="32"/>
        <v>1084</v>
      </c>
      <c r="Q1010" s="25">
        <f t="shared" si="33"/>
        <v>1084</v>
      </c>
    </row>
    <row r="1011" spans="6:17" ht="15.75" customHeight="1" x14ac:dyDescent="0.2">
      <c r="F1011" s="16">
        <v>44753.49301580443</v>
      </c>
      <c r="G1011" s="34">
        <v>44757.600724297066</v>
      </c>
      <c r="H1011" s="27">
        <v>1097</v>
      </c>
      <c r="I1011" s="27">
        <f t="shared" si="27"/>
        <v>-764.65463351210815</v>
      </c>
      <c r="J1011" s="27">
        <f t="shared" si="28"/>
        <v>4310.30272735375</v>
      </c>
      <c r="K1011" s="26" t="str">
        <f t="shared" si="34"/>
        <v>Good</v>
      </c>
      <c r="L1011" s="25">
        <f t="shared" si="35"/>
        <v>1097</v>
      </c>
      <c r="M1011" s="25">
        <f t="shared" si="29"/>
        <v>674.62057901529738</v>
      </c>
      <c r="N1011" s="27">
        <f t="shared" si="30"/>
        <v>2778.601708374732</v>
      </c>
      <c r="O1011" s="12" t="str">
        <f t="shared" si="31"/>
        <v>Good</v>
      </c>
      <c r="P1011" s="27">
        <f t="shared" si="32"/>
        <v>1097</v>
      </c>
      <c r="Q1011" s="25">
        <f t="shared" si="33"/>
        <v>1097</v>
      </c>
    </row>
    <row r="1012" spans="6:17" ht="15.75" customHeight="1" x14ac:dyDescent="0.2">
      <c r="F1012" s="16">
        <v>44750.686002090573</v>
      </c>
      <c r="G1012" s="34">
        <v>44757.039708960401</v>
      </c>
      <c r="H1012" s="27">
        <v>941</v>
      </c>
      <c r="I1012" s="27">
        <f t="shared" si="27"/>
        <v>-764.65463351210815</v>
      </c>
      <c r="J1012" s="27">
        <f t="shared" si="28"/>
        <v>4310.30272735375</v>
      </c>
      <c r="K1012" s="26" t="str">
        <f t="shared" si="34"/>
        <v>Good</v>
      </c>
      <c r="L1012" s="25">
        <f t="shared" si="35"/>
        <v>941</v>
      </c>
      <c r="M1012" s="25">
        <f t="shared" si="29"/>
        <v>674.62057901529738</v>
      </c>
      <c r="N1012" s="27">
        <f t="shared" si="30"/>
        <v>2778.601708374732</v>
      </c>
      <c r="O1012" s="12" t="str">
        <f t="shared" si="31"/>
        <v>Good</v>
      </c>
      <c r="P1012" s="27">
        <f t="shared" si="32"/>
        <v>941</v>
      </c>
      <c r="Q1012" s="25">
        <f t="shared" si="33"/>
        <v>941</v>
      </c>
    </row>
    <row r="1013" spans="6:17" ht="15.75" customHeight="1" x14ac:dyDescent="0.2">
      <c r="F1013" s="16">
        <v>44750.085750994578</v>
      </c>
      <c r="G1013" s="34">
        <v>44756.432517524845</v>
      </c>
      <c r="H1013" s="27">
        <v>1052</v>
      </c>
      <c r="I1013" s="27">
        <f t="shared" si="27"/>
        <v>-764.65463351210815</v>
      </c>
      <c r="J1013" s="27">
        <f t="shared" si="28"/>
        <v>4310.30272735375</v>
      </c>
      <c r="K1013" s="26" t="str">
        <f t="shared" si="34"/>
        <v>Good</v>
      </c>
      <c r="L1013" s="25">
        <f t="shared" si="35"/>
        <v>1052</v>
      </c>
      <c r="M1013" s="25">
        <f t="shared" si="29"/>
        <v>674.62057901529738</v>
      </c>
      <c r="N1013" s="27">
        <f t="shared" si="30"/>
        <v>2778.601708374732</v>
      </c>
      <c r="O1013" s="12" t="str">
        <f t="shared" si="31"/>
        <v>Good</v>
      </c>
      <c r="P1013" s="27">
        <f t="shared" si="32"/>
        <v>1052</v>
      </c>
      <c r="Q1013" s="25">
        <f t="shared" si="33"/>
        <v>1052</v>
      </c>
    </row>
    <row r="1014" spans="6:17" ht="15.75" customHeight="1" x14ac:dyDescent="0.2">
      <c r="F1014" s="16">
        <v>44749.518494950986</v>
      </c>
      <c r="G1014" s="34">
        <v>44755.878628562961</v>
      </c>
      <c r="H1014" s="27">
        <v>946</v>
      </c>
      <c r="I1014" s="27">
        <f t="shared" si="27"/>
        <v>-764.65463351210815</v>
      </c>
      <c r="J1014" s="27">
        <f t="shared" si="28"/>
        <v>4310.30272735375</v>
      </c>
      <c r="K1014" s="26" t="str">
        <f t="shared" si="34"/>
        <v>Good</v>
      </c>
      <c r="L1014" s="25">
        <f t="shared" si="35"/>
        <v>946</v>
      </c>
      <c r="M1014" s="25">
        <f t="shared" si="29"/>
        <v>674.62057901529738</v>
      </c>
      <c r="N1014" s="27">
        <f t="shared" si="30"/>
        <v>2778.601708374732</v>
      </c>
      <c r="O1014" s="12" t="str">
        <f t="shared" si="31"/>
        <v>Good</v>
      </c>
      <c r="P1014" s="27">
        <f t="shared" si="32"/>
        <v>946</v>
      </c>
      <c r="Q1014" s="25">
        <f t="shared" si="33"/>
        <v>946</v>
      </c>
    </row>
    <row r="1015" spans="6:17" ht="15.75" customHeight="1" x14ac:dyDescent="0.2">
      <c r="F1015" s="16">
        <v>44748.976959473752</v>
      </c>
      <c r="G1015" s="34">
        <v>44755.275763651873</v>
      </c>
      <c r="H1015" s="27">
        <v>1049</v>
      </c>
      <c r="I1015" s="27">
        <f t="shared" si="27"/>
        <v>-764.65463351210815</v>
      </c>
      <c r="J1015" s="27">
        <f t="shared" si="28"/>
        <v>4310.30272735375</v>
      </c>
      <c r="K1015" s="26" t="str">
        <f t="shared" si="34"/>
        <v>Good</v>
      </c>
      <c r="L1015" s="25">
        <f t="shared" si="35"/>
        <v>1049</v>
      </c>
      <c r="M1015" s="25">
        <f t="shared" si="29"/>
        <v>674.62057901529738</v>
      </c>
      <c r="N1015" s="27">
        <f t="shared" si="30"/>
        <v>2778.601708374732</v>
      </c>
      <c r="O1015" s="12" t="str">
        <f t="shared" si="31"/>
        <v>Good</v>
      </c>
      <c r="P1015" s="27">
        <f t="shared" si="32"/>
        <v>1049</v>
      </c>
      <c r="Q1015" s="25">
        <f t="shared" si="33"/>
        <v>1049</v>
      </c>
    </row>
    <row r="1016" spans="6:17" ht="15.75" customHeight="1" x14ac:dyDescent="0.2">
      <c r="F1016" s="16">
        <v>44748.432862192349</v>
      </c>
      <c r="G1016" s="34">
        <v>44754.677442801913</v>
      </c>
      <c r="H1016" s="27">
        <v>1173</v>
      </c>
      <c r="I1016" s="27">
        <f t="shared" si="27"/>
        <v>-764.65463351210815</v>
      </c>
      <c r="J1016" s="27">
        <f t="shared" si="28"/>
        <v>4310.30272735375</v>
      </c>
      <c r="K1016" s="26" t="str">
        <f t="shared" si="34"/>
        <v>Good</v>
      </c>
      <c r="L1016" s="25">
        <f t="shared" si="35"/>
        <v>1173</v>
      </c>
      <c r="M1016" s="25">
        <f t="shared" si="29"/>
        <v>674.62057901529738</v>
      </c>
      <c r="N1016" s="27">
        <f t="shared" si="30"/>
        <v>2778.601708374732</v>
      </c>
      <c r="O1016" s="12" t="str">
        <f t="shared" si="31"/>
        <v>Good</v>
      </c>
      <c r="P1016" s="27">
        <f t="shared" si="32"/>
        <v>1173</v>
      </c>
      <c r="Q1016" s="25">
        <f t="shared" si="33"/>
        <v>1173</v>
      </c>
    </row>
    <row r="1017" spans="6:17" ht="15.75" customHeight="1" x14ac:dyDescent="0.2">
      <c r="F1017" s="16">
        <v>44747.863027281965</v>
      </c>
      <c r="G1017" s="34">
        <v>44754.129134036142</v>
      </c>
      <c r="H1017" s="27">
        <v>1132</v>
      </c>
      <c r="I1017" s="27">
        <f t="shared" si="27"/>
        <v>-764.65463351210815</v>
      </c>
      <c r="J1017" s="27">
        <f t="shared" si="28"/>
        <v>4310.30272735375</v>
      </c>
      <c r="K1017" s="26" t="str">
        <f t="shared" si="34"/>
        <v>Good</v>
      </c>
      <c r="L1017" s="25">
        <f t="shared" si="35"/>
        <v>1132</v>
      </c>
      <c r="M1017" s="25">
        <f t="shared" si="29"/>
        <v>674.62057901529738</v>
      </c>
      <c r="N1017" s="27">
        <f t="shared" si="30"/>
        <v>2778.601708374732</v>
      </c>
      <c r="O1017" s="12" t="str">
        <f t="shared" si="31"/>
        <v>Good</v>
      </c>
      <c r="P1017" s="27">
        <f t="shared" si="32"/>
        <v>1132</v>
      </c>
      <c r="Q1017" s="25">
        <f t="shared" si="33"/>
        <v>1132</v>
      </c>
    </row>
    <row r="1018" spans="6:17" ht="15.75" customHeight="1" x14ac:dyDescent="0.2">
      <c r="F1018" s="16">
        <v>44747.307078244135</v>
      </c>
      <c r="G1018" s="34">
        <v>44753.591153197769</v>
      </c>
      <c r="H1018" s="27">
        <v>1110</v>
      </c>
      <c r="I1018" s="27">
        <f t="shared" si="27"/>
        <v>-764.65463351210815</v>
      </c>
      <c r="J1018" s="27">
        <f t="shared" si="28"/>
        <v>4310.30272735375</v>
      </c>
      <c r="K1018" s="26" t="str">
        <f t="shared" si="34"/>
        <v>Good</v>
      </c>
      <c r="L1018" s="25">
        <f t="shared" si="35"/>
        <v>1110</v>
      </c>
      <c r="M1018" s="25">
        <f t="shared" si="29"/>
        <v>674.62057901529738</v>
      </c>
      <c r="N1018" s="27">
        <f t="shared" si="30"/>
        <v>2778.601708374732</v>
      </c>
      <c r="O1018" s="12" t="str">
        <f t="shared" si="31"/>
        <v>Good</v>
      </c>
      <c r="P1018" s="27">
        <f t="shared" si="32"/>
        <v>1110</v>
      </c>
      <c r="Q1018" s="25">
        <f t="shared" si="33"/>
        <v>1110</v>
      </c>
    </row>
    <row r="1019" spans="6:17" ht="15.75" customHeight="1" x14ac:dyDescent="0.2">
      <c r="F1019" s="16">
        <v>44746.738577128031</v>
      </c>
      <c r="G1019" s="34">
        <v>44753.051133501904</v>
      </c>
      <c r="H1019" s="27">
        <v>1047</v>
      </c>
      <c r="I1019" s="27">
        <f t="shared" si="27"/>
        <v>-764.65463351210815</v>
      </c>
      <c r="J1019" s="27">
        <f t="shared" si="28"/>
        <v>4310.30272735375</v>
      </c>
      <c r="K1019" s="26" t="str">
        <f t="shared" si="34"/>
        <v>Good</v>
      </c>
      <c r="L1019" s="25">
        <f t="shared" si="35"/>
        <v>1047</v>
      </c>
      <c r="M1019" s="25">
        <f t="shared" si="29"/>
        <v>674.62057901529738</v>
      </c>
      <c r="N1019" s="27">
        <f t="shared" si="30"/>
        <v>2778.601708374732</v>
      </c>
      <c r="O1019" s="12" t="str">
        <f t="shared" si="31"/>
        <v>Good</v>
      </c>
      <c r="P1019" s="27">
        <f t="shared" si="32"/>
        <v>1047</v>
      </c>
      <c r="Q1019" s="25">
        <f t="shared" si="33"/>
        <v>1047</v>
      </c>
    </row>
    <row r="1020" spans="6:17" ht="15.75" customHeight="1" x14ac:dyDescent="0.2">
      <c r="F1020" s="16">
        <v>44746.139179214704</v>
      </c>
      <c r="G1020" s="34">
        <v>44750.909586467351</v>
      </c>
      <c r="H1020" s="27">
        <v>1196</v>
      </c>
      <c r="I1020" s="27">
        <f t="shared" si="27"/>
        <v>-764.65463351210815</v>
      </c>
      <c r="J1020" s="27">
        <f t="shared" si="28"/>
        <v>4310.30272735375</v>
      </c>
      <c r="K1020" s="26" t="str">
        <f t="shared" si="34"/>
        <v>Good</v>
      </c>
      <c r="L1020" s="25">
        <f t="shared" si="35"/>
        <v>1196</v>
      </c>
      <c r="M1020" s="25">
        <f t="shared" si="29"/>
        <v>674.62057901529738</v>
      </c>
      <c r="N1020" s="27">
        <f t="shared" si="30"/>
        <v>2778.601708374732</v>
      </c>
      <c r="O1020" s="12" t="str">
        <f t="shared" si="31"/>
        <v>Good</v>
      </c>
      <c r="P1020" s="27">
        <f t="shared" si="32"/>
        <v>1196</v>
      </c>
      <c r="Q1020" s="25">
        <f t="shared" si="33"/>
        <v>1196</v>
      </c>
    </row>
    <row r="1021" spans="6:17" ht="15.75" customHeight="1" x14ac:dyDescent="0.2">
      <c r="F1021" s="16">
        <v>44743.802135567355</v>
      </c>
      <c r="G1021" s="34">
        <v>44750.373437783077</v>
      </c>
      <c r="H1021" s="27">
        <v>1178</v>
      </c>
      <c r="I1021" s="27">
        <f t="shared" si="27"/>
        <v>-764.65463351210815</v>
      </c>
      <c r="J1021" s="27">
        <f t="shared" si="28"/>
        <v>4310.30272735375</v>
      </c>
      <c r="K1021" s="26" t="str">
        <f t="shared" si="34"/>
        <v>Good</v>
      </c>
      <c r="L1021" s="25">
        <f t="shared" si="35"/>
        <v>1178</v>
      </c>
      <c r="M1021" s="25">
        <f t="shared" si="29"/>
        <v>674.62057901529738</v>
      </c>
      <c r="N1021" s="27">
        <f t="shared" si="30"/>
        <v>2778.601708374732</v>
      </c>
      <c r="O1021" s="12" t="str">
        <f t="shared" si="31"/>
        <v>Good</v>
      </c>
      <c r="P1021" s="27">
        <f t="shared" si="32"/>
        <v>1178</v>
      </c>
      <c r="Q1021" s="25">
        <f t="shared" si="33"/>
        <v>1178</v>
      </c>
    </row>
    <row r="1022" spans="6:17" ht="15.75" customHeight="1" x14ac:dyDescent="0.2">
      <c r="F1022" s="16">
        <v>44743.19030637612</v>
      </c>
      <c r="G1022" s="34">
        <v>44749.793139876769</v>
      </c>
      <c r="H1022" s="27">
        <v>1162</v>
      </c>
      <c r="I1022" s="27">
        <f t="shared" si="27"/>
        <v>-764.65463351210815</v>
      </c>
      <c r="J1022" s="27">
        <f t="shared" si="28"/>
        <v>4310.30272735375</v>
      </c>
      <c r="K1022" s="26" t="str">
        <f t="shared" si="34"/>
        <v>Good</v>
      </c>
      <c r="L1022" s="25">
        <f t="shared" si="35"/>
        <v>1162</v>
      </c>
      <c r="M1022" s="25">
        <f t="shared" si="29"/>
        <v>674.62057901529738</v>
      </c>
      <c r="N1022" s="27">
        <f t="shared" si="30"/>
        <v>2778.601708374732</v>
      </c>
      <c r="O1022" s="12" t="str">
        <f t="shared" si="31"/>
        <v>Good</v>
      </c>
      <c r="P1022" s="27">
        <f t="shared" si="32"/>
        <v>1162</v>
      </c>
      <c r="Q1022" s="25">
        <f t="shared" si="33"/>
        <v>1162</v>
      </c>
    </row>
    <row r="1023" spans="6:17" ht="15.75" customHeight="1" x14ac:dyDescent="0.2">
      <c r="F1023" s="16">
        <v>44742.642085112311</v>
      </c>
      <c r="G1023" s="34">
        <v>44749.244652341062</v>
      </c>
      <c r="H1023" s="27">
        <v>1145</v>
      </c>
      <c r="I1023" s="27">
        <f t="shared" si="27"/>
        <v>-764.65463351210815</v>
      </c>
      <c r="J1023" s="27">
        <f t="shared" si="28"/>
        <v>4310.30272735375</v>
      </c>
      <c r="K1023" s="26" t="str">
        <f t="shared" si="34"/>
        <v>Good</v>
      </c>
      <c r="L1023" s="25">
        <f t="shared" si="35"/>
        <v>1145</v>
      </c>
      <c r="M1023" s="25">
        <f t="shared" si="29"/>
        <v>674.62057901529738</v>
      </c>
      <c r="N1023" s="27">
        <f t="shared" si="30"/>
        <v>2778.601708374732</v>
      </c>
      <c r="O1023" s="12" t="str">
        <f t="shared" si="31"/>
        <v>Good</v>
      </c>
      <c r="P1023" s="27">
        <f t="shared" si="32"/>
        <v>1145</v>
      </c>
      <c r="Q1023" s="25">
        <f t="shared" si="33"/>
        <v>1145</v>
      </c>
    </row>
    <row r="1024" spans="6:17" ht="15.75" customHeight="1" x14ac:dyDescent="0.2">
      <c r="F1024" s="16">
        <v>44742.067891993152</v>
      </c>
      <c r="G1024" s="34">
        <v>44748.704233097742</v>
      </c>
      <c r="H1024" s="27">
        <v>1149</v>
      </c>
      <c r="I1024" s="27">
        <f t="shared" si="27"/>
        <v>-764.65463351210815</v>
      </c>
      <c r="J1024" s="27">
        <f t="shared" si="28"/>
        <v>4310.30272735375</v>
      </c>
      <c r="K1024" s="26" t="str">
        <f t="shared" si="34"/>
        <v>Good</v>
      </c>
      <c r="L1024" s="25">
        <f t="shared" si="35"/>
        <v>1149</v>
      </c>
      <c r="M1024" s="25">
        <f t="shared" si="29"/>
        <v>674.62057901529738</v>
      </c>
      <c r="N1024" s="27">
        <f t="shared" si="30"/>
        <v>2778.601708374732</v>
      </c>
      <c r="O1024" s="12" t="str">
        <f t="shared" si="31"/>
        <v>Good</v>
      </c>
      <c r="P1024" s="27">
        <f t="shared" si="32"/>
        <v>1149</v>
      </c>
      <c r="Q1024" s="25">
        <f t="shared" si="33"/>
        <v>1149</v>
      </c>
    </row>
    <row r="1025" spans="6:17" ht="15.75" customHeight="1" x14ac:dyDescent="0.2">
      <c r="F1025" s="16">
        <v>44741.507234518409</v>
      </c>
      <c r="G1025" s="34">
        <v>44748.094795504483</v>
      </c>
      <c r="H1025" s="27">
        <v>1093</v>
      </c>
      <c r="I1025" s="27">
        <f t="shared" ref="I1025:I1279" si="36">$T$5-$U$5*1.96</f>
        <v>-764.65463351210815</v>
      </c>
      <c r="J1025" s="27">
        <f t="shared" ref="J1025:J1279" si="37">$T$5+$U$5*1.96</f>
        <v>4310.30272735375</v>
      </c>
      <c r="K1025" s="26" t="str">
        <f t="shared" si="34"/>
        <v>Good</v>
      </c>
      <c r="L1025" s="25">
        <f t="shared" si="35"/>
        <v>1093</v>
      </c>
      <c r="M1025" s="25">
        <f t="shared" ref="M1025:M1279" si="38">$W$5-$X$5*1.96</f>
        <v>674.62057901529738</v>
      </c>
      <c r="N1025" s="27">
        <f t="shared" ref="N1025:N1279" si="39">$W$5+$X$5*1.96</f>
        <v>2778.601708374732</v>
      </c>
      <c r="O1025" s="12" t="str">
        <f t="shared" ref="O1025:O1279" si="40">IF(AND(L1025&gt;=M1025,L1025&lt;=N1025),"Good","For Replacement")</f>
        <v>Good</v>
      </c>
      <c r="P1025" s="27">
        <f t="shared" ref="P1025:P1279" si="41">IF(O1025="Good",L1025,(L1026+L1024)/2)</f>
        <v>1093</v>
      </c>
      <c r="Q1025" s="25">
        <f t="shared" ref="Q1025:Q1279" si="42">P1025</f>
        <v>1093</v>
      </c>
    </row>
    <row r="1026" spans="6:17" ht="15.75" customHeight="1" x14ac:dyDescent="0.2">
      <c r="F1026" s="16">
        <v>44740.975629158842</v>
      </c>
      <c r="G1026" s="34">
        <v>44747.527677470127</v>
      </c>
      <c r="H1026" s="27">
        <v>1138</v>
      </c>
      <c r="I1026" s="27">
        <f t="shared" si="36"/>
        <v>-764.65463351210815</v>
      </c>
      <c r="J1026" s="27">
        <f t="shared" si="37"/>
        <v>4310.30272735375</v>
      </c>
      <c r="K1026" s="26" t="str">
        <f t="shared" si="34"/>
        <v>Good</v>
      </c>
      <c r="L1026" s="25">
        <f t="shared" si="35"/>
        <v>1138</v>
      </c>
      <c r="M1026" s="25">
        <f t="shared" si="38"/>
        <v>674.62057901529738</v>
      </c>
      <c r="N1026" s="27">
        <f t="shared" si="39"/>
        <v>2778.601708374732</v>
      </c>
      <c r="O1026" s="12" t="str">
        <f t="shared" si="40"/>
        <v>Good</v>
      </c>
      <c r="P1026" s="27">
        <f t="shared" si="41"/>
        <v>1138</v>
      </c>
      <c r="Q1026" s="25">
        <f t="shared" si="42"/>
        <v>1138</v>
      </c>
    </row>
    <row r="1027" spans="6:17" ht="15.75" customHeight="1" x14ac:dyDescent="0.2">
      <c r="F1027" s="16">
        <v>44740.400340653367</v>
      </c>
      <c r="G1027" s="34">
        <v>44746.97364999311</v>
      </c>
      <c r="H1027" s="27">
        <v>1050</v>
      </c>
      <c r="I1027" s="27">
        <f t="shared" si="36"/>
        <v>-764.65463351210815</v>
      </c>
      <c r="J1027" s="27">
        <f t="shared" si="37"/>
        <v>4310.30272735375</v>
      </c>
      <c r="K1027" s="26" t="str">
        <f t="shared" ref="K1027:K1281" si="43">IF(AND(H1027&gt;=I1027,H1027&lt;=J1027),"Good","For Replacement")</f>
        <v>Good</v>
      </c>
      <c r="L1027" s="25">
        <f t="shared" si="35"/>
        <v>1050</v>
      </c>
      <c r="M1027" s="25">
        <f t="shared" si="38"/>
        <v>674.62057901529738</v>
      </c>
      <c r="N1027" s="27">
        <f t="shared" si="39"/>
        <v>2778.601708374732</v>
      </c>
      <c r="O1027" s="12" t="str">
        <f t="shared" si="40"/>
        <v>Good</v>
      </c>
      <c r="P1027" s="27">
        <f t="shared" si="41"/>
        <v>1050</v>
      </c>
      <c r="Q1027" s="25">
        <f t="shared" si="42"/>
        <v>1050</v>
      </c>
    </row>
    <row r="1028" spans="6:17" ht="15.75" customHeight="1" x14ac:dyDescent="0.2">
      <c r="F1028" s="16">
        <v>44739.86228334609</v>
      </c>
      <c r="G1028" s="34">
        <v>44746.408363418981</v>
      </c>
      <c r="H1028" s="27">
        <v>1216</v>
      </c>
      <c r="I1028" s="27">
        <f t="shared" si="36"/>
        <v>-764.65463351210815</v>
      </c>
      <c r="J1028" s="27">
        <f t="shared" si="37"/>
        <v>4310.30272735375</v>
      </c>
      <c r="K1028" s="26" t="str">
        <f t="shared" si="43"/>
        <v>Good</v>
      </c>
      <c r="L1028" s="25">
        <f t="shared" ref="L1028:L1282" si="44">IF(K1028="Good",H1028,(H1029+H1027)/2)</f>
        <v>1216</v>
      </c>
      <c r="M1028" s="25">
        <f t="shared" si="38"/>
        <v>674.62057901529738</v>
      </c>
      <c r="N1028" s="27">
        <f t="shared" si="39"/>
        <v>2778.601708374732</v>
      </c>
      <c r="O1028" s="12" t="str">
        <f t="shared" si="40"/>
        <v>Good</v>
      </c>
      <c r="P1028" s="27">
        <f t="shared" si="41"/>
        <v>1216</v>
      </c>
      <c r="Q1028" s="25">
        <f t="shared" si="42"/>
        <v>1216</v>
      </c>
    </row>
    <row r="1029" spans="6:17" ht="15.75" customHeight="1" x14ac:dyDescent="0.2">
      <c r="F1029" s="16">
        <v>44739.258312976672</v>
      </c>
      <c r="G1029" s="34">
        <v>44743.574396185628</v>
      </c>
      <c r="H1029" s="27">
        <v>1189</v>
      </c>
      <c r="I1029" s="27">
        <f t="shared" si="36"/>
        <v>-764.65463351210815</v>
      </c>
      <c r="J1029" s="27">
        <f t="shared" si="37"/>
        <v>4310.30272735375</v>
      </c>
      <c r="K1029" s="26" t="str">
        <f t="shared" si="43"/>
        <v>Good</v>
      </c>
      <c r="L1029" s="25">
        <f t="shared" si="44"/>
        <v>1189</v>
      </c>
      <c r="M1029" s="25">
        <f t="shared" si="38"/>
        <v>674.62057901529738</v>
      </c>
      <c r="N1029" s="27">
        <f t="shared" si="39"/>
        <v>2778.601708374732</v>
      </c>
      <c r="O1029" s="12" t="str">
        <f t="shared" si="40"/>
        <v>Good</v>
      </c>
      <c r="P1029" s="27">
        <f t="shared" si="41"/>
        <v>1189</v>
      </c>
      <c r="Q1029" s="25">
        <f t="shared" si="42"/>
        <v>1189</v>
      </c>
    </row>
    <row r="1030" spans="6:17" ht="15.75" customHeight="1" x14ac:dyDescent="0.2">
      <c r="F1030" s="16">
        <v>44736.4336195699</v>
      </c>
      <c r="G1030" s="34">
        <v>44743.037524333282</v>
      </c>
      <c r="H1030" s="27">
        <v>1332</v>
      </c>
      <c r="I1030" s="27">
        <f t="shared" si="36"/>
        <v>-764.65463351210815</v>
      </c>
      <c r="J1030" s="27">
        <f t="shared" si="37"/>
        <v>4310.30272735375</v>
      </c>
      <c r="K1030" s="26" t="str">
        <f t="shared" si="43"/>
        <v>Good</v>
      </c>
      <c r="L1030" s="25">
        <f t="shared" si="44"/>
        <v>1332</v>
      </c>
      <c r="M1030" s="25">
        <f t="shared" si="38"/>
        <v>674.62057901529738</v>
      </c>
      <c r="N1030" s="27">
        <f t="shared" si="39"/>
        <v>2778.601708374732</v>
      </c>
      <c r="O1030" s="12" t="str">
        <f t="shared" si="40"/>
        <v>Good</v>
      </c>
      <c r="P1030" s="27">
        <f t="shared" si="41"/>
        <v>1332</v>
      </c>
      <c r="Q1030" s="25">
        <f t="shared" si="42"/>
        <v>1332</v>
      </c>
    </row>
    <row r="1031" spans="6:17" ht="15.75" customHeight="1" x14ac:dyDescent="0.2">
      <c r="F1031" s="16">
        <v>44735.856600207866</v>
      </c>
      <c r="G1031" s="34">
        <v>44742.444227837317</v>
      </c>
      <c r="H1031" s="27">
        <v>1294</v>
      </c>
      <c r="I1031" s="27">
        <f t="shared" si="36"/>
        <v>-764.65463351210815</v>
      </c>
      <c r="J1031" s="27">
        <f t="shared" si="37"/>
        <v>4310.30272735375</v>
      </c>
      <c r="K1031" s="26" t="str">
        <f t="shared" si="43"/>
        <v>Good</v>
      </c>
      <c r="L1031" s="25">
        <f t="shared" si="44"/>
        <v>1294</v>
      </c>
      <c r="M1031" s="25">
        <f t="shared" si="38"/>
        <v>674.62057901529738</v>
      </c>
      <c r="N1031" s="27">
        <f t="shared" si="39"/>
        <v>2778.601708374732</v>
      </c>
      <c r="O1031" s="12" t="str">
        <f t="shared" si="40"/>
        <v>Good</v>
      </c>
      <c r="P1031" s="27">
        <f t="shared" si="41"/>
        <v>1294</v>
      </c>
      <c r="Q1031" s="25">
        <f t="shared" si="42"/>
        <v>1294</v>
      </c>
    </row>
    <row r="1032" spans="6:17" ht="15.75" customHeight="1" x14ac:dyDescent="0.2">
      <c r="F1032" s="16">
        <v>44735.317195661606</v>
      </c>
      <c r="G1032" s="34">
        <v>44741.893411276775</v>
      </c>
      <c r="H1032" s="27">
        <v>1317</v>
      </c>
      <c r="I1032" s="27">
        <f t="shared" si="36"/>
        <v>-764.65463351210815</v>
      </c>
      <c r="J1032" s="27">
        <f t="shared" si="37"/>
        <v>4310.30272735375</v>
      </c>
      <c r="K1032" s="26" t="str">
        <f t="shared" si="43"/>
        <v>Good</v>
      </c>
      <c r="L1032" s="25">
        <f t="shared" si="44"/>
        <v>1317</v>
      </c>
      <c r="M1032" s="25">
        <f t="shared" si="38"/>
        <v>674.62057901529738</v>
      </c>
      <c r="N1032" s="27">
        <f t="shared" si="39"/>
        <v>2778.601708374732</v>
      </c>
      <c r="O1032" s="12" t="str">
        <f t="shared" si="40"/>
        <v>Good</v>
      </c>
      <c r="P1032" s="27">
        <f t="shared" si="41"/>
        <v>1317</v>
      </c>
      <c r="Q1032" s="25">
        <f t="shared" si="42"/>
        <v>1317</v>
      </c>
    </row>
    <row r="1033" spans="6:17" ht="15.75" customHeight="1" x14ac:dyDescent="0.2">
      <c r="F1033" s="16">
        <v>44734.762819800431</v>
      </c>
      <c r="G1033" s="34">
        <v>44741.288285404291</v>
      </c>
      <c r="H1033" s="27">
        <v>1281</v>
      </c>
      <c r="I1033" s="27">
        <f t="shared" si="36"/>
        <v>-764.65463351210815</v>
      </c>
      <c r="J1033" s="27">
        <f t="shared" si="37"/>
        <v>4310.30272735375</v>
      </c>
      <c r="K1033" s="26" t="str">
        <f t="shared" si="43"/>
        <v>Good</v>
      </c>
      <c r="L1033" s="25">
        <f t="shared" si="44"/>
        <v>1281</v>
      </c>
      <c r="M1033" s="25">
        <f t="shared" si="38"/>
        <v>674.62057901529738</v>
      </c>
      <c r="N1033" s="27">
        <f t="shared" si="39"/>
        <v>2778.601708374732</v>
      </c>
      <c r="O1033" s="12" t="str">
        <f t="shared" si="40"/>
        <v>Good</v>
      </c>
      <c r="P1033" s="27">
        <f t="shared" si="41"/>
        <v>1281</v>
      </c>
      <c r="Q1033" s="25">
        <f t="shared" si="42"/>
        <v>1281</v>
      </c>
    </row>
    <row r="1034" spans="6:17" ht="15.75" customHeight="1" x14ac:dyDescent="0.2">
      <c r="F1034" s="16">
        <v>44734.226625886804</v>
      </c>
      <c r="G1034" s="34">
        <v>44740.742436226479</v>
      </c>
      <c r="H1034" s="27">
        <v>1125</v>
      </c>
      <c r="I1034" s="27">
        <f t="shared" si="36"/>
        <v>-764.65463351210815</v>
      </c>
      <c r="J1034" s="27">
        <f t="shared" si="37"/>
        <v>4310.30272735375</v>
      </c>
      <c r="K1034" s="26" t="str">
        <f t="shared" si="43"/>
        <v>Good</v>
      </c>
      <c r="L1034" s="25">
        <f t="shared" si="44"/>
        <v>1125</v>
      </c>
      <c r="M1034" s="25">
        <f t="shared" si="38"/>
        <v>674.62057901529738</v>
      </c>
      <c r="N1034" s="27">
        <f t="shared" si="39"/>
        <v>2778.601708374732</v>
      </c>
      <c r="O1034" s="12" t="str">
        <f t="shared" si="40"/>
        <v>Good</v>
      </c>
      <c r="P1034" s="27">
        <f t="shared" si="41"/>
        <v>1125</v>
      </c>
      <c r="Q1034" s="25">
        <f t="shared" si="42"/>
        <v>1125</v>
      </c>
    </row>
    <row r="1035" spans="6:17" ht="15.75" customHeight="1" x14ac:dyDescent="0.2">
      <c r="F1035" s="16">
        <v>44733.64409247032</v>
      </c>
      <c r="G1035" s="34">
        <v>44740.176381340469</v>
      </c>
      <c r="H1035" s="27">
        <v>1292</v>
      </c>
      <c r="I1035" s="27">
        <f t="shared" si="36"/>
        <v>-764.65463351210815</v>
      </c>
      <c r="J1035" s="27">
        <f t="shared" si="37"/>
        <v>4310.30272735375</v>
      </c>
      <c r="K1035" s="26" t="str">
        <f t="shared" si="43"/>
        <v>Good</v>
      </c>
      <c r="L1035" s="25">
        <f t="shared" si="44"/>
        <v>1292</v>
      </c>
      <c r="M1035" s="25">
        <f t="shared" si="38"/>
        <v>674.62057901529738</v>
      </c>
      <c r="N1035" s="27">
        <f t="shared" si="39"/>
        <v>2778.601708374732</v>
      </c>
      <c r="O1035" s="12" t="str">
        <f t="shared" si="40"/>
        <v>Good</v>
      </c>
      <c r="P1035" s="27">
        <f t="shared" si="41"/>
        <v>1292</v>
      </c>
      <c r="Q1035" s="25">
        <f t="shared" si="42"/>
        <v>1292</v>
      </c>
    </row>
    <row r="1036" spans="6:17" ht="15.75" customHeight="1" x14ac:dyDescent="0.2">
      <c r="F1036" s="16">
        <v>44733.111698642264</v>
      </c>
      <c r="G1036" s="34">
        <v>44739.585527731135</v>
      </c>
      <c r="H1036" s="27">
        <v>1225</v>
      </c>
      <c r="I1036" s="27">
        <f t="shared" si="36"/>
        <v>-764.65463351210815</v>
      </c>
      <c r="J1036" s="27">
        <f t="shared" si="37"/>
        <v>4310.30272735375</v>
      </c>
      <c r="K1036" s="26" t="str">
        <f t="shared" si="43"/>
        <v>Good</v>
      </c>
      <c r="L1036" s="25">
        <f t="shared" si="44"/>
        <v>1225</v>
      </c>
      <c r="M1036" s="25">
        <f t="shared" si="38"/>
        <v>674.62057901529738</v>
      </c>
      <c r="N1036" s="27">
        <f t="shared" si="39"/>
        <v>2778.601708374732</v>
      </c>
      <c r="O1036" s="12" t="str">
        <f t="shared" si="40"/>
        <v>Good</v>
      </c>
      <c r="P1036" s="27">
        <f t="shared" si="41"/>
        <v>1225</v>
      </c>
      <c r="Q1036" s="25">
        <f t="shared" si="42"/>
        <v>1225</v>
      </c>
    </row>
    <row r="1037" spans="6:17" ht="15.75" customHeight="1" x14ac:dyDescent="0.2">
      <c r="F1037" s="16">
        <v>44732.556174080026</v>
      </c>
      <c r="G1037" s="34">
        <v>44736.699104104096</v>
      </c>
      <c r="H1037" s="27">
        <v>1332</v>
      </c>
      <c r="I1037" s="27">
        <f t="shared" si="36"/>
        <v>-764.65463351210815</v>
      </c>
      <c r="J1037" s="27">
        <f t="shared" si="37"/>
        <v>4310.30272735375</v>
      </c>
      <c r="K1037" s="26" t="str">
        <f t="shared" si="43"/>
        <v>Good</v>
      </c>
      <c r="L1037" s="25">
        <f t="shared" si="44"/>
        <v>1332</v>
      </c>
      <c r="M1037" s="25">
        <f t="shared" si="38"/>
        <v>674.62057901529738</v>
      </c>
      <c r="N1037" s="27">
        <f t="shared" si="39"/>
        <v>2778.601708374732</v>
      </c>
      <c r="O1037" s="12" t="str">
        <f t="shared" si="40"/>
        <v>Good</v>
      </c>
      <c r="P1037" s="27">
        <f t="shared" si="41"/>
        <v>1332</v>
      </c>
      <c r="Q1037" s="25">
        <f t="shared" si="42"/>
        <v>1332</v>
      </c>
    </row>
    <row r="1038" spans="6:17" ht="15.75" customHeight="1" x14ac:dyDescent="0.2">
      <c r="F1038" s="16">
        <v>44732.020695671185</v>
      </c>
      <c r="G1038" s="34">
        <v>44736.145777328064</v>
      </c>
      <c r="H1038" s="27">
        <v>1346</v>
      </c>
      <c r="I1038" s="27">
        <f t="shared" si="36"/>
        <v>-764.65463351210815</v>
      </c>
      <c r="J1038" s="27">
        <f t="shared" si="37"/>
        <v>4310.30272735375</v>
      </c>
      <c r="K1038" s="26" t="str">
        <f t="shared" si="43"/>
        <v>Good</v>
      </c>
      <c r="L1038" s="25">
        <f t="shared" si="44"/>
        <v>1346</v>
      </c>
      <c r="M1038" s="25">
        <f t="shared" si="38"/>
        <v>674.62057901529738</v>
      </c>
      <c r="N1038" s="27">
        <f t="shared" si="39"/>
        <v>2778.601708374732</v>
      </c>
      <c r="O1038" s="12" t="str">
        <f t="shared" si="40"/>
        <v>Good</v>
      </c>
      <c r="P1038" s="27">
        <f t="shared" si="41"/>
        <v>1346</v>
      </c>
      <c r="Q1038" s="25">
        <f t="shared" si="42"/>
        <v>1346</v>
      </c>
    </row>
    <row r="1039" spans="6:17" ht="15.75" customHeight="1" x14ac:dyDescent="0.2">
      <c r="F1039" s="16">
        <v>44729.755948811988</v>
      </c>
      <c r="G1039" s="34">
        <v>44735.547305798173</v>
      </c>
      <c r="H1039" s="27">
        <v>1398</v>
      </c>
      <c r="I1039" s="27">
        <f t="shared" si="36"/>
        <v>-764.65463351210815</v>
      </c>
      <c r="J1039" s="27">
        <f t="shared" si="37"/>
        <v>4310.30272735375</v>
      </c>
      <c r="K1039" s="26" t="str">
        <f t="shared" si="43"/>
        <v>Good</v>
      </c>
      <c r="L1039" s="25">
        <f t="shared" si="44"/>
        <v>1398</v>
      </c>
      <c r="M1039" s="25">
        <f t="shared" si="38"/>
        <v>674.62057901529738</v>
      </c>
      <c r="N1039" s="27">
        <f t="shared" si="39"/>
        <v>2778.601708374732</v>
      </c>
      <c r="O1039" s="12" t="str">
        <f t="shared" si="40"/>
        <v>Good</v>
      </c>
      <c r="P1039" s="27">
        <f t="shared" si="41"/>
        <v>1398</v>
      </c>
      <c r="Q1039" s="25">
        <f t="shared" si="42"/>
        <v>1398</v>
      </c>
    </row>
    <row r="1040" spans="6:17" ht="15.75" customHeight="1" x14ac:dyDescent="0.2">
      <c r="F1040" s="16">
        <v>44729.169338642285</v>
      </c>
      <c r="G1040" s="34">
        <v>44735.002101064892</v>
      </c>
      <c r="H1040" s="27">
        <v>1216</v>
      </c>
      <c r="I1040" s="27">
        <f t="shared" si="36"/>
        <v>-764.65463351210815</v>
      </c>
      <c r="J1040" s="27">
        <f t="shared" si="37"/>
        <v>4310.30272735375</v>
      </c>
      <c r="K1040" s="26" t="str">
        <f t="shared" si="43"/>
        <v>Good</v>
      </c>
      <c r="L1040" s="25">
        <f t="shared" si="44"/>
        <v>1216</v>
      </c>
      <c r="M1040" s="25">
        <f t="shared" si="38"/>
        <v>674.62057901529738</v>
      </c>
      <c r="N1040" s="27">
        <f t="shared" si="39"/>
        <v>2778.601708374732</v>
      </c>
      <c r="O1040" s="12" t="str">
        <f t="shared" si="40"/>
        <v>Good</v>
      </c>
      <c r="P1040" s="27">
        <f t="shared" si="41"/>
        <v>1216</v>
      </c>
      <c r="Q1040" s="25">
        <f t="shared" si="42"/>
        <v>1216</v>
      </c>
    </row>
    <row r="1041" spans="6:17" ht="15.75" customHeight="1" x14ac:dyDescent="0.2">
      <c r="F1041" s="16">
        <v>44728.630475741564</v>
      </c>
      <c r="G1041" s="34">
        <v>44734.394394440293</v>
      </c>
      <c r="H1041" s="27">
        <v>1429</v>
      </c>
      <c r="I1041" s="27">
        <f t="shared" si="36"/>
        <v>-764.65463351210815</v>
      </c>
      <c r="J1041" s="27">
        <f t="shared" si="37"/>
        <v>4310.30272735375</v>
      </c>
      <c r="K1041" s="26" t="str">
        <f t="shared" si="43"/>
        <v>Good</v>
      </c>
      <c r="L1041" s="25">
        <f t="shared" si="44"/>
        <v>1429</v>
      </c>
      <c r="M1041" s="25">
        <f t="shared" si="38"/>
        <v>674.62057901529738</v>
      </c>
      <c r="N1041" s="27">
        <f t="shared" si="39"/>
        <v>2778.601708374732</v>
      </c>
      <c r="O1041" s="12" t="str">
        <f t="shared" si="40"/>
        <v>Good</v>
      </c>
      <c r="P1041" s="27">
        <f t="shared" si="41"/>
        <v>1429</v>
      </c>
      <c r="Q1041" s="25">
        <f t="shared" si="42"/>
        <v>1429</v>
      </c>
    </row>
    <row r="1042" spans="6:17" ht="15.75" customHeight="1" x14ac:dyDescent="0.2">
      <c r="F1042" s="16">
        <v>44728.021926189584</v>
      </c>
      <c r="G1042" s="34">
        <v>44733.815915419029</v>
      </c>
      <c r="H1042" s="27">
        <v>1392</v>
      </c>
      <c r="I1042" s="27">
        <f t="shared" si="36"/>
        <v>-764.65463351210815</v>
      </c>
      <c r="J1042" s="27">
        <f t="shared" si="37"/>
        <v>4310.30272735375</v>
      </c>
      <c r="K1042" s="26" t="str">
        <f t="shared" si="43"/>
        <v>Good</v>
      </c>
      <c r="L1042" s="25">
        <f t="shared" si="44"/>
        <v>1392</v>
      </c>
      <c r="M1042" s="25">
        <f t="shared" si="38"/>
        <v>674.62057901529738</v>
      </c>
      <c r="N1042" s="27">
        <f t="shared" si="39"/>
        <v>2778.601708374732</v>
      </c>
      <c r="O1042" s="12" t="str">
        <f t="shared" si="40"/>
        <v>Good</v>
      </c>
      <c r="P1042" s="27">
        <f t="shared" si="41"/>
        <v>1392</v>
      </c>
      <c r="Q1042" s="25">
        <f t="shared" si="42"/>
        <v>1392</v>
      </c>
    </row>
    <row r="1043" spans="6:17" ht="15.75" customHeight="1" x14ac:dyDescent="0.2">
      <c r="F1043" s="16">
        <v>44727.475837610313</v>
      </c>
      <c r="G1043" s="34">
        <v>44733.220339078653</v>
      </c>
      <c r="H1043" s="27">
        <v>1506</v>
      </c>
      <c r="I1043" s="27">
        <f t="shared" si="36"/>
        <v>-764.65463351210815</v>
      </c>
      <c r="J1043" s="27">
        <f t="shared" si="37"/>
        <v>4310.30272735375</v>
      </c>
      <c r="K1043" s="26" t="str">
        <f t="shared" si="43"/>
        <v>Good</v>
      </c>
      <c r="L1043" s="25">
        <f t="shared" si="44"/>
        <v>1506</v>
      </c>
      <c r="M1043" s="25">
        <f t="shared" si="38"/>
        <v>674.62057901529738</v>
      </c>
      <c r="N1043" s="27">
        <f t="shared" si="39"/>
        <v>2778.601708374732</v>
      </c>
      <c r="O1043" s="12" t="str">
        <f t="shared" si="40"/>
        <v>Good</v>
      </c>
      <c r="P1043" s="27">
        <f t="shared" si="41"/>
        <v>1506</v>
      </c>
      <c r="Q1043" s="25">
        <f t="shared" si="42"/>
        <v>1506</v>
      </c>
    </row>
    <row r="1044" spans="6:17" ht="15.75" customHeight="1" x14ac:dyDescent="0.2">
      <c r="F1044" s="16">
        <v>44726.925051106671</v>
      </c>
      <c r="G1044" s="34">
        <v>44732.665776699127</v>
      </c>
      <c r="H1044" s="27">
        <v>1538</v>
      </c>
      <c r="I1044" s="27">
        <f t="shared" si="36"/>
        <v>-764.65463351210815</v>
      </c>
      <c r="J1044" s="27">
        <f t="shared" si="37"/>
        <v>4310.30272735375</v>
      </c>
      <c r="K1044" s="26" t="str">
        <f t="shared" si="43"/>
        <v>Good</v>
      </c>
      <c r="L1044" s="25">
        <f t="shared" si="44"/>
        <v>1538</v>
      </c>
      <c r="M1044" s="25">
        <f t="shared" si="38"/>
        <v>674.62057901529738</v>
      </c>
      <c r="N1044" s="27">
        <f t="shared" si="39"/>
        <v>2778.601708374732</v>
      </c>
      <c r="O1044" s="12" t="str">
        <f t="shared" si="40"/>
        <v>Good</v>
      </c>
      <c r="P1044" s="27">
        <f t="shared" si="41"/>
        <v>1538</v>
      </c>
      <c r="Q1044" s="25">
        <f t="shared" si="42"/>
        <v>1538</v>
      </c>
    </row>
    <row r="1045" spans="6:17" ht="15.75" customHeight="1" x14ac:dyDescent="0.2">
      <c r="F1045" s="16">
        <v>44726.328626580274</v>
      </c>
      <c r="G1045" s="34">
        <v>44732.125112791546</v>
      </c>
      <c r="H1045" s="27">
        <v>1525</v>
      </c>
      <c r="I1045" s="27">
        <f t="shared" si="36"/>
        <v>-764.65463351210815</v>
      </c>
      <c r="J1045" s="27">
        <f t="shared" si="37"/>
        <v>4310.30272735375</v>
      </c>
      <c r="K1045" s="26" t="str">
        <f t="shared" si="43"/>
        <v>Good</v>
      </c>
      <c r="L1045" s="25">
        <f t="shared" si="44"/>
        <v>1525</v>
      </c>
      <c r="M1045" s="25">
        <f t="shared" si="38"/>
        <v>674.62057901529738</v>
      </c>
      <c r="N1045" s="27">
        <f t="shared" si="39"/>
        <v>2778.601708374732</v>
      </c>
      <c r="O1045" s="12" t="str">
        <f t="shared" si="40"/>
        <v>Good</v>
      </c>
      <c r="P1045" s="27">
        <f t="shared" si="41"/>
        <v>1525</v>
      </c>
      <c r="Q1045" s="25">
        <f t="shared" si="42"/>
        <v>1525</v>
      </c>
    </row>
    <row r="1046" spans="6:17" ht="15.75" customHeight="1" x14ac:dyDescent="0.2">
      <c r="F1046" s="16">
        <v>44725.792365584683</v>
      </c>
      <c r="G1046" s="34">
        <v>44729.892910774222</v>
      </c>
      <c r="H1046" s="27">
        <v>1484</v>
      </c>
      <c r="I1046" s="27">
        <f t="shared" si="36"/>
        <v>-764.65463351210815</v>
      </c>
      <c r="J1046" s="27">
        <f t="shared" si="37"/>
        <v>4310.30272735375</v>
      </c>
      <c r="K1046" s="26" t="str">
        <f t="shared" si="43"/>
        <v>Good</v>
      </c>
      <c r="L1046" s="25">
        <f t="shared" si="44"/>
        <v>1484</v>
      </c>
      <c r="M1046" s="25">
        <f t="shared" si="38"/>
        <v>674.62057901529738</v>
      </c>
      <c r="N1046" s="27">
        <f t="shared" si="39"/>
        <v>2778.601708374732</v>
      </c>
      <c r="O1046" s="12" t="str">
        <f t="shared" si="40"/>
        <v>Good</v>
      </c>
      <c r="P1046" s="27">
        <f t="shared" si="41"/>
        <v>1484</v>
      </c>
      <c r="Q1046" s="25">
        <f t="shared" si="42"/>
        <v>1484</v>
      </c>
    </row>
    <row r="1047" spans="6:17" ht="15.75" customHeight="1" x14ac:dyDescent="0.2">
      <c r="F1047" s="16">
        <v>44725.201484206002</v>
      </c>
      <c r="G1047" s="34">
        <v>44729.343291067729</v>
      </c>
      <c r="H1047" s="27">
        <v>1503</v>
      </c>
      <c r="I1047" s="27">
        <f t="shared" si="36"/>
        <v>-764.65463351210815</v>
      </c>
      <c r="J1047" s="27">
        <f t="shared" si="37"/>
        <v>4310.30272735375</v>
      </c>
      <c r="K1047" s="26" t="str">
        <f t="shared" si="43"/>
        <v>Good</v>
      </c>
      <c r="L1047" s="25">
        <f t="shared" si="44"/>
        <v>1503</v>
      </c>
      <c r="M1047" s="25">
        <f t="shared" si="38"/>
        <v>674.62057901529738</v>
      </c>
      <c r="N1047" s="27">
        <f t="shared" si="39"/>
        <v>2778.601708374732</v>
      </c>
      <c r="O1047" s="12" t="str">
        <f t="shared" si="40"/>
        <v>Good</v>
      </c>
      <c r="P1047" s="27">
        <f t="shared" si="41"/>
        <v>1503</v>
      </c>
      <c r="Q1047" s="25">
        <f t="shared" si="42"/>
        <v>1503</v>
      </c>
    </row>
    <row r="1048" spans="6:17" ht="15.75" customHeight="1" x14ac:dyDescent="0.2">
      <c r="F1048" s="16">
        <v>44722.794396960104</v>
      </c>
      <c r="G1048" s="34">
        <v>44728.796355898441</v>
      </c>
      <c r="H1048" s="27">
        <v>1342</v>
      </c>
      <c r="I1048" s="27">
        <f t="shared" si="36"/>
        <v>-764.65463351210815</v>
      </c>
      <c r="J1048" s="27">
        <f t="shared" si="37"/>
        <v>4310.30272735375</v>
      </c>
      <c r="K1048" s="26" t="str">
        <f t="shared" si="43"/>
        <v>Good</v>
      </c>
      <c r="L1048" s="25">
        <f t="shared" si="44"/>
        <v>1342</v>
      </c>
      <c r="M1048" s="25">
        <f t="shared" si="38"/>
        <v>674.62057901529738</v>
      </c>
      <c r="N1048" s="27">
        <f t="shared" si="39"/>
        <v>2778.601708374732</v>
      </c>
      <c r="O1048" s="12" t="str">
        <f t="shared" si="40"/>
        <v>Good</v>
      </c>
      <c r="P1048" s="27">
        <f t="shared" si="41"/>
        <v>1342</v>
      </c>
      <c r="Q1048" s="25">
        <f t="shared" si="42"/>
        <v>1342</v>
      </c>
    </row>
    <row r="1049" spans="6:17" ht="15.75" customHeight="1" x14ac:dyDescent="0.2">
      <c r="F1049" s="16">
        <v>44722.189540029307</v>
      </c>
      <c r="G1049" s="34">
        <v>44728.193790999321</v>
      </c>
      <c r="H1049" s="27">
        <v>1435</v>
      </c>
      <c r="I1049" s="27">
        <f t="shared" si="36"/>
        <v>-764.65463351210815</v>
      </c>
      <c r="J1049" s="27">
        <f t="shared" si="37"/>
        <v>4310.30272735375</v>
      </c>
      <c r="K1049" s="26" t="str">
        <f t="shared" si="43"/>
        <v>Good</v>
      </c>
      <c r="L1049" s="25">
        <f t="shared" si="44"/>
        <v>1435</v>
      </c>
      <c r="M1049" s="25">
        <f t="shared" si="38"/>
        <v>674.62057901529738</v>
      </c>
      <c r="N1049" s="27">
        <f t="shared" si="39"/>
        <v>2778.601708374732</v>
      </c>
      <c r="O1049" s="12" t="str">
        <f t="shared" si="40"/>
        <v>Good</v>
      </c>
      <c r="P1049" s="27">
        <f t="shared" si="41"/>
        <v>1435</v>
      </c>
      <c r="Q1049" s="25">
        <f t="shared" si="42"/>
        <v>1435</v>
      </c>
    </row>
    <row r="1050" spans="6:17" ht="15.75" customHeight="1" x14ac:dyDescent="0.2">
      <c r="F1050" s="16">
        <v>44721.660357621266</v>
      </c>
      <c r="G1050" s="34">
        <v>44727.661081256607</v>
      </c>
      <c r="H1050" s="27">
        <v>1561</v>
      </c>
      <c r="I1050" s="27">
        <f t="shared" si="36"/>
        <v>-764.65463351210815</v>
      </c>
      <c r="J1050" s="27">
        <f t="shared" si="37"/>
        <v>4310.30272735375</v>
      </c>
      <c r="K1050" s="26" t="str">
        <f t="shared" si="43"/>
        <v>Good</v>
      </c>
      <c r="L1050" s="25">
        <f t="shared" si="44"/>
        <v>1561</v>
      </c>
      <c r="M1050" s="25">
        <f t="shared" si="38"/>
        <v>674.62057901529738</v>
      </c>
      <c r="N1050" s="27">
        <f t="shared" si="39"/>
        <v>2778.601708374732</v>
      </c>
      <c r="O1050" s="12" t="str">
        <f t="shared" si="40"/>
        <v>Good</v>
      </c>
      <c r="P1050" s="27">
        <f t="shared" si="41"/>
        <v>1561</v>
      </c>
      <c r="Q1050" s="25">
        <f t="shared" si="42"/>
        <v>1561</v>
      </c>
    </row>
    <row r="1051" spans="6:17" ht="15.75" customHeight="1" x14ac:dyDescent="0.2">
      <c r="F1051" s="16">
        <v>44721.10666792214</v>
      </c>
      <c r="G1051" s="34">
        <v>44727.104915564676</v>
      </c>
      <c r="H1051" s="27">
        <v>1510</v>
      </c>
      <c r="I1051" s="27">
        <f t="shared" si="36"/>
        <v>-764.65463351210815</v>
      </c>
      <c r="J1051" s="27">
        <f t="shared" si="37"/>
        <v>4310.30272735375</v>
      </c>
      <c r="K1051" s="26" t="str">
        <f t="shared" si="43"/>
        <v>Good</v>
      </c>
      <c r="L1051" s="25">
        <f t="shared" si="44"/>
        <v>1510</v>
      </c>
      <c r="M1051" s="25">
        <f t="shared" si="38"/>
        <v>674.62057901529738</v>
      </c>
      <c r="N1051" s="27">
        <f t="shared" si="39"/>
        <v>2778.601708374732</v>
      </c>
      <c r="O1051" s="12" t="str">
        <f t="shared" si="40"/>
        <v>Good</v>
      </c>
      <c r="P1051" s="27">
        <f t="shared" si="41"/>
        <v>1510</v>
      </c>
      <c r="Q1051" s="25">
        <f t="shared" si="42"/>
        <v>1510</v>
      </c>
    </row>
    <row r="1052" spans="6:17" ht="15.75" customHeight="1" x14ac:dyDescent="0.2">
      <c r="F1052" s="16">
        <v>44720.56700917078</v>
      </c>
      <c r="G1052" s="34">
        <v>44726.561342195368</v>
      </c>
      <c r="H1052" s="27">
        <v>1321</v>
      </c>
      <c r="I1052" s="27">
        <f t="shared" si="36"/>
        <v>-764.65463351210815</v>
      </c>
      <c r="J1052" s="27">
        <f t="shared" si="37"/>
        <v>4310.30272735375</v>
      </c>
      <c r="K1052" s="26" t="str">
        <f t="shared" si="43"/>
        <v>Good</v>
      </c>
      <c r="L1052" s="25">
        <f t="shared" si="44"/>
        <v>1321</v>
      </c>
      <c r="M1052" s="25">
        <f t="shared" si="38"/>
        <v>674.62057901529738</v>
      </c>
      <c r="N1052" s="27">
        <f t="shared" si="39"/>
        <v>2778.601708374732</v>
      </c>
      <c r="O1052" s="12" t="str">
        <f t="shared" si="40"/>
        <v>Good</v>
      </c>
      <c r="P1052" s="27">
        <f t="shared" si="41"/>
        <v>1321</v>
      </c>
      <c r="Q1052" s="25">
        <f t="shared" si="42"/>
        <v>1321</v>
      </c>
    </row>
    <row r="1053" spans="6:17" ht="15.75" customHeight="1" x14ac:dyDescent="0.2">
      <c r="F1053" s="16">
        <v>44719.983169930463</v>
      </c>
      <c r="G1053" s="34">
        <v>44726.029901685331</v>
      </c>
      <c r="H1053" s="27">
        <v>1535</v>
      </c>
      <c r="I1053" s="27">
        <f t="shared" si="36"/>
        <v>-764.65463351210815</v>
      </c>
      <c r="J1053" s="27">
        <f t="shared" si="37"/>
        <v>4310.30272735375</v>
      </c>
      <c r="K1053" s="26" t="str">
        <f t="shared" si="43"/>
        <v>Good</v>
      </c>
      <c r="L1053" s="25">
        <f t="shared" si="44"/>
        <v>1535</v>
      </c>
      <c r="M1053" s="25">
        <f t="shared" si="38"/>
        <v>674.62057901529738</v>
      </c>
      <c r="N1053" s="27">
        <f t="shared" si="39"/>
        <v>2778.601708374732</v>
      </c>
      <c r="O1053" s="12" t="str">
        <f t="shared" si="40"/>
        <v>Good</v>
      </c>
      <c r="P1053" s="27">
        <f t="shared" si="41"/>
        <v>1535</v>
      </c>
      <c r="Q1053" s="25">
        <f t="shared" si="42"/>
        <v>1535</v>
      </c>
    </row>
    <row r="1054" spans="6:17" ht="15.75" customHeight="1" x14ac:dyDescent="0.2">
      <c r="F1054" s="16">
        <v>44719.410197675657</v>
      </c>
      <c r="G1054" s="34">
        <v>44725.457773054091</v>
      </c>
      <c r="H1054" s="27">
        <v>1479</v>
      </c>
      <c r="I1054" s="27">
        <f t="shared" si="36"/>
        <v>-764.65463351210815</v>
      </c>
      <c r="J1054" s="27">
        <f t="shared" si="37"/>
        <v>4310.30272735375</v>
      </c>
      <c r="K1054" s="26" t="str">
        <f t="shared" si="43"/>
        <v>Good</v>
      </c>
      <c r="L1054" s="25">
        <f t="shared" si="44"/>
        <v>1479</v>
      </c>
      <c r="M1054" s="25">
        <f t="shared" si="38"/>
        <v>674.62057901529738</v>
      </c>
      <c r="N1054" s="27">
        <f t="shared" si="39"/>
        <v>2778.601708374732</v>
      </c>
      <c r="O1054" s="12" t="str">
        <f t="shared" si="40"/>
        <v>Good</v>
      </c>
      <c r="P1054" s="27">
        <f t="shared" si="41"/>
        <v>1479</v>
      </c>
      <c r="Q1054" s="25">
        <f t="shared" si="42"/>
        <v>1479</v>
      </c>
    </row>
    <row r="1055" spans="6:17" ht="15.75" customHeight="1" x14ac:dyDescent="0.2">
      <c r="F1055" s="16">
        <v>44718.797866066219</v>
      </c>
      <c r="G1055" s="34">
        <v>44722.618601107912</v>
      </c>
      <c r="H1055" s="27">
        <v>1460</v>
      </c>
      <c r="I1055" s="27">
        <f t="shared" si="36"/>
        <v>-764.65463351210815</v>
      </c>
      <c r="J1055" s="27">
        <f t="shared" si="37"/>
        <v>4310.30272735375</v>
      </c>
      <c r="K1055" s="26" t="str">
        <f t="shared" si="43"/>
        <v>Good</v>
      </c>
      <c r="L1055" s="25">
        <f t="shared" si="44"/>
        <v>1460</v>
      </c>
      <c r="M1055" s="25">
        <f t="shared" si="38"/>
        <v>674.62057901529738</v>
      </c>
      <c r="N1055" s="27">
        <f t="shared" si="39"/>
        <v>2778.601708374732</v>
      </c>
      <c r="O1055" s="12" t="str">
        <f t="shared" si="40"/>
        <v>Good</v>
      </c>
      <c r="P1055" s="27">
        <f t="shared" si="41"/>
        <v>1460</v>
      </c>
      <c r="Q1055" s="25">
        <f t="shared" si="42"/>
        <v>1460</v>
      </c>
    </row>
    <row r="1056" spans="6:17" ht="15.75" customHeight="1" x14ac:dyDescent="0.2">
      <c r="F1056" s="16">
        <v>44718.255198499741</v>
      </c>
      <c r="G1056" s="34">
        <v>44722.01906441545</v>
      </c>
      <c r="H1056" s="27">
        <v>1552</v>
      </c>
      <c r="I1056" s="27">
        <f t="shared" si="36"/>
        <v>-764.65463351210815</v>
      </c>
      <c r="J1056" s="27">
        <f t="shared" si="37"/>
        <v>4310.30272735375</v>
      </c>
      <c r="K1056" s="26" t="str">
        <f t="shared" si="43"/>
        <v>Good</v>
      </c>
      <c r="L1056" s="25">
        <f t="shared" si="44"/>
        <v>1552</v>
      </c>
      <c r="M1056" s="25">
        <f t="shared" si="38"/>
        <v>674.62057901529738</v>
      </c>
      <c r="N1056" s="27">
        <f t="shared" si="39"/>
        <v>2778.601708374732</v>
      </c>
      <c r="O1056" s="12" t="str">
        <f t="shared" si="40"/>
        <v>Good</v>
      </c>
      <c r="P1056" s="27">
        <f t="shared" si="41"/>
        <v>1552</v>
      </c>
      <c r="Q1056" s="25">
        <f t="shared" si="42"/>
        <v>1552</v>
      </c>
    </row>
    <row r="1057" spans="6:17" ht="15.75" customHeight="1" x14ac:dyDescent="0.2">
      <c r="F1057" s="16">
        <v>44715.995050163932</v>
      </c>
      <c r="G1057" s="34">
        <v>44721.429151111392</v>
      </c>
      <c r="H1057" s="27">
        <v>1275</v>
      </c>
      <c r="I1057" s="27">
        <f t="shared" si="36"/>
        <v>-764.65463351210815</v>
      </c>
      <c r="J1057" s="27">
        <f t="shared" si="37"/>
        <v>4310.30272735375</v>
      </c>
      <c r="K1057" s="26" t="str">
        <f t="shared" si="43"/>
        <v>Good</v>
      </c>
      <c r="L1057" s="25">
        <f t="shared" si="44"/>
        <v>1275</v>
      </c>
      <c r="M1057" s="25">
        <f t="shared" si="38"/>
        <v>674.62057901529738</v>
      </c>
      <c r="N1057" s="27">
        <f t="shared" si="39"/>
        <v>2778.601708374732</v>
      </c>
      <c r="O1057" s="12" t="str">
        <f t="shared" si="40"/>
        <v>Good</v>
      </c>
      <c r="P1057" s="27">
        <f t="shared" si="41"/>
        <v>1275</v>
      </c>
      <c r="Q1057" s="25">
        <f t="shared" si="42"/>
        <v>1275</v>
      </c>
    </row>
    <row r="1058" spans="6:17" ht="15.75" customHeight="1" x14ac:dyDescent="0.2">
      <c r="F1058" s="16">
        <v>44715.464720143937</v>
      </c>
      <c r="G1058" s="34">
        <v>44720.834256548427</v>
      </c>
      <c r="H1058" s="27">
        <v>1595</v>
      </c>
      <c r="I1058" s="27">
        <f t="shared" si="36"/>
        <v>-764.65463351210815</v>
      </c>
      <c r="J1058" s="27">
        <f t="shared" si="37"/>
        <v>4310.30272735375</v>
      </c>
      <c r="K1058" s="26" t="str">
        <f t="shared" si="43"/>
        <v>Good</v>
      </c>
      <c r="L1058" s="25">
        <f t="shared" si="44"/>
        <v>1595</v>
      </c>
      <c r="M1058" s="25">
        <f t="shared" si="38"/>
        <v>674.62057901529738</v>
      </c>
      <c r="N1058" s="27">
        <f t="shared" si="39"/>
        <v>2778.601708374732</v>
      </c>
      <c r="O1058" s="12" t="str">
        <f t="shared" si="40"/>
        <v>Good</v>
      </c>
      <c r="P1058" s="27">
        <f t="shared" si="41"/>
        <v>1595</v>
      </c>
      <c r="Q1058" s="25">
        <f t="shared" si="42"/>
        <v>1595</v>
      </c>
    </row>
    <row r="1059" spans="6:17" ht="15.75" customHeight="1" x14ac:dyDescent="0.2">
      <c r="F1059" s="16">
        <v>44714.899831664297</v>
      </c>
      <c r="G1059" s="34">
        <v>44720.284684091552</v>
      </c>
      <c r="H1059" s="27">
        <v>1585</v>
      </c>
      <c r="I1059" s="27">
        <f t="shared" si="36"/>
        <v>-764.65463351210815</v>
      </c>
      <c r="J1059" s="27">
        <f t="shared" si="37"/>
        <v>4310.30272735375</v>
      </c>
      <c r="K1059" s="26" t="str">
        <f t="shared" si="43"/>
        <v>Good</v>
      </c>
      <c r="L1059" s="25">
        <f t="shared" si="44"/>
        <v>1585</v>
      </c>
      <c r="M1059" s="25">
        <f t="shared" si="38"/>
        <v>674.62057901529738</v>
      </c>
      <c r="N1059" s="27">
        <f t="shared" si="39"/>
        <v>2778.601708374732</v>
      </c>
      <c r="O1059" s="12" t="str">
        <f t="shared" si="40"/>
        <v>Good</v>
      </c>
      <c r="P1059" s="27">
        <f t="shared" si="41"/>
        <v>1585</v>
      </c>
      <c r="Q1059" s="25">
        <f t="shared" si="42"/>
        <v>1585</v>
      </c>
    </row>
    <row r="1060" spans="6:17" ht="15.75" customHeight="1" x14ac:dyDescent="0.2">
      <c r="F1060" s="16">
        <v>44714.310769943928</v>
      </c>
      <c r="G1060" s="34">
        <v>44719.70106265584</v>
      </c>
      <c r="H1060" s="27">
        <v>1274</v>
      </c>
      <c r="I1060" s="27">
        <f t="shared" si="36"/>
        <v>-764.65463351210815</v>
      </c>
      <c r="J1060" s="27">
        <f t="shared" si="37"/>
        <v>4310.30272735375</v>
      </c>
      <c r="K1060" s="26" t="str">
        <f t="shared" si="43"/>
        <v>Good</v>
      </c>
      <c r="L1060" s="25">
        <f t="shared" si="44"/>
        <v>1274</v>
      </c>
      <c r="M1060" s="25">
        <f t="shared" si="38"/>
        <v>674.62057901529738</v>
      </c>
      <c r="N1060" s="27">
        <f t="shared" si="39"/>
        <v>2778.601708374732</v>
      </c>
      <c r="O1060" s="12" t="str">
        <f t="shared" si="40"/>
        <v>Good</v>
      </c>
      <c r="P1060" s="27">
        <f t="shared" si="41"/>
        <v>1274</v>
      </c>
      <c r="Q1060" s="25">
        <f t="shared" si="42"/>
        <v>1274</v>
      </c>
    </row>
    <row r="1061" spans="6:17" ht="15.75" customHeight="1" x14ac:dyDescent="0.2">
      <c r="F1061" s="16">
        <v>44713.714776723842</v>
      </c>
      <c r="G1061" s="34">
        <v>44719.16432377504</v>
      </c>
      <c r="H1061" s="27">
        <v>1514</v>
      </c>
      <c r="I1061" s="27">
        <f t="shared" si="36"/>
        <v>-764.65463351210815</v>
      </c>
      <c r="J1061" s="27">
        <f t="shared" si="37"/>
        <v>4310.30272735375</v>
      </c>
      <c r="K1061" s="26" t="str">
        <f t="shared" si="43"/>
        <v>Good</v>
      </c>
      <c r="L1061" s="25">
        <f t="shared" si="44"/>
        <v>1514</v>
      </c>
      <c r="M1061" s="25">
        <f t="shared" si="38"/>
        <v>674.62057901529738</v>
      </c>
      <c r="N1061" s="27">
        <f t="shared" si="39"/>
        <v>2778.601708374732</v>
      </c>
      <c r="O1061" s="12" t="str">
        <f t="shared" si="40"/>
        <v>Good</v>
      </c>
      <c r="P1061" s="27">
        <f t="shared" si="41"/>
        <v>1514</v>
      </c>
      <c r="Q1061" s="25">
        <f t="shared" si="42"/>
        <v>1514</v>
      </c>
    </row>
    <row r="1062" spans="6:17" ht="15.75" customHeight="1" x14ac:dyDescent="0.2">
      <c r="F1062" s="16">
        <v>44713.173235686998</v>
      </c>
      <c r="G1062" s="34">
        <v>44718.573961106878</v>
      </c>
      <c r="H1062" s="27">
        <v>1277</v>
      </c>
      <c r="I1062" s="27">
        <f t="shared" si="36"/>
        <v>-764.65463351210815</v>
      </c>
      <c r="J1062" s="27">
        <f t="shared" si="37"/>
        <v>4310.30272735375</v>
      </c>
      <c r="K1062" s="26" t="str">
        <f t="shared" si="43"/>
        <v>Good</v>
      </c>
      <c r="L1062" s="25">
        <f t="shared" si="44"/>
        <v>1277</v>
      </c>
      <c r="M1062" s="25">
        <f t="shared" si="38"/>
        <v>674.62057901529738</v>
      </c>
      <c r="N1062" s="27">
        <f t="shared" si="39"/>
        <v>2778.601708374732</v>
      </c>
      <c r="O1062" s="12" t="str">
        <f t="shared" si="40"/>
        <v>Good</v>
      </c>
      <c r="P1062" s="27">
        <f t="shared" si="41"/>
        <v>1277</v>
      </c>
      <c r="Q1062" s="25">
        <f t="shared" si="42"/>
        <v>1277</v>
      </c>
    </row>
    <row r="1063" spans="6:17" ht="15.75" customHeight="1" x14ac:dyDescent="0.2">
      <c r="F1063" s="16">
        <v>44712.567257851762</v>
      </c>
      <c r="G1063" s="34">
        <v>44718.037272826368</v>
      </c>
      <c r="H1063" s="27">
        <v>1525</v>
      </c>
      <c r="I1063" s="27">
        <f t="shared" si="36"/>
        <v>-764.65463351210815</v>
      </c>
      <c r="J1063" s="27">
        <f t="shared" si="37"/>
        <v>4310.30272735375</v>
      </c>
      <c r="K1063" s="26" t="str">
        <f t="shared" si="43"/>
        <v>Good</v>
      </c>
      <c r="L1063" s="25">
        <f t="shared" si="44"/>
        <v>1525</v>
      </c>
      <c r="M1063" s="25">
        <f t="shared" si="38"/>
        <v>674.62057901529738</v>
      </c>
      <c r="N1063" s="27">
        <f t="shared" si="39"/>
        <v>2778.601708374732</v>
      </c>
      <c r="O1063" s="12" t="str">
        <f t="shared" si="40"/>
        <v>Good</v>
      </c>
      <c r="P1063" s="27">
        <f t="shared" si="41"/>
        <v>1525</v>
      </c>
      <c r="Q1063" s="25">
        <f t="shared" si="42"/>
        <v>1525</v>
      </c>
    </row>
    <row r="1064" spans="6:17" ht="15.75" customHeight="1" x14ac:dyDescent="0.2">
      <c r="F1064" s="16">
        <v>44711.966956372256</v>
      </c>
      <c r="G1064" s="34">
        <v>44715.726750894639</v>
      </c>
      <c r="H1064" s="27">
        <v>1386</v>
      </c>
      <c r="I1064" s="27">
        <f t="shared" si="36"/>
        <v>-764.65463351210815</v>
      </c>
      <c r="J1064" s="27">
        <f t="shared" si="37"/>
        <v>4310.30272735375</v>
      </c>
      <c r="K1064" s="26" t="str">
        <f t="shared" si="43"/>
        <v>Good</v>
      </c>
      <c r="L1064" s="25">
        <f t="shared" si="44"/>
        <v>1386</v>
      </c>
      <c r="M1064" s="25">
        <f t="shared" si="38"/>
        <v>674.62057901529738</v>
      </c>
      <c r="N1064" s="27">
        <f t="shared" si="39"/>
        <v>2778.601708374732</v>
      </c>
      <c r="O1064" s="12" t="str">
        <f t="shared" si="40"/>
        <v>Good</v>
      </c>
      <c r="P1064" s="27">
        <f t="shared" si="41"/>
        <v>1386</v>
      </c>
      <c r="Q1064" s="25">
        <f t="shared" si="42"/>
        <v>1386</v>
      </c>
    </row>
    <row r="1065" spans="6:17" ht="15.75" customHeight="1" x14ac:dyDescent="0.2">
      <c r="F1065" s="16">
        <v>44711.432877103645</v>
      </c>
      <c r="G1065" s="34">
        <v>44715.149950488776</v>
      </c>
      <c r="H1065" s="27">
        <v>1463</v>
      </c>
      <c r="I1065" s="27">
        <f t="shared" si="36"/>
        <v>-764.65463351210815</v>
      </c>
      <c r="J1065" s="27">
        <f t="shared" si="37"/>
        <v>4310.30272735375</v>
      </c>
      <c r="K1065" s="26" t="str">
        <f t="shared" si="43"/>
        <v>Good</v>
      </c>
      <c r="L1065" s="25">
        <f t="shared" si="44"/>
        <v>1463</v>
      </c>
      <c r="M1065" s="25">
        <f t="shared" si="38"/>
        <v>674.62057901529738</v>
      </c>
      <c r="N1065" s="27">
        <f t="shared" si="39"/>
        <v>2778.601708374732</v>
      </c>
      <c r="O1065" s="12" t="str">
        <f t="shared" si="40"/>
        <v>Good</v>
      </c>
      <c r="P1065" s="27">
        <f t="shared" si="41"/>
        <v>1463</v>
      </c>
      <c r="Q1065" s="25">
        <f t="shared" si="42"/>
        <v>1463</v>
      </c>
    </row>
    <row r="1066" spans="6:17" ht="15.75" customHeight="1" x14ac:dyDescent="0.2">
      <c r="F1066" s="16">
        <v>44708.496625765169</v>
      </c>
      <c r="G1066" s="34">
        <v>44714.592148939366</v>
      </c>
      <c r="H1066" s="27">
        <v>1610</v>
      </c>
      <c r="I1066" s="27">
        <f t="shared" si="36"/>
        <v>-764.65463351210815</v>
      </c>
      <c r="J1066" s="27">
        <f t="shared" si="37"/>
        <v>4310.30272735375</v>
      </c>
      <c r="K1066" s="26" t="str">
        <f t="shared" si="43"/>
        <v>Good</v>
      </c>
      <c r="L1066" s="25">
        <f t="shared" si="44"/>
        <v>1610</v>
      </c>
      <c r="M1066" s="25">
        <f t="shared" si="38"/>
        <v>674.62057901529738</v>
      </c>
      <c r="N1066" s="27">
        <f t="shared" si="39"/>
        <v>2778.601708374732</v>
      </c>
      <c r="O1066" s="12" t="str">
        <f t="shared" si="40"/>
        <v>Good</v>
      </c>
      <c r="P1066" s="27">
        <f t="shared" si="41"/>
        <v>1610</v>
      </c>
      <c r="Q1066" s="25">
        <f t="shared" si="42"/>
        <v>1610</v>
      </c>
    </row>
    <row r="1067" spans="6:17" ht="15.75" customHeight="1" x14ac:dyDescent="0.2">
      <c r="F1067" s="16">
        <v>44707.945321668099</v>
      </c>
      <c r="G1067" s="34">
        <v>44714.053015655016</v>
      </c>
      <c r="H1067" s="27">
        <v>1427</v>
      </c>
      <c r="I1067" s="27">
        <f t="shared" si="36"/>
        <v>-764.65463351210815</v>
      </c>
      <c r="J1067" s="27">
        <f t="shared" si="37"/>
        <v>4310.30272735375</v>
      </c>
      <c r="K1067" s="26" t="str">
        <f t="shared" si="43"/>
        <v>Good</v>
      </c>
      <c r="L1067" s="25">
        <f t="shared" si="44"/>
        <v>1427</v>
      </c>
      <c r="M1067" s="25">
        <f t="shared" si="38"/>
        <v>674.62057901529738</v>
      </c>
      <c r="N1067" s="27">
        <f t="shared" si="39"/>
        <v>2778.601708374732</v>
      </c>
      <c r="O1067" s="12" t="str">
        <f t="shared" si="40"/>
        <v>Good</v>
      </c>
      <c r="P1067" s="27">
        <f t="shared" si="41"/>
        <v>1427</v>
      </c>
      <c r="Q1067" s="25">
        <f t="shared" si="42"/>
        <v>1427</v>
      </c>
    </row>
    <row r="1068" spans="6:17" ht="15.75" customHeight="1" x14ac:dyDescent="0.2">
      <c r="F1068" s="16">
        <v>44707.370633748978</v>
      </c>
      <c r="G1068" s="34">
        <v>44713.505671913619</v>
      </c>
      <c r="H1068" s="27">
        <v>1484</v>
      </c>
      <c r="I1068" s="27">
        <f t="shared" si="36"/>
        <v>-764.65463351210815</v>
      </c>
      <c r="J1068" s="27">
        <f t="shared" si="37"/>
        <v>4310.30272735375</v>
      </c>
      <c r="K1068" s="26" t="str">
        <f t="shared" si="43"/>
        <v>Good</v>
      </c>
      <c r="L1068" s="25">
        <f t="shared" si="44"/>
        <v>1484</v>
      </c>
      <c r="M1068" s="25">
        <f t="shared" si="38"/>
        <v>674.62057901529738</v>
      </c>
      <c r="N1068" s="27">
        <f t="shared" si="39"/>
        <v>2778.601708374732</v>
      </c>
      <c r="O1068" s="12" t="str">
        <f t="shared" si="40"/>
        <v>Good</v>
      </c>
      <c r="P1068" s="27">
        <f t="shared" si="41"/>
        <v>1484</v>
      </c>
      <c r="Q1068" s="25">
        <f t="shared" si="42"/>
        <v>1484</v>
      </c>
    </row>
    <row r="1069" spans="6:17" ht="15.75" customHeight="1" x14ac:dyDescent="0.2">
      <c r="F1069" s="16">
        <v>44706.835788349781</v>
      </c>
      <c r="G1069" s="34">
        <v>44712.961585363999</v>
      </c>
      <c r="H1069" s="27">
        <v>1579</v>
      </c>
      <c r="I1069" s="27">
        <f t="shared" si="36"/>
        <v>-764.65463351210815</v>
      </c>
      <c r="J1069" s="27">
        <f t="shared" si="37"/>
        <v>4310.30272735375</v>
      </c>
      <c r="K1069" s="26" t="str">
        <f t="shared" si="43"/>
        <v>Good</v>
      </c>
      <c r="L1069" s="25">
        <f t="shared" si="44"/>
        <v>1579</v>
      </c>
      <c r="M1069" s="25">
        <f t="shared" si="38"/>
        <v>674.62057901529738</v>
      </c>
      <c r="N1069" s="27">
        <f t="shared" si="39"/>
        <v>2778.601708374732</v>
      </c>
      <c r="O1069" s="12" t="str">
        <f t="shared" si="40"/>
        <v>Good</v>
      </c>
      <c r="P1069" s="27">
        <f t="shared" si="41"/>
        <v>1579</v>
      </c>
      <c r="Q1069" s="25">
        <f t="shared" si="42"/>
        <v>1579</v>
      </c>
    </row>
    <row r="1070" spans="6:17" ht="15.75" customHeight="1" x14ac:dyDescent="0.2">
      <c r="F1070" s="16">
        <v>44706.239062609908</v>
      </c>
      <c r="G1070" s="34">
        <v>44712.36849667655</v>
      </c>
      <c r="H1070" s="27">
        <v>1546</v>
      </c>
      <c r="I1070" s="27">
        <f t="shared" si="36"/>
        <v>-764.65463351210815</v>
      </c>
      <c r="J1070" s="27">
        <f t="shared" si="37"/>
        <v>4310.30272735375</v>
      </c>
      <c r="K1070" s="26" t="str">
        <f t="shared" si="43"/>
        <v>Good</v>
      </c>
      <c r="L1070" s="25">
        <f t="shared" si="44"/>
        <v>1546</v>
      </c>
      <c r="M1070" s="25">
        <f t="shared" si="38"/>
        <v>674.62057901529738</v>
      </c>
      <c r="N1070" s="27">
        <f t="shared" si="39"/>
        <v>2778.601708374732</v>
      </c>
      <c r="O1070" s="12" t="str">
        <f t="shared" si="40"/>
        <v>Good</v>
      </c>
      <c r="P1070" s="27">
        <f t="shared" si="41"/>
        <v>1546</v>
      </c>
      <c r="Q1070" s="25">
        <f t="shared" si="42"/>
        <v>1546</v>
      </c>
    </row>
    <row r="1071" spans="6:17" ht="15.75" customHeight="1" x14ac:dyDescent="0.2">
      <c r="F1071" s="16">
        <v>44705.671385326008</v>
      </c>
      <c r="G1071" s="34">
        <v>44711.764548653344</v>
      </c>
      <c r="H1071" s="27">
        <v>1537</v>
      </c>
      <c r="I1071" s="27">
        <f t="shared" si="36"/>
        <v>-764.65463351210815</v>
      </c>
      <c r="J1071" s="27">
        <f t="shared" si="37"/>
        <v>4310.30272735375</v>
      </c>
      <c r="K1071" s="26" t="str">
        <f t="shared" si="43"/>
        <v>Good</v>
      </c>
      <c r="L1071" s="25">
        <f t="shared" si="44"/>
        <v>1537</v>
      </c>
      <c r="M1071" s="25">
        <f t="shared" si="38"/>
        <v>674.62057901529738</v>
      </c>
      <c r="N1071" s="27">
        <f t="shared" si="39"/>
        <v>2778.601708374732</v>
      </c>
      <c r="O1071" s="12" t="str">
        <f t="shared" si="40"/>
        <v>Good</v>
      </c>
      <c r="P1071" s="27">
        <f t="shared" si="41"/>
        <v>1537</v>
      </c>
      <c r="Q1071" s="25">
        <f t="shared" si="42"/>
        <v>1537</v>
      </c>
    </row>
    <row r="1072" spans="6:17" ht="15.75" customHeight="1" x14ac:dyDescent="0.2">
      <c r="F1072" s="16">
        <v>44705.141849362328</v>
      </c>
      <c r="G1072" s="34">
        <v>44711.166985421769</v>
      </c>
      <c r="H1072" s="27">
        <v>1490</v>
      </c>
      <c r="I1072" s="27">
        <f t="shared" si="36"/>
        <v>-764.65463351210815</v>
      </c>
      <c r="J1072" s="27">
        <f t="shared" si="37"/>
        <v>4310.30272735375</v>
      </c>
      <c r="K1072" s="26" t="str">
        <f t="shared" si="43"/>
        <v>Good</v>
      </c>
      <c r="L1072" s="25">
        <f t="shared" si="44"/>
        <v>1490</v>
      </c>
      <c r="M1072" s="25">
        <f t="shared" si="38"/>
        <v>674.62057901529738</v>
      </c>
      <c r="N1072" s="27">
        <f t="shared" si="39"/>
        <v>2778.601708374732</v>
      </c>
      <c r="O1072" s="12" t="str">
        <f t="shared" si="40"/>
        <v>Good</v>
      </c>
      <c r="P1072" s="27">
        <f t="shared" si="41"/>
        <v>1490</v>
      </c>
      <c r="Q1072" s="25">
        <f t="shared" si="42"/>
        <v>1490</v>
      </c>
    </row>
    <row r="1073" spans="6:17" ht="15.75" customHeight="1" x14ac:dyDescent="0.2">
      <c r="F1073" s="16">
        <v>44704.527731086739</v>
      </c>
      <c r="G1073" s="34">
        <v>44708.88378570565</v>
      </c>
      <c r="H1073" s="27">
        <v>1382</v>
      </c>
      <c r="I1073" s="27">
        <f t="shared" si="36"/>
        <v>-764.65463351210815</v>
      </c>
      <c r="J1073" s="27">
        <f t="shared" si="37"/>
        <v>4310.30272735375</v>
      </c>
      <c r="K1073" s="26" t="str">
        <f t="shared" si="43"/>
        <v>Good</v>
      </c>
      <c r="L1073" s="25">
        <f t="shared" si="44"/>
        <v>1382</v>
      </c>
      <c r="M1073" s="25">
        <f t="shared" si="38"/>
        <v>674.62057901529738</v>
      </c>
      <c r="N1073" s="27">
        <f t="shared" si="39"/>
        <v>2778.601708374732</v>
      </c>
      <c r="O1073" s="12" t="str">
        <f t="shared" si="40"/>
        <v>Good</v>
      </c>
      <c r="P1073" s="27">
        <f t="shared" si="41"/>
        <v>1382</v>
      </c>
      <c r="Q1073" s="25">
        <f t="shared" si="42"/>
        <v>1382</v>
      </c>
    </row>
    <row r="1074" spans="6:17" ht="15.75" customHeight="1" x14ac:dyDescent="0.2">
      <c r="F1074" s="16">
        <v>44701.649967091485</v>
      </c>
      <c r="G1074" s="34">
        <v>44708.274677330635</v>
      </c>
      <c r="H1074" s="27">
        <v>1321</v>
      </c>
      <c r="I1074" s="27">
        <f t="shared" si="36"/>
        <v>-764.65463351210815</v>
      </c>
      <c r="J1074" s="27">
        <f t="shared" si="37"/>
        <v>4310.30272735375</v>
      </c>
      <c r="K1074" s="26" t="str">
        <f t="shared" si="43"/>
        <v>Good</v>
      </c>
      <c r="L1074" s="25">
        <f t="shared" si="44"/>
        <v>1321</v>
      </c>
      <c r="M1074" s="25">
        <f t="shared" si="38"/>
        <v>674.62057901529738</v>
      </c>
      <c r="N1074" s="27">
        <f t="shared" si="39"/>
        <v>2778.601708374732</v>
      </c>
      <c r="O1074" s="12" t="str">
        <f t="shared" si="40"/>
        <v>Good</v>
      </c>
      <c r="P1074" s="27">
        <f t="shared" si="41"/>
        <v>1321</v>
      </c>
      <c r="Q1074" s="25">
        <f t="shared" si="42"/>
        <v>1321</v>
      </c>
    </row>
    <row r="1075" spans="6:17" ht="15.75" customHeight="1" x14ac:dyDescent="0.2">
      <c r="F1075" s="16">
        <v>44701.097485478786</v>
      </c>
      <c r="G1075" s="34">
        <v>44707.737771756525</v>
      </c>
      <c r="H1075" s="27">
        <v>1583</v>
      </c>
      <c r="I1075" s="27">
        <f t="shared" si="36"/>
        <v>-764.65463351210815</v>
      </c>
      <c r="J1075" s="27">
        <f t="shared" si="37"/>
        <v>4310.30272735375</v>
      </c>
      <c r="K1075" s="26" t="str">
        <f t="shared" si="43"/>
        <v>Good</v>
      </c>
      <c r="L1075" s="25">
        <f t="shared" si="44"/>
        <v>1583</v>
      </c>
      <c r="M1075" s="25">
        <f t="shared" si="38"/>
        <v>674.62057901529738</v>
      </c>
      <c r="N1075" s="27">
        <f t="shared" si="39"/>
        <v>2778.601708374732</v>
      </c>
      <c r="O1075" s="12" t="str">
        <f t="shared" si="40"/>
        <v>Good</v>
      </c>
      <c r="P1075" s="27">
        <f t="shared" si="41"/>
        <v>1583</v>
      </c>
      <c r="Q1075" s="25">
        <f t="shared" si="42"/>
        <v>1583</v>
      </c>
    </row>
    <row r="1076" spans="6:17" ht="15.75" customHeight="1" x14ac:dyDescent="0.2">
      <c r="F1076" s="16">
        <v>44700.487274114123</v>
      </c>
      <c r="G1076" s="34">
        <v>44707.134315242009</v>
      </c>
      <c r="H1076" s="27">
        <v>1343</v>
      </c>
      <c r="I1076" s="27">
        <f t="shared" si="36"/>
        <v>-764.65463351210815</v>
      </c>
      <c r="J1076" s="27">
        <f t="shared" si="37"/>
        <v>4310.30272735375</v>
      </c>
      <c r="K1076" s="26" t="str">
        <f t="shared" si="43"/>
        <v>Good</v>
      </c>
      <c r="L1076" s="25">
        <f t="shared" si="44"/>
        <v>1343</v>
      </c>
      <c r="M1076" s="25">
        <f t="shared" si="38"/>
        <v>674.62057901529738</v>
      </c>
      <c r="N1076" s="27">
        <f t="shared" si="39"/>
        <v>2778.601708374732</v>
      </c>
      <c r="O1076" s="12" t="str">
        <f t="shared" si="40"/>
        <v>Good</v>
      </c>
      <c r="P1076" s="27">
        <f t="shared" si="41"/>
        <v>1343</v>
      </c>
      <c r="Q1076" s="25">
        <f t="shared" si="42"/>
        <v>1343</v>
      </c>
    </row>
    <row r="1077" spans="6:17" ht="15.75" customHeight="1" x14ac:dyDescent="0.2">
      <c r="F1077" s="16">
        <v>44699.914643225966</v>
      </c>
      <c r="G1077" s="34">
        <v>44706.572205567369</v>
      </c>
      <c r="H1077" s="27">
        <v>1407</v>
      </c>
      <c r="I1077" s="27">
        <f t="shared" si="36"/>
        <v>-764.65463351210815</v>
      </c>
      <c r="J1077" s="27">
        <f t="shared" si="37"/>
        <v>4310.30272735375</v>
      </c>
      <c r="K1077" s="26" t="str">
        <f t="shared" si="43"/>
        <v>Good</v>
      </c>
      <c r="L1077" s="25">
        <f t="shared" si="44"/>
        <v>1407</v>
      </c>
      <c r="M1077" s="25">
        <f t="shared" si="38"/>
        <v>674.62057901529738</v>
      </c>
      <c r="N1077" s="27">
        <f t="shared" si="39"/>
        <v>2778.601708374732</v>
      </c>
      <c r="O1077" s="12" t="str">
        <f t="shared" si="40"/>
        <v>Good</v>
      </c>
      <c r="P1077" s="27">
        <f t="shared" si="41"/>
        <v>1407</v>
      </c>
      <c r="Q1077" s="25">
        <f t="shared" si="42"/>
        <v>1407</v>
      </c>
    </row>
    <row r="1078" spans="6:17" ht="15.75" customHeight="1" x14ac:dyDescent="0.2">
      <c r="F1078" s="16">
        <v>44699.34523209693</v>
      </c>
      <c r="G1078" s="34">
        <v>44706.026136147986</v>
      </c>
      <c r="H1078" s="27">
        <v>1546</v>
      </c>
      <c r="I1078" s="27">
        <f t="shared" si="36"/>
        <v>-764.65463351210815</v>
      </c>
      <c r="J1078" s="27">
        <f t="shared" si="37"/>
        <v>4310.30272735375</v>
      </c>
      <c r="K1078" s="26" t="str">
        <f t="shared" si="43"/>
        <v>Good</v>
      </c>
      <c r="L1078" s="25">
        <f t="shared" si="44"/>
        <v>1546</v>
      </c>
      <c r="M1078" s="25">
        <f t="shared" si="38"/>
        <v>674.62057901529738</v>
      </c>
      <c r="N1078" s="27">
        <f t="shared" si="39"/>
        <v>2778.601708374732</v>
      </c>
      <c r="O1078" s="12" t="str">
        <f t="shared" si="40"/>
        <v>Good</v>
      </c>
      <c r="P1078" s="27">
        <f t="shared" si="41"/>
        <v>1546</v>
      </c>
      <c r="Q1078" s="25">
        <f t="shared" si="42"/>
        <v>1546</v>
      </c>
    </row>
    <row r="1079" spans="6:17" ht="15.75" customHeight="1" x14ac:dyDescent="0.2">
      <c r="F1079" s="16">
        <v>44698.778234894467</v>
      </c>
      <c r="G1079" s="34">
        <v>44705.495943509522</v>
      </c>
      <c r="H1079" s="27">
        <v>1347</v>
      </c>
      <c r="I1079" s="27">
        <f t="shared" si="36"/>
        <v>-764.65463351210815</v>
      </c>
      <c r="J1079" s="27">
        <f t="shared" si="37"/>
        <v>4310.30272735375</v>
      </c>
      <c r="K1079" s="26" t="str">
        <f t="shared" si="43"/>
        <v>Good</v>
      </c>
      <c r="L1079" s="25">
        <f t="shared" si="44"/>
        <v>1347</v>
      </c>
      <c r="M1079" s="25">
        <f t="shared" si="38"/>
        <v>674.62057901529738</v>
      </c>
      <c r="N1079" s="27">
        <f t="shared" si="39"/>
        <v>2778.601708374732</v>
      </c>
      <c r="O1079" s="12" t="str">
        <f t="shared" si="40"/>
        <v>Good</v>
      </c>
      <c r="P1079" s="27">
        <f t="shared" si="41"/>
        <v>1347</v>
      </c>
      <c r="Q1079" s="25">
        <f t="shared" si="42"/>
        <v>1347</v>
      </c>
    </row>
    <row r="1080" spans="6:17" ht="15.75" customHeight="1" x14ac:dyDescent="0.2">
      <c r="F1080" s="16">
        <v>44698.202190190466</v>
      </c>
      <c r="G1080" s="34">
        <v>44704.931945727389</v>
      </c>
      <c r="H1080" s="27">
        <v>1619</v>
      </c>
      <c r="I1080" s="27">
        <f t="shared" si="36"/>
        <v>-764.65463351210815</v>
      </c>
      <c r="J1080" s="27">
        <f t="shared" si="37"/>
        <v>4310.30272735375</v>
      </c>
      <c r="K1080" s="26" t="str">
        <f t="shared" si="43"/>
        <v>Good</v>
      </c>
      <c r="L1080" s="25">
        <f t="shared" si="44"/>
        <v>1619</v>
      </c>
      <c r="M1080" s="25">
        <f t="shared" si="38"/>
        <v>674.62057901529738</v>
      </c>
      <c r="N1080" s="27">
        <f t="shared" si="39"/>
        <v>2778.601708374732</v>
      </c>
      <c r="O1080" s="12" t="str">
        <f t="shared" si="40"/>
        <v>Good</v>
      </c>
      <c r="P1080" s="27">
        <f t="shared" si="41"/>
        <v>1619</v>
      </c>
      <c r="Q1080" s="25">
        <f t="shared" si="42"/>
        <v>1619</v>
      </c>
    </row>
    <row r="1081" spans="6:17" ht="15.75" customHeight="1" x14ac:dyDescent="0.2">
      <c r="F1081" s="16">
        <v>44697.652769980843</v>
      </c>
      <c r="G1081" s="34">
        <v>44704.34089939906</v>
      </c>
      <c r="H1081" s="27">
        <v>1454</v>
      </c>
      <c r="I1081" s="27">
        <f t="shared" si="36"/>
        <v>-764.65463351210815</v>
      </c>
      <c r="J1081" s="27">
        <f t="shared" si="37"/>
        <v>4310.30272735375</v>
      </c>
      <c r="K1081" s="26" t="str">
        <f t="shared" si="43"/>
        <v>Good</v>
      </c>
      <c r="L1081" s="25">
        <f t="shared" si="44"/>
        <v>1454</v>
      </c>
      <c r="M1081" s="25">
        <f t="shared" si="38"/>
        <v>674.62057901529738</v>
      </c>
      <c r="N1081" s="27">
        <f t="shared" si="39"/>
        <v>2778.601708374732</v>
      </c>
      <c r="O1081" s="12" t="str">
        <f t="shared" si="40"/>
        <v>Good</v>
      </c>
      <c r="P1081" s="27">
        <f t="shared" si="41"/>
        <v>1454</v>
      </c>
      <c r="Q1081" s="25">
        <f t="shared" si="42"/>
        <v>1454</v>
      </c>
    </row>
    <row r="1082" spans="6:17" ht="15.75" customHeight="1" x14ac:dyDescent="0.2">
      <c r="F1082" s="16">
        <v>44697.039731943427</v>
      </c>
      <c r="G1082" s="34">
        <v>44701.460109075371</v>
      </c>
      <c r="H1082" s="27">
        <v>1305</v>
      </c>
      <c r="I1082" s="27">
        <f t="shared" si="36"/>
        <v>-764.65463351210815</v>
      </c>
      <c r="J1082" s="27">
        <f t="shared" si="37"/>
        <v>4310.30272735375</v>
      </c>
      <c r="K1082" s="26" t="str">
        <f t="shared" si="43"/>
        <v>Good</v>
      </c>
      <c r="L1082" s="25">
        <f t="shared" si="44"/>
        <v>1305</v>
      </c>
      <c r="M1082" s="25">
        <f t="shared" si="38"/>
        <v>674.62057901529738</v>
      </c>
      <c r="N1082" s="27">
        <f t="shared" si="39"/>
        <v>2778.601708374732</v>
      </c>
      <c r="O1082" s="12" t="str">
        <f t="shared" si="40"/>
        <v>Good</v>
      </c>
      <c r="P1082" s="27">
        <f t="shared" si="41"/>
        <v>1305</v>
      </c>
      <c r="Q1082" s="25">
        <f t="shared" si="42"/>
        <v>1305</v>
      </c>
    </row>
    <row r="1083" spans="6:17" ht="15.75" customHeight="1" x14ac:dyDescent="0.2">
      <c r="F1083" s="16">
        <v>44694.776582062419</v>
      </c>
      <c r="G1083" s="34">
        <v>44700.917010712299</v>
      </c>
      <c r="H1083" s="27">
        <v>1431</v>
      </c>
      <c r="I1083" s="27">
        <f t="shared" si="36"/>
        <v>-764.65463351210815</v>
      </c>
      <c r="J1083" s="27">
        <f t="shared" si="37"/>
        <v>4310.30272735375</v>
      </c>
      <c r="K1083" s="26" t="str">
        <f t="shared" si="43"/>
        <v>Good</v>
      </c>
      <c r="L1083" s="25">
        <f t="shared" si="44"/>
        <v>1431</v>
      </c>
      <c r="M1083" s="25">
        <f t="shared" si="38"/>
        <v>674.62057901529738</v>
      </c>
      <c r="N1083" s="27">
        <f t="shared" si="39"/>
        <v>2778.601708374732</v>
      </c>
      <c r="O1083" s="12" t="str">
        <f t="shared" si="40"/>
        <v>Good</v>
      </c>
      <c r="P1083" s="27">
        <f t="shared" si="41"/>
        <v>1431</v>
      </c>
      <c r="Q1083" s="25">
        <f t="shared" si="42"/>
        <v>1431</v>
      </c>
    </row>
    <row r="1084" spans="6:17" ht="15.75" customHeight="1" x14ac:dyDescent="0.2">
      <c r="F1084" s="16">
        <v>44694.163545672956</v>
      </c>
      <c r="G1084" s="34">
        <v>44700.376049580096</v>
      </c>
      <c r="H1084" s="27">
        <v>1540</v>
      </c>
      <c r="I1084" s="27">
        <f t="shared" si="36"/>
        <v>-764.65463351210815</v>
      </c>
      <c r="J1084" s="27">
        <f t="shared" si="37"/>
        <v>4310.30272735375</v>
      </c>
      <c r="K1084" s="26" t="str">
        <f t="shared" si="43"/>
        <v>Good</v>
      </c>
      <c r="L1084" s="25">
        <f t="shared" si="44"/>
        <v>1540</v>
      </c>
      <c r="M1084" s="25">
        <f t="shared" si="38"/>
        <v>674.62057901529738</v>
      </c>
      <c r="N1084" s="27">
        <f t="shared" si="39"/>
        <v>2778.601708374732</v>
      </c>
      <c r="O1084" s="12" t="str">
        <f t="shared" si="40"/>
        <v>Good</v>
      </c>
      <c r="P1084" s="27">
        <f t="shared" si="41"/>
        <v>1540</v>
      </c>
      <c r="Q1084" s="25">
        <f t="shared" si="42"/>
        <v>1540</v>
      </c>
    </row>
    <row r="1085" spans="6:17" ht="15.75" customHeight="1" x14ac:dyDescent="0.2">
      <c r="F1085" s="16">
        <v>44693.583212600206</v>
      </c>
      <c r="G1085" s="34">
        <v>44699.819815707502</v>
      </c>
      <c r="H1085" s="27">
        <v>1415</v>
      </c>
      <c r="I1085" s="27">
        <f t="shared" si="36"/>
        <v>-764.65463351210815</v>
      </c>
      <c r="J1085" s="27">
        <f t="shared" si="37"/>
        <v>4310.30272735375</v>
      </c>
      <c r="K1085" s="26" t="str">
        <f t="shared" si="43"/>
        <v>Good</v>
      </c>
      <c r="L1085" s="25">
        <f t="shared" si="44"/>
        <v>1415</v>
      </c>
      <c r="M1085" s="25">
        <f t="shared" si="38"/>
        <v>674.62057901529738</v>
      </c>
      <c r="N1085" s="27">
        <f t="shared" si="39"/>
        <v>2778.601708374732</v>
      </c>
      <c r="O1085" s="12" t="str">
        <f t="shared" si="40"/>
        <v>Good</v>
      </c>
      <c r="P1085" s="27">
        <f t="shared" si="41"/>
        <v>1415</v>
      </c>
      <c r="Q1085" s="25">
        <f t="shared" si="42"/>
        <v>1415</v>
      </c>
    </row>
    <row r="1086" spans="6:17" ht="15.75" customHeight="1" x14ac:dyDescent="0.2">
      <c r="F1086" s="16">
        <v>44693.036532208214</v>
      </c>
      <c r="G1086" s="34">
        <v>44699.255209834198</v>
      </c>
      <c r="H1086" s="27">
        <v>1596</v>
      </c>
      <c r="I1086" s="27">
        <f t="shared" si="36"/>
        <v>-764.65463351210815</v>
      </c>
      <c r="J1086" s="27">
        <f t="shared" si="37"/>
        <v>4310.30272735375</v>
      </c>
      <c r="K1086" s="26" t="str">
        <f t="shared" si="43"/>
        <v>Good</v>
      </c>
      <c r="L1086" s="25">
        <f t="shared" si="44"/>
        <v>1596</v>
      </c>
      <c r="M1086" s="25">
        <f t="shared" si="38"/>
        <v>674.62057901529738</v>
      </c>
      <c r="N1086" s="27">
        <f t="shared" si="39"/>
        <v>2778.601708374732</v>
      </c>
      <c r="O1086" s="12" t="str">
        <f t="shared" si="40"/>
        <v>Good</v>
      </c>
      <c r="P1086" s="27">
        <f t="shared" si="41"/>
        <v>1596</v>
      </c>
      <c r="Q1086" s="25">
        <f t="shared" si="42"/>
        <v>1596</v>
      </c>
    </row>
    <row r="1087" spans="6:17" ht="15.75" customHeight="1" x14ac:dyDescent="0.2">
      <c r="F1087" s="16">
        <v>44692.427273725807</v>
      </c>
      <c r="G1087" s="34">
        <v>44698.656484705942</v>
      </c>
      <c r="H1087" s="27">
        <v>1565</v>
      </c>
      <c r="I1087" s="27">
        <f t="shared" si="36"/>
        <v>-764.65463351210815</v>
      </c>
      <c r="J1087" s="27">
        <f t="shared" si="37"/>
        <v>4310.30272735375</v>
      </c>
      <c r="K1087" s="26" t="str">
        <f t="shared" si="43"/>
        <v>Good</v>
      </c>
      <c r="L1087" s="25">
        <f t="shared" si="44"/>
        <v>1565</v>
      </c>
      <c r="M1087" s="25">
        <f t="shared" si="38"/>
        <v>674.62057901529738</v>
      </c>
      <c r="N1087" s="27">
        <f t="shared" si="39"/>
        <v>2778.601708374732</v>
      </c>
      <c r="O1087" s="12" t="str">
        <f t="shared" si="40"/>
        <v>Good</v>
      </c>
      <c r="P1087" s="27">
        <f t="shared" si="41"/>
        <v>1565</v>
      </c>
      <c r="Q1087" s="25">
        <f t="shared" si="42"/>
        <v>1565</v>
      </c>
    </row>
    <row r="1088" spans="6:17" ht="15.75" customHeight="1" x14ac:dyDescent="0.2">
      <c r="F1088" s="16">
        <v>44691.855194953627</v>
      </c>
      <c r="G1088" s="34">
        <v>44698.070725558995</v>
      </c>
      <c r="H1088" s="27">
        <v>1296</v>
      </c>
      <c r="I1088" s="27">
        <f t="shared" si="36"/>
        <v>-764.65463351210815</v>
      </c>
      <c r="J1088" s="27">
        <f t="shared" si="37"/>
        <v>4310.30272735375</v>
      </c>
      <c r="K1088" s="26" t="str">
        <f t="shared" si="43"/>
        <v>Good</v>
      </c>
      <c r="L1088" s="25">
        <f t="shared" si="44"/>
        <v>1296</v>
      </c>
      <c r="M1088" s="25">
        <f t="shared" si="38"/>
        <v>674.62057901529738</v>
      </c>
      <c r="N1088" s="27">
        <f t="shared" si="39"/>
        <v>2778.601708374732</v>
      </c>
      <c r="O1088" s="12" t="str">
        <f t="shared" si="40"/>
        <v>Good</v>
      </c>
      <c r="P1088" s="27">
        <f t="shared" si="41"/>
        <v>1296</v>
      </c>
      <c r="Q1088" s="25">
        <f t="shared" si="42"/>
        <v>1296</v>
      </c>
    </row>
    <row r="1089" spans="6:17" ht="15.75" customHeight="1" x14ac:dyDescent="0.2">
      <c r="F1089" s="16">
        <v>44691.284629539223</v>
      </c>
      <c r="G1089" s="34">
        <v>44697.462603459724</v>
      </c>
      <c r="H1089" s="27">
        <v>1387</v>
      </c>
      <c r="I1089" s="27">
        <f t="shared" si="36"/>
        <v>-764.65463351210815</v>
      </c>
      <c r="J1089" s="27">
        <f t="shared" si="37"/>
        <v>4310.30272735375</v>
      </c>
      <c r="K1089" s="26" t="str">
        <f t="shared" si="43"/>
        <v>Good</v>
      </c>
      <c r="L1089" s="25">
        <f t="shared" si="44"/>
        <v>1387</v>
      </c>
      <c r="M1089" s="25">
        <f t="shared" si="38"/>
        <v>674.62057901529738</v>
      </c>
      <c r="N1089" s="27">
        <f t="shared" si="39"/>
        <v>2778.601708374732</v>
      </c>
      <c r="O1089" s="12" t="str">
        <f t="shared" si="40"/>
        <v>Good</v>
      </c>
      <c r="P1089" s="27">
        <f t="shared" si="41"/>
        <v>1387</v>
      </c>
      <c r="Q1089" s="25">
        <f t="shared" si="42"/>
        <v>1387</v>
      </c>
    </row>
    <row r="1090" spans="6:17" ht="15.75" customHeight="1" x14ac:dyDescent="0.2">
      <c r="F1090" s="16">
        <v>44690.687208696407</v>
      </c>
      <c r="G1090" s="34">
        <v>44694.641090843048</v>
      </c>
      <c r="H1090" s="27">
        <v>1504</v>
      </c>
      <c r="I1090" s="27">
        <f t="shared" si="36"/>
        <v>-764.65463351210815</v>
      </c>
      <c r="J1090" s="27">
        <f t="shared" si="37"/>
        <v>4310.30272735375</v>
      </c>
      <c r="K1090" s="26" t="str">
        <f t="shared" si="43"/>
        <v>Good</v>
      </c>
      <c r="L1090" s="25">
        <f t="shared" si="44"/>
        <v>1504</v>
      </c>
      <c r="M1090" s="25">
        <f t="shared" si="38"/>
        <v>674.62057901529738</v>
      </c>
      <c r="N1090" s="27">
        <f t="shared" si="39"/>
        <v>2778.601708374732</v>
      </c>
      <c r="O1090" s="12" t="str">
        <f t="shared" si="40"/>
        <v>Good</v>
      </c>
      <c r="P1090" s="27">
        <f t="shared" si="41"/>
        <v>1504</v>
      </c>
      <c r="Q1090" s="25">
        <f t="shared" si="42"/>
        <v>1504</v>
      </c>
    </row>
    <row r="1091" spans="6:17" ht="15.75" customHeight="1" x14ac:dyDescent="0.2">
      <c r="F1091" s="16">
        <v>44690.151523407389</v>
      </c>
      <c r="G1091" s="34">
        <v>44694.057708446257</v>
      </c>
      <c r="H1091" s="27">
        <v>1632</v>
      </c>
      <c r="I1091" s="27">
        <f t="shared" si="36"/>
        <v>-764.65463351210815</v>
      </c>
      <c r="J1091" s="27">
        <f t="shared" si="37"/>
        <v>4310.30272735375</v>
      </c>
      <c r="K1091" s="26" t="str">
        <f t="shared" si="43"/>
        <v>Good</v>
      </c>
      <c r="L1091" s="25">
        <f t="shared" si="44"/>
        <v>1632</v>
      </c>
      <c r="M1091" s="25">
        <f t="shared" si="38"/>
        <v>674.62057901529738</v>
      </c>
      <c r="N1091" s="27">
        <f t="shared" si="39"/>
        <v>2778.601708374732</v>
      </c>
      <c r="O1091" s="12" t="str">
        <f t="shared" si="40"/>
        <v>Good</v>
      </c>
      <c r="P1091" s="27">
        <f t="shared" si="41"/>
        <v>1632</v>
      </c>
      <c r="Q1091" s="25">
        <f t="shared" si="42"/>
        <v>1632</v>
      </c>
    </row>
    <row r="1092" spans="6:17" ht="15.75" customHeight="1" x14ac:dyDescent="0.2">
      <c r="F1092" s="16">
        <v>44687.854974547452</v>
      </c>
      <c r="G1092" s="34">
        <v>44693.447585963695</v>
      </c>
      <c r="H1092" s="27">
        <v>1425</v>
      </c>
      <c r="I1092" s="27">
        <f t="shared" si="36"/>
        <v>-764.65463351210815</v>
      </c>
      <c r="J1092" s="27">
        <f t="shared" si="37"/>
        <v>4310.30272735375</v>
      </c>
      <c r="K1092" s="26" t="str">
        <f t="shared" si="43"/>
        <v>Good</v>
      </c>
      <c r="L1092" s="25">
        <f t="shared" si="44"/>
        <v>1425</v>
      </c>
      <c r="M1092" s="25">
        <f t="shared" si="38"/>
        <v>674.62057901529738</v>
      </c>
      <c r="N1092" s="27">
        <f t="shared" si="39"/>
        <v>2778.601708374732</v>
      </c>
      <c r="O1092" s="12" t="str">
        <f t="shared" si="40"/>
        <v>Good</v>
      </c>
      <c r="P1092" s="27">
        <f t="shared" si="41"/>
        <v>1425</v>
      </c>
      <c r="Q1092" s="25">
        <f t="shared" si="42"/>
        <v>1425</v>
      </c>
    </row>
    <row r="1093" spans="6:17" ht="15.75" customHeight="1" x14ac:dyDescent="0.2">
      <c r="F1093" s="16">
        <v>44687.254981261707</v>
      </c>
      <c r="G1093" s="34">
        <v>44692.900483823585</v>
      </c>
      <c r="H1093" s="27">
        <v>1437</v>
      </c>
      <c r="I1093" s="27">
        <f t="shared" si="36"/>
        <v>-764.65463351210815</v>
      </c>
      <c r="J1093" s="27">
        <f t="shared" si="37"/>
        <v>4310.30272735375</v>
      </c>
      <c r="K1093" s="26" t="str">
        <f t="shared" si="43"/>
        <v>Good</v>
      </c>
      <c r="L1093" s="25">
        <f t="shared" si="44"/>
        <v>1437</v>
      </c>
      <c r="M1093" s="25">
        <f t="shared" si="38"/>
        <v>674.62057901529738</v>
      </c>
      <c r="N1093" s="27">
        <f t="shared" si="39"/>
        <v>2778.601708374732</v>
      </c>
      <c r="O1093" s="12" t="str">
        <f t="shared" si="40"/>
        <v>Good</v>
      </c>
      <c r="P1093" s="27">
        <f t="shared" si="41"/>
        <v>1437</v>
      </c>
      <c r="Q1093" s="25">
        <f t="shared" si="42"/>
        <v>1437</v>
      </c>
    </row>
    <row r="1094" spans="6:17" ht="15.75" customHeight="1" x14ac:dyDescent="0.2">
      <c r="F1094" s="16">
        <v>44686.695268787305</v>
      </c>
      <c r="G1094" s="34">
        <v>44692.311194780501</v>
      </c>
      <c r="H1094" s="27">
        <v>1428</v>
      </c>
      <c r="I1094" s="27">
        <f t="shared" si="36"/>
        <v>-764.65463351210815</v>
      </c>
      <c r="J1094" s="27">
        <f t="shared" si="37"/>
        <v>4310.30272735375</v>
      </c>
      <c r="K1094" s="26" t="str">
        <f t="shared" si="43"/>
        <v>Good</v>
      </c>
      <c r="L1094" s="25">
        <f t="shared" si="44"/>
        <v>1428</v>
      </c>
      <c r="M1094" s="25">
        <f t="shared" si="38"/>
        <v>674.62057901529738</v>
      </c>
      <c r="N1094" s="27">
        <f t="shared" si="39"/>
        <v>2778.601708374732</v>
      </c>
      <c r="O1094" s="12" t="str">
        <f t="shared" si="40"/>
        <v>Good</v>
      </c>
      <c r="P1094" s="27">
        <f t="shared" si="41"/>
        <v>1428</v>
      </c>
      <c r="Q1094" s="25">
        <f t="shared" si="42"/>
        <v>1428</v>
      </c>
    </row>
    <row r="1095" spans="6:17" ht="15.75" customHeight="1" x14ac:dyDescent="0.2">
      <c r="F1095" s="16">
        <v>44686.113684288684</v>
      </c>
      <c r="G1095" s="34">
        <v>44691.721808143258</v>
      </c>
      <c r="H1095" s="27">
        <v>1560</v>
      </c>
      <c r="I1095" s="27">
        <f t="shared" si="36"/>
        <v>-764.65463351210815</v>
      </c>
      <c r="J1095" s="27">
        <f t="shared" si="37"/>
        <v>4310.30272735375</v>
      </c>
      <c r="K1095" s="26" t="str">
        <f t="shared" si="43"/>
        <v>Good</v>
      </c>
      <c r="L1095" s="25">
        <f t="shared" si="44"/>
        <v>1560</v>
      </c>
      <c r="M1095" s="25">
        <f t="shared" si="38"/>
        <v>674.62057901529738</v>
      </c>
      <c r="N1095" s="27">
        <f t="shared" si="39"/>
        <v>2778.601708374732</v>
      </c>
      <c r="O1095" s="12" t="str">
        <f t="shared" si="40"/>
        <v>Good</v>
      </c>
      <c r="P1095" s="27">
        <f t="shared" si="41"/>
        <v>1560</v>
      </c>
      <c r="Q1095" s="25">
        <f t="shared" si="42"/>
        <v>1560</v>
      </c>
    </row>
    <row r="1096" spans="6:17" ht="15.75" customHeight="1" x14ac:dyDescent="0.2">
      <c r="F1096" s="16">
        <v>44685.551793143757</v>
      </c>
      <c r="G1096" s="34">
        <v>44691.178622306303</v>
      </c>
      <c r="H1096" s="27">
        <v>1595</v>
      </c>
      <c r="I1096" s="27">
        <f t="shared" si="36"/>
        <v>-764.65463351210815</v>
      </c>
      <c r="J1096" s="27">
        <f t="shared" si="37"/>
        <v>4310.30272735375</v>
      </c>
      <c r="K1096" s="26" t="str">
        <f t="shared" si="43"/>
        <v>Good</v>
      </c>
      <c r="L1096" s="25">
        <f t="shared" si="44"/>
        <v>1595</v>
      </c>
      <c r="M1096" s="25">
        <f t="shared" si="38"/>
        <v>674.62057901529738</v>
      </c>
      <c r="N1096" s="27">
        <f t="shared" si="39"/>
        <v>2778.601708374732</v>
      </c>
      <c r="O1096" s="12" t="str">
        <f t="shared" si="40"/>
        <v>Good</v>
      </c>
      <c r="P1096" s="27">
        <f t="shared" si="41"/>
        <v>1595</v>
      </c>
      <c r="Q1096" s="25">
        <f t="shared" si="42"/>
        <v>1595</v>
      </c>
    </row>
    <row r="1097" spans="6:17" ht="15.75" customHeight="1" x14ac:dyDescent="0.2">
      <c r="F1097" s="16">
        <v>44684.981969584434</v>
      </c>
      <c r="G1097" s="34">
        <v>44690.574888070514</v>
      </c>
      <c r="H1097" s="27">
        <v>1593</v>
      </c>
      <c r="I1097" s="27">
        <f t="shared" si="36"/>
        <v>-764.65463351210815</v>
      </c>
      <c r="J1097" s="27">
        <f t="shared" si="37"/>
        <v>4310.30272735375</v>
      </c>
      <c r="K1097" s="26" t="str">
        <f t="shared" si="43"/>
        <v>Good</v>
      </c>
      <c r="L1097" s="25">
        <f t="shared" si="44"/>
        <v>1593</v>
      </c>
      <c r="M1097" s="25">
        <f t="shared" si="38"/>
        <v>674.62057901529738</v>
      </c>
      <c r="N1097" s="27">
        <f t="shared" si="39"/>
        <v>2778.601708374732</v>
      </c>
      <c r="O1097" s="12" t="str">
        <f t="shared" si="40"/>
        <v>Good</v>
      </c>
      <c r="P1097" s="27">
        <f t="shared" si="41"/>
        <v>1593</v>
      </c>
      <c r="Q1097" s="25">
        <f t="shared" si="42"/>
        <v>1593</v>
      </c>
    </row>
    <row r="1098" spans="6:17" ht="15.75" customHeight="1" x14ac:dyDescent="0.2">
      <c r="F1098" s="16">
        <v>44684.444502646526</v>
      </c>
      <c r="G1098" s="34">
        <v>44690.002613997756</v>
      </c>
      <c r="H1098" s="27">
        <v>1525</v>
      </c>
      <c r="I1098" s="27">
        <f t="shared" si="36"/>
        <v>-764.65463351210815</v>
      </c>
      <c r="J1098" s="27">
        <f t="shared" si="37"/>
        <v>4310.30272735375</v>
      </c>
      <c r="K1098" s="26" t="str">
        <f t="shared" si="43"/>
        <v>Good</v>
      </c>
      <c r="L1098" s="25">
        <f t="shared" si="44"/>
        <v>1525</v>
      </c>
      <c r="M1098" s="25">
        <f t="shared" si="38"/>
        <v>674.62057901529738</v>
      </c>
      <c r="N1098" s="27">
        <f t="shared" si="39"/>
        <v>2778.601708374732</v>
      </c>
      <c r="O1098" s="12" t="str">
        <f t="shared" si="40"/>
        <v>Good</v>
      </c>
      <c r="P1098" s="27">
        <f t="shared" si="41"/>
        <v>1525</v>
      </c>
      <c r="Q1098" s="25">
        <f t="shared" si="42"/>
        <v>1525</v>
      </c>
    </row>
    <row r="1099" spans="6:17" ht="15.75" customHeight="1" x14ac:dyDescent="0.2">
      <c r="F1099" s="16">
        <v>44683.884206132127</v>
      </c>
      <c r="G1099" s="34">
        <v>44687.720693592564</v>
      </c>
      <c r="H1099" s="27">
        <v>1573</v>
      </c>
      <c r="I1099" s="27">
        <f t="shared" si="36"/>
        <v>-764.65463351210815</v>
      </c>
      <c r="J1099" s="27">
        <f t="shared" si="37"/>
        <v>4310.30272735375</v>
      </c>
      <c r="K1099" s="26" t="str">
        <f t="shared" si="43"/>
        <v>Good</v>
      </c>
      <c r="L1099" s="25">
        <f t="shared" si="44"/>
        <v>1573</v>
      </c>
      <c r="M1099" s="25">
        <f t="shared" si="38"/>
        <v>674.62057901529738</v>
      </c>
      <c r="N1099" s="27">
        <f t="shared" si="39"/>
        <v>2778.601708374732</v>
      </c>
      <c r="O1099" s="12" t="str">
        <f t="shared" si="40"/>
        <v>Good</v>
      </c>
      <c r="P1099" s="27">
        <f t="shared" si="41"/>
        <v>1573</v>
      </c>
      <c r="Q1099" s="25">
        <f t="shared" si="42"/>
        <v>1573</v>
      </c>
    </row>
    <row r="1100" spans="6:17" ht="15.75" customHeight="1" x14ac:dyDescent="0.2">
      <c r="F1100" s="16">
        <v>44683.313921111869</v>
      </c>
      <c r="G1100" s="34">
        <v>44687.176529114964</v>
      </c>
      <c r="H1100" s="27">
        <v>1294</v>
      </c>
      <c r="I1100" s="27">
        <f t="shared" si="36"/>
        <v>-764.65463351210815</v>
      </c>
      <c r="J1100" s="27">
        <f t="shared" si="37"/>
        <v>4310.30272735375</v>
      </c>
      <c r="K1100" s="26" t="str">
        <f t="shared" si="43"/>
        <v>Good</v>
      </c>
      <c r="L1100" s="25">
        <f t="shared" si="44"/>
        <v>1294</v>
      </c>
      <c r="M1100" s="25">
        <f t="shared" si="38"/>
        <v>674.62057901529738</v>
      </c>
      <c r="N1100" s="27">
        <f t="shared" si="39"/>
        <v>2778.601708374732</v>
      </c>
      <c r="O1100" s="12" t="str">
        <f t="shared" si="40"/>
        <v>Good</v>
      </c>
      <c r="P1100" s="27">
        <f t="shared" si="41"/>
        <v>1294</v>
      </c>
      <c r="Q1100" s="25">
        <f t="shared" si="42"/>
        <v>1294</v>
      </c>
    </row>
    <row r="1101" spans="6:17" ht="15.75" customHeight="1" x14ac:dyDescent="0.2">
      <c r="F1101" s="16">
        <v>44680.997134647288</v>
      </c>
      <c r="G1101" s="34">
        <v>44686.617550156487</v>
      </c>
      <c r="H1101" s="27">
        <v>1500</v>
      </c>
      <c r="I1101" s="27">
        <f t="shared" si="36"/>
        <v>-764.65463351210815</v>
      </c>
      <c r="J1101" s="27">
        <f t="shared" si="37"/>
        <v>4310.30272735375</v>
      </c>
      <c r="K1101" s="26" t="str">
        <f t="shared" si="43"/>
        <v>Good</v>
      </c>
      <c r="L1101" s="25">
        <f t="shared" si="44"/>
        <v>1500</v>
      </c>
      <c r="M1101" s="25">
        <f t="shared" si="38"/>
        <v>674.62057901529738</v>
      </c>
      <c r="N1101" s="27">
        <f t="shared" si="39"/>
        <v>2778.601708374732</v>
      </c>
      <c r="O1101" s="12" t="str">
        <f t="shared" si="40"/>
        <v>Good</v>
      </c>
      <c r="P1101" s="27">
        <f t="shared" si="41"/>
        <v>1500</v>
      </c>
      <c r="Q1101" s="25">
        <f t="shared" si="42"/>
        <v>1500</v>
      </c>
    </row>
    <row r="1102" spans="6:17" ht="15.75" customHeight="1" x14ac:dyDescent="0.2">
      <c r="F1102" s="16">
        <v>44680.418716458218</v>
      </c>
      <c r="G1102" s="34">
        <v>44686.083208448814</v>
      </c>
      <c r="H1102" s="27">
        <v>1420</v>
      </c>
      <c r="I1102" s="27">
        <f t="shared" si="36"/>
        <v>-764.65463351210815</v>
      </c>
      <c r="J1102" s="27">
        <f t="shared" si="37"/>
        <v>4310.30272735375</v>
      </c>
      <c r="K1102" s="26" t="str">
        <f t="shared" si="43"/>
        <v>Good</v>
      </c>
      <c r="L1102" s="25">
        <f t="shared" si="44"/>
        <v>1420</v>
      </c>
      <c r="M1102" s="25">
        <f t="shared" si="38"/>
        <v>674.62057901529738</v>
      </c>
      <c r="N1102" s="27">
        <f t="shared" si="39"/>
        <v>2778.601708374732</v>
      </c>
      <c r="O1102" s="12" t="str">
        <f t="shared" si="40"/>
        <v>Good</v>
      </c>
      <c r="P1102" s="27">
        <f t="shared" si="41"/>
        <v>1420</v>
      </c>
      <c r="Q1102" s="25">
        <f t="shared" si="42"/>
        <v>1420</v>
      </c>
    </row>
    <row r="1103" spans="6:17" ht="15.75" customHeight="1" x14ac:dyDescent="0.2">
      <c r="F1103" s="16">
        <v>44679.839143886267</v>
      </c>
      <c r="G1103" s="34">
        <v>44685.54355887288</v>
      </c>
      <c r="H1103" s="27">
        <v>1227</v>
      </c>
      <c r="I1103" s="27">
        <f t="shared" si="36"/>
        <v>-764.65463351210815</v>
      </c>
      <c r="J1103" s="27">
        <f t="shared" si="37"/>
        <v>4310.30272735375</v>
      </c>
      <c r="K1103" s="26" t="str">
        <f t="shared" si="43"/>
        <v>Good</v>
      </c>
      <c r="L1103" s="25">
        <f t="shared" si="44"/>
        <v>1227</v>
      </c>
      <c r="M1103" s="25">
        <f t="shared" si="38"/>
        <v>674.62057901529738</v>
      </c>
      <c r="N1103" s="27">
        <f t="shared" si="39"/>
        <v>2778.601708374732</v>
      </c>
      <c r="O1103" s="12" t="str">
        <f t="shared" si="40"/>
        <v>Good</v>
      </c>
      <c r="P1103" s="27">
        <f t="shared" si="41"/>
        <v>1227</v>
      </c>
      <c r="Q1103" s="25">
        <f t="shared" si="42"/>
        <v>1227</v>
      </c>
    </row>
    <row r="1104" spans="6:17" ht="15.75" customHeight="1" x14ac:dyDescent="0.2">
      <c r="F1104" s="16">
        <v>44679.285480142353</v>
      </c>
      <c r="G1104" s="34">
        <v>44685.014294990287</v>
      </c>
      <c r="H1104" s="27">
        <v>1471</v>
      </c>
      <c r="I1104" s="27">
        <f t="shared" si="36"/>
        <v>-764.65463351210815</v>
      </c>
      <c r="J1104" s="27">
        <f t="shared" si="37"/>
        <v>4310.30272735375</v>
      </c>
      <c r="K1104" s="26" t="str">
        <f t="shared" si="43"/>
        <v>Good</v>
      </c>
      <c r="L1104" s="25">
        <f t="shared" si="44"/>
        <v>1471</v>
      </c>
      <c r="M1104" s="25">
        <f t="shared" si="38"/>
        <v>674.62057901529738</v>
      </c>
      <c r="N1104" s="27">
        <f t="shared" si="39"/>
        <v>2778.601708374732</v>
      </c>
      <c r="O1104" s="12" t="str">
        <f t="shared" si="40"/>
        <v>Good</v>
      </c>
      <c r="P1104" s="27">
        <f t="shared" si="41"/>
        <v>1471</v>
      </c>
      <c r="Q1104" s="25">
        <f t="shared" si="42"/>
        <v>1471</v>
      </c>
    </row>
    <row r="1105" spans="6:17" ht="15.75" customHeight="1" x14ac:dyDescent="0.2">
      <c r="F1105" s="16">
        <v>44678.741915473925</v>
      </c>
      <c r="G1105" s="34">
        <v>44684.4559009562</v>
      </c>
      <c r="H1105" s="27">
        <v>1412</v>
      </c>
      <c r="I1105" s="27">
        <f t="shared" si="36"/>
        <v>-764.65463351210815</v>
      </c>
      <c r="J1105" s="27">
        <f t="shared" si="37"/>
        <v>4310.30272735375</v>
      </c>
      <c r="K1105" s="26" t="str">
        <f t="shared" si="43"/>
        <v>Good</v>
      </c>
      <c r="L1105" s="25">
        <f t="shared" si="44"/>
        <v>1412</v>
      </c>
      <c r="M1105" s="25">
        <f t="shared" si="38"/>
        <v>674.62057901529738</v>
      </c>
      <c r="N1105" s="27">
        <f t="shared" si="39"/>
        <v>2778.601708374732</v>
      </c>
      <c r="O1105" s="12" t="str">
        <f t="shared" si="40"/>
        <v>Good</v>
      </c>
      <c r="P1105" s="27">
        <f t="shared" si="41"/>
        <v>1412</v>
      </c>
      <c r="Q1105" s="25">
        <f t="shared" si="42"/>
        <v>1412</v>
      </c>
    </row>
    <row r="1106" spans="6:17" ht="15.75" customHeight="1" x14ac:dyDescent="0.2">
      <c r="F1106" s="16">
        <v>44678.202424688236</v>
      </c>
      <c r="G1106" s="34">
        <v>44683.922612030299</v>
      </c>
      <c r="H1106" s="27">
        <v>1555</v>
      </c>
      <c r="I1106" s="27">
        <f t="shared" si="36"/>
        <v>-764.65463351210815</v>
      </c>
      <c r="J1106" s="27">
        <f t="shared" si="37"/>
        <v>4310.30272735375</v>
      </c>
      <c r="K1106" s="26" t="str">
        <f t="shared" si="43"/>
        <v>Good</v>
      </c>
      <c r="L1106" s="25">
        <f t="shared" si="44"/>
        <v>1555</v>
      </c>
      <c r="M1106" s="25">
        <f t="shared" si="38"/>
        <v>674.62057901529738</v>
      </c>
      <c r="N1106" s="27">
        <f t="shared" si="39"/>
        <v>2778.601708374732</v>
      </c>
      <c r="O1106" s="12" t="str">
        <f t="shared" si="40"/>
        <v>Good</v>
      </c>
      <c r="P1106" s="27">
        <f t="shared" si="41"/>
        <v>1555</v>
      </c>
      <c r="Q1106" s="25">
        <f t="shared" si="42"/>
        <v>1555</v>
      </c>
    </row>
    <row r="1107" spans="6:17" ht="15.75" customHeight="1" x14ac:dyDescent="0.2">
      <c r="F1107" s="16">
        <v>44677.646134087554</v>
      </c>
      <c r="G1107" s="34">
        <v>44683.308668398568</v>
      </c>
      <c r="H1107" s="27">
        <v>1406</v>
      </c>
      <c r="I1107" s="27">
        <f t="shared" si="36"/>
        <v>-764.65463351210815</v>
      </c>
      <c r="J1107" s="27">
        <f t="shared" si="37"/>
        <v>4310.30272735375</v>
      </c>
      <c r="K1107" s="26" t="str">
        <f t="shared" si="43"/>
        <v>Good</v>
      </c>
      <c r="L1107" s="25">
        <f t="shared" si="44"/>
        <v>1406</v>
      </c>
      <c r="M1107" s="25">
        <f t="shared" si="38"/>
        <v>674.62057901529738</v>
      </c>
      <c r="N1107" s="27">
        <f t="shared" si="39"/>
        <v>2778.601708374732</v>
      </c>
      <c r="O1107" s="12" t="str">
        <f t="shared" si="40"/>
        <v>Good</v>
      </c>
      <c r="P1107" s="27">
        <f t="shared" si="41"/>
        <v>1406</v>
      </c>
      <c r="Q1107" s="25">
        <f t="shared" si="42"/>
        <v>1406</v>
      </c>
    </row>
    <row r="1108" spans="6:17" ht="15.75" customHeight="1" x14ac:dyDescent="0.2">
      <c r="F1108" s="16">
        <v>44677.06692191137</v>
      </c>
      <c r="G1108" s="34">
        <v>44680.950841304992</v>
      </c>
      <c r="H1108" s="27">
        <v>1285</v>
      </c>
      <c r="I1108" s="27">
        <f t="shared" si="36"/>
        <v>-764.65463351210815</v>
      </c>
      <c r="J1108" s="27">
        <f t="shared" si="37"/>
        <v>4310.30272735375</v>
      </c>
      <c r="K1108" s="26" t="str">
        <f t="shared" si="43"/>
        <v>Good</v>
      </c>
      <c r="L1108" s="25">
        <f t="shared" si="44"/>
        <v>1285</v>
      </c>
      <c r="M1108" s="25">
        <f t="shared" si="38"/>
        <v>674.62057901529738</v>
      </c>
      <c r="N1108" s="27">
        <f t="shared" si="39"/>
        <v>2778.601708374732</v>
      </c>
      <c r="O1108" s="12" t="str">
        <f t="shared" si="40"/>
        <v>Good</v>
      </c>
      <c r="P1108" s="27">
        <f t="shared" si="41"/>
        <v>1285</v>
      </c>
      <c r="Q1108" s="25">
        <f t="shared" si="42"/>
        <v>1285</v>
      </c>
    </row>
    <row r="1109" spans="6:17" ht="15.75" customHeight="1" x14ac:dyDescent="0.2">
      <c r="F1109" s="16">
        <v>44676.525248858154</v>
      </c>
      <c r="G1109" s="34">
        <v>44680.398336255508</v>
      </c>
      <c r="H1109" s="27">
        <v>1346</v>
      </c>
      <c r="I1109" s="27">
        <f t="shared" si="36"/>
        <v>-764.65463351210815</v>
      </c>
      <c r="J1109" s="27">
        <f t="shared" si="37"/>
        <v>4310.30272735375</v>
      </c>
      <c r="K1109" s="26" t="str">
        <f t="shared" si="43"/>
        <v>Good</v>
      </c>
      <c r="L1109" s="25">
        <f t="shared" si="44"/>
        <v>1346</v>
      </c>
      <c r="M1109" s="25">
        <f t="shared" si="38"/>
        <v>674.62057901529738</v>
      </c>
      <c r="N1109" s="27">
        <f t="shared" si="39"/>
        <v>2778.601708374732</v>
      </c>
      <c r="O1109" s="12" t="str">
        <f t="shared" si="40"/>
        <v>Good</v>
      </c>
      <c r="P1109" s="27">
        <f t="shared" si="41"/>
        <v>1346</v>
      </c>
      <c r="Q1109" s="25">
        <f t="shared" si="42"/>
        <v>1346</v>
      </c>
    </row>
    <row r="1110" spans="6:17" ht="15.75" customHeight="1" x14ac:dyDescent="0.2">
      <c r="F1110" s="16">
        <v>44673.621459683112</v>
      </c>
      <c r="G1110" s="34">
        <v>44679.856881884334</v>
      </c>
      <c r="H1110" s="27">
        <v>1241</v>
      </c>
      <c r="I1110" s="27">
        <f t="shared" si="36"/>
        <v>-764.65463351210815</v>
      </c>
      <c r="J1110" s="27">
        <f t="shared" si="37"/>
        <v>4310.30272735375</v>
      </c>
      <c r="K1110" s="26" t="str">
        <f t="shared" si="43"/>
        <v>Good</v>
      </c>
      <c r="L1110" s="25">
        <f t="shared" si="44"/>
        <v>1241</v>
      </c>
      <c r="M1110" s="25">
        <f t="shared" si="38"/>
        <v>674.62057901529738</v>
      </c>
      <c r="N1110" s="27">
        <f t="shared" si="39"/>
        <v>2778.601708374732</v>
      </c>
      <c r="O1110" s="12" t="str">
        <f t="shared" si="40"/>
        <v>Good</v>
      </c>
      <c r="P1110" s="27">
        <f t="shared" si="41"/>
        <v>1241</v>
      </c>
      <c r="Q1110" s="25">
        <f t="shared" si="42"/>
        <v>1241</v>
      </c>
    </row>
    <row r="1111" spans="6:17" ht="15.75" customHeight="1" x14ac:dyDescent="0.2">
      <c r="F1111" s="16">
        <v>44673.046065436552</v>
      </c>
      <c r="G1111" s="34">
        <v>44679.294015753469</v>
      </c>
      <c r="H1111" s="27">
        <v>1517</v>
      </c>
      <c r="I1111" s="27">
        <f t="shared" si="36"/>
        <v>-764.65463351210815</v>
      </c>
      <c r="J1111" s="27">
        <f t="shared" si="37"/>
        <v>4310.30272735375</v>
      </c>
      <c r="K1111" s="26" t="str">
        <f t="shared" si="43"/>
        <v>Good</v>
      </c>
      <c r="L1111" s="25">
        <f t="shared" si="44"/>
        <v>1517</v>
      </c>
      <c r="M1111" s="25">
        <f t="shared" si="38"/>
        <v>674.62057901529738</v>
      </c>
      <c r="N1111" s="27">
        <f t="shared" si="39"/>
        <v>2778.601708374732</v>
      </c>
      <c r="O1111" s="12" t="str">
        <f t="shared" si="40"/>
        <v>Good</v>
      </c>
      <c r="P1111" s="27">
        <f t="shared" si="41"/>
        <v>1517</v>
      </c>
      <c r="Q1111" s="25">
        <f t="shared" si="42"/>
        <v>1517</v>
      </c>
    </row>
    <row r="1112" spans="6:17" ht="15.75" customHeight="1" x14ac:dyDescent="0.2">
      <c r="F1112" s="16">
        <v>44672.431781296458</v>
      </c>
      <c r="G1112" s="34">
        <v>44678.691955234724</v>
      </c>
      <c r="H1112" s="27">
        <v>1341</v>
      </c>
      <c r="I1112" s="27">
        <f t="shared" si="36"/>
        <v>-764.65463351210815</v>
      </c>
      <c r="J1112" s="27">
        <f t="shared" si="37"/>
        <v>4310.30272735375</v>
      </c>
      <c r="K1112" s="26" t="str">
        <f t="shared" si="43"/>
        <v>Good</v>
      </c>
      <c r="L1112" s="25">
        <f t="shared" si="44"/>
        <v>1341</v>
      </c>
      <c r="M1112" s="25">
        <f t="shared" si="38"/>
        <v>674.62057901529738</v>
      </c>
      <c r="N1112" s="27">
        <f t="shared" si="39"/>
        <v>2778.601708374732</v>
      </c>
      <c r="O1112" s="12" t="str">
        <f t="shared" si="40"/>
        <v>Good</v>
      </c>
      <c r="P1112" s="27">
        <f t="shared" si="41"/>
        <v>1341</v>
      </c>
      <c r="Q1112" s="25">
        <f t="shared" si="42"/>
        <v>1341</v>
      </c>
    </row>
    <row r="1113" spans="6:17" ht="15.75" customHeight="1" x14ac:dyDescent="0.2">
      <c r="F1113" s="16">
        <v>44671.897792426695</v>
      </c>
      <c r="G1113" s="34">
        <v>44678.151094860717</v>
      </c>
      <c r="H1113" s="27">
        <v>1318</v>
      </c>
      <c r="I1113" s="27">
        <f t="shared" si="36"/>
        <v>-764.65463351210815</v>
      </c>
      <c r="J1113" s="27">
        <f t="shared" si="37"/>
        <v>4310.30272735375</v>
      </c>
      <c r="K1113" s="26" t="str">
        <f t="shared" si="43"/>
        <v>Good</v>
      </c>
      <c r="L1113" s="25">
        <f t="shared" si="44"/>
        <v>1318</v>
      </c>
      <c r="M1113" s="25">
        <f t="shared" si="38"/>
        <v>674.62057901529738</v>
      </c>
      <c r="N1113" s="27">
        <f t="shared" si="39"/>
        <v>2778.601708374732</v>
      </c>
      <c r="O1113" s="12" t="str">
        <f t="shared" si="40"/>
        <v>Good</v>
      </c>
      <c r="P1113" s="27">
        <f t="shared" si="41"/>
        <v>1318</v>
      </c>
      <c r="Q1113" s="25">
        <f t="shared" si="42"/>
        <v>1318</v>
      </c>
    </row>
    <row r="1114" spans="6:17" ht="15.75" customHeight="1" x14ac:dyDescent="0.2">
      <c r="F1114" s="16">
        <v>44671.290314101498</v>
      </c>
      <c r="G1114" s="34">
        <v>44677.547714011263</v>
      </c>
      <c r="H1114" s="27">
        <v>1270</v>
      </c>
      <c r="I1114" s="27">
        <f t="shared" si="36"/>
        <v>-764.65463351210815</v>
      </c>
      <c r="J1114" s="27">
        <f t="shared" si="37"/>
        <v>4310.30272735375</v>
      </c>
      <c r="K1114" s="26" t="str">
        <f t="shared" si="43"/>
        <v>Good</v>
      </c>
      <c r="L1114" s="25">
        <f t="shared" si="44"/>
        <v>1270</v>
      </c>
      <c r="M1114" s="25">
        <f t="shared" si="38"/>
        <v>674.62057901529738</v>
      </c>
      <c r="N1114" s="27">
        <f t="shared" si="39"/>
        <v>2778.601708374732</v>
      </c>
      <c r="O1114" s="12" t="str">
        <f t="shared" si="40"/>
        <v>Good</v>
      </c>
      <c r="P1114" s="27">
        <f t="shared" si="41"/>
        <v>1270</v>
      </c>
      <c r="Q1114" s="25">
        <f t="shared" si="42"/>
        <v>1270</v>
      </c>
    </row>
    <row r="1115" spans="6:17" ht="15.75" customHeight="1" x14ac:dyDescent="0.2">
      <c r="F1115" s="16">
        <v>44670.706500546054</v>
      </c>
      <c r="G1115" s="34">
        <v>44676.951968431888</v>
      </c>
      <c r="H1115" s="27">
        <v>1432</v>
      </c>
      <c r="I1115" s="27">
        <f t="shared" si="36"/>
        <v>-764.65463351210815</v>
      </c>
      <c r="J1115" s="27">
        <f t="shared" si="37"/>
        <v>4310.30272735375</v>
      </c>
      <c r="K1115" s="26" t="str">
        <f t="shared" si="43"/>
        <v>Good</v>
      </c>
      <c r="L1115" s="25">
        <f t="shared" si="44"/>
        <v>1432</v>
      </c>
      <c r="M1115" s="25">
        <f t="shared" si="38"/>
        <v>674.62057901529738</v>
      </c>
      <c r="N1115" s="27">
        <f t="shared" si="39"/>
        <v>2778.601708374732</v>
      </c>
      <c r="O1115" s="12" t="str">
        <f t="shared" si="40"/>
        <v>Good</v>
      </c>
      <c r="P1115" s="27">
        <f t="shared" si="41"/>
        <v>1432</v>
      </c>
      <c r="Q1115" s="25">
        <f t="shared" si="42"/>
        <v>1432</v>
      </c>
    </row>
    <row r="1116" spans="6:17" ht="15.75" customHeight="1" x14ac:dyDescent="0.2">
      <c r="F1116" s="16">
        <v>44670.148512318381</v>
      </c>
      <c r="G1116" s="34">
        <v>44676.376182399639</v>
      </c>
      <c r="H1116" s="27">
        <v>1225</v>
      </c>
      <c r="I1116" s="27">
        <f t="shared" si="36"/>
        <v>-764.65463351210815</v>
      </c>
      <c r="J1116" s="27">
        <f t="shared" si="37"/>
        <v>4310.30272735375</v>
      </c>
      <c r="K1116" s="26" t="str">
        <f t="shared" si="43"/>
        <v>Good</v>
      </c>
      <c r="L1116" s="25">
        <f t="shared" si="44"/>
        <v>1225</v>
      </c>
      <c r="M1116" s="25">
        <f t="shared" si="38"/>
        <v>674.62057901529738</v>
      </c>
      <c r="N1116" s="27">
        <f t="shared" si="39"/>
        <v>2778.601708374732</v>
      </c>
      <c r="O1116" s="12" t="str">
        <f t="shared" si="40"/>
        <v>Good</v>
      </c>
      <c r="P1116" s="27">
        <f t="shared" si="41"/>
        <v>1225</v>
      </c>
      <c r="Q1116" s="25">
        <f t="shared" si="42"/>
        <v>1225</v>
      </c>
    </row>
    <row r="1117" spans="6:17" ht="15.75" customHeight="1" x14ac:dyDescent="0.2">
      <c r="F1117" s="16">
        <v>44669.551105693434</v>
      </c>
      <c r="G1117" s="34">
        <v>44673.58231514864</v>
      </c>
      <c r="H1117" s="27">
        <v>1337</v>
      </c>
      <c r="I1117" s="27">
        <f t="shared" si="36"/>
        <v>-764.65463351210815</v>
      </c>
      <c r="J1117" s="27">
        <f t="shared" si="37"/>
        <v>4310.30272735375</v>
      </c>
      <c r="K1117" s="26" t="str">
        <f t="shared" si="43"/>
        <v>Good</v>
      </c>
      <c r="L1117" s="25">
        <f t="shared" si="44"/>
        <v>1337</v>
      </c>
      <c r="M1117" s="25">
        <f t="shared" si="38"/>
        <v>674.62057901529738</v>
      </c>
      <c r="N1117" s="27">
        <f t="shared" si="39"/>
        <v>2778.601708374732</v>
      </c>
      <c r="O1117" s="12" t="str">
        <f t="shared" si="40"/>
        <v>Good</v>
      </c>
      <c r="P1117" s="27">
        <f t="shared" si="41"/>
        <v>1337</v>
      </c>
      <c r="Q1117" s="25">
        <f t="shared" si="42"/>
        <v>1337</v>
      </c>
    </row>
    <row r="1118" spans="6:17" ht="15.75" customHeight="1" x14ac:dyDescent="0.2">
      <c r="F1118" s="16">
        <v>44666.670950970532</v>
      </c>
      <c r="G1118" s="34">
        <v>44672.982820305566</v>
      </c>
      <c r="H1118" s="27">
        <v>1242</v>
      </c>
      <c r="I1118" s="27">
        <f t="shared" si="36"/>
        <v>-764.65463351210815</v>
      </c>
      <c r="J1118" s="27">
        <f t="shared" si="37"/>
        <v>4310.30272735375</v>
      </c>
      <c r="K1118" s="26" t="str">
        <f t="shared" si="43"/>
        <v>Good</v>
      </c>
      <c r="L1118" s="25">
        <f t="shared" si="44"/>
        <v>1242</v>
      </c>
      <c r="M1118" s="25">
        <f t="shared" si="38"/>
        <v>674.62057901529738</v>
      </c>
      <c r="N1118" s="27">
        <f t="shared" si="39"/>
        <v>2778.601708374732</v>
      </c>
      <c r="O1118" s="12" t="str">
        <f t="shared" si="40"/>
        <v>Good</v>
      </c>
      <c r="P1118" s="27">
        <f t="shared" si="41"/>
        <v>1242</v>
      </c>
      <c r="Q1118" s="25">
        <f t="shared" si="42"/>
        <v>1242</v>
      </c>
    </row>
    <row r="1119" spans="6:17" ht="15.75" customHeight="1" x14ac:dyDescent="0.2">
      <c r="F1119" s="16">
        <v>44666.101353963189</v>
      </c>
      <c r="G1119" s="34">
        <v>44672.411938844962</v>
      </c>
      <c r="H1119" s="27">
        <v>1461</v>
      </c>
      <c r="I1119" s="27">
        <f t="shared" si="36"/>
        <v>-764.65463351210815</v>
      </c>
      <c r="J1119" s="27">
        <f t="shared" si="37"/>
        <v>4310.30272735375</v>
      </c>
      <c r="K1119" s="26" t="str">
        <f t="shared" si="43"/>
        <v>Good</v>
      </c>
      <c r="L1119" s="25">
        <f t="shared" si="44"/>
        <v>1461</v>
      </c>
      <c r="M1119" s="25">
        <f t="shared" si="38"/>
        <v>674.62057901529738</v>
      </c>
      <c r="N1119" s="27">
        <f t="shared" si="39"/>
        <v>2778.601708374732</v>
      </c>
      <c r="O1119" s="12" t="str">
        <f t="shared" si="40"/>
        <v>Good</v>
      </c>
      <c r="P1119" s="27">
        <f t="shared" si="41"/>
        <v>1461</v>
      </c>
      <c r="Q1119" s="25">
        <f t="shared" si="42"/>
        <v>1461</v>
      </c>
    </row>
    <row r="1120" spans="6:17" ht="15.75" customHeight="1" x14ac:dyDescent="0.2">
      <c r="F1120" s="16">
        <v>44665.507675772191</v>
      </c>
      <c r="G1120" s="34">
        <v>44671.856395582065</v>
      </c>
      <c r="H1120" s="27">
        <v>1348</v>
      </c>
      <c r="I1120" s="27">
        <f t="shared" si="36"/>
        <v>-764.65463351210815</v>
      </c>
      <c r="J1120" s="27">
        <f t="shared" si="37"/>
        <v>4310.30272735375</v>
      </c>
      <c r="K1120" s="26" t="str">
        <f t="shared" si="43"/>
        <v>Good</v>
      </c>
      <c r="L1120" s="25">
        <f t="shared" si="44"/>
        <v>1348</v>
      </c>
      <c r="M1120" s="25">
        <f t="shared" si="38"/>
        <v>674.62057901529738</v>
      </c>
      <c r="N1120" s="27">
        <f t="shared" si="39"/>
        <v>2778.601708374732</v>
      </c>
      <c r="O1120" s="12" t="str">
        <f t="shared" si="40"/>
        <v>Good</v>
      </c>
      <c r="P1120" s="27">
        <f t="shared" si="41"/>
        <v>1348</v>
      </c>
      <c r="Q1120" s="25">
        <f t="shared" si="42"/>
        <v>1348</v>
      </c>
    </row>
    <row r="1121" spans="6:17" ht="15.75" customHeight="1" x14ac:dyDescent="0.2">
      <c r="F1121" s="16">
        <v>44664.911796849236</v>
      </c>
      <c r="G1121" s="34">
        <v>44671.255525475586</v>
      </c>
      <c r="H1121" s="27">
        <v>1358</v>
      </c>
      <c r="I1121" s="27">
        <f t="shared" si="36"/>
        <v>-764.65463351210815</v>
      </c>
      <c r="J1121" s="27">
        <f t="shared" si="37"/>
        <v>4310.30272735375</v>
      </c>
      <c r="K1121" s="26" t="str">
        <f t="shared" si="43"/>
        <v>Good</v>
      </c>
      <c r="L1121" s="25">
        <f t="shared" si="44"/>
        <v>1358</v>
      </c>
      <c r="M1121" s="25">
        <f t="shared" si="38"/>
        <v>674.62057901529738</v>
      </c>
      <c r="N1121" s="27">
        <f t="shared" si="39"/>
        <v>2778.601708374732</v>
      </c>
      <c r="O1121" s="12" t="str">
        <f t="shared" si="40"/>
        <v>Good</v>
      </c>
      <c r="P1121" s="27">
        <f t="shared" si="41"/>
        <v>1358</v>
      </c>
      <c r="Q1121" s="25">
        <f t="shared" si="42"/>
        <v>1358</v>
      </c>
    </row>
    <row r="1122" spans="6:17" ht="15.75" customHeight="1" x14ac:dyDescent="0.2">
      <c r="F1122" s="16">
        <v>44664.350828319373</v>
      </c>
      <c r="G1122" s="34">
        <v>44670.664008350781</v>
      </c>
      <c r="H1122" s="27">
        <v>1183</v>
      </c>
      <c r="I1122" s="27">
        <f t="shared" si="36"/>
        <v>-764.65463351210815</v>
      </c>
      <c r="J1122" s="27">
        <f t="shared" si="37"/>
        <v>4310.30272735375</v>
      </c>
      <c r="K1122" s="26" t="str">
        <f t="shared" si="43"/>
        <v>Good</v>
      </c>
      <c r="L1122" s="25">
        <f t="shared" si="44"/>
        <v>1183</v>
      </c>
      <c r="M1122" s="25">
        <f t="shared" si="38"/>
        <v>674.62057901529738</v>
      </c>
      <c r="N1122" s="27">
        <f t="shared" si="39"/>
        <v>2778.601708374732</v>
      </c>
      <c r="O1122" s="12" t="str">
        <f t="shared" si="40"/>
        <v>Good</v>
      </c>
      <c r="P1122" s="27">
        <f t="shared" si="41"/>
        <v>1183</v>
      </c>
      <c r="Q1122" s="25">
        <f t="shared" si="42"/>
        <v>1183</v>
      </c>
    </row>
    <row r="1123" spans="6:17" ht="15.75" customHeight="1" x14ac:dyDescent="0.2">
      <c r="F1123" s="16">
        <v>44663.745467546367</v>
      </c>
      <c r="G1123" s="34">
        <v>44670.097704975466</v>
      </c>
      <c r="H1123" s="27">
        <v>1400</v>
      </c>
      <c r="I1123" s="27">
        <f t="shared" si="36"/>
        <v>-764.65463351210815</v>
      </c>
      <c r="J1123" s="27">
        <f t="shared" si="37"/>
        <v>4310.30272735375</v>
      </c>
      <c r="K1123" s="26" t="str">
        <f t="shared" si="43"/>
        <v>Good</v>
      </c>
      <c r="L1123" s="25">
        <f t="shared" si="44"/>
        <v>1400</v>
      </c>
      <c r="M1123" s="25">
        <f t="shared" si="38"/>
        <v>674.62057901529738</v>
      </c>
      <c r="N1123" s="27">
        <f t="shared" si="39"/>
        <v>2778.601708374732</v>
      </c>
      <c r="O1123" s="12" t="str">
        <f t="shared" si="40"/>
        <v>Good</v>
      </c>
      <c r="P1123" s="27">
        <f t="shared" si="41"/>
        <v>1400</v>
      </c>
      <c r="Q1123" s="25">
        <f t="shared" si="42"/>
        <v>1400</v>
      </c>
    </row>
    <row r="1124" spans="6:17" ht="15.75" customHeight="1" x14ac:dyDescent="0.2">
      <c r="F1124" s="16">
        <v>44663.168437901761</v>
      </c>
      <c r="G1124" s="34">
        <v>44669.532470881779</v>
      </c>
      <c r="H1124" s="27">
        <v>1349</v>
      </c>
      <c r="I1124" s="27">
        <f t="shared" si="36"/>
        <v>-764.65463351210815</v>
      </c>
      <c r="J1124" s="27">
        <f t="shared" si="37"/>
        <v>4310.30272735375</v>
      </c>
      <c r="K1124" s="26" t="str">
        <f t="shared" si="43"/>
        <v>Good</v>
      </c>
      <c r="L1124" s="25">
        <f t="shared" si="44"/>
        <v>1349</v>
      </c>
      <c r="M1124" s="25">
        <f t="shared" si="38"/>
        <v>674.62057901529738</v>
      </c>
      <c r="N1124" s="27">
        <f t="shared" si="39"/>
        <v>2778.601708374732</v>
      </c>
      <c r="O1124" s="12" t="str">
        <f t="shared" si="40"/>
        <v>Good</v>
      </c>
      <c r="P1124" s="27">
        <f t="shared" si="41"/>
        <v>1349</v>
      </c>
      <c r="Q1124" s="25">
        <f t="shared" si="42"/>
        <v>1349</v>
      </c>
    </row>
    <row r="1125" spans="6:17" ht="15.75" customHeight="1" x14ac:dyDescent="0.2">
      <c r="F1125" s="16">
        <v>44662.57749265372</v>
      </c>
      <c r="G1125" s="34">
        <v>44666.60483768658</v>
      </c>
      <c r="H1125" s="27">
        <v>1170</v>
      </c>
      <c r="I1125" s="27">
        <f t="shared" si="36"/>
        <v>-764.65463351210815</v>
      </c>
      <c r="J1125" s="27">
        <f t="shared" si="37"/>
        <v>4310.30272735375</v>
      </c>
      <c r="K1125" s="26" t="str">
        <f t="shared" si="43"/>
        <v>Good</v>
      </c>
      <c r="L1125" s="25">
        <f t="shared" si="44"/>
        <v>1170</v>
      </c>
      <c r="M1125" s="25">
        <f t="shared" si="38"/>
        <v>674.62057901529738</v>
      </c>
      <c r="N1125" s="27">
        <f t="shared" si="39"/>
        <v>2778.601708374732</v>
      </c>
      <c r="O1125" s="12" t="str">
        <f t="shared" si="40"/>
        <v>Good</v>
      </c>
      <c r="P1125" s="27">
        <f t="shared" si="41"/>
        <v>1170</v>
      </c>
      <c r="Q1125" s="25">
        <f t="shared" si="42"/>
        <v>1170</v>
      </c>
    </row>
    <row r="1126" spans="6:17" ht="15.75" customHeight="1" x14ac:dyDescent="0.2">
      <c r="F1126" s="16">
        <v>44662.041962843061</v>
      </c>
      <c r="G1126" s="34">
        <v>44666.05161780653</v>
      </c>
      <c r="H1126" s="27">
        <v>1215</v>
      </c>
      <c r="I1126" s="27">
        <f t="shared" si="36"/>
        <v>-764.65463351210815</v>
      </c>
      <c r="J1126" s="27">
        <f t="shared" si="37"/>
        <v>4310.30272735375</v>
      </c>
      <c r="K1126" s="26" t="str">
        <f t="shared" si="43"/>
        <v>Good</v>
      </c>
      <c r="L1126" s="25">
        <f t="shared" si="44"/>
        <v>1215</v>
      </c>
      <c r="M1126" s="25">
        <f t="shared" si="38"/>
        <v>674.62057901529738</v>
      </c>
      <c r="N1126" s="27">
        <f t="shared" si="39"/>
        <v>2778.601708374732</v>
      </c>
      <c r="O1126" s="12" t="str">
        <f t="shared" si="40"/>
        <v>Good</v>
      </c>
      <c r="P1126" s="27">
        <f t="shared" si="41"/>
        <v>1215</v>
      </c>
      <c r="Q1126" s="25">
        <f t="shared" si="42"/>
        <v>1215</v>
      </c>
    </row>
    <row r="1127" spans="6:17" ht="15.75" customHeight="1" x14ac:dyDescent="0.2">
      <c r="F1127" s="16">
        <v>44659.770201661857</v>
      </c>
      <c r="G1127" s="34">
        <v>44665.492348872387</v>
      </c>
      <c r="H1127" s="27">
        <v>1341</v>
      </c>
      <c r="I1127" s="27">
        <f t="shared" si="36"/>
        <v>-764.65463351210815</v>
      </c>
      <c r="J1127" s="27">
        <f t="shared" si="37"/>
        <v>4310.30272735375</v>
      </c>
      <c r="K1127" s="26" t="str">
        <f t="shared" si="43"/>
        <v>Good</v>
      </c>
      <c r="L1127" s="25">
        <f t="shared" si="44"/>
        <v>1341</v>
      </c>
      <c r="M1127" s="25">
        <f t="shared" si="38"/>
        <v>674.62057901529738</v>
      </c>
      <c r="N1127" s="27">
        <f t="shared" si="39"/>
        <v>2778.601708374732</v>
      </c>
      <c r="O1127" s="12" t="str">
        <f t="shared" si="40"/>
        <v>Good</v>
      </c>
      <c r="P1127" s="27">
        <f t="shared" si="41"/>
        <v>1341</v>
      </c>
      <c r="Q1127" s="25">
        <f t="shared" si="42"/>
        <v>1341</v>
      </c>
    </row>
    <row r="1128" spans="6:17" ht="15.75" customHeight="1" x14ac:dyDescent="0.2">
      <c r="F1128" s="16">
        <v>44659.176312756172</v>
      </c>
      <c r="G1128" s="34">
        <v>44664.925471117444</v>
      </c>
      <c r="H1128" s="27">
        <v>1252</v>
      </c>
      <c r="I1128" s="27">
        <f t="shared" si="36"/>
        <v>-764.65463351210815</v>
      </c>
      <c r="J1128" s="27">
        <f t="shared" si="37"/>
        <v>4310.30272735375</v>
      </c>
      <c r="K1128" s="26" t="str">
        <f t="shared" si="43"/>
        <v>Good</v>
      </c>
      <c r="L1128" s="25">
        <f t="shared" si="44"/>
        <v>1252</v>
      </c>
      <c r="M1128" s="25">
        <f t="shared" si="38"/>
        <v>674.62057901529738</v>
      </c>
      <c r="N1128" s="27">
        <f t="shared" si="39"/>
        <v>2778.601708374732</v>
      </c>
      <c r="O1128" s="12" t="str">
        <f t="shared" si="40"/>
        <v>Good</v>
      </c>
      <c r="P1128" s="27">
        <f t="shared" si="41"/>
        <v>1252</v>
      </c>
      <c r="Q1128" s="25">
        <f t="shared" si="42"/>
        <v>1252</v>
      </c>
    </row>
    <row r="1129" spans="6:17" ht="15.75" customHeight="1" x14ac:dyDescent="0.2">
      <c r="F1129" s="16">
        <v>44658.626728597075</v>
      </c>
      <c r="G1129" s="34">
        <v>44664.324216593581</v>
      </c>
      <c r="H1129" s="27">
        <v>1219</v>
      </c>
      <c r="I1129" s="27">
        <f t="shared" si="36"/>
        <v>-764.65463351210815</v>
      </c>
      <c r="J1129" s="27">
        <f t="shared" si="37"/>
        <v>4310.30272735375</v>
      </c>
      <c r="K1129" s="26" t="str">
        <f t="shared" si="43"/>
        <v>Good</v>
      </c>
      <c r="L1129" s="25">
        <f t="shared" si="44"/>
        <v>1219</v>
      </c>
      <c r="M1129" s="25">
        <f t="shared" si="38"/>
        <v>674.62057901529738</v>
      </c>
      <c r="N1129" s="27">
        <f t="shared" si="39"/>
        <v>2778.601708374732</v>
      </c>
      <c r="O1129" s="12" t="str">
        <f t="shared" si="40"/>
        <v>Good</v>
      </c>
      <c r="P1129" s="27">
        <f t="shared" si="41"/>
        <v>1219</v>
      </c>
      <c r="Q1129" s="25">
        <f t="shared" si="42"/>
        <v>1219</v>
      </c>
    </row>
    <row r="1130" spans="6:17" ht="15.75" customHeight="1" x14ac:dyDescent="0.2">
      <c r="F1130" s="16">
        <v>44658.09807788617</v>
      </c>
      <c r="G1130" s="34">
        <v>44663.778885369436</v>
      </c>
      <c r="H1130" s="27">
        <v>1399</v>
      </c>
      <c r="I1130" s="27">
        <f t="shared" si="36"/>
        <v>-764.65463351210815</v>
      </c>
      <c r="J1130" s="27">
        <f t="shared" si="37"/>
        <v>4310.30272735375</v>
      </c>
      <c r="K1130" s="26" t="str">
        <f t="shared" si="43"/>
        <v>Good</v>
      </c>
      <c r="L1130" s="25">
        <f t="shared" si="44"/>
        <v>1399</v>
      </c>
      <c r="M1130" s="25">
        <f t="shared" si="38"/>
        <v>674.62057901529738</v>
      </c>
      <c r="N1130" s="27">
        <f t="shared" si="39"/>
        <v>2778.601708374732</v>
      </c>
      <c r="O1130" s="12" t="str">
        <f t="shared" si="40"/>
        <v>Good</v>
      </c>
      <c r="P1130" s="27">
        <f t="shared" si="41"/>
        <v>1399</v>
      </c>
      <c r="Q1130" s="25">
        <f t="shared" si="42"/>
        <v>1399</v>
      </c>
    </row>
    <row r="1131" spans="6:17" ht="15.75" customHeight="1" x14ac:dyDescent="0.2">
      <c r="F1131" s="16">
        <v>44657.522594454727</v>
      </c>
      <c r="G1131" s="34">
        <v>44663.219075730849</v>
      </c>
      <c r="H1131" s="27">
        <v>1308</v>
      </c>
      <c r="I1131" s="27">
        <f t="shared" si="36"/>
        <v>-764.65463351210815</v>
      </c>
      <c r="J1131" s="27">
        <f t="shared" si="37"/>
        <v>4310.30272735375</v>
      </c>
      <c r="K1131" s="26" t="str">
        <f t="shared" si="43"/>
        <v>Good</v>
      </c>
      <c r="L1131" s="25">
        <f t="shared" si="44"/>
        <v>1308</v>
      </c>
      <c r="M1131" s="25">
        <f t="shared" si="38"/>
        <v>674.62057901529738</v>
      </c>
      <c r="N1131" s="27">
        <f t="shared" si="39"/>
        <v>2778.601708374732</v>
      </c>
      <c r="O1131" s="12" t="str">
        <f t="shared" si="40"/>
        <v>Good</v>
      </c>
      <c r="P1131" s="27">
        <f t="shared" si="41"/>
        <v>1308</v>
      </c>
      <c r="Q1131" s="25">
        <f t="shared" si="42"/>
        <v>1308</v>
      </c>
    </row>
    <row r="1132" spans="6:17" ht="15.75" customHeight="1" x14ac:dyDescent="0.2">
      <c r="F1132" s="16">
        <v>44656.929599568561</v>
      </c>
      <c r="G1132" s="34">
        <v>44662.625951253249</v>
      </c>
      <c r="H1132" s="27">
        <v>1409</v>
      </c>
      <c r="I1132" s="27">
        <f t="shared" si="36"/>
        <v>-764.65463351210815</v>
      </c>
      <c r="J1132" s="27">
        <f t="shared" si="37"/>
        <v>4310.30272735375</v>
      </c>
      <c r="K1132" s="26" t="str">
        <f t="shared" si="43"/>
        <v>Good</v>
      </c>
      <c r="L1132" s="25">
        <f t="shared" si="44"/>
        <v>1409</v>
      </c>
      <c r="M1132" s="25">
        <f t="shared" si="38"/>
        <v>674.62057901529738</v>
      </c>
      <c r="N1132" s="27">
        <f t="shared" si="39"/>
        <v>2778.601708374732</v>
      </c>
      <c r="O1132" s="12" t="str">
        <f t="shared" si="40"/>
        <v>Good</v>
      </c>
      <c r="P1132" s="27">
        <f t="shared" si="41"/>
        <v>1409</v>
      </c>
      <c r="Q1132" s="25">
        <f t="shared" si="42"/>
        <v>1409</v>
      </c>
    </row>
    <row r="1133" spans="6:17" ht="15.75" customHeight="1" x14ac:dyDescent="0.2">
      <c r="F1133" s="16">
        <v>44656.396484345627</v>
      </c>
      <c r="G1133" s="34">
        <v>44662.08660388842</v>
      </c>
      <c r="H1133" s="27">
        <v>1192</v>
      </c>
      <c r="I1133" s="27">
        <f t="shared" si="36"/>
        <v>-764.65463351210815</v>
      </c>
      <c r="J1133" s="27">
        <f t="shared" si="37"/>
        <v>4310.30272735375</v>
      </c>
      <c r="K1133" s="26" t="str">
        <f t="shared" si="43"/>
        <v>Good</v>
      </c>
      <c r="L1133" s="25">
        <f t="shared" si="44"/>
        <v>1192</v>
      </c>
      <c r="M1133" s="25">
        <f t="shared" si="38"/>
        <v>674.62057901529738</v>
      </c>
      <c r="N1133" s="27">
        <f t="shared" si="39"/>
        <v>2778.601708374732</v>
      </c>
      <c r="O1133" s="12" t="str">
        <f t="shared" si="40"/>
        <v>Good</v>
      </c>
      <c r="P1133" s="27">
        <f t="shared" si="41"/>
        <v>1192</v>
      </c>
      <c r="Q1133" s="25">
        <f t="shared" si="42"/>
        <v>1192</v>
      </c>
    </row>
    <row r="1134" spans="6:17" ht="15.75" customHeight="1" x14ac:dyDescent="0.2">
      <c r="F1134" s="16">
        <v>44655.828365882335</v>
      </c>
      <c r="G1134" s="34">
        <v>44659.752191979387</v>
      </c>
      <c r="H1134" s="27">
        <v>1204</v>
      </c>
      <c r="I1134" s="27">
        <f t="shared" si="36"/>
        <v>-764.65463351210815</v>
      </c>
      <c r="J1134" s="27">
        <f t="shared" si="37"/>
        <v>4310.30272735375</v>
      </c>
      <c r="K1134" s="26" t="str">
        <f t="shared" si="43"/>
        <v>Good</v>
      </c>
      <c r="L1134" s="25">
        <f t="shared" si="44"/>
        <v>1204</v>
      </c>
      <c r="M1134" s="25">
        <f t="shared" si="38"/>
        <v>674.62057901529738</v>
      </c>
      <c r="N1134" s="27">
        <f t="shared" si="39"/>
        <v>2778.601708374732</v>
      </c>
      <c r="O1134" s="12" t="str">
        <f t="shared" si="40"/>
        <v>Good</v>
      </c>
      <c r="P1134" s="27">
        <f t="shared" si="41"/>
        <v>1204</v>
      </c>
      <c r="Q1134" s="25">
        <f t="shared" si="42"/>
        <v>1204</v>
      </c>
    </row>
    <row r="1135" spans="6:17" ht="15.75" customHeight="1" x14ac:dyDescent="0.2">
      <c r="F1135" s="16">
        <v>44655.275849230151</v>
      </c>
      <c r="G1135" s="34">
        <v>44659.145439087522</v>
      </c>
      <c r="H1135" s="27">
        <v>1346</v>
      </c>
      <c r="I1135" s="27">
        <f t="shared" si="36"/>
        <v>-764.65463351210815</v>
      </c>
      <c r="J1135" s="27">
        <f t="shared" si="37"/>
        <v>4310.30272735375</v>
      </c>
      <c r="K1135" s="26" t="str">
        <f t="shared" si="43"/>
        <v>Good</v>
      </c>
      <c r="L1135" s="25">
        <f t="shared" si="44"/>
        <v>1346</v>
      </c>
      <c r="M1135" s="25">
        <f t="shared" si="38"/>
        <v>674.62057901529738</v>
      </c>
      <c r="N1135" s="27">
        <f t="shared" si="39"/>
        <v>2778.601708374732</v>
      </c>
      <c r="O1135" s="12" t="str">
        <f t="shared" si="40"/>
        <v>Good</v>
      </c>
      <c r="P1135" s="27">
        <f t="shared" si="41"/>
        <v>1346</v>
      </c>
      <c r="Q1135" s="25">
        <f t="shared" si="42"/>
        <v>1346</v>
      </c>
    </row>
    <row r="1136" spans="6:17" ht="15.75" customHeight="1" x14ac:dyDescent="0.2">
      <c r="F1136" s="16">
        <v>44652.956610495843</v>
      </c>
      <c r="G1136" s="34">
        <v>44658.58293672766</v>
      </c>
      <c r="H1136" s="27">
        <v>1456</v>
      </c>
      <c r="I1136" s="27">
        <f t="shared" si="36"/>
        <v>-764.65463351210815</v>
      </c>
      <c r="J1136" s="27">
        <f t="shared" si="37"/>
        <v>4310.30272735375</v>
      </c>
      <c r="K1136" s="26" t="str">
        <f t="shared" si="43"/>
        <v>Good</v>
      </c>
      <c r="L1136" s="25">
        <f t="shared" si="44"/>
        <v>1456</v>
      </c>
      <c r="M1136" s="25">
        <f t="shared" si="38"/>
        <v>674.62057901529738</v>
      </c>
      <c r="N1136" s="27">
        <f t="shared" si="39"/>
        <v>2778.601708374732</v>
      </c>
      <c r="O1136" s="12" t="str">
        <f t="shared" si="40"/>
        <v>Good</v>
      </c>
      <c r="P1136" s="27">
        <f t="shared" si="41"/>
        <v>1456</v>
      </c>
      <c r="Q1136" s="25">
        <f t="shared" si="42"/>
        <v>1456</v>
      </c>
    </row>
    <row r="1137" spans="6:17" ht="15.75" customHeight="1" x14ac:dyDescent="0.2">
      <c r="F1137" s="16">
        <v>44652.421812148059</v>
      </c>
      <c r="G1137" s="34">
        <v>44658.016873362758</v>
      </c>
      <c r="H1137" s="27">
        <v>1448</v>
      </c>
      <c r="I1137" s="27">
        <f t="shared" si="36"/>
        <v>-764.65463351210815</v>
      </c>
      <c r="J1137" s="27">
        <f t="shared" si="37"/>
        <v>4310.30272735375</v>
      </c>
      <c r="K1137" s="26" t="str">
        <f t="shared" si="43"/>
        <v>Good</v>
      </c>
      <c r="L1137" s="25">
        <f t="shared" si="44"/>
        <v>1448</v>
      </c>
      <c r="M1137" s="25">
        <f t="shared" si="38"/>
        <v>674.62057901529738</v>
      </c>
      <c r="N1137" s="27">
        <f t="shared" si="39"/>
        <v>2778.601708374732</v>
      </c>
      <c r="O1137" s="12" t="str">
        <f t="shared" si="40"/>
        <v>Good</v>
      </c>
      <c r="P1137" s="27">
        <f t="shared" si="41"/>
        <v>1448</v>
      </c>
      <c r="Q1137" s="25">
        <f t="shared" si="42"/>
        <v>1448</v>
      </c>
    </row>
    <row r="1138" spans="6:17" ht="15.75" customHeight="1" x14ac:dyDescent="0.2">
      <c r="F1138" s="16">
        <v>44651.846135848944</v>
      </c>
      <c r="G1138" s="34">
        <v>44657.436574008876</v>
      </c>
      <c r="H1138" s="27">
        <v>1280</v>
      </c>
      <c r="I1138" s="27">
        <f t="shared" si="36"/>
        <v>-764.65463351210815</v>
      </c>
      <c r="J1138" s="27">
        <f t="shared" si="37"/>
        <v>4310.30272735375</v>
      </c>
      <c r="K1138" s="26" t="str">
        <f t="shared" si="43"/>
        <v>Good</v>
      </c>
      <c r="L1138" s="25">
        <f t="shared" si="44"/>
        <v>1280</v>
      </c>
      <c r="M1138" s="25">
        <f t="shared" si="38"/>
        <v>674.62057901529738</v>
      </c>
      <c r="N1138" s="27">
        <f t="shared" si="39"/>
        <v>2778.601708374732</v>
      </c>
      <c r="O1138" s="12" t="str">
        <f t="shared" si="40"/>
        <v>Good</v>
      </c>
      <c r="P1138" s="27">
        <f t="shared" si="41"/>
        <v>1280</v>
      </c>
      <c r="Q1138" s="25">
        <f t="shared" si="42"/>
        <v>1280</v>
      </c>
    </row>
    <row r="1139" spans="6:17" ht="15.75" customHeight="1" x14ac:dyDescent="0.2">
      <c r="F1139" s="16">
        <v>44651.273625699818</v>
      </c>
      <c r="G1139" s="34">
        <v>44656.906424174529</v>
      </c>
      <c r="H1139" s="27">
        <v>1420</v>
      </c>
      <c r="I1139" s="27">
        <f t="shared" si="36"/>
        <v>-764.65463351210815</v>
      </c>
      <c r="J1139" s="27">
        <f t="shared" si="37"/>
        <v>4310.30272735375</v>
      </c>
      <c r="K1139" s="26" t="str">
        <f t="shared" si="43"/>
        <v>Good</v>
      </c>
      <c r="L1139" s="25">
        <f t="shared" si="44"/>
        <v>1420</v>
      </c>
      <c r="M1139" s="25">
        <f t="shared" si="38"/>
        <v>674.62057901529738</v>
      </c>
      <c r="N1139" s="27">
        <f t="shared" si="39"/>
        <v>2778.601708374732</v>
      </c>
      <c r="O1139" s="12" t="str">
        <f t="shared" si="40"/>
        <v>Good</v>
      </c>
      <c r="P1139" s="27">
        <f t="shared" si="41"/>
        <v>1420</v>
      </c>
      <c r="Q1139" s="25">
        <f t="shared" si="42"/>
        <v>1420</v>
      </c>
    </row>
    <row r="1140" spans="6:17" ht="15.75" customHeight="1" x14ac:dyDescent="0.2">
      <c r="F1140" s="16">
        <v>44650.712290402225</v>
      </c>
      <c r="G1140" s="34">
        <v>44656.331365736536</v>
      </c>
      <c r="H1140" s="27">
        <v>1453</v>
      </c>
      <c r="I1140" s="27">
        <f t="shared" si="36"/>
        <v>-764.65463351210815</v>
      </c>
      <c r="J1140" s="27">
        <f t="shared" si="37"/>
        <v>4310.30272735375</v>
      </c>
      <c r="K1140" s="26" t="str">
        <f t="shared" si="43"/>
        <v>Good</v>
      </c>
      <c r="L1140" s="25">
        <f t="shared" si="44"/>
        <v>1453</v>
      </c>
      <c r="M1140" s="25">
        <f t="shared" si="38"/>
        <v>674.62057901529738</v>
      </c>
      <c r="N1140" s="27">
        <f t="shared" si="39"/>
        <v>2778.601708374732</v>
      </c>
      <c r="O1140" s="12" t="str">
        <f t="shared" si="40"/>
        <v>Good</v>
      </c>
      <c r="P1140" s="27">
        <f t="shared" si="41"/>
        <v>1453</v>
      </c>
      <c r="Q1140" s="25">
        <f t="shared" si="42"/>
        <v>1453</v>
      </c>
    </row>
    <row r="1141" spans="6:17" ht="15.75" customHeight="1" x14ac:dyDescent="0.2">
      <c r="F1141" s="16">
        <v>44650.124130197248</v>
      </c>
      <c r="G1141" s="34">
        <v>44655.728065182506</v>
      </c>
      <c r="H1141" s="27">
        <v>1491</v>
      </c>
      <c r="I1141" s="27">
        <f t="shared" si="36"/>
        <v>-764.65463351210815</v>
      </c>
      <c r="J1141" s="27">
        <f t="shared" si="37"/>
        <v>4310.30272735375</v>
      </c>
      <c r="K1141" s="26" t="str">
        <f t="shared" si="43"/>
        <v>Good</v>
      </c>
      <c r="L1141" s="25">
        <f t="shared" si="44"/>
        <v>1491</v>
      </c>
      <c r="M1141" s="25">
        <f t="shared" si="38"/>
        <v>674.62057901529738</v>
      </c>
      <c r="N1141" s="27">
        <f t="shared" si="39"/>
        <v>2778.601708374732</v>
      </c>
      <c r="O1141" s="12" t="str">
        <f t="shared" si="40"/>
        <v>Good</v>
      </c>
      <c r="P1141" s="27">
        <f t="shared" si="41"/>
        <v>1491</v>
      </c>
      <c r="Q1141" s="25">
        <f t="shared" si="42"/>
        <v>1491</v>
      </c>
    </row>
    <row r="1142" spans="6:17" ht="15.75" customHeight="1" x14ac:dyDescent="0.2">
      <c r="F1142" s="16">
        <v>44649.582640042456</v>
      </c>
      <c r="G1142" s="34">
        <v>44655.126887191203</v>
      </c>
      <c r="H1142" s="27">
        <v>1418</v>
      </c>
      <c r="I1142" s="27">
        <f t="shared" si="36"/>
        <v>-764.65463351210815</v>
      </c>
      <c r="J1142" s="27">
        <f t="shared" si="37"/>
        <v>4310.30272735375</v>
      </c>
      <c r="K1142" s="26" t="str">
        <f t="shared" si="43"/>
        <v>Good</v>
      </c>
      <c r="L1142" s="25">
        <f t="shared" si="44"/>
        <v>1418</v>
      </c>
      <c r="M1142" s="25">
        <f t="shared" si="38"/>
        <v>674.62057901529738</v>
      </c>
      <c r="N1142" s="27">
        <f t="shared" si="39"/>
        <v>2778.601708374732</v>
      </c>
      <c r="O1142" s="12" t="str">
        <f t="shared" si="40"/>
        <v>Good</v>
      </c>
      <c r="P1142" s="27">
        <f t="shared" si="41"/>
        <v>1418</v>
      </c>
      <c r="Q1142" s="25">
        <f t="shared" si="42"/>
        <v>1418</v>
      </c>
    </row>
    <row r="1143" spans="6:17" ht="15.75" customHeight="1" x14ac:dyDescent="0.2">
      <c r="F1143" s="16">
        <v>44648.969431773359</v>
      </c>
      <c r="G1143" s="34">
        <v>44652.874732624798</v>
      </c>
      <c r="H1143" s="27">
        <v>1269</v>
      </c>
      <c r="I1143" s="27">
        <f t="shared" si="36"/>
        <v>-764.65463351210815</v>
      </c>
      <c r="J1143" s="27">
        <f t="shared" si="37"/>
        <v>4310.30272735375</v>
      </c>
      <c r="K1143" s="26" t="str">
        <f t="shared" si="43"/>
        <v>Good</v>
      </c>
      <c r="L1143" s="25">
        <f t="shared" si="44"/>
        <v>1269</v>
      </c>
      <c r="M1143" s="25">
        <f t="shared" si="38"/>
        <v>674.62057901529738</v>
      </c>
      <c r="N1143" s="27">
        <f t="shared" si="39"/>
        <v>2778.601708374732</v>
      </c>
      <c r="O1143" s="12" t="str">
        <f t="shared" si="40"/>
        <v>Good</v>
      </c>
      <c r="P1143" s="27">
        <f t="shared" si="41"/>
        <v>1269</v>
      </c>
      <c r="Q1143" s="25">
        <f t="shared" si="42"/>
        <v>1269</v>
      </c>
    </row>
    <row r="1144" spans="6:17" ht="15.75" customHeight="1" x14ac:dyDescent="0.2">
      <c r="F1144" s="16">
        <v>44648.439961160773</v>
      </c>
      <c r="G1144" s="34">
        <v>44652.283849680651</v>
      </c>
      <c r="H1144" s="27">
        <v>1289</v>
      </c>
      <c r="I1144" s="27">
        <f t="shared" si="36"/>
        <v>-764.65463351210815</v>
      </c>
      <c r="J1144" s="27">
        <f t="shared" si="37"/>
        <v>4310.30272735375</v>
      </c>
      <c r="K1144" s="26" t="str">
        <f t="shared" si="43"/>
        <v>Good</v>
      </c>
      <c r="L1144" s="25">
        <f t="shared" si="44"/>
        <v>1289</v>
      </c>
      <c r="M1144" s="25">
        <f t="shared" si="38"/>
        <v>674.62057901529738</v>
      </c>
      <c r="N1144" s="27">
        <f t="shared" si="39"/>
        <v>2778.601708374732</v>
      </c>
      <c r="O1144" s="12" t="str">
        <f t="shared" si="40"/>
        <v>Good</v>
      </c>
      <c r="P1144" s="27">
        <f t="shared" si="41"/>
        <v>1289</v>
      </c>
      <c r="Q1144" s="25">
        <f t="shared" si="42"/>
        <v>1289</v>
      </c>
    </row>
    <row r="1145" spans="6:17" ht="15.75" customHeight="1" x14ac:dyDescent="0.2">
      <c r="F1145" s="16">
        <v>44645.621521718145</v>
      </c>
      <c r="G1145" s="34">
        <v>44651.732098486871</v>
      </c>
      <c r="H1145" s="27">
        <v>1369</v>
      </c>
      <c r="I1145" s="27">
        <f t="shared" si="36"/>
        <v>-764.65463351210815</v>
      </c>
      <c r="J1145" s="27">
        <f t="shared" si="37"/>
        <v>4310.30272735375</v>
      </c>
      <c r="K1145" s="26" t="str">
        <f t="shared" si="43"/>
        <v>Good</v>
      </c>
      <c r="L1145" s="25">
        <f t="shared" si="44"/>
        <v>1369</v>
      </c>
      <c r="M1145" s="25">
        <f t="shared" si="38"/>
        <v>674.62057901529738</v>
      </c>
      <c r="N1145" s="27">
        <f t="shared" si="39"/>
        <v>2778.601708374732</v>
      </c>
      <c r="O1145" s="12" t="str">
        <f t="shared" si="40"/>
        <v>Good</v>
      </c>
      <c r="P1145" s="27">
        <f t="shared" si="41"/>
        <v>1369</v>
      </c>
      <c r="Q1145" s="25">
        <f t="shared" si="42"/>
        <v>1369</v>
      </c>
    </row>
    <row r="1146" spans="6:17" ht="15.75" customHeight="1" x14ac:dyDescent="0.2">
      <c r="F1146" s="16">
        <v>44645.026214801299</v>
      </c>
      <c r="G1146" s="34">
        <v>44651.168797503502</v>
      </c>
      <c r="H1146" s="27">
        <v>1349</v>
      </c>
      <c r="I1146" s="27">
        <f t="shared" si="36"/>
        <v>-764.65463351210815</v>
      </c>
      <c r="J1146" s="27">
        <f t="shared" si="37"/>
        <v>4310.30272735375</v>
      </c>
      <c r="K1146" s="26" t="str">
        <f t="shared" si="43"/>
        <v>Good</v>
      </c>
      <c r="L1146" s="25">
        <f t="shared" si="44"/>
        <v>1349</v>
      </c>
      <c r="M1146" s="25">
        <f t="shared" si="38"/>
        <v>674.62057901529738</v>
      </c>
      <c r="N1146" s="27">
        <f t="shared" si="39"/>
        <v>2778.601708374732</v>
      </c>
      <c r="O1146" s="12" t="str">
        <f t="shared" si="40"/>
        <v>Good</v>
      </c>
      <c r="P1146" s="27">
        <f t="shared" si="41"/>
        <v>1349</v>
      </c>
      <c r="Q1146" s="25">
        <f t="shared" si="42"/>
        <v>1349</v>
      </c>
    </row>
    <row r="1147" spans="6:17" ht="15.75" customHeight="1" x14ac:dyDescent="0.2">
      <c r="F1147" s="16">
        <v>44644.422754306848</v>
      </c>
      <c r="G1147" s="34">
        <v>44650.63033822579</v>
      </c>
      <c r="H1147" s="27">
        <v>1257</v>
      </c>
      <c r="I1147" s="27">
        <f t="shared" si="36"/>
        <v>-764.65463351210815</v>
      </c>
      <c r="J1147" s="27">
        <f t="shared" si="37"/>
        <v>4310.30272735375</v>
      </c>
      <c r="K1147" s="26" t="str">
        <f t="shared" si="43"/>
        <v>Good</v>
      </c>
      <c r="L1147" s="25">
        <f t="shared" si="44"/>
        <v>1257</v>
      </c>
      <c r="M1147" s="25">
        <f t="shared" si="38"/>
        <v>674.62057901529738</v>
      </c>
      <c r="N1147" s="27">
        <f t="shared" si="39"/>
        <v>2778.601708374732</v>
      </c>
      <c r="O1147" s="12" t="str">
        <f t="shared" si="40"/>
        <v>Good</v>
      </c>
      <c r="P1147" s="27">
        <f t="shared" si="41"/>
        <v>1257</v>
      </c>
      <c r="Q1147" s="25">
        <f t="shared" si="42"/>
        <v>1257</v>
      </c>
    </row>
    <row r="1148" spans="6:17" ht="15.75" customHeight="1" x14ac:dyDescent="0.2">
      <c r="F1148" s="16">
        <v>44643.845074881247</v>
      </c>
      <c r="G1148" s="34">
        <v>44650.027161775601</v>
      </c>
      <c r="H1148" s="27">
        <v>1329</v>
      </c>
      <c r="I1148" s="27">
        <f t="shared" si="36"/>
        <v>-764.65463351210815</v>
      </c>
      <c r="J1148" s="27">
        <f t="shared" si="37"/>
        <v>4310.30272735375</v>
      </c>
      <c r="K1148" s="26" t="str">
        <f t="shared" si="43"/>
        <v>Good</v>
      </c>
      <c r="L1148" s="25">
        <f t="shared" si="44"/>
        <v>1329</v>
      </c>
      <c r="M1148" s="25">
        <f t="shared" si="38"/>
        <v>674.62057901529738</v>
      </c>
      <c r="N1148" s="27">
        <f t="shared" si="39"/>
        <v>2778.601708374732</v>
      </c>
      <c r="O1148" s="12" t="str">
        <f t="shared" si="40"/>
        <v>Good</v>
      </c>
      <c r="P1148" s="27">
        <f t="shared" si="41"/>
        <v>1329</v>
      </c>
      <c r="Q1148" s="25">
        <f t="shared" si="42"/>
        <v>1329</v>
      </c>
    </row>
    <row r="1149" spans="6:17" ht="15.75" customHeight="1" x14ac:dyDescent="0.2">
      <c r="F1149" s="16">
        <v>44643.294591642283</v>
      </c>
      <c r="G1149" s="34">
        <v>44649.497796768686</v>
      </c>
      <c r="H1149" s="27">
        <v>1511</v>
      </c>
      <c r="I1149" s="27">
        <f t="shared" si="36"/>
        <v>-764.65463351210815</v>
      </c>
      <c r="J1149" s="27">
        <f t="shared" si="37"/>
        <v>4310.30272735375</v>
      </c>
      <c r="K1149" s="26" t="str">
        <f t="shared" si="43"/>
        <v>Good</v>
      </c>
      <c r="L1149" s="25">
        <f t="shared" si="44"/>
        <v>1511</v>
      </c>
      <c r="M1149" s="25">
        <f t="shared" si="38"/>
        <v>674.62057901529738</v>
      </c>
      <c r="N1149" s="27">
        <f t="shared" si="39"/>
        <v>2778.601708374732</v>
      </c>
      <c r="O1149" s="12" t="str">
        <f t="shared" si="40"/>
        <v>Good</v>
      </c>
      <c r="P1149" s="27">
        <f t="shared" si="41"/>
        <v>1511</v>
      </c>
      <c r="Q1149" s="25">
        <f t="shared" si="42"/>
        <v>1511</v>
      </c>
    </row>
    <row r="1150" spans="6:17" ht="15.75" customHeight="1" x14ac:dyDescent="0.2">
      <c r="F1150" s="16">
        <v>44642.751858174488</v>
      </c>
      <c r="G1150" s="34">
        <v>44648.909836585561</v>
      </c>
      <c r="H1150" s="27">
        <v>1325</v>
      </c>
      <c r="I1150" s="27">
        <f t="shared" si="36"/>
        <v>-764.65463351210815</v>
      </c>
      <c r="J1150" s="27">
        <f t="shared" si="37"/>
        <v>4310.30272735375</v>
      </c>
      <c r="K1150" s="26" t="str">
        <f t="shared" si="43"/>
        <v>Good</v>
      </c>
      <c r="L1150" s="25">
        <f t="shared" si="44"/>
        <v>1325</v>
      </c>
      <c r="M1150" s="25">
        <f t="shared" si="38"/>
        <v>674.62057901529738</v>
      </c>
      <c r="N1150" s="27">
        <f t="shared" si="39"/>
        <v>2778.601708374732</v>
      </c>
      <c r="O1150" s="12" t="str">
        <f t="shared" si="40"/>
        <v>Good</v>
      </c>
      <c r="P1150" s="27">
        <f t="shared" si="41"/>
        <v>1325</v>
      </c>
      <c r="Q1150" s="25">
        <f t="shared" si="42"/>
        <v>1325</v>
      </c>
    </row>
    <row r="1151" spans="6:17" ht="15.75" customHeight="1" x14ac:dyDescent="0.2">
      <c r="F1151" s="16">
        <v>44642.187518235805</v>
      </c>
      <c r="G1151" s="34">
        <v>44648.324075159122</v>
      </c>
      <c r="H1151" s="27">
        <v>1415</v>
      </c>
      <c r="I1151" s="27">
        <f t="shared" si="36"/>
        <v>-764.65463351210815</v>
      </c>
      <c r="J1151" s="27">
        <f t="shared" si="37"/>
        <v>4310.30272735375</v>
      </c>
      <c r="K1151" s="26" t="str">
        <f t="shared" si="43"/>
        <v>Good</v>
      </c>
      <c r="L1151" s="25">
        <f t="shared" si="44"/>
        <v>1415</v>
      </c>
      <c r="M1151" s="25">
        <f t="shared" si="38"/>
        <v>674.62057901529738</v>
      </c>
      <c r="N1151" s="27">
        <f t="shared" si="39"/>
        <v>2778.601708374732</v>
      </c>
      <c r="O1151" s="12" t="str">
        <f t="shared" si="40"/>
        <v>Good</v>
      </c>
      <c r="P1151" s="27">
        <f t="shared" si="41"/>
        <v>1415</v>
      </c>
      <c r="Q1151" s="25">
        <f t="shared" si="42"/>
        <v>1415</v>
      </c>
    </row>
    <row r="1152" spans="6:17" ht="15.75" customHeight="1" x14ac:dyDescent="0.2">
      <c r="F1152" s="16">
        <v>44641.578143658116</v>
      </c>
      <c r="G1152" s="34">
        <v>44645.566453902371</v>
      </c>
      <c r="H1152" s="27">
        <v>1493</v>
      </c>
      <c r="I1152" s="27">
        <f t="shared" si="36"/>
        <v>-764.65463351210815</v>
      </c>
      <c r="J1152" s="27">
        <f t="shared" si="37"/>
        <v>4310.30272735375</v>
      </c>
      <c r="K1152" s="26" t="str">
        <f t="shared" si="43"/>
        <v>Good</v>
      </c>
      <c r="L1152" s="25">
        <f t="shared" si="44"/>
        <v>1493</v>
      </c>
      <c r="M1152" s="25">
        <f t="shared" si="38"/>
        <v>674.62057901529738</v>
      </c>
      <c r="N1152" s="27">
        <f t="shared" si="39"/>
        <v>2778.601708374732</v>
      </c>
      <c r="O1152" s="12" t="str">
        <f t="shared" si="40"/>
        <v>Good</v>
      </c>
      <c r="P1152" s="27">
        <f t="shared" si="41"/>
        <v>1493</v>
      </c>
      <c r="Q1152" s="25">
        <f t="shared" si="42"/>
        <v>1493</v>
      </c>
    </row>
    <row r="1153" spans="6:17" ht="15.75" customHeight="1" x14ac:dyDescent="0.2">
      <c r="F1153" s="16">
        <v>44641.046332171725</v>
      </c>
      <c r="G1153" s="34">
        <v>44644.957220299315</v>
      </c>
      <c r="H1153" s="27">
        <v>1540</v>
      </c>
      <c r="I1153" s="27">
        <f t="shared" si="36"/>
        <v>-764.65463351210815</v>
      </c>
      <c r="J1153" s="27">
        <f t="shared" si="37"/>
        <v>4310.30272735375</v>
      </c>
      <c r="K1153" s="26" t="str">
        <f t="shared" si="43"/>
        <v>Good</v>
      </c>
      <c r="L1153" s="25">
        <f t="shared" si="44"/>
        <v>1540</v>
      </c>
      <c r="M1153" s="25">
        <f t="shared" si="38"/>
        <v>674.62057901529738</v>
      </c>
      <c r="N1153" s="27">
        <f t="shared" si="39"/>
        <v>2778.601708374732</v>
      </c>
      <c r="O1153" s="12" t="str">
        <f t="shared" si="40"/>
        <v>Good</v>
      </c>
      <c r="P1153" s="27">
        <f t="shared" si="41"/>
        <v>1540</v>
      </c>
      <c r="Q1153" s="25">
        <f t="shared" si="42"/>
        <v>1540</v>
      </c>
    </row>
    <row r="1154" spans="6:17" ht="15.75" customHeight="1" x14ac:dyDescent="0.2">
      <c r="F1154" s="16">
        <v>44638.775805137979</v>
      </c>
      <c r="G1154" s="34">
        <v>44644.367798509971</v>
      </c>
      <c r="H1154" s="27">
        <v>1430</v>
      </c>
      <c r="I1154" s="27">
        <f t="shared" si="36"/>
        <v>-764.65463351210815</v>
      </c>
      <c r="J1154" s="27">
        <f t="shared" si="37"/>
        <v>4310.30272735375</v>
      </c>
      <c r="K1154" s="26" t="str">
        <f t="shared" si="43"/>
        <v>Good</v>
      </c>
      <c r="L1154" s="25">
        <f t="shared" si="44"/>
        <v>1430</v>
      </c>
      <c r="M1154" s="25">
        <f t="shared" si="38"/>
        <v>674.62057901529738</v>
      </c>
      <c r="N1154" s="27">
        <f t="shared" si="39"/>
        <v>2778.601708374732</v>
      </c>
      <c r="O1154" s="12" t="str">
        <f t="shared" si="40"/>
        <v>Good</v>
      </c>
      <c r="P1154" s="27">
        <f t="shared" si="41"/>
        <v>1430</v>
      </c>
      <c r="Q1154" s="25">
        <f t="shared" si="42"/>
        <v>1430</v>
      </c>
    </row>
    <row r="1155" spans="6:17" ht="15.75" customHeight="1" x14ac:dyDescent="0.2">
      <c r="F1155" s="16">
        <v>44638.236307863219</v>
      </c>
      <c r="G1155" s="34">
        <v>44643.8166815765</v>
      </c>
      <c r="H1155" s="27">
        <v>1493</v>
      </c>
      <c r="I1155" s="27">
        <f t="shared" si="36"/>
        <v>-764.65463351210815</v>
      </c>
      <c r="J1155" s="27">
        <f t="shared" si="37"/>
        <v>4310.30272735375</v>
      </c>
      <c r="K1155" s="26" t="str">
        <f t="shared" si="43"/>
        <v>Good</v>
      </c>
      <c r="L1155" s="25">
        <f t="shared" si="44"/>
        <v>1493</v>
      </c>
      <c r="M1155" s="25">
        <f t="shared" si="38"/>
        <v>674.62057901529738</v>
      </c>
      <c r="N1155" s="27">
        <f t="shared" si="39"/>
        <v>2778.601708374732</v>
      </c>
      <c r="O1155" s="12" t="str">
        <f t="shared" si="40"/>
        <v>Good</v>
      </c>
      <c r="P1155" s="27">
        <f t="shared" si="41"/>
        <v>1493</v>
      </c>
      <c r="Q1155" s="25">
        <f t="shared" si="42"/>
        <v>1493</v>
      </c>
    </row>
    <row r="1156" spans="6:17" ht="15.75" customHeight="1" x14ac:dyDescent="0.2">
      <c r="F1156" s="16">
        <v>44637.694578674025</v>
      </c>
      <c r="G1156" s="34">
        <v>44643.262206510954</v>
      </c>
      <c r="H1156" s="27">
        <v>1327</v>
      </c>
      <c r="I1156" s="27">
        <f t="shared" si="36"/>
        <v>-764.65463351210815</v>
      </c>
      <c r="J1156" s="27">
        <f t="shared" si="37"/>
        <v>4310.30272735375</v>
      </c>
      <c r="K1156" s="26" t="str">
        <f t="shared" si="43"/>
        <v>Good</v>
      </c>
      <c r="L1156" s="25">
        <f t="shared" si="44"/>
        <v>1327</v>
      </c>
      <c r="M1156" s="25">
        <f t="shared" si="38"/>
        <v>674.62057901529738</v>
      </c>
      <c r="N1156" s="27">
        <f t="shared" si="39"/>
        <v>2778.601708374732</v>
      </c>
      <c r="O1156" s="12" t="str">
        <f t="shared" si="40"/>
        <v>Good</v>
      </c>
      <c r="P1156" s="27">
        <f t="shared" si="41"/>
        <v>1327</v>
      </c>
      <c r="Q1156" s="25">
        <f t="shared" si="42"/>
        <v>1327</v>
      </c>
    </row>
    <row r="1157" spans="6:17" ht="15.75" customHeight="1" x14ac:dyDescent="0.2">
      <c r="F1157" s="16">
        <v>44637.155556710939</v>
      </c>
      <c r="G1157" s="34">
        <v>44642.703635887541</v>
      </c>
      <c r="H1157" s="27">
        <v>1349</v>
      </c>
      <c r="I1157" s="27">
        <f t="shared" si="36"/>
        <v>-764.65463351210815</v>
      </c>
      <c r="J1157" s="27">
        <f t="shared" si="37"/>
        <v>4310.30272735375</v>
      </c>
      <c r="K1157" s="26" t="str">
        <f t="shared" si="43"/>
        <v>Good</v>
      </c>
      <c r="L1157" s="25">
        <f t="shared" si="44"/>
        <v>1349</v>
      </c>
      <c r="M1157" s="25">
        <f t="shared" si="38"/>
        <v>674.62057901529738</v>
      </c>
      <c r="N1157" s="27">
        <f t="shared" si="39"/>
        <v>2778.601708374732</v>
      </c>
      <c r="O1157" s="12" t="str">
        <f t="shared" si="40"/>
        <v>Good</v>
      </c>
      <c r="P1157" s="27">
        <f t="shared" si="41"/>
        <v>1349</v>
      </c>
      <c r="Q1157" s="25">
        <f t="shared" si="42"/>
        <v>1349</v>
      </c>
    </row>
    <row r="1158" spans="6:17" ht="15.75" customHeight="1" x14ac:dyDescent="0.2">
      <c r="F1158" s="16">
        <v>44636.625856444305</v>
      </c>
      <c r="G1158" s="34">
        <v>44642.104253266341</v>
      </c>
      <c r="H1158" s="27">
        <v>1413</v>
      </c>
      <c r="I1158" s="27">
        <f t="shared" si="36"/>
        <v>-764.65463351210815</v>
      </c>
      <c r="J1158" s="27">
        <f t="shared" si="37"/>
        <v>4310.30272735375</v>
      </c>
      <c r="K1158" s="26" t="str">
        <f t="shared" si="43"/>
        <v>Good</v>
      </c>
      <c r="L1158" s="25">
        <f t="shared" si="44"/>
        <v>1413</v>
      </c>
      <c r="M1158" s="25">
        <f t="shared" si="38"/>
        <v>674.62057901529738</v>
      </c>
      <c r="N1158" s="27">
        <f t="shared" si="39"/>
        <v>2778.601708374732</v>
      </c>
      <c r="O1158" s="12" t="str">
        <f t="shared" si="40"/>
        <v>Good</v>
      </c>
      <c r="P1158" s="27">
        <f t="shared" si="41"/>
        <v>1413</v>
      </c>
      <c r="Q1158" s="25">
        <f t="shared" si="42"/>
        <v>1413</v>
      </c>
    </row>
    <row r="1159" spans="6:17" ht="15.75" customHeight="1" x14ac:dyDescent="0.2">
      <c r="F1159" s="16">
        <v>44636.019382139151</v>
      </c>
      <c r="G1159" s="34">
        <v>44641.528424630298</v>
      </c>
      <c r="H1159" s="27">
        <v>1485</v>
      </c>
      <c r="I1159" s="27">
        <f t="shared" si="36"/>
        <v>-764.65463351210815</v>
      </c>
      <c r="J1159" s="27">
        <f t="shared" si="37"/>
        <v>4310.30272735375</v>
      </c>
      <c r="K1159" s="26" t="str">
        <f t="shared" si="43"/>
        <v>Good</v>
      </c>
      <c r="L1159" s="25">
        <f t="shared" si="44"/>
        <v>1485</v>
      </c>
      <c r="M1159" s="25">
        <f t="shared" si="38"/>
        <v>674.62057901529738</v>
      </c>
      <c r="N1159" s="27">
        <f t="shared" si="39"/>
        <v>2778.601708374732</v>
      </c>
      <c r="O1159" s="12" t="str">
        <f t="shared" si="40"/>
        <v>Good</v>
      </c>
      <c r="P1159" s="27">
        <f t="shared" si="41"/>
        <v>1485</v>
      </c>
      <c r="Q1159" s="25">
        <f t="shared" si="42"/>
        <v>1485</v>
      </c>
    </row>
    <row r="1160" spans="6:17" ht="15.75" customHeight="1" x14ac:dyDescent="0.2">
      <c r="F1160" s="16">
        <v>44635.430165430465</v>
      </c>
      <c r="G1160" s="34">
        <v>44638.70901068861</v>
      </c>
      <c r="H1160" s="27">
        <v>1256</v>
      </c>
      <c r="I1160" s="27">
        <f t="shared" si="36"/>
        <v>-764.65463351210815</v>
      </c>
      <c r="J1160" s="27">
        <f t="shared" si="37"/>
        <v>4310.30272735375</v>
      </c>
      <c r="K1160" s="26" t="str">
        <f t="shared" si="43"/>
        <v>Good</v>
      </c>
      <c r="L1160" s="25">
        <f t="shared" si="44"/>
        <v>1256</v>
      </c>
      <c r="M1160" s="25">
        <f t="shared" si="38"/>
        <v>674.62057901529738</v>
      </c>
      <c r="N1160" s="27">
        <f t="shared" si="39"/>
        <v>2778.601708374732</v>
      </c>
      <c r="O1160" s="12" t="str">
        <f t="shared" si="40"/>
        <v>Good</v>
      </c>
      <c r="P1160" s="27">
        <f t="shared" si="41"/>
        <v>1256</v>
      </c>
      <c r="Q1160" s="25">
        <f t="shared" si="42"/>
        <v>1256</v>
      </c>
    </row>
    <row r="1161" spans="6:17" ht="15.75" customHeight="1" x14ac:dyDescent="0.2">
      <c r="F1161" s="16">
        <v>44634.878344708028</v>
      </c>
      <c r="G1161" s="34">
        <v>44638.123229052391</v>
      </c>
      <c r="H1161" s="27">
        <v>1346</v>
      </c>
      <c r="I1161" s="27">
        <f t="shared" si="36"/>
        <v>-764.65463351210815</v>
      </c>
      <c r="J1161" s="27">
        <f t="shared" si="37"/>
        <v>4310.30272735375</v>
      </c>
      <c r="K1161" s="26" t="str">
        <f t="shared" si="43"/>
        <v>Good</v>
      </c>
      <c r="L1161" s="25">
        <f t="shared" si="44"/>
        <v>1346</v>
      </c>
      <c r="M1161" s="25">
        <f t="shared" si="38"/>
        <v>674.62057901529738</v>
      </c>
      <c r="N1161" s="27">
        <f t="shared" si="39"/>
        <v>2778.601708374732</v>
      </c>
      <c r="O1161" s="12" t="str">
        <f t="shared" si="40"/>
        <v>Good</v>
      </c>
      <c r="P1161" s="27">
        <f t="shared" si="41"/>
        <v>1346</v>
      </c>
      <c r="Q1161" s="25">
        <f t="shared" si="42"/>
        <v>1346</v>
      </c>
    </row>
    <row r="1162" spans="6:17" ht="15.75" customHeight="1" x14ac:dyDescent="0.2">
      <c r="F1162" s="16">
        <v>44634.273578613902</v>
      </c>
      <c r="G1162" s="34">
        <v>44637.518876984017</v>
      </c>
      <c r="H1162" s="27">
        <v>1468</v>
      </c>
      <c r="I1162" s="27">
        <f t="shared" si="36"/>
        <v>-764.65463351210815</v>
      </c>
      <c r="J1162" s="27">
        <f t="shared" si="37"/>
        <v>4310.30272735375</v>
      </c>
      <c r="K1162" s="26" t="str">
        <f t="shared" si="43"/>
        <v>Good</v>
      </c>
      <c r="L1162" s="25">
        <f t="shared" si="44"/>
        <v>1468</v>
      </c>
      <c r="M1162" s="25">
        <f t="shared" si="38"/>
        <v>674.62057901529738</v>
      </c>
      <c r="N1162" s="27">
        <f t="shared" si="39"/>
        <v>2778.601708374732</v>
      </c>
      <c r="O1162" s="12" t="str">
        <f t="shared" si="40"/>
        <v>Good</v>
      </c>
      <c r="P1162" s="27">
        <f t="shared" si="41"/>
        <v>1468</v>
      </c>
      <c r="Q1162" s="25">
        <f t="shared" si="42"/>
        <v>1468</v>
      </c>
    </row>
    <row r="1163" spans="6:17" ht="15.75" customHeight="1" x14ac:dyDescent="0.2">
      <c r="F1163" s="16">
        <v>44631.968068399059</v>
      </c>
      <c r="G1163" s="34">
        <v>44636.942245776911</v>
      </c>
      <c r="H1163" s="27">
        <v>1440</v>
      </c>
      <c r="I1163" s="27">
        <f t="shared" si="36"/>
        <v>-764.65463351210815</v>
      </c>
      <c r="J1163" s="27">
        <f t="shared" si="37"/>
        <v>4310.30272735375</v>
      </c>
      <c r="K1163" s="26" t="str">
        <f t="shared" si="43"/>
        <v>Good</v>
      </c>
      <c r="L1163" s="25">
        <f t="shared" si="44"/>
        <v>1440</v>
      </c>
      <c r="M1163" s="25">
        <f t="shared" si="38"/>
        <v>674.62057901529738</v>
      </c>
      <c r="N1163" s="27">
        <f t="shared" si="39"/>
        <v>2778.601708374732</v>
      </c>
      <c r="O1163" s="12" t="str">
        <f t="shared" si="40"/>
        <v>Good</v>
      </c>
      <c r="P1163" s="27">
        <f t="shared" si="41"/>
        <v>1440</v>
      </c>
      <c r="Q1163" s="25">
        <f t="shared" si="42"/>
        <v>1440</v>
      </c>
    </row>
    <row r="1164" spans="6:17" ht="15.75" customHeight="1" x14ac:dyDescent="0.2">
      <c r="F1164" s="16">
        <v>44631.355509685338</v>
      </c>
      <c r="G1164" s="34">
        <v>44636.350736198678</v>
      </c>
      <c r="H1164" s="27">
        <v>1361</v>
      </c>
      <c r="I1164" s="27">
        <f t="shared" si="36"/>
        <v>-764.65463351210815</v>
      </c>
      <c r="J1164" s="27">
        <f t="shared" si="37"/>
        <v>4310.30272735375</v>
      </c>
      <c r="K1164" s="26" t="str">
        <f t="shared" si="43"/>
        <v>Good</v>
      </c>
      <c r="L1164" s="25">
        <f t="shared" si="44"/>
        <v>1361</v>
      </c>
      <c r="M1164" s="25">
        <f t="shared" si="38"/>
        <v>674.62057901529738</v>
      </c>
      <c r="N1164" s="27">
        <f t="shared" si="39"/>
        <v>2778.601708374732</v>
      </c>
      <c r="O1164" s="12" t="str">
        <f t="shared" si="40"/>
        <v>Good</v>
      </c>
      <c r="P1164" s="27">
        <f t="shared" si="41"/>
        <v>1361</v>
      </c>
      <c r="Q1164" s="25">
        <f t="shared" si="42"/>
        <v>1361</v>
      </c>
    </row>
    <row r="1165" spans="6:17" ht="15.75" customHeight="1" x14ac:dyDescent="0.2">
      <c r="F1165" s="16">
        <v>44630.771313748897</v>
      </c>
      <c r="G1165" s="34">
        <v>44635.755729844554</v>
      </c>
      <c r="H1165" s="27">
        <v>1379</v>
      </c>
      <c r="I1165" s="27">
        <f t="shared" si="36"/>
        <v>-764.65463351210815</v>
      </c>
      <c r="J1165" s="27">
        <f t="shared" si="37"/>
        <v>4310.30272735375</v>
      </c>
      <c r="K1165" s="26" t="str">
        <f t="shared" si="43"/>
        <v>Good</v>
      </c>
      <c r="L1165" s="25">
        <f t="shared" si="44"/>
        <v>1379</v>
      </c>
      <c r="M1165" s="25">
        <f t="shared" si="38"/>
        <v>674.62057901529738</v>
      </c>
      <c r="N1165" s="27">
        <f t="shared" si="39"/>
        <v>2778.601708374732</v>
      </c>
      <c r="O1165" s="12" t="str">
        <f t="shared" si="40"/>
        <v>Good</v>
      </c>
      <c r="P1165" s="27">
        <f t="shared" si="41"/>
        <v>1379</v>
      </c>
      <c r="Q1165" s="25">
        <f t="shared" si="42"/>
        <v>1379</v>
      </c>
    </row>
    <row r="1166" spans="6:17" ht="15.75" customHeight="1" x14ac:dyDescent="0.2">
      <c r="F1166" s="16">
        <v>44630.222780089367</v>
      </c>
      <c r="G1166" s="34">
        <v>44635.202145930627</v>
      </c>
      <c r="H1166" s="27">
        <v>1588</v>
      </c>
      <c r="I1166" s="27">
        <f t="shared" si="36"/>
        <v>-764.65463351210815</v>
      </c>
      <c r="J1166" s="27">
        <f t="shared" si="37"/>
        <v>4310.30272735375</v>
      </c>
      <c r="K1166" s="26" t="str">
        <f t="shared" si="43"/>
        <v>Good</v>
      </c>
      <c r="L1166" s="25">
        <f t="shared" si="44"/>
        <v>1588</v>
      </c>
      <c r="M1166" s="25">
        <f t="shared" si="38"/>
        <v>674.62057901529738</v>
      </c>
      <c r="N1166" s="27">
        <f t="shared" si="39"/>
        <v>2778.601708374732</v>
      </c>
      <c r="O1166" s="12" t="str">
        <f t="shared" si="40"/>
        <v>Good</v>
      </c>
      <c r="P1166" s="27">
        <f t="shared" si="41"/>
        <v>1588</v>
      </c>
      <c r="Q1166" s="25">
        <f t="shared" si="42"/>
        <v>1588</v>
      </c>
    </row>
    <row r="1167" spans="6:17" ht="15.75" customHeight="1" x14ac:dyDescent="0.2">
      <c r="F1167" s="16">
        <v>44629.6880801562</v>
      </c>
      <c r="G1167" s="34">
        <v>44634.637820654236</v>
      </c>
      <c r="H1167" s="27">
        <v>1273</v>
      </c>
      <c r="I1167" s="27">
        <f t="shared" si="36"/>
        <v>-764.65463351210815</v>
      </c>
      <c r="J1167" s="27">
        <f t="shared" si="37"/>
        <v>4310.30272735375</v>
      </c>
      <c r="K1167" s="26" t="str">
        <f t="shared" si="43"/>
        <v>Good</v>
      </c>
      <c r="L1167" s="25">
        <f t="shared" si="44"/>
        <v>1273</v>
      </c>
      <c r="M1167" s="25">
        <f t="shared" si="38"/>
        <v>674.62057901529738</v>
      </c>
      <c r="N1167" s="27">
        <f t="shared" si="39"/>
        <v>2778.601708374732</v>
      </c>
      <c r="O1167" s="12" t="str">
        <f t="shared" si="40"/>
        <v>Good</v>
      </c>
      <c r="P1167" s="27">
        <f t="shared" si="41"/>
        <v>1273</v>
      </c>
      <c r="Q1167" s="25">
        <f t="shared" si="42"/>
        <v>1273</v>
      </c>
    </row>
    <row r="1168" spans="6:17" ht="15.75" customHeight="1" x14ac:dyDescent="0.2">
      <c r="F1168" s="16">
        <v>44629.118403921275</v>
      </c>
      <c r="G1168" s="34">
        <v>44634.041305106563</v>
      </c>
      <c r="H1168" s="27">
        <v>1356</v>
      </c>
      <c r="I1168" s="27">
        <f t="shared" si="36"/>
        <v>-764.65463351210815</v>
      </c>
      <c r="J1168" s="27">
        <f t="shared" si="37"/>
        <v>4310.30272735375</v>
      </c>
      <c r="K1168" s="26" t="str">
        <f t="shared" si="43"/>
        <v>Good</v>
      </c>
      <c r="L1168" s="25">
        <f t="shared" si="44"/>
        <v>1356</v>
      </c>
      <c r="M1168" s="25">
        <f t="shared" si="38"/>
        <v>674.62057901529738</v>
      </c>
      <c r="N1168" s="27">
        <f t="shared" si="39"/>
        <v>2778.601708374732</v>
      </c>
      <c r="O1168" s="12" t="str">
        <f t="shared" si="40"/>
        <v>Good</v>
      </c>
      <c r="P1168" s="27">
        <f t="shared" si="41"/>
        <v>1356</v>
      </c>
      <c r="Q1168" s="25">
        <f t="shared" si="42"/>
        <v>1356</v>
      </c>
    </row>
    <row r="1169" spans="6:17" ht="15.75" customHeight="1" x14ac:dyDescent="0.2">
      <c r="F1169" s="16">
        <v>44628.563088613388</v>
      </c>
      <c r="G1169" s="34">
        <v>44631.716155755923</v>
      </c>
      <c r="H1169" s="27">
        <v>1299</v>
      </c>
      <c r="I1169" s="27">
        <f t="shared" si="36"/>
        <v>-764.65463351210815</v>
      </c>
      <c r="J1169" s="27">
        <f t="shared" si="37"/>
        <v>4310.30272735375</v>
      </c>
      <c r="K1169" s="26" t="str">
        <f t="shared" si="43"/>
        <v>Good</v>
      </c>
      <c r="L1169" s="25">
        <f t="shared" si="44"/>
        <v>1299</v>
      </c>
      <c r="M1169" s="25">
        <f t="shared" si="38"/>
        <v>674.62057901529738</v>
      </c>
      <c r="N1169" s="27">
        <f t="shared" si="39"/>
        <v>2778.601708374732</v>
      </c>
      <c r="O1169" s="12" t="str">
        <f t="shared" si="40"/>
        <v>Good</v>
      </c>
      <c r="P1169" s="27">
        <f t="shared" si="41"/>
        <v>1299</v>
      </c>
      <c r="Q1169" s="25">
        <f t="shared" si="42"/>
        <v>1299</v>
      </c>
    </row>
    <row r="1170" spans="6:17" ht="15.75" customHeight="1" x14ac:dyDescent="0.2">
      <c r="F1170" s="16">
        <v>44628.0146903434</v>
      </c>
      <c r="G1170" s="34">
        <v>44631.161826974581</v>
      </c>
      <c r="H1170" s="27">
        <v>1575</v>
      </c>
      <c r="I1170" s="27">
        <f t="shared" si="36"/>
        <v>-764.65463351210815</v>
      </c>
      <c r="J1170" s="27">
        <f t="shared" si="37"/>
        <v>4310.30272735375</v>
      </c>
      <c r="K1170" s="26" t="str">
        <f t="shared" si="43"/>
        <v>Good</v>
      </c>
      <c r="L1170" s="25">
        <f t="shared" si="44"/>
        <v>1575</v>
      </c>
      <c r="M1170" s="25">
        <f t="shared" si="38"/>
        <v>674.62057901529738</v>
      </c>
      <c r="N1170" s="27">
        <f t="shared" si="39"/>
        <v>2778.601708374732</v>
      </c>
      <c r="O1170" s="12" t="str">
        <f t="shared" si="40"/>
        <v>Good</v>
      </c>
      <c r="P1170" s="27">
        <f t="shared" si="41"/>
        <v>1575</v>
      </c>
      <c r="Q1170" s="25">
        <f t="shared" si="42"/>
        <v>1575</v>
      </c>
    </row>
    <row r="1171" spans="6:17" ht="15.75" customHeight="1" x14ac:dyDescent="0.2">
      <c r="F1171" s="16">
        <v>44627.428670587185</v>
      </c>
      <c r="G1171" s="34">
        <v>44630.572130014705</v>
      </c>
      <c r="H1171" s="27">
        <v>1399</v>
      </c>
      <c r="I1171" s="27">
        <f t="shared" si="36"/>
        <v>-764.65463351210815</v>
      </c>
      <c r="J1171" s="27">
        <f t="shared" si="37"/>
        <v>4310.30272735375</v>
      </c>
      <c r="K1171" s="26" t="str">
        <f t="shared" si="43"/>
        <v>Good</v>
      </c>
      <c r="L1171" s="25">
        <f t="shared" si="44"/>
        <v>1399</v>
      </c>
      <c r="M1171" s="25">
        <f t="shared" si="38"/>
        <v>674.62057901529738</v>
      </c>
      <c r="N1171" s="27">
        <f t="shared" si="39"/>
        <v>2778.601708374732</v>
      </c>
      <c r="O1171" s="12" t="str">
        <f t="shared" si="40"/>
        <v>Good</v>
      </c>
      <c r="P1171" s="27">
        <f t="shared" si="41"/>
        <v>1399</v>
      </c>
      <c r="Q1171" s="25">
        <f t="shared" si="42"/>
        <v>1399</v>
      </c>
    </row>
    <row r="1172" spans="6:17" ht="15.75" customHeight="1" x14ac:dyDescent="0.2">
      <c r="F1172" s="16">
        <v>44624.537073542626</v>
      </c>
      <c r="G1172" s="34">
        <v>44630.004547190008</v>
      </c>
      <c r="H1172" s="27">
        <v>1311</v>
      </c>
      <c r="I1172" s="27">
        <f t="shared" si="36"/>
        <v>-764.65463351210815</v>
      </c>
      <c r="J1172" s="27">
        <f t="shared" si="37"/>
        <v>4310.30272735375</v>
      </c>
      <c r="K1172" s="26" t="str">
        <f t="shared" si="43"/>
        <v>Good</v>
      </c>
      <c r="L1172" s="25">
        <f t="shared" si="44"/>
        <v>1311</v>
      </c>
      <c r="M1172" s="25">
        <f t="shared" si="38"/>
        <v>674.62057901529738</v>
      </c>
      <c r="N1172" s="27">
        <f t="shared" si="39"/>
        <v>2778.601708374732</v>
      </c>
      <c r="O1172" s="12" t="str">
        <f t="shared" si="40"/>
        <v>Good</v>
      </c>
      <c r="P1172" s="27">
        <f t="shared" si="41"/>
        <v>1311</v>
      </c>
      <c r="Q1172" s="25">
        <f t="shared" si="42"/>
        <v>1311</v>
      </c>
    </row>
    <row r="1173" spans="6:17" ht="15.75" customHeight="1" x14ac:dyDescent="0.2">
      <c r="F1173" s="16">
        <v>44623.952166750314</v>
      </c>
      <c r="G1173" s="34">
        <v>44629.448522751183</v>
      </c>
      <c r="H1173" s="27">
        <v>1520</v>
      </c>
      <c r="I1173" s="27">
        <f t="shared" si="36"/>
        <v>-764.65463351210815</v>
      </c>
      <c r="J1173" s="27">
        <f t="shared" si="37"/>
        <v>4310.30272735375</v>
      </c>
      <c r="K1173" s="26" t="str">
        <f t="shared" si="43"/>
        <v>Good</v>
      </c>
      <c r="L1173" s="25">
        <f t="shared" si="44"/>
        <v>1520</v>
      </c>
      <c r="M1173" s="25">
        <f t="shared" si="38"/>
        <v>674.62057901529738</v>
      </c>
      <c r="N1173" s="27">
        <f t="shared" si="39"/>
        <v>2778.601708374732</v>
      </c>
      <c r="O1173" s="12" t="str">
        <f t="shared" si="40"/>
        <v>Good</v>
      </c>
      <c r="P1173" s="27">
        <f t="shared" si="41"/>
        <v>1520</v>
      </c>
      <c r="Q1173" s="25">
        <f t="shared" si="42"/>
        <v>1520</v>
      </c>
    </row>
    <row r="1174" spans="6:17" ht="15.75" customHeight="1" x14ac:dyDescent="0.2">
      <c r="F1174" s="16">
        <v>44623.408670940451</v>
      </c>
      <c r="G1174" s="34">
        <v>44628.840388954297</v>
      </c>
      <c r="H1174" s="27">
        <v>1494</v>
      </c>
      <c r="I1174" s="27">
        <f t="shared" si="36"/>
        <v>-764.65463351210815</v>
      </c>
      <c r="J1174" s="27">
        <f t="shared" si="37"/>
        <v>4310.30272735375</v>
      </c>
      <c r="K1174" s="26" t="str">
        <f t="shared" si="43"/>
        <v>Good</v>
      </c>
      <c r="L1174" s="25">
        <f t="shared" si="44"/>
        <v>1494</v>
      </c>
      <c r="M1174" s="25">
        <f t="shared" si="38"/>
        <v>674.62057901529738</v>
      </c>
      <c r="N1174" s="27">
        <f t="shared" si="39"/>
        <v>2778.601708374732</v>
      </c>
      <c r="O1174" s="12" t="str">
        <f t="shared" si="40"/>
        <v>Good</v>
      </c>
      <c r="P1174" s="27">
        <f t="shared" si="41"/>
        <v>1494</v>
      </c>
      <c r="Q1174" s="25">
        <f t="shared" si="42"/>
        <v>1494</v>
      </c>
    </row>
    <row r="1175" spans="6:17" ht="15.75" customHeight="1" x14ac:dyDescent="0.2">
      <c r="F1175" s="16">
        <v>44622.845975360731</v>
      </c>
      <c r="G1175" s="34">
        <v>44628.305577876723</v>
      </c>
      <c r="H1175" s="27">
        <v>1368</v>
      </c>
      <c r="I1175" s="27">
        <f t="shared" si="36"/>
        <v>-764.65463351210815</v>
      </c>
      <c r="J1175" s="27">
        <f t="shared" si="37"/>
        <v>4310.30272735375</v>
      </c>
      <c r="K1175" s="26" t="str">
        <f t="shared" si="43"/>
        <v>Good</v>
      </c>
      <c r="L1175" s="25">
        <f t="shared" si="44"/>
        <v>1368</v>
      </c>
      <c r="M1175" s="25">
        <f t="shared" si="38"/>
        <v>674.62057901529738</v>
      </c>
      <c r="N1175" s="27">
        <f t="shared" si="39"/>
        <v>2778.601708374732</v>
      </c>
      <c r="O1175" s="12" t="str">
        <f t="shared" si="40"/>
        <v>Good</v>
      </c>
      <c r="P1175" s="27">
        <f t="shared" si="41"/>
        <v>1368</v>
      </c>
      <c r="Q1175" s="25">
        <f t="shared" si="42"/>
        <v>1368</v>
      </c>
    </row>
    <row r="1176" spans="6:17" ht="15.75" customHeight="1" x14ac:dyDescent="0.2">
      <c r="F1176" s="16">
        <v>44622.291776154299</v>
      </c>
      <c r="G1176" s="34">
        <v>44627.773119945545</v>
      </c>
      <c r="H1176" s="27">
        <v>1367</v>
      </c>
      <c r="I1176" s="27">
        <f t="shared" si="36"/>
        <v>-764.65463351210815</v>
      </c>
      <c r="J1176" s="27">
        <f t="shared" si="37"/>
        <v>4310.30272735375</v>
      </c>
      <c r="K1176" s="26" t="str">
        <f t="shared" si="43"/>
        <v>Good</v>
      </c>
      <c r="L1176" s="25">
        <f t="shared" si="44"/>
        <v>1367</v>
      </c>
      <c r="M1176" s="25">
        <f t="shared" si="38"/>
        <v>674.62057901529738</v>
      </c>
      <c r="N1176" s="27">
        <f t="shared" si="39"/>
        <v>2778.601708374732</v>
      </c>
      <c r="O1176" s="12" t="str">
        <f t="shared" si="40"/>
        <v>Good</v>
      </c>
      <c r="P1176" s="27">
        <f t="shared" si="41"/>
        <v>1367</v>
      </c>
      <c r="Q1176" s="25">
        <f t="shared" si="42"/>
        <v>1367</v>
      </c>
    </row>
    <row r="1177" spans="6:17" ht="15.75" customHeight="1" x14ac:dyDescent="0.2">
      <c r="F1177" s="16">
        <v>44621.756612920995</v>
      </c>
      <c r="G1177" s="34">
        <v>44627.218777822985</v>
      </c>
      <c r="H1177" s="27">
        <v>1629</v>
      </c>
      <c r="I1177" s="27">
        <f t="shared" si="36"/>
        <v>-764.65463351210815</v>
      </c>
      <c r="J1177" s="27">
        <f t="shared" si="37"/>
        <v>4310.30272735375</v>
      </c>
      <c r="K1177" s="26" t="str">
        <f t="shared" si="43"/>
        <v>Good</v>
      </c>
      <c r="L1177" s="25">
        <f t="shared" si="44"/>
        <v>1629</v>
      </c>
      <c r="M1177" s="25">
        <f t="shared" si="38"/>
        <v>674.62057901529738</v>
      </c>
      <c r="N1177" s="27">
        <f t="shared" si="39"/>
        <v>2778.601708374732</v>
      </c>
      <c r="O1177" s="12" t="str">
        <f t="shared" si="40"/>
        <v>Good</v>
      </c>
      <c r="P1177" s="27">
        <f t="shared" si="41"/>
        <v>1629</v>
      </c>
      <c r="Q1177" s="25">
        <f t="shared" si="42"/>
        <v>1629</v>
      </c>
    </row>
    <row r="1178" spans="6:17" ht="15.75" customHeight="1" x14ac:dyDescent="0.2">
      <c r="F1178" s="16">
        <v>44621.145622485237</v>
      </c>
      <c r="G1178" s="34">
        <v>44624.97255274839</v>
      </c>
      <c r="H1178" s="27">
        <v>1459</v>
      </c>
      <c r="I1178" s="27">
        <f t="shared" si="36"/>
        <v>-764.65463351210815</v>
      </c>
      <c r="J1178" s="27">
        <f t="shared" si="37"/>
        <v>4310.30272735375</v>
      </c>
      <c r="K1178" s="26" t="str">
        <f t="shared" si="43"/>
        <v>Good</v>
      </c>
      <c r="L1178" s="25">
        <f t="shared" si="44"/>
        <v>1459</v>
      </c>
      <c r="M1178" s="25">
        <f t="shared" si="38"/>
        <v>674.62057901529738</v>
      </c>
      <c r="N1178" s="27">
        <f t="shared" si="39"/>
        <v>2778.601708374732</v>
      </c>
      <c r="O1178" s="12" t="str">
        <f t="shared" si="40"/>
        <v>Good</v>
      </c>
      <c r="P1178" s="27">
        <f t="shared" si="41"/>
        <v>1459</v>
      </c>
      <c r="Q1178" s="25">
        <f t="shared" si="42"/>
        <v>1459</v>
      </c>
    </row>
    <row r="1179" spans="6:17" ht="15.75" customHeight="1" x14ac:dyDescent="0.2">
      <c r="F1179" s="16">
        <v>44620.570349666545</v>
      </c>
      <c r="G1179" s="34">
        <v>44624.429002040299</v>
      </c>
      <c r="H1179" s="27">
        <v>1660</v>
      </c>
      <c r="I1179" s="27">
        <f t="shared" si="36"/>
        <v>-764.65463351210815</v>
      </c>
      <c r="J1179" s="27">
        <f t="shared" si="37"/>
        <v>4310.30272735375</v>
      </c>
      <c r="K1179" s="26" t="str">
        <f t="shared" si="43"/>
        <v>Good</v>
      </c>
      <c r="L1179" s="25">
        <f t="shared" si="44"/>
        <v>1660</v>
      </c>
      <c r="M1179" s="25">
        <f t="shared" si="38"/>
        <v>674.62057901529738</v>
      </c>
      <c r="N1179" s="27">
        <f t="shared" si="39"/>
        <v>2778.601708374732</v>
      </c>
      <c r="O1179" s="12" t="str">
        <f t="shared" si="40"/>
        <v>Good</v>
      </c>
      <c r="P1179" s="27">
        <f t="shared" si="41"/>
        <v>1660</v>
      </c>
      <c r="Q1179" s="25">
        <f t="shared" si="42"/>
        <v>1660</v>
      </c>
    </row>
    <row r="1180" spans="6:17" ht="15.75" customHeight="1" x14ac:dyDescent="0.2">
      <c r="F1180" s="16">
        <v>44617.647470849224</v>
      </c>
      <c r="G1180" s="34">
        <v>44623.878837360702</v>
      </c>
      <c r="H1180" s="27">
        <v>1436</v>
      </c>
      <c r="I1180" s="27">
        <f t="shared" si="36"/>
        <v>-764.65463351210815</v>
      </c>
      <c r="J1180" s="27">
        <f t="shared" si="37"/>
        <v>4310.30272735375</v>
      </c>
      <c r="K1180" s="26" t="str">
        <f t="shared" si="43"/>
        <v>Good</v>
      </c>
      <c r="L1180" s="25">
        <f t="shared" si="44"/>
        <v>1436</v>
      </c>
      <c r="M1180" s="25">
        <f t="shared" si="38"/>
        <v>674.62057901529738</v>
      </c>
      <c r="N1180" s="27">
        <f t="shared" si="39"/>
        <v>2778.601708374732</v>
      </c>
      <c r="O1180" s="12" t="str">
        <f t="shared" si="40"/>
        <v>Good</v>
      </c>
      <c r="P1180" s="27">
        <f t="shared" si="41"/>
        <v>1436</v>
      </c>
      <c r="Q1180" s="25">
        <f t="shared" si="42"/>
        <v>1436</v>
      </c>
    </row>
    <row r="1181" spans="6:17" ht="15.75" customHeight="1" x14ac:dyDescent="0.2">
      <c r="F1181" s="16">
        <v>44617.047253540346</v>
      </c>
      <c r="G1181" s="34">
        <v>44623.314720900948</v>
      </c>
      <c r="H1181" s="27">
        <v>1570</v>
      </c>
      <c r="I1181" s="27">
        <f t="shared" si="36"/>
        <v>-764.65463351210815</v>
      </c>
      <c r="J1181" s="27">
        <f t="shared" si="37"/>
        <v>4310.30272735375</v>
      </c>
      <c r="K1181" s="26" t="str">
        <f t="shared" si="43"/>
        <v>Good</v>
      </c>
      <c r="L1181" s="25">
        <f t="shared" si="44"/>
        <v>1570</v>
      </c>
      <c r="M1181" s="25">
        <f t="shared" si="38"/>
        <v>674.62057901529738</v>
      </c>
      <c r="N1181" s="27">
        <f t="shared" si="39"/>
        <v>2778.601708374732</v>
      </c>
      <c r="O1181" s="12" t="str">
        <f t="shared" si="40"/>
        <v>Good</v>
      </c>
      <c r="P1181" s="27">
        <f t="shared" si="41"/>
        <v>1570</v>
      </c>
      <c r="Q1181" s="25">
        <f t="shared" si="42"/>
        <v>1570</v>
      </c>
    </row>
    <row r="1182" spans="6:17" ht="15.75" customHeight="1" x14ac:dyDescent="0.2">
      <c r="F1182" s="16">
        <v>44616.481095187381</v>
      </c>
      <c r="G1182" s="34">
        <v>44622.75567190435</v>
      </c>
      <c r="H1182" s="27">
        <v>1516</v>
      </c>
      <c r="I1182" s="27">
        <f t="shared" si="36"/>
        <v>-764.65463351210815</v>
      </c>
      <c r="J1182" s="27">
        <f t="shared" si="37"/>
        <v>4310.30272735375</v>
      </c>
      <c r="K1182" s="26" t="str">
        <f t="shared" si="43"/>
        <v>Good</v>
      </c>
      <c r="L1182" s="25">
        <f t="shared" si="44"/>
        <v>1516</v>
      </c>
      <c r="M1182" s="25">
        <f t="shared" si="38"/>
        <v>674.62057901529738</v>
      </c>
      <c r="N1182" s="27">
        <f t="shared" si="39"/>
        <v>2778.601708374732</v>
      </c>
      <c r="O1182" s="12" t="str">
        <f t="shared" si="40"/>
        <v>Good</v>
      </c>
      <c r="P1182" s="27">
        <f t="shared" si="41"/>
        <v>1516</v>
      </c>
      <c r="Q1182" s="25">
        <f t="shared" si="42"/>
        <v>1516</v>
      </c>
    </row>
    <row r="1183" spans="6:17" ht="15.75" customHeight="1" x14ac:dyDescent="0.2">
      <c r="F1183" s="16">
        <v>44615.901855968092</v>
      </c>
      <c r="G1183" s="34">
        <v>44622.152269507904</v>
      </c>
      <c r="H1183" s="27">
        <v>1555</v>
      </c>
      <c r="I1183" s="27">
        <f t="shared" si="36"/>
        <v>-764.65463351210815</v>
      </c>
      <c r="J1183" s="27">
        <f t="shared" si="37"/>
        <v>4310.30272735375</v>
      </c>
      <c r="K1183" s="26" t="str">
        <f t="shared" si="43"/>
        <v>Good</v>
      </c>
      <c r="L1183" s="25">
        <f t="shared" si="44"/>
        <v>1555</v>
      </c>
      <c r="M1183" s="25">
        <f t="shared" si="38"/>
        <v>674.62057901529738</v>
      </c>
      <c r="N1183" s="27">
        <f t="shared" si="39"/>
        <v>2778.601708374732</v>
      </c>
      <c r="O1183" s="12" t="str">
        <f t="shared" si="40"/>
        <v>Good</v>
      </c>
      <c r="P1183" s="27">
        <f t="shared" si="41"/>
        <v>1555</v>
      </c>
      <c r="Q1183" s="25">
        <f t="shared" si="42"/>
        <v>1555</v>
      </c>
    </row>
    <row r="1184" spans="6:17" ht="15.75" customHeight="1" x14ac:dyDescent="0.2">
      <c r="F1184" s="16">
        <v>44615.322127898762</v>
      </c>
      <c r="G1184" s="34">
        <v>44621.608325408975</v>
      </c>
      <c r="H1184" s="27">
        <v>1702</v>
      </c>
      <c r="I1184" s="27">
        <f t="shared" si="36"/>
        <v>-764.65463351210815</v>
      </c>
      <c r="J1184" s="27">
        <f t="shared" si="37"/>
        <v>4310.30272735375</v>
      </c>
      <c r="K1184" s="26" t="str">
        <f t="shared" si="43"/>
        <v>Good</v>
      </c>
      <c r="L1184" s="25">
        <f t="shared" si="44"/>
        <v>1702</v>
      </c>
      <c r="M1184" s="25">
        <f t="shared" si="38"/>
        <v>674.62057901529738</v>
      </c>
      <c r="N1184" s="27">
        <f t="shared" si="39"/>
        <v>2778.601708374732</v>
      </c>
      <c r="O1184" s="12" t="str">
        <f t="shared" si="40"/>
        <v>Good</v>
      </c>
      <c r="P1184" s="27">
        <f t="shared" si="41"/>
        <v>1702</v>
      </c>
      <c r="Q1184" s="25">
        <f t="shared" si="42"/>
        <v>1702</v>
      </c>
    </row>
    <row r="1185" spans="6:17" ht="15.75" customHeight="1" x14ac:dyDescent="0.2">
      <c r="F1185" s="16">
        <v>44614.709522947109</v>
      </c>
      <c r="G1185" s="34">
        <v>44621.057059203362</v>
      </c>
      <c r="H1185" s="27">
        <v>1426</v>
      </c>
      <c r="I1185" s="27">
        <f t="shared" si="36"/>
        <v>-764.65463351210815</v>
      </c>
      <c r="J1185" s="27">
        <f t="shared" si="37"/>
        <v>4310.30272735375</v>
      </c>
      <c r="K1185" s="26" t="str">
        <f t="shared" si="43"/>
        <v>Good</v>
      </c>
      <c r="L1185" s="25">
        <f t="shared" si="44"/>
        <v>1426</v>
      </c>
      <c r="M1185" s="25">
        <f t="shared" si="38"/>
        <v>674.62057901529738</v>
      </c>
      <c r="N1185" s="27">
        <f t="shared" si="39"/>
        <v>2778.601708374732</v>
      </c>
      <c r="O1185" s="12" t="str">
        <f t="shared" si="40"/>
        <v>Good</v>
      </c>
      <c r="P1185" s="27">
        <f t="shared" si="41"/>
        <v>1426</v>
      </c>
      <c r="Q1185" s="25">
        <f t="shared" si="42"/>
        <v>1426</v>
      </c>
    </row>
    <row r="1186" spans="6:17" ht="15.75" customHeight="1" x14ac:dyDescent="0.2">
      <c r="F1186" s="16">
        <v>44614.112388426453</v>
      </c>
      <c r="G1186" s="34">
        <v>44620.466960569815</v>
      </c>
      <c r="H1186" s="27">
        <v>1621</v>
      </c>
      <c r="I1186" s="27">
        <f t="shared" si="36"/>
        <v>-764.65463351210815</v>
      </c>
      <c r="J1186" s="27">
        <f t="shared" si="37"/>
        <v>4310.30272735375</v>
      </c>
      <c r="K1186" s="26" t="str">
        <f t="shared" si="43"/>
        <v>Good</v>
      </c>
      <c r="L1186" s="25">
        <f t="shared" si="44"/>
        <v>1621</v>
      </c>
      <c r="M1186" s="25">
        <f t="shared" si="38"/>
        <v>674.62057901529738</v>
      </c>
      <c r="N1186" s="27">
        <f t="shared" si="39"/>
        <v>2778.601708374732</v>
      </c>
      <c r="O1186" s="12" t="str">
        <f t="shared" si="40"/>
        <v>Good</v>
      </c>
      <c r="P1186" s="27">
        <f t="shared" si="41"/>
        <v>1621</v>
      </c>
      <c r="Q1186" s="25">
        <f t="shared" si="42"/>
        <v>1621</v>
      </c>
    </row>
    <row r="1187" spans="6:17" ht="15.75" customHeight="1" x14ac:dyDescent="0.2">
      <c r="F1187" s="16">
        <v>44613.500619647384</v>
      </c>
      <c r="G1187" s="34">
        <v>44617.53624578147</v>
      </c>
      <c r="H1187" s="27">
        <v>1606</v>
      </c>
      <c r="I1187" s="27">
        <f t="shared" si="36"/>
        <v>-764.65463351210815</v>
      </c>
      <c r="J1187" s="27">
        <f t="shared" si="37"/>
        <v>4310.30272735375</v>
      </c>
      <c r="K1187" s="26" t="str">
        <f t="shared" si="43"/>
        <v>Good</v>
      </c>
      <c r="L1187" s="25">
        <f t="shared" si="44"/>
        <v>1606</v>
      </c>
      <c r="M1187" s="25">
        <f t="shared" si="38"/>
        <v>674.62057901529738</v>
      </c>
      <c r="N1187" s="27">
        <f t="shared" si="39"/>
        <v>2778.601708374732</v>
      </c>
      <c r="O1187" s="12" t="str">
        <f t="shared" si="40"/>
        <v>Good</v>
      </c>
      <c r="P1187" s="27">
        <f t="shared" si="41"/>
        <v>1606</v>
      </c>
      <c r="Q1187" s="25">
        <f t="shared" si="42"/>
        <v>1606</v>
      </c>
    </row>
    <row r="1188" spans="6:17" ht="15.75" customHeight="1" x14ac:dyDescent="0.2">
      <c r="F1188" s="16">
        <v>44610.609458692546</v>
      </c>
      <c r="G1188" s="34">
        <v>44616.958617030468</v>
      </c>
      <c r="H1188" s="27">
        <v>1800</v>
      </c>
      <c r="I1188" s="27">
        <f t="shared" si="36"/>
        <v>-764.65463351210815</v>
      </c>
      <c r="J1188" s="27">
        <f t="shared" si="37"/>
        <v>4310.30272735375</v>
      </c>
      <c r="K1188" s="26" t="str">
        <f t="shared" si="43"/>
        <v>Good</v>
      </c>
      <c r="L1188" s="25">
        <f t="shared" si="44"/>
        <v>1800</v>
      </c>
      <c r="M1188" s="25">
        <f t="shared" si="38"/>
        <v>674.62057901529738</v>
      </c>
      <c r="N1188" s="27">
        <f t="shared" si="39"/>
        <v>2778.601708374732</v>
      </c>
      <c r="O1188" s="12" t="str">
        <f t="shared" si="40"/>
        <v>Good</v>
      </c>
      <c r="P1188" s="27">
        <f t="shared" si="41"/>
        <v>1800</v>
      </c>
      <c r="Q1188" s="25">
        <f t="shared" si="42"/>
        <v>1800</v>
      </c>
    </row>
    <row r="1189" spans="6:17" ht="15.75" customHeight="1" x14ac:dyDescent="0.2">
      <c r="F1189" s="16">
        <v>44610.040976759978</v>
      </c>
      <c r="G1189" s="34">
        <v>44616.370375490646</v>
      </c>
      <c r="H1189" s="27">
        <v>1629</v>
      </c>
      <c r="I1189" s="27">
        <f t="shared" si="36"/>
        <v>-764.65463351210815</v>
      </c>
      <c r="J1189" s="27">
        <f t="shared" si="37"/>
        <v>4310.30272735375</v>
      </c>
      <c r="K1189" s="26" t="str">
        <f t="shared" si="43"/>
        <v>Good</v>
      </c>
      <c r="L1189" s="25">
        <f t="shared" si="44"/>
        <v>1629</v>
      </c>
      <c r="M1189" s="25">
        <f t="shared" si="38"/>
        <v>674.62057901529738</v>
      </c>
      <c r="N1189" s="27">
        <f t="shared" si="39"/>
        <v>2778.601708374732</v>
      </c>
      <c r="O1189" s="12" t="str">
        <f t="shared" si="40"/>
        <v>Good</v>
      </c>
      <c r="P1189" s="27">
        <f t="shared" si="41"/>
        <v>1629</v>
      </c>
      <c r="Q1189" s="25">
        <f t="shared" si="42"/>
        <v>1629</v>
      </c>
    </row>
    <row r="1190" spans="6:17" ht="15.75" customHeight="1" x14ac:dyDescent="0.2">
      <c r="F1190" s="16">
        <v>44609.470715146497</v>
      </c>
      <c r="G1190" s="34">
        <v>44615.781900020927</v>
      </c>
      <c r="H1190" s="27">
        <v>1707</v>
      </c>
      <c r="I1190" s="27">
        <f t="shared" si="36"/>
        <v>-764.65463351210815</v>
      </c>
      <c r="J1190" s="27">
        <f t="shared" si="37"/>
        <v>4310.30272735375</v>
      </c>
      <c r="K1190" s="26" t="str">
        <f t="shared" si="43"/>
        <v>Good</v>
      </c>
      <c r="L1190" s="25">
        <f t="shared" si="44"/>
        <v>1707</v>
      </c>
      <c r="M1190" s="25">
        <f t="shared" si="38"/>
        <v>674.62057901529738</v>
      </c>
      <c r="N1190" s="27">
        <f t="shared" si="39"/>
        <v>2778.601708374732</v>
      </c>
      <c r="O1190" s="12" t="str">
        <f t="shared" si="40"/>
        <v>Good</v>
      </c>
      <c r="P1190" s="27">
        <f t="shared" si="41"/>
        <v>1707</v>
      </c>
      <c r="Q1190" s="25">
        <f t="shared" si="42"/>
        <v>1707</v>
      </c>
    </row>
    <row r="1191" spans="6:17" ht="15.75" customHeight="1" x14ac:dyDescent="0.2">
      <c r="F1191" s="16">
        <v>44608.861593573572</v>
      </c>
      <c r="G1191" s="34">
        <v>44615.185523987027</v>
      </c>
      <c r="H1191" s="27">
        <v>1653</v>
      </c>
      <c r="I1191" s="27">
        <f t="shared" si="36"/>
        <v>-764.65463351210815</v>
      </c>
      <c r="J1191" s="27">
        <f t="shared" si="37"/>
        <v>4310.30272735375</v>
      </c>
      <c r="K1191" s="26" t="str">
        <f t="shared" si="43"/>
        <v>Good</v>
      </c>
      <c r="L1191" s="25">
        <f t="shared" si="44"/>
        <v>1653</v>
      </c>
      <c r="M1191" s="25">
        <f t="shared" si="38"/>
        <v>674.62057901529738</v>
      </c>
      <c r="N1191" s="27">
        <f t="shared" si="39"/>
        <v>2778.601708374732</v>
      </c>
      <c r="O1191" s="12" t="str">
        <f t="shared" si="40"/>
        <v>Good</v>
      </c>
      <c r="P1191" s="27">
        <f t="shared" si="41"/>
        <v>1653</v>
      </c>
      <c r="Q1191" s="25">
        <f t="shared" si="42"/>
        <v>1653</v>
      </c>
    </row>
    <row r="1192" spans="6:17" ht="15.75" customHeight="1" x14ac:dyDescent="0.2">
      <c r="F1192" s="16">
        <v>44608.291102992182</v>
      </c>
      <c r="G1192" s="34">
        <v>44614.630833202995</v>
      </c>
      <c r="H1192" s="27">
        <v>1902</v>
      </c>
      <c r="I1192" s="27">
        <f t="shared" si="36"/>
        <v>-764.65463351210815</v>
      </c>
      <c r="J1192" s="27">
        <f t="shared" si="37"/>
        <v>4310.30272735375</v>
      </c>
      <c r="K1192" s="26" t="str">
        <f t="shared" si="43"/>
        <v>Good</v>
      </c>
      <c r="L1192" s="25">
        <f t="shared" si="44"/>
        <v>1902</v>
      </c>
      <c r="M1192" s="25">
        <f t="shared" si="38"/>
        <v>674.62057901529738</v>
      </c>
      <c r="N1192" s="27">
        <f t="shared" si="39"/>
        <v>2778.601708374732</v>
      </c>
      <c r="O1192" s="12" t="str">
        <f t="shared" si="40"/>
        <v>Good</v>
      </c>
      <c r="P1192" s="27">
        <f t="shared" si="41"/>
        <v>1902</v>
      </c>
      <c r="Q1192" s="25">
        <f t="shared" si="42"/>
        <v>1902</v>
      </c>
    </row>
    <row r="1193" spans="6:17" ht="15.75" customHeight="1" x14ac:dyDescent="0.2">
      <c r="F1193" s="16">
        <v>44607.737194584493</v>
      </c>
      <c r="G1193" s="34">
        <v>44614.100070286411</v>
      </c>
      <c r="H1193" s="27">
        <v>1641</v>
      </c>
      <c r="I1193" s="27">
        <f t="shared" si="36"/>
        <v>-764.65463351210815</v>
      </c>
      <c r="J1193" s="27">
        <f t="shared" si="37"/>
        <v>4310.30272735375</v>
      </c>
      <c r="K1193" s="26" t="str">
        <f t="shared" si="43"/>
        <v>Good</v>
      </c>
      <c r="L1193" s="25">
        <f t="shared" si="44"/>
        <v>1641</v>
      </c>
      <c r="M1193" s="25">
        <f t="shared" si="38"/>
        <v>674.62057901529738</v>
      </c>
      <c r="N1193" s="27">
        <f t="shared" si="39"/>
        <v>2778.601708374732</v>
      </c>
      <c r="O1193" s="12" t="str">
        <f t="shared" si="40"/>
        <v>Good</v>
      </c>
      <c r="P1193" s="27">
        <f t="shared" si="41"/>
        <v>1641</v>
      </c>
      <c r="Q1193" s="25">
        <f t="shared" si="42"/>
        <v>1641</v>
      </c>
    </row>
    <row r="1194" spans="6:17" ht="15.75" customHeight="1" x14ac:dyDescent="0.2">
      <c r="F1194" s="16">
        <v>44607.127367234883</v>
      </c>
      <c r="G1194" s="34">
        <v>44613.494416402114</v>
      </c>
      <c r="H1194" s="27">
        <v>1896</v>
      </c>
      <c r="I1194" s="27">
        <f t="shared" si="36"/>
        <v>-764.65463351210815</v>
      </c>
      <c r="J1194" s="27">
        <f t="shared" si="37"/>
        <v>4310.30272735375</v>
      </c>
      <c r="K1194" s="26" t="str">
        <f t="shared" si="43"/>
        <v>Good</v>
      </c>
      <c r="L1194" s="25">
        <f t="shared" si="44"/>
        <v>1896</v>
      </c>
      <c r="M1194" s="25">
        <f t="shared" si="38"/>
        <v>674.62057901529738</v>
      </c>
      <c r="N1194" s="27">
        <f t="shared" si="39"/>
        <v>2778.601708374732</v>
      </c>
      <c r="O1194" s="12" t="str">
        <f t="shared" si="40"/>
        <v>Good</v>
      </c>
      <c r="P1194" s="27">
        <f t="shared" si="41"/>
        <v>1896</v>
      </c>
      <c r="Q1194" s="25">
        <f t="shared" si="42"/>
        <v>1896</v>
      </c>
    </row>
    <row r="1195" spans="6:17" ht="15.75" customHeight="1" x14ac:dyDescent="0.2">
      <c r="F1195" s="16">
        <v>44606.554753037082</v>
      </c>
      <c r="G1195" s="34">
        <v>44610.656853201137</v>
      </c>
      <c r="H1195" s="27">
        <v>1751</v>
      </c>
      <c r="I1195" s="27">
        <f t="shared" si="36"/>
        <v>-764.65463351210815</v>
      </c>
      <c r="J1195" s="27">
        <f t="shared" si="37"/>
        <v>4310.30272735375</v>
      </c>
      <c r="K1195" s="26" t="str">
        <f t="shared" si="43"/>
        <v>Good</v>
      </c>
      <c r="L1195" s="25">
        <f t="shared" si="44"/>
        <v>1751</v>
      </c>
      <c r="M1195" s="25">
        <f t="shared" si="38"/>
        <v>674.62057901529738</v>
      </c>
      <c r="N1195" s="27">
        <f t="shared" si="39"/>
        <v>2778.601708374732</v>
      </c>
      <c r="O1195" s="12" t="str">
        <f t="shared" si="40"/>
        <v>Good</v>
      </c>
      <c r="P1195" s="27">
        <f t="shared" si="41"/>
        <v>1751</v>
      </c>
      <c r="Q1195" s="25">
        <f t="shared" si="42"/>
        <v>1751</v>
      </c>
    </row>
    <row r="1196" spans="6:17" ht="15.75" customHeight="1" x14ac:dyDescent="0.2">
      <c r="F1196" s="16">
        <v>44603.687496051345</v>
      </c>
      <c r="G1196" s="34">
        <v>44610.067171880335</v>
      </c>
      <c r="H1196" s="27">
        <v>1652</v>
      </c>
      <c r="I1196" s="27">
        <f t="shared" si="36"/>
        <v>-764.65463351210815</v>
      </c>
      <c r="J1196" s="27">
        <f t="shared" si="37"/>
        <v>4310.30272735375</v>
      </c>
      <c r="K1196" s="26" t="str">
        <f t="shared" si="43"/>
        <v>Good</v>
      </c>
      <c r="L1196" s="25">
        <f t="shared" si="44"/>
        <v>1652</v>
      </c>
      <c r="M1196" s="25">
        <f t="shared" si="38"/>
        <v>674.62057901529738</v>
      </c>
      <c r="N1196" s="27">
        <f t="shared" si="39"/>
        <v>2778.601708374732</v>
      </c>
      <c r="O1196" s="12" t="str">
        <f t="shared" si="40"/>
        <v>Good</v>
      </c>
      <c r="P1196" s="27">
        <f t="shared" si="41"/>
        <v>1652</v>
      </c>
      <c r="Q1196" s="25">
        <f t="shared" si="42"/>
        <v>1652</v>
      </c>
    </row>
    <row r="1197" spans="6:17" ht="15.75" customHeight="1" x14ac:dyDescent="0.2">
      <c r="F1197" s="16">
        <v>44603.096049701307</v>
      </c>
      <c r="G1197" s="34">
        <v>44609.52945606476</v>
      </c>
      <c r="H1197" s="27">
        <v>1661</v>
      </c>
      <c r="I1197" s="27">
        <f t="shared" si="36"/>
        <v>-764.65463351210815</v>
      </c>
      <c r="J1197" s="27">
        <f t="shared" si="37"/>
        <v>4310.30272735375</v>
      </c>
      <c r="K1197" s="26" t="str">
        <f t="shared" si="43"/>
        <v>Good</v>
      </c>
      <c r="L1197" s="25">
        <f t="shared" si="44"/>
        <v>1661</v>
      </c>
      <c r="M1197" s="25">
        <f t="shared" si="38"/>
        <v>674.62057901529738</v>
      </c>
      <c r="N1197" s="27">
        <f t="shared" si="39"/>
        <v>2778.601708374732</v>
      </c>
      <c r="O1197" s="12" t="str">
        <f t="shared" si="40"/>
        <v>Good</v>
      </c>
      <c r="P1197" s="27">
        <f t="shared" si="41"/>
        <v>1661</v>
      </c>
      <c r="Q1197" s="25">
        <f t="shared" si="42"/>
        <v>1661</v>
      </c>
    </row>
    <row r="1198" spans="6:17" ht="15.75" customHeight="1" x14ac:dyDescent="0.2">
      <c r="F1198" s="16">
        <v>44602.48815366545</v>
      </c>
      <c r="G1198" s="34">
        <v>44608.994605387466</v>
      </c>
      <c r="H1198" s="27">
        <v>1934</v>
      </c>
      <c r="I1198" s="27">
        <f t="shared" si="36"/>
        <v>-764.65463351210815</v>
      </c>
      <c r="J1198" s="27">
        <f t="shared" si="37"/>
        <v>4310.30272735375</v>
      </c>
      <c r="K1198" s="26" t="str">
        <f t="shared" si="43"/>
        <v>Good</v>
      </c>
      <c r="L1198" s="25">
        <f t="shared" si="44"/>
        <v>1934</v>
      </c>
      <c r="M1198" s="25">
        <f t="shared" si="38"/>
        <v>674.62057901529738</v>
      </c>
      <c r="N1198" s="27">
        <f t="shared" si="39"/>
        <v>2778.601708374732</v>
      </c>
      <c r="O1198" s="12" t="str">
        <f t="shared" si="40"/>
        <v>Good</v>
      </c>
      <c r="P1198" s="27">
        <f t="shared" si="41"/>
        <v>1934</v>
      </c>
      <c r="Q1198" s="25">
        <f t="shared" si="42"/>
        <v>1934</v>
      </c>
    </row>
    <row r="1199" spans="6:17" ht="15.75" customHeight="1" x14ac:dyDescent="0.2">
      <c r="F1199" s="16">
        <v>44601.886881643331</v>
      </c>
      <c r="G1199" s="34">
        <v>44608.456811387245</v>
      </c>
      <c r="H1199" s="27">
        <v>1648</v>
      </c>
      <c r="I1199" s="27">
        <f t="shared" si="36"/>
        <v>-764.65463351210815</v>
      </c>
      <c r="J1199" s="27">
        <f t="shared" si="37"/>
        <v>4310.30272735375</v>
      </c>
      <c r="K1199" s="26" t="str">
        <f t="shared" si="43"/>
        <v>Good</v>
      </c>
      <c r="L1199" s="25">
        <f t="shared" si="44"/>
        <v>1648</v>
      </c>
      <c r="M1199" s="25">
        <f t="shared" si="38"/>
        <v>674.62057901529738</v>
      </c>
      <c r="N1199" s="27">
        <f t="shared" si="39"/>
        <v>2778.601708374732</v>
      </c>
      <c r="O1199" s="12" t="str">
        <f t="shared" si="40"/>
        <v>Good</v>
      </c>
      <c r="P1199" s="27">
        <f t="shared" si="41"/>
        <v>1648</v>
      </c>
      <c r="Q1199" s="25">
        <f t="shared" si="42"/>
        <v>1648</v>
      </c>
    </row>
    <row r="1200" spans="6:17" ht="15.75" customHeight="1" x14ac:dyDescent="0.2">
      <c r="F1200" s="16">
        <v>44601.321730525211</v>
      </c>
      <c r="G1200" s="34">
        <v>44607.851432900658</v>
      </c>
      <c r="H1200" s="27">
        <v>1867</v>
      </c>
      <c r="I1200" s="27">
        <f t="shared" si="36"/>
        <v>-764.65463351210815</v>
      </c>
      <c r="J1200" s="27">
        <f t="shared" si="37"/>
        <v>4310.30272735375</v>
      </c>
      <c r="K1200" s="26" t="str">
        <f t="shared" si="43"/>
        <v>Good</v>
      </c>
      <c r="L1200" s="25">
        <f t="shared" si="44"/>
        <v>1867</v>
      </c>
      <c r="M1200" s="25">
        <f t="shared" si="38"/>
        <v>674.62057901529738</v>
      </c>
      <c r="N1200" s="27">
        <f t="shared" si="39"/>
        <v>2778.601708374732</v>
      </c>
      <c r="O1200" s="12" t="str">
        <f t="shared" si="40"/>
        <v>Good</v>
      </c>
      <c r="P1200" s="27">
        <f t="shared" si="41"/>
        <v>1867</v>
      </c>
      <c r="Q1200" s="25">
        <f t="shared" si="42"/>
        <v>1867</v>
      </c>
    </row>
    <row r="1201" spans="6:17" ht="15.75" customHeight="1" x14ac:dyDescent="0.2">
      <c r="F1201" s="16">
        <v>44600.721422337723</v>
      </c>
      <c r="G1201" s="34">
        <v>44607.2507662305</v>
      </c>
      <c r="H1201" s="27">
        <v>1930</v>
      </c>
      <c r="I1201" s="27">
        <f t="shared" si="36"/>
        <v>-764.65463351210815</v>
      </c>
      <c r="J1201" s="27">
        <f t="shared" si="37"/>
        <v>4310.30272735375</v>
      </c>
      <c r="K1201" s="26" t="str">
        <f t="shared" si="43"/>
        <v>Good</v>
      </c>
      <c r="L1201" s="25">
        <f t="shared" si="44"/>
        <v>1930</v>
      </c>
      <c r="M1201" s="25">
        <f t="shared" si="38"/>
        <v>674.62057901529738</v>
      </c>
      <c r="N1201" s="27">
        <f t="shared" si="39"/>
        <v>2778.601708374732</v>
      </c>
      <c r="O1201" s="12" t="str">
        <f t="shared" si="40"/>
        <v>Good</v>
      </c>
      <c r="P1201" s="27">
        <f t="shared" si="41"/>
        <v>1930</v>
      </c>
      <c r="Q1201" s="25">
        <f t="shared" si="42"/>
        <v>1930</v>
      </c>
    </row>
    <row r="1202" spans="6:17" ht="15.75" customHeight="1" x14ac:dyDescent="0.2">
      <c r="F1202" s="16">
        <v>44600.124250946959</v>
      </c>
      <c r="G1202" s="34">
        <v>44606.670201641551</v>
      </c>
      <c r="H1202" s="27">
        <v>1931</v>
      </c>
      <c r="I1202" s="27">
        <f t="shared" si="36"/>
        <v>-764.65463351210815</v>
      </c>
      <c r="J1202" s="27">
        <f t="shared" si="37"/>
        <v>4310.30272735375</v>
      </c>
      <c r="K1202" s="26" t="str">
        <f t="shared" si="43"/>
        <v>Good</v>
      </c>
      <c r="L1202" s="25">
        <f t="shared" si="44"/>
        <v>1931</v>
      </c>
      <c r="M1202" s="25">
        <f t="shared" si="38"/>
        <v>674.62057901529738</v>
      </c>
      <c r="N1202" s="27">
        <f t="shared" si="39"/>
        <v>2778.601708374732</v>
      </c>
      <c r="O1202" s="12" t="str">
        <f t="shared" si="40"/>
        <v>Good</v>
      </c>
      <c r="P1202" s="27">
        <f t="shared" si="41"/>
        <v>1931</v>
      </c>
      <c r="Q1202" s="25">
        <f t="shared" si="42"/>
        <v>1931</v>
      </c>
    </row>
    <row r="1203" spans="6:17" ht="15.75" customHeight="1" x14ac:dyDescent="0.2">
      <c r="F1203" s="16">
        <v>44599.513782948212</v>
      </c>
      <c r="G1203" s="34">
        <v>44606.138298530037</v>
      </c>
      <c r="H1203" s="27">
        <v>1861</v>
      </c>
      <c r="I1203" s="27">
        <f t="shared" si="36"/>
        <v>-764.65463351210815</v>
      </c>
      <c r="J1203" s="27">
        <f t="shared" si="37"/>
        <v>4310.30272735375</v>
      </c>
      <c r="K1203" s="26" t="str">
        <f t="shared" si="43"/>
        <v>Good</v>
      </c>
      <c r="L1203" s="25">
        <f t="shared" si="44"/>
        <v>1861</v>
      </c>
      <c r="M1203" s="25">
        <f t="shared" si="38"/>
        <v>674.62057901529738</v>
      </c>
      <c r="N1203" s="27">
        <f t="shared" si="39"/>
        <v>2778.601708374732</v>
      </c>
      <c r="O1203" s="12" t="str">
        <f t="shared" si="40"/>
        <v>Good</v>
      </c>
      <c r="P1203" s="27">
        <f t="shared" si="41"/>
        <v>1861</v>
      </c>
      <c r="Q1203" s="25">
        <f t="shared" si="42"/>
        <v>1861</v>
      </c>
    </row>
    <row r="1204" spans="6:17" ht="15.75" customHeight="1" x14ac:dyDescent="0.2">
      <c r="F1204" s="16">
        <v>44596.605718026782</v>
      </c>
      <c r="G1204" s="34">
        <v>44603.889108809621</v>
      </c>
      <c r="H1204" s="27">
        <v>2119</v>
      </c>
      <c r="I1204" s="27">
        <f t="shared" si="36"/>
        <v>-764.65463351210815</v>
      </c>
      <c r="J1204" s="27">
        <f t="shared" si="37"/>
        <v>4310.30272735375</v>
      </c>
      <c r="K1204" s="26" t="str">
        <f t="shared" si="43"/>
        <v>Good</v>
      </c>
      <c r="L1204" s="25">
        <f t="shared" si="44"/>
        <v>2119</v>
      </c>
      <c r="M1204" s="25">
        <f t="shared" si="38"/>
        <v>674.62057901529738</v>
      </c>
      <c r="N1204" s="27">
        <f t="shared" si="39"/>
        <v>2778.601708374732</v>
      </c>
      <c r="O1204" s="12" t="str">
        <f t="shared" si="40"/>
        <v>Good</v>
      </c>
      <c r="P1204" s="27">
        <f t="shared" si="41"/>
        <v>2119</v>
      </c>
      <c r="Q1204" s="25">
        <f t="shared" si="42"/>
        <v>2119</v>
      </c>
    </row>
    <row r="1205" spans="6:17" ht="15.75" customHeight="1" x14ac:dyDescent="0.2">
      <c r="F1205" s="16">
        <v>44596.001400542082</v>
      </c>
      <c r="G1205" s="34">
        <v>44603.318192248647</v>
      </c>
      <c r="H1205" s="27">
        <v>1941</v>
      </c>
      <c r="I1205" s="27">
        <f t="shared" si="36"/>
        <v>-764.65463351210815</v>
      </c>
      <c r="J1205" s="27">
        <f t="shared" si="37"/>
        <v>4310.30272735375</v>
      </c>
      <c r="K1205" s="26" t="str">
        <f t="shared" si="43"/>
        <v>Good</v>
      </c>
      <c r="L1205" s="25">
        <f t="shared" si="44"/>
        <v>1941</v>
      </c>
      <c r="M1205" s="25">
        <f t="shared" si="38"/>
        <v>674.62057901529738</v>
      </c>
      <c r="N1205" s="27">
        <f t="shared" si="39"/>
        <v>2778.601708374732</v>
      </c>
      <c r="O1205" s="12" t="str">
        <f t="shared" si="40"/>
        <v>Good</v>
      </c>
      <c r="P1205" s="27">
        <f t="shared" si="41"/>
        <v>1941</v>
      </c>
      <c r="Q1205" s="25">
        <f t="shared" si="42"/>
        <v>1941</v>
      </c>
    </row>
    <row r="1206" spans="6:17" ht="15.75" customHeight="1" x14ac:dyDescent="0.2">
      <c r="F1206" s="16">
        <v>44595.426169448619</v>
      </c>
      <c r="G1206" s="34">
        <v>44602.751793156203</v>
      </c>
      <c r="H1206" s="27">
        <v>1897</v>
      </c>
      <c r="I1206" s="27">
        <f t="shared" si="36"/>
        <v>-764.65463351210815</v>
      </c>
      <c r="J1206" s="27">
        <f t="shared" si="37"/>
        <v>4310.30272735375</v>
      </c>
      <c r="K1206" s="26" t="str">
        <f t="shared" si="43"/>
        <v>Good</v>
      </c>
      <c r="L1206" s="25">
        <f t="shared" si="44"/>
        <v>1897</v>
      </c>
      <c r="M1206" s="25">
        <f t="shared" si="38"/>
        <v>674.62057901529738</v>
      </c>
      <c r="N1206" s="27">
        <f t="shared" si="39"/>
        <v>2778.601708374732</v>
      </c>
      <c r="O1206" s="12" t="str">
        <f t="shared" si="40"/>
        <v>Good</v>
      </c>
      <c r="P1206" s="27">
        <f t="shared" si="41"/>
        <v>1897</v>
      </c>
      <c r="Q1206" s="25">
        <f t="shared" si="42"/>
        <v>1897</v>
      </c>
    </row>
    <row r="1207" spans="6:17" ht="15.75" customHeight="1" x14ac:dyDescent="0.2">
      <c r="F1207" s="16">
        <v>44594.874551264882</v>
      </c>
      <c r="G1207" s="34">
        <v>44602.201767210761</v>
      </c>
      <c r="H1207" s="27">
        <v>1844</v>
      </c>
      <c r="I1207" s="27">
        <f t="shared" si="36"/>
        <v>-764.65463351210815</v>
      </c>
      <c r="J1207" s="27">
        <f t="shared" si="37"/>
        <v>4310.30272735375</v>
      </c>
      <c r="K1207" s="26" t="str">
        <f t="shared" si="43"/>
        <v>Good</v>
      </c>
      <c r="L1207" s="25">
        <f t="shared" si="44"/>
        <v>1844</v>
      </c>
      <c r="M1207" s="25">
        <f t="shared" si="38"/>
        <v>674.62057901529738</v>
      </c>
      <c r="N1207" s="27">
        <f t="shared" si="39"/>
        <v>2778.601708374732</v>
      </c>
      <c r="O1207" s="12" t="str">
        <f t="shared" si="40"/>
        <v>Good</v>
      </c>
      <c r="P1207" s="27">
        <f t="shared" si="41"/>
        <v>1844</v>
      </c>
      <c r="Q1207" s="25">
        <f t="shared" si="42"/>
        <v>1844</v>
      </c>
    </row>
    <row r="1208" spans="6:17" ht="15.75" customHeight="1" x14ac:dyDescent="0.2">
      <c r="F1208" s="16">
        <v>44594.299507369309</v>
      </c>
      <c r="G1208" s="34">
        <v>44601.628385073243</v>
      </c>
      <c r="H1208" s="27">
        <v>1988</v>
      </c>
      <c r="I1208" s="27">
        <f t="shared" si="36"/>
        <v>-764.65463351210815</v>
      </c>
      <c r="J1208" s="27">
        <f t="shared" si="37"/>
        <v>4310.30272735375</v>
      </c>
      <c r="K1208" s="26" t="str">
        <f t="shared" si="43"/>
        <v>Good</v>
      </c>
      <c r="L1208" s="25">
        <f t="shared" si="44"/>
        <v>1988</v>
      </c>
      <c r="M1208" s="25">
        <f t="shared" si="38"/>
        <v>674.62057901529738</v>
      </c>
      <c r="N1208" s="27">
        <f t="shared" si="39"/>
        <v>2778.601708374732</v>
      </c>
      <c r="O1208" s="12" t="str">
        <f t="shared" si="40"/>
        <v>Good</v>
      </c>
      <c r="P1208" s="27">
        <f t="shared" si="41"/>
        <v>1988</v>
      </c>
      <c r="Q1208" s="25">
        <f t="shared" si="42"/>
        <v>1988</v>
      </c>
    </row>
    <row r="1209" spans="6:17" ht="15.75" customHeight="1" x14ac:dyDescent="0.2">
      <c r="F1209" s="16">
        <v>44593.706891440706</v>
      </c>
      <c r="G1209" s="34">
        <v>44601.087041219282</v>
      </c>
      <c r="H1209" s="27">
        <v>2132</v>
      </c>
      <c r="I1209" s="27">
        <f t="shared" si="36"/>
        <v>-764.65463351210815</v>
      </c>
      <c r="J1209" s="27">
        <f t="shared" si="37"/>
        <v>4310.30272735375</v>
      </c>
      <c r="K1209" s="26" t="str">
        <f t="shared" si="43"/>
        <v>Good</v>
      </c>
      <c r="L1209" s="25">
        <f t="shared" si="44"/>
        <v>2132</v>
      </c>
      <c r="M1209" s="25">
        <f t="shared" si="38"/>
        <v>674.62057901529738</v>
      </c>
      <c r="N1209" s="27">
        <f t="shared" si="39"/>
        <v>2778.601708374732</v>
      </c>
      <c r="O1209" s="12" t="str">
        <f t="shared" si="40"/>
        <v>Good</v>
      </c>
      <c r="P1209" s="27">
        <f t="shared" si="41"/>
        <v>2132</v>
      </c>
      <c r="Q1209" s="25">
        <f t="shared" si="42"/>
        <v>2132</v>
      </c>
    </row>
    <row r="1210" spans="6:17" ht="15.75" customHeight="1" x14ac:dyDescent="0.2">
      <c r="F1210" s="16">
        <v>44593.14423250001</v>
      </c>
      <c r="G1210" s="34">
        <v>44600.543914376089</v>
      </c>
      <c r="H1210" s="27">
        <v>1843</v>
      </c>
      <c r="I1210" s="27">
        <f t="shared" si="36"/>
        <v>-764.65463351210815</v>
      </c>
      <c r="J1210" s="27">
        <f t="shared" si="37"/>
        <v>4310.30272735375</v>
      </c>
      <c r="K1210" s="26" t="str">
        <f t="shared" si="43"/>
        <v>Good</v>
      </c>
      <c r="L1210" s="25">
        <f t="shared" si="44"/>
        <v>1843</v>
      </c>
      <c r="M1210" s="25">
        <f t="shared" si="38"/>
        <v>674.62057901529738</v>
      </c>
      <c r="N1210" s="27">
        <f t="shared" si="39"/>
        <v>2778.601708374732</v>
      </c>
      <c r="O1210" s="12" t="str">
        <f t="shared" si="40"/>
        <v>Good</v>
      </c>
      <c r="P1210" s="27">
        <f t="shared" si="41"/>
        <v>1843</v>
      </c>
      <c r="Q1210" s="25">
        <f t="shared" si="42"/>
        <v>1843</v>
      </c>
    </row>
    <row r="1211" spans="6:17" ht="15.75" customHeight="1" x14ac:dyDescent="0.2">
      <c r="F1211" s="16">
        <v>44592.610690224974</v>
      </c>
      <c r="G1211" s="34">
        <v>44599.992695161469</v>
      </c>
      <c r="H1211" s="27">
        <v>1935</v>
      </c>
      <c r="I1211" s="27">
        <f t="shared" si="36"/>
        <v>-764.65463351210815</v>
      </c>
      <c r="J1211" s="27">
        <f t="shared" si="37"/>
        <v>4310.30272735375</v>
      </c>
      <c r="K1211" s="26" t="str">
        <f t="shared" si="43"/>
        <v>Good</v>
      </c>
      <c r="L1211" s="25">
        <f t="shared" si="44"/>
        <v>1935</v>
      </c>
      <c r="M1211" s="25">
        <f t="shared" si="38"/>
        <v>674.62057901529738</v>
      </c>
      <c r="N1211" s="27">
        <f t="shared" si="39"/>
        <v>2778.601708374732</v>
      </c>
      <c r="O1211" s="12" t="str">
        <f t="shared" si="40"/>
        <v>Good</v>
      </c>
      <c r="P1211" s="27">
        <f t="shared" si="41"/>
        <v>1935</v>
      </c>
      <c r="Q1211" s="25">
        <f t="shared" si="42"/>
        <v>1935</v>
      </c>
    </row>
    <row r="1212" spans="6:17" ht="15.75" customHeight="1" x14ac:dyDescent="0.2">
      <c r="F1212" s="16">
        <v>44592.003136368032</v>
      </c>
      <c r="G1212" s="34">
        <v>44599.438119190352</v>
      </c>
      <c r="H1212" s="27">
        <v>2306</v>
      </c>
      <c r="I1212" s="27">
        <f t="shared" si="36"/>
        <v>-764.65463351210815</v>
      </c>
      <c r="J1212" s="27">
        <f t="shared" si="37"/>
        <v>4310.30272735375</v>
      </c>
      <c r="K1212" s="26" t="str">
        <f t="shared" si="43"/>
        <v>Good</v>
      </c>
      <c r="L1212" s="25">
        <f t="shared" si="44"/>
        <v>2306</v>
      </c>
      <c r="M1212" s="25">
        <f t="shared" si="38"/>
        <v>674.62057901529738</v>
      </c>
      <c r="N1212" s="27">
        <f t="shared" si="39"/>
        <v>2778.601708374732</v>
      </c>
      <c r="O1212" s="12" t="str">
        <f t="shared" si="40"/>
        <v>Good</v>
      </c>
      <c r="P1212" s="27">
        <f t="shared" si="41"/>
        <v>2306</v>
      </c>
      <c r="Q1212" s="25">
        <f t="shared" si="42"/>
        <v>2306</v>
      </c>
    </row>
    <row r="1213" spans="6:17" ht="15.75" customHeight="1" x14ac:dyDescent="0.2">
      <c r="F1213" s="16">
        <v>44589.670330727982</v>
      </c>
      <c r="G1213" s="34">
        <v>44596.495901730108</v>
      </c>
      <c r="H1213" s="27">
        <v>2250</v>
      </c>
      <c r="I1213" s="27">
        <f t="shared" si="36"/>
        <v>-764.65463351210815</v>
      </c>
      <c r="J1213" s="27">
        <f t="shared" si="37"/>
        <v>4310.30272735375</v>
      </c>
      <c r="K1213" s="26" t="str">
        <f t="shared" si="43"/>
        <v>Good</v>
      </c>
      <c r="L1213" s="25">
        <f t="shared" si="44"/>
        <v>2250</v>
      </c>
      <c r="M1213" s="25">
        <f t="shared" si="38"/>
        <v>674.62057901529738</v>
      </c>
      <c r="N1213" s="27">
        <f t="shared" si="39"/>
        <v>2778.601708374732</v>
      </c>
      <c r="O1213" s="12" t="str">
        <f t="shared" si="40"/>
        <v>Good</v>
      </c>
      <c r="P1213" s="27">
        <f t="shared" si="41"/>
        <v>2250</v>
      </c>
      <c r="Q1213" s="25">
        <f t="shared" si="42"/>
        <v>2250</v>
      </c>
    </row>
    <row r="1214" spans="6:17" ht="15.75" customHeight="1" x14ac:dyDescent="0.2">
      <c r="F1214" s="16">
        <v>44589.126962796669</v>
      </c>
      <c r="G1214" s="34">
        <v>44595.906255240428</v>
      </c>
      <c r="H1214" s="27">
        <v>2313</v>
      </c>
      <c r="I1214" s="27">
        <f t="shared" si="36"/>
        <v>-764.65463351210815</v>
      </c>
      <c r="J1214" s="27">
        <f t="shared" si="37"/>
        <v>4310.30272735375</v>
      </c>
      <c r="K1214" s="26" t="str">
        <f t="shared" si="43"/>
        <v>Good</v>
      </c>
      <c r="L1214" s="25">
        <f t="shared" si="44"/>
        <v>2313</v>
      </c>
      <c r="M1214" s="25">
        <f t="shared" si="38"/>
        <v>674.62057901529738</v>
      </c>
      <c r="N1214" s="27">
        <f t="shared" si="39"/>
        <v>2778.601708374732</v>
      </c>
      <c r="O1214" s="12" t="str">
        <f t="shared" si="40"/>
        <v>Good</v>
      </c>
      <c r="P1214" s="27">
        <f t="shared" si="41"/>
        <v>2313</v>
      </c>
      <c r="Q1214" s="25">
        <f t="shared" si="42"/>
        <v>2313</v>
      </c>
    </row>
    <row r="1215" spans="6:17" ht="15.75" customHeight="1" x14ac:dyDescent="0.2">
      <c r="F1215" s="16">
        <v>44588.535387450815</v>
      </c>
      <c r="G1215" s="34">
        <v>44595.303045577712</v>
      </c>
      <c r="H1215" s="27">
        <v>2303</v>
      </c>
      <c r="I1215" s="27">
        <f t="shared" si="36"/>
        <v>-764.65463351210815</v>
      </c>
      <c r="J1215" s="27">
        <f t="shared" si="37"/>
        <v>4310.30272735375</v>
      </c>
      <c r="K1215" s="26" t="str">
        <f t="shared" si="43"/>
        <v>Good</v>
      </c>
      <c r="L1215" s="25">
        <f t="shared" si="44"/>
        <v>2303</v>
      </c>
      <c r="M1215" s="25">
        <f t="shared" si="38"/>
        <v>674.62057901529738</v>
      </c>
      <c r="N1215" s="27">
        <f t="shared" si="39"/>
        <v>2778.601708374732</v>
      </c>
      <c r="O1215" s="12" t="str">
        <f t="shared" si="40"/>
        <v>Good</v>
      </c>
      <c r="P1215" s="27">
        <f t="shared" si="41"/>
        <v>2303</v>
      </c>
      <c r="Q1215" s="25">
        <f t="shared" si="42"/>
        <v>2303</v>
      </c>
    </row>
    <row r="1216" spans="6:17" ht="15.75" customHeight="1" x14ac:dyDescent="0.2">
      <c r="F1216" s="16">
        <v>44587.956380126299</v>
      </c>
      <c r="G1216" s="34">
        <v>44594.739321732188</v>
      </c>
      <c r="H1216" s="27">
        <v>2308</v>
      </c>
      <c r="I1216" s="27">
        <f t="shared" si="36"/>
        <v>-764.65463351210815</v>
      </c>
      <c r="J1216" s="27">
        <f t="shared" si="37"/>
        <v>4310.30272735375</v>
      </c>
      <c r="K1216" s="26" t="str">
        <f t="shared" si="43"/>
        <v>Good</v>
      </c>
      <c r="L1216" s="25">
        <f t="shared" si="44"/>
        <v>2308</v>
      </c>
      <c r="M1216" s="25">
        <f t="shared" si="38"/>
        <v>674.62057901529738</v>
      </c>
      <c r="N1216" s="27">
        <f t="shared" si="39"/>
        <v>2778.601708374732</v>
      </c>
      <c r="O1216" s="12" t="str">
        <f t="shared" si="40"/>
        <v>Good</v>
      </c>
      <c r="P1216" s="27">
        <f t="shared" si="41"/>
        <v>2308</v>
      </c>
      <c r="Q1216" s="25">
        <f t="shared" si="42"/>
        <v>2308</v>
      </c>
    </row>
    <row r="1217" spans="6:17" ht="15.75" customHeight="1" x14ac:dyDescent="0.2">
      <c r="F1217" s="16">
        <v>44587.387802941717</v>
      </c>
      <c r="G1217" s="34">
        <v>44594.194843864163</v>
      </c>
      <c r="H1217" s="27">
        <v>2285</v>
      </c>
      <c r="I1217" s="27">
        <f t="shared" si="36"/>
        <v>-764.65463351210815</v>
      </c>
      <c r="J1217" s="27">
        <f t="shared" si="37"/>
        <v>4310.30272735375</v>
      </c>
      <c r="K1217" s="26" t="str">
        <f t="shared" si="43"/>
        <v>Good</v>
      </c>
      <c r="L1217" s="25">
        <f t="shared" si="44"/>
        <v>2285</v>
      </c>
      <c r="M1217" s="25">
        <f t="shared" si="38"/>
        <v>674.62057901529738</v>
      </c>
      <c r="N1217" s="27">
        <f t="shared" si="39"/>
        <v>2778.601708374732</v>
      </c>
      <c r="O1217" s="12" t="str">
        <f t="shared" si="40"/>
        <v>Good</v>
      </c>
      <c r="P1217" s="27">
        <f t="shared" si="41"/>
        <v>2285</v>
      </c>
      <c r="Q1217" s="25">
        <f t="shared" si="42"/>
        <v>2285</v>
      </c>
    </row>
    <row r="1218" spans="6:17" ht="15.75" customHeight="1" x14ac:dyDescent="0.2">
      <c r="F1218" s="16">
        <v>44586.824112401708</v>
      </c>
      <c r="G1218" s="34">
        <v>44593.604059162164</v>
      </c>
      <c r="H1218" s="27">
        <v>2112</v>
      </c>
      <c r="I1218" s="27">
        <f t="shared" si="36"/>
        <v>-764.65463351210815</v>
      </c>
      <c r="J1218" s="27">
        <f t="shared" si="37"/>
        <v>4310.30272735375</v>
      </c>
      <c r="K1218" s="26" t="str">
        <f t="shared" si="43"/>
        <v>Good</v>
      </c>
      <c r="L1218" s="25">
        <f t="shared" si="44"/>
        <v>2112</v>
      </c>
      <c r="M1218" s="25">
        <f t="shared" si="38"/>
        <v>674.62057901529738</v>
      </c>
      <c r="N1218" s="27">
        <f t="shared" si="39"/>
        <v>2778.601708374732</v>
      </c>
      <c r="O1218" s="12" t="str">
        <f t="shared" si="40"/>
        <v>Good</v>
      </c>
      <c r="P1218" s="27">
        <f t="shared" si="41"/>
        <v>2112</v>
      </c>
      <c r="Q1218" s="25">
        <f t="shared" si="42"/>
        <v>2112</v>
      </c>
    </row>
    <row r="1219" spans="6:17" ht="15.75" customHeight="1" x14ac:dyDescent="0.2">
      <c r="F1219" s="16">
        <v>44586.23488400894</v>
      </c>
      <c r="G1219" s="34">
        <v>44592.998066305234</v>
      </c>
      <c r="H1219" s="27">
        <v>2098</v>
      </c>
      <c r="I1219" s="27">
        <f t="shared" si="36"/>
        <v>-764.65463351210815</v>
      </c>
      <c r="J1219" s="27">
        <f t="shared" si="37"/>
        <v>4310.30272735375</v>
      </c>
      <c r="K1219" s="26" t="str">
        <f t="shared" si="43"/>
        <v>Good</v>
      </c>
      <c r="L1219" s="25">
        <f t="shared" si="44"/>
        <v>2098</v>
      </c>
      <c r="M1219" s="25">
        <f t="shared" si="38"/>
        <v>674.62057901529738</v>
      </c>
      <c r="N1219" s="27">
        <f t="shared" si="39"/>
        <v>2778.601708374732</v>
      </c>
      <c r="O1219" s="12" t="str">
        <f t="shared" si="40"/>
        <v>Good</v>
      </c>
      <c r="P1219" s="27">
        <f t="shared" si="41"/>
        <v>2098</v>
      </c>
      <c r="Q1219" s="25">
        <f t="shared" si="42"/>
        <v>2098</v>
      </c>
    </row>
    <row r="1220" spans="6:17" ht="15.75" customHeight="1" x14ac:dyDescent="0.2">
      <c r="F1220" s="16">
        <v>44585.624778717036</v>
      </c>
      <c r="G1220" s="34">
        <v>44592.405169560683</v>
      </c>
      <c r="H1220" s="27">
        <v>2092</v>
      </c>
      <c r="I1220" s="27">
        <f t="shared" si="36"/>
        <v>-764.65463351210815</v>
      </c>
      <c r="J1220" s="27">
        <f t="shared" si="37"/>
        <v>4310.30272735375</v>
      </c>
      <c r="K1220" s="26" t="str">
        <f t="shared" si="43"/>
        <v>Good</v>
      </c>
      <c r="L1220" s="25">
        <f t="shared" si="44"/>
        <v>2092</v>
      </c>
      <c r="M1220" s="25">
        <f t="shared" si="38"/>
        <v>674.62057901529738</v>
      </c>
      <c r="N1220" s="27">
        <f t="shared" si="39"/>
        <v>2778.601708374732</v>
      </c>
      <c r="O1220" s="12" t="str">
        <f t="shared" si="40"/>
        <v>Good</v>
      </c>
      <c r="P1220" s="27">
        <f t="shared" si="41"/>
        <v>2092</v>
      </c>
      <c r="Q1220" s="25">
        <f t="shared" si="42"/>
        <v>2092</v>
      </c>
    </row>
    <row r="1221" spans="6:17" ht="15.75" customHeight="1" x14ac:dyDescent="0.2">
      <c r="F1221" s="16">
        <v>44585.091737209907</v>
      </c>
      <c r="G1221" s="34">
        <v>44589.55505595963</v>
      </c>
      <c r="H1221" s="27">
        <v>2285</v>
      </c>
      <c r="I1221" s="27">
        <f t="shared" si="36"/>
        <v>-764.65463351210815</v>
      </c>
      <c r="J1221" s="27">
        <f t="shared" si="37"/>
        <v>4310.30272735375</v>
      </c>
      <c r="K1221" s="26" t="str">
        <f t="shared" si="43"/>
        <v>Good</v>
      </c>
      <c r="L1221" s="25">
        <f t="shared" si="44"/>
        <v>2285</v>
      </c>
      <c r="M1221" s="25">
        <f t="shared" si="38"/>
        <v>674.62057901529738</v>
      </c>
      <c r="N1221" s="27">
        <f t="shared" si="39"/>
        <v>2778.601708374732</v>
      </c>
      <c r="O1221" s="12" t="str">
        <f t="shared" si="40"/>
        <v>Good</v>
      </c>
      <c r="P1221" s="27">
        <f t="shared" si="41"/>
        <v>2285</v>
      </c>
      <c r="Q1221" s="25">
        <f t="shared" si="42"/>
        <v>2285</v>
      </c>
    </row>
    <row r="1222" spans="6:17" ht="15.75" customHeight="1" x14ac:dyDescent="0.2">
      <c r="F1222" s="16">
        <v>44582.778156022257</v>
      </c>
      <c r="G1222" s="34">
        <v>44588.978446237481</v>
      </c>
      <c r="H1222" s="27">
        <v>2348</v>
      </c>
      <c r="I1222" s="27">
        <f t="shared" si="36"/>
        <v>-764.65463351210815</v>
      </c>
      <c r="J1222" s="27">
        <f t="shared" si="37"/>
        <v>4310.30272735375</v>
      </c>
      <c r="K1222" s="26" t="str">
        <f t="shared" si="43"/>
        <v>Good</v>
      </c>
      <c r="L1222" s="25">
        <f t="shared" si="44"/>
        <v>2348</v>
      </c>
      <c r="M1222" s="25">
        <f t="shared" si="38"/>
        <v>674.62057901529738</v>
      </c>
      <c r="N1222" s="27">
        <f t="shared" si="39"/>
        <v>2778.601708374732</v>
      </c>
      <c r="O1222" s="12" t="str">
        <f t="shared" si="40"/>
        <v>Good</v>
      </c>
      <c r="P1222" s="27">
        <f t="shared" si="41"/>
        <v>2348</v>
      </c>
      <c r="Q1222" s="25">
        <f t="shared" si="42"/>
        <v>2348</v>
      </c>
    </row>
    <row r="1223" spans="6:17" ht="15.75" customHeight="1" x14ac:dyDescent="0.2">
      <c r="F1223" s="16">
        <v>44582.219316446877</v>
      </c>
      <c r="G1223" s="34">
        <v>44588.410511839917</v>
      </c>
      <c r="H1223" s="27">
        <v>2272</v>
      </c>
      <c r="I1223" s="27">
        <f t="shared" si="36"/>
        <v>-764.65463351210815</v>
      </c>
      <c r="J1223" s="27">
        <f t="shared" si="37"/>
        <v>4310.30272735375</v>
      </c>
      <c r="K1223" s="26" t="str">
        <f t="shared" si="43"/>
        <v>Good</v>
      </c>
      <c r="L1223" s="25">
        <f t="shared" si="44"/>
        <v>2272</v>
      </c>
      <c r="M1223" s="25">
        <f t="shared" si="38"/>
        <v>674.62057901529738</v>
      </c>
      <c r="N1223" s="27">
        <f t="shared" si="39"/>
        <v>2778.601708374732</v>
      </c>
      <c r="O1223" s="12" t="str">
        <f t="shared" si="40"/>
        <v>Good</v>
      </c>
      <c r="P1223" s="27">
        <f t="shared" si="41"/>
        <v>2272</v>
      </c>
      <c r="Q1223" s="25">
        <f t="shared" si="42"/>
        <v>2272</v>
      </c>
    </row>
    <row r="1224" spans="6:17" ht="15.75" customHeight="1" x14ac:dyDescent="0.2">
      <c r="F1224" s="16">
        <v>44581.661575207458</v>
      </c>
      <c r="G1224" s="34">
        <v>44587.818609536655</v>
      </c>
      <c r="H1224" s="27">
        <v>2633</v>
      </c>
      <c r="I1224" s="27">
        <f t="shared" si="36"/>
        <v>-764.65463351210815</v>
      </c>
      <c r="J1224" s="27">
        <f t="shared" si="37"/>
        <v>4310.30272735375</v>
      </c>
      <c r="K1224" s="26" t="str">
        <f t="shared" si="43"/>
        <v>Good</v>
      </c>
      <c r="L1224" s="25">
        <f t="shared" si="44"/>
        <v>2633</v>
      </c>
      <c r="M1224" s="25">
        <f t="shared" si="38"/>
        <v>674.62057901529738</v>
      </c>
      <c r="N1224" s="27">
        <f t="shared" si="39"/>
        <v>2778.601708374732</v>
      </c>
      <c r="O1224" s="12" t="str">
        <f t="shared" si="40"/>
        <v>Good</v>
      </c>
      <c r="P1224" s="27">
        <f t="shared" si="41"/>
        <v>2633</v>
      </c>
      <c r="Q1224" s="25">
        <f t="shared" si="42"/>
        <v>2633</v>
      </c>
    </row>
    <row r="1225" spans="6:17" ht="15.75" customHeight="1" x14ac:dyDescent="0.2">
      <c r="F1225" s="16">
        <v>44581.085168788217</v>
      </c>
      <c r="G1225" s="34">
        <v>44587.270802641287</v>
      </c>
      <c r="H1225" s="27">
        <v>2463</v>
      </c>
      <c r="I1225" s="27">
        <f t="shared" si="36"/>
        <v>-764.65463351210815</v>
      </c>
      <c r="J1225" s="27">
        <f t="shared" si="37"/>
        <v>4310.30272735375</v>
      </c>
      <c r="K1225" s="26" t="str">
        <f t="shared" si="43"/>
        <v>Good</v>
      </c>
      <c r="L1225" s="25">
        <f t="shared" si="44"/>
        <v>2463</v>
      </c>
      <c r="M1225" s="25">
        <f t="shared" si="38"/>
        <v>674.62057901529738</v>
      </c>
      <c r="N1225" s="27">
        <f t="shared" si="39"/>
        <v>2778.601708374732</v>
      </c>
      <c r="O1225" s="12" t="str">
        <f t="shared" si="40"/>
        <v>Good</v>
      </c>
      <c r="P1225" s="27">
        <f t="shared" si="41"/>
        <v>2463</v>
      </c>
      <c r="Q1225" s="25">
        <f t="shared" si="42"/>
        <v>2463</v>
      </c>
    </row>
    <row r="1226" spans="6:17" ht="15.75" customHeight="1" x14ac:dyDescent="0.2">
      <c r="F1226" s="16">
        <v>44580.487263932067</v>
      </c>
      <c r="G1226" s="34">
        <v>44586.71550852622</v>
      </c>
      <c r="H1226" s="27">
        <v>2778</v>
      </c>
      <c r="I1226" s="27">
        <f t="shared" si="36"/>
        <v>-764.65463351210815</v>
      </c>
      <c r="J1226" s="27">
        <f t="shared" si="37"/>
        <v>4310.30272735375</v>
      </c>
      <c r="K1226" s="26" t="str">
        <f t="shared" si="43"/>
        <v>Good</v>
      </c>
      <c r="L1226" s="25">
        <f t="shared" si="44"/>
        <v>2778</v>
      </c>
      <c r="M1226" s="25">
        <f t="shared" si="38"/>
        <v>674.62057901529738</v>
      </c>
      <c r="N1226" s="27">
        <f t="shared" si="39"/>
        <v>2778.601708374732</v>
      </c>
      <c r="O1226" s="12" t="str">
        <f t="shared" si="40"/>
        <v>Good</v>
      </c>
      <c r="P1226" s="27">
        <f t="shared" si="41"/>
        <v>2778</v>
      </c>
      <c r="Q1226" s="25">
        <f t="shared" si="42"/>
        <v>2778</v>
      </c>
    </row>
    <row r="1227" spans="6:17" ht="15.75" customHeight="1" x14ac:dyDescent="0.2">
      <c r="F1227" s="16">
        <v>44579.927318010275</v>
      </c>
      <c r="G1227" s="34">
        <v>44586.119951979636</v>
      </c>
      <c r="H1227" s="27">
        <v>2742</v>
      </c>
      <c r="I1227" s="27">
        <f t="shared" si="36"/>
        <v>-764.65463351210815</v>
      </c>
      <c r="J1227" s="27">
        <f t="shared" si="37"/>
        <v>4310.30272735375</v>
      </c>
      <c r="K1227" s="26" t="str">
        <f t="shared" si="43"/>
        <v>Good</v>
      </c>
      <c r="L1227" s="25">
        <f t="shared" si="44"/>
        <v>2742</v>
      </c>
      <c r="M1227" s="25">
        <f t="shared" si="38"/>
        <v>674.62057901529738</v>
      </c>
      <c r="N1227" s="27">
        <f t="shared" si="39"/>
        <v>2778.601708374732</v>
      </c>
      <c r="O1227" s="12" t="str">
        <f t="shared" si="40"/>
        <v>Good</v>
      </c>
      <c r="P1227" s="27">
        <f t="shared" si="41"/>
        <v>2742</v>
      </c>
      <c r="Q1227" s="25">
        <f t="shared" si="42"/>
        <v>2742</v>
      </c>
    </row>
    <row r="1228" spans="6:17" ht="15.75" customHeight="1" x14ac:dyDescent="0.2">
      <c r="F1228" s="16">
        <v>44579.315365612965</v>
      </c>
      <c r="G1228" s="34">
        <v>44585.508994864693</v>
      </c>
      <c r="H1228" s="27">
        <v>2262</v>
      </c>
      <c r="I1228" s="27">
        <f t="shared" si="36"/>
        <v>-764.65463351210815</v>
      </c>
      <c r="J1228" s="27">
        <f t="shared" si="37"/>
        <v>4310.30272735375</v>
      </c>
      <c r="K1228" s="26" t="str">
        <f t="shared" si="43"/>
        <v>Good</v>
      </c>
      <c r="L1228" s="25">
        <f t="shared" si="44"/>
        <v>2262</v>
      </c>
      <c r="M1228" s="25">
        <f t="shared" si="38"/>
        <v>674.62057901529738</v>
      </c>
      <c r="N1228" s="27">
        <f t="shared" si="39"/>
        <v>2778.601708374732</v>
      </c>
      <c r="O1228" s="12" t="str">
        <f t="shared" si="40"/>
        <v>Good</v>
      </c>
      <c r="P1228" s="27">
        <f t="shared" si="41"/>
        <v>2262</v>
      </c>
      <c r="Q1228" s="25">
        <f t="shared" si="42"/>
        <v>2262</v>
      </c>
    </row>
    <row r="1229" spans="6:17" ht="15.75" customHeight="1" x14ac:dyDescent="0.2">
      <c r="F1229" s="16">
        <v>44578.765028283015</v>
      </c>
      <c r="G1229" s="34">
        <v>44582.567694951475</v>
      </c>
      <c r="H1229" s="27">
        <v>2394</v>
      </c>
      <c r="I1229" s="27">
        <f t="shared" si="36"/>
        <v>-764.65463351210815</v>
      </c>
      <c r="J1229" s="27">
        <f t="shared" si="37"/>
        <v>4310.30272735375</v>
      </c>
      <c r="K1229" s="26" t="str">
        <f t="shared" si="43"/>
        <v>Good</v>
      </c>
      <c r="L1229" s="25">
        <f t="shared" si="44"/>
        <v>2394</v>
      </c>
      <c r="M1229" s="25">
        <f t="shared" si="38"/>
        <v>674.62057901529738</v>
      </c>
      <c r="N1229" s="27">
        <f t="shared" si="39"/>
        <v>2778.601708374732</v>
      </c>
      <c r="O1229" s="12" t="str">
        <f t="shared" si="40"/>
        <v>Good</v>
      </c>
      <c r="P1229" s="27">
        <f t="shared" si="41"/>
        <v>2394</v>
      </c>
      <c r="Q1229" s="25">
        <f t="shared" si="42"/>
        <v>2394</v>
      </c>
    </row>
    <row r="1230" spans="6:17" ht="15.75" customHeight="1" x14ac:dyDescent="0.2">
      <c r="F1230" s="16">
        <v>44578.1597800257</v>
      </c>
      <c r="G1230" s="34">
        <v>44581.953757822143</v>
      </c>
      <c r="H1230" s="27">
        <v>2464</v>
      </c>
      <c r="I1230" s="27">
        <f t="shared" si="36"/>
        <v>-764.65463351210815</v>
      </c>
      <c r="J1230" s="27">
        <f t="shared" si="37"/>
        <v>4310.30272735375</v>
      </c>
      <c r="K1230" s="26" t="str">
        <f t="shared" si="43"/>
        <v>Good</v>
      </c>
      <c r="L1230" s="25">
        <f t="shared" si="44"/>
        <v>2464</v>
      </c>
      <c r="M1230" s="25">
        <f t="shared" si="38"/>
        <v>674.62057901529738</v>
      </c>
      <c r="N1230" s="27">
        <f t="shared" si="39"/>
        <v>2778.601708374732</v>
      </c>
      <c r="O1230" s="12" t="str">
        <f t="shared" si="40"/>
        <v>Good</v>
      </c>
      <c r="P1230" s="27">
        <f t="shared" si="41"/>
        <v>2464</v>
      </c>
      <c r="Q1230" s="25">
        <f t="shared" si="42"/>
        <v>2464</v>
      </c>
    </row>
    <row r="1231" spans="6:17" ht="15.75" customHeight="1" x14ac:dyDescent="0.2">
      <c r="F1231" s="16">
        <v>44575.939626794207</v>
      </c>
      <c r="G1231" s="34">
        <v>44581.382247750094</v>
      </c>
      <c r="H1231" s="27">
        <v>2651</v>
      </c>
      <c r="I1231" s="27">
        <f t="shared" si="36"/>
        <v>-764.65463351210815</v>
      </c>
      <c r="J1231" s="27">
        <f t="shared" si="37"/>
        <v>4310.30272735375</v>
      </c>
      <c r="K1231" s="26" t="str">
        <f t="shared" si="43"/>
        <v>Good</v>
      </c>
      <c r="L1231" s="25">
        <f t="shared" si="44"/>
        <v>2651</v>
      </c>
      <c r="M1231" s="25">
        <f t="shared" si="38"/>
        <v>674.62057901529738</v>
      </c>
      <c r="N1231" s="27">
        <f t="shared" si="39"/>
        <v>2778.601708374732</v>
      </c>
      <c r="O1231" s="12" t="str">
        <f t="shared" si="40"/>
        <v>Good</v>
      </c>
      <c r="P1231" s="27">
        <f t="shared" si="41"/>
        <v>2651</v>
      </c>
      <c r="Q1231" s="25">
        <f t="shared" si="42"/>
        <v>2651</v>
      </c>
    </row>
    <row r="1232" spans="6:17" ht="15.75" customHeight="1" x14ac:dyDescent="0.2">
      <c r="F1232" s="16">
        <v>44575.337067954788</v>
      </c>
      <c r="G1232" s="34">
        <v>44580.845078991995</v>
      </c>
      <c r="H1232" s="27">
        <v>2652</v>
      </c>
      <c r="I1232" s="27">
        <f t="shared" si="36"/>
        <v>-764.65463351210815</v>
      </c>
      <c r="J1232" s="27">
        <f t="shared" si="37"/>
        <v>4310.30272735375</v>
      </c>
      <c r="K1232" s="26" t="str">
        <f t="shared" si="43"/>
        <v>Good</v>
      </c>
      <c r="L1232" s="25">
        <f t="shared" si="44"/>
        <v>2652</v>
      </c>
      <c r="M1232" s="25">
        <f t="shared" si="38"/>
        <v>674.62057901529738</v>
      </c>
      <c r="N1232" s="27">
        <f t="shared" si="39"/>
        <v>2778.601708374732</v>
      </c>
      <c r="O1232" s="12" t="str">
        <f t="shared" si="40"/>
        <v>Good</v>
      </c>
      <c r="P1232" s="27">
        <f t="shared" si="41"/>
        <v>2652</v>
      </c>
      <c r="Q1232" s="25">
        <f t="shared" si="42"/>
        <v>2652</v>
      </c>
    </row>
    <row r="1233" spans="6:17" ht="15.75" customHeight="1" x14ac:dyDescent="0.2">
      <c r="F1233" s="16">
        <v>44574.743176902834</v>
      </c>
      <c r="G1233" s="34">
        <v>44580.29156121608</v>
      </c>
      <c r="H1233" s="27">
        <v>2702</v>
      </c>
      <c r="I1233" s="27">
        <f t="shared" si="36"/>
        <v>-764.65463351210815</v>
      </c>
      <c r="J1233" s="27">
        <f t="shared" si="37"/>
        <v>4310.30272735375</v>
      </c>
      <c r="K1233" s="26" t="str">
        <f t="shared" si="43"/>
        <v>Good</v>
      </c>
      <c r="L1233" s="25">
        <f t="shared" si="44"/>
        <v>2702</v>
      </c>
      <c r="M1233" s="25">
        <f t="shared" si="38"/>
        <v>674.62057901529738</v>
      </c>
      <c r="N1233" s="27">
        <f t="shared" si="39"/>
        <v>2778.601708374732</v>
      </c>
      <c r="O1233" s="12" t="str">
        <f t="shared" si="40"/>
        <v>Good</v>
      </c>
      <c r="P1233" s="27">
        <f t="shared" si="41"/>
        <v>2702</v>
      </c>
      <c r="Q1233" s="25">
        <f t="shared" si="42"/>
        <v>2702</v>
      </c>
    </row>
    <row r="1234" spans="6:17" ht="15.75" customHeight="1" x14ac:dyDescent="0.2">
      <c r="F1234" s="16">
        <v>44574.169311321159</v>
      </c>
      <c r="G1234" s="34">
        <v>44579.686147964094</v>
      </c>
      <c r="H1234" s="27">
        <v>2799</v>
      </c>
      <c r="I1234" s="27">
        <f t="shared" si="36"/>
        <v>-764.65463351210815</v>
      </c>
      <c r="J1234" s="27">
        <f t="shared" si="37"/>
        <v>4310.30272735375</v>
      </c>
      <c r="K1234" s="26" t="str">
        <f t="shared" si="43"/>
        <v>Good</v>
      </c>
      <c r="L1234" s="25">
        <f t="shared" si="44"/>
        <v>2799</v>
      </c>
      <c r="M1234" s="25">
        <f t="shared" si="38"/>
        <v>674.62057901529738</v>
      </c>
      <c r="N1234" s="27">
        <f t="shared" si="39"/>
        <v>2778.601708374732</v>
      </c>
      <c r="O1234" s="12" t="str">
        <f t="shared" si="40"/>
        <v>For Replacement</v>
      </c>
      <c r="P1234" s="27">
        <f t="shared" si="41"/>
        <v>2652.5</v>
      </c>
      <c r="Q1234" s="25">
        <f t="shared" si="42"/>
        <v>2652.5</v>
      </c>
    </row>
    <row r="1235" spans="6:17" ht="15.75" customHeight="1" x14ac:dyDescent="0.2">
      <c r="F1235" s="16">
        <v>44573.577971076105</v>
      </c>
      <c r="G1235" s="34">
        <v>44579.082595225278</v>
      </c>
      <c r="H1235" s="27">
        <v>2603</v>
      </c>
      <c r="I1235" s="27">
        <f t="shared" si="36"/>
        <v>-764.65463351210815</v>
      </c>
      <c r="J1235" s="27">
        <f t="shared" si="37"/>
        <v>4310.30272735375</v>
      </c>
      <c r="K1235" s="26" t="str">
        <f t="shared" si="43"/>
        <v>Good</v>
      </c>
      <c r="L1235" s="25">
        <f t="shared" si="44"/>
        <v>2603</v>
      </c>
      <c r="M1235" s="25">
        <f t="shared" si="38"/>
        <v>674.62057901529738</v>
      </c>
      <c r="N1235" s="27">
        <f t="shared" si="39"/>
        <v>2778.601708374732</v>
      </c>
      <c r="O1235" s="12" t="str">
        <f t="shared" si="40"/>
        <v>Good</v>
      </c>
      <c r="P1235" s="27">
        <f t="shared" si="41"/>
        <v>2603</v>
      </c>
      <c r="Q1235" s="25">
        <f t="shared" si="42"/>
        <v>2603</v>
      </c>
    </row>
    <row r="1236" spans="6:17" ht="15.75" customHeight="1" x14ac:dyDescent="0.2">
      <c r="F1236" s="16">
        <v>44573.047754201201</v>
      </c>
      <c r="G1236" s="34">
        <v>44578.529399646992</v>
      </c>
      <c r="H1236" s="27">
        <v>3063</v>
      </c>
      <c r="I1236" s="27">
        <f t="shared" si="36"/>
        <v>-764.65463351210815</v>
      </c>
      <c r="J1236" s="27">
        <f t="shared" si="37"/>
        <v>4310.30272735375</v>
      </c>
      <c r="K1236" s="26" t="str">
        <f t="shared" si="43"/>
        <v>Good</v>
      </c>
      <c r="L1236" s="25">
        <f t="shared" si="44"/>
        <v>3063</v>
      </c>
      <c r="M1236" s="25">
        <f t="shared" si="38"/>
        <v>674.62057901529738</v>
      </c>
      <c r="N1236" s="27">
        <f t="shared" si="39"/>
        <v>2778.601708374732</v>
      </c>
      <c r="O1236" s="12" t="str">
        <f t="shared" si="40"/>
        <v>For Replacement</v>
      </c>
      <c r="P1236" s="27">
        <f t="shared" si="41"/>
        <v>2821.5</v>
      </c>
      <c r="Q1236" s="25">
        <f t="shared" si="42"/>
        <v>2821.5</v>
      </c>
    </row>
    <row r="1237" spans="6:17" ht="15.75" customHeight="1" x14ac:dyDescent="0.2">
      <c r="F1237" s="16">
        <v>44572.474845314537</v>
      </c>
      <c r="G1237" s="34">
        <v>44575.776655487942</v>
      </c>
      <c r="H1237" s="27">
        <v>3040</v>
      </c>
      <c r="I1237" s="27">
        <f t="shared" si="36"/>
        <v>-764.65463351210815</v>
      </c>
      <c r="J1237" s="27">
        <f t="shared" si="37"/>
        <v>4310.30272735375</v>
      </c>
      <c r="K1237" s="26" t="str">
        <f t="shared" si="43"/>
        <v>Good</v>
      </c>
      <c r="L1237" s="25">
        <f t="shared" si="44"/>
        <v>3040</v>
      </c>
      <c r="M1237" s="25">
        <f t="shared" si="38"/>
        <v>674.62057901529738</v>
      </c>
      <c r="N1237" s="27">
        <f t="shared" si="39"/>
        <v>2778.601708374732</v>
      </c>
      <c r="O1237" s="12" t="str">
        <f t="shared" si="40"/>
        <v>For Replacement</v>
      </c>
      <c r="P1237" s="27">
        <f t="shared" si="41"/>
        <v>2782.5</v>
      </c>
      <c r="Q1237" s="25">
        <f t="shared" si="42"/>
        <v>2782.5</v>
      </c>
    </row>
    <row r="1238" spans="6:17" ht="15.75" customHeight="1" x14ac:dyDescent="0.2">
      <c r="F1238" s="16">
        <v>44571.93725385952</v>
      </c>
      <c r="G1238" s="34">
        <v>44575.24376622431</v>
      </c>
      <c r="H1238" s="27">
        <v>2502</v>
      </c>
      <c r="I1238" s="27">
        <f t="shared" si="36"/>
        <v>-764.65463351210815</v>
      </c>
      <c r="J1238" s="27">
        <f t="shared" si="37"/>
        <v>4310.30272735375</v>
      </c>
      <c r="K1238" s="26" t="str">
        <f t="shared" si="43"/>
        <v>Good</v>
      </c>
      <c r="L1238" s="25">
        <f t="shared" si="44"/>
        <v>2502</v>
      </c>
      <c r="M1238" s="25">
        <f t="shared" si="38"/>
        <v>674.62057901529738</v>
      </c>
      <c r="N1238" s="27">
        <f t="shared" si="39"/>
        <v>2778.601708374732</v>
      </c>
      <c r="O1238" s="12" t="str">
        <f t="shared" si="40"/>
        <v>Good</v>
      </c>
      <c r="P1238" s="27">
        <f t="shared" si="41"/>
        <v>2502</v>
      </c>
      <c r="Q1238" s="25">
        <f t="shared" si="42"/>
        <v>2502</v>
      </c>
    </row>
    <row r="1239" spans="6:17" ht="15.75" customHeight="1" x14ac:dyDescent="0.2">
      <c r="F1239" s="16">
        <v>44571.358361816958</v>
      </c>
      <c r="G1239" s="34">
        <v>44574.680958349469</v>
      </c>
      <c r="H1239" s="27">
        <v>2478</v>
      </c>
      <c r="I1239" s="27">
        <f t="shared" si="36"/>
        <v>-764.65463351210815</v>
      </c>
      <c r="J1239" s="27">
        <f t="shared" si="37"/>
        <v>4310.30272735375</v>
      </c>
      <c r="K1239" s="26" t="str">
        <f t="shared" si="43"/>
        <v>Good</v>
      </c>
      <c r="L1239" s="25">
        <f t="shared" si="44"/>
        <v>2478</v>
      </c>
      <c r="M1239" s="25">
        <f t="shared" si="38"/>
        <v>674.62057901529738</v>
      </c>
      <c r="N1239" s="27">
        <f t="shared" si="39"/>
        <v>2778.601708374732</v>
      </c>
      <c r="O1239" s="12" t="str">
        <f t="shared" si="40"/>
        <v>Good</v>
      </c>
      <c r="P1239" s="27">
        <f t="shared" si="41"/>
        <v>2478</v>
      </c>
      <c r="Q1239" s="25">
        <f t="shared" si="42"/>
        <v>2478</v>
      </c>
    </row>
    <row r="1240" spans="6:17" ht="15.75" customHeight="1" x14ac:dyDescent="0.2">
      <c r="F1240" s="16">
        <v>44568.49376536363</v>
      </c>
      <c r="G1240" s="34">
        <v>44574.075901666809</v>
      </c>
      <c r="H1240" s="27">
        <v>2648</v>
      </c>
      <c r="I1240" s="27">
        <f t="shared" si="36"/>
        <v>-764.65463351210815</v>
      </c>
      <c r="J1240" s="27">
        <f t="shared" si="37"/>
        <v>4310.30272735375</v>
      </c>
      <c r="K1240" s="26" t="str">
        <f t="shared" si="43"/>
        <v>Good</v>
      </c>
      <c r="L1240" s="25">
        <f t="shared" si="44"/>
        <v>2648</v>
      </c>
      <c r="M1240" s="25">
        <f t="shared" si="38"/>
        <v>674.62057901529738</v>
      </c>
      <c r="N1240" s="27">
        <f t="shared" si="39"/>
        <v>2778.601708374732</v>
      </c>
      <c r="O1240" s="12" t="str">
        <f t="shared" si="40"/>
        <v>Good</v>
      </c>
      <c r="P1240" s="27">
        <f t="shared" si="41"/>
        <v>2648</v>
      </c>
      <c r="Q1240" s="25">
        <f t="shared" si="42"/>
        <v>2648</v>
      </c>
    </row>
    <row r="1241" spans="6:17" ht="15.75" customHeight="1" x14ac:dyDescent="0.2">
      <c r="F1241" s="16">
        <v>44567.912404394854</v>
      </c>
      <c r="G1241" s="34">
        <v>44573.476015049957</v>
      </c>
      <c r="H1241" s="27">
        <v>3139</v>
      </c>
      <c r="I1241" s="27">
        <f t="shared" si="36"/>
        <v>-764.65463351210815</v>
      </c>
      <c r="J1241" s="27">
        <f t="shared" si="37"/>
        <v>4310.30272735375</v>
      </c>
      <c r="K1241" s="26" t="str">
        <f t="shared" si="43"/>
        <v>Good</v>
      </c>
      <c r="L1241" s="25">
        <f t="shared" si="44"/>
        <v>3139</v>
      </c>
      <c r="M1241" s="25">
        <f t="shared" si="38"/>
        <v>674.62057901529738</v>
      </c>
      <c r="N1241" s="27">
        <f t="shared" si="39"/>
        <v>2778.601708374732</v>
      </c>
      <c r="O1241" s="12" t="str">
        <f t="shared" si="40"/>
        <v>For Replacement</v>
      </c>
      <c r="P1241" s="27">
        <f t="shared" si="41"/>
        <v>2734.5</v>
      </c>
      <c r="Q1241" s="25">
        <f t="shared" si="42"/>
        <v>2734.5</v>
      </c>
    </row>
    <row r="1242" spans="6:17" ht="15.75" customHeight="1" x14ac:dyDescent="0.2">
      <c r="F1242" s="16">
        <v>44567.368132503907</v>
      </c>
      <c r="G1242" s="34">
        <v>44572.891801128302</v>
      </c>
      <c r="H1242" s="27">
        <v>2821</v>
      </c>
      <c r="I1242" s="27">
        <f t="shared" si="36"/>
        <v>-764.65463351210815</v>
      </c>
      <c r="J1242" s="27">
        <f t="shared" si="37"/>
        <v>4310.30272735375</v>
      </c>
      <c r="K1242" s="26" t="str">
        <f t="shared" si="43"/>
        <v>Good</v>
      </c>
      <c r="L1242" s="25">
        <f t="shared" si="44"/>
        <v>2821</v>
      </c>
      <c r="M1242" s="25">
        <f t="shared" si="38"/>
        <v>674.62057901529738</v>
      </c>
      <c r="N1242" s="27">
        <f t="shared" si="39"/>
        <v>2778.601708374732</v>
      </c>
      <c r="O1242" s="12" t="str">
        <f t="shared" si="40"/>
        <v>For Replacement</v>
      </c>
      <c r="P1242" s="27">
        <f t="shared" si="41"/>
        <v>2815</v>
      </c>
      <c r="Q1242" s="25">
        <f t="shared" si="42"/>
        <v>2815</v>
      </c>
    </row>
    <row r="1243" spans="6:17" ht="15.75" customHeight="1" x14ac:dyDescent="0.2">
      <c r="F1243" s="16">
        <v>44566.783671583464</v>
      </c>
      <c r="G1243" s="34">
        <v>44572.283687353825</v>
      </c>
      <c r="H1243" s="27">
        <v>2491</v>
      </c>
      <c r="I1243" s="27">
        <f t="shared" si="36"/>
        <v>-764.65463351210815</v>
      </c>
      <c r="J1243" s="27">
        <f t="shared" si="37"/>
        <v>4310.30272735375</v>
      </c>
      <c r="K1243" s="26" t="str">
        <f t="shared" si="43"/>
        <v>Good</v>
      </c>
      <c r="L1243" s="25">
        <f t="shared" si="44"/>
        <v>2491</v>
      </c>
      <c r="M1243" s="25">
        <f t="shared" si="38"/>
        <v>674.62057901529738</v>
      </c>
      <c r="N1243" s="27">
        <f t="shared" si="39"/>
        <v>2778.601708374732</v>
      </c>
      <c r="O1243" s="12" t="str">
        <f t="shared" si="40"/>
        <v>Good</v>
      </c>
      <c r="P1243" s="27">
        <f t="shared" si="41"/>
        <v>2491</v>
      </c>
      <c r="Q1243" s="25">
        <f t="shared" si="42"/>
        <v>2491</v>
      </c>
    </row>
    <row r="1244" spans="6:17" ht="15.75" customHeight="1" x14ac:dyDescent="0.2">
      <c r="F1244" s="16">
        <v>44566.234120515837</v>
      </c>
      <c r="G1244" s="34">
        <v>44571.73038905023</v>
      </c>
      <c r="H1244" s="27">
        <v>2807</v>
      </c>
      <c r="I1244" s="27">
        <f t="shared" si="36"/>
        <v>-764.65463351210815</v>
      </c>
      <c r="J1244" s="27">
        <f t="shared" si="37"/>
        <v>4310.30272735375</v>
      </c>
      <c r="K1244" s="26" t="str">
        <f t="shared" si="43"/>
        <v>Good</v>
      </c>
      <c r="L1244" s="25">
        <f t="shared" si="44"/>
        <v>2807</v>
      </c>
      <c r="M1244" s="25">
        <f t="shared" si="38"/>
        <v>674.62057901529738</v>
      </c>
      <c r="N1244" s="27">
        <f t="shared" si="39"/>
        <v>2778.601708374732</v>
      </c>
      <c r="O1244" s="12" t="str">
        <f t="shared" si="40"/>
        <v>For Replacement</v>
      </c>
      <c r="P1244" s="27">
        <f t="shared" si="41"/>
        <v>2503.5</v>
      </c>
      <c r="Q1244" s="25">
        <f t="shared" si="42"/>
        <v>2503.5</v>
      </c>
    </row>
    <row r="1245" spans="6:17" ht="15.75" customHeight="1" x14ac:dyDescent="0.2">
      <c r="F1245" s="16">
        <v>44565.695377198812</v>
      </c>
      <c r="G1245" s="34">
        <v>44571.14687541192</v>
      </c>
      <c r="H1245" s="27">
        <v>2516</v>
      </c>
      <c r="I1245" s="27">
        <f t="shared" si="36"/>
        <v>-764.65463351210815</v>
      </c>
      <c r="J1245" s="27">
        <f t="shared" si="37"/>
        <v>4310.30272735375</v>
      </c>
      <c r="K1245" s="26" t="str">
        <f t="shared" si="43"/>
        <v>Good</v>
      </c>
      <c r="L1245" s="25">
        <f t="shared" si="44"/>
        <v>2516</v>
      </c>
      <c r="M1245" s="25">
        <f t="shared" si="38"/>
        <v>674.62057901529738</v>
      </c>
      <c r="N1245" s="27">
        <f t="shared" si="39"/>
        <v>2778.601708374732</v>
      </c>
      <c r="O1245" s="12" t="str">
        <f t="shared" si="40"/>
        <v>Good</v>
      </c>
      <c r="P1245" s="27">
        <f t="shared" si="41"/>
        <v>2516</v>
      </c>
      <c r="Q1245" s="25">
        <f t="shared" si="42"/>
        <v>2516</v>
      </c>
    </row>
    <row r="1246" spans="6:17" ht="15.75" customHeight="1" x14ac:dyDescent="0.2">
      <c r="F1246" s="16">
        <v>44565.162786695946</v>
      </c>
      <c r="G1246" s="34">
        <v>44568.860542276088</v>
      </c>
      <c r="H1246" s="27">
        <v>2678</v>
      </c>
      <c r="I1246" s="27">
        <f t="shared" si="36"/>
        <v>-764.65463351210815</v>
      </c>
      <c r="J1246" s="27">
        <f t="shared" si="37"/>
        <v>4310.30272735375</v>
      </c>
      <c r="K1246" s="26" t="str">
        <f t="shared" si="43"/>
        <v>Good</v>
      </c>
      <c r="L1246" s="25">
        <f t="shared" si="44"/>
        <v>2678</v>
      </c>
      <c r="M1246" s="25">
        <f t="shared" si="38"/>
        <v>674.62057901529738</v>
      </c>
      <c r="N1246" s="27">
        <f t="shared" si="39"/>
        <v>2778.601708374732</v>
      </c>
      <c r="O1246" s="12" t="str">
        <f t="shared" si="40"/>
        <v>Good</v>
      </c>
      <c r="P1246" s="27">
        <f t="shared" si="41"/>
        <v>2678</v>
      </c>
      <c r="Q1246" s="25">
        <f t="shared" si="42"/>
        <v>2678</v>
      </c>
    </row>
    <row r="1247" spans="6:17" ht="15.75" customHeight="1" x14ac:dyDescent="0.2">
      <c r="F1247" s="16">
        <v>44564.57159066265</v>
      </c>
      <c r="G1247" s="34">
        <v>44568.311317793421</v>
      </c>
      <c r="H1247" s="27">
        <v>2754</v>
      </c>
      <c r="I1247" s="27">
        <f t="shared" si="36"/>
        <v>-764.65463351210815</v>
      </c>
      <c r="J1247" s="27">
        <f t="shared" si="37"/>
        <v>4310.30272735375</v>
      </c>
      <c r="K1247" s="26" t="str">
        <f t="shared" si="43"/>
        <v>Good</v>
      </c>
      <c r="L1247" s="25">
        <f t="shared" si="44"/>
        <v>2754</v>
      </c>
      <c r="M1247" s="25">
        <f t="shared" si="38"/>
        <v>674.62057901529738</v>
      </c>
      <c r="N1247" s="27">
        <f t="shared" si="39"/>
        <v>2778.601708374732</v>
      </c>
      <c r="O1247" s="12" t="str">
        <f t="shared" si="40"/>
        <v>Good</v>
      </c>
      <c r="P1247" s="27">
        <f t="shared" si="41"/>
        <v>2754</v>
      </c>
      <c r="Q1247" s="25">
        <f t="shared" si="42"/>
        <v>2754</v>
      </c>
    </row>
    <row r="1248" spans="6:17" ht="15.75" customHeight="1" x14ac:dyDescent="0.2">
      <c r="F1248" s="16">
        <v>44564.015408313615</v>
      </c>
      <c r="G1248" s="34">
        <v>44567.751346428427</v>
      </c>
      <c r="H1248" s="27">
        <v>2838</v>
      </c>
      <c r="I1248" s="27">
        <f t="shared" si="36"/>
        <v>-764.65463351210815</v>
      </c>
      <c r="J1248" s="27">
        <f t="shared" si="37"/>
        <v>4310.30272735375</v>
      </c>
      <c r="K1248" s="26" t="str">
        <f t="shared" si="43"/>
        <v>Good</v>
      </c>
      <c r="L1248" s="25">
        <f t="shared" si="44"/>
        <v>2838</v>
      </c>
      <c r="M1248" s="25">
        <f t="shared" si="38"/>
        <v>674.62057901529738</v>
      </c>
      <c r="N1248" s="27">
        <f t="shared" si="39"/>
        <v>2778.601708374732</v>
      </c>
      <c r="O1248" s="12" t="str">
        <f t="shared" si="40"/>
        <v>For Replacement</v>
      </c>
      <c r="P1248" s="27">
        <f t="shared" si="41"/>
        <v>2832</v>
      </c>
      <c r="Q1248" s="25">
        <f t="shared" si="42"/>
        <v>2832</v>
      </c>
    </row>
    <row r="1249" spans="6:17" ht="15.75" customHeight="1" x14ac:dyDescent="0.2">
      <c r="F1249" s="16">
        <v>44561.714991711844</v>
      </c>
      <c r="G1249" s="34">
        <v>44567.156483229795</v>
      </c>
      <c r="H1249" s="27">
        <v>2910</v>
      </c>
      <c r="I1249" s="27">
        <f t="shared" si="36"/>
        <v>-764.65463351210815</v>
      </c>
      <c r="J1249" s="27">
        <f t="shared" si="37"/>
        <v>4310.30272735375</v>
      </c>
      <c r="K1249" s="26" t="str">
        <f t="shared" si="43"/>
        <v>Good</v>
      </c>
      <c r="L1249" s="25">
        <f t="shared" si="44"/>
        <v>2910</v>
      </c>
      <c r="M1249" s="25">
        <f t="shared" si="38"/>
        <v>674.62057901529738</v>
      </c>
      <c r="N1249" s="27">
        <f t="shared" si="39"/>
        <v>2778.601708374732</v>
      </c>
      <c r="O1249" s="12" t="str">
        <f t="shared" si="40"/>
        <v>For Replacement</v>
      </c>
      <c r="P1249" s="27">
        <f t="shared" si="41"/>
        <v>2671</v>
      </c>
      <c r="Q1249" s="25">
        <f t="shared" si="42"/>
        <v>2671</v>
      </c>
    </row>
    <row r="1250" spans="6:17" ht="15.75" customHeight="1" x14ac:dyDescent="0.2">
      <c r="F1250" s="16">
        <v>44561.110542209201</v>
      </c>
      <c r="G1250" s="34">
        <v>44566.546298328496</v>
      </c>
      <c r="H1250" s="27">
        <v>2504</v>
      </c>
      <c r="I1250" s="27">
        <f t="shared" si="36"/>
        <v>-764.65463351210815</v>
      </c>
      <c r="J1250" s="27">
        <f t="shared" si="37"/>
        <v>4310.30272735375</v>
      </c>
      <c r="K1250" s="26" t="str">
        <f t="shared" si="43"/>
        <v>Good</v>
      </c>
      <c r="L1250" s="25">
        <f t="shared" si="44"/>
        <v>2504</v>
      </c>
      <c r="M1250" s="25">
        <f t="shared" si="38"/>
        <v>674.62057901529738</v>
      </c>
      <c r="N1250" s="27">
        <f t="shared" si="39"/>
        <v>2778.601708374732</v>
      </c>
      <c r="O1250" s="12" t="str">
        <f t="shared" si="40"/>
        <v>Good</v>
      </c>
      <c r="P1250" s="27">
        <f t="shared" si="41"/>
        <v>2504</v>
      </c>
      <c r="Q1250" s="25">
        <f t="shared" si="42"/>
        <v>2504</v>
      </c>
    </row>
    <row r="1251" spans="6:17" ht="15.75" customHeight="1" x14ac:dyDescent="0.2">
      <c r="F1251" s="16">
        <v>44560.513393749585</v>
      </c>
      <c r="G1251" s="34">
        <v>44565.975525377908</v>
      </c>
      <c r="H1251" s="27">
        <v>3042</v>
      </c>
      <c r="I1251" s="27">
        <f t="shared" si="36"/>
        <v>-764.65463351210815</v>
      </c>
      <c r="J1251" s="27">
        <f t="shared" si="37"/>
        <v>4310.30272735375</v>
      </c>
      <c r="K1251" s="26" t="str">
        <f t="shared" si="43"/>
        <v>Good</v>
      </c>
      <c r="L1251" s="25">
        <f t="shared" si="44"/>
        <v>3042</v>
      </c>
      <c r="M1251" s="25">
        <f t="shared" si="38"/>
        <v>674.62057901529738</v>
      </c>
      <c r="N1251" s="27">
        <f t="shared" si="39"/>
        <v>2778.601708374732</v>
      </c>
      <c r="O1251" s="12" t="str">
        <f t="shared" si="40"/>
        <v>For Replacement</v>
      </c>
      <c r="P1251" s="27">
        <f t="shared" si="41"/>
        <v>2781.5</v>
      </c>
      <c r="Q1251" s="25">
        <f t="shared" si="42"/>
        <v>2781.5</v>
      </c>
    </row>
    <row r="1252" spans="6:17" ht="15.75" customHeight="1" x14ac:dyDescent="0.2">
      <c r="F1252" s="16">
        <v>44559.975192029095</v>
      </c>
      <c r="G1252" s="34">
        <v>44565.425118420899</v>
      </c>
      <c r="H1252" s="27">
        <v>3059</v>
      </c>
      <c r="I1252" s="27">
        <f t="shared" si="36"/>
        <v>-764.65463351210815</v>
      </c>
      <c r="J1252" s="27">
        <f t="shared" si="37"/>
        <v>4310.30272735375</v>
      </c>
      <c r="K1252" s="26" t="str">
        <f t="shared" si="43"/>
        <v>Good</v>
      </c>
      <c r="L1252" s="25">
        <f t="shared" si="44"/>
        <v>3059</v>
      </c>
      <c r="M1252" s="25">
        <f t="shared" si="38"/>
        <v>674.62057901529738</v>
      </c>
      <c r="N1252" s="27">
        <f t="shared" si="39"/>
        <v>2778.601708374732</v>
      </c>
      <c r="O1252" s="12" t="str">
        <f t="shared" si="40"/>
        <v>For Replacement</v>
      </c>
      <c r="P1252" s="27">
        <f t="shared" si="41"/>
        <v>3003</v>
      </c>
      <c r="Q1252" s="25">
        <f t="shared" si="42"/>
        <v>3003</v>
      </c>
    </row>
    <row r="1253" spans="6:17" ht="15.75" customHeight="1" x14ac:dyDescent="0.2">
      <c r="F1253" s="16">
        <v>44559.409417949399</v>
      </c>
      <c r="G1253" s="34">
        <v>44564.860030599324</v>
      </c>
      <c r="H1253" s="27">
        <v>2964</v>
      </c>
      <c r="I1253" s="27">
        <f t="shared" si="36"/>
        <v>-764.65463351210815</v>
      </c>
      <c r="J1253" s="27">
        <f t="shared" si="37"/>
        <v>4310.30272735375</v>
      </c>
      <c r="K1253" s="26" t="str">
        <f t="shared" si="43"/>
        <v>Good</v>
      </c>
      <c r="L1253" s="25">
        <f t="shared" si="44"/>
        <v>2964</v>
      </c>
      <c r="M1253" s="25">
        <f t="shared" si="38"/>
        <v>674.62057901529738</v>
      </c>
      <c r="N1253" s="27">
        <f t="shared" si="39"/>
        <v>2778.601708374732</v>
      </c>
      <c r="O1253" s="12" t="str">
        <f t="shared" si="40"/>
        <v>For Replacement</v>
      </c>
      <c r="P1253" s="27">
        <f t="shared" si="41"/>
        <v>2983.5</v>
      </c>
      <c r="Q1253" s="25">
        <f t="shared" si="42"/>
        <v>2983.5</v>
      </c>
    </row>
    <row r="1254" spans="6:17" ht="15.75" customHeight="1" x14ac:dyDescent="0.2">
      <c r="F1254" s="16">
        <v>44558.797448778794</v>
      </c>
      <c r="G1254" s="34">
        <v>44564.286581053799</v>
      </c>
      <c r="H1254" s="27">
        <v>2908</v>
      </c>
      <c r="I1254" s="27">
        <f t="shared" si="36"/>
        <v>-764.65463351210815</v>
      </c>
      <c r="J1254" s="27">
        <f t="shared" si="37"/>
        <v>4310.30272735375</v>
      </c>
      <c r="K1254" s="26" t="str">
        <f t="shared" si="43"/>
        <v>Good</v>
      </c>
      <c r="L1254" s="25">
        <f t="shared" si="44"/>
        <v>2908</v>
      </c>
      <c r="M1254" s="25">
        <f t="shared" si="38"/>
        <v>674.62057901529738</v>
      </c>
      <c r="N1254" s="27">
        <f t="shared" si="39"/>
        <v>2778.601708374732</v>
      </c>
      <c r="O1254" s="12" t="str">
        <f t="shared" si="40"/>
        <v>For Replacement</v>
      </c>
      <c r="P1254" s="27">
        <f t="shared" si="41"/>
        <v>2807</v>
      </c>
      <c r="Q1254" s="25">
        <f t="shared" si="42"/>
        <v>2807</v>
      </c>
    </row>
    <row r="1255" spans="6:17" ht="15.75" customHeight="1" x14ac:dyDescent="0.2">
      <c r="F1255" s="16">
        <v>44558.266871350665</v>
      </c>
      <c r="G1255" s="34">
        <v>44561.948588432984</v>
      </c>
      <c r="H1255" s="27">
        <v>2650</v>
      </c>
      <c r="I1255" s="27">
        <f t="shared" si="36"/>
        <v>-764.65463351210815</v>
      </c>
      <c r="J1255" s="27">
        <f t="shared" si="37"/>
        <v>4310.30272735375</v>
      </c>
      <c r="K1255" s="26" t="str">
        <f t="shared" si="43"/>
        <v>Good</v>
      </c>
      <c r="L1255" s="25">
        <f t="shared" si="44"/>
        <v>2650</v>
      </c>
      <c r="M1255" s="25">
        <f t="shared" si="38"/>
        <v>674.62057901529738</v>
      </c>
      <c r="N1255" s="27">
        <f t="shared" si="39"/>
        <v>2778.601708374732</v>
      </c>
      <c r="O1255" s="12" t="str">
        <f t="shared" si="40"/>
        <v>Good</v>
      </c>
      <c r="P1255" s="27">
        <f t="shared" si="41"/>
        <v>2650</v>
      </c>
      <c r="Q1255" s="25">
        <f t="shared" si="42"/>
        <v>2650</v>
      </c>
    </row>
    <row r="1256" spans="6:17" ht="15.75" customHeight="1" x14ac:dyDescent="0.2">
      <c r="F1256" s="16">
        <v>44557.707630381818</v>
      </c>
      <c r="G1256" s="34">
        <v>44561.356466563069</v>
      </c>
      <c r="H1256" s="27">
        <v>2918</v>
      </c>
      <c r="I1256" s="27">
        <f t="shared" si="36"/>
        <v>-764.65463351210815</v>
      </c>
      <c r="J1256" s="27">
        <f t="shared" si="37"/>
        <v>4310.30272735375</v>
      </c>
      <c r="K1256" s="26" t="str">
        <f t="shared" si="43"/>
        <v>Good</v>
      </c>
      <c r="L1256" s="25">
        <f t="shared" si="44"/>
        <v>2918</v>
      </c>
      <c r="M1256" s="25">
        <f t="shared" si="38"/>
        <v>674.62057901529738</v>
      </c>
      <c r="N1256" s="27">
        <f t="shared" si="39"/>
        <v>2778.601708374732</v>
      </c>
      <c r="O1256" s="12" t="str">
        <f t="shared" si="40"/>
        <v>For Replacement</v>
      </c>
      <c r="P1256" s="27">
        <f t="shared" si="41"/>
        <v>2764</v>
      </c>
      <c r="Q1256" s="25">
        <f t="shared" si="42"/>
        <v>2764</v>
      </c>
    </row>
    <row r="1257" spans="6:17" ht="15.75" customHeight="1" x14ac:dyDescent="0.2">
      <c r="F1257" s="16">
        <v>44557.167989359426</v>
      </c>
      <c r="G1257" s="34">
        <v>44560.781324707263</v>
      </c>
      <c r="H1257" s="27">
        <v>2878</v>
      </c>
      <c r="I1257" s="27">
        <f t="shared" si="36"/>
        <v>-764.65463351210815</v>
      </c>
      <c r="J1257" s="27">
        <f t="shared" si="37"/>
        <v>4310.30272735375</v>
      </c>
      <c r="K1257" s="26" t="str">
        <f t="shared" si="43"/>
        <v>Good</v>
      </c>
      <c r="L1257" s="25">
        <f t="shared" si="44"/>
        <v>2878</v>
      </c>
      <c r="M1257" s="25">
        <f t="shared" si="38"/>
        <v>674.62057901529738</v>
      </c>
      <c r="N1257" s="27">
        <f t="shared" si="39"/>
        <v>2778.601708374732</v>
      </c>
      <c r="O1257" s="12" t="str">
        <f t="shared" si="40"/>
        <v>For Replacement</v>
      </c>
      <c r="P1257" s="27">
        <f t="shared" si="41"/>
        <v>2752.5</v>
      </c>
      <c r="Q1257" s="25">
        <f t="shared" si="42"/>
        <v>2752.5</v>
      </c>
    </row>
    <row r="1258" spans="6:17" ht="15.75" customHeight="1" x14ac:dyDescent="0.2">
      <c r="F1258" s="16">
        <v>44554.9329418329</v>
      </c>
      <c r="G1258" s="34">
        <v>44560.222546055098</v>
      </c>
      <c r="H1258" s="27">
        <v>2587</v>
      </c>
      <c r="I1258" s="27">
        <f t="shared" si="36"/>
        <v>-764.65463351210815</v>
      </c>
      <c r="J1258" s="27">
        <f t="shared" si="37"/>
        <v>4310.30272735375</v>
      </c>
      <c r="K1258" s="26" t="str">
        <f t="shared" si="43"/>
        <v>Good</v>
      </c>
      <c r="L1258" s="25">
        <f t="shared" si="44"/>
        <v>2587</v>
      </c>
      <c r="M1258" s="25">
        <f t="shared" si="38"/>
        <v>674.62057901529738</v>
      </c>
      <c r="N1258" s="27">
        <f t="shared" si="39"/>
        <v>2778.601708374732</v>
      </c>
      <c r="O1258" s="12" t="str">
        <f t="shared" si="40"/>
        <v>Good</v>
      </c>
      <c r="P1258" s="27">
        <f t="shared" si="41"/>
        <v>2587</v>
      </c>
      <c r="Q1258" s="25">
        <f t="shared" si="42"/>
        <v>2587</v>
      </c>
    </row>
    <row r="1259" spans="6:17" ht="15.75" customHeight="1" x14ac:dyDescent="0.2">
      <c r="F1259" s="16">
        <v>44554.339005180453</v>
      </c>
      <c r="G1259" s="34">
        <v>44559.634034160692</v>
      </c>
      <c r="H1259" s="27">
        <v>2636</v>
      </c>
      <c r="I1259" s="27">
        <f t="shared" si="36"/>
        <v>-764.65463351210815</v>
      </c>
      <c r="J1259" s="27">
        <f t="shared" si="37"/>
        <v>4310.30272735375</v>
      </c>
      <c r="K1259" s="26" t="str">
        <f t="shared" si="43"/>
        <v>Good</v>
      </c>
      <c r="L1259" s="25">
        <f t="shared" si="44"/>
        <v>2636</v>
      </c>
      <c r="M1259" s="25">
        <f t="shared" si="38"/>
        <v>674.62057901529738</v>
      </c>
      <c r="N1259" s="27">
        <f t="shared" si="39"/>
        <v>2778.601708374732</v>
      </c>
      <c r="O1259" s="12" t="str">
        <f t="shared" si="40"/>
        <v>Good</v>
      </c>
      <c r="P1259" s="27">
        <f t="shared" si="41"/>
        <v>2636</v>
      </c>
      <c r="Q1259" s="25">
        <f t="shared" si="42"/>
        <v>2636</v>
      </c>
    </row>
    <row r="1260" spans="6:17" ht="15.75" customHeight="1" x14ac:dyDescent="0.2">
      <c r="F1260" s="16">
        <v>44553.78588905168</v>
      </c>
      <c r="G1260" s="34">
        <v>44559.082617606146</v>
      </c>
      <c r="H1260" s="27">
        <v>2759</v>
      </c>
      <c r="I1260" s="27">
        <f t="shared" si="36"/>
        <v>-764.65463351210815</v>
      </c>
      <c r="J1260" s="27">
        <f t="shared" si="37"/>
        <v>4310.30272735375</v>
      </c>
      <c r="K1260" s="26" t="str">
        <f t="shared" si="43"/>
        <v>Good</v>
      </c>
      <c r="L1260" s="25">
        <f t="shared" si="44"/>
        <v>2759</v>
      </c>
      <c r="M1260" s="25">
        <f t="shared" si="38"/>
        <v>674.62057901529738</v>
      </c>
      <c r="N1260" s="27">
        <f t="shared" si="39"/>
        <v>2778.601708374732</v>
      </c>
      <c r="O1260" s="12" t="str">
        <f t="shared" si="40"/>
        <v>Good</v>
      </c>
      <c r="P1260" s="27">
        <f t="shared" si="41"/>
        <v>2759</v>
      </c>
      <c r="Q1260" s="25">
        <f t="shared" si="42"/>
        <v>2759</v>
      </c>
    </row>
    <row r="1261" spans="6:17" ht="15.75" customHeight="1" x14ac:dyDescent="0.2">
      <c r="F1261" s="16">
        <v>44553.229046406639</v>
      </c>
      <c r="G1261" s="34">
        <v>44558.512341255562</v>
      </c>
      <c r="H1261" s="27">
        <v>2779</v>
      </c>
      <c r="I1261" s="27">
        <f t="shared" si="36"/>
        <v>-764.65463351210815</v>
      </c>
      <c r="J1261" s="27">
        <f t="shared" si="37"/>
        <v>4310.30272735375</v>
      </c>
      <c r="K1261" s="26" t="str">
        <f t="shared" si="43"/>
        <v>Good</v>
      </c>
      <c r="L1261" s="25">
        <f t="shared" si="44"/>
        <v>2779</v>
      </c>
      <c r="M1261" s="25">
        <f t="shared" si="38"/>
        <v>674.62057901529738</v>
      </c>
      <c r="N1261" s="27">
        <f t="shared" si="39"/>
        <v>2778.601708374732</v>
      </c>
      <c r="O1261" s="12" t="str">
        <f t="shared" si="40"/>
        <v>For Replacement</v>
      </c>
      <c r="P1261" s="27">
        <f t="shared" si="41"/>
        <v>2803</v>
      </c>
      <c r="Q1261" s="25">
        <f t="shared" si="42"/>
        <v>2803</v>
      </c>
    </row>
    <row r="1262" spans="6:17" ht="15.75" customHeight="1" x14ac:dyDescent="0.2">
      <c r="F1262" s="16">
        <v>44552.690969947907</v>
      </c>
      <c r="G1262" s="34">
        <v>44557.970618268708</v>
      </c>
      <c r="H1262" s="27">
        <v>2847</v>
      </c>
      <c r="I1262" s="27">
        <f t="shared" si="36"/>
        <v>-764.65463351210815</v>
      </c>
      <c r="J1262" s="27">
        <f t="shared" si="37"/>
        <v>4310.30272735375</v>
      </c>
      <c r="K1262" s="26" t="str">
        <f t="shared" si="43"/>
        <v>Good</v>
      </c>
      <c r="L1262" s="25">
        <f t="shared" si="44"/>
        <v>2847</v>
      </c>
      <c r="M1262" s="25">
        <f t="shared" si="38"/>
        <v>674.62057901529738</v>
      </c>
      <c r="N1262" s="27">
        <f t="shared" si="39"/>
        <v>2778.601708374732</v>
      </c>
      <c r="O1262" s="12" t="str">
        <f t="shared" si="40"/>
        <v>For Replacement</v>
      </c>
      <c r="P1262" s="27">
        <f t="shared" si="41"/>
        <v>2741.5</v>
      </c>
      <c r="Q1262" s="25">
        <f t="shared" si="42"/>
        <v>2741.5</v>
      </c>
    </row>
    <row r="1263" spans="6:17" ht="15.75" customHeight="1" x14ac:dyDescent="0.2">
      <c r="F1263" s="16">
        <v>44552.09658928412</v>
      </c>
      <c r="G1263" s="34">
        <v>44557.426258533087</v>
      </c>
      <c r="H1263" s="27">
        <v>2704</v>
      </c>
      <c r="I1263" s="27">
        <f t="shared" si="36"/>
        <v>-764.65463351210815</v>
      </c>
      <c r="J1263" s="27">
        <f t="shared" si="37"/>
        <v>4310.30272735375</v>
      </c>
      <c r="K1263" s="26" t="str">
        <f t="shared" si="43"/>
        <v>Good</v>
      </c>
      <c r="L1263" s="25">
        <f t="shared" si="44"/>
        <v>2704</v>
      </c>
      <c r="M1263" s="25">
        <f t="shared" si="38"/>
        <v>674.62057901529738</v>
      </c>
      <c r="N1263" s="27">
        <f t="shared" si="39"/>
        <v>2778.601708374732</v>
      </c>
      <c r="O1263" s="12" t="str">
        <f t="shared" si="40"/>
        <v>Good</v>
      </c>
      <c r="P1263" s="27">
        <f t="shared" si="41"/>
        <v>2704</v>
      </c>
      <c r="Q1263" s="25">
        <f t="shared" si="42"/>
        <v>2704</v>
      </c>
    </row>
    <row r="1264" spans="6:17" ht="15.75" customHeight="1" x14ac:dyDescent="0.2">
      <c r="F1264" s="16">
        <v>44551.544317179993</v>
      </c>
      <c r="G1264" s="34">
        <v>44554.543483939182</v>
      </c>
      <c r="H1264" s="27">
        <v>2513</v>
      </c>
      <c r="I1264" s="27">
        <f t="shared" si="36"/>
        <v>-764.65463351210815</v>
      </c>
      <c r="J1264" s="27">
        <f t="shared" si="37"/>
        <v>4310.30272735375</v>
      </c>
      <c r="K1264" s="26" t="str">
        <f t="shared" si="43"/>
        <v>Good</v>
      </c>
      <c r="L1264" s="25">
        <f t="shared" si="44"/>
        <v>2513</v>
      </c>
      <c r="M1264" s="25">
        <f t="shared" si="38"/>
        <v>674.62057901529738</v>
      </c>
      <c r="N1264" s="27">
        <f t="shared" si="39"/>
        <v>2778.601708374732</v>
      </c>
      <c r="O1264" s="12" t="str">
        <f t="shared" si="40"/>
        <v>Good</v>
      </c>
      <c r="P1264" s="27">
        <f t="shared" si="41"/>
        <v>2513</v>
      </c>
      <c r="Q1264" s="25">
        <f t="shared" si="42"/>
        <v>2513</v>
      </c>
    </row>
    <row r="1265" spans="6:17" ht="15.75" customHeight="1" x14ac:dyDescent="0.2">
      <c r="F1265" s="16">
        <v>44550.980076624452</v>
      </c>
      <c r="G1265" s="34">
        <v>44553.985734206573</v>
      </c>
      <c r="H1265" s="27">
        <v>2923</v>
      </c>
      <c r="I1265" s="27">
        <f t="shared" si="36"/>
        <v>-764.65463351210815</v>
      </c>
      <c r="J1265" s="27">
        <f t="shared" si="37"/>
        <v>4310.30272735375</v>
      </c>
      <c r="K1265" s="26" t="str">
        <f t="shared" si="43"/>
        <v>Good</v>
      </c>
      <c r="L1265" s="25">
        <f t="shared" si="44"/>
        <v>2923</v>
      </c>
      <c r="M1265" s="25">
        <f t="shared" si="38"/>
        <v>674.62057901529738</v>
      </c>
      <c r="N1265" s="27">
        <f t="shared" si="39"/>
        <v>2778.601708374732</v>
      </c>
      <c r="O1265" s="12" t="str">
        <f t="shared" si="40"/>
        <v>For Replacement</v>
      </c>
      <c r="P1265" s="27">
        <f t="shared" si="41"/>
        <v>2787.5</v>
      </c>
      <c r="Q1265" s="25">
        <f t="shared" si="42"/>
        <v>2787.5</v>
      </c>
    </row>
    <row r="1266" spans="6:17" ht="15.75" customHeight="1" x14ac:dyDescent="0.2">
      <c r="F1266" s="16">
        <v>44550.401618496231</v>
      </c>
      <c r="G1266" s="34">
        <v>44553.402414441633</v>
      </c>
      <c r="H1266" s="27">
        <v>3062</v>
      </c>
      <c r="I1266" s="27">
        <f t="shared" si="36"/>
        <v>-764.65463351210815</v>
      </c>
      <c r="J1266" s="27">
        <f t="shared" si="37"/>
        <v>4310.30272735375</v>
      </c>
      <c r="K1266" s="26" t="str">
        <f t="shared" si="43"/>
        <v>Good</v>
      </c>
      <c r="L1266" s="25">
        <f t="shared" si="44"/>
        <v>3062</v>
      </c>
      <c r="M1266" s="25">
        <f t="shared" si="38"/>
        <v>674.62057901529738</v>
      </c>
      <c r="N1266" s="27">
        <f t="shared" si="39"/>
        <v>2778.601708374732</v>
      </c>
      <c r="O1266" s="12" t="str">
        <f t="shared" si="40"/>
        <v>For Replacement</v>
      </c>
      <c r="P1266" s="27">
        <f t="shared" si="41"/>
        <v>2800</v>
      </c>
      <c r="Q1266" s="25">
        <f t="shared" si="42"/>
        <v>2800</v>
      </c>
    </row>
    <row r="1267" spans="6:17" ht="15.75" customHeight="1" x14ac:dyDescent="0.2">
      <c r="F1267" s="16">
        <v>44547.576380492996</v>
      </c>
      <c r="G1267" s="34">
        <v>44552.808070190491</v>
      </c>
      <c r="H1267" s="27">
        <v>2677</v>
      </c>
      <c r="I1267" s="27">
        <f t="shared" si="36"/>
        <v>-764.65463351210815</v>
      </c>
      <c r="J1267" s="27">
        <f t="shared" si="37"/>
        <v>4310.30272735375</v>
      </c>
      <c r="K1267" s="26" t="str">
        <f t="shared" si="43"/>
        <v>Good</v>
      </c>
      <c r="L1267" s="25">
        <f t="shared" si="44"/>
        <v>2677</v>
      </c>
      <c r="M1267" s="25">
        <f t="shared" si="38"/>
        <v>674.62057901529738</v>
      </c>
      <c r="N1267" s="27">
        <f t="shared" si="39"/>
        <v>2778.601708374732</v>
      </c>
      <c r="O1267" s="12" t="str">
        <f t="shared" si="40"/>
        <v>Good</v>
      </c>
      <c r="P1267" s="27">
        <f t="shared" si="41"/>
        <v>2677</v>
      </c>
      <c r="Q1267" s="25">
        <f t="shared" si="42"/>
        <v>2677</v>
      </c>
    </row>
    <row r="1268" spans="6:17" ht="15.75" customHeight="1" x14ac:dyDescent="0.2">
      <c r="F1268" s="16">
        <v>44547.00467087602</v>
      </c>
      <c r="G1268" s="34">
        <v>44552.213924431839</v>
      </c>
      <c r="H1268" s="27">
        <v>2604</v>
      </c>
      <c r="I1268" s="27">
        <f t="shared" si="36"/>
        <v>-764.65463351210815</v>
      </c>
      <c r="J1268" s="27">
        <f t="shared" si="37"/>
        <v>4310.30272735375</v>
      </c>
      <c r="K1268" s="26" t="str">
        <f t="shared" si="43"/>
        <v>Good</v>
      </c>
      <c r="L1268" s="25">
        <f t="shared" si="44"/>
        <v>2604</v>
      </c>
      <c r="M1268" s="25">
        <f t="shared" si="38"/>
        <v>674.62057901529738</v>
      </c>
      <c r="N1268" s="27">
        <f t="shared" si="39"/>
        <v>2778.601708374732</v>
      </c>
      <c r="O1268" s="12" t="str">
        <f t="shared" si="40"/>
        <v>Good</v>
      </c>
      <c r="P1268" s="27">
        <f t="shared" si="41"/>
        <v>2604</v>
      </c>
      <c r="Q1268" s="25">
        <f t="shared" si="42"/>
        <v>2604</v>
      </c>
    </row>
    <row r="1269" spans="6:17" ht="15.75" customHeight="1" x14ac:dyDescent="0.2">
      <c r="F1269" s="16">
        <v>44546.462171154199</v>
      </c>
      <c r="G1269" s="34">
        <v>44551.64205348547</v>
      </c>
      <c r="H1269" s="27">
        <v>2430</v>
      </c>
      <c r="I1269" s="27">
        <f t="shared" si="36"/>
        <v>-764.65463351210815</v>
      </c>
      <c r="J1269" s="27">
        <f t="shared" si="37"/>
        <v>4310.30272735375</v>
      </c>
      <c r="K1269" s="26" t="str">
        <f t="shared" si="43"/>
        <v>Good</v>
      </c>
      <c r="L1269" s="25">
        <f t="shared" si="44"/>
        <v>2430</v>
      </c>
      <c r="M1269" s="25">
        <f t="shared" si="38"/>
        <v>674.62057901529738</v>
      </c>
      <c r="N1269" s="27">
        <f t="shared" si="39"/>
        <v>2778.601708374732</v>
      </c>
      <c r="O1269" s="12" t="str">
        <f t="shared" si="40"/>
        <v>Good</v>
      </c>
      <c r="P1269" s="27">
        <f t="shared" si="41"/>
        <v>2430</v>
      </c>
      <c r="Q1269" s="25">
        <f t="shared" si="42"/>
        <v>2430</v>
      </c>
    </row>
    <row r="1270" spans="6:17" ht="15.75" customHeight="1" x14ac:dyDescent="0.2">
      <c r="F1270" s="16">
        <v>44545.887664989692</v>
      </c>
      <c r="G1270" s="34">
        <v>44551.037137897503</v>
      </c>
      <c r="H1270" s="27">
        <v>2627</v>
      </c>
      <c r="I1270" s="27">
        <f t="shared" si="36"/>
        <v>-764.65463351210815</v>
      </c>
      <c r="J1270" s="27">
        <f t="shared" si="37"/>
        <v>4310.30272735375</v>
      </c>
      <c r="K1270" s="26" t="str">
        <f t="shared" si="43"/>
        <v>Good</v>
      </c>
      <c r="L1270" s="25">
        <f t="shared" si="44"/>
        <v>2627</v>
      </c>
      <c r="M1270" s="25">
        <f t="shared" si="38"/>
        <v>674.62057901529738</v>
      </c>
      <c r="N1270" s="27">
        <f t="shared" si="39"/>
        <v>2778.601708374732</v>
      </c>
      <c r="O1270" s="12" t="str">
        <f t="shared" si="40"/>
        <v>Good</v>
      </c>
      <c r="P1270" s="27">
        <f t="shared" si="41"/>
        <v>2627</v>
      </c>
      <c r="Q1270" s="25">
        <f t="shared" si="42"/>
        <v>2627</v>
      </c>
    </row>
    <row r="1271" spans="6:17" ht="15.75" customHeight="1" x14ac:dyDescent="0.2">
      <c r="F1271" s="16">
        <v>44545.294767062427</v>
      </c>
      <c r="G1271" s="34">
        <v>44550.471346902763</v>
      </c>
      <c r="H1271" s="27">
        <v>2750</v>
      </c>
      <c r="I1271" s="27">
        <f t="shared" si="36"/>
        <v>-764.65463351210815</v>
      </c>
      <c r="J1271" s="27">
        <f t="shared" si="37"/>
        <v>4310.30272735375</v>
      </c>
      <c r="K1271" s="26" t="str">
        <f t="shared" si="43"/>
        <v>Good</v>
      </c>
      <c r="L1271" s="25">
        <f t="shared" si="44"/>
        <v>2750</v>
      </c>
      <c r="M1271" s="25">
        <f t="shared" si="38"/>
        <v>674.62057901529738</v>
      </c>
      <c r="N1271" s="27">
        <f t="shared" si="39"/>
        <v>2778.601708374732</v>
      </c>
      <c r="O1271" s="12" t="str">
        <f t="shared" si="40"/>
        <v>Good</v>
      </c>
      <c r="P1271" s="27">
        <f t="shared" si="41"/>
        <v>2750</v>
      </c>
      <c r="Q1271" s="25">
        <f t="shared" si="42"/>
        <v>2750</v>
      </c>
    </row>
    <row r="1272" spans="6:17" ht="15.75" customHeight="1" x14ac:dyDescent="0.2">
      <c r="F1272" s="16">
        <v>44544.713570642816</v>
      </c>
      <c r="G1272" s="34">
        <v>44547.508249131759</v>
      </c>
      <c r="H1272" s="27">
        <v>2639</v>
      </c>
      <c r="I1272" s="27">
        <f t="shared" si="36"/>
        <v>-764.65463351210815</v>
      </c>
      <c r="J1272" s="27">
        <f t="shared" si="37"/>
        <v>4310.30272735375</v>
      </c>
      <c r="K1272" s="26" t="str">
        <f t="shared" si="43"/>
        <v>Good</v>
      </c>
      <c r="L1272" s="25">
        <f t="shared" si="44"/>
        <v>2639</v>
      </c>
      <c r="M1272" s="25">
        <f t="shared" si="38"/>
        <v>674.62057901529738</v>
      </c>
      <c r="N1272" s="27">
        <f t="shared" si="39"/>
        <v>2778.601708374732</v>
      </c>
      <c r="O1272" s="12" t="str">
        <f t="shared" si="40"/>
        <v>Good</v>
      </c>
      <c r="P1272" s="27">
        <f t="shared" si="41"/>
        <v>2639</v>
      </c>
      <c r="Q1272" s="25">
        <f t="shared" si="42"/>
        <v>2639</v>
      </c>
    </row>
    <row r="1273" spans="6:17" ht="15.75" customHeight="1" x14ac:dyDescent="0.2">
      <c r="F1273" s="16">
        <v>44544.100037924145</v>
      </c>
      <c r="G1273" s="34">
        <v>44546.961209359877</v>
      </c>
      <c r="H1273" s="27">
        <v>2447</v>
      </c>
      <c r="I1273" s="27">
        <f t="shared" si="36"/>
        <v>-764.65463351210815</v>
      </c>
      <c r="J1273" s="27">
        <f t="shared" si="37"/>
        <v>4310.30272735375</v>
      </c>
      <c r="K1273" s="26" t="str">
        <f t="shared" si="43"/>
        <v>Good</v>
      </c>
      <c r="L1273" s="25">
        <f t="shared" si="44"/>
        <v>2447</v>
      </c>
      <c r="M1273" s="25">
        <f t="shared" si="38"/>
        <v>674.62057901529738</v>
      </c>
      <c r="N1273" s="27">
        <f t="shared" si="39"/>
        <v>2778.601708374732</v>
      </c>
      <c r="O1273" s="12" t="str">
        <f t="shared" si="40"/>
        <v>Good</v>
      </c>
      <c r="P1273" s="27">
        <f t="shared" si="41"/>
        <v>2447</v>
      </c>
      <c r="Q1273" s="25">
        <f t="shared" si="42"/>
        <v>2447</v>
      </c>
    </row>
    <row r="1274" spans="6:17" ht="15.75" customHeight="1" x14ac:dyDescent="0.2">
      <c r="F1274" s="16">
        <v>44543.509519300598</v>
      </c>
      <c r="G1274" s="34">
        <v>44546.413057444683</v>
      </c>
      <c r="H1274" s="27">
        <v>2809</v>
      </c>
      <c r="I1274" s="27">
        <f t="shared" si="36"/>
        <v>-764.65463351210815</v>
      </c>
      <c r="J1274" s="27">
        <f t="shared" si="37"/>
        <v>4310.30272735375</v>
      </c>
      <c r="K1274" s="26" t="str">
        <f t="shared" si="43"/>
        <v>Good</v>
      </c>
      <c r="L1274" s="25">
        <f t="shared" si="44"/>
        <v>2809</v>
      </c>
      <c r="M1274" s="25">
        <f t="shared" si="38"/>
        <v>674.62057901529738</v>
      </c>
      <c r="N1274" s="27">
        <f t="shared" si="39"/>
        <v>2778.601708374732</v>
      </c>
      <c r="O1274" s="12" t="str">
        <f t="shared" si="40"/>
        <v>For Replacement</v>
      </c>
      <c r="P1274" s="27">
        <f t="shared" si="41"/>
        <v>2640.5</v>
      </c>
      <c r="Q1274" s="25">
        <f t="shared" si="42"/>
        <v>2640.5</v>
      </c>
    </row>
    <row r="1275" spans="6:17" ht="15.75" customHeight="1" x14ac:dyDescent="0.2">
      <c r="F1275" s="16">
        <v>44540.671034694053</v>
      </c>
      <c r="G1275" s="34">
        <v>44545.826197665614</v>
      </c>
      <c r="H1275" s="27">
        <v>2834</v>
      </c>
      <c r="I1275" s="27">
        <f t="shared" si="36"/>
        <v>-764.65463351210815</v>
      </c>
      <c r="J1275" s="27">
        <f t="shared" si="37"/>
        <v>4310.30272735375</v>
      </c>
      <c r="K1275" s="26" t="str">
        <f t="shared" si="43"/>
        <v>Good</v>
      </c>
      <c r="L1275" s="25">
        <f t="shared" si="44"/>
        <v>2834</v>
      </c>
      <c r="M1275" s="25">
        <f t="shared" si="38"/>
        <v>674.62057901529738</v>
      </c>
      <c r="N1275" s="27">
        <f t="shared" si="39"/>
        <v>2778.601708374732</v>
      </c>
      <c r="O1275" s="12" t="str">
        <f t="shared" si="40"/>
        <v>For Replacement</v>
      </c>
      <c r="P1275" s="27">
        <f t="shared" si="41"/>
        <v>2866</v>
      </c>
      <c r="Q1275" s="25">
        <f t="shared" si="42"/>
        <v>2866</v>
      </c>
    </row>
    <row r="1276" spans="6:17" ht="15.75" customHeight="1" x14ac:dyDescent="0.2">
      <c r="F1276" s="16">
        <v>44540.1004298763</v>
      </c>
      <c r="G1276" s="34">
        <v>44545.257446356722</v>
      </c>
      <c r="H1276" s="27">
        <v>2923</v>
      </c>
      <c r="I1276" s="27">
        <f t="shared" si="36"/>
        <v>-764.65463351210815</v>
      </c>
      <c r="J1276" s="27">
        <f t="shared" si="37"/>
        <v>4310.30272735375</v>
      </c>
      <c r="K1276" s="26" t="str">
        <f t="shared" si="43"/>
        <v>Good</v>
      </c>
      <c r="L1276" s="25">
        <f t="shared" si="44"/>
        <v>2923</v>
      </c>
      <c r="M1276" s="25">
        <f t="shared" si="38"/>
        <v>674.62057901529738</v>
      </c>
      <c r="N1276" s="27">
        <f t="shared" si="39"/>
        <v>2778.601708374732</v>
      </c>
      <c r="O1276" s="12" t="str">
        <f t="shared" si="40"/>
        <v>For Replacement</v>
      </c>
      <c r="P1276" s="27">
        <f t="shared" si="41"/>
        <v>2798.5</v>
      </c>
      <c r="Q1276" s="25">
        <f t="shared" si="42"/>
        <v>2798.5</v>
      </c>
    </row>
    <row r="1277" spans="6:17" ht="15.75" customHeight="1" x14ac:dyDescent="0.2">
      <c r="F1277" s="16">
        <v>44539.486750055155</v>
      </c>
      <c r="G1277" s="34">
        <v>44544.666809094961</v>
      </c>
      <c r="H1277" s="27">
        <v>2763</v>
      </c>
      <c r="I1277" s="27">
        <f t="shared" si="36"/>
        <v>-764.65463351210815</v>
      </c>
      <c r="J1277" s="27">
        <f t="shared" si="37"/>
        <v>4310.30272735375</v>
      </c>
      <c r="K1277" s="26" t="str">
        <f t="shared" si="43"/>
        <v>Good</v>
      </c>
      <c r="L1277" s="25">
        <f t="shared" si="44"/>
        <v>2763</v>
      </c>
      <c r="M1277" s="25">
        <f t="shared" si="38"/>
        <v>674.62057901529738</v>
      </c>
      <c r="N1277" s="27">
        <f t="shared" si="39"/>
        <v>2778.601708374732</v>
      </c>
      <c r="O1277" s="12" t="str">
        <f t="shared" si="40"/>
        <v>Good</v>
      </c>
      <c r="P1277" s="27">
        <f t="shared" si="41"/>
        <v>2763</v>
      </c>
      <c r="Q1277" s="25">
        <f t="shared" si="42"/>
        <v>2763</v>
      </c>
    </row>
    <row r="1278" spans="6:17" ht="15.75" customHeight="1" x14ac:dyDescent="0.2">
      <c r="F1278" s="16">
        <v>44538.880507016736</v>
      </c>
      <c r="G1278" s="34">
        <v>44544.080294237872</v>
      </c>
      <c r="H1278" s="27">
        <v>2961</v>
      </c>
      <c r="I1278" s="27">
        <f t="shared" si="36"/>
        <v>-764.65463351210815</v>
      </c>
      <c r="J1278" s="27">
        <f t="shared" si="37"/>
        <v>4310.30272735375</v>
      </c>
      <c r="K1278" s="26" t="str">
        <f t="shared" si="43"/>
        <v>Good</v>
      </c>
      <c r="L1278" s="25">
        <f t="shared" si="44"/>
        <v>2961</v>
      </c>
      <c r="M1278" s="25">
        <f t="shared" si="38"/>
        <v>674.62057901529738</v>
      </c>
      <c r="N1278" s="27">
        <f t="shared" si="39"/>
        <v>2778.601708374732</v>
      </c>
      <c r="O1278" s="12" t="str">
        <f t="shared" si="40"/>
        <v>For Replacement</v>
      </c>
      <c r="P1278" s="27">
        <f t="shared" si="41"/>
        <v>2630.5</v>
      </c>
      <c r="Q1278" s="25">
        <f t="shared" si="42"/>
        <v>2630.5</v>
      </c>
    </row>
    <row r="1279" spans="6:17" ht="15.75" customHeight="1" x14ac:dyDescent="0.2">
      <c r="F1279" s="16">
        <v>44538.268946245611</v>
      </c>
      <c r="G1279" s="34">
        <v>44543.489598618391</v>
      </c>
      <c r="H1279" s="27">
        <v>2498</v>
      </c>
      <c r="I1279" s="27">
        <f t="shared" si="36"/>
        <v>-764.65463351210815</v>
      </c>
      <c r="J1279" s="27">
        <f t="shared" si="37"/>
        <v>4310.30272735375</v>
      </c>
      <c r="K1279" s="26" t="str">
        <f t="shared" si="43"/>
        <v>Good</v>
      </c>
      <c r="L1279" s="25">
        <f t="shared" si="44"/>
        <v>2498</v>
      </c>
      <c r="M1279" s="25">
        <f t="shared" si="38"/>
        <v>674.62057901529738</v>
      </c>
      <c r="N1279" s="27">
        <f t="shared" si="39"/>
        <v>2778.601708374732</v>
      </c>
      <c r="O1279" s="12" t="str">
        <f t="shared" si="40"/>
        <v>Good</v>
      </c>
      <c r="P1279" s="27">
        <f t="shared" si="41"/>
        <v>2498</v>
      </c>
      <c r="Q1279" s="25">
        <f t="shared" si="42"/>
        <v>2498</v>
      </c>
    </row>
    <row r="1280" spans="6:17" ht="15.75" customHeight="1" x14ac:dyDescent="0.2">
      <c r="F1280" s="16">
        <v>44537.71387881082</v>
      </c>
      <c r="G1280" s="34">
        <v>44540.544615449624</v>
      </c>
      <c r="H1280" s="27">
        <v>2668</v>
      </c>
      <c r="I1280" s="27">
        <f t="shared" ref="I1280:I1534" si="45">$T$5-$U$5*1.96</f>
        <v>-764.65463351210815</v>
      </c>
      <c r="J1280" s="27">
        <f t="shared" ref="J1280:J1534" si="46">$T$5+$U$5*1.96</f>
        <v>4310.30272735375</v>
      </c>
      <c r="K1280" s="26" t="str">
        <f t="shared" si="43"/>
        <v>Good</v>
      </c>
      <c r="L1280" s="25">
        <f t="shared" si="44"/>
        <v>2668</v>
      </c>
      <c r="M1280" s="25">
        <f t="shared" ref="M1280:M1534" si="47">$W$5-$X$5*1.96</f>
        <v>674.62057901529738</v>
      </c>
      <c r="N1280" s="27">
        <f t="shared" ref="N1280:N1534" si="48">$W$5+$X$5*1.96</f>
        <v>2778.601708374732</v>
      </c>
      <c r="O1280" s="12" t="str">
        <f t="shared" ref="O1280:O1534" si="49">IF(AND(L1280&gt;=M1280,L1280&lt;=N1280),"Good","For Replacement")</f>
        <v>Good</v>
      </c>
      <c r="P1280" s="27">
        <f t="shared" ref="P1280:P1534" si="50">IF(O1280="Good",L1280,(L1281+L1279)/2)</f>
        <v>2668</v>
      </c>
      <c r="Q1280" s="25">
        <f t="shared" ref="Q1280:Q1534" si="51">P1280</f>
        <v>2668</v>
      </c>
    </row>
    <row r="1281" spans="6:17" ht="15.75" customHeight="1" x14ac:dyDescent="0.2">
      <c r="F1281" s="16">
        <v>44537.175581479656</v>
      </c>
      <c r="G1281" s="34">
        <v>44540.01421965834</v>
      </c>
      <c r="H1281" s="27">
        <v>2833</v>
      </c>
      <c r="I1281" s="27">
        <f t="shared" si="45"/>
        <v>-764.65463351210815</v>
      </c>
      <c r="J1281" s="27">
        <f t="shared" si="46"/>
        <v>4310.30272735375</v>
      </c>
      <c r="K1281" s="26" t="str">
        <f t="shared" si="43"/>
        <v>Good</v>
      </c>
      <c r="L1281" s="25">
        <f t="shared" si="44"/>
        <v>2833</v>
      </c>
      <c r="M1281" s="25">
        <f t="shared" si="47"/>
        <v>674.62057901529738</v>
      </c>
      <c r="N1281" s="27">
        <f t="shared" si="48"/>
        <v>2778.601708374732</v>
      </c>
      <c r="O1281" s="12" t="str">
        <f t="shared" si="49"/>
        <v>For Replacement</v>
      </c>
      <c r="P1281" s="27">
        <f t="shared" si="50"/>
        <v>2715</v>
      </c>
      <c r="Q1281" s="25">
        <f t="shared" si="51"/>
        <v>2715</v>
      </c>
    </row>
    <row r="1282" spans="6:17" ht="15.75" customHeight="1" x14ac:dyDescent="0.2">
      <c r="F1282" s="16">
        <v>44536.641097039217</v>
      </c>
      <c r="G1282" s="34">
        <v>44539.464501909279</v>
      </c>
      <c r="H1282" s="27">
        <v>2762</v>
      </c>
      <c r="I1282" s="27">
        <f t="shared" si="45"/>
        <v>-764.65463351210815</v>
      </c>
      <c r="J1282" s="27">
        <f t="shared" si="46"/>
        <v>4310.30272735375</v>
      </c>
      <c r="K1282" s="26" t="str">
        <f t="shared" ref="K1282:K1536" si="52">IF(AND(H1282&gt;=I1282,H1282&lt;=J1282),"Good","For Replacement")</f>
        <v>Good</v>
      </c>
      <c r="L1282" s="25">
        <f t="shared" si="44"/>
        <v>2762</v>
      </c>
      <c r="M1282" s="25">
        <f t="shared" si="47"/>
        <v>674.62057901529738</v>
      </c>
      <c r="N1282" s="27">
        <f t="shared" si="48"/>
        <v>2778.601708374732</v>
      </c>
      <c r="O1282" s="12" t="str">
        <f t="shared" si="49"/>
        <v>Good</v>
      </c>
      <c r="P1282" s="27">
        <f t="shared" si="50"/>
        <v>2762</v>
      </c>
      <c r="Q1282" s="25">
        <f t="shared" si="51"/>
        <v>2762</v>
      </c>
    </row>
    <row r="1283" spans="6:17" ht="15.75" customHeight="1" x14ac:dyDescent="0.2">
      <c r="F1283" s="16">
        <v>44536.111670249978</v>
      </c>
      <c r="G1283" s="34">
        <v>44538.883503325706</v>
      </c>
      <c r="H1283" s="27">
        <v>2735</v>
      </c>
      <c r="I1283" s="27">
        <f t="shared" si="45"/>
        <v>-764.65463351210815</v>
      </c>
      <c r="J1283" s="27">
        <f t="shared" si="46"/>
        <v>4310.30272735375</v>
      </c>
      <c r="K1283" s="26" t="str">
        <f t="shared" si="52"/>
        <v>Good</v>
      </c>
      <c r="L1283" s="25">
        <f t="shared" ref="L1283:L1537" si="53">IF(K1283="Good",H1283,(H1284+H1282)/2)</f>
        <v>2735</v>
      </c>
      <c r="M1283" s="25">
        <f t="shared" si="47"/>
        <v>674.62057901529738</v>
      </c>
      <c r="N1283" s="27">
        <f t="shared" si="48"/>
        <v>2778.601708374732</v>
      </c>
      <c r="O1283" s="12" t="str">
        <f t="shared" si="49"/>
        <v>Good</v>
      </c>
      <c r="P1283" s="27">
        <f t="shared" si="50"/>
        <v>2735</v>
      </c>
      <c r="Q1283" s="25">
        <f t="shared" si="51"/>
        <v>2735</v>
      </c>
    </row>
    <row r="1284" spans="6:17" ht="15.75" customHeight="1" x14ac:dyDescent="0.2">
      <c r="F1284" s="16">
        <v>44533.85424771977</v>
      </c>
      <c r="G1284" s="34">
        <v>44538.328991389004</v>
      </c>
      <c r="H1284" s="27">
        <v>2673</v>
      </c>
      <c r="I1284" s="27">
        <f t="shared" si="45"/>
        <v>-764.65463351210815</v>
      </c>
      <c r="J1284" s="27">
        <f t="shared" si="46"/>
        <v>4310.30272735375</v>
      </c>
      <c r="K1284" s="26" t="str">
        <f t="shared" si="52"/>
        <v>Good</v>
      </c>
      <c r="L1284" s="25">
        <f t="shared" si="53"/>
        <v>2673</v>
      </c>
      <c r="M1284" s="25">
        <f t="shared" si="47"/>
        <v>674.62057901529738</v>
      </c>
      <c r="N1284" s="27">
        <f t="shared" si="48"/>
        <v>2778.601708374732</v>
      </c>
      <c r="O1284" s="12" t="str">
        <f t="shared" si="49"/>
        <v>Good</v>
      </c>
      <c r="P1284" s="27">
        <f t="shared" si="50"/>
        <v>2673</v>
      </c>
      <c r="Q1284" s="25">
        <f t="shared" si="51"/>
        <v>2673</v>
      </c>
    </row>
    <row r="1285" spans="6:17" ht="15.75" customHeight="1" x14ac:dyDescent="0.2">
      <c r="F1285" s="16">
        <v>44533.296843239121</v>
      </c>
      <c r="G1285" s="34">
        <v>44537.771908939714</v>
      </c>
      <c r="H1285" s="27">
        <v>2402</v>
      </c>
      <c r="I1285" s="27">
        <f t="shared" si="45"/>
        <v>-764.65463351210815</v>
      </c>
      <c r="J1285" s="27">
        <f t="shared" si="46"/>
        <v>4310.30272735375</v>
      </c>
      <c r="K1285" s="26" t="str">
        <f t="shared" si="52"/>
        <v>Good</v>
      </c>
      <c r="L1285" s="25">
        <f t="shared" si="53"/>
        <v>2402</v>
      </c>
      <c r="M1285" s="25">
        <f t="shared" si="47"/>
        <v>674.62057901529738</v>
      </c>
      <c r="N1285" s="27">
        <f t="shared" si="48"/>
        <v>2778.601708374732</v>
      </c>
      <c r="O1285" s="12" t="str">
        <f t="shared" si="49"/>
        <v>Good</v>
      </c>
      <c r="P1285" s="27">
        <f t="shared" si="50"/>
        <v>2402</v>
      </c>
      <c r="Q1285" s="25">
        <f t="shared" si="51"/>
        <v>2402</v>
      </c>
    </row>
    <row r="1286" spans="6:17" ht="15.75" customHeight="1" x14ac:dyDescent="0.2">
      <c r="F1286" s="16">
        <v>44532.731480643342</v>
      </c>
      <c r="G1286" s="34">
        <v>44537.201166620696</v>
      </c>
      <c r="H1286" s="27">
        <v>2833</v>
      </c>
      <c r="I1286" s="27">
        <f t="shared" si="45"/>
        <v>-764.65463351210815</v>
      </c>
      <c r="J1286" s="27">
        <f t="shared" si="46"/>
        <v>4310.30272735375</v>
      </c>
      <c r="K1286" s="26" t="str">
        <f t="shared" si="52"/>
        <v>Good</v>
      </c>
      <c r="L1286" s="25">
        <f t="shared" si="53"/>
        <v>2833</v>
      </c>
      <c r="M1286" s="25">
        <f t="shared" si="47"/>
        <v>674.62057901529738</v>
      </c>
      <c r="N1286" s="27">
        <f t="shared" si="48"/>
        <v>2778.601708374732</v>
      </c>
      <c r="O1286" s="12" t="str">
        <f t="shared" si="49"/>
        <v>For Replacement</v>
      </c>
      <c r="P1286" s="27">
        <f t="shared" si="50"/>
        <v>2500.5</v>
      </c>
      <c r="Q1286" s="25">
        <f t="shared" si="51"/>
        <v>2500.5</v>
      </c>
    </row>
    <row r="1287" spans="6:17" ht="15.75" customHeight="1" x14ac:dyDescent="0.2">
      <c r="F1287" s="16">
        <v>44532.12107970033</v>
      </c>
      <c r="G1287" s="34">
        <v>44536.587897723643</v>
      </c>
      <c r="H1287" s="27">
        <v>2599</v>
      </c>
      <c r="I1287" s="27">
        <f t="shared" si="45"/>
        <v>-764.65463351210815</v>
      </c>
      <c r="J1287" s="27">
        <f t="shared" si="46"/>
        <v>4310.30272735375</v>
      </c>
      <c r="K1287" s="26" t="str">
        <f t="shared" si="52"/>
        <v>Good</v>
      </c>
      <c r="L1287" s="25">
        <f t="shared" si="53"/>
        <v>2599</v>
      </c>
      <c r="M1287" s="25">
        <f t="shared" si="47"/>
        <v>674.62057901529738</v>
      </c>
      <c r="N1287" s="27">
        <f t="shared" si="48"/>
        <v>2778.601708374732</v>
      </c>
      <c r="O1287" s="12" t="str">
        <f t="shared" si="49"/>
        <v>Good</v>
      </c>
      <c r="P1287" s="27">
        <f t="shared" si="50"/>
        <v>2599</v>
      </c>
      <c r="Q1287" s="25">
        <f t="shared" si="51"/>
        <v>2599</v>
      </c>
    </row>
    <row r="1288" spans="6:17" ht="15.75" customHeight="1" x14ac:dyDescent="0.2">
      <c r="F1288" s="16">
        <v>44531.567985061083</v>
      </c>
      <c r="G1288" s="34">
        <v>44536.05556960492</v>
      </c>
      <c r="H1288" s="27">
        <v>2696</v>
      </c>
      <c r="I1288" s="27">
        <f t="shared" si="45"/>
        <v>-764.65463351210815</v>
      </c>
      <c r="J1288" s="27">
        <f t="shared" si="46"/>
        <v>4310.30272735375</v>
      </c>
      <c r="K1288" s="26" t="str">
        <f t="shared" si="52"/>
        <v>Good</v>
      </c>
      <c r="L1288" s="25">
        <f t="shared" si="53"/>
        <v>2696</v>
      </c>
      <c r="M1288" s="25">
        <f t="shared" si="47"/>
        <v>674.62057901529738</v>
      </c>
      <c r="N1288" s="27">
        <f t="shared" si="48"/>
        <v>2778.601708374732</v>
      </c>
      <c r="O1288" s="12" t="str">
        <f t="shared" si="49"/>
        <v>Good</v>
      </c>
      <c r="P1288" s="27">
        <f t="shared" si="50"/>
        <v>2696</v>
      </c>
      <c r="Q1288" s="25">
        <f t="shared" si="51"/>
        <v>2696</v>
      </c>
    </row>
    <row r="1289" spans="6:17" ht="15.75" customHeight="1" x14ac:dyDescent="0.2">
      <c r="F1289" s="16">
        <v>44530.967982348375</v>
      </c>
      <c r="G1289" s="34">
        <v>44533.798326213873</v>
      </c>
      <c r="H1289" s="27">
        <v>2361</v>
      </c>
      <c r="I1289" s="27">
        <f t="shared" si="45"/>
        <v>-764.65463351210815</v>
      </c>
      <c r="J1289" s="27">
        <f t="shared" si="46"/>
        <v>4310.30272735375</v>
      </c>
      <c r="K1289" s="26" t="str">
        <f t="shared" si="52"/>
        <v>Good</v>
      </c>
      <c r="L1289" s="25">
        <f t="shared" si="53"/>
        <v>2361</v>
      </c>
      <c r="M1289" s="25">
        <f t="shared" si="47"/>
        <v>674.62057901529738</v>
      </c>
      <c r="N1289" s="27">
        <f t="shared" si="48"/>
        <v>2778.601708374732</v>
      </c>
      <c r="O1289" s="12" t="str">
        <f t="shared" si="49"/>
        <v>Good</v>
      </c>
      <c r="P1289" s="27">
        <f t="shared" si="50"/>
        <v>2361</v>
      </c>
      <c r="Q1289" s="25">
        <f t="shared" si="51"/>
        <v>2361</v>
      </c>
    </row>
    <row r="1290" spans="6:17" ht="15.75" customHeight="1" x14ac:dyDescent="0.2">
      <c r="F1290" s="16">
        <v>44530.406808742744</v>
      </c>
      <c r="G1290" s="34">
        <v>44533.212680131561</v>
      </c>
      <c r="H1290" s="27">
        <v>2252</v>
      </c>
      <c r="I1290" s="27">
        <f t="shared" si="45"/>
        <v>-764.65463351210815</v>
      </c>
      <c r="J1290" s="27">
        <f t="shared" si="46"/>
        <v>4310.30272735375</v>
      </c>
      <c r="K1290" s="26" t="str">
        <f t="shared" si="52"/>
        <v>Good</v>
      </c>
      <c r="L1290" s="25">
        <f t="shared" si="53"/>
        <v>2252</v>
      </c>
      <c r="M1290" s="25">
        <f t="shared" si="47"/>
        <v>674.62057901529738</v>
      </c>
      <c r="N1290" s="27">
        <f t="shared" si="48"/>
        <v>2778.601708374732</v>
      </c>
      <c r="O1290" s="12" t="str">
        <f t="shared" si="49"/>
        <v>Good</v>
      </c>
      <c r="P1290" s="27">
        <f t="shared" si="50"/>
        <v>2252</v>
      </c>
      <c r="Q1290" s="25">
        <f t="shared" si="51"/>
        <v>2252</v>
      </c>
    </row>
    <row r="1291" spans="6:17" ht="15.75" customHeight="1" x14ac:dyDescent="0.2">
      <c r="F1291" s="16">
        <v>44529.819751011542</v>
      </c>
      <c r="G1291" s="34">
        <v>44532.600217403073</v>
      </c>
      <c r="H1291" s="27">
        <v>2220</v>
      </c>
      <c r="I1291" s="27">
        <f t="shared" si="45"/>
        <v>-764.65463351210815</v>
      </c>
      <c r="J1291" s="27">
        <f t="shared" si="46"/>
        <v>4310.30272735375</v>
      </c>
      <c r="K1291" s="26" t="str">
        <f t="shared" si="52"/>
        <v>Good</v>
      </c>
      <c r="L1291" s="25">
        <f t="shared" si="53"/>
        <v>2220</v>
      </c>
      <c r="M1291" s="25">
        <f t="shared" si="47"/>
        <v>674.62057901529738</v>
      </c>
      <c r="N1291" s="27">
        <f t="shared" si="48"/>
        <v>2778.601708374732</v>
      </c>
      <c r="O1291" s="12" t="str">
        <f t="shared" si="49"/>
        <v>Good</v>
      </c>
      <c r="P1291" s="27">
        <f t="shared" si="50"/>
        <v>2220</v>
      </c>
      <c r="Q1291" s="25">
        <f t="shared" si="51"/>
        <v>2220</v>
      </c>
    </row>
    <row r="1292" spans="6:17" ht="15.75" customHeight="1" x14ac:dyDescent="0.2">
      <c r="F1292" s="16">
        <v>44529.28751697328</v>
      </c>
      <c r="G1292" s="34">
        <v>44532.060602389334</v>
      </c>
      <c r="H1292" s="27">
        <v>2510</v>
      </c>
      <c r="I1292" s="27">
        <f t="shared" si="45"/>
        <v>-764.65463351210815</v>
      </c>
      <c r="J1292" s="27">
        <f t="shared" si="46"/>
        <v>4310.30272735375</v>
      </c>
      <c r="K1292" s="26" t="str">
        <f t="shared" si="52"/>
        <v>Good</v>
      </c>
      <c r="L1292" s="25">
        <f t="shared" si="53"/>
        <v>2510</v>
      </c>
      <c r="M1292" s="25">
        <f t="shared" si="47"/>
        <v>674.62057901529738</v>
      </c>
      <c r="N1292" s="27">
        <f t="shared" si="48"/>
        <v>2778.601708374732</v>
      </c>
      <c r="O1292" s="12" t="str">
        <f t="shared" si="49"/>
        <v>Good</v>
      </c>
      <c r="P1292" s="27">
        <f t="shared" si="50"/>
        <v>2510</v>
      </c>
      <c r="Q1292" s="25">
        <f t="shared" si="51"/>
        <v>2510</v>
      </c>
    </row>
    <row r="1293" spans="6:17" ht="15.75" customHeight="1" x14ac:dyDescent="0.2">
      <c r="F1293" s="16">
        <v>44526.964160413394</v>
      </c>
      <c r="G1293" s="34">
        <v>44531.448018562194</v>
      </c>
      <c r="H1293" s="27">
        <v>2561</v>
      </c>
      <c r="I1293" s="27">
        <f t="shared" si="45"/>
        <v>-764.65463351210815</v>
      </c>
      <c r="J1293" s="27">
        <f t="shared" si="46"/>
        <v>4310.30272735375</v>
      </c>
      <c r="K1293" s="26" t="str">
        <f t="shared" si="52"/>
        <v>Good</v>
      </c>
      <c r="L1293" s="25">
        <f t="shared" si="53"/>
        <v>2561</v>
      </c>
      <c r="M1293" s="25">
        <f t="shared" si="47"/>
        <v>674.62057901529738</v>
      </c>
      <c r="N1293" s="27">
        <f t="shared" si="48"/>
        <v>2778.601708374732</v>
      </c>
      <c r="O1293" s="12" t="str">
        <f t="shared" si="49"/>
        <v>Good</v>
      </c>
      <c r="P1293" s="27">
        <f t="shared" si="50"/>
        <v>2561</v>
      </c>
      <c r="Q1293" s="25">
        <f t="shared" si="51"/>
        <v>2561</v>
      </c>
    </row>
    <row r="1294" spans="6:17" ht="15.75" customHeight="1" x14ac:dyDescent="0.2">
      <c r="F1294" s="16">
        <v>44526.423048223136</v>
      </c>
      <c r="G1294" s="34">
        <v>44530.836560032367</v>
      </c>
      <c r="H1294" s="27">
        <v>2596</v>
      </c>
      <c r="I1294" s="27">
        <f t="shared" si="45"/>
        <v>-764.65463351210815</v>
      </c>
      <c r="J1294" s="27">
        <f t="shared" si="46"/>
        <v>4310.30272735375</v>
      </c>
      <c r="K1294" s="26" t="str">
        <f t="shared" si="52"/>
        <v>Good</v>
      </c>
      <c r="L1294" s="25">
        <f t="shared" si="53"/>
        <v>2596</v>
      </c>
      <c r="M1294" s="25">
        <f t="shared" si="47"/>
        <v>674.62057901529738</v>
      </c>
      <c r="N1294" s="27">
        <f t="shared" si="48"/>
        <v>2778.601708374732</v>
      </c>
      <c r="O1294" s="12" t="str">
        <f t="shared" si="49"/>
        <v>Good</v>
      </c>
      <c r="P1294" s="27">
        <f t="shared" si="50"/>
        <v>2596</v>
      </c>
      <c r="Q1294" s="25">
        <f t="shared" si="51"/>
        <v>2596</v>
      </c>
    </row>
    <row r="1295" spans="6:17" ht="15.75" customHeight="1" x14ac:dyDescent="0.2">
      <c r="F1295" s="16">
        <v>44525.871411056025</v>
      </c>
      <c r="G1295" s="34">
        <v>44530.301120301461</v>
      </c>
      <c r="H1295" s="27">
        <v>2193</v>
      </c>
      <c r="I1295" s="27">
        <f t="shared" si="45"/>
        <v>-764.65463351210815</v>
      </c>
      <c r="J1295" s="27">
        <f t="shared" si="46"/>
        <v>4310.30272735375</v>
      </c>
      <c r="K1295" s="26" t="str">
        <f t="shared" si="52"/>
        <v>Good</v>
      </c>
      <c r="L1295" s="25">
        <f t="shared" si="53"/>
        <v>2193</v>
      </c>
      <c r="M1295" s="25">
        <f t="shared" si="47"/>
        <v>674.62057901529738</v>
      </c>
      <c r="N1295" s="27">
        <f t="shared" si="48"/>
        <v>2778.601708374732</v>
      </c>
      <c r="O1295" s="12" t="str">
        <f t="shared" si="49"/>
        <v>Good</v>
      </c>
      <c r="P1295" s="27">
        <f t="shared" si="50"/>
        <v>2193</v>
      </c>
      <c r="Q1295" s="25">
        <f t="shared" si="51"/>
        <v>2193</v>
      </c>
    </row>
    <row r="1296" spans="6:17" ht="15.75" customHeight="1" x14ac:dyDescent="0.2">
      <c r="F1296" s="16">
        <v>44525.297500920831</v>
      </c>
      <c r="G1296" s="34">
        <v>44529.722939966392</v>
      </c>
      <c r="H1296" s="27">
        <v>2586</v>
      </c>
      <c r="I1296" s="27">
        <f t="shared" si="45"/>
        <v>-764.65463351210815</v>
      </c>
      <c r="J1296" s="27">
        <f t="shared" si="46"/>
        <v>4310.30272735375</v>
      </c>
      <c r="K1296" s="26" t="str">
        <f t="shared" si="52"/>
        <v>Good</v>
      </c>
      <c r="L1296" s="25">
        <f t="shared" si="53"/>
        <v>2586</v>
      </c>
      <c r="M1296" s="25">
        <f t="shared" si="47"/>
        <v>674.62057901529738</v>
      </c>
      <c r="N1296" s="27">
        <f t="shared" si="48"/>
        <v>2778.601708374732</v>
      </c>
      <c r="O1296" s="12" t="str">
        <f t="shared" si="49"/>
        <v>Good</v>
      </c>
      <c r="P1296" s="27">
        <f t="shared" si="50"/>
        <v>2586</v>
      </c>
      <c r="Q1296" s="25">
        <f t="shared" si="51"/>
        <v>2586</v>
      </c>
    </row>
    <row r="1297" spans="6:17" ht="15.75" customHeight="1" x14ac:dyDescent="0.2">
      <c r="F1297" s="16">
        <v>44524.691280371488</v>
      </c>
      <c r="G1297" s="34">
        <v>44529.145850847155</v>
      </c>
      <c r="H1297" s="27">
        <v>2444</v>
      </c>
      <c r="I1297" s="27">
        <f t="shared" si="45"/>
        <v>-764.65463351210815</v>
      </c>
      <c r="J1297" s="27">
        <f t="shared" si="46"/>
        <v>4310.30272735375</v>
      </c>
      <c r="K1297" s="26" t="str">
        <f t="shared" si="52"/>
        <v>Good</v>
      </c>
      <c r="L1297" s="25">
        <f t="shared" si="53"/>
        <v>2444</v>
      </c>
      <c r="M1297" s="25">
        <f t="shared" si="47"/>
        <v>674.62057901529738</v>
      </c>
      <c r="N1297" s="27">
        <f t="shared" si="48"/>
        <v>2778.601708374732</v>
      </c>
      <c r="O1297" s="12" t="str">
        <f t="shared" si="49"/>
        <v>Good</v>
      </c>
      <c r="P1297" s="27">
        <f t="shared" si="50"/>
        <v>2444</v>
      </c>
      <c r="Q1297" s="25">
        <f t="shared" si="51"/>
        <v>2444</v>
      </c>
    </row>
    <row r="1298" spans="6:17" ht="15.75" customHeight="1" x14ac:dyDescent="0.2">
      <c r="F1298" s="16">
        <v>44524.086872482665</v>
      </c>
      <c r="G1298" s="34">
        <v>44526.864832623651</v>
      </c>
      <c r="H1298" s="27">
        <v>2503</v>
      </c>
      <c r="I1298" s="27">
        <f t="shared" si="45"/>
        <v>-764.65463351210815</v>
      </c>
      <c r="J1298" s="27">
        <f t="shared" si="46"/>
        <v>4310.30272735375</v>
      </c>
      <c r="K1298" s="26" t="str">
        <f t="shared" si="52"/>
        <v>Good</v>
      </c>
      <c r="L1298" s="25">
        <f t="shared" si="53"/>
        <v>2503</v>
      </c>
      <c r="M1298" s="25">
        <f t="shared" si="47"/>
        <v>674.62057901529738</v>
      </c>
      <c r="N1298" s="27">
        <f t="shared" si="48"/>
        <v>2778.601708374732</v>
      </c>
      <c r="O1298" s="12" t="str">
        <f t="shared" si="49"/>
        <v>Good</v>
      </c>
      <c r="P1298" s="27">
        <f t="shared" si="50"/>
        <v>2503</v>
      </c>
      <c r="Q1298" s="25">
        <f t="shared" si="51"/>
        <v>2503</v>
      </c>
    </row>
    <row r="1299" spans="6:17" ht="15.75" customHeight="1" x14ac:dyDescent="0.2">
      <c r="F1299" s="16">
        <v>44523.544871074133</v>
      </c>
      <c r="G1299" s="34">
        <v>44526.320416314426</v>
      </c>
      <c r="H1299" s="27">
        <v>2176</v>
      </c>
      <c r="I1299" s="27">
        <f t="shared" si="45"/>
        <v>-764.65463351210815</v>
      </c>
      <c r="J1299" s="27">
        <f t="shared" si="46"/>
        <v>4310.30272735375</v>
      </c>
      <c r="K1299" s="26" t="str">
        <f t="shared" si="52"/>
        <v>Good</v>
      </c>
      <c r="L1299" s="25">
        <f t="shared" si="53"/>
        <v>2176</v>
      </c>
      <c r="M1299" s="25">
        <f t="shared" si="47"/>
        <v>674.62057901529738</v>
      </c>
      <c r="N1299" s="27">
        <f t="shared" si="48"/>
        <v>2778.601708374732</v>
      </c>
      <c r="O1299" s="12" t="str">
        <f t="shared" si="49"/>
        <v>Good</v>
      </c>
      <c r="P1299" s="27">
        <f t="shared" si="50"/>
        <v>2176</v>
      </c>
      <c r="Q1299" s="25">
        <f t="shared" si="51"/>
        <v>2176</v>
      </c>
    </row>
    <row r="1300" spans="6:17" ht="15.75" customHeight="1" x14ac:dyDescent="0.2">
      <c r="F1300" s="16">
        <v>44522.960803506467</v>
      </c>
      <c r="G1300" s="34">
        <v>44525.76592977815</v>
      </c>
      <c r="H1300" s="27">
        <v>2229</v>
      </c>
      <c r="I1300" s="27">
        <f t="shared" si="45"/>
        <v>-764.65463351210815</v>
      </c>
      <c r="J1300" s="27">
        <f t="shared" si="46"/>
        <v>4310.30272735375</v>
      </c>
      <c r="K1300" s="26" t="str">
        <f t="shared" si="52"/>
        <v>Good</v>
      </c>
      <c r="L1300" s="25">
        <f t="shared" si="53"/>
        <v>2229</v>
      </c>
      <c r="M1300" s="25">
        <f t="shared" si="47"/>
        <v>674.62057901529738</v>
      </c>
      <c r="N1300" s="27">
        <f t="shared" si="48"/>
        <v>2778.601708374732</v>
      </c>
      <c r="O1300" s="12" t="str">
        <f t="shared" si="49"/>
        <v>Good</v>
      </c>
      <c r="P1300" s="27">
        <f t="shared" si="50"/>
        <v>2229</v>
      </c>
      <c r="Q1300" s="25">
        <f t="shared" si="51"/>
        <v>2229</v>
      </c>
    </row>
    <row r="1301" spans="6:17" ht="15.75" customHeight="1" x14ac:dyDescent="0.2">
      <c r="F1301" s="16">
        <v>44522.361332390814</v>
      </c>
      <c r="G1301" s="34">
        <v>44525.230845430626</v>
      </c>
      <c r="H1301" s="27">
        <v>2279</v>
      </c>
      <c r="I1301" s="27">
        <f t="shared" si="45"/>
        <v>-764.65463351210815</v>
      </c>
      <c r="J1301" s="27">
        <f t="shared" si="46"/>
        <v>4310.30272735375</v>
      </c>
      <c r="K1301" s="26" t="str">
        <f t="shared" si="52"/>
        <v>Good</v>
      </c>
      <c r="L1301" s="25">
        <f t="shared" si="53"/>
        <v>2279</v>
      </c>
      <c r="M1301" s="25">
        <f t="shared" si="47"/>
        <v>674.62057901529738</v>
      </c>
      <c r="N1301" s="27">
        <f t="shared" si="48"/>
        <v>2778.601708374732</v>
      </c>
      <c r="O1301" s="12" t="str">
        <f t="shared" si="49"/>
        <v>Good</v>
      </c>
      <c r="P1301" s="27">
        <f t="shared" si="50"/>
        <v>2279</v>
      </c>
      <c r="Q1301" s="25">
        <f t="shared" si="51"/>
        <v>2279</v>
      </c>
    </row>
    <row r="1302" spans="6:17" ht="15.75" customHeight="1" x14ac:dyDescent="0.2">
      <c r="F1302" s="16">
        <v>44519.57066698304</v>
      </c>
      <c r="G1302" s="34">
        <v>44524.680452328234</v>
      </c>
      <c r="H1302" s="27">
        <v>2555</v>
      </c>
      <c r="I1302" s="27">
        <f t="shared" si="45"/>
        <v>-764.65463351210815</v>
      </c>
      <c r="J1302" s="27">
        <f t="shared" si="46"/>
        <v>4310.30272735375</v>
      </c>
      <c r="K1302" s="26" t="str">
        <f t="shared" si="52"/>
        <v>Good</v>
      </c>
      <c r="L1302" s="25">
        <f t="shared" si="53"/>
        <v>2555</v>
      </c>
      <c r="M1302" s="25">
        <f t="shared" si="47"/>
        <v>674.62057901529738</v>
      </c>
      <c r="N1302" s="27">
        <f t="shared" si="48"/>
        <v>2778.601708374732</v>
      </c>
      <c r="O1302" s="12" t="str">
        <f t="shared" si="49"/>
        <v>Good</v>
      </c>
      <c r="P1302" s="27">
        <f t="shared" si="50"/>
        <v>2555</v>
      </c>
      <c r="Q1302" s="25">
        <f t="shared" si="51"/>
        <v>2555</v>
      </c>
    </row>
    <row r="1303" spans="6:17" ht="15.75" customHeight="1" x14ac:dyDescent="0.2">
      <c r="F1303" s="16">
        <v>44519.028958598428</v>
      </c>
      <c r="G1303" s="34">
        <v>44524.076980743339</v>
      </c>
      <c r="H1303" s="27">
        <v>2333</v>
      </c>
      <c r="I1303" s="27">
        <f t="shared" si="45"/>
        <v>-764.65463351210815</v>
      </c>
      <c r="J1303" s="27">
        <f t="shared" si="46"/>
        <v>4310.30272735375</v>
      </c>
      <c r="K1303" s="26" t="str">
        <f t="shared" si="52"/>
        <v>Good</v>
      </c>
      <c r="L1303" s="25">
        <f t="shared" si="53"/>
        <v>2333</v>
      </c>
      <c r="M1303" s="25">
        <f t="shared" si="47"/>
        <v>674.62057901529738</v>
      </c>
      <c r="N1303" s="27">
        <f t="shared" si="48"/>
        <v>2778.601708374732</v>
      </c>
      <c r="O1303" s="12" t="str">
        <f t="shared" si="49"/>
        <v>Good</v>
      </c>
      <c r="P1303" s="27">
        <f t="shared" si="50"/>
        <v>2333</v>
      </c>
      <c r="Q1303" s="25">
        <f t="shared" si="51"/>
        <v>2333</v>
      </c>
    </row>
    <row r="1304" spans="6:17" ht="15.75" customHeight="1" x14ac:dyDescent="0.2">
      <c r="F1304" s="16">
        <v>44518.493543289238</v>
      </c>
      <c r="G1304" s="34">
        <v>44523.463505714673</v>
      </c>
      <c r="H1304" s="27">
        <v>2044</v>
      </c>
      <c r="I1304" s="27">
        <f t="shared" si="45"/>
        <v>-764.65463351210815</v>
      </c>
      <c r="J1304" s="27">
        <f t="shared" si="46"/>
        <v>4310.30272735375</v>
      </c>
      <c r="K1304" s="26" t="str">
        <f t="shared" si="52"/>
        <v>Good</v>
      </c>
      <c r="L1304" s="25">
        <f t="shared" si="53"/>
        <v>2044</v>
      </c>
      <c r="M1304" s="25">
        <f t="shared" si="47"/>
        <v>674.62057901529738</v>
      </c>
      <c r="N1304" s="27">
        <f t="shared" si="48"/>
        <v>2778.601708374732</v>
      </c>
      <c r="O1304" s="12" t="str">
        <f t="shared" si="49"/>
        <v>Good</v>
      </c>
      <c r="P1304" s="27">
        <f t="shared" si="50"/>
        <v>2044</v>
      </c>
      <c r="Q1304" s="25">
        <f t="shared" si="51"/>
        <v>2044</v>
      </c>
    </row>
    <row r="1305" spans="6:17" ht="15.75" customHeight="1" x14ac:dyDescent="0.2">
      <c r="F1305" s="16">
        <v>44517.923246783335</v>
      </c>
      <c r="G1305" s="34">
        <v>44522.903761598456</v>
      </c>
      <c r="H1305" s="27">
        <v>2498</v>
      </c>
      <c r="I1305" s="27">
        <f t="shared" si="45"/>
        <v>-764.65463351210815</v>
      </c>
      <c r="J1305" s="27">
        <f t="shared" si="46"/>
        <v>4310.30272735375</v>
      </c>
      <c r="K1305" s="26" t="str">
        <f t="shared" si="52"/>
        <v>Good</v>
      </c>
      <c r="L1305" s="25">
        <f t="shared" si="53"/>
        <v>2498</v>
      </c>
      <c r="M1305" s="25">
        <f t="shared" si="47"/>
        <v>674.62057901529738</v>
      </c>
      <c r="N1305" s="27">
        <f t="shared" si="48"/>
        <v>2778.601708374732</v>
      </c>
      <c r="O1305" s="12" t="str">
        <f t="shared" si="49"/>
        <v>Good</v>
      </c>
      <c r="P1305" s="27">
        <f t="shared" si="50"/>
        <v>2498</v>
      </c>
      <c r="Q1305" s="25">
        <f t="shared" si="51"/>
        <v>2498</v>
      </c>
    </row>
    <row r="1306" spans="6:17" ht="15.75" customHeight="1" x14ac:dyDescent="0.2">
      <c r="F1306" s="16">
        <v>44517.314254543424</v>
      </c>
      <c r="G1306" s="34">
        <v>44522.327097585621</v>
      </c>
      <c r="H1306" s="27">
        <v>2455</v>
      </c>
      <c r="I1306" s="27">
        <f t="shared" si="45"/>
        <v>-764.65463351210815</v>
      </c>
      <c r="J1306" s="27">
        <f t="shared" si="46"/>
        <v>4310.30272735375</v>
      </c>
      <c r="K1306" s="26" t="str">
        <f t="shared" si="52"/>
        <v>Good</v>
      </c>
      <c r="L1306" s="25">
        <f t="shared" si="53"/>
        <v>2455</v>
      </c>
      <c r="M1306" s="25">
        <f t="shared" si="47"/>
        <v>674.62057901529738</v>
      </c>
      <c r="N1306" s="27">
        <f t="shared" si="48"/>
        <v>2778.601708374732</v>
      </c>
      <c r="O1306" s="12" t="str">
        <f t="shared" si="49"/>
        <v>Good</v>
      </c>
      <c r="P1306" s="27">
        <f t="shared" si="50"/>
        <v>2455</v>
      </c>
      <c r="Q1306" s="25">
        <f t="shared" si="51"/>
        <v>2455</v>
      </c>
    </row>
    <row r="1307" spans="6:17" ht="15.75" customHeight="1" x14ac:dyDescent="0.2">
      <c r="F1307" s="16">
        <v>44516.718463738362</v>
      </c>
      <c r="G1307" s="34">
        <v>44519.989390484858</v>
      </c>
      <c r="H1307" s="27">
        <v>21160</v>
      </c>
      <c r="I1307" s="27">
        <f t="shared" si="45"/>
        <v>-764.65463351210815</v>
      </c>
      <c r="J1307" s="27">
        <f t="shared" si="46"/>
        <v>4310.30272735375</v>
      </c>
      <c r="K1307" s="26" t="str">
        <f t="shared" si="52"/>
        <v>For Replacement</v>
      </c>
      <c r="L1307" s="25">
        <f t="shared" si="53"/>
        <v>2215.5</v>
      </c>
      <c r="M1307" s="25">
        <f t="shared" si="47"/>
        <v>674.62057901529738</v>
      </c>
      <c r="N1307" s="27">
        <f t="shared" si="48"/>
        <v>2778.601708374732</v>
      </c>
      <c r="O1307" s="12" t="str">
        <f t="shared" si="49"/>
        <v>Good</v>
      </c>
      <c r="P1307" s="27">
        <f t="shared" si="50"/>
        <v>2215.5</v>
      </c>
      <c r="Q1307" s="25">
        <f t="shared" si="51"/>
        <v>2215.5</v>
      </c>
    </row>
    <row r="1308" spans="6:17" ht="15.75" customHeight="1" x14ac:dyDescent="0.2">
      <c r="F1308" s="16">
        <v>44516.105341556191</v>
      </c>
      <c r="G1308" s="34">
        <v>44519.413769567436</v>
      </c>
      <c r="H1308" s="27">
        <v>1976</v>
      </c>
      <c r="I1308" s="27">
        <f t="shared" si="45"/>
        <v>-764.65463351210815</v>
      </c>
      <c r="J1308" s="27">
        <f t="shared" si="46"/>
        <v>4310.30272735375</v>
      </c>
      <c r="K1308" s="26" t="str">
        <f t="shared" si="52"/>
        <v>Good</v>
      </c>
      <c r="L1308" s="25">
        <f t="shared" si="53"/>
        <v>1976</v>
      </c>
      <c r="M1308" s="25">
        <f t="shared" si="47"/>
        <v>674.62057901529738</v>
      </c>
      <c r="N1308" s="27">
        <f t="shared" si="48"/>
        <v>2778.601708374732</v>
      </c>
      <c r="O1308" s="12" t="str">
        <f t="shared" si="49"/>
        <v>Good</v>
      </c>
      <c r="P1308" s="27">
        <f t="shared" si="50"/>
        <v>1976</v>
      </c>
      <c r="Q1308" s="25">
        <f t="shared" si="51"/>
        <v>1976</v>
      </c>
    </row>
    <row r="1309" spans="6:17" ht="15.75" customHeight="1" x14ac:dyDescent="0.2">
      <c r="F1309" s="16">
        <v>44515.529058406857</v>
      </c>
      <c r="G1309" s="34">
        <v>44518.823590783584</v>
      </c>
      <c r="H1309" s="27">
        <v>2298</v>
      </c>
      <c r="I1309" s="27">
        <f t="shared" si="45"/>
        <v>-764.65463351210815</v>
      </c>
      <c r="J1309" s="27">
        <f t="shared" si="46"/>
        <v>4310.30272735375</v>
      </c>
      <c r="K1309" s="26" t="str">
        <f t="shared" si="52"/>
        <v>Good</v>
      </c>
      <c r="L1309" s="25">
        <f t="shared" si="53"/>
        <v>2298</v>
      </c>
      <c r="M1309" s="25">
        <f t="shared" si="47"/>
        <v>674.62057901529738</v>
      </c>
      <c r="N1309" s="27">
        <f t="shared" si="48"/>
        <v>2778.601708374732</v>
      </c>
      <c r="O1309" s="12" t="str">
        <f t="shared" si="49"/>
        <v>Good</v>
      </c>
      <c r="P1309" s="27">
        <f t="shared" si="50"/>
        <v>2298</v>
      </c>
      <c r="Q1309" s="25">
        <f t="shared" si="51"/>
        <v>2298</v>
      </c>
    </row>
    <row r="1310" spans="6:17" ht="15.75" customHeight="1" x14ac:dyDescent="0.2">
      <c r="F1310" s="16">
        <v>44512.626574490656</v>
      </c>
      <c r="G1310" s="34">
        <v>44518.210093180016</v>
      </c>
      <c r="H1310" s="27">
        <v>2383</v>
      </c>
      <c r="I1310" s="27">
        <f t="shared" si="45"/>
        <v>-764.65463351210815</v>
      </c>
      <c r="J1310" s="27">
        <f t="shared" si="46"/>
        <v>4310.30272735375</v>
      </c>
      <c r="K1310" s="26" t="str">
        <f t="shared" si="52"/>
        <v>Good</v>
      </c>
      <c r="L1310" s="25">
        <f t="shared" si="53"/>
        <v>2383</v>
      </c>
      <c r="M1310" s="25">
        <f t="shared" si="47"/>
        <v>674.62057901529738</v>
      </c>
      <c r="N1310" s="27">
        <f t="shared" si="48"/>
        <v>2778.601708374732</v>
      </c>
      <c r="O1310" s="12" t="str">
        <f t="shared" si="49"/>
        <v>Good</v>
      </c>
      <c r="P1310" s="27">
        <f t="shared" si="50"/>
        <v>2383</v>
      </c>
      <c r="Q1310" s="25">
        <f t="shared" si="51"/>
        <v>2383</v>
      </c>
    </row>
    <row r="1311" spans="6:17" ht="15.75" customHeight="1" x14ac:dyDescent="0.2">
      <c r="F1311" s="16">
        <v>44512.047435857414</v>
      </c>
      <c r="G1311" s="34">
        <v>44517.653649944055</v>
      </c>
      <c r="H1311" s="27">
        <v>1877</v>
      </c>
      <c r="I1311" s="27">
        <f t="shared" si="45"/>
        <v>-764.65463351210815</v>
      </c>
      <c r="J1311" s="27">
        <f t="shared" si="46"/>
        <v>4310.30272735375</v>
      </c>
      <c r="K1311" s="26" t="str">
        <f t="shared" si="52"/>
        <v>Good</v>
      </c>
      <c r="L1311" s="25">
        <f t="shared" si="53"/>
        <v>1877</v>
      </c>
      <c r="M1311" s="25">
        <f t="shared" si="47"/>
        <v>674.62057901529738</v>
      </c>
      <c r="N1311" s="27">
        <f t="shared" si="48"/>
        <v>2778.601708374732</v>
      </c>
      <c r="O1311" s="12" t="str">
        <f t="shared" si="49"/>
        <v>Good</v>
      </c>
      <c r="P1311" s="27">
        <f t="shared" si="50"/>
        <v>1877</v>
      </c>
      <c r="Q1311" s="25">
        <f t="shared" si="51"/>
        <v>1877</v>
      </c>
    </row>
    <row r="1312" spans="6:17" ht="15.75" customHeight="1" x14ac:dyDescent="0.2">
      <c r="F1312" s="16">
        <v>44511.45418838584</v>
      </c>
      <c r="G1312" s="34">
        <v>44517.076670477705</v>
      </c>
      <c r="H1312" s="27">
        <v>2361</v>
      </c>
      <c r="I1312" s="27">
        <f t="shared" si="45"/>
        <v>-764.65463351210815</v>
      </c>
      <c r="J1312" s="27">
        <f t="shared" si="46"/>
        <v>4310.30272735375</v>
      </c>
      <c r="K1312" s="26" t="str">
        <f t="shared" si="52"/>
        <v>Good</v>
      </c>
      <c r="L1312" s="25">
        <f t="shared" si="53"/>
        <v>2361</v>
      </c>
      <c r="M1312" s="25">
        <f t="shared" si="47"/>
        <v>674.62057901529738</v>
      </c>
      <c r="N1312" s="27">
        <f t="shared" si="48"/>
        <v>2778.601708374732</v>
      </c>
      <c r="O1312" s="12" t="str">
        <f t="shared" si="49"/>
        <v>Good</v>
      </c>
      <c r="P1312" s="27">
        <f t="shared" si="50"/>
        <v>2361</v>
      </c>
      <c r="Q1312" s="25">
        <f t="shared" si="51"/>
        <v>2361</v>
      </c>
    </row>
    <row r="1313" spans="6:17" ht="15.75" customHeight="1" x14ac:dyDescent="0.2">
      <c r="F1313" s="16">
        <v>44510.890040551123</v>
      </c>
      <c r="G1313" s="34">
        <v>44516.519579763743</v>
      </c>
      <c r="H1313" s="27">
        <v>2289</v>
      </c>
      <c r="I1313" s="27">
        <f t="shared" si="45"/>
        <v>-764.65463351210815</v>
      </c>
      <c r="J1313" s="27">
        <f t="shared" si="46"/>
        <v>4310.30272735375</v>
      </c>
      <c r="K1313" s="26" t="str">
        <f t="shared" si="52"/>
        <v>Good</v>
      </c>
      <c r="L1313" s="25">
        <f t="shared" si="53"/>
        <v>2289</v>
      </c>
      <c r="M1313" s="25">
        <f t="shared" si="47"/>
        <v>674.62057901529738</v>
      </c>
      <c r="N1313" s="27">
        <f t="shared" si="48"/>
        <v>2778.601708374732</v>
      </c>
      <c r="O1313" s="12" t="str">
        <f t="shared" si="49"/>
        <v>Good</v>
      </c>
      <c r="P1313" s="27">
        <f t="shared" si="50"/>
        <v>2289</v>
      </c>
      <c r="Q1313" s="25">
        <f t="shared" si="51"/>
        <v>2289</v>
      </c>
    </row>
    <row r="1314" spans="6:17" ht="15.75" customHeight="1" x14ac:dyDescent="0.2">
      <c r="F1314" s="16">
        <v>44510.338504846899</v>
      </c>
      <c r="G1314" s="34">
        <v>44515.94830385258</v>
      </c>
      <c r="H1314" s="27">
        <v>2268</v>
      </c>
      <c r="I1314" s="27">
        <f t="shared" si="45"/>
        <v>-764.65463351210815</v>
      </c>
      <c r="J1314" s="27">
        <f t="shared" si="46"/>
        <v>4310.30272735375</v>
      </c>
      <c r="K1314" s="26" t="str">
        <f t="shared" si="52"/>
        <v>Good</v>
      </c>
      <c r="L1314" s="25">
        <f t="shared" si="53"/>
        <v>2268</v>
      </c>
      <c r="M1314" s="25">
        <f t="shared" si="47"/>
        <v>674.62057901529738</v>
      </c>
      <c r="N1314" s="27">
        <f t="shared" si="48"/>
        <v>2778.601708374732</v>
      </c>
      <c r="O1314" s="12" t="str">
        <f t="shared" si="49"/>
        <v>Good</v>
      </c>
      <c r="P1314" s="27">
        <f t="shared" si="50"/>
        <v>2268</v>
      </c>
      <c r="Q1314" s="25">
        <f t="shared" si="51"/>
        <v>2268</v>
      </c>
    </row>
    <row r="1315" spans="6:17" ht="15.75" customHeight="1" x14ac:dyDescent="0.2">
      <c r="F1315" s="16">
        <v>44509.786210885104</v>
      </c>
      <c r="G1315" s="34">
        <v>44515.41170819159</v>
      </c>
      <c r="H1315" s="27">
        <v>2078</v>
      </c>
      <c r="I1315" s="27">
        <f t="shared" si="45"/>
        <v>-764.65463351210815</v>
      </c>
      <c r="J1315" s="27">
        <f t="shared" si="46"/>
        <v>4310.30272735375</v>
      </c>
      <c r="K1315" s="26" t="str">
        <f t="shared" si="52"/>
        <v>Good</v>
      </c>
      <c r="L1315" s="25">
        <f t="shared" si="53"/>
        <v>2078</v>
      </c>
      <c r="M1315" s="25">
        <f t="shared" si="47"/>
        <v>674.62057901529738</v>
      </c>
      <c r="N1315" s="27">
        <f t="shared" si="48"/>
        <v>2778.601708374732</v>
      </c>
      <c r="O1315" s="12" t="str">
        <f t="shared" si="49"/>
        <v>Good</v>
      </c>
      <c r="P1315" s="27">
        <f t="shared" si="50"/>
        <v>2078</v>
      </c>
      <c r="Q1315" s="25">
        <f t="shared" si="51"/>
        <v>2078</v>
      </c>
    </row>
    <row r="1316" spans="6:17" ht="15.75" customHeight="1" x14ac:dyDescent="0.2">
      <c r="F1316" s="16">
        <v>44509.197182563774</v>
      </c>
      <c r="G1316" s="34">
        <v>44512.517330051174</v>
      </c>
      <c r="H1316" s="27">
        <v>2133</v>
      </c>
      <c r="I1316" s="27">
        <f t="shared" si="45"/>
        <v>-764.65463351210815</v>
      </c>
      <c r="J1316" s="27">
        <f t="shared" si="46"/>
        <v>4310.30272735375</v>
      </c>
      <c r="K1316" s="26" t="str">
        <f t="shared" si="52"/>
        <v>Good</v>
      </c>
      <c r="L1316" s="25">
        <f t="shared" si="53"/>
        <v>2133</v>
      </c>
      <c r="M1316" s="25">
        <f t="shared" si="47"/>
        <v>674.62057901529738</v>
      </c>
      <c r="N1316" s="27">
        <f t="shared" si="48"/>
        <v>2778.601708374732</v>
      </c>
      <c r="O1316" s="12" t="str">
        <f t="shared" si="49"/>
        <v>Good</v>
      </c>
      <c r="P1316" s="27">
        <f t="shared" si="50"/>
        <v>2133</v>
      </c>
      <c r="Q1316" s="25">
        <f t="shared" si="51"/>
        <v>2133</v>
      </c>
    </row>
    <row r="1317" spans="6:17" ht="15.75" customHeight="1" x14ac:dyDescent="0.2">
      <c r="F1317" s="16">
        <v>44508.632946320868</v>
      </c>
      <c r="G1317" s="34">
        <v>44511.95843288688</v>
      </c>
      <c r="H1317" s="27">
        <v>1915</v>
      </c>
      <c r="I1317" s="27">
        <f t="shared" si="45"/>
        <v>-764.65463351210815</v>
      </c>
      <c r="J1317" s="27">
        <f t="shared" si="46"/>
        <v>4310.30272735375</v>
      </c>
      <c r="K1317" s="26" t="str">
        <f t="shared" si="52"/>
        <v>Good</v>
      </c>
      <c r="L1317" s="25">
        <f t="shared" si="53"/>
        <v>1915</v>
      </c>
      <c r="M1317" s="25">
        <f t="shared" si="47"/>
        <v>674.62057901529738</v>
      </c>
      <c r="N1317" s="27">
        <f t="shared" si="48"/>
        <v>2778.601708374732</v>
      </c>
      <c r="O1317" s="12" t="str">
        <f t="shared" si="49"/>
        <v>Good</v>
      </c>
      <c r="P1317" s="27">
        <f t="shared" si="50"/>
        <v>1915</v>
      </c>
      <c r="Q1317" s="25">
        <f t="shared" si="51"/>
        <v>1915</v>
      </c>
    </row>
    <row r="1318" spans="6:17" ht="15.75" customHeight="1" x14ac:dyDescent="0.2">
      <c r="F1318" s="16">
        <v>44508.082543588003</v>
      </c>
      <c r="G1318" s="34">
        <v>44511.416825721848</v>
      </c>
      <c r="H1318" s="27">
        <v>1885</v>
      </c>
      <c r="I1318" s="27">
        <f t="shared" si="45"/>
        <v>-764.65463351210815</v>
      </c>
      <c r="J1318" s="27">
        <f t="shared" si="46"/>
        <v>4310.30272735375</v>
      </c>
      <c r="K1318" s="26" t="str">
        <f t="shared" si="52"/>
        <v>Good</v>
      </c>
      <c r="L1318" s="25">
        <f t="shared" si="53"/>
        <v>1885</v>
      </c>
      <c r="M1318" s="25">
        <f t="shared" si="47"/>
        <v>674.62057901529738</v>
      </c>
      <c r="N1318" s="27">
        <f t="shared" si="48"/>
        <v>2778.601708374732</v>
      </c>
      <c r="O1318" s="12" t="str">
        <f t="shared" si="49"/>
        <v>Good</v>
      </c>
      <c r="P1318" s="27">
        <f t="shared" si="50"/>
        <v>1885</v>
      </c>
      <c r="Q1318" s="25">
        <f t="shared" si="51"/>
        <v>1885</v>
      </c>
    </row>
    <row r="1319" spans="6:17" ht="15.75" customHeight="1" x14ac:dyDescent="0.2">
      <c r="F1319" s="16">
        <v>44505.840806096399</v>
      </c>
      <c r="G1319" s="34">
        <v>44510.838523144186</v>
      </c>
      <c r="H1319" s="27">
        <v>1971</v>
      </c>
      <c r="I1319" s="27">
        <f t="shared" si="45"/>
        <v>-764.65463351210815</v>
      </c>
      <c r="J1319" s="27">
        <f t="shared" si="46"/>
        <v>4310.30272735375</v>
      </c>
      <c r="K1319" s="26" t="str">
        <f t="shared" si="52"/>
        <v>Good</v>
      </c>
      <c r="L1319" s="25">
        <f t="shared" si="53"/>
        <v>1971</v>
      </c>
      <c r="M1319" s="25">
        <f t="shared" si="47"/>
        <v>674.62057901529738</v>
      </c>
      <c r="N1319" s="27">
        <f t="shared" si="48"/>
        <v>2778.601708374732</v>
      </c>
      <c r="O1319" s="12" t="str">
        <f t="shared" si="49"/>
        <v>Good</v>
      </c>
      <c r="P1319" s="27">
        <f t="shared" si="50"/>
        <v>1971</v>
      </c>
      <c r="Q1319" s="25">
        <f t="shared" si="51"/>
        <v>1971</v>
      </c>
    </row>
    <row r="1320" spans="6:17" ht="15.75" customHeight="1" x14ac:dyDescent="0.2">
      <c r="F1320" s="16">
        <v>44505.234862021462</v>
      </c>
      <c r="G1320" s="34">
        <v>44510.291760835877</v>
      </c>
      <c r="H1320" s="27">
        <v>1803</v>
      </c>
      <c r="I1320" s="27">
        <f t="shared" si="45"/>
        <v>-764.65463351210815</v>
      </c>
      <c r="J1320" s="27">
        <f t="shared" si="46"/>
        <v>4310.30272735375</v>
      </c>
      <c r="K1320" s="26" t="str">
        <f t="shared" si="52"/>
        <v>Good</v>
      </c>
      <c r="L1320" s="25">
        <f t="shared" si="53"/>
        <v>1803</v>
      </c>
      <c r="M1320" s="25">
        <f t="shared" si="47"/>
        <v>674.62057901529738</v>
      </c>
      <c r="N1320" s="27">
        <f t="shared" si="48"/>
        <v>2778.601708374732</v>
      </c>
      <c r="O1320" s="12" t="str">
        <f t="shared" si="49"/>
        <v>Good</v>
      </c>
      <c r="P1320" s="27">
        <f t="shared" si="50"/>
        <v>1803</v>
      </c>
      <c r="Q1320" s="25">
        <f t="shared" si="51"/>
        <v>1803</v>
      </c>
    </row>
    <row r="1321" spans="6:17" ht="15.75" customHeight="1" x14ac:dyDescent="0.2">
      <c r="F1321" s="16">
        <v>44504.658808563436</v>
      </c>
      <c r="G1321" s="34">
        <v>44509.722416155644</v>
      </c>
      <c r="H1321" s="27">
        <v>2063</v>
      </c>
      <c r="I1321" s="27">
        <f t="shared" si="45"/>
        <v>-764.65463351210815</v>
      </c>
      <c r="J1321" s="27">
        <f t="shared" si="46"/>
        <v>4310.30272735375</v>
      </c>
      <c r="K1321" s="26" t="str">
        <f t="shared" si="52"/>
        <v>Good</v>
      </c>
      <c r="L1321" s="25">
        <f t="shared" si="53"/>
        <v>2063</v>
      </c>
      <c r="M1321" s="25">
        <f t="shared" si="47"/>
        <v>674.62057901529738</v>
      </c>
      <c r="N1321" s="27">
        <f t="shared" si="48"/>
        <v>2778.601708374732</v>
      </c>
      <c r="O1321" s="12" t="str">
        <f t="shared" si="49"/>
        <v>Good</v>
      </c>
      <c r="P1321" s="27">
        <f t="shared" si="50"/>
        <v>2063</v>
      </c>
      <c r="Q1321" s="25">
        <f t="shared" si="51"/>
        <v>2063</v>
      </c>
    </row>
    <row r="1322" spans="6:17" ht="15.75" customHeight="1" x14ac:dyDescent="0.2">
      <c r="F1322" s="16">
        <v>44504.126870416796</v>
      </c>
      <c r="G1322" s="34">
        <v>44509.12462125071</v>
      </c>
      <c r="H1322" s="27">
        <v>1925</v>
      </c>
      <c r="I1322" s="27">
        <f t="shared" si="45"/>
        <v>-764.65463351210815</v>
      </c>
      <c r="J1322" s="27">
        <f t="shared" si="46"/>
        <v>4310.30272735375</v>
      </c>
      <c r="K1322" s="26" t="str">
        <f t="shared" si="52"/>
        <v>Good</v>
      </c>
      <c r="L1322" s="25">
        <f t="shared" si="53"/>
        <v>1925</v>
      </c>
      <c r="M1322" s="25">
        <f t="shared" si="47"/>
        <v>674.62057901529738</v>
      </c>
      <c r="N1322" s="27">
        <f t="shared" si="48"/>
        <v>2778.601708374732</v>
      </c>
      <c r="O1322" s="12" t="str">
        <f t="shared" si="49"/>
        <v>Good</v>
      </c>
      <c r="P1322" s="27">
        <f t="shared" si="50"/>
        <v>1925</v>
      </c>
      <c r="Q1322" s="25">
        <f t="shared" si="51"/>
        <v>1925</v>
      </c>
    </row>
    <row r="1323" spans="6:17" ht="15.75" customHeight="1" x14ac:dyDescent="0.2">
      <c r="F1323" s="16">
        <v>44503.51608290607</v>
      </c>
      <c r="G1323" s="34">
        <v>44508.576863221533</v>
      </c>
      <c r="H1323" s="27">
        <v>2034</v>
      </c>
      <c r="I1323" s="27">
        <f t="shared" si="45"/>
        <v>-764.65463351210815</v>
      </c>
      <c r="J1323" s="27">
        <f t="shared" si="46"/>
        <v>4310.30272735375</v>
      </c>
      <c r="K1323" s="26" t="str">
        <f t="shared" si="52"/>
        <v>Good</v>
      </c>
      <c r="L1323" s="25">
        <f t="shared" si="53"/>
        <v>2034</v>
      </c>
      <c r="M1323" s="25">
        <f t="shared" si="47"/>
        <v>674.62057901529738</v>
      </c>
      <c r="N1323" s="27">
        <f t="shared" si="48"/>
        <v>2778.601708374732</v>
      </c>
      <c r="O1323" s="12" t="str">
        <f t="shared" si="49"/>
        <v>Good</v>
      </c>
      <c r="P1323" s="27">
        <f t="shared" si="50"/>
        <v>2034</v>
      </c>
      <c r="Q1323" s="25">
        <f t="shared" si="51"/>
        <v>2034</v>
      </c>
    </row>
    <row r="1324" spans="6:17" ht="15.75" customHeight="1" x14ac:dyDescent="0.2">
      <c r="F1324" s="16">
        <v>44502.979620399848</v>
      </c>
      <c r="G1324" s="34">
        <v>44505.756493381632</v>
      </c>
      <c r="H1324" s="27">
        <v>1834</v>
      </c>
      <c r="I1324" s="27">
        <f t="shared" si="45"/>
        <v>-764.65463351210815</v>
      </c>
      <c r="J1324" s="27">
        <f t="shared" si="46"/>
        <v>4310.30272735375</v>
      </c>
      <c r="K1324" s="26" t="str">
        <f t="shared" si="52"/>
        <v>Good</v>
      </c>
      <c r="L1324" s="25">
        <f t="shared" si="53"/>
        <v>1834</v>
      </c>
      <c r="M1324" s="25">
        <f t="shared" si="47"/>
        <v>674.62057901529738</v>
      </c>
      <c r="N1324" s="27">
        <f t="shared" si="48"/>
        <v>2778.601708374732</v>
      </c>
      <c r="O1324" s="12" t="str">
        <f t="shared" si="49"/>
        <v>Good</v>
      </c>
      <c r="P1324" s="27">
        <f t="shared" si="50"/>
        <v>1834</v>
      </c>
      <c r="Q1324" s="25">
        <f t="shared" si="51"/>
        <v>1834</v>
      </c>
    </row>
    <row r="1325" spans="6:17" ht="15.75" customHeight="1" x14ac:dyDescent="0.2">
      <c r="F1325" s="16">
        <v>44502.408561732365</v>
      </c>
      <c r="G1325" s="34">
        <v>44505.184883470472</v>
      </c>
      <c r="H1325" s="27">
        <v>1894</v>
      </c>
      <c r="I1325" s="27">
        <f t="shared" si="45"/>
        <v>-764.65463351210815</v>
      </c>
      <c r="J1325" s="27">
        <f t="shared" si="46"/>
        <v>4310.30272735375</v>
      </c>
      <c r="K1325" s="26" t="str">
        <f t="shared" si="52"/>
        <v>Good</v>
      </c>
      <c r="L1325" s="25">
        <f t="shared" si="53"/>
        <v>1894</v>
      </c>
      <c r="M1325" s="25">
        <f t="shared" si="47"/>
        <v>674.62057901529738</v>
      </c>
      <c r="N1325" s="27">
        <f t="shared" si="48"/>
        <v>2778.601708374732</v>
      </c>
      <c r="O1325" s="12" t="str">
        <f t="shared" si="49"/>
        <v>Good</v>
      </c>
      <c r="P1325" s="27">
        <f t="shared" si="50"/>
        <v>1894</v>
      </c>
      <c r="Q1325" s="25">
        <f t="shared" si="51"/>
        <v>1894</v>
      </c>
    </row>
    <row r="1326" spans="6:17" ht="15.75" customHeight="1" x14ac:dyDescent="0.2">
      <c r="F1326" s="16">
        <v>44501.827190575554</v>
      </c>
      <c r="G1326" s="34">
        <v>44504.617728570265</v>
      </c>
      <c r="H1326" s="27">
        <v>1942</v>
      </c>
      <c r="I1326" s="27">
        <f t="shared" si="45"/>
        <v>-764.65463351210815</v>
      </c>
      <c r="J1326" s="27">
        <f t="shared" si="46"/>
        <v>4310.30272735375</v>
      </c>
      <c r="K1326" s="26" t="str">
        <f t="shared" si="52"/>
        <v>Good</v>
      </c>
      <c r="L1326" s="25">
        <f t="shared" si="53"/>
        <v>1942</v>
      </c>
      <c r="M1326" s="25">
        <f t="shared" si="47"/>
        <v>674.62057901529738</v>
      </c>
      <c r="N1326" s="27">
        <f t="shared" si="48"/>
        <v>2778.601708374732</v>
      </c>
      <c r="O1326" s="12" t="str">
        <f t="shared" si="49"/>
        <v>Good</v>
      </c>
      <c r="P1326" s="27">
        <f t="shared" si="50"/>
        <v>1942</v>
      </c>
      <c r="Q1326" s="25">
        <f t="shared" si="51"/>
        <v>1942</v>
      </c>
    </row>
    <row r="1327" spans="6:17" ht="15.75" customHeight="1" x14ac:dyDescent="0.2">
      <c r="F1327" s="16">
        <v>44501.293454104089</v>
      </c>
      <c r="G1327" s="34">
        <v>44504.030392994886</v>
      </c>
      <c r="H1327" s="27">
        <v>2106</v>
      </c>
      <c r="I1327" s="27">
        <f t="shared" si="45"/>
        <v>-764.65463351210815</v>
      </c>
      <c r="J1327" s="27">
        <f t="shared" si="46"/>
        <v>4310.30272735375</v>
      </c>
      <c r="K1327" s="26" t="str">
        <f t="shared" si="52"/>
        <v>Good</v>
      </c>
      <c r="L1327" s="25">
        <f t="shared" si="53"/>
        <v>2106</v>
      </c>
      <c r="M1327" s="25">
        <f t="shared" si="47"/>
        <v>674.62057901529738</v>
      </c>
      <c r="N1327" s="27">
        <f t="shared" si="48"/>
        <v>2778.601708374732</v>
      </c>
      <c r="O1327" s="12" t="str">
        <f t="shared" si="49"/>
        <v>Good</v>
      </c>
      <c r="P1327" s="27">
        <f t="shared" si="50"/>
        <v>2106</v>
      </c>
      <c r="Q1327" s="25">
        <f t="shared" si="51"/>
        <v>2106</v>
      </c>
    </row>
    <row r="1328" spans="6:17" ht="15.75" customHeight="1" x14ac:dyDescent="0.2">
      <c r="F1328" s="16">
        <v>44498.417006582087</v>
      </c>
      <c r="G1328" s="34">
        <v>44503.449873633195</v>
      </c>
      <c r="H1328" s="27">
        <v>1780</v>
      </c>
      <c r="I1328" s="27">
        <f t="shared" si="45"/>
        <v>-764.65463351210815</v>
      </c>
      <c r="J1328" s="27">
        <f t="shared" si="46"/>
        <v>4310.30272735375</v>
      </c>
      <c r="K1328" s="26" t="str">
        <f t="shared" si="52"/>
        <v>Good</v>
      </c>
      <c r="L1328" s="25">
        <f t="shared" si="53"/>
        <v>1780</v>
      </c>
      <c r="M1328" s="25">
        <f t="shared" si="47"/>
        <v>674.62057901529738</v>
      </c>
      <c r="N1328" s="27">
        <f t="shared" si="48"/>
        <v>2778.601708374732</v>
      </c>
      <c r="O1328" s="12" t="str">
        <f t="shared" si="49"/>
        <v>Good</v>
      </c>
      <c r="P1328" s="27">
        <f t="shared" si="50"/>
        <v>1780</v>
      </c>
      <c r="Q1328" s="25">
        <f t="shared" si="51"/>
        <v>1780</v>
      </c>
    </row>
    <row r="1329" spans="6:17" ht="15.75" customHeight="1" x14ac:dyDescent="0.2">
      <c r="F1329" s="16">
        <v>44497.837829062926</v>
      </c>
      <c r="G1329" s="34">
        <v>44502.905300740429</v>
      </c>
      <c r="H1329" s="27">
        <v>2001</v>
      </c>
      <c r="I1329" s="27">
        <f t="shared" si="45"/>
        <v>-764.65463351210815</v>
      </c>
      <c r="J1329" s="27">
        <f t="shared" si="46"/>
        <v>4310.30272735375</v>
      </c>
      <c r="K1329" s="26" t="str">
        <f t="shared" si="52"/>
        <v>Good</v>
      </c>
      <c r="L1329" s="25">
        <f t="shared" si="53"/>
        <v>2001</v>
      </c>
      <c r="M1329" s="25">
        <f t="shared" si="47"/>
        <v>674.62057901529738</v>
      </c>
      <c r="N1329" s="27">
        <f t="shared" si="48"/>
        <v>2778.601708374732</v>
      </c>
      <c r="O1329" s="12" t="str">
        <f t="shared" si="49"/>
        <v>Good</v>
      </c>
      <c r="P1329" s="27">
        <f t="shared" si="50"/>
        <v>2001</v>
      </c>
      <c r="Q1329" s="25">
        <f t="shared" si="51"/>
        <v>2001</v>
      </c>
    </row>
    <row r="1330" spans="6:17" ht="15.75" customHeight="1" x14ac:dyDescent="0.2">
      <c r="F1330" s="16">
        <v>44497.282027335408</v>
      </c>
      <c r="G1330" s="34">
        <v>44502.366121009152</v>
      </c>
      <c r="H1330" s="27">
        <v>1909</v>
      </c>
      <c r="I1330" s="27">
        <f t="shared" si="45"/>
        <v>-764.65463351210815</v>
      </c>
      <c r="J1330" s="27">
        <f t="shared" si="46"/>
        <v>4310.30272735375</v>
      </c>
      <c r="K1330" s="26" t="str">
        <f t="shared" si="52"/>
        <v>Good</v>
      </c>
      <c r="L1330" s="25">
        <f t="shared" si="53"/>
        <v>1909</v>
      </c>
      <c r="M1330" s="25">
        <f t="shared" si="47"/>
        <v>674.62057901529738</v>
      </c>
      <c r="N1330" s="27">
        <f t="shared" si="48"/>
        <v>2778.601708374732</v>
      </c>
      <c r="O1330" s="12" t="str">
        <f t="shared" si="49"/>
        <v>Good</v>
      </c>
      <c r="P1330" s="27">
        <f t="shared" si="50"/>
        <v>1909</v>
      </c>
      <c r="Q1330" s="25">
        <f t="shared" si="51"/>
        <v>1909</v>
      </c>
    </row>
    <row r="1331" spans="6:17" ht="15.75" customHeight="1" x14ac:dyDescent="0.2">
      <c r="F1331" s="16">
        <v>44496.687616085183</v>
      </c>
      <c r="G1331" s="34">
        <v>44501.817592951134</v>
      </c>
      <c r="H1331" s="27">
        <v>1734</v>
      </c>
      <c r="I1331" s="27">
        <f t="shared" si="45"/>
        <v>-764.65463351210815</v>
      </c>
      <c r="J1331" s="27">
        <f t="shared" si="46"/>
        <v>4310.30272735375</v>
      </c>
      <c r="K1331" s="26" t="str">
        <f t="shared" si="52"/>
        <v>Good</v>
      </c>
      <c r="L1331" s="25">
        <f t="shared" si="53"/>
        <v>1734</v>
      </c>
      <c r="M1331" s="25">
        <f t="shared" si="47"/>
        <v>674.62057901529738</v>
      </c>
      <c r="N1331" s="27">
        <f t="shared" si="48"/>
        <v>2778.601708374732</v>
      </c>
      <c r="O1331" s="12" t="str">
        <f t="shared" si="49"/>
        <v>Good</v>
      </c>
      <c r="P1331" s="27">
        <f t="shared" si="50"/>
        <v>1734</v>
      </c>
      <c r="Q1331" s="25">
        <f t="shared" si="51"/>
        <v>1734</v>
      </c>
    </row>
    <row r="1332" spans="6:17" ht="15.75" customHeight="1" x14ac:dyDescent="0.2">
      <c r="F1332" s="16">
        <v>44496.109477246922</v>
      </c>
      <c r="G1332" s="34">
        <v>44501.240796206337</v>
      </c>
      <c r="H1332" s="27">
        <v>1820</v>
      </c>
      <c r="I1332" s="27">
        <f t="shared" si="45"/>
        <v>-764.65463351210815</v>
      </c>
      <c r="J1332" s="27">
        <f t="shared" si="46"/>
        <v>4310.30272735375</v>
      </c>
      <c r="K1332" s="26" t="str">
        <f t="shared" si="52"/>
        <v>Good</v>
      </c>
      <c r="L1332" s="25">
        <f t="shared" si="53"/>
        <v>1820</v>
      </c>
      <c r="M1332" s="25">
        <f t="shared" si="47"/>
        <v>674.62057901529738</v>
      </c>
      <c r="N1332" s="27">
        <f t="shared" si="48"/>
        <v>2778.601708374732</v>
      </c>
      <c r="O1332" s="12" t="str">
        <f t="shared" si="49"/>
        <v>Good</v>
      </c>
      <c r="P1332" s="27">
        <f t="shared" si="50"/>
        <v>1820</v>
      </c>
      <c r="Q1332" s="25">
        <f t="shared" si="51"/>
        <v>1820</v>
      </c>
    </row>
    <row r="1333" spans="6:17" ht="15.75" customHeight="1" x14ac:dyDescent="0.2">
      <c r="F1333" s="16">
        <v>44495.573826378262</v>
      </c>
      <c r="G1333" s="34">
        <v>44498.988264781874</v>
      </c>
      <c r="H1333" s="27">
        <v>1620</v>
      </c>
      <c r="I1333" s="27">
        <f t="shared" si="45"/>
        <v>-764.65463351210815</v>
      </c>
      <c r="J1333" s="27">
        <f t="shared" si="46"/>
        <v>4310.30272735375</v>
      </c>
      <c r="K1333" s="26" t="str">
        <f t="shared" si="52"/>
        <v>Good</v>
      </c>
      <c r="L1333" s="25">
        <f t="shared" si="53"/>
        <v>1620</v>
      </c>
      <c r="M1333" s="25">
        <f t="shared" si="47"/>
        <v>674.62057901529738</v>
      </c>
      <c r="N1333" s="27">
        <f t="shared" si="48"/>
        <v>2778.601708374732</v>
      </c>
      <c r="O1333" s="12" t="str">
        <f t="shared" si="49"/>
        <v>Good</v>
      </c>
      <c r="P1333" s="27">
        <f t="shared" si="50"/>
        <v>1620</v>
      </c>
      <c r="Q1333" s="25">
        <f t="shared" si="51"/>
        <v>1620</v>
      </c>
    </row>
    <row r="1334" spans="6:17" ht="15.75" customHeight="1" x14ac:dyDescent="0.2">
      <c r="F1334" s="16">
        <v>44495.000084181804</v>
      </c>
      <c r="G1334" s="34">
        <v>44498.397938098904</v>
      </c>
      <c r="H1334" s="27">
        <v>1812</v>
      </c>
      <c r="I1334" s="27">
        <f t="shared" si="45"/>
        <v>-764.65463351210815</v>
      </c>
      <c r="J1334" s="27">
        <f t="shared" si="46"/>
        <v>4310.30272735375</v>
      </c>
      <c r="K1334" s="26" t="str">
        <f t="shared" si="52"/>
        <v>Good</v>
      </c>
      <c r="L1334" s="25">
        <f t="shared" si="53"/>
        <v>1812</v>
      </c>
      <c r="M1334" s="25">
        <f t="shared" si="47"/>
        <v>674.62057901529738</v>
      </c>
      <c r="N1334" s="27">
        <f t="shared" si="48"/>
        <v>2778.601708374732</v>
      </c>
      <c r="O1334" s="12" t="str">
        <f t="shared" si="49"/>
        <v>Good</v>
      </c>
      <c r="P1334" s="27">
        <f t="shared" si="50"/>
        <v>1812</v>
      </c>
      <c r="Q1334" s="25">
        <f t="shared" si="51"/>
        <v>1812</v>
      </c>
    </row>
    <row r="1335" spans="6:17" ht="15.75" customHeight="1" x14ac:dyDescent="0.2">
      <c r="F1335" s="16">
        <v>44494.403753595972</v>
      </c>
      <c r="G1335" s="34">
        <v>44497.845349651703</v>
      </c>
      <c r="H1335" s="27">
        <v>1693</v>
      </c>
      <c r="I1335" s="27">
        <f t="shared" si="45"/>
        <v>-764.65463351210815</v>
      </c>
      <c r="J1335" s="27">
        <f t="shared" si="46"/>
        <v>4310.30272735375</v>
      </c>
      <c r="K1335" s="26" t="str">
        <f t="shared" si="52"/>
        <v>Good</v>
      </c>
      <c r="L1335" s="25">
        <f t="shared" si="53"/>
        <v>1693</v>
      </c>
      <c r="M1335" s="25">
        <f t="shared" si="47"/>
        <v>674.62057901529738</v>
      </c>
      <c r="N1335" s="27">
        <f t="shared" si="48"/>
        <v>2778.601708374732</v>
      </c>
      <c r="O1335" s="12" t="str">
        <f t="shared" si="49"/>
        <v>Good</v>
      </c>
      <c r="P1335" s="27">
        <f t="shared" si="50"/>
        <v>1693</v>
      </c>
      <c r="Q1335" s="25">
        <f t="shared" si="51"/>
        <v>1693</v>
      </c>
    </row>
    <row r="1336" spans="6:17" ht="15.75" customHeight="1" x14ac:dyDescent="0.2">
      <c r="F1336" s="16">
        <v>44491.544153130861</v>
      </c>
      <c r="G1336" s="34">
        <v>44497.290071493531</v>
      </c>
      <c r="H1336" s="27">
        <v>1774</v>
      </c>
      <c r="I1336" s="27">
        <f t="shared" si="45"/>
        <v>-764.65463351210815</v>
      </c>
      <c r="J1336" s="27">
        <f t="shared" si="46"/>
        <v>4310.30272735375</v>
      </c>
      <c r="K1336" s="26" t="str">
        <f t="shared" si="52"/>
        <v>Good</v>
      </c>
      <c r="L1336" s="25">
        <f t="shared" si="53"/>
        <v>1774</v>
      </c>
      <c r="M1336" s="25">
        <f t="shared" si="47"/>
        <v>674.62057901529738</v>
      </c>
      <c r="N1336" s="27">
        <f t="shared" si="48"/>
        <v>2778.601708374732</v>
      </c>
      <c r="O1336" s="12" t="str">
        <f t="shared" si="49"/>
        <v>Good</v>
      </c>
      <c r="P1336" s="27">
        <f t="shared" si="50"/>
        <v>1774</v>
      </c>
      <c r="Q1336" s="25">
        <f t="shared" si="51"/>
        <v>1774</v>
      </c>
    </row>
    <row r="1337" spans="6:17" ht="15.75" customHeight="1" x14ac:dyDescent="0.2">
      <c r="F1337" s="16">
        <v>44490.93619272361</v>
      </c>
      <c r="G1337" s="34">
        <v>44496.733761750198</v>
      </c>
      <c r="H1337" s="27">
        <v>1780</v>
      </c>
      <c r="I1337" s="27">
        <f t="shared" si="45"/>
        <v>-764.65463351210815</v>
      </c>
      <c r="J1337" s="27">
        <f t="shared" si="46"/>
        <v>4310.30272735375</v>
      </c>
      <c r="K1337" s="26" t="str">
        <f t="shared" si="52"/>
        <v>Good</v>
      </c>
      <c r="L1337" s="25">
        <f t="shared" si="53"/>
        <v>1780</v>
      </c>
      <c r="M1337" s="25">
        <f t="shared" si="47"/>
        <v>674.62057901529738</v>
      </c>
      <c r="N1337" s="27">
        <f t="shared" si="48"/>
        <v>2778.601708374732</v>
      </c>
      <c r="O1337" s="12" t="str">
        <f t="shared" si="49"/>
        <v>Good</v>
      </c>
      <c r="P1337" s="27">
        <f t="shared" si="50"/>
        <v>1780</v>
      </c>
      <c r="Q1337" s="25">
        <f t="shared" si="51"/>
        <v>1780</v>
      </c>
    </row>
    <row r="1338" spans="6:17" ht="15.75" customHeight="1" x14ac:dyDescent="0.2">
      <c r="F1338" s="16">
        <v>44490.376996057741</v>
      </c>
      <c r="G1338" s="34">
        <v>44496.183332972832</v>
      </c>
      <c r="H1338" s="27">
        <v>1723</v>
      </c>
      <c r="I1338" s="27">
        <f t="shared" si="45"/>
        <v>-764.65463351210815</v>
      </c>
      <c r="J1338" s="27">
        <f t="shared" si="46"/>
        <v>4310.30272735375</v>
      </c>
      <c r="K1338" s="26" t="str">
        <f t="shared" si="52"/>
        <v>Good</v>
      </c>
      <c r="L1338" s="25">
        <f t="shared" si="53"/>
        <v>1723</v>
      </c>
      <c r="M1338" s="25">
        <f t="shared" si="47"/>
        <v>674.62057901529738</v>
      </c>
      <c r="N1338" s="27">
        <f t="shared" si="48"/>
        <v>2778.601708374732</v>
      </c>
      <c r="O1338" s="12" t="str">
        <f t="shared" si="49"/>
        <v>Good</v>
      </c>
      <c r="P1338" s="27">
        <f t="shared" si="50"/>
        <v>1723</v>
      </c>
      <c r="Q1338" s="25">
        <f t="shared" si="51"/>
        <v>1723</v>
      </c>
    </row>
    <row r="1339" spans="6:17" ht="15.75" customHeight="1" x14ac:dyDescent="0.2">
      <c r="F1339" s="16">
        <v>44489.777452308634</v>
      </c>
      <c r="G1339" s="34">
        <v>44495.588453077551</v>
      </c>
      <c r="H1339" s="27">
        <v>1700</v>
      </c>
      <c r="I1339" s="27">
        <f t="shared" si="45"/>
        <v>-764.65463351210815</v>
      </c>
      <c r="J1339" s="27">
        <f t="shared" si="46"/>
        <v>4310.30272735375</v>
      </c>
      <c r="K1339" s="26" t="str">
        <f t="shared" si="52"/>
        <v>Good</v>
      </c>
      <c r="L1339" s="25">
        <f t="shared" si="53"/>
        <v>1700</v>
      </c>
      <c r="M1339" s="25">
        <f t="shared" si="47"/>
        <v>674.62057901529738</v>
      </c>
      <c r="N1339" s="27">
        <f t="shared" si="48"/>
        <v>2778.601708374732</v>
      </c>
      <c r="O1339" s="12" t="str">
        <f t="shared" si="49"/>
        <v>Good</v>
      </c>
      <c r="P1339" s="27">
        <f t="shared" si="50"/>
        <v>1700</v>
      </c>
      <c r="Q1339" s="25">
        <f t="shared" si="51"/>
        <v>1700</v>
      </c>
    </row>
    <row r="1340" spans="6:17" ht="15.75" customHeight="1" x14ac:dyDescent="0.2">
      <c r="F1340" s="16">
        <v>44489.183867568914</v>
      </c>
      <c r="G1340" s="34">
        <v>44495.009988741593</v>
      </c>
      <c r="H1340" s="27">
        <v>1626</v>
      </c>
      <c r="I1340" s="27">
        <f t="shared" si="45"/>
        <v>-764.65463351210815</v>
      </c>
      <c r="J1340" s="27">
        <f t="shared" si="46"/>
        <v>4310.30272735375</v>
      </c>
      <c r="K1340" s="26" t="str">
        <f t="shared" si="52"/>
        <v>Good</v>
      </c>
      <c r="L1340" s="25">
        <f t="shared" si="53"/>
        <v>1626</v>
      </c>
      <c r="M1340" s="25">
        <f t="shared" si="47"/>
        <v>674.62057901529738</v>
      </c>
      <c r="N1340" s="27">
        <f t="shared" si="48"/>
        <v>2778.601708374732</v>
      </c>
      <c r="O1340" s="12" t="str">
        <f t="shared" si="49"/>
        <v>Good</v>
      </c>
      <c r="P1340" s="27">
        <f t="shared" si="50"/>
        <v>1626</v>
      </c>
      <c r="Q1340" s="25">
        <f t="shared" si="51"/>
        <v>1626</v>
      </c>
    </row>
    <row r="1341" spans="6:17" ht="15.75" customHeight="1" x14ac:dyDescent="0.2">
      <c r="F1341" s="16">
        <v>44488.579818083061</v>
      </c>
      <c r="G1341" s="34">
        <v>44494.46522250626</v>
      </c>
      <c r="H1341" s="27">
        <v>1600</v>
      </c>
      <c r="I1341" s="27">
        <f t="shared" si="45"/>
        <v>-764.65463351210815</v>
      </c>
      <c r="J1341" s="27">
        <f t="shared" si="46"/>
        <v>4310.30272735375</v>
      </c>
      <c r="K1341" s="26" t="str">
        <f t="shared" si="52"/>
        <v>Good</v>
      </c>
      <c r="L1341" s="25">
        <f t="shared" si="53"/>
        <v>1600</v>
      </c>
      <c r="M1341" s="25">
        <f t="shared" si="47"/>
        <v>674.62057901529738</v>
      </c>
      <c r="N1341" s="27">
        <f t="shared" si="48"/>
        <v>2778.601708374732</v>
      </c>
      <c r="O1341" s="12" t="str">
        <f t="shared" si="49"/>
        <v>Good</v>
      </c>
      <c r="P1341" s="27">
        <f t="shared" si="50"/>
        <v>1600</v>
      </c>
      <c r="Q1341" s="25">
        <f t="shared" si="51"/>
        <v>1600</v>
      </c>
    </row>
    <row r="1342" spans="6:17" ht="15.75" customHeight="1" x14ac:dyDescent="0.2">
      <c r="F1342" s="16">
        <v>44487.994008162081</v>
      </c>
      <c r="G1342" s="34">
        <v>44491.538985035244</v>
      </c>
      <c r="H1342" s="27">
        <v>1784</v>
      </c>
      <c r="I1342" s="27">
        <f t="shared" si="45"/>
        <v>-764.65463351210815</v>
      </c>
      <c r="J1342" s="27">
        <f t="shared" si="46"/>
        <v>4310.30272735375</v>
      </c>
      <c r="K1342" s="26" t="str">
        <f t="shared" si="52"/>
        <v>Good</v>
      </c>
      <c r="L1342" s="25">
        <f t="shared" si="53"/>
        <v>1784</v>
      </c>
      <c r="M1342" s="25">
        <f t="shared" si="47"/>
        <v>674.62057901529738</v>
      </c>
      <c r="N1342" s="27">
        <f t="shared" si="48"/>
        <v>2778.601708374732</v>
      </c>
      <c r="O1342" s="12" t="str">
        <f t="shared" si="49"/>
        <v>Good</v>
      </c>
      <c r="P1342" s="27">
        <f t="shared" si="50"/>
        <v>1784</v>
      </c>
      <c r="Q1342" s="25">
        <f t="shared" si="51"/>
        <v>1784</v>
      </c>
    </row>
    <row r="1343" spans="6:17" ht="15.75" customHeight="1" x14ac:dyDescent="0.2">
      <c r="F1343" s="16">
        <v>44487.451339153376</v>
      </c>
      <c r="G1343" s="34">
        <v>44490.975330266127</v>
      </c>
      <c r="H1343" s="27">
        <v>1592</v>
      </c>
      <c r="I1343" s="27">
        <f t="shared" si="45"/>
        <v>-764.65463351210815</v>
      </c>
      <c r="J1343" s="27">
        <f t="shared" si="46"/>
        <v>4310.30272735375</v>
      </c>
      <c r="K1343" s="26" t="str">
        <f t="shared" si="52"/>
        <v>Good</v>
      </c>
      <c r="L1343" s="25">
        <f t="shared" si="53"/>
        <v>1592</v>
      </c>
      <c r="M1343" s="25">
        <f t="shared" si="47"/>
        <v>674.62057901529738</v>
      </c>
      <c r="N1343" s="27">
        <f t="shared" si="48"/>
        <v>2778.601708374732</v>
      </c>
      <c r="O1343" s="12" t="str">
        <f t="shared" si="49"/>
        <v>Good</v>
      </c>
      <c r="P1343" s="27">
        <f t="shared" si="50"/>
        <v>1592</v>
      </c>
      <c r="Q1343" s="25">
        <f t="shared" si="51"/>
        <v>1592</v>
      </c>
    </row>
    <row r="1344" spans="6:17" ht="15.75" customHeight="1" x14ac:dyDescent="0.2">
      <c r="F1344" s="16">
        <v>44484.613793662131</v>
      </c>
      <c r="G1344" s="34">
        <v>44490.391140944528</v>
      </c>
      <c r="H1344" s="27">
        <v>1488</v>
      </c>
      <c r="I1344" s="27">
        <f t="shared" si="45"/>
        <v>-764.65463351210815</v>
      </c>
      <c r="J1344" s="27">
        <f t="shared" si="46"/>
        <v>4310.30272735375</v>
      </c>
      <c r="K1344" s="26" t="str">
        <f t="shared" si="52"/>
        <v>Good</v>
      </c>
      <c r="L1344" s="25">
        <f t="shared" si="53"/>
        <v>1488</v>
      </c>
      <c r="M1344" s="25">
        <f t="shared" si="47"/>
        <v>674.62057901529738</v>
      </c>
      <c r="N1344" s="27">
        <f t="shared" si="48"/>
        <v>2778.601708374732</v>
      </c>
      <c r="O1344" s="12" t="str">
        <f t="shared" si="49"/>
        <v>Good</v>
      </c>
      <c r="P1344" s="27">
        <f t="shared" si="50"/>
        <v>1488</v>
      </c>
      <c r="Q1344" s="25">
        <f t="shared" si="51"/>
        <v>1488</v>
      </c>
    </row>
    <row r="1345" spans="6:17" ht="15.75" customHeight="1" x14ac:dyDescent="0.2">
      <c r="F1345" s="16">
        <v>44484.081379480893</v>
      </c>
      <c r="G1345" s="34">
        <v>44489.785514143194</v>
      </c>
      <c r="H1345" s="27">
        <v>1575</v>
      </c>
      <c r="I1345" s="27">
        <f t="shared" si="45"/>
        <v>-764.65463351210815</v>
      </c>
      <c r="J1345" s="27">
        <f t="shared" si="46"/>
        <v>4310.30272735375</v>
      </c>
      <c r="K1345" s="26" t="str">
        <f t="shared" si="52"/>
        <v>Good</v>
      </c>
      <c r="L1345" s="25">
        <f t="shared" si="53"/>
        <v>1575</v>
      </c>
      <c r="M1345" s="25">
        <f t="shared" si="47"/>
        <v>674.62057901529738</v>
      </c>
      <c r="N1345" s="27">
        <f t="shared" si="48"/>
        <v>2778.601708374732</v>
      </c>
      <c r="O1345" s="12" t="str">
        <f t="shared" si="49"/>
        <v>Good</v>
      </c>
      <c r="P1345" s="27">
        <f t="shared" si="50"/>
        <v>1575</v>
      </c>
      <c r="Q1345" s="25">
        <f t="shared" si="51"/>
        <v>1575</v>
      </c>
    </row>
    <row r="1346" spans="6:17" ht="15.75" customHeight="1" x14ac:dyDescent="0.2">
      <c r="F1346" s="16">
        <v>44483.54692968676</v>
      </c>
      <c r="G1346" s="34">
        <v>44489.252908646042</v>
      </c>
      <c r="H1346" s="27">
        <v>1607</v>
      </c>
      <c r="I1346" s="27">
        <f t="shared" si="45"/>
        <v>-764.65463351210815</v>
      </c>
      <c r="J1346" s="27">
        <f t="shared" si="46"/>
        <v>4310.30272735375</v>
      </c>
      <c r="K1346" s="26" t="str">
        <f t="shared" si="52"/>
        <v>Good</v>
      </c>
      <c r="L1346" s="25">
        <f t="shared" si="53"/>
        <v>1607</v>
      </c>
      <c r="M1346" s="25">
        <f t="shared" si="47"/>
        <v>674.62057901529738</v>
      </c>
      <c r="N1346" s="27">
        <f t="shared" si="48"/>
        <v>2778.601708374732</v>
      </c>
      <c r="O1346" s="12" t="str">
        <f t="shared" si="49"/>
        <v>Good</v>
      </c>
      <c r="P1346" s="27">
        <f t="shared" si="50"/>
        <v>1607</v>
      </c>
      <c r="Q1346" s="25">
        <f t="shared" si="51"/>
        <v>1607</v>
      </c>
    </row>
    <row r="1347" spans="6:17" ht="15.75" customHeight="1" x14ac:dyDescent="0.2">
      <c r="F1347" s="16">
        <v>44483.008920360895</v>
      </c>
      <c r="G1347" s="34">
        <v>44488.713295897171</v>
      </c>
      <c r="H1347" s="27">
        <v>1796</v>
      </c>
      <c r="I1347" s="27">
        <f t="shared" si="45"/>
        <v>-764.65463351210815</v>
      </c>
      <c r="J1347" s="27">
        <f t="shared" si="46"/>
        <v>4310.30272735375</v>
      </c>
      <c r="K1347" s="26" t="str">
        <f t="shared" si="52"/>
        <v>Good</v>
      </c>
      <c r="L1347" s="25">
        <f t="shared" si="53"/>
        <v>1796</v>
      </c>
      <c r="M1347" s="25">
        <f t="shared" si="47"/>
        <v>674.62057901529738</v>
      </c>
      <c r="N1347" s="27">
        <f t="shared" si="48"/>
        <v>2778.601708374732</v>
      </c>
      <c r="O1347" s="12" t="str">
        <f t="shared" si="49"/>
        <v>Good</v>
      </c>
      <c r="P1347" s="27">
        <f t="shared" si="50"/>
        <v>1796</v>
      </c>
      <c r="Q1347" s="25">
        <f t="shared" si="51"/>
        <v>1796</v>
      </c>
    </row>
    <row r="1348" spans="6:17" ht="15.75" customHeight="1" x14ac:dyDescent="0.2">
      <c r="F1348" s="16">
        <v>44482.420453624254</v>
      </c>
      <c r="G1348" s="34">
        <v>44488.160149307507</v>
      </c>
      <c r="H1348" s="27">
        <v>1737</v>
      </c>
      <c r="I1348" s="27">
        <f t="shared" si="45"/>
        <v>-764.65463351210815</v>
      </c>
      <c r="J1348" s="27">
        <f t="shared" si="46"/>
        <v>4310.30272735375</v>
      </c>
      <c r="K1348" s="26" t="str">
        <f t="shared" si="52"/>
        <v>Good</v>
      </c>
      <c r="L1348" s="25">
        <f t="shared" si="53"/>
        <v>1737</v>
      </c>
      <c r="M1348" s="25">
        <f t="shared" si="47"/>
        <v>674.62057901529738</v>
      </c>
      <c r="N1348" s="27">
        <f t="shared" si="48"/>
        <v>2778.601708374732</v>
      </c>
      <c r="O1348" s="12" t="str">
        <f t="shared" si="49"/>
        <v>Good</v>
      </c>
      <c r="P1348" s="27">
        <f t="shared" si="50"/>
        <v>1737</v>
      </c>
      <c r="Q1348" s="25">
        <f t="shared" si="51"/>
        <v>1737</v>
      </c>
    </row>
    <row r="1349" spans="6:17" ht="15.75" customHeight="1" x14ac:dyDescent="0.2">
      <c r="F1349" s="16">
        <v>44481.864544099015</v>
      </c>
      <c r="G1349" s="34">
        <v>44487.597574636966</v>
      </c>
      <c r="H1349" s="27">
        <v>1486</v>
      </c>
      <c r="I1349" s="27">
        <f t="shared" si="45"/>
        <v>-764.65463351210815</v>
      </c>
      <c r="J1349" s="27">
        <f t="shared" si="46"/>
        <v>4310.30272735375</v>
      </c>
      <c r="K1349" s="26" t="str">
        <f t="shared" si="52"/>
        <v>Good</v>
      </c>
      <c r="L1349" s="25">
        <f t="shared" si="53"/>
        <v>1486</v>
      </c>
      <c r="M1349" s="25">
        <f t="shared" si="47"/>
        <v>674.62057901529738</v>
      </c>
      <c r="N1349" s="27">
        <f t="shared" si="48"/>
        <v>2778.601708374732</v>
      </c>
      <c r="O1349" s="12" t="str">
        <f t="shared" si="49"/>
        <v>Good</v>
      </c>
      <c r="P1349" s="27">
        <f t="shared" si="50"/>
        <v>1486</v>
      </c>
      <c r="Q1349" s="25">
        <f t="shared" si="51"/>
        <v>1486</v>
      </c>
    </row>
    <row r="1350" spans="6:17" ht="15.75" customHeight="1" x14ac:dyDescent="0.2">
      <c r="F1350" s="16">
        <v>44481.262008736267</v>
      </c>
      <c r="G1350" s="34">
        <v>44487.003664160657</v>
      </c>
      <c r="H1350" s="27">
        <v>1820</v>
      </c>
      <c r="I1350" s="27">
        <f t="shared" si="45"/>
        <v>-764.65463351210815</v>
      </c>
      <c r="J1350" s="27">
        <f t="shared" si="46"/>
        <v>4310.30272735375</v>
      </c>
      <c r="K1350" s="26" t="str">
        <f t="shared" si="52"/>
        <v>Good</v>
      </c>
      <c r="L1350" s="25">
        <f t="shared" si="53"/>
        <v>1820</v>
      </c>
      <c r="M1350" s="25">
        <f t="shared" si="47"/>
        <v>674.62057901529738</v>
      </c>
      <c r="N1350" s="27">
        <f t="shared" si="48"/>
        <v>2778.601708374732</v>
      </c>
      <c r="O1350" s="12" t="str">
        <f t="shared" si="49"/>
        <v>Good</v>
      </c>
      <c r="P1350" s="27">
        <f t="shared" si="50"/>
        <v>1820</v>
      </c>
      <c r="Q1350" s="25">
        <f t="shared" si="51"/>
        <v>1820</v>
      </c>
    </row>
    <row r="1351" spans="6:17" ht="15.75" customHeight="1" x14ac:dyDescent="0.2">
      <c r="F1351" s="16">
        <v>44480.685525806948</v>
      </c>
      <c r="G1351" s="34">
        <v>44484.610279177185</v>
      </c>
      <c r="H1351" s="27">
        <v>1669</v>
      </c>
      <c r="I1351" s="27">
        <f t="shared" si="45"/>
        <v>-764.65463351210815</v>
      </c>
      <c r="J1351" s="27">
        <f t="shared" si="46"/>
        <v>4310.30272735375</v>
      </c>
      <c r="K1351" s="26" t="str">
        <f t="shared" si="52"/>
        <v>Good</v>
      </c>
      <c r="L1351" s="25">
        <f t="shared" si="53"/>
        <v>1669</v>
      </c>
      <c r="M1351" s="25">
        <f t="shared" si="47"/>
        <v>674.62057901529738</v>
      </c>
      <c r="N1351" s="27">
        <f t="shared" si="48"/>
        <v>2778.601708374732</v>
      </c>
      <c r="O1351" s="12" t="str">
        <f t="shared" si="49"/>
        <v>Good</v>
      </c>
      <c r="P1351" s="27">
        <f t="shared" si="50"/>
        <v>1669</v>
      </c>
      <c r="Q1351" s="25">
        <f t="shared" si="51"/>
        <v>1669</v>
      </c>
    </row>
    <row r="1352" spans="6:17" ht="15.75" customHeight="1" x14ac:dyDescent="0.2">
      <c r="F1352" s="16">
        <v>44480.123345921646</v>
      </c>
      <c r="G1352" s="34">
        <v>44484.013206849646</v>
      </c>
      <c r="H1352" s="27">
        <v>1548</v>
      </c>
      <c r="I1352" s="27">
        <f t="shared" si="45"/>
        <v>-764.65463351210815</v>
      </c>
      <c r="J1352" s="27">
        <f t="shared" si="46"/>
        <v>4310.30272735375</v>
      </c>
      <c r="K1352" s="26" t="str">
        <f t="shared" si="52"/>
        <v>Good</v>
      </c>
      <c r="L1352" s="25">
        <f t="shared" si="53"/>
        <v>1548</v>
      </c>
      <c r="M1352" s="25">
        <f t="shared" si="47"/>
        <v>674.62057901529738</v>
      </c>
      <c r="N1352" s="27">
        <f t="shared" si="48"/>
        <v>2778.601708374732</v>
      </c>
      <c r="O1352" s="12" t="str">
        <f t="shared" si="49"/>
        <v>Good</v>
      </c>
      <c r="P1352" s="27">
        <f t="shared" si="50"/>
        <v>1548</v>
      </c>
      <c r="Q1352" s="25">
        <f t="shared" si="51"/>
        <v>1548</v>
      </c>
    </row>
    <row r="1353" spans="6:17" ht="15.75" customHeight="1" x14ac:dyDescent="0.2">
      <c r="F1353" s="16">
        <v>44477.892676592164</v>
      </c>
      <c r="G1353" s="34">
        <v>44483.437676226844</v>
      </c>
      <c r="H1353" s="27">
        <v>1543</v>
      </c>
      <c r="I1353" s="27">
        <f t="shared" si="45"/>
        <v>-764.65463351210815</v>
      </c>
      <c r="J1353" s="27">
        <f t="shared" si="46"/>
        <v>4310.30272735375</v>
      </c>
      <c r="K1353" s="26" t="str">
        <f t="shared" si="52"/>
        <v>Good</v>
      </c>
      <c r="L1353" s="25">
        <f t="shared" si="53"/>
        <v>1543</v>
      </c>
      <c r="M1353" s="25">
        <f t="shared" si="47"/>
        <v>674.62057901529738</v>
      </c>
      <c r="N1353" s="27">
        <f t="shared" si="48"/>
        <v>2778.601708374732</v>
      </c>
      <c r="O1353" s="12" t="str">
        <f t="shared" si="49"/>
        <v>Good</v>
      </c>
      <c r="P1353" s="27">
        <f t="shared" si="50"/>
        <v>1543</v>
      </c>
      <c r="Q1353" s="25">
        <f t="shared" si="51"/>
        <v>1543</v>
      </c>
    </row>
    <row r="1354" spans="6:17" ht="15.75" customHeight="1" x14ac:dyDescent="0.2">
      <c r="F1354" s="16">
        <v>44477.294531566578</v>
      </c>
      <c r="G1354" s="34">
        <v>44482.83159963262</v>
      </c>
      <c r="H1354" s="27">
        <v>1631</v>
      </c>
      <c r="I1354" s="27">
        <f t="shared" si="45"/>
        <v>-764.65463351210815</v>
      </c>
      <c r="J1354" s="27">
        <f t="shared" si="46"/>
        <v>4310.30272735375</v>
      </c>
      <c r="K1354" s="26" t="str">
        <f t="shared" si="52"/>
        <v>Good</v>
      </c>
      <c r="L1354" s="25">
        <f t="shared" si="53"/>
        <v>1631</v>
      </c>
      <c r="M1354" s="25">
        <f t="shared" si="47"/>
        <v>674.62057901529738</v>
      </c>
      <c r="N1354" s="27">
        <f t="shared" si="48"/>
        <v>2778.601708374732</v>
      </c>
      <c r="O1354" s="12" t="str">
        <f t="shared" si="49"/>
        <v>Good</v>
      </c>
      <c r="P1354" s="27">
        <f t="shared" si="50"/>
        <v>1631</v>
      </c>
      <c r="Q1354" s="25">
        <f t="shared" si="51"/>
        <v>1631</v>
      </c>
    </row>
    <row r="1355" spans="6:17" ht="15.75" customHeight="1" x14ac:dyDescent="0.2">
      <c r="F1355" s="16">
        <v>44476.725267320136</v>
      </c>
      <c r="G1355" s="34">
        <v>44482.236456091647</v>
      </c>
      <c r="H1355" s="27">
        <v>1656</v>
      </c>
      <c r="I1355" s="27">
        <f t="shared" si="45"/>
        <v>-764.65463351210815</v>
      </c>
      <c r="J1355" s="27">
        <f t="shared" si="46"/>
        <v>4310.30272735375</v>
      </c>
      <c r="K1355" s="26" t="str">
        <f t="shared" si="52"/>
        <v>Good</v>
      </c>
      <c r="L1355" s="25">
        <f t="shared" si="53"/>
        <v>1656</v>
      </c>
      <c r="M1355" s="25">
        <f t="shared" si="47"/>
        <v>674.62057901529738</v>
      </c>
      <c r="N1355" s="27">
        <f t="shared" si="48"/>
        <v>2778.601708374732</v>
      </c>
      <c r="O1355" s="12" t="str">
        <f t="shared" si="49"/>
        <v>Good</v>
      </c>
      <c r="P1355" s="27">
        <f t="shared" si="50"/>
        <v>1656</v>
      </c>
      <c r="Q1355" s="25">
        <f t="shared" si="51"/>
        <v>1656</v>
      </c>
    </row>
    <row r="1356" spans="6:17" ht="15.75" customHeight="1" x14ac:dyDescent="0.2">
      <c r="F1356" s="16">
        <v>44476.168044435959</v>
      </c>
      <c r="G1356" s="34">
        <v>44481.636970231659</v>
      </c>
      <c r="H1356" s="27">
        <v>1467</v>
      </c>
      <c r="I1356" s="27">
        <f t="shared" si="45"/>
        <v>-764.65463351210815</v>
      </c>
      <c r="J1356" s="27">
        <f t="shared" si="46"/>
        <v>4310.30272735375</v>
      </c>
      <c r="K1356" s="26" t="str">
        <f t="shared" si="52"/>
        <v>Good</v>
      </c>
      <c r="L1356" s="25">
        <f t="shared" si="53"/>
        <v>1467</v>
      </c>
      <c r="M1356" s="25">
        <f t="shared" si="47"/>
        <v>674.62057901529738</v>
      </c>
      <c r="N1356" s="27">
        <f t="shared" si="48"/>
        <v>2778.601708374732</v>
      </c>
      <c r="O1356" s="12" t="str">
        <f t="shared" si="49"/>
        <v>Good</v>
      </c>
      <c r="P1356" s="27">
        <f t="shared" si="50"/>
        <v>1467</v>
      </c>
      <c r="Q1356" s="25">
        <f t="shared" si="51"/>
        <v>1467</v>
      </c>
    </row>
    <row r="1357" spans="6:17" ht="15.75" customHeight="1" x14ac:dyDescent="0.2">
      <c r="F1357" s="16">
        <v>44475.563240567113</v>
      </c>
      <c r="G1357" s="34">
        <v>44481.032299839884</v>
      </c>
      <c r="H1357" s="27">
        <v>1693</v>
      </c>
      <c r="I1357" s="27">
        <f t="shared" si="45"/>
        <v>-764.65463351210815</v>
      </c>
      <c r="J1357" s="27">
        <f t="shared" si="46"/>
        <v>4310.30272735375</v>
      </c>
      <c r="K1357" s="26" t="str">
        <f t="shared" si="52"/>
        <v>Good</v>
      </c>
      <c r="L1357" s="25">
        <f t="shared" si="53"/>
        <v>1693</v>
      </c>
      <c r="M1357" s="25">
        <f t="shared" si="47"/>
        <v>674.62057901529738</v>
      </c>
      <c r="N1357" s="27">
        <f t="shared" si="48"/>
        <v>2778.601708374732</v>
      </c>
      <c r="O1357" s="12" t="str">
        <f t="shared" si="49"/>
        <v>Good</v>
      </c>
      <c r="P1357" s="27">
        <f t="shared" si="50"/>
        <v>1693</v>
      </c>
      <c r="Q1357" s="25">
        <f t="shared" si="51"/>
        <v>1693</v>
      </c>
    </row>
    <row r="1358" spans="6:17" ht="15.75" customHeight="1" x14ac:dyDescent="0.2">
      <c r="F1358" s="16">
        <v>44474.98660303052</v>
      </c>
      <c r="G1358" s="34">
        <v>44480.446070550621</v>
      </c>
      <c r="H1358" s="27">
        <v>1716</v>
      </c>
      <c r="I1358" s="27">
        <f t="shared" si="45"/>
        <v>-764.65463351210815</v>
      </c>
      <c r="J1358" s="27">
        <f t="shared" si="46"/>
        <v>4310.30272735375</v>
      </c>
      <c r="K1358" s="26" t="str">
        <f t="shared" si="52"/>
        <v>Good</v>
      </c>
      <c r="L1358" s="25">
        <f t="shared" si="53"/>
        <v>1716</v>
      </c>
      <c r="M1358" s="25">
        <f t="shared" si="47"/>
        <v>674.62057901529738</v>
      </c>
      <c r="N1358" s="27">
        <f t="shared" si="48"/>
        <v>2778.601708374732</v>
      </c>
      <c r="O1358" s="12" t="str">
        <f t="shared" si="49"/>
        <v>Good</v>
      </c>
      <c r="P1358" s="27">
        <f t="shared" si="50"/>
        <v>1716</v>
      </c>
      <c r="Q1358" s="25">
        <f t="shared" si="51"/>
        <v>1716</v>
      </c>
    </row>
    <row r="1359" spans="6:17" ht="15.75" customHeight="1" x14ac:dyDescent="0.2">
      <c r="F1359" s="16">
        <v>44474.380403779614</v>
      </c>
      <c r="G1359" s="34">
        <v>44477.520952587234</v>
      </c>
      <c r="H1359" s="27">
        <v>1766</v>
      </c>
      <c r="I1359" s="27">
        <f t="shared" si="45"/>
        <v>-764.65463351210815</v>
      </c>
      <c r="J1359" s="27">
        <f t="shared" si="46"/>
        <v>4310.30272735375</v>
      </c>
      <c r="K1359" s="26" t="str">
        <f t="shared" si="52"/>
        <v>Good</v>
      </c>
      <c r="L1359" s="25">
        <f t="shared" si="53"/>
        <v>1766</v>
      </c>
      <c r="M1359" s="25">
        <f t="shared" si="47"/>
        <v>674.62057901529738</v>
      </c>
      <c r="N1359" s="27">
        <f t="shared" si="48"/>
        <v>2778.601708374732</v>
      </c>
      <c r="O1359" s="12" t="str">
        <f t="shared" si="49"/>
        <v>Good</v>
      </c>
      <c r="P1359" s="27">
        <f t="shared" si="50"/>
        <v>1766</v>
      </c>
      <c r="Q1359" s="25">
        <f t="shared" si="51"/>
        <v>1766</v>
      </c>
    </row>
    <row r="1360" spans="6:17" ht="15.75" customHeight="1" x14ac:dyDescent="0.2">
      <c r="F1360" s="16">
        <v>44473.806247468739</v>
      </c>
      <c r="G1360" s="34">
        <v>44476.940463016035</v>
      </c>
      <c r="H1360" s="27">
        <v>1591</v>
      </c>
      <c r="I1360" s="27">
        <f t="shared" si="45"/>
        <v>-764.65463351210815</v>
      </c>
      <c r="J1360" s="27">
        <f t="shared" si="46"/>
        <v>4310.30272735375</v>
      </c>
      <c r="K1360" s="26" t="str">
        <f t="shared" si="52"/>
        <v>Good</v>
      </c>
      <c r="L1360" s="25">
        <f t="shared" si="53"/>
        <v>1591</v>
      </c>
      <c r="M1360" s="25">
        <f t="shared" si="47"/>
        <v>674.62057901529738</v>
      </c>
      <c r="N1360" s="27">
        <f t="shared" si="48"/>
        <v>2778.601708374732</v>
      </c>
      <c r="O1360" s="12" t="str">
        <f t="shared" si="49"/>
        <v>Good</v>
      </c>
      <c r="P1360" s="27">
        <f t="shared" si="50"/>
        <v>1591</v>
      </c>
      <c r="Q1360" s="25">
        <f t="shared" si="51"/>
        <v>1591</v>
      </c>
    </row>
    <row r="1361" spans="6:17" ht="15.75" customHeight="1" x14ac:dyDescent="0.2">
      <c r="F1361" s="16">
        <v>44473.209950784963</v>
      </c>
      <c r="G1361" s="34">
        <v>44476.407209355428</v>
      </c>
      <c r="H1361" s="27">
        <v>1703</v>
      </c>
      <c r="I1361" s="27">
        <f t="shared" si="45"/>
        <v>-764.65463351210815</v>
      </c>
      <c r="J1361" s="27">
        <f t="shared" si="46"/>
        <v>4310.30272735375</v>
      </c>
      <c r="K1361" s="26" t="str">
        <f t="shared" si="52"/>
        <v>Good</v>
      </c>
      <c r="L1361" s="25">
        <f t="shared" si="53"/>
        <v>1703</v>
      </c>
      <c r="M1361" s="25">
        <f t="shared" si="47"/>
        <v>674.62057901529738</v>
      </c>
      <c r="N1361" s="27">
        <f t="shared" si="48"/>
        <v>2778.601708374732</v>
      </c>
      <c r="O1361" s="12" t="str">
        <f t="shared" si="49"/>
        <v>Good</v>
      </c>
      <c r="P1361" s="27">
        <f t="shared" si="50"/>
        <v>1703</v>
      </c>
      <c r="Q1361" s="25">
        <f t="shared" si="51"/>
        <v>1703</v>
      </c>
    </row>
    <row r="1362" spans="6:17" ht="15.75" customHeight="1" x14ac:dyDescent="0.2">
      <c r="F1362" s="16">
        <v>44470.907187223485</v>
      </c>
      <c r="G1362" s="34">
        <v>44475.814732294537</v>
      </c>
      <c r="H1362" s="27">
        <v>1519</v>
      </c>
      <c r="I1362" s="27">
        <f t="shared" si="45"/>
        <v>-764.65463351210815</v>
      </c>
      <c r="J1362" s="27">
        <f t="shared" si="46"/>
        <v>4310.30272735375</v>
      </c>
      <c r="K1362" s="26" t="str">
        <f t="shared" si="52"/>
        <v>Good</v>
      </c>
      <c r="L1362" s="25">
        <f t="shared" si="53"/>
        <v>1519</v>
      </c>
      <c r="M1362" s="25">
        <f t="shared" si="47"/>
        <v>674.62057901529738</v>
      </c>
      <c r="N1362" s="27">
        <f t="shared" si="48"/>
        <v>2778.601708374732</v>
      </c>
      <c r="O1362" s="12" t="str">
        <f t="shared" si="49"/>
        <v>Good</v>
      </c>
      <c r="P1362" s="27">
        <f t="shared" si="50"/>
        <v>1519</v>
      </c>
      <c r="Q1362" s="25">
        <f t="shared" si="51"/>
        <v>1519</v>
      </c>
    </row>
    <row r="1363" spans="6:17" ht="15.75" customHeight="1" x14ac:dyDescent="0.2">
      <c r="F1363" s="16">
        <v>44470.345176505034</v>
      </c>
      <c r="G1363" s="34">
        <v>44475.276465604446</v>
      </c>
      <c r="H1363" s="27">
        <v>1503</v>
      </c>
      <c r="I1363" s="27">
        <f t="shared" si="45"/>
        <v>-764.65463351210815</v>
      </c>
      <c r="J1363" s="27">
        <f t="shared" si="46"/>
        <v>4310.30272735375</v>
      </c>
      <c r="K1363" s="26" t="str">
        <f t="shared" si="52"/>
        <v>Good</v>
      </c>
      <c r="L1363" s="25">
        <f t="shared" si="53"/>
        <v>1503</v>
      </c>
      <c r="M1363" s="25">
        <f t="shared" si="47"/>
        <v>674.62057901529738</v>
      </c>
      <c r="N1363" s="27">
        <f t="shared" si="48"/>
        <v>2778.601708374732</v>
      </c>
      <c r="O1363" s="12" t="str">
        <f t="shared" si="49"/>
        <v>Good</v>
      </c>
      <c r="P1363" s="27">
        <f t="shared" si="50"/>
        <v>1503</v>
      </c>
      <c r="Q1363" s="25">
        <f t="shared" si="51"/>
        <v>1503</v>
      </c>
    </row>
    <row r="1364" spans="6:17" ht="15.75" customHeight="1" x14ac:dyDescent="0.2">
      <c r="F1364" s="16">
        <v>44469.768895308051</v>
      </c>
      <c r="G1364" s="34">
        <v>44474.675546152532</v>
      </c>
      <c r="H1364" s="27">
        <v>1537</v>
      </c>
      <c r="I1364" s="27">
        <f t="shared" si="45"/>
        <v>-764.65463351210815</v>
      </c>
      <c r="J1364" s="27">
        <f t="shared" si="46"/>
        <v>4310.30272735375</v>
      </c>
      <c r="K1364" s="26" t="str">
        <f t="shared" si="52"/>
        <v>Good</v>
      </c>
      <c r="L1364" s="25">
        <f t="shared" si="53"/>
        <v>1537</v>
      </c>
      <c r="M1364" s="25">
        <f t="shared" si="47"/>
        <v>674.62057901529738</v>
      </c>
      <c r="N1364" s="27">
        <f t="shared" si="48"/>
        <v>2778.601708374732</v>
      </c>
      <c r="O1364" s="12" t="str">
        <f t="shared" si="49"/>
        <v>Good</v>
      </c>
      <c r="P1364" s="27">
        <f t="shared" si="50"/>
        <v>1537</v>
      </c>
      <c r="Q1364" s="25">
        <f t="shared" si="51"/>
        <v>1537</v>
      </c>
    </row>
    <row r="1365" spans="6:17" ht="15.75" customHeight="1" x14ac:dyDescent="0.2">
      <c r="F1365" s="16">
        <v>44469.167611294557</v>
      </c>
      <c r="G1365" s="34">
        <v>44474.097404415035</v>
      </c>
      <c r="H1365" s="27">
        <v>1592</v>
      </c>
      <c r="I1365" s="27">
        <f t="shared" si="45"/>
        <v>-764.65463351210815</v>
      </c>
      <c r="J1365" s="27">
        <f t="shared" si="46"/>
        <v>4310.30272735375</v>
      </c>
      <c r="K1365" s="26" t="str">
        <f t="shared" si="52"/>
        <v>Good</v>
      </c>
      <c r="L1365" s="25">
        <f t="shared" si="53"/>
        <v>1592</v>
      </c>
      <c r="M1365" s="25">
        <f t="shared" si="47"/>
        <v>674.62057901529738</v>
      </c>
      <c r="N1365" s="27">
        <f t="shared" si="48"/>
        <v>2778.601708374732</v>
      </c>
      <c r="O1365" s="12" t="str">
        <f t="shared" si="49"/>
        <v>Good</v>
      </c>
      <c r="P1365" s="27">
        <f t="shared" si="50"/>
        <v>1592</v>
      </c>
      <c r="Q1365" s="25">
        <f t="shared" si="51"/>
        <v>1592</v>
      </c>
    </row>
    <row r="1366" spans="6:17" ht="15.75" customHeight="1" x14ac:dyDescent="0.2">
      <c r="F1366" s="16">
        <v>44468.625767844263</v>
      </c>
      <c r="G1366" s="34">
        <v>44473.54412708446</v>
      </c>
      <c r="H1366" s="27">
        <v>1404</v>
      </c>
      <c r="I1366" s="27">
        <f t="shared" si="45"/>
        <v>-764.65463351210815</v>
      </c>
      <c r="J1366" s="27">
        <f t="shared" si="46"/>
        <v>4310.30272735375</v>
      </c>
      <c r="K1366" s="26" t="str">
        <f t="shared" si="52"/>
        <v>Good</v>
      </c>
      <c r="L1366" s="25">
        <f t="shared" si="53"/>
        <v>1404</v>
      </c>
      <c r="M1366" s="25">
        <f t="shared" si="47"/>
        <v>674.62057901529738</v>
      </c>
      <c r="N1366" s="27">
        <f t="shared" si="48"/>
        <v>2778.601708374732</v>
      </c>
      <c r="O1366" s="12" t="str">
        <f t="shared" si="49"/>
        <v>Good</v>
      </c>
      <c r="P1366" s="27">
        <f t="shared" si="50"/>
        <v>1404</v>
      </c>
      <c r="Q1366" s="25">
        <f t="shared" si="51"/>
        <v>1404</v>
      </c>
    </row>
    <row r="1367" spans="6:17" ht="15.75" customHeight="1" x14ac:dyDescent="0.2">
      <c r="F1367" s="16">
        <v>44468.048768085042</v>
      </c>
      <c r="G1367" s="34">
        <v>44470.714909597329</v>
      </c>
      <c r="H1367" s="27">
        <v>1557</v>
      </c>
      <c r="I1367" s="27">
        <f t="shared" si="45"/>
        <v>-764.65463351210815</v>
      </c>
      <c r="J1367" s="27">
        <f t="shared" si="46"/>
        <v>4310.30272735375</v>
      </c>
      <c r="K1367" s="26" t="str">
        <f t="shared" si="52"/>
        <v>Good</v>
      </c>
      <c r="L1367" s="25">
        <f t="shared" si="53"/>
        <v>1557</v>
      </c>
      <c r="M1367" s="25">
        <f t="shared" si="47"/>
        <v>674.62057901529738</v>
      </c>
      <c r="N1367" s="27">
        <f t="shared" si="48"/>
        <v>2778.601708374732</v>
      </c>
      <c r="O1367" s="12" t="str">
        <f t="shared" si="49"/>
        <v>Good</v>
      </c>
      <c r="P1367" s="27">
        <f t="shared" si="50"/>
        <v>1557</v>
      </c>
      <c r="Q1367" s="25">
        <f t="shared" si="51"/>
        <v>1557</v>
      </c>
    </row>
    <row r="1368" spans="6:17" ht="15.75" customHeight="1" x14ac:dyDescent="0.2">
      <c r="F1368" s="16">
        <v>44467.455384439083</v>
      </c>
      <c r="G1368" s="34">
        <v>44470.104731031657</v>
      </c>
      <c r="H1368" s="27">
        <v>1546</v>
      </c>
      <c r="I1368" s="27">
        <f t="shared" si="45"/>
        <v>-764.65463351210815</v>
      </c>
      <c r="J1368" s="27">
        <f t="shared" si="46"/>
        <v>4310.30272735375</v>
      </c>
      <c r="K1368" s="26" t="str">
        <f t="shared" si="52"/>
        <v>Good</v>
      </c>
      <c r="L1368" s="25">
        <f t="shared" si="53"/>
        <v>1546</v>
      </c>
      <c r="M1368" s="25">
        <f t="shared" si="47"/>
        <v>674.62057901529738</v>
      </c>
      <c r="N1368" s="27">
        <f t="shared" si="48"/>
        <v>2778.601708374732</v>
      </c>
      <c r="O1368" s="12" t="str">
        <f t="shared" si="49"/>
        <v>Good</v>
      </c>
      <c r="P1368" s="27">
        <f t="shared" si="50"/>
        <v>1546</v>
      </c>
      <c r="Q1368" s="25">
        <f t="shared" si="51"/>
        <v>1546</v>
      </c>
    </row>
    <row r="1369" spans="6:17" ht="15.75" customHeight="1" x14ac:dyDescent="0.2">
      <c r="F1369" s="16">
        <v>44466.883815478046</v>
      </c>
      <c r="G1369" s="34">
        <v>44469.553586008231</v>
      </c>
      <c r="H1369" s="27">
        <v>1498</v>
      </c>
      <c r="I1369" s="27">
        <f t="shared" si="45"/>
        <v>-764.65463351210815</v>
      </c>
      <c r="J1369" s="27">
        <f t="shared" si="46"/>
        <v>4310.30272735375</v>
      </c>
      <c r="K1369" s="26" t="str">
        <f t="shared" si="52"/>
        <v>Good</v>
      </c>
      <c r="L1369" s="25">
        <f t="shared" si="53"/>
        <v>1498</v>
      </c>
      <c r="M1369" s="25">
        <f t="shared" si="47"/>
        <v>674.62057901529738</v>
      </c>
      <c r="N1369" s="27">
        <f t="shared" si="48"/>
        <v>2778.601708374732</v>
      </c>
      <c r="O1369" s="12" t="str">
        <f t="shared" si="49"/>
        <v>Good</v>
      </c>
      <c r="P1369" s="27">
        <f t="shared" si="50"/>
        <v>1498</v>
      </c>
      <c r="Q1369" s="25">
        <f t="shared" si="51"/>
        <v>1498</v>
      </c>
    </row>
    <row r="1370" spans="6:17" ht="15.75" customHeight="1" x14ac:dyDescent="0.2">
      <c r="F1370" s="16">
        <v>44466.281862874523</v>
      </c>
      <c r="G1370" s="34">
        <v>44468.950073248699</v>
      </c>
      <c r="H1370" s="27">
        <v>1617</v>
      </c>
      <c r="I1370" s="27">
        <f t="shared" si="45"/>
        <v>-764.65463351210815</v>
      </c>
      <c r="J1370" s="27">
        <f t="shared" si="46"/>
        <v>4310.30272735375</v>
      </c>
      <c r="K1370" s="26" t="str">
        <f t="shared" si="52"/>
        <v>Good</v>
      </c>
      <c r="L1370" s="25">
        <f t="shared" si="53"/>
        <v>1617</v>
      </c>
      <c r="M1370" s="25">
        <f t="shared" si="47"/>
        <v>674.62057901529738</v>
      </c>
      <c r="N1370" s="27">
        <f t="shared" si="48"/>
        <v>2778.601708374732</v>
      </c>
      <c r="O1370" s="12" t="str">
        <f t="shared" si="49"/>
        <v>Good</v>
      </c>
      <c r="P1370" s="27">
        <f t="shared" si="50"/>
        <v>1617</v>
      </c>
      <c r="Q1370" s="25">
        <f t="shared" si="51"/>
        <v>1617</v>
      </c>
    </row>
    <row r="1371" spans="6:17" ht="15.75" customHeight="1" x14ac:dyDescent="0.2">
      <c r="F1371" s="16">
        <v>44463.963640516835</v>
      </c>
      <c r="G1371" s="34">
        <v>44468.357882551827</v>
      </c>
      <c r="H1371" s="27">
        <v>1452</v>
      </c>
      <c r="I1371" s="27">
        <f t="shared" si="45"/>
        <v>-764.65463351210815</v>
      </c>
      <c r="J1371" s="27">
        <f t="shared" si="46"/>
        <v>4310.30272735375</v>
      </c>
      <c r="K1371" s="26" t="str">
        <f t="shared" si="52"/>
        <v>Good</v>
      </c>
      <c r="L1371" s="25">
        <f t="shared" si="53"/>
        <v>1452</v>
      </c>
      <c r="M1371" s="25">
        <f t="shared" si="47"/>
        <v>674.62057901529738</v>
      </c>
      <c r="N1371" s="27">
        <f t="shared" si="48"/>
        <v>2778.601708374732</v>
      </c>
      <c r="O1371" s="12" t="str">
        <f t="shared" si="49"/>
        <v>Good</v>
      </c>
      <c r="P1371" s="27">
        <f t="shared" si="50"/>
        <v>1452</v>
      </c>
      <c r="Q1371" s="25">
        <f t="shared" si="51"/>
        <v>1452</v>
      </c>
    </row>
    <row r="1372" spans="6:17" ht="15.75" customHeight="1" x14ac:dyDescent="0.2">
      <c r="F1372" s="16">
        <v>44463.433859946337</v>
      </c>
      <c r="G1372" s="34">
        <v>44467.812200926841</v>
      </c>
      <c r="H1372" s="27">
        <v>1665</v>
      </c>
      <c r="I1372" s="27">
        <f t="shared" si="45"/>
        <v>-764.65463351210815</v>
      </c>
      <c r="J1372" s="27">
        <f t="shared" si="46"/>
        <v>4310.30272735375</v>
      </c>
      <c r="K1372" s="26" t="str">
        <f t="shared" si="52"/>
        <v>Good</v>
      </c>
      <c r="L1372" s="25">
        <f t="shared" si="53"/>
        <v>1665</v>
      </c>
      <c r="M1372" s="25">
        <f t="shared" si="47"/>
        <v>674.62057901529738</v>
      </c>
      <c r="N1372" s="27">
        <f t="shared" si="48"/>
        <v>2778.601708374732</v>
      </c>
      <c r="O1372" s="12" t="str">
        <f t="shared" si="49"/>
        <v>Good</v>
      </c>
      <c r="P1372" s="27">
        <f t="shared" si="50"/>
        <v>1665</v>
      </c>
      <c r="Q1372" s="25">
        <f t="shared" si="51"/>
        <v>1665</v>
      </c>
    </row>
    <row r="1373" spans="6:17" ht="15.75" customHeight="1" x14ac:dyDescent="0.2">
      <c r="F1373" s="16">
        <v>44462.832097059028</v>
      </c>
      <c r="G1373" s="34">
        <v>44467.264837642397</v>
      </c>
      <c r="H1373" s="27">
        <v>1645</v>
      </c>
      <c r="I1373" s="27">
        <f t="shared" si="45"/>
        <v>-764.65463351210815</v>
      </c>
      <c r="J1373" s="27">
        <f t="shared" si="46"/>
        <v>4310.30272735375</v>
      </c>
      <c r="K1373" s="26" t="str">
        <f t="shared" si="52"/>
        <v>Good</v>
      </c>
      <c r="L1373" s="25">
        <f t="shared" si="53"/>
        <v>1645</v>
      </c>
      <c r="M1373" s="25">
        <f t="shared" si="47"/>
        <v>674.62057901529738</v>
      </c>
      <c r="N1373" s="27">
        <f t="shared" si="48"/>
        <v>2778.601708374732</v>
      </c>
      <c r="O1373" s="12" t="str">
        <f t="shared" si="49"/>
        <v>Good</v>
      </c>
      <c r="P1373" s="27">
        <f t="shared" si="50"/>
        <v>1645</v>
      </c>
      <c r="Q1373" s="25">
        <f t="shared" si="51"/>
        <v>1645</v>
      </c>
    </row>
    <row r="1374" spans="6:17" ht="15.75" customHeight="1" x14ac:dyDescent="0.2">
      <c r="F1374" s="16">
        <v>44462.252320301159</v>
      </c>
      <c r="G1374" s="34">
        <v>44466.708055639348</v>
      </c>
      <c r="H1374" s="27">
        <v>1713</v>
      </c>
      <c r="I1374" s="27">
        <f t="shared" si="45"/>
        <v>-764.65463351210815</v>
      </c>
      <c r="J1374" s="27">
        <f t="shared" si="46"/>
        <v>4310.30272735375</v>
      </c>
      <c r="K1374" s="26" t="str">
        <f t="shared" si="52"/>
        <v>Good</v>
      </c>
      <c r="L1374" s="25">
        <f t="shared" si="53"/>
        <v>1713</v>
      </c>
      <c r="M1374" s="25">
        <f t="shared" si="47"/>
        <v>674.62057901529738</v>
      </c>
      <c r="N1374" s="27">
        <f t="shared" si="48"/>
        <v>2778.601708374732</v>
      </c>
      <c r="O1374" s="12" t="str">
        <f t="shared" si="49"/>
        <v>Good</v>
      </c>
      <c r="P1374" s="27">
        <f t="shared" si="50"/>
        <v>1713</v>
      </c>
      <c r="Q1374" s="25">
        <f t="shared" si="51"/>
        <v>1713</v>
      </c>
    </row>
    <row r="1375" spans="6:17" ht="15.75" customHeight="1" x14ac:dyDescent="0.2">
      <c r="F1375" s="16">
        <v>44461.718431380024</v>
      </c>
      <c r="G1375" s="34">
        <v>44466.111564537372</v>
      </c>
      <c r="H1375" s="27">
        <v>1443</v>
      </c>
      <c r="I1375" s="27">
        <f t="shared" si="45"/>
        <v>-764.65463351210815</v>
      </c>
      <c r="J1375" s="27">
        <f t="shared" si="46"/>
        <v>4310.30272735375</v>
      </c>
      <c r="K1375" s="26" t="str">
        <f t="shared" si="52"/>
        <v>Good</v>
      </c>
      <c r="L1375" s="25">
        <f t="shared" si="53"/>
        <v>1443</v>
      </c>
      <c r="M1375" s="25">
        <f t="shared" si="47"/>
        <v>674.62057901529738</v>
      </c>
      <c r="N1375" s="27">
        <f t="shared" si="48"/>
        <v>2778.601708374732</v>
      </c>
      <c r="O1375" s="12" t="str">
        <f t="shared" si="49"/>
        <v>Good</v>
      </c>
      <c r="P1375" s="27">
        <f t="shared" si="50"/>
        <v>1443</v>
      </c>
      <c r="Q1375" s="25">
        <f t="shared" si="51"/>
        <v>1443</v>
      </c>
    </row>
    <row r="1376" spans="6:17" ht="15.75" customHeight="1" x14ac:dyDescent="0.2">
      <c r="F1376" s="16">
        <v>44461.162608226055</v>
      </c>
      <c r="G1376" s="34">
        <v>44463.817046305106</v>
      </c>
      <c r="H1376" s="27">
        <v>1616</v>
      </c>
      <c r="I1376" s="27">
        <f t="shared" si="45"/>
        <v>-764.65463351210815</v>
      </c>
      <c r="J1376" s="27">
        <f t="shared" si="46"/>
        <v>4310.30272735375</v>
      </c>
      <c r="K1376" s="26" t="str">
        <f t="shared" si="52"/>
        <v>Good</v>
      </c>
      <c r="L1376" s="25">
        <f t="shared" si="53"/>
        <v>1616</v>
      </c>
      <c r="M1376" s="25">
        <f t="shared" si="47"/>
        <v>674.62057901529738</v>
      </c>
      <c r="N1376" s="27">
        <f t="shared" si="48"/>
        <v>2778.601708374732</v>
      </c>
      <c r="O1376" s="12" t="str">
        <f t="shared" si="49"/>
        <v>Good</v>
      </c>
      <c r="P1376" s="27">
        <f t="shared" si="50"/>
        <v>1616</v>
      </c>
      <c r="Q1376" s="25">
        <f t="shared" si="51"/>
        <v>1616</v>
      </c>
    </row>
    <row r="1377" spans="6:17" ht="15.75" customHeight="1" x14ac:dyDescent="0.2">
      <c r="F1377" s="16">
        <v>44460.58093118629</v>
      </c>
      <c r="G1377" s="34">
        <v>44463.263029846785</v>
      </c>
      <c r="H1377" s="27">
        <v>1681</v>
      </c>
      <c r="I1377" s="27">
        <f t="shared" si="45"/>
        <v>-764.65463351210815</v>
      </c>
      <c r="J1377" s="27">
        <f t="shared" si="46"/>
        <v>4310.30272735375</v>
      </c>
      <c r="K1377" s="26" t="str">
        <f t="shared" si="52"/>
        <v>Good</v>
      </c>
      <c r="L1377" s="25">
        <f t="shared" si="53"/>
        <v>1681</v>
      </c>
      <c r="M1377" s="25">
        <f t="shared" si="47"/>
        <v>674.62057901529738</v>
      </c>
      <c r="N1377" s="27">
        <f t="shared" si="48"/>
        <v>2778.601708374732</v>
      </c>
      <c r="O1377" s="12" t="str">
        <f t="shared" si="49"/>
        <v>Good</v>
      </c>
      <c r="P1377" s="27">
        <f t="shared" si="50"/>
        <v>1681</v>
      </c>
      <c r="Q1377" s="25">
        <f t="shared" si="51"/>
        <v>1681</v>
      </c>
    </row>
    <row r="1378" spans="6:17" ht="15.75" customHeight="1" x14ac:dyDescent="0.2">
      <c r="F1378" s="16">
        <v>44459.97881996489</v>
      </c>
      <c r="G1378" s="34">
        <v>44462.693598157966</v>
      </c>
      <c r="H1378" s="27">
        <v>1574</v>
      </c>
      <c r="I1378" s="27">
        <f t="shared" si="45"/>
        <v>-764.65463351210815</v>
      </c>
      <c r="J1378" s="27">
        <f t="shared" si="46"/>
        <v>4310.30272735375</v>
      </c>
      <c r="K1378" s="26" t="str">
        <f t="shared" si="52"/>
        <v>Good</v>
      </c>
      <c r="L1378" s="25">
        <f t="shared" si="53"/>
        <v>1574</v>
      </c>
      <c r="M1378" s="25">
        <f t="shared" si="47"/>
        <v>674.62057901529738</v>
      </c>
      <c r="N1378" s="27">
        <f t="shared" si="48"/>
        <v>2778.601708374732</v>
      </c>
      <c r="O1378" s="12" t="str">
        <f t="shared" si="49"/>
        <v>Good</v>
      </c>
      <c r="P1378" s="27">
        <f t="shared" si="50"/>
        <v>1574</v>
      </c>
      <c r="Q1378" s="25">
        <f t="shared" si="51"/>
        <v>1574</v>
      </c>
    </row>
    <row r="1379" spans="6:17" ht="15.75" customHeight="1" x14ac:dyDescent="0.2">
      <c r="F1379" s="16">
        <v>44459.385808565938</v>
      </c>
      <c r="G1379" s="34">
        <v>44462.103458931218</v>
      </c>
      <c r="H1379" s="27">
        <v>1466</v>
      </c>
      <c r="I1379" s="27">
        <f t="shared" si="45"/>
        <v>-764.65463351210815</v>
      </c>
      <c r="J1379" s="27">
        <f t="shared" si="46"/>
        <v>4310.30272735375</v>
      </c>
      <c r="K1379" s="26" t="str">
        <f t="shared" si="52"/>
        <v>Good</v>
      </c>
      <c r="L1379" s="25">
        <f t="shared" si="53"/>
        <v>1466</v>
      </c>
      <c r="M1379" s="25">
        <f t="shared" si="47"/>
        <v>674.62057901529738</v>
      </c>
      <c r="N1379" s="27">
        <f t="shared" si="48"/>
        <v>2778.601708374732</v>
      </c>
      <c r="O1379" s="12" t="str">
        <f t="shared" si="49"/>
        <v>Good</v>
      </c>
      <c r="P1379" s="27">
        <f t="shared" si="50"/>
        <v>1466</v>
      </c>
      <c r="Q1379" s="25">
        <f t="shared" si="51"/>
        <v>1466</v>
      </c>
    </row>
    <row r="1380" spans="6:17" ht="15.75" customHeight="1" x14ac:dyDescent="0.2">
      <c r="F1380" s="16">
        <v>44456.563906507719</v>
      </c>
      <c r="G1380" s="34">
        <v>44461.535544193604</v>
      </c>
      <c r="H1380" s="27">
        <v>1703</v>
      </c>
      <c r="I1380" s="27">
        <f t="shared" si="45"/>
        <v>-764.65463351210815</v>
      </c>
      <c r="J1380" s="27">
        <f t="shared" si="46"/>
        <v>4310.30272735375</v>
      </c>
      <c r="K1380" s="26" t="str">
        <f t="shared" si="52"/>
        <v>Good</v>
      </c>
      <c r="L1380" s="25">
        <f t="shared" si="53"/>
        <v>1703</v>
      </c>
      <c r="M1380" s="25">
        <f t="shared" si="47"/>
        <v>674.62057901529738</v>
      </c>
      <c r="N1380" s="27">
        <f t="shared" si="48"/>
        <v>2778.601708374732</v>
      </c>
      <c r="O1380" s="12" t="str">
        <f t="shared" si="49"/>
        <v>Good</v>
      </c>
      <c r="P1380" s="27">
        <f t="shared" si="50"/>
        <v>1703</v>
      </c>
      <c r="Q1380" s="25">
        <f t="shared" si="51"/>
        <v>1703</v>
      </c>
    </row>
    <row r="1381" spans="6:17" ht="15.75" customHeight="1" x14ac:dyDescent="0.2">
      <c r="F1381" s="16">
        <v>44456.032471969193</v>
      </c>
      <c r="G1381" s="34">
        <v>44460.992994551561</v>
      </c>
      <c r="H1381" s="27">
        <v>1787</v>
      </c>
      <c r="I1381" s="27">
        <f t="shared" si="45"/>
        <v>-764.65463351210815</v>
      </c>
      <c r="J1381" s="27">
        <f t="shared" si="46"/>
        <v>4310.30272735375</v>
      </c>
      <c r="K1381" s="26" t="str">
        <f t="shared" si="52"/>
        <v>Good</v>
      </c>
      <c r="L1381" s="25">
        <f t="shared" si="53"/>
        <v>1787</v>
      </c>
      <c r="M1381" s="25">
        <f t="shared" si="47"/>
        <v>674.62057901529738</v>
      </c>
      <c r="N1381" s="27">
        <f t="shared" si="48"/>
        <v>2778.601708374732</v>
      </c>
      <c r="O1381" s="12" t="str">
        <f t="shared" si="49"/>
        <v>Good</v>
      </c>
      <c r="P1381" s="27">
        <f t="shared" si="50"/>
        <v>1787</v>
      </c>
      <c r="Q1381" s="25">
        <f t="shared" si="51"/>
        <v>1787</v>
      </c>
    </row>
    <row r="1382" spans="6:17" ht="15.75" customHeight="1" x14ac:dyDescent="0.2">
      <c r="F1382" s="16">
        <v>44455.441473001505</v>
      </c>
      <c r="G1382" s="34">
        <v>44460.430737587201</v>
      </c>
      <c r="H1382" s="27">
        <v>1421</v>
      </c>
      <c r="I1382" s="27">
        <f t="shared" si="45"/>
        <v>-764.65463351210815</v>
      </c>
      <c r="J1382" s="27">
        <f t="shared" si="46"/>
        <v>4310.30272735375</v>
      </c>
      <c r="K1382" s="26" t="str">
        <f t="shared" si="52"/>
        <v>Good</v>
      </c>
      <c r="L1382" s="25">
        <f t="shared" si="53"/>
        <v>1421</v>
      </c>
      <c r="M1382" s="25">
        <f t="shared" si="47"/>
        <v>674.62057901529738</v>
      </c>
      <c r="N1382" s="27">
        <f t="shared" si="48"/>
        <v>2778.601708374732</v>
      </c>
      <c r="O1382" s="12" t="str">
        <f t="shared" si="49"/>
        <v>Good</v>
      </c>
      <c r="P1382" s="27">
        <f t="shared" si="50"/>
        <v>1421</v>
      </c>
      <c r="Q1382" s="25">
        <f t="shared" si="51"/>
        <v>1421</v>
      </c>
    </row>
    <row r="1383" spans="6:17" ht="15.75" customHeight="1" x14ac:dyDescent="0.2">
      <c r="F1383" s="16">
        <v>44454.850586424262</v>
      </c>
      <c r="G1383" s="34">
        <v>44459.895728530566</v>
      </c>
      <c r="H1383" s="27">
        <v>1426</v>
      </c>
      <c r="I1383" s="27">
        <f t="shared" si="45"/>
        <v>-764.65463351210815</v>
      </c>
      <c r="J1383" s="27">
        <f t="shared" si="46"/>
        <v>4310.30272735375</v>
      </c>
      <c r="K1383" s="26" t="str">
        <f t="shared" si="52"/>
        <v>Good</v>
      </c>
      <c r="L1383" s="25">
        <f t="shared" si="53"/>
        <v>1426</v>
      </c>
      <c r="M1383" s="25">
        <f t="shared" si="47"/>
        <v>674.62057901529738</v>
      </c>
      <c r="N1383" s="27">
        <f t="shared" si="48"/>
        <v>2778.601708374732</v>
      </c>
      <c r="O1383" s="12" t="str">
        <f t="shared" si="49"/>
        <v>Good</v>
      </c>
      <c r="P1383" s="27">
        <f t="shared" si="50"/>
        <v>1426</v>
      </c>
      <c r="Q1383" s="25">
        <f t="shared" si="51"/>
        <v>1426</v>
      </c>
    </row>
    <row r="1384" spans="6:17" ht="15.75" customHeight="1" x14ac:dyDescent="0.2">
      <c r="F1384" s="16">
        <v>44454.288996193827</v>
      </c>
      <c r="G1384" s="34">
        <v>44459.362837053784</v>
      </c>
      <c r="H1384" s="27">
        <v>1787</v>
      </c>
      <c r="I1384" s="27">
        <f t="shared" si="45"/>
        <v>-764.65463351210815</v>
      </c>
      <c r="J1384" s="27">
        <f t="shared" si="46"/>
        <v>4310.30272735375</v>
      </c>
      <c r="K1384" s="26" t="str">
        <f t="shared" si="52"/>
        <v>Good</v>
      </c>
      <c r="L1384" s="25">
        <f t="shared" si="53"/>
        <v>1787</v>
      </c>
      <c r="M1384" s="25">
        <f t="shared" si="47"/>
        <v>674.62057901529738</v>
      </c>
      <c r="N1384" s="27">
        <f t="shared" si="48"/>
        <v>2778.601708374732</v>
      </c>
      <c r="O1384" s="12" t="str">
        <f t="shared" si="49"/>
        <v>Good</v>
      </c>
      <c r="P1384" s="27">
        <f t="shared" si="50"/>
        <v>1787</v>
      </c>
      <c r="Q1384" s="25">
        <f t="shared" si="51"/>
        <v>1787</v>
      </c>
    </row>
    <row r="1385" spans="6:17" ht="15.75" customHeight="1" x14ac:dyDescent="0.2">
      <c r="F1385" s="16">
        <v>44453.694874705012</v>
      </c>
      <c r="G1385" s="34">
        <v>44456.553562965863</v>
      </c>
      <c r="H1385" s="27">
        <v>1635</v>
      </c>
      <c r="I1385" s="27">
        <f t="shared" si="45"/>
        <v>-764.65463351210815</v>
      </c>
      <c r="J1385" s="27">
        <f t="shared" si="46"/>
        <v>4310.30272735375</v>
      </c>
      <c r="K1385" s="26" t="str">
        <f t="shared" si="52"/>
        <v>Good</v>
      </c>
      <c r="L1385" s="25">
        <f t="shared" si="53"/>
        <v>1635</v>
      </c>
      <c r="M1385" s="25">
        <f t="shared" si="47"/>
        <v>674.62057901529738</v>
      </c>
      <c r="N1385" s="27">
        <f t="shared" si="48"/>
        <v>2778.601708374732</v>
      </c>
      <c r="O1385" s="12" t="str">
        <f t="shared" si="49"/>
        <v>Good</v>
      </c>
      <c r="P1385" s="27">
        <f t="shared" si="50"/>
        <v>1635</v>
      </c>
      <c r="Q1385" s="25">
        <f t="shared" si="51"/>
        <v>1635</v>
      </c>
    </row>
    <row r="1386" spans="6:17" ht="15.75" customHeight="1" x14ac:dyDescent="0.2">
      <c r="F1386" s="16">
        <v>44453.103124440291</v>
      </c>
      <c r="G1386" s="34">
        <v>44456.018994728416</v>
      </c>
      <c r="H1386" s="27">
        <v>1619</v>
      </c>
      <c r="I1386" s="27">
        <f t="shared" si="45"/>
        <v>-764.65463351210815</v>
      </c>
      <c r="J1386" s="27">
        <f t="shared" si="46"/>
        <v>4310.30272735375</v>
      </c>
      <c r="K1386" s="26" t="str">
        <f t="shared" si="52"/>
        <v>Good</v>
      </c>
      <c r="L1386" s="25">
        <f t="shared" si="53"/>
        <v>1619</v>
      </c>
      <c r="M1386" s="25">
        <f t="shared" si="47"/>
        <v>674.62057901529738</v>
      </c>
      <c r="N1386" s="27">
        <f t="shared" si="48"/>
        <v>2778.601708374732</v>
      </c>
      <c r="O1386" s="12" t="str">
        <f t="shared" si="49"/>
        <v>Good</v>
      </c>
      <c r="P1386" s="27">
        <f t="shared" si="50"/>
        <v>1619</v>
      </c>
      <c r="Q1386" s="25">
        <f t="shared" si="51"/>
        <v>1619</v>
      </c>
    </row>
    <row r="1387" spans="6:17" ht="15.75" customHeight="1" x14ac:dyDescent="0.2">
      <c r="F1387" s="16">
        <v>44452.491765389153</v>
      </c>
      <c r="G1387" s="34">
        <v>44455.430874380465</v>
      </c>
      <c r="H1387" s="27">
        <v>1621</v>
      </c>
      <c r="I1387" s="27">
        <f t="shared" si="45"/>
        <v>-764.65463351210815</v>
      </c>
      <c r="J1387" s="27">
        <f t="shared" si="46"/>
        <v>4310.30272735375</v>
      </c>
      <c r="K1387" s="26" t="str">
        <f t="shared" si="52"/>
        <v>Good</v>
      </c>
      <c r="L1387" s="25">
        <f t="shared" si="53"/>
        <v>1621</v>
      </c>
      <c r="M1387" s="25">
        <f t="shared" si="47"/>
        <v>674.62057901529738</v>
      </c>
      <c r="N1387" s="27">
        <f t="shared" si="48"/>
        <v>2778.601708374732</v>
      </c>
      <c r="O1387" s="12" t="str">
        <f t="shared" si="49"/>
        <v>Good</v>
      </c>
      <c r="P1387" s="27">
        <f t="shared" si="50"/>
        <v>1621</v>
      </c>
      <c r="Q1387" s="25">
        <f t="shared" si="51"/>
        <v>1621</v>
      </c>
    </row>
    <row r="1388" spans="6:17" ht="15.75" customHeight="1" x14ac:dyDescent="0.2">
      <c r="F1388" s="16">
        <v>44449.627999237571</v>
      </c>
      <c r="G1388" s="34">
        <v>44454.882452141588</v>
      </c>
      <c r="H1388" s="27">
        <v>1562</v>
      </c>
      <c r="I1388" s="27">
        <f t="shared" si="45"/>
        <v>-764.65463351210815</v>
      </c>
      <c r="J1388" s="27">
        <f t="shared" si="46"/>
        <v>4310.30272735375</v>
      </c>
      <c r="K1388" s="26" t="str">
        <f t="shared" si="52"/>
        <v>Good</v>
      </c>
      <c r="L1388" s="25">
        <f t="shared" si="53"/>
        <v>1562</v>
      </c>
      <c r="M1388" s="25">
        <f t="shared" si="47"/>
        <v>674.62057901529738</v>
      </c>
      <c r="N1388" s="27">
        <f t="shared" si="48"/>
        <v>2778.601708374732</v>
      </c>
      <c r="O1388" s="12" t="str">
        <f t="shared" si="49"/>
        <v>Good</v>
      </c>
      <c r="P1388" s="27">
        <f t="shared" si="50"/>
        <v>1562</v>
      </c>
      <c r="Q1388" s="25">
        <f t="shared" si="51"/>
        <v>1562</v>
      </c>
    </row>
    <row r="1389" spans="6:17" ht="15.75" customHeight="1" x14ac:dyDescent="0.2">
      <c r="F1389" s="16">
        <v>44449.038232215746</v>
      </c>
      <c r="G1389" s="34">
        <v>44454.295416610003</v>
      </c>
      <c r="H1389" s="27">
        <v>1705</v>
      </c>
      <c r="I1389" s="27">
        <f t="shared" si="45"/>
        <v>-764.65463351210815</v>
      </c>
      <c r="J1389" s="27">
        <f t="shared" si="46"/>
        <v>4310.30272735375</v>
      </c>
      <c r="K1389" s="26" t="str">
        <f t="shared" si="52"/>
        <v>Good</v>
      </c>
      <c r="L1389" s="25">
        <f t="shared" si="53"/>
        <v>1705</v>
      </c>
      <c r="M1389" s="25">
        <f t="shared" si="47"/>
        <v>674.62057901529738</v>
      </c>
      <c r="N1389" s="27">
        <f t="shared" si="48"/>
        <v>2778.601708374732</v>
      </c>
      <c r="O1389" s="12" t="str">
        <f t="shared" si="49"/>
        <v>Good</v>
      </c>
      <c r="P1389" s="27">
        <f t="shared" si="50"/>
        <v>1705</v>
      </c>
      <c r="Q1389" s="25">
        <f t="shared" si="51"/>
        <v>1705</v>
      </c>
    </row>
    <row r="1390" spans="6:17" ht="15.75" customHeight="1" x14ac:dyDescent="0.2">
      <c r="F1390" s="16">
        <v>44448.498527120282</v>
      </c>
      <c r="G1390" s="34">
        <v>44453.766660000372</v>
      </c>
      <c r="H1390" s="27">
        <v>1574</v>
      </c>
      <c r="I1390" s="27">
        <f t="shared" si="45"/>
        <v>-764.65463351210815</v>
      </c>
      <c r="J1390" s="27">
        <f t="shared" si="46"/>
        <v>4310.30272735375</v>
      </c>
      <c r="K1390" s="26" t="str">
        <f t="shared" si="52"/>
        <v>Good</v>
      </c>
      <c r="L1390" s="25">
        <f t="shared" si="53"/>
        <v>1574</v>
      </c>
      <c r="M1390" s="25">
        <f t="shared" si="47"/>
        <v>674.62057901529738</v>
      </c>
      <c r="N1390" s="27">
        <f t="shared" si="48"/>
        <v>2778.601708374732</v>
      </c>
      <c r="O1390" s="12" t="str">
        <f t="shared" si="49"/>
        <v>Good</v>
      </c>
      <c r="P1390" s="27">
        <f t="shared" si="50"/>
        <v>1574</v>
      </c>
      <c r="Q1390" s="25">
        <f t="shared" si="51"/>
        <v>1574</v>
      </c>
    </row>
    <row r="1391" spans="6:17" ht="15.75" customHeight="1" x14ac:dyDescent="0.2">
      <c r="F1391" s="16">
        <v>44447.934156695555</v>
      </c>
      <c r="G1391" s="34">
        <v>44453.162355940294</v>
      </c>
      <c r="H1391" s="27">
        <v>1600</v>
      </c>
      <c r="I1391" s="27">
        <f t="shared" si="45"/>
        <v>-764.65463351210815</v>
      </c>
      <c r="J1391" s="27">
        <f t="shared" si="46"/>
        <v>4310.30272735375</v>
      </c>
      <c r="K1391" s="26" t="str">
        <f t="shared" si="52"/>
        <v>Good</v>
      </c>
      <c r="L1391" s="25">
        <f t="shared" si="53"/>
        <v>1600</v>
      </c>
      <c r="M1391" s="25">
        <f t="shared" si="47"/>
        <v>674.62057901529738</v>
      </c>
      <c r="N1391" s="27">
        <f t="shared" si="48"/>
        <v>2778.601708374732</v>
      </c>
      <c r="O1391" s="12" t="str">
        <f t="shared" si="49"/>
        <v>Good</v>
      </c>
      <c r="P1391" s="27">
        <f t="shared" si="50"/>
        <v>1600</v>
      </c>
      <c r="Q1391" s="25">
        <f t="shared" si="51"/>
        <v>1600</v>
      </c>
    </row>
    <row r="1392" spans="6:17" ht="15.75" customHeight="1" x14ac:dyDescent="0.2">
      <c r="F1392" s="16">
        <v>44447.347028741962</v>
      </c>
      <c r="G1392" s="34">
        <v>44452.561750962901</v>
      </c>
      <c r="H1392" s="27">
        <v>1421</v>
      </c>
      <c r="I1392" s="27">
        <f t="shared" si="45"/>
        <v>-764.65463351210815</v>
      </c>
      <c r="J1392" s="27">
        <f t="shared" si="46"/>
        <v>4310.30272735375</v>
      </c>
      <c r="K1392" s="26" t="str">
        <f t="shared" si="52"/>
        <v>Good</v>
      </c>
      <c r="L1392" s="25">
        <f t="shared" si="53"/>
        <v>1421</v>
      </c>
      <c r="M1392" s="25">
        <f t="shared" si="47"/>
        <v>674.62057901529738</v>
      </c>
      <c r="N1392" s="27">
        <f t="shared" si="48"/>
        <v>2778.601708374732</v>
      </c>
      <c r="O1392" s="12" t="str">
        <f t="shared" si="49"/>
        <v>Good</v>
      </c>
      <c r="P1392" s="27">
        <f t="shared" si="50"/>
        <v>1421</v>
      </c>
      <c r="Q1392" s="25">
        <f t="shared" si="51"/>
        <v>1421</v>
      </c>
    </row>
    <row r="1393" spans="6:17" ht="15.75" customHeight="1" x14ac:dyDescent="0.2">
      <c r="F1393" s="16">
        <v>44446.808085562217</v>
      </c>
      <c r="G1393" s="34">
        <v>44449.64449182705</v>
      </c>
      <c r="H1393" s="27">
        <v>1737</v>
      </c>
      <c r="I1393" s="27">
        <f t="shared" si="45"/>
        <v>-764.65463351210815</v>
      </c>
      <c r="J1393" s="27">
        <f t="shared" si="46"/>
        <v>4310.30272735375</v>
      </c>
      <c r="K1393" s="26" t="str">
        <f t="shared" si="52"/>
        <v>Good</v>
      </c>
      <c r="L1393" s="25">
        <f t="shared" si="53"/>
        <v>1737</v>
      </c>
      <c r="M1393" s="25">
        <f t="shared" si="47"/>
        <v>674.62057901529738</v>
      </c>
      <c r="N1393" s="27">
        <f t="shared" si="48"/>
        <v>2778.601708374732</v>
      </c>
      <c r="O1393" s="12" t="str">
        <f t="shared" si="49"/>
        <v>Good</v>
      </c>
      <c r="P1393" s="27">
        <f t="shared" si="50"/>
        <v>1737</v>
      </c>
      <c r="Q1393" s="25">
        <f t="shared" si="51"/>
        <v>1737</v>
      </c>
    </row>
    <row r="1394" spans="6:17" ht="15.75" customHeight="1" x14ac:dyDescent="0.2">
      <c r="F1394" s="16">
        <v>44446.256072195785</v>
      </c>
      <c r="G1394" s="34">
        <v>44449.044297213324</v>
      </c>
      <c r="H1394" s="27">
        <v>1430</v>
      </c>
      <c r="I1394" s="27">
        <f t="shared" si="45"/>
        <v>-764.65463351210815</v>
      </c>
      <c r="J1394" s="27">
        <f t="shared" si="46"/>
        <v>4310.30272735375</v>
      </c>
      <c r="K1394" s="26" t="str">
        <f t="shared" si="52"/>
        <v>Good</v>
      </c>
      <c r="L1394" s="25">
        <f t="shared" si="53"/>
        <v>1430</v>
      </c>
      <c r="M1394" s="25">
        <f t="shared" si="47"/>
        <v>674.62057901529738</v>
      </c>
      <c r="N1394" s="27">
        <f t="shared" si="48"/>
        <v>2778.601708374732</v>
      </c>
      <c r="O1394" s="12" t="str">
        <f t="shared" si="49"/>
        <v>Good</v>
      </c>
      <c r="P1394" s="27">
        <f t="shared" si="50"/>
        <v>1430</v>
      </c>
      <c r="Q1394" s="25">
        <f t="shared" si="51"/>
        <v>1430</v>
      </c>
    </row>
    <row r="1395" spans="6:17" ht="15.75" customHeight="1" x14ac:dyDescent="0.2">
      <c r="F1395" s="16">
        <v>44445.68921350727</v>
      </c>
      <c r="G1395" s="34">
        <v>44448.477872567571</v>
      </c>
      <c r="H1395" s="27">
        <v>1576</v>
      </c>
      <c r="I1395" s="27">
        <f t="shared" si="45"/>
        <v>-764.65463351210815</v>
      </c>
      <c r="J1395" s="27">
        <f t="shared" si="46"/>
        <v>4310.30272735375</v>
      </c>
      <c r="K1395" s="26" t="str">
        <f t="shared" si="52"/>
        <v>Good</v>
      </c>
      <c r="L1395" s="25">
        <f t="shared" si="53"/>
        <v>1576</v>
      </c>
      <c r="M1395" s="25">
        <f t="shared" si="47"/>
        <v>674.62057901529738</v>
      </c>
      <c r="N1395" s="27">
        <f t="shared" si="48"/>
        <v>2778.601708374732</v>
      </c>
      <c r="O1395" s="12" t="str">
        <f t="shared" si="49"/>
        <v>Good</v>
      </c>
      <c r="P1395" s="27">
        <f t="shared" si="50"/>
        <v>1576</v>
      </c>
      <c r="Q1395" s="25">
        <f t="shared" si="51"/>
        <v>1576</v>
      </c>
    </row>
    <row r="1396" spans="6:17" ht="15.75" customHeight="1" x14ac:dyDescent="0.2">
      <c r="F1396" s="16">
        <v>44445.140032319832</v>
      </c>
      <c r="G1396" s="34">
        <v>44447.896106919885</v>
      </c>
      <c r="H1396" s="27">
        <v>1389</v>
      </c>
      <c r="I1396" s="27">
        <f t="shared" si="45"/>
        <v>-764.65463351210815</v>
      </c>
      <c r="J1396" s="27">
        <f t="shared" si="46"/>
        <v>4310.30272735375</v>
      </c>
      <c r="K1396" s="26" t="str">
        <f t="shared" si="52"/>
        <v>Good</v>
      </c>
      <c r="L1396" s="25">
        <f t="shared" si="53"/>
        <v>1389</v>
      </c>
      <c r="M1396" s="25">
        <f t="shared" si="47"/>
        <v>674.62057901529738</v>
      </c>
      <c r="N1396" s="27">
        <f t="shared" si="48"/>
        <v>2778.601708374732</v>
      </c>
      <c r="O1396" s="12" t="str">
        <f t="shared" si="49"/>
        <v>Good</v>
      </c>
      <c r="P1396" s="27">
        <f t="shared" si="50"/>
        <v>1389</v>
      </c>
      <c r="Q1396" s="25">
        <f t="shared" si="51"/>
        <v>1389</v>
      </c>
    </row>
    <row r="1397" spans="6:17" ht="15.75" customHeight="1" x14ac:dyDescent="0.2">
      <c r="F1397" s="16">
        <v>44442.906006499565</v>
      </c>
      <c r="G1397" s="34">
        <v>44447.353742442807</v>
      </c>
      <c r="H1397" s="27">
        <v>1435</v>
      </c>
      <c r="I1397" s="27">
        <f t="shared" si="45"/>
        <v>-764.65463351210815</v>
      </c>
      <c r="J1397" s="27">
        <f t="shared" si="46"/>
        <v>4310.30272735375</v>
      </c>
      <c r="K1397" s="26" t="str">
        <f t="shared" si="52"/>
        <v>Good</v>
      </c>
      <c r="L1397" s="25">
        <f t="shared" si="53"/>
        <v>1435</v>
      </c>
      <c r="M1397" s="25">
        <f t="shared" si="47"/>
        <v>674.62057901529738</v>
      </c>
      <c r="N1397" s="27">
        <f t="shared" si="48"/>
        <v>2778.601708374732</v>
      </c>
      <c r="O1397" s="12" t="str">
        <f t="shared" si="49"/>
        <v>Good</v>
      </c>
      <c r="P1397" s="27">
        <f t="shared" si="50"/>
        <v>1435</v>
      </c>
      <c r="Q1397" s="25">
        <f t="shared" si="51"/>
        <v>1435</v>
      </c>
    </row>
    <row r="1398" spans="6:17" ht="15.75" customHeight="1" x14ac:dyDescent="0.2">
      <c r="F1398" s="16">
        <v>44442.365025629231</v>
      </c>
      <c r="G1398" s="34">
        <v>44446.816810848148</v>
      </c>
      <c r="H1398" s="27">
        <v>1427</v>
      </c>
      <c r="I1398" s="27">
        <f t="shared" si="45"/>
        <v>-764.65463351210815</v>
      </c>
      <c r="J1398" s="27">
        <f t="shared" si="46"/>
        <v>4310.30272735375</v>
      </c>
      <c r="K1398" s="26" t="str">
        <f t="shared" si="52"/>
        <v>Good</v>
      </c>
      <c r="L1398" s="25">
        <f t="shared" si="53"/>
        <v>1427</v>
      </c>
      <c r="M1398" s="25">
        <f t="shared" si="47"/>
        <v>674.62057901529738</v>
      </c>
      <c r="N1398" s="27">
        <f t="shared" si="48"/>
        <v>2778.601708374732</v>
      </c>
      <c r="O1398" s="12" t="str">
        <f t="shared" si="49"/>
        <v>Good</v>
      </c>
      <c r="P1398" s="27">
        <f t="shared" si="50"/>
        <v>1427</v>
      </c>
      <c r="Q1398" s="25">
        <f t="shared" si="51"/>
        <v>1427</v>
      </c>
    </row>
    <row r="1399" spans="6:17" ht="15.75" customHeight="1" x14ac:dyDescent="0.2">
      <c r="F1399" s="16">
        <v>44441.764487610388</v>
      </c>
      <c r="G1399" s="34">
        <v>44446.283850576467</v>
      </c>
      <c r="H1399" s="27">
        <v>1556</v>
      </c>
      <c r="I1399" s="27">
        <f t="shared" si="45"/>
        <v>-764.65463351210815</v>
      </c>
      <c r="J1399" s="27">
        <f t="shared" si="46"/>
        <v>4310.30272735375</v>
      </c>
      <c r="K1399" s="26" t="str">
        <f t="shared" si="52"/>
        <v>Good</v>
      </c>
      <c r="L1399" s="25">
        <f t="shared" si="53"/>
        <v>1556</v>
      </c>
      <c r="M1399" s="25">
        <f t="shared" si="47"/>
        <v>674.62057901529738</v>
      </c>
      <c r="N1399" s="27">
        <f t="shared" si="48"/>
        <v>2778.601708374732</v>
      </c>
      <c r="O1399" s="12" t="str">
        <f t="shared" si="49"/>
        <v>Good</v>
      </c>
      <c r="P1399" s="27">
        <f t="shared" si="50"/>
        <v>1556</v>
      </c>
      <c r="Q1399" s="25">
        <f t="shared" si="51"/>
        <v>1556</v>
      </c>
    </row>
    <row r="1400" spans="6:17" ht="15.75" customHeight="1" x14ac:dyDescent="0.2">
      <c r="F1400" s="16">
        <v>44441.232834966591</v>
      </c>
      <c r="G1400" s="34">
        <v>44445.728432082418</v>
      </c>
      <c r="H1400" s="27">
        <v>1664</v>
      </c>
      <c r="I1400" s="27">
        <f t="shared" si="45"/>
        <v>-764.65463351210815</v>
      </c>
      <c r="J1400" s="27">
        <f t="shared" si="46"/>
        <v>4310.30272735375</v>
      </c>
      <c r="K1400" s="26" t="str">
        <f t="shared" si="52"/>
        <v>Good</v>
      </c>
      <c r="L1400" s="25">
        <f t="shared" si="53"/>
        <v>1664</v>
      </c>
      <c r="M1400" s="25">
        <f t="shared" si="47"/>
        <v>674.62057901529738</v>
      </c>
      <c r="N1400" s="27">
        <f t="shared" si="48"/>
        <v>2778.601708374732</v>
      </c>
      <c r="O1400" s="12" t="str">
        <f t="shared" si="49"/>
        <v>Good</v>
      </c>
      <c r="P1400" s="27">
        <f t="shared" si="50"/>
        <v>1664</v>
      </c>
      <c r="Q1400" s="25">
        <f t="shared" si="51"/>
        <v>1664</v>
      </c>
    </row>
    <row r="1401" spans="6:17" ht="15.75" customHeight="1" x14ac:dyDescent="0.2">
      <c r="F1401" s="16">
        <v>44440.68320771413</v>
      </c>
      <c r="G1401" s="34">
        <v>44445.137541513424</v>
      </c>
      <c r="H1401" s="27">
        <v>1637</v>
      </c>
      <c r="I1401" s="27">
        <f t="shared" si="45"/>
        <v>-764.65463351210815</v>
      </c>
      <c r="J1401" s="27">
        <f t="shared" si="46"/>
        <v>4310.30272735375</v>
      </c>
      <c r="K1401" s="26" t="str">
        <f t="shared" si="52"/>
        <v>Good</v>
      </c>
      <c r="L1401" s="25">
        <f t="shared" si="53"/>
        <v>1637</v>
      </c>
      <c r="M1401" s="25">
        <f t="shared" si="47"/>
        <v>674.62057901529738</v>
      </c>
      <c r="N1401" s="27">
        <f t="shared" si="48"/>
        <v>2778.601708374732</v>
      </c>
      <c r="O1401" s="12" t="str">
        <f t="shared" si="49"/>
        <v>Good</v>
      </c>
      <c r="P1401" s="27">
        <f t="shared" si="50"/>
        <v>1637</v>
      </c>
      <c r="Q1401" s="25">
        <f t="shared" si="51"/>
        <v>1637</v>
      </c>
    </row>
    <row r="1402" spans="6:17" ht="15.75" customHeight="1" x14ac:dyDescent="0.2">
      <c r="F1402" s="16">
        <v>44440.102369874592</v>
      </c>
      <c r="G1402" s="34">
        <v>44442.966552998274</v>
      </c>
      <c r="H1402" s="27">
        <v>1397</v>
      </c>
      <c r="I1402" s="27">
        <f t="shared" si="45"/>
        <v>-764.65463351210815</v>
      </c>
      <c r="J1402" s="27">
        <f t="shared" si="46"/>
        <v>4310.30272735375</v>
      </c>
      <c r="K1402" s="26" t="str">
        <f t="shared" si="52"/>
        <v>Good</v>
      </c>
      <c r="L1402" s="25">
        <f t="shared" si="53"/>
        <v>1397</v>
      </c>
      <c r="M1402" s="25">
        <f t="shared" si="47"/>
        <v>674.62057901529738</v>
      </c>
      <c r="N1402" s="27">
        <f t="shared" si="48"/>
        <v>2778.601708374732</v>
      </c>
      <c r="O1402" s="12" t="str">
        <f t="shared" si="49"/>
        <v>Good</v>
      </c>
      <c r="P1402" s="27">
        <f t="shared" si="50"/>
        <v>1397</v>
      </c>
      <c r="Q1402" s="25">
        <f t="shared" si="51"/>
        <v>1397</v>
      </c>
    </row>
    <row r="1403" spans="6:17" ht="15.75" customHeight="1" x14ac:dyDescent="0.2">
      <c r="F1403" s="16">
        <v>44439.496806432828</v>
      </c>
      <c r="G1403" s="34">
        <v>44442.419404718385</v>
      </c>
      <c r="H1403" s="27">
        <v>1550</v>
      </c>
      <c r="I1403" s="27">
        <f t="shared" si="45"/>
        <v>-764.65463351210815</v>
      </c>
      <c r="J1403" s="27">
        <f t="shared" si="46"/>
        <v>4310.30272735375</v>
      </c>
      <c r="K1403" s="26" t="str">
        <f t="shared" si="52"/>
        <v>Good</v>
      </c>
      <c r="L1403" s="25">
        <f t="shared" si="53"/>
        <v>1550</v>
      </c>
      <c r="M1403" s="25">
        <f t="shared" si="47"/>
        <v>674.62057901529738</v>
      </c>
      <c r="N1403" s="27">
        <f t="shared" si="48"/>
        <v>2778.601708374732</v>
      </c>
      <c r="O1403" s="12" t="str">
        <f t="shared" si="49"/>
        <v>Good</v>
      </c>
      <c r="P1403" s="27">
        <f t="shared" si="50"/>
        <v>1550</v>
      </c>
      <c r="Q1403" s="25">
        <f t="shared" si="51"/>
        <v>1550</v>
      </c>
    </row>
    <row r="1404" spans="6:17" ht="15.75" customHeight="1" x14ac:dyDescent="0.2">
      <c r="F1404" s="16">
        <v>44438.904061538575</v>
      </c>
      <c r="G1404" s="34">
        <v>44441.820274303427</v>
      </c>
      <c r="H1404" s="27">
        <v>1403</v>
      </c>
      <c r="I1404" s="27">
        <f t="shared" si="45"/>
        <v>-764.65463351210815</v>
      </c>
      <c r="J1404" s="27">
        <f t="shared" si="46"/>
        <v>4310.30272735375</v>
      </c>
      <c r="K1404" s="26" t="str">
        <f t="shared" si="52"/>
        <v>Good</v>
      </c>
      <c r="L1404" s="25">
        <f t="shared" si="53"/>
        <v>1403</v>
      </c>
      <c r="M1404" s="25">
        <f t="shared" si="47"/>
        <v>674.62057901529738</v>
      </c>
      <c r="N1404" s="27">
        <f t="shared" si="48"/>
        <v>2778.601708374732</v>
      </c>
      <c r="O1404" s="12" t="str">
        <f t="shared" si="49"/>
        <v>Good</v>
      </c>
      <c r="P1404" s="27">
        <f t="shared" si="50"/>
        <v>1403</v>
      </c>
      <c r="Q1404" s="25">
        <f t="shared" si="51"/>
        <v>1403</v>
      </c>
    </row>
    <row r="1405" spans="6:17" ht="15.75" customHeight="1" x14ac:dyDescent="0.2">
      <c r="F1405" s="16">
        <v>44438.346328584863</v>
      </c>
      <c r="G1405" s="34">
        <v>44441.223045249651</v>
      </c>
      <c r="H1405" s="27">
        <v>1434</v>
      </c>
      <c r="I1405" s="27">
        <f t="shared" si="45"/>
        <v>-764.65463351210815</v>
      </c>
      <c r="J1405" s="27">
        <f t="shared" si="46"/>
        <v>4310.30272735375</v>
      </c>
      <c r="K1405" s="26" t="str">
        <f t="shared" si="52"/>
        <v>Good</v>
      </c>
      <c r="L1405" s="25">
        <f t="shared" si="53"/>
        <v>1434</v>
      </c>
      <c r="M1405" s="25">
        <f t="shared" si="47"/>
        <v>674.62057901529738</v>
      </c>
      <c r="N1405" s="27">
        <f t="shared" si="48"/>
        <v>2778.601708374732</v>
      </c>
      <c r="O1405" s="12" t="str">
        <f t="shared" si="49"/>
        <v>Good</v>
      </c>
      <c r="P1405" s="27">
        <f t="shared" si="50"/>
        <v>1434</v>
      </c>
      <c r="Q1405" s="25">
        <f t="shared" si="51"/>
        <v>1434</v>
      </c>
    </row>
    <row r="1406" spans="6:17" ht="15.75" customHeight="1" x14ac:dyDescent="0.2">
      <c r="F1406" s="16">
        <v>44435.488843068015</v>
      </c>
      <c r="G1406" s="34">
        <v>44440.652576573149</v>
      </c>
      <c r="H1406" s="27">
        <v>1361</v>
      </c>
      <c r="I1406" s="27">
        <f t="shared" si="45"/>
        <v>-764.65463351210815</v>
      </c>
      <c r="J1406" s="27">
        <f t="shared" si="46"/>
        <v>4310.30272735375</v>
      </c>
      <c r="K1406" s="26" t="str">
        <f t="shared" si="52"/>
        <v>Good</v>
      </c>
      <c r="L1406" s="25">
        <f t="shared" si="53"/>
        <v>1361</v>
      </c>
      <c r="M1406" s="25">
        <f t="shared" si="47"/>
        <v>674.62057901529738</v>
      </c>
      <c r="N1406" s="27">
        <f t="shared" si="48"/>
        <v>2778.601708374732</v>
      </c>
      <c r="O1406" s="12" t="str">
        <f t="shared" si="49"/>
        <v>Good</v>
      </c>
      <c r="P1406" s="27">
        <f t="shared" si="50"/>
        <v>1361</v>
      </c>
      <c r="Q1406" s="25">
        <f t="shared" si="51"/>
        <v>1361</v>
      </c>
    </row>
    <row r="1407" spans="6:17" ht="15.75" customHeight="1" x14ac:dyDescent="0.2">
      <c r="F1407" s="16">
        <v>44434.916759473614</v>
      </c>
      <c r="G1407" s="34">
        <v>44440.076021568973</v>
      </c>
      <c r="H1407" s="27">
        <v>1552</v>
      </c>
      <c r="I1407" s="27">
        <f t="shared" si="45"/>
        <v>-764.65463351210815</v>
      </c>
      <c r="J1407" s="27">
        <f t="shared" si="46"/>
        <v>4310.30272735375</v>
      </c>
      <c r="K1407" s="26" t="str">
        <f t="shared" si="52"/>
        <v>Good</v>
      </c>
      <c r="L1407" s="25">
        <f t="shared" si="53"/>
        <v>1552</v>
      </c>
      <c r="M1407" s="25">
        <f t="shared" si="47"/>
        <v>674.62057901529738</v>
      </c>
      <c r="N1407" s="27">
        <f t="shared" si="48"/>
        <v>2778.601708374732</v>
      </c>
      <c r="O1407" s="12" t="str">
        <f t="shared" si="49"/>
        <v>Good</v>
      </c>
      <c r="P1407" s="27">
        <f t="shared" si="50"/>
        <v>1552</v>
      </c>
      <c r="Q1407" s="25">
        <f t="shared" si="51"/>
        <v>1552</v>
      </c>
    </row>
    <row r="1408" spans="6:17" ht="15.75" customHeight="1" x14ac:dyDescent="0.2">
      <c r="F1408" s="16">
        <v>44434.321009943516</v>
      </c>
      <c r="G1408" s="34">
        <v>44439.545726244462</v>
      </c>
      <c r="H1408" s="27">
        <v>1309</v>
      </c>
      <c r="I1408" s="27">
        <f t="shared" si="45"/>
        <v>-764.65463351210815</v>
      </c>
      <c r="J1408" s="27">
        <f t="shared" si="46"/>
        <v>4310.30272735375</v>
      </c>
      <c r="K1408" s="26" t="str">
        <f t="shared" si="52"/>
        <v>Good</v>
      </c>
      <c r="L1408" s="25">
        <f t="shared" si="53"/>
        <v>1309</v>
      </c>
      <c r="M1408" s="25">
        <f t="shared" si="47"/>
        <v>674.62057901529738</v>
      </c>
      <c r="N1408" s="27">
        <f t="shared" si="48"/>
        <v>2778.601708374732</v>
      </c>
      <c r="O1408" s="12" t="str">
        <f t="shared" si="49"/>
        <v>Good</v>
      </c>
      <c r="P1408" s="27">
        <f t="shared" si="50"/>
        <v>1309</v>
      </c>
      <c r="Q1408" s="25">
        <f t="shared" si="51"/>
        <v>1309</v>
      </c>
    </row>
    <row r="1409" spans="6:17" ht="15.75" customHeight="1" x14ac:dyDescent="0.2">
      <c r="F1409" s="16">
        <v>44433.739646681897</v>
      </c>
      <c r="G1409" s="34">
        <v>44439.009930646374</v>
      </c>
      <c r="H1409" s="27">
        <v>1296</v>
      </c>
      <c r="I1409" s="27">
        <f t="shared" si="45"/>
        <v>-764.65463351210815</v>
      </c>
      <c r="J1409" s="27">
        <f t="shared" si="46"/>
        <v>4310.30272735375</v>
      </c>
      <c r="K1409" s="26" t="str">
        <f t="shared" si="52"/>
        <v>Good</v>
      </c>
      <c r="L1409" s="25">
        <f t="shared" si="53"/>
        <v>1296</v>
      </c>
      <c r="M1409" s="25">
        <f t="shared" si="47"/>
        <v>674.62057901529738</v>
      </c>
      <c r="N1409" s="27">
        <f t="shared" si="48"/>
        <v>2778.601708374732</v>
      </c>
      <c r="O1409" s="12" t="str">
        <f t="shared" si="49"/>
        <v>Good</v>
      </c>
      <c r="P1409" s="27">
        <f t="shared" si="50"/>
        <v>1296</v>
      </c>
      <c r="Q1409" s="25">
        <f t="shared" si="51"/>
        <v>1296</v>
      </c>
    </row>
    <row r="1410" spans="6:17" ht="15.75" customHeight="1" x14ac:dyDescent="0.2">
      <c r="F1410" s="16">
        <v>44433.154737624922</v>
      </c>
      <c r="G1410" s="34">
        <v>44438.440675355589</v>
      </c>
      <c r="H1410" s="27">
        <v>1502</v>
      </c>
      <c r="I1410" s="27">
        <f t="shared" si="45"/>
        <v>-764.65463351210815</v>
      </c>
      <c r="J1410" s="27">
        <f t="shared" si="46"/>
        <v>4310.30272735375</v>
      </c>
      <c r="K1410" s="26" t="str">
        <f t="shared" si="52"/>
        <v>Good</v>
      </c>
      <c r="L1410" s="25">
        <f t="shared" si="53"/>
        <v>1502</v>
      </c>
      <c r="M1410" s="25">
        <f t="shared" si="47"/>
        <v>674.62057901529738</v>
      </c>
      <c r="N1410" s="27">
        <f t="shared" si="48"/>
        <v>2778.601708374732</v>
      </c>
      <c r="O1410" s="12" t="str">
        <f t="shared" si="49"/>
        <v>Good</v>
      </c>
      <c r="P1410" s="27">
        <f t="shared" si="50"/>
        <v>1502</v>
      </c>
      <c r="Q1410" s="25">
        <f t="shared" si="51"/>
        <v>1502</v>
      </c>
    </row>
    <row r="1411" spans="6:17" ht="15.75" customHeight="1" x14ac:dyDescent="0.2">
      <c r="F1411" s="16">
        <v>44432.614920640139</v>
      </c>
      <c r="G1411" s="34">
        <v>44435.570441331954</v>
      </c>
      <c r="H1411" s="27">
        <v>1341</v>
      </c>
      <c r="I1411" s="27">
        <f t="shared" si="45"/>
        <v>-764.65463351210815</v>
      </c>
      <c r="J1411" s="27">
        <f t="shared" si="46"/>
        <v>4310.30272735375</v>
      </c>
      <c r="K1411" s="26" t="str">
        <f t="shared" si="52"/>
        <v>Good</v>
      </c>
      <c r="L1411" s="25">
        <f t="shared" si="53"/>
        <v>1341</v>
      </c>
      <c r="M1411" s="25">
        <f t="shared" si="47"/>
        <v>674.62057901529738</v>
      </c>
      <c r="N1411" s="27">
        <f t="shared" si="48"/>
        <v>2778.601708374732</v>
      </c>
      <c r="O1411" s="12" t="str">
        <f t="shared" si="49"/>
        <v>Good</v>
      </c>
      <c r="P1411" s="27">
        <f t="shared" si="50"/>
        <v>1341</v>
      </c>
      <c r="Q1411" s="25">
        <f t="shared" si="51"/>
        <v>1341</v>
      </c>
    </row>
    <row r="1412" spans="6:17" ht="15.75" customHeight="1" x14ac:dyDescent="0.2">
      <c r="F1412" s="16">
        <v>44432.0221742637</v>
      </c>
      <c r="G1412" s="34">
        <v>44435.026545686254</v>
      </c>
      <c r="H1412" s="27">
        <v>1340</v>
      </c>
      <c r="I1412" s="27">
        <f t="shared" si="45"/>
        <v>-764.65463351210815</v>
      </c>
      <c r="J1412" s="27">
        <f t="shared" si="46"/>
        <v>4310.30272735375</v>
      </c>
      <c r="K1412" s="26" t="str">
        <f t="shared" si="52"/>
        <v>Good</v>
      </c>
      <c r="L1412" s="25">
        <f t="shared" si="53"/>
        <v>1340</v>
      </c>
      <c r="M1412" s="25">
        <f t="shared" si="47"/>
        <v>674.62057901529738</v>
      </c>
      <c r="N1412" s="27">
        <f t="shared" si="48"/>
        <v>2778.601708374732</v>
      </c>
      <c r="O1412" s="12" t="str">
        <f t="shared" si="49"/>
        <v>Good</v>
      </c>
      <c r="P1412" s="27">
        <f t="shared" si="50"/>
        <v>1340</v>
      </c>
      <c r="Q1412" s="25">
        <f t="shared" si="51"/>
        <v>1340</v>
      </c>
    </row>
    <row r="1413" spans="6:17" ht="15.75" customHeight="1" x14ac:dyDescent="0.2">
      <c r="F1413" s="16">
        <v>44431.468233384185</v>
      </c>
      <c r="G1413" s="34">
        <v>44434.424182984505</v>
      </c>
      <c r="H1413" s="27">
        <v>1225</v>
      </c>
      <c r="I1413" s="27">
        <f t="shared" si="45"/>
        <v>-764.65463351210815</v>
      </c>
      <c r="J1413" s="27">
        <f t="shared" si="46"/>
        <v>4310.30272735375</v>
      </c>
      <c r="K1413" s="26" t="str">
        <f t="shared" si="52"/>
        <v>Good</v>
      </c>
      <c r="L1413" s="25">
        <f t="shared" si="53"/>
        <v>1225</v>
      </c>
      <c r="M1413" s="25">
        <f t="shared" si="47"/>
        <v>674.62057901529738</v>
      </c>
      <c r="N1413" s="27">
        <f t="shared" si="48"/>
        <v>2778.601708374732</v>
      </c>
      <c r="O1413" s="12" t="str">
        <f t="shared" si="49"/>
        <v>Good</v>
      </c>
      <c r="P1413" s="27">
        <f t="shared" si="50"/>
        <v>1225</v>
      </c>
      <c r="Q1413" s="25">
        <f t="shared" si="51"/>
        <v>1225</v>
      </c>
    </row>
    <row r="1414" spans="6:17" ht="15.75" customHeight="1" x14ac:dyDescent="0.2">
      <c r="F1414" s="16">
        <v>44428.627067780391</v>
      </c>
      <c r="G1414" s="34">
        <v>44433.88043883592</v>
      </c>
      <c r="H1414" s="27">
        <v>1293</v>
      </c>
      <c r="I1414" s="27">
        <f t="shared" si="45"/>
        <v>-764.65463351210815</v>
      </c>
      <c r="J1414" s="27">
        <f t="shared" si="46"/>
        <v>4310.30272735375</v>
      </c>
      <c r="K1414" s="26" t="str">
        <f t="shared" si="52"/>
        <v>Good</v>
      </c>
      <c r="L1414" s="25">
        <f t="shared" si="53"/>
        <v>1293</v>
      </c>
      <c r="M1414" s="25">
        <f t="shared" si="47"/>
        <v>674.62057901529738</v>
      </c>
      <c r="N1414" s="27">
        <f t="shared" si="48"/>
        <v>2778.601708374732</v>
      </c>
      <c r="O1414" s="12" t="str">
        <f t="shared" si="49"/>
        <v>Good</v>
      </c>
      <c r="P1414" s="27">
        <f t="shared" si="50"/>
        <v>1293</v>
      </c>
      <c r="Q1414" s="25">
        <f t="shared" si="51"/>
        <v>1293</v>
      </c>
    </row>
    <row r="1415" spans="6:17" ht="15.75" customHeight="1" x14ac:dyDescent="0.2">
      <c r="F1415" s="16">
        <v>44428.069374665698</v>
      </c>
      <c r="G1415" s="34">
        <v>44433.266606676938</v>
      </c>
      <c r="H1415" s="27">
        <v>1358</v>
      </c>
      <c r="I1415" s="27">
        <f t="shared" si="45"/>
        <v>-764.65463351210815</v>
      </c>
      <c r="J1415" s="27">
        <f t="shared" si="46"/>
        <v>4310.30272735375</v>
      </c>
      <c r="K1415" s="26" t="str">
        <f t="shared" si="52"/>
        <v>Good</v>
      </c>
      <c r="L1415" s="25">
        <f t="shared" si="53"/>
        <v>1358</v>
      </c>
      <c r="M1415" s="25">
        <f t="shared" si="47"/>
        <v>674.62057901529738</v>
      </c>
      <c r="N1415" s="27">
        <f t="shared" si="48"/>
        <v>2778.601708374732</v>
      </c>
      <c r="O1415" s="12" t="str">
        <f t="shared" si="49"/>
        <v>Good</v>
      </c>
      <c r="P1415" s="27">
        <f t="shared" si="50"/>
        <v>1358</v>
      </c>
      <c r="Q1415" s="25">
        <f t="shared" si="51"/>
        <v>1358</v>
      </c>
    </row>
    <row r="1416" spans="6:17" ht="15.75" customHeight="1" x14ac:dyDescent="0.2">
      <c r="F1416" s="16">
        <v>44427.483074421281</v>
      </c>
      <c r="G1416" s="34">
        <v>44432.681428300508</v>
      </c>
      <c r="H1416" s="27">
        <v>1230</v>
      </c>
      <c r="I1416" s="27">
        <f t="shared" si="45"/>
        <v>-764.65463351210815</v>
      </c>
      <c r="J1416" s="27">
        <f t="shared" si="46"/>
        <v>4310.30272735375</v>
      </c>
      <c r="K1416" s="26" t="str">
        <f t="shared" si="52"/>
        <v>Good</v>
      </c>
      <c r="L1416" s="25">
        <f t="shared" si="53"/>
        <v>1230</v>
      </c>
      <c r="M1416" s="25">
        <f t="shared" si="47"/>
        <v>674.62057901529738</v>
      </c>
      <c r="N1416" s="27">
        <f t="shared" si="48"/>
        <v>2778.601708374732</v>
      </c>
      <c r="O1416" s="12" t="str">
        <f t="shared" si="49"/>
        <v>Good</v>
      </c>
      <c r="P1416" s="27">
        <f t="shared" si="50"/>
        <v>1230</v>
      </c>
      <c r="Q1416" s="25">
        <f t="shared" si="51"/>
        <v>1230</v>
      </c>
    </row>
    <row r="1417" spans="6:17" ht="15.75" customHeight="1" x14ac:dyDescent="0.2">
      <c r="F1417" s="16">
        <v>44426.919649680262</v>
      </c>
      <c r="G1417" s="34">
        <v>44432.107770025345</v>
      </c>
      <c r="H1417" s="27">
        <v>1307</v>
      </c>
      <c r="I1417" s="27">
        <f t="shared" si="45"/>
        <v>-764.65463351210815</v>
      </c>
      <c r="J1417" s="27">
        <f t="shared" si="46"/>
        <v>4310.30272735375</v>
      </c>
      <c r="K1417" s="26" t="str">
        <f t="shared" si="52"/>
        <v>Good</v>
      </c>
      <c r="L1417" s="25">
        <f t="shared" si="53"/>
        <v>1307</v>
      </c>
      <c r="M1417" s="25">
        <f t="shared" si="47"/>
        <v>674.62057901529738</v>
      </c>
      <c r="N1417" s="27">
        <f t="shared" si="48"/>
        <v>2778.601708374732</v>
      </c>
      <c r="O1417" s="12" t="str">
        <f t="shared" si="49"/>
        <v>Good</v>
      </c>
      <c r="P1417" s="27">
        <f t="shared" si="50"/>
        <v>1307</v>
      </c>
      <c r="Q1417" s="25">
        <f t="shared" si="51"/>
        <v>1307</v>
      </c>
    </row>
    <row r="1418" spans="6:17" ht="15.75" customHeight="1" x14ac:dyDescent="0.2">
      <c r="F1418" s="16">
        <v>44426.35062918374</v>
      </c>
      <c r="G1418" s="34">
        <v>44431.549284132765</v>
      </c>
      <c r="H1418" s="27">
        <v>1175</v>
      </c>
      <c r="I1418" s="27">
        <f t="shared" si="45"/>
        <v>-764.65463351210815</v>
      </c>
      <c r="J1418" s="27">
        <f t="shared" si="46"/>
        <v>4310.30272735375</v>
      </c>
      <c r="K1418" s="26" t="str">
        <f t="shared" si="52"/>
        <v>Good</v>
      </c>
      <c r="L1418" s="25">
        <f t="shared" si="53"/>
        <v>1175</v>
      </c>
      <c r="M1418" s="25">
        <f t="shared" si="47"/>
        <v>674.62057901529738</v>
      </c>
      <c r="N1418" s="27">
        <f t="shared" si="48"/>
        <v>2778.601708374732</v>
      </c>
      <c r="O1418" s="12" t="str">
        <f t="shared" si="49"/>
        <v>Good</v>
      </c>
      <c r="P1418" s="27">
        <f t="shared" si="50"/>
        <v>1175</v>
      </c>
      <c r="Q1418" s="25">
        <f t="shared" si="51"/>
        <v>1175</v>
      </c>
    </row>
    <row r="1419" spans="6:17" ht="15.75" customHeight="1" x14ac:dyDescent="0.2">
      <c r="F1419" s="16">
        <v>44425.812411364961</v>
      </c>
      <c r="G1419" s="34">
        <v>44431.00023647982</v>
      </c>
      <c r="H1419" s="27">
        <v>1381</v>
      </c>
      <c r="I1419" s="27">
        <f t="shared" si="45"/>
        <v>-764.65463351210815</v>
      </c>
      <c r="J1419" s="27">
        <f t="shared" si="46"/>
        <v>4310.30272735375</v>
      </c>
      <c r="K1419" s="26" t="str">
        <f t="shared" si="52"/>
        <v>Good</v>
      </c>
      <c r="L1419" s="25">
        <f t="shared" si="53"/>
        <v>1381</v>
      </c>
      <c r="M1419" s="25">
        <f t="shared" si="47"/>
        <v>674.62057901529738</v>
      </c>
      <c r="N1419" s="27">
        <f t="shared" si="48"/>
        <v>2778.601708374732</v>
      </c>
      <c r="O1419" s="12" t="str">
        <f t="shared" si="49"/>
        <v>Good</v>
      </c>
      <c r="P1419" s="27">
        <f t="shared" si="50"/>
        <v>1381</v>
      </c>
      <c r="Q1419" s="25">
        <f t="shared" si="51"/>
        <v>1381</v>
      </c>
    </row>
    <row r="1420" spans="6:17" ht="15.75" customHeight="1" x14ac:dyDescent="0.2">
      <c r="F1420" s="16">
        <v>44425.269908675844</v>
      </c>
      <c r="G1420" s="34">
        <v>44428.670340479723</v>
      </c>
      <c r="H1420" s="27">
        <v>1114</v>
      </c>
      <c r="I1420" s="27">
        <f t="shared" si="45"/>
        <v>-764.65463351210815</v>
      </c>
      <c r="J1420" s="27">
        <f t="shared" si="46"/>
        <v>4310.30272735375</v>
      </c>
      <c r="K1420" s="26" t="str">
        <f t="shared" si="52"/>
        <v>Good</v>
      </c>
      <c r="L1420" s="25">
        <f t="shared" si="53"/>
        <v>1114</v>
      </c>
      <c r="M1420" s="25">
        <f t="shared" si="47"/>
        <v>674.62057901529738</v>
      </c>
      <c r="N1420" s="27">
        <f t="shared" si="48"/>
        <v>2778.601708374732</v>
      </c>
      <c r="O1420" s="12" t="str">
        <f t="shared" si="49"/>
        <v>Good</v>
      </c>
      <c r="P1420" s="27">
        <f t="shared" si="50"/>
        <v>1114</v>
      </c>
      <c r="Q1420" s="25">
        <f t="shared" si="51"/>
        <v>1114</v>
      </c>
    </row>
    <row r="1421" spans="6:17" ht="15.75" customHeight="1" x14ac:dyDescent="0.2">
      <c r="F1421" s="16">
        <v>44424.672508753552</v>
      </c>
      <c r="G1421" s="34">
        <v>44428.073963268798</v>
      </c>
      <c r="H1421" s="27">
        <v>1236</v>
      </c>
      <c r="I1421" s="27">
        <f t="shared" si="45"/>
        <v>-764.65463351210815</v>
      </c>
      <c r="J1421" s="27">
        <f t="shared" si="46"/>
        <v>4310.30272735375</v>
      </c>
      <c r="K1421" s="26" t="str">
        <f t="shared" si="52"/>
        <v>Good</v>
      </c>
      <c r="L1421" s="25">
        <f t="shared" si="53"/>
        <v>1236</v>
      </c>
      <c r="M1421" s="25">
        <f t="shared" si="47"/>
        <v>674.62057901529738</v>
      </c>
      <c r="N1421" s="27">
        <f t="shared" si="48"/>
        <v>2778.601708374732</v>
      </c>
      <c r="O1421" s="12" t="str">
        <f t="shared" si="49"/>
        <v>Good</v>
      </c>
      <c r="P1421" s="27">
        <f t="shared" si="50"/>
        <v>1236</v>
      </c>
      <c r="Q1421" s="25">
        <f t="shared" si="51"/>
        <v>1236</v>
      </c>
    </row>
    <row r="1422" spans="6:17" ht="15.75" customHeight="1" x14ac:dyDescent="0.2">
      <c r="F1422" s="16">
        <v>44424.064723775045</v>
      </c>
      <c r="G1422" s="34">
        <v>44427.520884660364</v>
      </c>
      <c r="H1422" s="27">
        <v>1208</v>
      </c>
      <c r="I1422" s="27">
        <f t="shared" si="45"/>
        <v>-764.65463351210815</v>
      </c>
      <c r="J1422" s="27">
        <f t="shared" si="46"/>
        <v>4310.30272735375</v>
      </c>
      <c r="K1422" s="26" t="str">
        <f t="shared" si="52"/>
        <v>Good</v>
      </c>
      <c r="L1422" s="25">
        <f t="shared" si="53"/>
        <v>1208</v>
      </c>
      <c r="M1422" s="25">
        <f t="shared" si="47"/>
        <v>674.62057901529738</v>
      </c>
      <c r="N1422" s="27">
        <f t="shared" si="48"/>
        <v>2778.601708374732</v>
      </c>
      <c r="O1422" s="12" t="str">
        <f t="shared" si="49"/>
        <v>Good</v>
      </c>
      <c r="P1422" s="27">
        <f t="shared" si="50"/>
        <v>1208</v>
      </c>
      <c r="Q1422" s="25">
        <f t="shared" si="51"/>
        <v>1208</v>
      </c>
    </row>
    <row r="1423" spans="6:17" ht="15.75" customHeight="1" x14ac:dyDescent="0.2">
      <c r="F1423" s="16">
        <v>44421.808263815306</v>
      </c>
      <c r="G1423" s="34">
        <v>44426.952980733397</v>
      </c>
      <c r="H1423" s="27">
        <v>1347</v>
      </c>
      <c r="I1423" s="27">
        <f t="shared" si="45"/>
        <v>-764.65463351210815</v>
      </c>
      <c r="J1423" s="27">
        <f t="shared" si="46"/>
        <v>4310.30272735375</v>
      </c>
      <c r="K1423" s="26" t="str">
        <f t="shared" si="52"/>
        <v>Good</v>
      </c>
      <c r="L1423" s="25">
        <f t="shared" si="53"/>
        <v>1347</v>
      </c>
      <c r="M1423" s="25">
        <f t="shared" si="47"/>
        <v>674.62057901529738</v>
      </c>
      <c r="N1423" s="27">
        <f t="shared" si="48"/>
        <v>2778.601708374732</v>
      </c>
      <c r="O1423" s="12" t="str">
        <f t="shared" si="49"/>
        <v>Good</v>
      </c>
      <c r="P1423" s="27">
        <f t="shared" si="50"/>
        <v>1347</v>
      </c>
      <c r="Q1423" s="25">
        <f t="shared" si="51"/>
        <v>1347</v>
      </c>
    </row>
    <row r="1424" spans="6:17" ht="15.75" customHeight="1" x14ac:dyDescent="0.2">
      <c r="F1424" s="16">
        <v>44421.206448722856</v>
      </c>
      <c r="G1424" s="34">
        <v>44426.416502445267</v>
      </c>
      <c r="H1424" s="27">
        <v>1319</v>
      </c>
      <c r="I1424" s="27">
        <f t="shared" si="45"/>
        <v>-764.65463351210815</v>
      </c>
      <c r="J1424" s="27">
        <f t="shared" si="46"/>
        <v>4310.30272735375</v>
      </c>
      <c r="K1424" s="26" t="str">
        <f t="shared" si="52"/>
        <v>Good</v>
      </c>
      <c r="L1424" s="25">
        <f t="shared" si="53"/>
        <v>1319</v>
      </c>
      <c r="M1424" s="25">
        <f t="shared" si="47"/>
        <v>674.62057901529738</v>
      </c>
      <c r="N1424" s="27">
        <f t="shared" si="48"/>
        <v>2778.601708374732</v>
      </c>
      <c r="O1424" s="12" t="str">
        <f t="shared" si="49"/>
        <v>Good</v>
      </c>
      <c r="P1424" s="27">
        <f t="shared" si="50"/>
        <v>1319</v>
      </c>
      <c r="Q1424" s="25">
        <f t="shared" si="51"/>
        <v>1319</v>
      </c>
    </row>
    <row r="1425" spans="6:17" ht="15.75" customHeight="1" x14ac:dyDescent="0.2">
      <c r="F1425" s="16">
        <v>44420.606872259741</v>
      </c>
      <c r="G1425" s="34">
        <v>44425.883299034074</v>
      </c>
      <c r="H1425" s="27">
        <v>1095</v>
      </c>
      <c r="I1425" s="27">
        <f t="shared" si="45"/>
        <v>-764.65463351210815</v>
      </c>
      <c r="J1425" s="27">
        <f t="shared" si="46"/>
        <v>4310.30272735375</v>
      </c>
      <c r="K1425" s="26" t="str">
        <f t="shared" si="52"/>
        <v>Good</v>
      </c>
      <c r="L1425" s="25">
        <f t="shared" si="53"/>
        <v>1095</v>
      </c>
      <c r="M1425" s="25">
        <f t="shared" si="47"/>
        <v>674.62057901529738</v>
      </c>
      <c r="N1425" s="27">
        <f t="shared" si="48"/>
        <v>2778.601708374732</v>
      </c>
      <c r="O1425" s="12" t="str">
        <f t="shared" si="49"/>
        <v>Good</v>
      </c>
      <c r="P1425" s="27">
        <f t="shared" si="50"/>
        <v>1095</v>
      </c>
      <c r="Q1425" s="25">
        <f t="shared" si="51"/>
        <v>1095</v>
      </c>
    </row>
    <row r="1426" spans="6:17" ht="15.75" customHeight="1" x14ac:dyDescent="0.2">
      <c r="F1426" s="16">
        <v>44420.002170595268</v>
      </c>
      <c r="G1426" s="34">
        <v>44425.273282610236</v>
      </c>
      <c r="H1426" s="27">
        <v>1190</v>
      </c>
      <c r="I1426" s="27">
        <f t="shared" si="45"/>
        <v>-764.65463351210815</v>
      </c>
      <c r="J1426" s="27">
        <f t="shared" si="46"/>
        <v>4310.30272735375</v>
      </c>
      <c r="K1426" s="26" t="str">
        <f t="shared" si="52"/>
        <v>Good</v>
      </c>
      <c r="L1426" s="25">
        <f t="shared" si="53"/>
        <v>1190</v>
      </c>
      <c r="M1426" s="25">
        <f t="shared" si="47"/>
        <v>674.62057901529738</v>
      </c>
      <c r="N1426" s="27">
        <f t="shared" si="48"/>
        <v>2778.601708374732</v>
      </c>
      <c r="O1426" s="12" t="str">
        <f t="shared" si="49"/>
        <v>Good</v>
      </c>
      <c r="P1426" s="27">
        <f t="shared" si="50"/>
        <v>1190</v>
      </c>
      <c r="Q1426" s="25">
        <f t="shared" si="51"/>
        <v>1190</v>
      </c>
    </row>
    <row r="1427" spans="6:17" ht="15.75" customHeight="1" x14ac:dyDescent="0.2">
      <c r="F1427" s="16">
        <v>44419.401533690798</v>
      </c>
      <c r="G1427" s="34">
        <v>44424.681322729783</v>
      </c>
      <c r="H1427" s="27">
        <v>1248</v>
      </c>
      <c r="I1427" s="27">
        <f t="shared" si="45"/>
        <v>-764.65463351210815</v>
      </c>
      <c r="J1427" s="27">
        <f t="shared" si="46"/>
        <v>4310.30272735375</v>
      </c>
      <c r="K1427" s="26" t="str">
        <f t="shared" si="52"/>
        <v>Good</v>
      </c>
      <c r="L1427" s="25">
        <f t="shared" si="53"/>
        <v>1248</v>
      </c>
      <c r="M1427" s="25">
        <f t="shared" si="47"/>
        <v>674.62057901529738</v>
      </c>
      <c r="N1427" s="27">
        <f t="shared" si="48"/>
        <v>2778.601708374732</v>
      </c>
      <c r="O1427" s="12" t="str">
        <f t="shared" si="49"/>
        <v>Good</v>
      </c>
      <c r="P1427" s="27">
        <f t="shared" si="50"/>
        <v>1248</v>
      </c>
      <c r="Q1427" s="25">
        <f t="shared" si="51"/>
        <v>1248</v>
      </c>
    </row>
    <row r="1428" spans="6:17" ht="15.75" customHeight="1" x14ac:dyDescent="0.2">
      <c r="F1428" s="16">
        <v>44418.811605890958</v>
      </c>
      <c r="G1428" s="34">
        <v>44424.103991248325</v>
      </c>
      <c r="H1428" s="27">
        <v>1165</v>
      </c>
      <c r="I1428" s="27">
        <f t="shared" si="45"/>
        <v>-764.65463351210815</v>
      </c>
      <c r="J1428" s="27">
        <f t="shared" si="46"/>
        <v>4310.30272735375</v>
      </c>
      <c r="K1428" s="26" t="str">
        <f t="shared" si="52"/>
        <v>Good</v>
      </c>
      <c r="L1428" s="25">
        <f t="shared" si="53"/>
        <v>1165</v>
      </c>
      <c r="M1428" s="25">
        <f t="shared" si="47"/>
        <v>674.62057901529738</v>
      </c>
      <c r="N1428" s="27">
        <f t="shared" si="48"/>
        <v>2778.601708374732</v>
      </c>
      <c r="O1428" s="12" t="str">
        <f t="shared" si="49"/>
        <v>Good</v>
      </c>
      <c r="P1428" s="27">
        <f t="shared" si="50"/>
        <v>1165</v>
      </c>
      <c r="Q1428" s="25">
        <f t="shared" si="51"/>
        <v>1165</v>
      </c>
    </row>
    <row r="1429" spans="6:17" ht="15.75" customHeight="1" x14ac:dyDescent="0.2">
      <c r="F1429" s="16">
        <v>44418.253659399503</v>
      </c>
      <c r="G1429" s="34">
        <v>44421.782914453041</v>
      </c>
      <c r="H1429" s="27">
        <v>1168</v>
      </c>
      <c r="I1429" s="27">
        <f t="shared" si="45"/>
        <v>-764.65463351210815</v>
      </c>
      <c r="J1429" s="27">
        <f t="shared" si="46"/>
        <v>4310.30272735375</v>
      </c>
      <c r="K1429" s="26" t="str">
        <f t="shared" si="52"/>
        <v>Good</v>
      </c>
      <c r="L1429" s="25">
        <f t="shared" si="53"/>
        <v>1168</v>
      </c>
      <c r="M1429" s="25">
        <f t="shared" si="47"/>
        <v>674.62057901529738</v>
      </c>
      <c r="N1429" s="27">
        <f t="shared" si="48"/>
        <v>2778.601708374732</v>
      </c>
      <c r="O1429" s="12" t="str">
        <f t="shared" si="49"/>
        <v>Good</v>
      </c>
      <c r="P1429" s="27">
        <f t="shared" si="50"/>
        <v>1168</v>
      </c>
      <c r="Q1429" s="25">
        <f t="shared" si="51"/>
        <v>1168</v>
      </c>
    </row>
    <row r="1430" spans="6:17" ht="15.75" customHeight="1" x14ac:dyDescent="0.2">
      <c r="F1430" s="16">
        <v>44417.677019887145</v>
      </c>
      <c r="G1430" s="34">
        <v>44421.203404309825</v>
      </c>
      <c r="H1430" s="27">
        <v>1200</v>
      </c>
      <c r="I1430" s="27">
        <f t="shared" si="45"/>
        <v>-764.65463351210815</v>
      </c>
      <c r="J1430" s="27">
        <f t="shared" si="46"/>
        <v>4310.30272735375</v>
      </c>
      <c r="K1430" s="26" t="str">
        <f t="shared" si="52"/>
        <v>Good</v>
      </c>
      <c r="L1430" s="25">
        <f t="shared" si="53"/>
        <v>1200</v>
      </c>
      <c r="M1430" s="25">
        <f t="shared" si="47"/>
        <v>674.62057901529738</v>
      </c>
      <c r="N1430" s="27">
        <f t="shared" si="48"/>
        <v>2778.601708374732</v>
      </c>
      <c r="O1430" s="12" t="str">
        <f t="shared" si="49"/>
        <v>Good</v>
      </c>
      <c r="P1430" s="27">
        <f t="shared" si="50"/>
        <v>1200</v>
      </c>
      <c r="Q1430" s="25">
        <f t="shared" si="51"/>
        <v>1200</v>
      </c>
    </row>
    <row r="1431" spans="6:17" ht="15.75" customHeight="1" x14ac:dyDescent="0.2">
      <c r="F1431" s="16">
        <v>44417.14558704463</v>
      </c>
      <c r="G1431" s="34">
        <v>44420.666004231396</v>
      </c>
      <c r="H1431" s="27">
        <v>1133</v>
      </c>
      <c r="I1431" s="27">
        <f t="shared" si="45"/>
        <v>-764.65463351210815</v>
      </c>
      <c r="J1431" s="27">
        <f t="shared" si="46"/>
        <v>4310.30272735375</v>
      </c>
      <c r="K1431" s="26" t="str">
        <f t="shared" si="52"/>
        <v>Good</v>
      </c>
      <c r="L1431" s="25">
        <f t="shared" si="53"/>
        <v>1133</v>
      </c>
      <c r="M1431" s="25">
        <f t="shared" si="47"/>
        <v>674.62057901529738</v>
      </c>
      <c r="N1431" s="27">
        <f t="shared" si="48"/>
        <v>2778.601708374732</v>
      </c>
      <c r="O1431" s="12" t="str">
        <f t="shared" si="49"/>
        <v>Good</v>
      </c>
      <c r="P1431" s="27">
        <f t="shared" si="50"/>
        <v>1133</v>
      </c>
      <c r="Q1431" s="25">
        <f t="shared" si="51"/>
        <v>1133</v>
      </c>
    </row>
    <row r="1432" spans="6:17" ht="15.75" customHeight="1" x14ac:dyDescent="0.2">
      <c r="F1432" s="16">
        <v>44414.801251770703</v>
      </c>
      <c r="G1432" s="34">
        <v>44420.094649063627</v>
      </c>
      <c r="H1432" s="27">
        <v>1057</v>
      </c>
      <c r="I1432" s="27">
        <f t="shared" si="45"/>
        <v>-764.65463351210815</v>
      </c>
      <c r="J1432" s="27">
        <f t="shared" si="46"/>
        <v>4310.30272735375</v>
      </c>
      <c r="K1432" s="26" t="str">
        <f t="shared" si="52"/>
        <v>Good</v>
      </c>
      <c r="L1432" s="25">
        <f t="shared" si="53"/>
        <v>1057</v>
      </c>
      <c r="M1432" s="25">
        <f t="shared" si="47"/>
        <v>674.62057901529738</v>
      </c>
      <c r="N1432" s="27">
        <f t="shared" si="48"/>
        <v>2778.601708374732</v>
      </c>
      <c r="O1432" s="12" t="str">
        <f t="shared" si="49"/>
        <v>Good</v>
      </c>
      <c r="P1432" s="27">
        <f t="shared" si="50"/>
        <v>1057</v>
      </c>
      <c r="Q1432" s="25">
        <f t="shared" si="51"/>
        <v>1057</v>
      </c>
    </row>
    <row r="1433" spans="6:17" ht="15.75" customHeight="1" x14ac:dyDescent="0.2">
      <c r="F1433" s="16">
        <v>44414.242426768062</v>
      </c>
      <c r="G1433" s="34">
        <v>44419.522730682438</v>
      </c>
      <c r="H1433" s="27">
        <v>1102</v>
      </c>
      <c r="I1433" s="27">
        <f t="shared" si="45"/>
        <v>-764.65463351210815</v>
      </c>
      <c r="J1433" s="27">
        <f t="shared" si="46"/>
        <v>4310.30272735375</v>
      </c>
      <c r="K1433" s="26" t="str">
        <f t="shared" si="52"/>
        <v>Good</v>
      </c>
      <c r="L1433" s="25">
        <f t="shared" si="53"/>
        <v>1102</v>
      </c>
      <c r="M1433" s="25">
        <f t="shared" si="47"/>
        <v>674.62057901529738</v>
      </c>
      <c r="N1433" s="27">
        <f t="shared" si="48"/>
        <v>2778.601708374732</v>
      </c>
      <c r="O1433" s="12" t="str">
        <f t="shared" si="49"/>
        <v>Good</v>
      </c>
      <c r="P1433" s="27">
        <f t="shared" si="50"/>
        <v>1102</v>
      </c>
      <c r="Q1433" s="25">
        <f t="shared" si="51"/>
        <v>1102</v>
      </c>
    </row>
    <row r="1434" spans="6:17" ht="15.75" customHeight="1" x14ac:dyDescent="0.2">
      <c r="F1434" s="16">
        <v>44413.702478172818</v>
      </c>
      <c r="G1434" s="34">
        <v>44418.986912631546</v>
      </c>
      <c r="H1434" s="27">
        <v>1085</v>
      </c>
      <c r="I1434" s="27">
        <f t="shared" si="45"/>
        <v>-764.65463351210815</v>
      </c>
      <c r="J1434" s="27">
        <f t="shared" si="46"/>
        <v>4310.30272735375</v>
      </c>
      <c r="K1434" s="26" t="str">
        <f t="shared" si="52"/>
        <v>Good</v>
      </c>
      <c r="L1434" s="25">
        <f t="shared" si="53"/>
        <v>1085</v>
      </c>
      <c r="M1434" s="25">
        <f t="shared" si="47"/>
        <v>674.62057901529738</v>
      </c>
      <c r="N1434" s="27">
        <f t="shared" si="48"/>
        <v>2778.601708374732</v>
      </c>
      <c r="O1434" s="12" t="str">
        <f t="shared" si="49"/>
        <v>Good</v>
      </c>
      <c r="P1434" s="27">
        <f t="shared" si="50"/>
        <v>1085</v>
      </c>
      <c r="Q1434" s="25">
        <f t="shared" si="51"/>
        <v>1085</v>
      </c>
    </row>
    <row r="1435" spans="6:17" ht="15.75" customHeight="1" x14ac:dyDescent="0.2">
      <c r="F1435" s="16">
        <v>44413.094035462949</v>
      </c>
      <c r="G1435" s="34">
        <v>44418.409897594713</v>
      </c>
      <c r="H1435" s="27">
        <v>1029</v>
      </c>
      <c r="I1435" s="27">
        <f t="shared" si="45"/>
        <v>-764.65463351210815</v>
      </c>
      <c r="J1435" s="27">
        <f t="shared" si="46"/>
        <v>4310.30272735375</v>
      </c>
      <c r="K1435" s="26" t="str">
        <f t="shared" si="52"/>
        <v>Good</v>
      </c>
      <c r="L1435" s="25">
        <f t="shared" si="53"/>
        <v>1029</v>
      </c>
      <c r="M1435" s="25">
        <f t="shared" si="47"/>
        <v>674.62057901529738</v>
      </c>
      <c r="N1435" s="27">
        <f t="shared" si="48"/>
        <v>2778.601708374732</v>
      </c>
      <c r="O1435" s="12" t="str">
        <f t="shared" si="49"/>
        <v>Good</v>
      </c>
      <c r="P1435" s="27">
        <f t="shared" si="50"/>
        <v>1029</v>
      </c>
      <c r="Q1435" s="25">
        <f t="shared" si="51"/>
        <v>1029</v>
      </c>
    </row>
    <row r="1436" spans="6:17" ht="15.75" customHeight="1" x14ac:dyDescent="0.2">
      <c r="F1436" s="16">
        <v>44412.524174927516</v>
      </c>
      <c r="G1436" s="34">
        <v>44417.813313844512</v>
      </c>
      <c r="H1436" s="27">
        <v>1218</v>
      </c>
      <c r="I1436" s="27">
        <f t="shared" si="45"/>
        <v>-764.65463351210815</v>
      </c>
      <c r="J1436" s="27">
        <f t="shared" si="46"/>
        <v>4310.30272735375</v>
      </c>
      <c r="K1436" s="26" t="str">
        <f t="shared" si="52"/>
        <v>Good</v>
      </c>
      <c r="L1436" s="25">
        <f t="shared" si="53"/>
        <v>1218</v>
      </c>
      <c r="M1436" s="25">
        <f t="shared" si="47"/>
        <v>674.62057901529738</v>
      </c>
      <c r="N1436" s="27">
        <f t="shared" si="48"/>
        <v>2778.601708374732</v>
      </c>
      <c r="O1436" s="12" t="str">
        <f t="shared" si="49"/>
        <v>Good</v>
      </c>
      <c r="P1436" s="27">
        <f t="shared" si="50"/>
        <v>1218</v>
      </c>
      <c r="Q1436" s="25">
        <f t="shared" si="51"/>
        <v>1218</v>
      </c>
    </row>
    <row r="1437" spans="6:17" ht="15.75" customHeight="1" x14ac:dyDescent="0.2">
      <c r="F1437" s="16">
        <v>44411.931919615468</v>
      </c>
      <c r="G1437" s="34">
        <v>44417.280302215935</v>
      </c>
      <c r="H1437" s="27">
        <v>1013</v>
      </c>
      <c r="I1437" s="27">
        <f t="shared" si="45"/>
        <v>-764.65463351210815</v>
      </c>
      <c r="J1437" s="27">
        <f t="shared" si="46"/>
        <v>4310.30272735375</v>
      </c>
      <c r="K1437" s="26" t="str">
        <f t="shared" si="52"/>
        <v>Good</v>
      </c>
      <c r="L1437" s="25">
        <f t="shared" si="53"/>
        <v>1013</v>
      </c>
      <c r="M1437" s="25">
        <f t="shared" si="47"/>
        <v>674.62057901529738</v>
      </c>
      <c r="N1437" s="27">
        <f t="shared" si="48"/>
        <v>2778.601708374732</v>
      </c>
      <c r="O1437" s="12" t="str">
        <f t="shared" si="49"/>
        <v>Good</v>
      </c>
      <c r="P1437" s="27">
        <f t="shared" si="50"/>
        <v>1013</v>
      </c>
      <c r="Q1437" s="25">
        <f t="shared" si="51"/>
        <v>1013</v>
      </c>
    </row>
    <row r="1438" spans="6:17" ht="15.75" customHeight="1" x14ac:dyDescent="0.2">
      <c r="F1438" s="16">
        <v>44411.392232735008</v>
      </c>
      <c r="G1438" s="34">
        <v>44414.479972072906</v>
      </c>
      <c r="H1438" s="27">
        <v>1165</v>
      </c>
      <c r="I1438" s="27">
        <f t="shared" si="45"/>
        <v>-764.65463351210815</v>
      </c>
      <c r="J1438" s="27">
        <f t="shared" si="46"/>
        <v>4310.30272735375</v>
      </c>
      <c r="K1438" s="26" t="str">
        <f t="shared" si="52"/>
        <v>Good</v>
      </c>
      <c r="L1438" s="25">
        <f t="shared" si="53"/>
        <v>1165</v>
      </c>
      <c r="M1438" s="25">
        <f t="shared" si="47"/>
        <v>674.62057901529738</v>
      </c>
      <c r="N1438" s="27">
        <f t="shared" si="48"/>
        <v>2778.601708374732</v>
      </c>
      <c r="O1438" s="12" t="str">
        <f t="shared" si="49"/>
        <v>Good</v>
      </c>
      <c r="P1438" s="27">
        <f t="shared" si="50"/>
        <v>1165</v>
      </c>
      <c r="Q1438" s="25">
        <f t="shared" si="51"/>
        <v>1165</v>
      </c>
    </row>
    <row r="1439" spans="6:17" ht="15.75" customHeight="1" x14ac:dyDescent="0.2">
      <c r="F1439" s="16">
        <v>44410.821031408981</v>
      </c>
      <c r="G1439" s="34">
        <v>44413.887715410347</v>
      </c>
      <c r="H1439" s="27">
        <v>1149</v>
      </c>
      <c r="I1439" s="27">
        <f t="shared" si="45"/>
        <v>-764.65463351210815</v>
      </c>
      <c r="J1439" s="27">
        <f t="shared" si="46"/>
        <v>4310.30272735375</v>
      </c>
      <c r="K1439" s="26" t="str">
        <f t="shared" si="52"/>
        <v>Good</v>
      </c>
      <c r="L1439" s="25">
        <f t="shared" si="53"/>
        <v>1149</v>
      </c>
      <c r="M1439" s="25">
        <f t="shared" si="47"/>
        <v>674.62057901529738</v>
      </c>
      <c r="N1439" s="27">
        <f t="shared" si="48"/>
        <v>2778.601708374732</v>
      </c>
      <c r="O1439" s="12" t="str">
        <f t="shared" si="49"/>
        <v>Good</v>
      </c>
      <c r="P1439" s="27">
        <f t="shared" si="50"/>
        <v>1149</v>
      </c>
      <c r="Q1439" s="25">
        <f t="shared" si="51"/>
        <v>1149</v>
      </c>
    </row>
    <row r="1440" spans="6:17" ht="15.75" customHeight="1" x14ac:dyDescent="0.2">
      <c r="F1440" s="16">
        <v>44410.255755327358</v>
      </c>
      <c r="G1440" s="34">
        <v>44413.295295036762</v>
      </c>
      <c r="H1440" s="27">
        <v>1173</v>
      </c>
      <c r="I1440" s="27">
        <f t="shared" si="45"/>
        <v>-764.65463351210815</v>
      </c>
      <c r="J1440" s="27">
        <f t="shared" si="46"/>
        <v>4310.30272735375</v>
      </c>
      <c r="K1440" s="26" t="str">
        <f t="shared" si="52"/>
        <v>Good</v>
      </c>
      <c r="L1440" s="25">
        <f t="shared" si="53"/>
        <v>1173</v>
      </c>
      <c r="M1440" s="25">
        <f t="shared" si="47"/>
        <v>674.62057901529738</v>
      </c>
      <c r="N1440" s="27">
        <f t="shared" si="48"/>
        <v>2778.601708374732</v>
      </c>
      <c r="O1440" s="12" t="str">
        <f t="shared" si="49"/>
        <v>Good</v>
      </c>
      <c r="P1440" s="27">
        <f t="shared" si="50"/>
        <v>1173</v>
      </c>
      <c r="Q1440" s="25">
        <f t="shared" si="51"/>
        <v>1173</v>
      </c>
    </row>
    <row r="1441" spans="6:17" ht="15.75" customHeight="1" x14ac:dyDescent="0.2">
      <c r="F1441" s="16">
        <v>44407.950929066676</v>
      </c>
      <c r="G1441" s="34">
        <v>44412.727435317422</v>
      </c>
      <c r="H1441" s="27">
        <v>1040</v>
      </c>
      <c r="I1441" s="27">
        <f t="shared" si="45"/>
        <v>-764.65463351210815</v>
      </c>
      <c r="J1441" s="27">
        <f t="shared" si="46"/>
        <v>4310.30272735375</v>
      </c>
      <c r="K1441" s="26" t="str">
        <f t="shared" si="52"/>
        <v>Good</v>
      </c>
      <c r="L1441" s="25">
        <f t="shared" si="53"/>
        <v>1040</v>
      </c>
      <c r="M1441" s="25">
        <f t="shared" si="47"/>
        <v>674.62057901529738</v>
      </c>
      <c r="N1441" s="27">
        <f t="shared" si="48"/>
        <v>2778.601708374732</v>
      </c>
      <c r="O1441" s="12" t="str">
        <f t="shared" si="49"/>
        <v>Good</v>
      </c>
      <c r="P1441" s="27">
        <f t="shared" si="50"/>
        <v>1040</v>
      </c>
      <c r="Q1441" s="25">
        <f t="shared" si="51"/>
        <v>1040</v>
      </c>
    </row>
    <row r="1442" spans="6:17" ht="15.75" customHeight="1" x14ac:dyDescent="0.2">
      <c r="F1442" s="16">
        <v>44407.412730000229</v>
      </c>
      <c r="G1442" s="34">
        <v>44412.113839825499</v>
      </c>
      <c r="H1442" s="27">
        <v>1010</v>
      </c>
      <c r="I1442" s="27">
        <f t="shared" si="45"/>
        <v>-764.65463351210815</v>
      </c>
      <c r="J1442" s="27">
        <f t="shared" si="46"/>
        <v>4310.30272735375</v>
      </c>
      <c r="K1442" s="26" t="str">
        <f t="shared" si="52"/>
        <v>Good</v>
      </c>
      <c r="L1442" s="25">
        <f t="shared" si="53"/>
        <v>1010</v>
      </c>
      <c r="M1442" s="25">
        <f t="shared" si="47"/>
        <v>674.62057901529738</v>
      </c>
      <c r="N1442" s="27">
        <f t="shared" si="48"/>
        <v>2778.601708374732</v>
      </c>
      <c r="O1442" s="12" t="str">
        <f t="shared" si="49"/>
        <v>Good</v>
      </c>
      <c r="P1442" s="27">
        <f t="shared" si="50"/>
        <v>1010</v>
      </c>
      <c r="Q1442" s="25">
        <f t="shared" si="51"/>
        <v>1010</v>
      </c>
    </row>
    <row r="1443" spans="6:17" ht="15.75" customHeight="1" x14ac:dyDescent="0.2">
      <c r="F1443" s="16">
        <v>44406.873145823709</v>
      </c>
      <c r="G1443" s="34">
        <v>44411.505342091419</v>
      </c>
      <c r="H1443" s="27">
        <v>1027</v>
      </c>
      <c r="I1443" s="27">
        <f t="shared" si="45"/>
        <v>-764.65463351210815</v>
      </c>
      <c r="J1443" s="27">
        <f t="shared" si="46"/>
        <v>4310.30272735375</v>
      </c>
      <c r="K1443" s="26" t="str">
        <f t="shared" si="52"/>
        <v>Good</v>
      </c>
      <c r="L1443" s="25">
        <f t="shared" si="53"/>
        <v>1027</v>
      </c>
      <c r="M1443" s="25">
        <f t="shared" si="47"/>
        <v>674.62057901529738</v>
      </c>
      <c r="N1443" s="27">
        <f t="shared" si="48"/>
        <v>2778.601708374732</v>
      </c>
      <c r="O1443" s="12" t="str">
        <f t="shared" si="49"/>
        <v>Good</v>
      </c>
      <c r="P1443" s="27">
        <f t="shared" si="50"/>
        <v>1027</v>
      </c>
      <c r="Q1443" s="25">
        <f t="shared" si="51"/>
        <v>1027</v>
      </c>
    </row>
    <row r="1444" spans="6:17" ht="15.75" customHeight="1" x14ac:dyDescent="0.2">
      <c r="F1444" s="16">
        <v>44406.315926582851</v>
      </c>
      <c r="G1444" s="34">
        <v>44410.898418296412</v>
      </c>
      <c r="H1444" s="27">
        <v>1044</v>
      </c>
      <c r="I1444" s="27">
        <f t="shared" si="45"/>
        <v>-764.65463351210815</v>
      </c>
      <c r="J1444" s="27">
        <f t="shared" si="46"/>
        <v>4310.30272735375</v>
      </c>
      <c r="K1444" s="26" t="str">
        <f t="shared" si="52"/>
        <v>Good</v>
      </c>
      <c r="L1444" s="25">
        <f t="shared" si="53"/>
        <v>1044</v>
      </c>
      <c r="M1444" s="25">
        <f t="shared" si="47"/>
        <v>674.62057901529738</v>
      </c>
      <c r="N1444" s="27">
        <f t="shared" si="48"/>
        <v>2778.601708374732</v>
      </c>
      <c r="O1444" s="12" t="str">
        <f t="shared" si="49"/>
        <v>Good</v>
      </c>
      <c r="P1444" s="27">
        <f t="shared" si="50"/>
        <v>1044</v>
      </c>
      <c r="Q1444" s="25">
        <f t="shared" si="51"/>
        <v>1044</v>
      </c>
    </row>
    <row r="1445" spans="6:17" ht="15.75" customHeight="1" x14ac:dyDescent="0.2">
      <c r="F1445" s="16">
        <v>44405.707978843755</v>
      </c>
      <c r="G1445" s="34">
        <v>44410.295769755954</v>
      </c>
      <c r="H1445" s="27">
        <v>1143</v>
      </c>
      <c r="I1445" s="27">
        <f t="shared" si="45"/>
        <v>-764.65463351210815</v>
      </c>
      <c r="J1445" s="27">
        <f t="shared" si="46"/>
        <v>4310.30272735375</v>
      </c>
      <c r="K1445" s="26" t="str">
        <f t="shared" si="52"/>
        <v>Good</v>
      </c>
      <c r="L1445" s="25">
        <f t="shared" si="53"/>
        <v>1143</v>
      </c>
      <c r="M1445" s="25">
        <f t="shared" si="47"/>
        <v>674.62057901529738</v>
      </c>
      <c r="N1445" s="27">
        <f t="shared" si="48"/>
        <v>2778.601708374732</v>
      </c>
      <c r="O1445" s="12" t="str">
        <f t="shared" si="49"/>
        <v>Good</v>
      </c>
      <c r="P1445" s="27">
        <f t="shared" si="50"/>
        <v>1143</v>
      </c>
      <c r="Q1445" s="25">
        <f t="shared" si="51"/>
        <v>1143</v>
      </c>
    </row>
    <row r="1446" spans="6:17" ht="15.75" customHeight="1" x14ac:dyDescent="0.2">
      <c r="F1446" s="16">
        <v>44405.123953311653</v>
      </c>
      <c r="G1446" s="34">
        <v>44407.859379923364</v>
      </c>
      <c r="H1446" s="27">
        <v>1147</v>
      </c>
      <c r="I1446" s="27">
        <f t="shared" si="45"/>
        <v>-764.65463351210815</v>
      </c>
      <c r="J1446" s="27">
        <f t="shared" si="46"/>
        <v>4310.30272735375</v>
      </c>
      <c r="K1446" s="26" t="str">
        <f t="shared" si="52"/>
        <v>Good</v>
      </c>
      <c r="L1446" s="25">
        <f t="shared" si="53"/>
        <v>1147</v>
      </c>
      <c r="M1446" s="25">
        <f t="shared" si="47"/>
        <v>674.62057901529738</v>
      </c>
      <c r="N1446" s="27">
        <f t="shared" si="48"/>
        <v>2778.601708374732</v>
      </c>
      <c r="O1446" s="12" t="str">
        <f t="shared" si="49"/>
        <v>Good</v>
      </c>
      <c r="P1446" s="27">
        <f t="shared" si="50"/>
        <v>1147</v>
      </c>
      <c r="Q1446" s="25">
        <f t="shared" si="51"/>
        <v>1147</v>
      </c>
    </row>
    <row r="1447" spans="6:17" ht="15.75" customHeight="1" x14ac:dyDescent="0.2">
      <c r="F1447" s="16">
        <v>44404.578740256766</v>
      </c>
      <c r="G1447" s="34">
        <v>44407.273507086014</v>
      </c>
      <c r="H1447" s="27">
        <v>1014</v>
      </c>
      <c r="I1447" s="27">
        <f t="shared" si="45"/>
        <v>-764.65463351210815</v>
      </c>
      <c r="J1447" s="27">
        <f t="shared" si="46"/>
        <v>4310.30272735375</v>
      </c>
      <c r="K1447" s="26" t="str">
        <f t="shared" si="52"/>
        <v>Good</v>
      </c>
      <c r="L1447" s="25">
        <f t="shared" si="53"/>
        <v>1014</v>
      </c>
      <c r="M1447" s="25">
        <f t="shared" si="47"/>
        <v>674.62057901529738</v>
      </c>
      <c r="N1447" s="27">
        <f t="shared" si="48"/>
        <v>2778.601708374732</v>
      </c>
      <c r="O1447" s="12" t="str">
        <f t="shared" si="49"/>
        <v>Good</v>
      </c>
      <c r="P1447" s="27">
        <f t="shared" si="50"/>
        <v>1014</v>
      </c>
      <c r="Q1447" s="25">
        <f t="shared" si="51"/>
        <v>1014</v>
      </c>
    </row>
    <row r="1448" spans="6:17" ht="15.75" customHeight="1" x14ac:dyDescent="0.2">
      <c r="F1448" s="16">
        <v>44403.977358950789</v>
      </c>
      <c r="G1448" s="34">
        <v>44406.733195161105</v>
      </c>
      <c r="H1448" s="27">
        <v>1026</v>
      </c>
      <c r="I1448" s="27">
        <f t="shared" si="45"/>
        <v>-764.65463351210815</v>
      </c>
      <c r="J1448" s="27">
        <f t="shared" si="46"/>
        <v>4310.30272735375</v>
      </c>
      <c r="K1448" s="26" t="str">
        <f t="shared" si="52"/>
        <v>Good</v>
      </c>
      <c r="L1448" s="25">
        <f t="shared" si="53"/>
        <v>1026</v>
      </c>
      <c r="M1448" s="25">
        <f t="shared" si="47"/>
        <v>674.62057901529738</v>
      </c>
      <c r="N1448" s="27">
        <f t="shared" si="48"/>
        <v>2778.601708374732</v>
      </c>
      <c r="O1448" s="12" t="str">
        <f t="shared" si="49"/>
        <v>Good</v>
      </c>
      <c r="P1448" s="27">
        <f t="shared" si="50"/>
        <v>1026</v>
      </c>
      <c r="Q1448" s="25">
        <f t="shared" si="51"/>
        <v>1026</v>
      </c>
    </row>
    <row r="1449" spans="6:17" ht="15.75" customHeight="1" x14ac:dyDescent="0.2">
      <c r="F1449" s="16">
        <v>44403.400234403176</v>
      </c>
      <c r="G1449" s="34">
        <v>44406.162425234208</v>
      </c>
      <c r="H1449" s="27">
        <v>1105</v>
      </c>
      <c r="I1449" s="27">
        <f t="shared" si="45"/>
        <v>-764.65463351210815</v>
      </c>
      <c r="J1449" s="27">
        <f t="shared" si="46"/>
        <v>4310.30272735375</v>
      </c>
      <c r="K1449" s="26" t="str">
        <f t="shared" si="52"/>
        <v>Good</v>
      </c>
      <c r="L1449" s="25">
        <f t="shared" si="53"/>
        <v>1105</v>
      </c>
      <c r="M1449" s="25">
        <f t="shared" si="47"/>
        <v>674.62057901529738</v>
      </c>
      <c r="N1449" s="27">
        <f t="shared" si="48"/>
        <v>2778.601708374732</v>
      </c>
      <c r="O1449" s="12" t="str">
        <f t="shared" si="49"/>
        <v>Good</v>
      </c>
      <c r="P1449" s="27">
        <f t="shared" si="50"/>
        <v>1105</v>
      </c>
      <c r="Q1449" s="25">
        <f t="shared" si="51"/>
        <v>1105</v>
      </c>
    </row>
    <row r="1450" spans="6:17" ht="15.75" customHeight="1" x14ac:dyDescent="0.2">
      <c r="F1450" s="16">
        <v>44400.56489415728</v>
      </c>
      <c r="G1450" s="34">
        <v>44405.608183867691</v>
      </c>
      <c r="H1450" s="27">
        <v>1008</v>
      </c>
      <c r="I1450" s="27">
        <f t="shared" si="45"/>
        <v>-764.65463351210815</v>
      </c>
      <c r="J1450" s="27">
        <f t="shared" si="46"/>
        <v>4310.30272735375</v>
      </c>
      <c r="K1450" s="26" t="str">
        <f t="shared" si="52"/>
        <v>Good</v>
      </c>
      <c r="L1450" s="25">
        <f t="shared" si="53"/>
        <v>1008</v>
      </c>
      <c r="M1450" s="25">
        <f t="shared" si="47"/>
        <v>674.62057901529738</v>
      </c>
      <c r="N1450" s="27">
        <f t="shared" si="48"/>
        <v>2778.601708374732</v>
      </c>
      <c r="O1450" s="12" t="str">
        <f t="shared" si="49"/>
        <v>Good</v>
      </c>
      <c r="P1450" s="27">
        <f t="shared" si="50"/>
        <v>1008</v>
      </c>
      <c r="Q1450" s="25">
        <f t="shared" si="51"/>
        <v>1008</v>
      </c>
    </row>
    <row r="1451" spans="6:17" ht="15.75" customHeight="1" x14ac:dyDescent="0.2">
      <c r="F1451" s="16">
        <v>44400.028486131596</v>
      </c>
      <c r="G1451" s="34">
        <v>44405.049339886697</v>
      </c>
      <c r="H1451" s="27">
        <v>1005</v>
      </c>
      <c r="I1451" s="27">
        <f t="shared" si="45"/>
        <v>-764.65463351210815</v>
      </c>
      <c r="J1451" s="27">
        <f t="shared" si="46"/>
        <v>4310.30272735375</v>
      </c>
      <c r="K1451" s="26" t="str">
        <f t="shared" si="52"/>
        <v>Good</v>
      </c>
      <c r="L1451" s="25">
        <f t="shared" si="53"/>
        <v>1005</v>
      </c>
      <c r="M1451" s="25">
        <f t="shared" si="47"/>
        <v>674.62057901529738</v>
      </c>
      <c r="N1451" s="27">
        <f t="shared" si="48"/>
        <v>2778.601708374732</v>
      </c>
      <c r="O1451" s="12" t="str">
        <f t="shared" si="49"/>
        <v>Good</v>
      </c>
      <c r="P1451" s="27">
        <f t="shared" si="50"/>
        <v>1005</v>
      </c>
      <c r="Q1451" s="25">
        <f t="shared" si="51"/>
        <v>1005</v>
      </c>
    </row>
    <row r="1452" spans="6:17" ht="15.75" customHeight="1" x14ac:dyDescent="0.2">
      <c r="F1452" s="16">
        <v>44399.490007905188</v>
      </c>
      <c r="G1452" s="34">
        <v>44404.485746350278</v>
      </c>
      <c r="H1452" s="27">
        <v>1130</v>
      </c>
      <c r="I1452" s="27">
        <f t="shared" si="45"/>
        <v>-764.65463351210815</v>
      </c>
      <c r="J1452" s="27">
        <f t="shared" si="46"/>
        <v>4310.30272735375</v>
      </c>
      <c r="K1452" s="26" t="str">
        <f t="shared" si="52"/>
        <v>Good</v>
      </c>
      <c r="L1452" s="25">
        <f t="shared" si="53"/>
        <v>1130</v>
      </c>
      <c r="M1452" s="25">
        <f t="shared" si="47"/>
        <v>674.62057901529738</v>
      </c>
      <c r="N1452" s="27">
        <f t="shared" si="48"/>
        <v>2778.601708374732</v>
      </c>
      <c r="O1452" s="12" t="str">
        <f t="shared" si="49"/>
        <v>Good</v>
      </c>
      <c r="P1452" s="27">
        <f t="shared" si="50"/>
        <v>1130</v>
      </c>
      <c r="Q1452" s="25">
        <f t="shared" si="51"/>
        <v>1130</v>
      </c>
    </row>
    <row r="1453" spans="6:17" ht="15.75" customHeight="1" x14ac:dyDescent="0.2">
      <c r="F1453" s="16">
        <v>44398.909826122879</v>
      </c>
      <c r="G1453" s="34">
        <v>44403.936418025325</v>
      </c>
      <c r="H1453" s="27">
        <v>1110</v>
      </c>
      <c r="I1453" s="27">
        <f t="shared" si="45"/>
        <v>-764.65463351210815</v>
      </c>
      <c r="J1453" s="27">
        <f t="shared" si="46"/>
        <v>4310.30272735375</v>
      </c>
      <c r="K1453" s="26" t="str">
        <f t="shared" si="52"/>
        <v>Good</v>
      </c>
      <c r="L1453" s="25">
        <f t="shared" si="53"/>
        <v>1110</v>
      </c>
      <c r="M1453" s="25">
        <f t="shared" si="47"/>
        <v>674.62057901529738</v>
      </c>
      <c r="N1453" s="27">
        <f t="shared" si="48"/>
        <v>2778.601708374732</v>
      </c>
      <c r="O1453" s="12" t="str">
        <f t="shared" si="49"/>
        <v>Good</v>
      </c>
      <c r="P1453" s="27">
        <f t="shared" si="50"/>
        <v>1110</v>
      </c>
      <c r="Q1453" s="25">
        <f t="shared" si="51"/>
        <v>1110</v>
      </c>
    </row>
    <row r="1454" spans="6:17" ht="15.75" customHeight="1" x14ac:dyDescent="0.2">
      <c r="F1454" s="16">
        <v>44398.329673612738</v>
      </c>
      <c r="G1454" s="34">
        <v>44403.390335325486</v>
      </c>
      <c r="H1454" s="27">
        <v>1076</v>
      </c>
      <c r="I1454" s="27">
        <f t="shared" si="45"/>
        <v>-764.65463351210815</v>
      </c>
      <c r="J1454" s="27">
        <f t="shared" si="46"/>
        <v>4310.30272735375</v>
      </c>
      <c r="K1454" s="26" t="str">
        <f t="shared" si="52"/>
        <v>Good</v>
      </c>
      <c r="L1454" s="25">
        <f t="shared" si="53"/>
        <v>1076</v>
      </c>
      <c r="M1454" s="25">
        <f t="shared" si="47"/>
        <v>674.62057901529738</v>
      </c>
      <c r="N1454" s="27">
        <f t="shared" si="48"/>
        <v>2778.601708374732</v>
      </c>
      <c r="O1454" s="12" t="str">
        <f t="shared" si="49"/>
        <v>Good</v>
      </c>
      <c r="P1454" s="27">
        <f t="shared" si="50"/>
        <v>1076</v>
      </c>
      <c r="Q1454" s="25">
        <f t="shared" si="51"/>
        <v>1076</v>
      </c>
    </row>
    <row r="1455" spans="6:17" ht="15.75" customHeight="1" x14ac:dyDescent="0.2">
      <c r="F1455" s="16">
        <v>44397.750971285495</v>
      </c>
      <c r="G1455" s="34">
        <v>44400.48225529609</v>
      </c>
      <c r="H1455" s="27">
        <v>974</v>
      </c>
      <c r="I1455" s="27">
        <f t="shared" si="45"/>
        <v>-764.65463351210815</v>
      </c>
      <c r="J1455" s="27">
        <f t="shared" si="46"/>
        <v>4310.30272735375</v>
      </c>
      <c r="K1455" s="26" t="str">
        <f t="shared" si="52"/>
        <v>Good</v>
      </c>
      <c r="L1455" s="25">
        <f t="shared" si="53"/>
        <v>974</v>
      </c>
      <c r="M1455" s="25">
        <f t="shared" si="47"/>
        <v>674.62057901529738</v>
      </c>
      <c r="N1455" s="27">
        <f t="shared" si="48"/>
        <v>2778.601708374732</v>
      </c>
      <c r="O1455" s="12" t="str">
        <f t="shared" si="49"/>
        <v>Good</v>
      </c>
      <c r="P1455" s="27">
        <f t="shared" si="50"/>
        <v>974</v>
      </c>
      <c r="Q1455" s="25">
        <f t="shared" si="51"/>
        <v>974</v>
      </c>
    </row>
    <row r="1456" spans="6:17" ht="15.75" customHeight="1" x14ac:dyDescent="0.2">
      <c r="F1456" s="16">
        <v>44397.151425418248</v>
      </c>
      <c r="G1456" s="34">
        <v>44399.933862121747</v>
      </c>
      <c r="H1456" s="27">
        <v>1082</v>
      </c>
      <c r="I1456" s="27">
        <f t="shared" si="45"/>
        <v>-764.65463351210815</v>
      </c>
      <c r="J1456" s="27">
        <f t="shared" si="46"/>
        <v>4310.30272735375</v>
      </c>
      <c r="K1456" s="26" t="str">
        <f t="shared" si="52"/>
        <v>Good</v>
      </c>
      <c r="L1456" s="25">
        <f t="shared" si="53"/>
        <v>1082</v>
      </c>
      <c r="M1456" s="25">
        <f t="shared" si="47"/>
        <v>674.62057901529738</v>
      </c>
      <c r="N1456" s="27">
        <f t="shared" si="48"/>
        <v>2778.601708374732</v>
      </c>
      <c r="O1456" s="12" t="str">
        <f t="shared" si="49"/>
        <v>Good</v>
      </c>
      <c r="P1456" s="27">
        <f t="shared" si="50"/>
        <v>1082</v>
      </c>
      <c r="Q1456" s="25">
        <f t="shared" si="51"/>
        <v>1082</v>
      </c>
    </row>
    <row r="1457" spans="6:17" ht="15.75" customHeight="1" x14ac:dyDescent="0.2">
      <c r="F1457" s="16">
        <v>44396.578325151837</v>
      </c>
      <c r="G1457" s="34">
        <v>44399.372754712378</v>
      </c>
      <c r="H1457" s="27">
        <v>975</v>
      </c>
      <c r="I1457" s="27">
        <f t="shared" si="45"/>
        <v>-764.65463351210815</v>
      </c>
      <c r="J1457" s="27">
        <f t="shared" si="46"/>
        <v>4310.30272735375</v>
      </c>
      <c r="K1457" s="26" t="str">
        <f t="shared" si="52"/>
        <v>Good</v>
      </c>
      <c r="L1457" s="25">
        <f t="shared" si="53"/>
        <v>975</v>
      </c>
      <c r="M1457" s="25">
        <f t="shared" si="47"/>
        <v>674.62057901529738</v>
      </c>
      <c r="N1457" s="27">
        <f t="shared" si="48"/>
        <v>2778.601708374732</v>
      </c>
      <c r="O1457" s="12" t="str">
        <f t="shared" si="49"/>
        <v>Good</v>
      </c>
      <c r="P1457" s="27">
        <f t="shared" si="50"/>
        <v>975</v>
      </c>
      <c r="Q1457" s="25">
        <f t="shared" si="51"/>
        <v>975</v>
      </c>
    </row>
    <row r="1458" spans="6:17" ht="15.75" customHeight="1" x14ac:dyDescent="0.2">
      <c r="F1458" s="16">
        <v>44396.044676834361</v>
      </c>
      <c r="G1458" s="34">
        <v>44398.782689462867</v>
      </c>
      <c r="H1458" s="27">
        <v>951</v>
      </c>
      <c r="I1458" s="27">
        <f t="shared" si="45"/>
        <v>-764.65463351210815</v>
      </c>
      <c r="J1458" s="27">
        <f t="shared" si="46"/>
        <v>4310.30272735375</v>
      </c>
      <c r="K1458" s="26" t="str">
        <f t="shared" si="52"/>
        <v>Good</v>
      </c>
      <c r="L1458" s="25">
        <f t="shared" si="53"/>
        <v>951</v>
      </c>
      <c r="M1458" s="25">
        <f t="shared" si="47"/>
        <v>674.62057901529738</v>
      </c>
      <c r="N1458" s="27">
        <f t="shared" si="48"/>
        <v>2778.601708374732</v>
      </c>
      <c r="O1458" s="12" t="str">
        <f t="shared" si="49"/>
        <v>Good</v>
      </c>
      <c r="P1458" s="27">
        <f t="shared" si="50"/>
        <v>951</v>
      </c>
      <c r="Q1458" s="25">
        <f t="shared" si="51"/>
        <v>951</v>
      </c>
    </row>
    <row r="1459" spans="6:17" ht="15.75" customHeight="1" x14ac:dyDescent="0.2">
      <c r="F1459" s="16">
        <v>44393.768540469013</v>
      </c>
      <c r="G1459" s="34">
        <v>44398.21111432086</v>
      </c>
      <c r="H1459" s="27">
        <v>910</v>
      </c>
      <c r="I1459" s="27">
        <f t="shared" si="45"/>
        <v>-764.65463351210815</v>
      </c>
      <c r="J1459" s="27">
        <f t="shared" si="46"/>
        <v>4310.30272735375</v>
      </c>
      <c r="K1459" s="26" t="str">
        <f t="shared" si="52"/>
        <v>Good</v>
      </c>
      <c r="L1459" s="25">
        <f t="shared" si="53"/>
        <v>910</v>
      </c>
      <c r="M1459" s="25">
        <f t="shared" si="47"/>
        <v>674.62057901529738</v>
      </c>
      <c r="N1459" s="27">
        <f t="shared" si="48"/>
        <v>2778.601708374732</v>
      </c>
      <c r="O1459" s="12" t="str">
        <f t="shared" si="49"/>
        <v>Good</v>
      </c>
      <c r="P1459" s="27">
        <f t="shared" si="50"/>
        <v>910</v>
      </c>
      <c r="Q1459" s="25">
        <f t="shared" si="51"/>
        <v>910</v>
      </c>
    </row>
    <row r="1460" spans="6:17" ht="15.75" customHeight="1" x14ac:dyDescent="0.2">
      <c r="F1460" s="16">
        <v>44393.199929429662</v>
      </c>
      <c r="G1460" s="34">
        <v>44397.645602081073</v>
      </c>
      <c r="H1460" s="27">
        <v>1016</v>
      </c>
      <c r="I1460" s="27">
        <f t="shared" si="45"/>
        <v>-764.65463351210815</v>
      </c>
      <c r="J1460" s="27">
        <f t="shared" si="46"/>
        <v>4310.30272735375</v>
      </c>
      <c r="K1460" s="26" t="str">
        <f t="shared" si="52"/>
        <v>Good</v>
      </c>
      <c r="L1460" s="25">
        <f t="shared" si="53"/>
        <v>1016</v>
      </c>
      <c r="M1460" s="25">
        <f t="shared" si="47"/>
        <v>674.62057901529738</v>
      </c>
      <c r="N1460" s="27">
        <f t="shared" si="48"/>
        <v>2778.601708374732</v>
      </c>
      <c r="O1460" s="12" t="str">
        <f t="shared" si="49"/>
        <v>Good</v>
      </c>
      <c r="P1460" s="27">
        <f t="shared" si="50"/>
        <v>1016</v>
      </c>
      <c r="Q1460" s="25">
        <f t="shared" si="51"/>
        <v>1016</v>
      </c>
    </row>
    <row r="1461" spans="6:17" ht="15.75" customHeight="1" x14ac:dyDescent="0.2">
      <c r="F1461" s="16">
        <v>44392.585779432906</v>
      </c>
      <c r="G1461" s="34">
        <v>44397.042971809693</v>
      </c>
      <c r="H1461" s="27">
        <v>920</v>
      </c>
      <c r="I1461" s="27">
        <f t="shared" si="45"/>
        <v>-764.65463351210815</v>
      </c>
      <c r="J1461" s="27">
        <f t="shared" si="46"/>
        <v>4310.30272735375</v>
      </c>
      <c r="K1461" s="26" t="str">
        <f t="shared" si="52"/>
        <v>Good</v>
      </c>
      <c r="L1461" s="25">
        <f t="shared" si="53"/>
        <v>920</v>
      </c>
      <c r="M1461" s="25">
        <f t="shared" si="47"/>
        <v>674.62057901529738</v>
      </c>
      <c r="N1461" s="27">
        <f t="shared" si="48"/>
        <v>2778.601708374732</v>
      </c>
      <c r="O1461" s="12" t="str">
        <f t="shared" si="49"/>
        <v>Good</v>
      </c>
      <c r="P1461" s="27">
        <f t="shared" si="50"/>
        <v>920</v>
      </c>
      <c r="Q1461" s="25">
        <f t="shared" si="51"/>
        <v>920</v>
      </c>
    </row>
    <row r="1462" spans="6:17" ht="15.75" customHeight="1" x14ac:dyDescent="0.2">
      <c r="F1462" s="16">
        <v>44392.039154503938</v>
      </c>
      <c r="G1462" s="34">
        <v>44396.452979940674</v>
      </c>
      <c r="H1462" s="27">
        <v>1028</v>
      </c>
      <c r="I1462" s="27">
        <f t="shared" si="45"/>
        <v>-764.65463351210815</v>
      </c>
      <c r="J1462" s="27">
        <f t="shared" si="46"/>
        <v>4310.30272735375</v>
      </c>
      <c r="K1462" s="26" t="str">
        <f t="shared" si="52"/>
        <v>Good</v>
      </c>
      <c r="L1462" s="25">
        <f t="shared" si="53"/>
        <v>1028</v>
      </c>
      <c r="M1462" s="25">
        <f t="shared" si="47"/>
        <v>674.62057901529738</v>
      </c>
      <c r="N1462" s="27">
        <f t="shared" si="48"/>
        <v>2778.601708374732</v>
      </c>
      <c r="O1462" s="12" t="str">
        <f t="shared" si="49"/>
        <v>Good</v>
      </c>
      <c r="P1462" s="27">
        <f t="shared" si="50"/>
        <v>1028</v>
      </c>
      <c r="Q1462" s="25">
        <f t="shared" si="51"/>
        <v>1028</v>
      </c>
    </row>
    <row r="1463" spans="6:17" ht="15.75" customHeight="1" x14ac:dyDescent="0.2">
      <c r="F1463" s="16">
        <v>44391.436936326827</v>
      </c>
      <c r="G1463" s="34">
        <v>44393.587056819175</v>
      </c>
      <c r="H1463" s="27">
        <v>869</v>
      </c>
      <c r="I1463" s="27">
        <f t="shared" si="45"/>
        <v>-764.65463351210815</v>
      </c>
      <c r="J1463" s="27">
        <f t="shared" si="46"/>
        <v>4310.30272735375</v>
      </c>
      <c r="K1463" s="26" t="str">
        <f t="shared" si="52"/>
        <v>Good</v>
      </c>
      <c r="L1463" s="25">
        <f t="shared" si="53"/>
        <v>869</v>
      </c>
      <c r="M1463" s="25">
        <f t="shared" si="47"/>
        <v>674.62057901529738</v>
      </c>
      <c r="N1463" s="27">
        <f t="shared" si="48"/>
        <v>2778.601708374732</v>
      </c>
      <c r="O1463" s="12" t="str">
        <f t="shared" si="49"/>
        <v>Good</v>
      </c>
      <c r="P1463" s="27">
        <f t="shared" si="50"/>
        <v>869</v>
      </c>
      <c r="Q1463" s="25">
        <f t="shared" si="51"/>
        <v>869</v>
      </c>
    </row>
    <row r="1464" spans="6:17" ht="15.75" customHeight="1" x14ac:dyDescent="0.2">
      <c r="F1464" s="16">
        <v>44390.90378762444</v>
      </c>
      <c r="G1464" s="34">
        <v>44393.013596155724</v>
      </c>
      <c r="H1464" s="27">
        <v>893</v>
      </c>
      <c r="I1464" s="27">
        <f t="shared" si="45"/>
        <v>-764.65463351210815</v>
      </c>
      <c r="J1464" s="27">
        <f t="shared" si="46"/>
        <v>4310.30272735375</v>
      </c>
      <c r="K1464" s="26" t="str">
        <f t="shared" si="52"/>
        <v>Good</v>
      </c>
      <c r="L1464" s="25">
        <f t="shared" si="53"/>
        <v>893</v>
      </c>
      <c r="M1464" s="25">
        <f t="shared" si="47"/>
        <v>674.62057901529738</v>
      </c>
      <c r="N1464" s="27">
        <f t="shared" si="48"/>
        <v>2778.601708374732</v>
      </c>
      <c r="O1464" s="12" t="str">
        <f t="shared" si="49"/>
        <v>Good</v>
      </c>
      <c r="P1464" s="27">
        <f t="shared" si="50"/>
        <v>893</v>
      </c>
      <c r="Q1464" s="25">
        <f t="shared" si="51"/>
        <v>893</v>
      </c>
    </row>
    <row r="1465" spans="6:17" ht="15.75" customHeight="1" x14ac:dyDescent="0.2">
      <c r="F1465" s="16">
        <v>44390.296268379614</v>
      </c>
      <c r="G1465" s="34">
        <v>44392.443637996599</v>
      </c>
      <c r="H1465" s="27">
        <v>913</v>
      </c>
      <c r="I1465" s="27">
        <f t="shared" si="45"/>
        <v>-764.65463351210815</v>
      </c>
      <c r="J1465" s="27">
        <f t="shared" si="46"/>
        <v>4310.30272735375</v>
      </c>
      <c r="K1465" s="26" t="str">
        <f t="shared" si="52"/>
        <v>Good</v>
      </c>
      <c r="L1465" s="25">
        <f t="shared" si="53"/>
        <v>913</v>
      </c>
      <c r="M1465" s="25">
        <f t="shared" si="47"/>
        <v>674.62057901529738</v>
      </c>
      <c r="N1465" s="27">
        <f t="shared" si="48"/>
        <v>2778.601708374732</v>
      </c>
      <c r="O1465" s="12" t="str">
        <f t="shared" si="49"/>
        <v>Good</v>
      </c>
      <c r="P1465" s="27">
        <f t="shared" si="50"/>
        <v>913</v>
      </c>
      <c r="Q1465" s="25">
        <f t="shared" si="51"/>
        <v>913</v>
      </c>
    </row>
    <row r="1466" spans="6:17" ht="15.75" customHeight="1" x14ac:dyDescent="0.2">
      <c r="F1466" s="16">
        <v>44389.755521348692</v>
      </c>
      <c r="G1466" s="34">
        <v>44391.89097864629</v>
      </c>
      <c r="H1466" s="27">
        <v>1027</v>
      </c>
      <c r="I1466" s="27">
        <f t="shared" si="45"/>
        <v>-764.65463351210815</v>
      </c>
      <c r="J1466" s="27">
        <f t="shared" si="46"/>
        <v>4310.30272735375</v>
      </c>
      <c r="K1466" s="26" t="str">
        <f t="shared" si="52"/>
        <v>Good</v>
      </c>
      <c r="L1466" s="25">
        <f t="shared" si="53"/>
        <v>1027</v>
      </c>
      <c r="M1466" s="25">
        <f t="shared" si="47"/>
        <v>674.62057901529738</v>
      </c>
      <c r="N1466" s="27">
        <f t="shared" si="48"/>
        <v>2778.601708374732</v>
      </c>
      <c r="O1466" s="12" t="str">
        <f t="shared" si="49"/>
        <v>Good</v>
      </c>
      <c r="P1466" s="27">
        <f t="shared" si="50"/>
        <v>1027</v>
      </c>
      <c r="Q1466" s="25">
        <f t="shared" si="51"/>
        <v>1027</v>
      </c>
    </row>
    <row r="1467" spans="6:17" ht="15.75" customHeight="1" x14ac:dyDescent="0.2">
      <c r="F1467" s="16">
        <v>44389.197227096003</v>
      </c>
      <c r="G1467" s="34">
        <v>44391.325222942571</v>
      </c>
      <c r="H1467" s="27">
        <v>949</v>
      </c>
      <c r="I1467" s="27">
        <f t="shared" si="45"/>
        <v>-764.65463351210815</v>
      </c>
      <c r="J1467" s="27">
        <f t="shared" si="46"/>
        <v>4310.30272735375</v>
      </c>
      <c r="K1467" s="26" t="str">
        <f t="shared" si="52"/>
        <v>Good</v>
      </c>
      <c r="L1467" s="25">
        <f t="shared" si="53"/>
        <v>949</v>
      </c>
      <c r="M1467" s="25">
        <f t="shared" si="47"/>
        <v>674.62057901529738</v>
      </c>
      <c r="N1467" s="27">
        <f t="shared" si="48"/>
        <v>2778.601708374732</v>
      </c>
      <c r="O1467" s="12" t="str">
        <f t="shared" si="49"/>
        <v>Good</v>
      </c>
      <c r="P1467" s="27">
        <f t="shared" si="50"/>
        <v>949</v>
      </c>
      <c r="Q1467" s="25">
        <f t="shared" si="51"/>
        <v>949</v>
      </c>
    </row>
    <row r="1468" spans="6:17" ht="15.75" customHeight="1" x14ac:dyDescent="0.2">
      <c r="F1468" s="16">
        <v>44386.889053672487</v>
      </c>
      <c r="G1468" s="34">
        <v>44390.740038372875</v>
      </c>
      <c r="H1468" s="27">
        <v>1043</v>
      </c>
      <c r="I1468" s="27">
        <f t="shared" si="45"/>
        <v>-764.65463351210815</v>
      </c>
      <c r="J1468" s="27">
        <f t="shared" si="46"/>
        <v>4310.30272735375</v>
      </c>
      <c r="K1468" s="26" t="str">
        <f t="shared" si="52"/>
        <v>Good</v>
      </c>
      <c r="L1468" s="25">
        <f t="shared" si="53"/>
        <v>1043</v>
      </c>
      <c r="M1468" s="25">
        <f t="shared" si="47"/>
        <v>674.62057901529738</v>
      </c>
      <c r="N1468" s="27">
        <f t="shared" si="48"/>
        <v>2778.601708374732</v>
      </c>
      <c r="O1468" s="12" t="str">
        <f t="shared" si="49"/>
        <v>Good</v>
      </c>
      <c r="P1468" s="27">
        <f t="shared" si="50"/>
        <v>1043</v>
      </c>
      <c r="Q1468" s="25">
        <f t="shared" si="51"/>
        <v>1043</v>
      </c>
    </row>
    <row r="1469" spans="6:17" ht="15.75" customHeight="1" x14ac:dyDescent="0.2">
      <c r="F1469" s="16">
        <v>44386.331335827599</v>
      </c>
      <c r="G1469" s="34">
        <v>44390.184878588741</v>
      </c>
      <c r="H1469" s="27">
        <v>1000</v>
      </c>
      <c r="I1469" s="27">
        <f t="shared" si="45"/>
        <v>-764.65463351210815</v>
      </c>
      <c r="J1469" s="27">
        <f t="shared" si="46"/>
        <v>4310.30272735375</v>
      </c>
      <c r="K1469" s="26" t="str">
        <f t="shared" si="52"/>
        <v>Good</v>
      </c>
      <c r="L1469" s="25">
        <f t="shared" si="53"/>
        <v>1000</v>
      </c>
      <c r="M1469" s="25">
        <f t="shared" si="47"/>
        <v>674.62057901529738</v>
      </c>
      <c r="N1469" s="27">
        <f t="shared" si="48"/>
        <v>2778.601708374732</v>
      </c>
      <c r="O1469" s="12" t="str">
        <f t="shared" si="49"/>
        <v>Good</v>
      </c>
      <c r="P1469" s="27">
        <f t="shared" si="50"/>
        <v>1000</v>
      </c>
      <c r="Q1469" s="25">
        <f t="shared" si="51"/>
        <v>1000</v>
      </c>
    </row>
    <row r="1470" spans="6:17" ht="15.75" customHeight="1" x14ac:dyDescent="0.2">
      <c r="F1470" s="16">
        <v>44385.764865878111</v>
      </c>
      <c r="G1470" s="34">
        <v>44389.606829693148</v>
      </c>
      <c r="H1470" s="27">
        <v>1049</v>
      </c>
      <c r="I1470" s="27">
        <f t="shared" si="45"/>
        <v>-764.65463351210815</v>
      </c>
      <c r="J1470" s="27">
        <f t="shared" si="46"/>
        <v>4310.30272735375</v>
      </c>
      <c r="K1470" s="26" t="str">
        <f t="shared" si="52"/>
        <v>Good</v>
      </c>
      <c r="L1470" s="25">
        <f t="shared" si="53"/>
        <v>1049</v>
      </c>
      <c r="M1470" s="25">
        <f t="shared" si="47"/>
        <v>674.62057901529738</v>
      </c>
      <c r="N1470" s="27">
        <f t="shared" si="48"/>
        <v>2778.601708374732</v>
      </c>
      <c r="O1470" s="12" t="str">
        <f t="shared" si="49"/>
        <v>Good</v>
      </c>
      <c r="P1470" s="27">
        <f t="shared" si="50"/>
        <v>1049</v>
      </c>
      <c r="Q1470" s="25">
        <f t="shared" si="51"/>
        <v>1049</v>
      </c>
    </row>
    <row r="1471" spans="6:17" ht="15.75" customHeight="1" x14ac:dyDescent="0.2">
      <c r="F1471" s="16">
        <v>44385.218698664896</v>
      </c>
      <c r="G1471" s="34">
        <v>44389.046079914428</v>
      </c>
      <c r="H1471" s="27">
        <v>959</v>
      </c>
      <c r="I1471" s="27">
        <f t="shared" si="45"/>
        <v>-764.65463351210815</v>
      </c>
      <c r="J1471" s="27">
        <f t="shared" si="46"/>
        <v>4310.30272735375</v>
      </c>
      <c r="K1471" s="26" t="str">
        <f t="shared" si="52"/>
        <v>Good</v>
      </c>
      <c r="L1471" s="25">
        <f t="shared" si="53"/>
        <v>959</v>
      </c>
      <c r="M1471" s="25">
        <f t="shared" si="47"/>
        <v>674.62057901529738</v>
      </c>
      <c r="N1471" s="27">
        <f t="shared" si="48"/>
        <v>2778.601708374732</v>
      </c>
      <c r="O1471" s="12" t="str">
        <f t="shared" si="49"/>
        <v>Good</v>
      </c>
      <c r="P1471" s="27">
        <f t="shared" si="50"/>
        <v>959</v>
      </c>
      <c r="Q1471" s="25">
        <f t="shared" si="51"/>
        <v>959</v>
      </c>
    </row>
    <row r="1472" spans="6:17" ht="15.75" customHeight="1" x14ac:dyDescent="0.2">
      <c r="F1472" s="16">
        <v>44384.628834843235</v>
      </c>
      <c r="G1472" s="34">
        <v>44386.695881895415</v>
      </c>
      <c r="H1472" s="27">
        <v>1142</v>
      </c>
      <c r="I1472" s="27">
        <f t="shared" si="45"/>
        <v>-764.65463351210815</v>
      </c>
      <c r="J1472" s="27">
        <f t="shared" si="46"/>
        <v>4310.30272735375</v>
      </c>
      <c r="K1472" s="26" t="str">
        <f t="shared" si="52"/>
        <v>Good</v>
      </c>
      <c r="L1472" s="25">
        <f t="shared" si="53"/>
        <v>1142</v>
      </c>
      <c r="M1472" s="25">
        <f t="shared" si="47"/>
        <v>674.62057901529738</v>
      </c>
      <c r="N1472" s="27">
        <f t="shared" si="48"/>
        <v>2778.601708374732</v>
      </c>
      <c r="O1472" s="12" t="str">
        <f t="shared" si="49"/>
        <v>Good</v>
      </c>
      <c r="P1472" s="27">
        <f t="shared" si="50"/>
        <v>1142</v>
      </c>
      <c r="Q1472" s="25">
        <f t="shared" si="51"/>
        <v>1142</v>
      </c>
    </row>
    <row r="1473" spans="6:17" ht="15.75" customHeight="1" x14ac:dyDescent="0.2">
      <c r="F1473" s="16">
        <v>44384.043200629792</v>
      </c>
      <c r="G1473" s="34">
        <v>44386.098977364898</v>
      </c>
      <c r="H1473" s="27">
        <v>1110</v>
      </c>
      <c r="I1473" s="27">
        <f t="shared" si="45"/>
        <v>-764.65463351210815</v>
      </c>
      <c r="J1473" s="27">
        <f t="shared" si="46"/>
        <v>4310.30272735375</v>
      </c>
      <c r="K1473" s="26" t="str">
        <f t="shared" si="52"/>
        <v>Good</v>
      </c>
      <c r="L1473" s="25">
        <f t="shared" si="53"/>
        <v>1110</v>
      </c>
      <c r="M1473" s="25">
        <f t="shared" si="47"/>
        <v>674.62057901529738</v>
      </c>
      <c r="N1473" s="27">
        <f t="shared" si="48"/>
        <v>2778.601708374732</v>
      </c>
      <c r="O1473" s="12" t="str">
        <f t="shared" si="49"/>
        <v>Good</v>
      </c>
      <c r="P1473" s="27">
        <f t="shared" si="50"/>
        <v>1110</v>
      </c>
      <c r="Q1473" s="25">
        <f t="shared" si="51"/>
        <v>1110</v>
      </c>
    </row>
    <row r="1474" spans="6:17" ht="15.75" customHeight="1" x14ac:dyDescent="0.2">
      <c r="F1474" s="16">
        <v>44383.434948023889</v>
      </c>
      <c r="G1474" s="34">
        <v>44385.499812668291</v>
      </c>
      <c r="H1474" s="27">
        <v>1179</v>
      </c>
      <c r="I1474" s="27">
        <f t="shared" si="45"/>
        <v>-764.65463351210815</v>
      </c>
      <c r="J1474" s="27">
        <f t="shared" si="46"/>
        <v>4310.30272735375</v>
      </c>
      <c r="K1474" s="26" t="str">
        <f t="shared" si="52"/>
        <v>Good</v>
      </c>
      <c r="L1474" s="25">
        <f t="shared" si="53"/>
        <v>1179</v>
      </c>
      <c r="M1474" s="25">
        <f t="shared" si="47"/>
        <v>674.62057901529738</v>
      </c>
      <c r="N1474" s="27">
        <f t="shared" si="48"/>
        <v>2778.601708374732</v>
      </c>
      <c r="O1474" s="12" t="str">
        <f t="shared" si="49"/>
        <v>Good</v>
      </c>
      <c r="P1474" s="27">
        <f t="shared" si="50"/>
        <v>1179</v>
      </c>
      <c r="Q1474" s="25">
        <f t="shared" si="51"/>
        <v>1179</v>
      </c>
    </row>
    <row r="1475" spans="6:17" ht="15.75" customHeight="1" x14ac:dyDescent="0.2">
      <c r="F1475" s="16">
        <v>44382.882048007887</v>
      </c>
      <c r="G1475" s="34">
        <v>44384.897600527751</v>
      </c>
      <c r="H1475" s="27">
        <v>1096</v>
      </c>
      <c r="I1475" s="27">
        <f t="shared" si="45"/>
        <v>-764.65463351210815</v>
      </c>
      <c r="J1475" s="27">
        <f t="shared" si="46"/>
        <v>4310.30272735375</v>
      </c>
      <c r="K1475" s="26" t="str">
        <f t="shared" si="52"/>
        <v>Good</v>
      </c>
      <c r="L1475" s="25">
        <f t="shared" si="53"/>
        <v>1096</v>
      </c>
      <c r="M1475" s="25">
        <f t="shared" si="47"/>
        <v>674.62057901529738</v>
      </c>
      <c r="N1475" s="27">
        <f t="shared" si="48"/>
        <v>2778.601708374732</v>
      </c>
      <c r="O1475" s="12" t="str">
        <f t="shared" si="49"/>
        <v>Good</v>
      </c>
      <c r="P1475" s="27">
        <f t="shared" si="50"/>
        <v>1096</v>
      </c>
      <c r="Q1475" s="25">
        <f t="shared" si="51"/>
        <v>1096</v>
      </c>
    </row>
    <row r="1476" spans="6:17" ht="15.75" customHeight="1" x14ac:dyDescent="0.2">
      <c r="F1476" s="16">
        <v>44382.347427763481</v>
      </c>
      <c r="G1476" s="34">
        <v>44384.368259184193</v>
      </c>
      <c r="H1476" s="27">
        <v>1029</v>
      </c>
      <c r="I1476" s="27">
        <f t="shared" si="45"/>
        <v>-764.65463351210815</v>
      </c>
      <c r="J1476" s="27">
        <f t="shared" si="46"/>
        <v>4310.30272735375</v>
      </c>
      <c r="K1476" s="26" t="str">
        <f t="shared" si="52"/>
        <v>Good</v>
      </c>
      <c r="L1476" s="25">
        <f t="shared" si="53"/>
        <v>1029</v>
      </c>
      <c r="M1476" s="25">
        <f t="shared" si="47"/>
        <v>674.62057901529738</v>
      </c>
      <c r="N1476" s="27">
        <f t="shared" si="48"/>
        <v>2778.601708374732</v>
      </c>
      <c r="O1476" s="12" t="str">
        <f t="shared" si="49"/>
        <v>Good</v>
      </c>
      <c r="P1476" s="27">
        <f t="shared" si="50"/>
        <v>1029</v>
      </c>
      <c r="Q1476" s="25">
        <f t="shared" si="51"/>
        <v>1029</v>
      </c>
    </row>
    <row r="1477" spans="6:17" ht="15.75" customHeight="1" x14ac:dyDescent="0.2">
      <c r="F1477" s="16">
        <v>44379.504725507461</v>
      </c>
      <c r="G1477" s="34">
        <v>44383.792455396542</v>
      </c>
      <c r="H1477" s="27">
        <v>1069</v>
      </c>
      <c r="I1477" s="27">
        <f t="shared" si="45"/>
        <v>-764.65463351210815</v>
      </c>
      <c r="J1477" s="27">
        <f t="shared" si="46"/>
        <v>4310.30272735375</v>
      </c>
      <c r="K1477" s="26" t="str">
        <f t="shared" si="52"/>
        <v>Good</v>
      </c>
      <c r="L1477" s="25">
        <f t="shared" si="53"/>
        <v>1069</v>
      </c>
      <c r="M1477" s="25">
        <f t="shared" si="47"/>
        <v>674.62057901529738</v>
      </c>
      <c r="N1477" s="27">
        <f t="shared" si="48"/>
        <v>2778.601708374732</v>
      </c>
      <c r="O1477" s="12" t="str">
        <f t="shared" si="49"/>
        <v>Good</v>
      </c>
      <c r="P1477" s="27">
        <f t="shared" si="50"/>
        <v>1069</v>
      </c>
      <c r="Q1477" s="25">
        <f t="shared" si="51"/>
        <v>1069</v>
      </c>
    </row>
    <row r="1478" spans="6:17" ht="15.75" customHeight="1" x14ac:dyDescent="0.2">
      <c r="F1478" s="16">
        <v>44378.968585730807</v>
      </c>
      <c r="G1478" s="34">
        <v>44383.244431838568</v>
      </c>
      <c r="H1478" s="27">
        <v>1028</v>
      </c>
      <c r="I1478" s="27">
        <f t="shared" si="45"/>
        <v>-764.65463351210815</v>
      </c>
      <c r="J1478" s="27">
        <f t="shared" si="46"/>
        <v>4310.30272735375</v>
      </c>
      <c r="K1478" s="26" t="str">
        <f t="shared" si="52"/>
        <v>Good</v>
      </c>
      <c r="L1478" s="25">
        <f t="shared" si="53"/>
        <v>1028</v>
      </c>
      <c r="M1478" s="25">
        <f t="shared" si="47"/>
        <v>674.62057901529738</v>
      </c>
      <c r="N1478" s="27">
        <f t="shared" si="48"/>
        <v>2778.601708374732</v>
      </c>
      <c r="O1478" s="12" t="str">
        <f t="shared" si="49"/>
        <v>Good</v>
      </c>
      <c r="P1478" s="27">
        <f t="shared" si="50"/>
        <v>1028</v>
      </c>
      <c r="Q1478" s="25">
        <f t="shared" si="51"/>
        <v>1028</v>
      </c>
    </row>
    <row r="1479" spans="6:17" ht="15.75" customHeight="1" x14ac:dyDescent="0.2">
      <c r="F1479" s="16">
        <v>44378.374887085898</v>
      </c>
      <c r="G1479" s="34">
        <v>44382.694523165526</v>
      </c>
      <c r="H1479" s="27">
        <v>1220</v>
      </c>
      <c r="I1479" s="27">
        <f t="shared" si="45"/>
        <v>-764.65463351210815</v>
      </c>
      <c r="J1479" s="27">
        <f t="shared" si="46"/>
        <v>4310.30272735375</v>
      </c>
      <c r="K1479" s="26" t="str">
        <f t="shared" si="52"/>
        <v>Good</v>
      </c>
      <c r="L1479" s="25">
        <f t="shared" si="53"/>
        <v>1220</v>
      </c>
      <c r="M1479" s="25">
        <f t="shared" si="47"/>
        <v>674.62057901529738</v>
      </c>
      <c r="N1479" s="27">
        <f t="shared" si="48"/>
        <v>2778.601708374732</v>
      </c>
      <c r="O1479" s="12" t="str">
        <f t="shared" si="49"/>
        <v>Good</v>
      </c>
      <c r="P1479" s="27">
        <f t="shared" si="50"/>
        <v>1220</v>
      </c>
      <c r="Q1479" s="25">
        <f t="shared" si="51"/>
        <v>1220</v>
      </c>
    </row>
    <row r="1480" spans="6:17" ht="15.75" customHeight="1" x14ac:dyDescent="0.2">
      <c r="F1480" s="16">
        <v>44377.785081303882</v>
      </c>
      <c r="G1480" s="34">
        <v>44382.159011566444</v>
      </c>
      <c r="H1480" s="27">
        <v>1146</v>
      </c>
      <c r="I1480" s="27">
        <f t="shared" si="45"/>
        <v>-764.65463351210815</v>
      </c>
      <c r="J1480" s="27">
        <f t="shared" si="46"/>
        <v>4310.30272735375</v>
      </c>
      <c r="K1480" s="26" t="str">
        <f t="shared" si="52"/>
        <v>Good</v>
      </c>
      <c r="L1480" s="25">
        <f t="shared" si="53"/>
        <v>1146</v>
      </c>
      <c r="M1480" s="25">
        <f t="shared" si="47"/>
        <v>674.62057901529738</v>
      </c>
      <c r="N1480" s="27">
        <f t="shared" si="48"/>
        <v>2778.601708374732</v>
      </c>
      <c r="O1480" s="12" t="str">
        <f t="shared" si="49"/>
        <v>Good</v>
      </c>
      <c r="P1480" s="27">
        <f t="shared" si="50"/>
        <v>1146</v>
      </c>
      <c r="Q1480" s="25">
        <f t="shared" si="51"/>
        <v>1146</v>
      </c>
    </row>
    <row r="1481" spans="6:17" ht="15.75" customHeight="1" x14ac:dyDescent="0.2">
      <c r="F1481" s="16">
        <v>44377.247130065865</v>
      </c>
      <c r="G1481" s="34">
        <v>44379.816716180852</v>
      </c>
      <c r="H1481" s="27">
        <v>1184</v>
      </c>
      <c r="I1481" s="27">
        <f t="shared" si="45"/>
        <v>-764.65463351210815</v>
      </c>
      <c r="J1481" s="27">
        <f t="shared" si="46"/>
        <v>4310.30272735375</v>
      </c>
      <c r="K1481" s="26" t="str">
        <f t="shared" si="52"/>
        <v>Good</v>
      </c>
      <c r="L1481" s="25">
        <f t="shared" si="53"/>
        <v>1184</v>
      </c>
      <c r="M1481" s="25">
        <f t="shared" si="47"/>
        <v>674.62057901529738</v>
      </c>
      <c r="N1481" s="27">
        <f t="shared" si="48"/>
        <v>2778.601708374732</v>
      </c>
      <c r="O1481" s="12" t="str">
        <f t="shared" si="49"/>
        <v>Good</v>
      </c>
      <c r="P1481" s="27">
        <f t="shared" si="50"/>
        <v>1184</v>
      </c>
      <c r="Q1481" s="25">
        <f t="shared" si="51"/>
        <v>1184</v>
      </c>
    </row>
    <row r="1482" spans="6:17" ht="15.75" customHeight="1" x14ac:dyDescent="0.2">
      <c r="F1482" s="16">
        <v>44376.668548646892</v>
      </c>
      <c r="G1482" s="34">
        <v>44379.243340702968</v>
      </c>
      <c r="H1482" s="27">
        <v>1309</v>
      </c>
      <c r="I1482" s="27">
        <f t="shared" si="45"/>
        <v>-764.65463351210815</v>
      </c>
      <c r="J1482" s="27">
        <f t="shared" si="46"/>
        <v>4310.30272735375</v>
      </c>
      <c r="K1482" s="26" t="str">
        <f t="shared" si="52"/>
        <v>Good</v>
      </c>
      <c r="L1482" s="25">
        <f t="shared" si="53"/>
        <v>1309</v>
      </c>
      <c r="M1482" s="25">
        <f t="shared" si="47"/>
        <v>674.62057901529738</v>
      </c>
      <c r="N1482" s="27">
        <f t="shared" si="48"/>
        <v>2778.601708374732</v>
      </c>
      <c r="O1482" s="12" t="str">
        <f t="shared" si="49"/>
        <v>Good</v>
      </c>
      <c r="P1482" s="27">
        <f t="shared" si="50"/>
        <v>1309</v>
      </c>
      <c r="Q1482" s="25">
        <f t="shared" si="51"/>
        <v>1309</v>
      </c>
    </row>
    <row r="1483" spans="6:17" ht="15.75" customHeight="1" x14ac:dyDescent="0.2">
      <c r="F1483" s="16">
        <v>44376.118747687047</v>
      </c>
      <c r="G1483" s="34">
        <v>44378.692265845726</v>
      </c>
      <c r="H1483" s="27">
        <v>1202</v>
      </c>
      <c r="I1483" s="27">
        <f t="shared" si="45"/>
        <v>-764.65463351210815</v>
      </c>
      <c r="J1483" s="27">
        <f t="shared" si="46"/>
        <v>4310.30272735375</v>
      </c>
      <c r="K1483" s="26" t="str">
        <f t="shared" si="52"/>
        <v>Good</v>
      </c>
      <c r="L1483" s="25">
        <f t="shared" si="53"/>
        <v>1202</v>
      </c>
      <c r="M1483" s="25">
        <f t="shared" si="47"/>
        <v>674.62057901529738</v>
      </c>
      <c r="N1483" s="27">
        <f t="shared" si="48"/>
        <v>2778.601708374732</v>
      </c>
      <c r="O1483" s="12" t="str">
        <f t="shared" si="49"/>
        <v>Good</v>
      </c>
      <c r="P1483" s="27">
        <f t="shared" si="50"/>
        <v>1202</v>
      </c>
      <c r="Q1483" s="25">
        <f t="shared" si="51"/>
        <v>1202</v>
      </c>
    </row>
    <row r="1484" spans="6:17" ht="15.75" customHeight="1" x14ac:dyDescent="0.2">
      <c r="F1484" s="16">
        <v>44375.523235373061</v>
      </c>
      <c r="G1484" s="34">
        <v>44378.132356260852</v>
      </c>
      <c r="H1484" s="27">
        <v>1278</v>
      </c>
      <c r="I1484" s="27">
        <f t="shared" si="45"/>
        <v>-764.65463351210815</v>
      </c>
      <c r="J1484" s="27">
        <f t="shared" si="46"/>
        <v>4310.30272735375</v>
      </c>
      <c r="K1484" s="26" t="str">
        <f t="shared" si="52"/>
        <v>Good</v>
      </c>
      <c r="L1484" s="25">
        <f t="shared" si="53"/>
        <v>1278</v>
      </c>
      <c r="M1484" s="25">
        <f t="shared" si="47"/>
        <v>674.62057901529738</v>
      </c>
      <c r="N1484" s="27">
        <f t="shared" si="48"/>
        <v>2778.601708374732</v>
      </c>
      <c r="O1484" s="12" t="str">
        <f t="shared" si="49"/>
        <v>Good</v>
      </c>
      <c r="P1484" s="27">
        <f t="shared" si="50"/>
        <v>1278</v>
      </c>
      <c r="Q1484" s="25">
        <f t="shared" si="51"/>
        <v>1278</v>
      </c>
    </row>
    <row r="1485" spans="6:17" ht="15.75" customHeight="1" x14ac:dyDescent="0.2">
      <c r="F1485" s="16">
        <v>44372.743600522757</v>
      </c>
      <c r="G1485" s="34">
        <v>44377.533169887851</v>
      </c>
      <c r="H1485" s="27">
        <v>1111</v>
      </c>
      <c r="I1485" s="27">
        <f t="shared" si="45"/>
        <v>-764.65463351210815</v>
      </c>
      <c r="J1485" s="27">
        <f t="shared" si="46"/>
        <v>4310.30272735375</v>
      </c>
      <c r="K1485" s="26" t="str">
        <f t="shared" si="52"/>
        <v>Good</v>
      </c>
      <c r="L1485" s="25">
        <f t="shared" si="53"/>
        <v>1111</v>
      </c>
      <c r="M1485" s="25">
        <f t="shared" si="47"/>
        <v>674.62057901529738</v>
      </c>
      <c r="N1485" s="27">
        <f t="shared" si="48"/>
        <v>2778.601708374732</v>
      </c>
      <c r="O1485" s="12" t="str">
        <f t="shared" si="49"/>
        <v>Good</v>
      </c>
      <c r="P1485" s="27">
        <f t="shared" si="50"/>
        <v>1111</v>
      </c>
      <c r="Q1485" s="25">
        <f t="shared" si="51"/>
        <v>1111</v>
      </c>
    </row>
    <row r="1486" spans="6:17" ht="15.75" customHeight="1" x14ac:dyDescent="0.2">
      <c r="F1486" s="16">
        <v>44372.181175175552</v>
      </c>
      <c r="G1486" s="34">
        <v>44376.969045530866</v>
      </c>
      <c r="H1486" s="27">
        <v>1133</v>
      </c>
      <c r="I1486" s="27">
        <f t="shared" si="45"/>
        <v>-764.65463351210815</v>
      </c>
      <c r="J1486" s="27">
        <f t="shared" si="46"/>
        <v>4310.30272735375</v>
      </c>
      <c r="K1486" s="26" t="str">
        <f t="shared" si="52"/>
        <v>Good</v>
      </c>
      <c r="L1486" s="25">
        <f t="shared" si="53"/>
        <v>1133</v>
      </c>
      <c r="M1486" s="25">
        <f t="shared" si="47"/>
        <v>674.62057901529738</v>
      </c>
      <c r="N1486" s="27">
        <f t="shared" si="48"/>
        <v>2778.601708374732</v>
      </c>
      <c r="O1486" s="12" t="str">
        <f t="shared" si="49"/>
        <v>Good</v>
      </c>
      <c r="P1486" s="27">
        <f t="shared" si="50"/>
        <v>1133</v>
      </c>
      <c r="Q1486" s="25">
        <f t="shared" si="51"/>
        <v>1133</v>
      </c>
    </row>
    <row r="1487" spans="6:17" ht="15.75" customHeight="1" x14ac:dyDescent="0.2">
      <c r="F1487" s="16">
        <v>44371.610381140788</v>
      </c>
      <c r="G1487" s="34">
        <v>44376.395934739783</v>
      </c>
      <c r="H1487" s="27">
        <v>1184</v>
      </c>
      <c r="I1487" s="27">
        <f t="shared" si="45"/>
        <v>-764.65463351210815</v>
      </c>
      <c r="J1487" s="27">
        <f t="shared" si="46"/>
        <v>4310.30272735375</v>
      </c>
      <c r="K1487" s="26" t="str">
        <f t="shared" si="52"/>
        <v>Good</v>
      </c>
      <c r="L1487" s="25">
        <f t="shared" si="53"/>
        <v>1184</v>
      </c>
      <c r="M1487" s="25">
        <f t="shared" si="47"/>
        <v>674.62057901529738</v>
      </c>
      <c r="N1487" s="27">
        <f t="shared" si="48"/>
        <v>2778.601708374732</v>
      </c>
      <c r="O1487" s="12" t="str">
        <f t="shared" si="49"/>
        <v>Good</v>
      </c>
      <c r="P1487" s="27">
        <f t="shared" si="50"/>
        <v>1184</v>
      </c>
      <c r="Q1487" s="25">
        <f t="shared" si="51"/>
        <v>1184</v>
      </c>
    </row>
    <row r="1488" spans="6:17" ht="15.75" customHeight="1" x14ac:dyDescent="0.2">
      <c r="F1488" s="16">
        <v>44371.063562282012</v>
      </c>
      <c r="G1488" s="34">
        <v>44375.818184746451</v>
      </c>
      <c r="H1488" s="27">
        <v>1213</v>
      </c>
      <c r="I1488" s="27">
        <f t="shared" si="45"/>
        <v>-764.65463351210815</v>
      </c>
      <c r="J1488" s="27">
        <f t="shared" si="46"/>
        <v>4310.30272735375</v>
      </c>
      <c r="K1488" s="26" t="str">
        <f t="shared" si="52"/>
        <v>Good</v>
      </c>
      <c r="L1488" s="25">
        <f t="shared" si="53"/>
        <v>1213</v>
      </c>
      <c r="M1488" s="25">
        <f t="shared" si="47"/>
        <v>674.62057901529738</v>
      </c>
      <c r="N1488" s="27">
        <f t="shared" si="48"/>
        <v>2778.601708374732</v>
      </c>
      <c r="O1488" s="12" t="str">
        <f t="shared" si="49"/>
        <v>Good</v>
      </c>
      <c r="P1488" s="27">
        <f t="shared" si="50"/>
        <v>1213</v>
      </c>
      <c r="Q1488" s="25">
        <f t="shared" si="51"/>
        <v>1213</v>
      </c>
    </row>
    <row r="1489" spans="6:17" ht="15.75" customHeight="1" x14ac:dyDescent="0.2">
      <c r="F1489" s="16">
        <v>44370.500746647907</v>
      </c>
      <c r="G1489" s="34">
        <v>44375.275339412787</v>
      </c>
      <c r="H1489" s="27">
        <v>1149</v>
      </c>
      <c r="I1489" s="27">
        <f t="shared" si="45"/>
        <v>-764.65463351210815</v>
      </c>
      <c r="J1489" s="27">
        <f t="shared" si="46"/>
        <v>4310.30272735375</v>
      </c>
      <c r="K1489" s="26" t="str">
        <f t="shared" si="52"/>
        <v>Good</v>
      </c>
      <c r="L1489" s="25">
        <f t="shared" si="53"/>
        <v>1149</v>
      </c>
      <c r="M1489" s="25">
        <f t="shared" si="47"/>
        <v>674.62057901529738</v>
      </c>
      <c r="N1489" s="27">
        <f t="shared" si="48"/>
        <v>2778.601708374732</v>
      </c>
      <c r="O1489" s="12" t="str">
        <f t="shared" si="49"/>
        <v>Good</v>
      </c>
      <c r="P1489" s="27">
        <f t="shared" si="50"/>
        <v>1149</v>
      </c>
      <c r="Q1489" s="25">
        <f t="shared" si="51"/>
        <v>1149</v>
      </c>
    </row>
    <row r="1490" spans="6:17" ht="15.75" customHeight="1" x14ac:dyDescent="0.2">
      <c r="F1490" s="16">
        <v>44369.910835148396</v>
      </c>
      <c r="G1490" s="34">
        <v>44372.994484725248</v>
      </c>
      <c r="H1490" s="27">
        <v>1308</v>
      </c>
      <c r="I1490" s="27">
        <f t="shared" si="45"/>
        <v>-764.65463351210815</v>
      </c>
      <c r="J1490" s="27">
        <f t="shared" si="46"/>
        <v>4310.30272735375</v>
      </c>
      <c r="K1490" s="26" t="str">
        <f t="shared" si="52"/>
        <v>Good</v>
      </c>
      <c r="L1490" s="25">
        <f t="shared" si="53"/>
        <v>1308</v>
      </c>
      <c r="M1490" s="25">
        <f t="shared" si="47"/>
        <v>674.62057901529738</v>
      </c>
      <c r="N1490" s="27">
        <f t="shared" si="48"/>
        <v>2778.601708374732</v>
      </c>
      <c r="O1490" s="12" t="str">
        <f t="shared" si="49"/>
        <v>Good</v>
      </c>
      <c r="P1490" s="27">
        <f t="shared" si="50"/>
        <v>1308</v>
      </c>
      <c r="Q1490" s="25">
        <f t="shared" si="51"/>
        <v>1308</v>
      </c>
    </row>
    <row r="1491" spans="6:17" ht="15.75" customHeight="1" x14ac:dyDescent="0.2">
      <c r="F1491" s="16">
        <v>44369.336378259824</v>
      </c>
      <c r="G1491" s="34">
        <v>44372.423582509771</v>
      </c>
      <c r="H1491" s="27">
        <v>1236</v>
      </c>
      <c r="I1491" s="27">
        <f t="shared" si="45"/>
        <v>-764.65463351210815</v>
      </c>
      <c r="J1491" s="27">
        <f t="shared" si="46"/>
        <v>4310.30272735375</v>
      </c>
      <c r="K1491" s="26" t="str">
        <f t="shared" si="52"/>
        <v>Good</v>
      </c>
      <c r="L1491" s="25">
        <f t="shared" si="53"/>
        <v>1236</v>
      </c>
      <c r="M1491" s="25">
        <f t="shared" si="47"/>
        <v>674.62057901529738</v>
      </c>
      <c r="N1491" s="27">
        <f t="shared" si="48"/>
        <v>2778.601708374732</v>
      </c>
      <c r="O1491" s="12" t="str">
        <f t="shared" si="49"/>
        <v>Good</v>
      </c>
      <c r="P1491" s="27">
        <f t="shared" si="50"/>
        <v>1236</v>
      </c>
      <c r="Q1491" s="25">
        <f t="shared" si="51"/>
        <v>1236</v>
      </c>
    </row>
    <row r="1492" spans="6:17" ht="15.75" customHeight="1" x14ac:dyDescent="0.2">
      <c r="F1492" s="16">
        <v>44368.797806233102</v>
      </c>
      <c r="G1492" s="34">
        <v>44371.860028561809</v>
      </c>
      <c r="H1492" s="27">
        <v>1159</v>
      </c>
      <c r="I1492" s="27">
        <f t="shared" si="45"/>
        <v>-764.65463351210815</v>
      </c>
      <c r="J1492" s="27">
        <f t="shared" si="46"/>
        <v>4310.30272735375</v>
      </c>
      <c r="K1492" s="26" t="str">
        <f t="shared" si="52"/>
        <v>Good</v>
      </c>
      <c r="L1492" s="25">
        <f t="shared" si="53"/>
        <v>1159</v>
      </c>
      <c r="M1492" s="25">
        <f t="shared" si="47"/>
        <v>674.62057901529738</v>
      </c>
      <c r="N1492" s="27">
        <f t="shared" si="48"/>
        <v>2778.601708374732</v>
      </c>
      <c r="O1492" s="12" t="str">
        <f t="shared" si="49"/>
        <v>Good</v>
      </c>
      <c r="P1492" s="27">
        <f t="shared" si="50"/>
        <v>1159</v>
      </c>
      <c r="Q1492" s="25">
        <f t="shared" si="51"/>
        <v>1159</v>
      </c>
    </row>
    <row r="1493" spans="6:17" ht="15.75" customHeight="1" x14ac:dyDescent="0.2">
      <c r="F1493" s="16">
        <v>44368.219633130218</v>
      </c>
      <c r="G1493" s="34">
        <v>44371.320116982897</v>
      </c>
      <c r="H1493" s="27">
        <v>1287</v>
      </c>
      <c r="I1493" s="27">
        <f t="shared" si="45"/>
        <v>-764.65463351210815</v>
      </c>
      <c r="J1493" s="27">
        <f t="shared" si="46"/>
        <v>4310.30272735375</v>
      </c>
      <c r="K1493" s="26" t="str">
        <f t="shared" si="52"/>
        <v>Good</v>
      </c>
      <c r="L1493" s="25">
        <f t="shared" si="53"/>
        <v>1287</v>
      </c>
      <c r="M1493" s="25">
        <f t="shared" si="47"/>
        <v>674.62057901529738</v>
      </c>
      <c r="N1493" s="27">
        <f t="shared" si="48"/>
        <v>2778.601708374732</v>
      </c>
      <c r="O1493" s="12" t="str">
        <f t="shared" si="49"/>
        <v>Good</v>
      </c>
      <c r="P1493" s="27">
        <f t="shared" si="50"/>
        <v>1287</v>
      </c>
      <c r="Q1493" s="25">
        <f t="shared" si="51"/>
        <v>1287</v>
      </c>
    </row>
    <row r="1494" spans="6:17" ht="15.75" customHeight="1" x14ac:dyDescent="0.2">
      <c r="F1494" s="16">
        <v>44365.987173942107</v>
      </c>
      <c r="G1494" s="34">
        <v>44370.716520275964</v>
      </c>
      <c r="H1494" s="27">
        <v>1197</v>
      </c>
      <c r="I1494" s="27">
        <f t="shared" si="45"/>
        <v>-764.65463351210815</v>
      </c>
      <c r="J1494" s="27">
        <f t="shared" si="46"/>
        <v>4310.30272735375</v>
      </c>
      <c r="K1494" s="26" t="str">
        <f t="shared" si="52"/>
        <v>Good</v>
      </c>
      <c r="L1494" s="25">
        <f t="shared" si="53"/>
        <v>1197</v>
      </c>
      <c r="M1494" s="25">
        <f t="shared" si="47"/>
        <v>674.62057901529738</v>
      </c>
      <c r="N1494" s="27">
        <f t="shared" si="48"/>
        <v>2778.601708374732</v>
      </c>
      <c r="O1494" s="12" t="str">
        <f t="shared" si="49"/>
        <v>Good</v>
      </c>
      <c r="P1494" s="27">
        <f t="shared" si="50"/>
        <v>1197</v>
      </c>
      <c r="Q1494" s="25">
        <f t="shared" si="51"/>
        <v>1197</v>
      </c>
    </row>
    <row r="1495" spans="6:17" ht="15.75" customHeight="1" x14ac:dyDescent="0.2">
      <c r="F1495" s="16">
        <v>44365.432664185995</v>
      </c>
      <c r="G1495" s="34">
        <v>44370.124113706595</v>
      </c>
      <c r="H1495" s="27">
        <v>1284</v>
      </c>
      <c r="I1495" s="27">
        <f t="shared" si="45"/>
        <v>-764.65463351210815</v>
      </c>
      <c r="J1495" s="27">
        <f t="shared" si="46"/>
        <v>4310.30272735375</v>
      </c>
      <c r="K1495" s="26" t="str">
        <f t="shared" si="52"/>
        <v>Good</v>
      </c>
      <c r="L1495" s="25">
        <f t="shared" si="53"/>
        <v>1284</v>
      </c>
      <c r="M1495" s="25">
        <f t="shared" si="47"/>
        <v>674.62057901529738</v>
      </c>
      <c r="N1495" s="27">
        <f t="shared" si="48"/>
        <v>2778.601708374732</v>
      </c>
      <c r="O1495" s="12" t="str">
        <f t="shared" si="49"/>
        <v>Good</v>
      </c>
      <c r="P1495" s="27">
        <f t="shared" si="50"/>
        <v>1284</v>
      </c>
      <c r="Q1495" s="25">
        <f t="shared" si="51"/>
        <v>1284</v>
      </c>
    </row>
    <row r="1496" spans="6:17" ht="15.75" customHeight="1" x14ac:dyDescent="0.2">
      <c r="F1496" s="16">
        <v>44364.85285526378</v>
      </c>
      <c r="G1496" s="34">
        <v>44369.595526908546</v>
      </c>
      <c r="H1496" s="27">
        <v>1264</v>
      </c>
      <c r="I1496" s="27">
        <f t="shared" si="45"/>
        <v>-764.65463351210815</v>
      </c>
      <c r="J1496" s="27">
        <f t="shared" si="46"/>
        <v>4310.30272735375</v>
      </c>
      <c r="K1496" s="26" t="str">
        <f t="shared" si="52"/>
        <v>Good</v>
      </c>
      <c r="L1496" s="25">
        <f t="shared" si="53"/>
        <v>1264</v>
      </c>
      <c r="M1496" s="25">
        <f t="shared" si="47"/>
        <v>674.62057901529738</v>
      </c>
      <c r="N1496" s="27">
        <f t="shared" si="48"/>
        <v>2778.601708374732</v>
      </c>
      <c r="O1496" s="12" t="str">
        <f t="shared" si="49"/>
        <v>Good</v>
      </c>
      <c r="P1496" s="27">
        <f t="shared" si="50"/>
        <v>1264</v>
      </c>
      <c r="Q1496" s="25">
        <f t="shared" si="51"/>
        <v>1264</v>
      </c>
    </row>
    <row r="1497" spans="6:17" ht="15.75" customHeight="1" x14ac:dyDescent="0.2">
      <c r="F1497" s="16">
        <v>44364.288246425727</v>
      </c>
      <c r="G1497" s="34">
        <v>44369.055474332061</v>
      </c>
      <c r="H1497" s="27">
        <v>1457</v>
      </c>
      <c r="I1497" s="27">
        <f t="shared" si="45"/>
        <v>-764.65463351210815</v>
      </c>
      <c r="J1497" s="27">
        <f t="shared" si="46"/>
        <v>4310.30272735375</v>
      </c>
      <c r="K1497" s="26" t="str">
        <f t="shared" si="52"/>
        <v>Good</v>
      </c>
      <c r="L1497" s="25">
        <f t="shared" si="53"/>
        <v>1457</v>
      </c>
      <c r="M1497" s="25">
        <f t="shared" si="47"/>
        <v>674.62057901529738</v>
      </c>
      <c r="N1497" s="27">
        <f t="shared" si="48"/>
        <v>2778.601708374732</v>
      </c>
      <c r="O1497" s="12" t="str">
        <f t="shared" si="49"/>
        <v>Good</v>
      </c>
      <c r="P1497" s="27">
        <f t="shared" si="50"/>
        <v>1457</v>
      </c>
      <c r="Q1497" s="25">
        <f t="shared" si="51"/>
        <v>1457</v>
      </c>
    </row>
    <row r="1498" spans="6:17" ht="15.75" customHeight="1" x14ac:dyDescent="0.2">
      <c r="F1498" s="16">
        <v>44363.748103878592</v>
      </c>
      <c r="G1498" s="34">
        <v>44368.498387985484</v>
      </c>
      <c r="H1498" s="27">
        <v>1273</v>
      </c>
      <c r="I1498" s="27">
        <f t="shared" si="45"/>
        <v>-764.65463351210815</v>
      </c>
      <c r="J1498" s="27">
        <f t="shared" si="46"/>
        <v>4310.30272735375</v>
      </c>
      <c r="K1498" s="26" t="str">
        <f t="shared" si="52"/>
        <v>Good</v>
      </c>
      <c r="L1498" s="25">
        <f t="shared" si="53"/>
        <v>1273</v>
      </c>
      <c r="M1498" s="25">
        <f t="shared" si="47"/>
        <v>674.62057901529738</v>
      </c>
      <c r="N1498" s="27">
        <f t="shared" si="48"/>
        <v>2778.601708374732</v>
      </c>
      <c r="O1498" s="12" t="str">
        <f t="shared" si="49"/>
        <v>Good</v>
      </c>
      <c r="P1498" s="27">
        <f t="shared" si="50"/>
        <v>1273</v>
      </c>
      <c r="Q1498" s="25">
        <f t="shared" si="51"/>
        <v>1273</v>
      </c>
    </row>
    <row r="1499" spans="6:17" ht="15.75" customHeight="1" x14ac:dyDescent="0.2">
      <c r="F1499" s="16">
        <v>44363.144463082186</v>
      </c>
      <c r="G1499" s="34">
        <v>44365.708205275259</v>
      </c>
      <c r="H1499" s="27">
        <v>1285</v>
      </c>
      <c r="I1499" s="27">
        <f t="shared" si="45"/>
        <v>-764.65463351210815</v>
      </c>
      <c r="J1499" s="27">
        <f t="shared" si="46"/>
        <v>4310.30272735375</v>
      </c>
      <c r="K1499" s="26" t="str">
        <f t="shared" si="52"/>
        <v>Good</v>
      </c>
      <c r="L1499" s="25">
        <f t="shared" si="53"/>
        <v>1285</v>
      </c>
      <c r="M1499" s="25">
        <f t="shared" si="47"/>
        <v>674.62057901529738</v>
      </c>
      <c r="N1499" s="27">
        <f t="shared" si="48"/>
        <v>2778.601708374732</v>
      </c>
      <c r="O1499" s="12" t="str">
        <f t="shared" si="49"/>
        <v>Good</v>
      </c>
      <c r="P1499" s="27">
        <f t="shared" si="50"/>
        <v>1285</v>
      </c>
      <c r="Q1499" s="25">
        <f t="shared" si="51"/>
        <v>1285</v>
      </c>
    </row>
    <row r="1500" spans="6:17" ht="15.75" customHeight="1" x14ac:dyDescent="0.2">
      <c r="F1500" s="16">
        <v>44362.548358017957</v>
      </c>
      <c r="G1500" s="34">
        <v>44365.097520892617</v>
      </c>
      <c r="H1500" s="27">
        <v>1261</v>
      </c>
      <c r="I1500" s="27">
        <f t="shared" si="45"/>
        <v>-764.65463351210815</v>
      </c>
      <c r="J1500" s="27">
        <f t="shared" si="46"/>
        <v>4310.30272735375</v>
      </c>
      <c r="K1500" s="26" t="str">
        <f t="shared" si="52"/>
        <v>Good</v>
      </c>
      <c r="L1500" s="25">
        <f t="shared" si="53"/>
        <v>1261</v>
      </c>
      <c r="M1500" s="25">
        <f t="shared" si="47"/>
        <v>674.62057901529738</v>
      </c>
      <c r="N1500" s="27">
        <f t="shared" si="48"/>
        <v>2778.601708374732</v>
      </c>
      <c r="O1500" s="12" t="str">
        <f t="shared" si="49"/>
        <v>Good</v>
      </c>
      <c r="P1500" s="27">
        <f t="shared" si="50"/>
        <v>1261</v>
      </c>
      <c r="Q1500" s="25">
        <f t="shared" si="51"/>
        <v>1261</v>
      </c>
    </row>
    <row r="1501" spans="6:17" ht="15.75" customHeight="1" x14ac:dyDescent="0.2">
      <c r="F1501" s="16">
        <v>44362.006961790299</v>
      </c>
      <c r="G1501" s="34">
        <v>44364.494401663025</v>
      </c>
      <c r="H1501" s="27">
        <v>1431</v>
      </c>
      <c r="I1501" s="27">
        <f t="shared" si="45"/>
        <v>-764.65463351210815</v>
      </c>
      <c r="J1501" s="27">
        <f t="shared" si="46"/>
        <v>4310.30272735375</v>
      </c>
      <c r="K1501" s="26" t="str">
        <f t="shared" si="52"/>
        <v>Good</v>
      </c>
      <c r="L1501" s="25">
        <f t="shared" si="53"/>
        <v>1431</v>
      </c>
      <c r="M1501" s="25">
        <f t="shared" si="47"/>
        <v>674.62057901529738</v>
      </c>
      <c r="N1501" s="27">
        <f t="shared" si="48"/>
        <v>2778.601708374732</v>
      </c>
      <c r="O1501" s="12" t="str">
        <f t="shared" si="49"/>
        <v>Good</v>
      </c>
      <c r="P1501" s="27">
        <f t="shared" si="50"/>
        <v>1431</v>
      </c>
      <c r="Q1501" s="25">
        <f t="shared" si="51"/>
        <v>1431</v>
      </c>
    </row>
    <row r="1502" spans="6:17" ht="15.75" customHeight="1" x14ac:dyDescent="0.2">
      <c r="F1502" s="16">
        <v>44361.404915299296</v>
      </c>
      <c r="G1502" s="34">
        <v>44363.957504858656</v>
      </c>
      <c r="H1502" s="27">
        <v>1310</v>
      </c>
      <c r="I1502" s="27">
        <f t="shared" si="45"/>
        <v>-764.65463351210815</v>
      </c>
      <c r="J1502" s="27">
        <f t="shared" si="46"/>
        <v>4310.30272735375</v>
      </c>
      <c r="K1502" s="26" t="str">
        <f t="shared" si="52"/>
        <v>Good</v>
      </c>
      <c r="L1502" s="25">
        <f t="shared" si="53"/>
        <v>1310</v>
      </c>
      <c r="M1502" s="25">
        <f t="shared" si="47"/>
        <v>674.62057901529738</v>
      </c>
      <c r="N1502" s="27">
        <f t="shared" si="48"/>
        <v>2778.601708374732</v>
      </c>
      <c r="O1502" s="12" t="str">
        <f t="shared" si="49"/>
        <v>Good</v>
      </c>
      <c r="P1502" s="27">
        <f t="shared" si="50"/>
        <v>1310</v>
      </c>
      <c r="Q1502" s="25">
        <f t="shared" si="51"/>
        <v>1310</v>
      </c>
    </row>
    <row r="1503" spans="6:17" ht="15.75" customHeight="1" x14ac:dyDescent="0.2">
      <c r="F1503" s="16">
        <v>44358.548199467092</v>
      </c>
      <c r="G1503" s="34">
        <v>44363.353842651435</v>
      </c>
      <c r="H1503" s="27">
        <v>1338</v>
      </c>
      <c r="I1503" s="27">
        <f t="shared" si="45"/>
        <v>-764.65463351210815</v>
      </c>
      <c r="J1503" s="27">
        <f t="shared" si="46"/>
        <v>4310.30272735375</v>
      </c>
      <c r="K1503" s="26" t="str">
        <f t="shared" si="52"/>
        <v>Good</v>
      </c>
      <c r="L1503" s="25">
        <f t="shared" si="53"/>
        <v>1338</v>
      </c>
      <c r="M1503" s="25">
        <f t="shared" si="47"/>
        <v>674.62057901529738</v>
      </c>
      <c r="N1503" s="27">
        <f t="shared" si="48"/>
        <v>2778.601708374732</v>
      </c>
      <c r="O1503" s="12" t="str">
        <f t="shared" si="49"/>
        <v>Good</v>
      </c>
      <c r="P1503" s="27">
        <f t="shared" si="50"/>
        <v>1338</v>
      </c>
      <c r="Q1503" s="25">
        <f t="shared" si="51"/>
        <v>1338</v>
      </c>
    </row>
    <row r="1504" spans="6:17" ht="15.75" customHeight="1" x14ac:dyDescent="0.2">
      <c r="F1504" s="16">
        <v>44357.941533840727</v>
      </c>
      <c r="G1504" s="34">
        <v>44362.76552144577</v>
      </c>
      <c r="H1504" s="27">
        <v>1358</v>
      </c>
      <c r="I1504" s="27">
        <f t="shared" si="45"/>
        <v>-764.65463351210815</v>
      </c>
      <c r="J1504" s="27">
        <f t="shared" si="46"/>
        <v>4310.30272735375</v>
      </c>
      <c r="K1504" s="26" t="str">
        <f t="shared" si="52"/>
        <v>Good</v>
      </c>
      <c r="L1504" s="25">
        <f t="shared" si="53"/>
        <v>1358</v>
      </c>
      <c r="M1504" s="25">
        <f t="shared" si="47"/>
        <v>674.62057901529738</v>
      </c>
      <c r="N1504" s="27">
        <f t="shared" si="48"/>
        <v>2778.601708374732</v>
      </c>
      <c r="O1504" s="12" t="str">
        <f t="shared" si="49"/>
        <v>Good</v>
      </c>
      <c r="P1504" s="27">
        <f t="shared" si="50"/>
        <v>1358</v>
      </c>
      <c r="Q1504" s="25">
        <f t="shared" si="51"/>
        <v>1358</v>
      </c>
    </row>
    <row r="1505" spans="6:17" ht="15.75" customHeight="1" x14ac:dyDescent="0.2">
      <c r="F1505" s="16">
        <v>44357.388159268885</v>
      </c>
      <c r="G1505" s="34">
        <v>44362.161593501572</v>
      </c>
      <c r="H1505" s="27">
        <v>1523</v>
      </c>
      <c r="I1505" s="27">
        <f t="shared" si="45"/>
        <v>-764.65463351210815</v>
      </c>
      <c r="J1505" s="27">
        <f t="shared" si="46"/>
        <v>4310.30272735375</v>
      </c>
      <c r="K1505" s="26" t="str">
        <f t="shared" si="52"/>
        <v>Good</v>
      </c>
      <c r="L1505" s="25">
        <f t="shared" si="53"/>
        <v>1523</v>
      </c>
      <c r="M1505" s="25">
        <f t="shared" si="47"/>
        <v>674.62057901529738</v>
      </c>
      <c r="N1505" s="27">
        <f t="shared" si="48"/>
        <v>2778.601708374732</v>
      </c>
      <c r="O1505" s="12" t="str">
        <f t="shared" si="49"/>
        <v>Good</v>
      </c>
      <c r="P1505" s="27">
        <f t="shared" si="50"/>
        <v>1523</v>
      </c>
      <c r="Q1505" s="25">
        <f t="shared" si="51"/>
        <v>1523</v>
      </c>
    </row>
    <row r="1506" spans="6:17" ht="15.75" customHeight="1" x14ac:dyDescent="0.2">
      <c r="F1506" s="16">
        <v>44356.776780685825</v>
      </c>
      <c r="G1506" s="34">
        <v>44361.573227816392</v>
      </c>
      <c r="H1506" s="27">
        <v>1507</v>
      </c>
      <c r="I1506" s="27">
        <f t="shared" si="45"/>
        <v>-764.65463351210815</v>
      </c>
      <c r="J1506" s="27">
        <f t="shared" si="46"/>
        <v>4310.30272735375</v>
      </c>
      <c r="K1506" s="26" t="str">
        <f t="shared" si="52"/>
        <v>Good</v>
      </c>
      <c r="L1506" s="25">
        <f t="shared" si="53"/>
        <v>1507</v>
      </c>
      <c r="M1506" s="25">
        <f t="shared" si="47"/>
        <v>674.62057901529738</v>
      </c>
      <c r="N1506" s="27">
        <f t="shared" si="48"/>
        <v>2778.601708374732</v>
      </c>
      <c r="O1506" s="12" t="str">
        <f t="shared" si="49"/>
        <v>Good</v>
      </c>
      <c r="P1506" s="27">
        <f t="shared" si="50"/>
        <v>1507</v>
      </c>
      <c r="Q1506" s="25">
        <f t="shared" si="51"/>
        <v>1507</v>
      </c>
    </row>
    <row r="1507" spans="6:17" ht="15.75" customHeight="1" x14ac:dyDescent="0.2">
      <c r="F1507" s="16">
        <v>44356.236294103124</v>
      </c>
      <c r="G1507" s="34">
        <v>44361.029079389438</v>
      </c>
      <c r="H1507" s="27">
        <v>1438</v>
      </c>
      <c r="I1507" s="27">
        <f t="shared" si="45"/>
        <v>-764.65463351210815</v>
      </c>
      <c r="J1507" s="27">
        <f t="shared" si="46"/>
        <v>4310.30272735375</v>
      </c>
      <c r="K1507" s="26" t="str">
        <f t="shared" si="52"/>
        <v>Good</v>
      </c>
      <c r="L1507" s="25">
        <f t="shared" si="53"/>
        <v>1438</v>
      </c>
      <c r="M1507" s="25">
        <f t="shared" si="47"/>
        <v>674.62057901529738</v>
      </c>
      <c r="N1507" s="27">
        <f t="shared" si="48"/>
        <v>2778.601708374732</v>
      </c>
      <c r="O1507" s="12" t="str">
        <f t="shared" si="49"/>
        <v>Good</v>
      </c>
      <c r="P1507" s="27">
        <f t="shared" si="50"/>
        <v>1438</v>
      </c>
      <c r="Q1507" s="25">
        <f t="shared" si="51"/>
        <v>1438</v>
      </c>
    </row>
    <row r="1508" spans="6:17" ht="15.75" customHeight="1" x14ac:dyDescent="0.2">
      <c r="F1508" s="16">
        <v>44355.645907201884</v>
      </c>
      <c r="G1508" s="34">
        <v>44358.805573227997</v>
      </c>
      <c r="H1508" s="27">
        <v>1272</v>
      </c>
      <c r="I1508" s="27">
        <f t="shared" si="45"/>
        <v>-764.65463351210815</v>
      </c>
      <c r="J1508" s="27">
        <f t="shared" si="46"/>
        <v>4310.30272735375</v>
      </c>
      <c r="K1508" s="26" t="str">
        <f t="shared" si="52"/>
        <v>Good</v>
      </c>
      <c r="L1508" s="25">
        <f t="shared" si="53"/>
        <v>1272</v>
      </c>
      <c r="M1508" s="25">
        <f t="shared" si="47"/>
        <v>674.62057901529738</v>
      </c>
      <c r="N1508" s="27">
        <f t="shared" si="48"/>
        <v>2778.601708374732</v>
      </c>
      <c r="O1508" s="12" t="str">
        <f t="shared" si="49"/>
        <v>Good</v>
      </c>
      <c r="P1508" s="27">
        <f t="shared" si="50"/>
        <v>1272</v>
      </c>
      <c r="Q1508" s="25">
        <f t="shared" si="51"/>
        <v>1272</v>
      </c>
    </row>
    <row r="1509" spans="6:17" ht="15.75" customHeight="1" x14ac:dyDescent="0.2">
      <c r="F1509" s="16">
        <v>44355.063016767883</v>
      </c>
      <c r="G1509" s="34">
        <v>44358.230811420908</v>
      </c>
      <c r="H1509" s="27">
        <v>1484</v>
      </c>
      <c r="I1509" s="27">
        <f t="shared" si="45"/>
        <v>-764.65463351210815</v>
      </c>
      <c r="J1509" s="27">
        <f t="shared" si="46"/>
        <v>4310.30272735375</v>
      </c>
      <c r="K1509" s="26" t="str">
        <f t="shared" si="52"/>
        <v>Good</v>
      </c>
      <c r="L1509" s="25">
        <f t="shared" si="53"/>
        <v>1484</v>
      </c>
      <c r="M1509" s="25">
        <f t="shared" si="47"/>
        <v>674.62057901529738</v>
      </c>
      <c r="N1509" s="27">
        <f t="shared" si="48"/>
        <v>2778.601708374732</v>
      </c>
      <c r="O1509" s="12" t="str">
        <f t="shared" si="49"/>
        <v>Good</v>
      </c>
      <c r="P1509" s="27">
        <f t="shared" si="50"/>
        <v>1484</v>
      </c>
      <c r="Q1509" s="25">
        <f t="shared" si="51"/>
        <v>1484</v>
      </c>
    </row>
    <row r="1510" spans="6:17" ht="15.75" customHeight="1" x14ac:dyDescent="0.2">
      <c r="F1510" s="16">
        <v>44354.518968070559</v>
      </c>
      <c r="G1510" s="34">
        <v>44357.652100367348</v>
      </c>
      <c r="H1510" s="27">
        <v>1395</v>
      </c>
      <c r="I1510" s="27">
        <f t="shared" si="45"/>
        <v>-764.65463351210815</v>
      </c>
      <c r="J1510" s="27">
        <f t="shared" si="46"/>
        <v>4310.30272735375</v>
      </c>
      <c r="K1510" s="26" t="str">
        <f t="shared" si="52"/>
        <v>Good</v>
      </c>
      <c r="L1510" s="25">
        <f t="shared" si="53"/>
        <v>1395</v>
      </c>
      <c r="M1510" s="25">
        <f t="shared" si="47"/>
        <v>674.62057901529738</v>
      </c>
      <c r="N1510" s="27">
        <f t="shared" si="48"/>
        <v>2778.601708374732</v>
      </c>
      <c r="O1510" s="12" t="str">
        <f t="shared" si="49"/>
        <v>Good</v>
      </c>
      <c r="P1510" s="27">
        <f t="shared" si="50"/>
        <v>1395</v>
      </c>
      <c r="Q1510" s="25">
        <f t="shared" si="51"/>
        <v>1395</v>
      </c>
    </row>
    <row r="1511" spans="6:17" ht="15.75" customHeight="1" x14ac:dyDescent="0.2">
      <c r="F1511" s="16">
        <v>44351.650438628698</v>
      </c>
      <c r="G1511" s="34">
        <v>44357.118478536002</v>
      </c>
      <c r="H1511" s="27">
        <v>1288</v>
      </c>
      <c r="I1511" s="27">
        <f t="shared" si="45"/>
        <v>-764.65463351210815</v>
      </c>
      <c r="J1511" s="27">
        <f t="shared" si="46"/>
        <v>4310.30272735375</v>
      </c>
      <c r="K1511" s="26" t="str">
        <f t="shared" si="52"/>
        <v>Good</v>
      </c>
      <c r="L1511" s="25">
        <f t="shared" si="53"/>
        <v>1288</v>
      </c>
      <c r="M1511" s="25">
        <f t="shared" si="47"/>
        <v>674.62057901529738</v>
      </c>
      <c r="N1511" s="27">
        <f t="shared" si="48"/>
        <v>2778.601708374732</v>
      </c>
      <c r="O1511" s="12" t="str">
        <f t="shared" si="49"/>
        <v>Good</v>
      </c>
      <c r="P1511" s="27">
        <f t="shared" si="50"/>
        <v>1288</v>
      </c>
      <c r="Q1511" s="25">
        <f t="shared" si="51"/>
        <v>1288</v>
      </c>
    </row>
    <row r="1512" spans="6:17" ht="15.75" customHeight="1" x14ac:dyDescent="0.2">
      <c r="F1512" s="16">
        <v>44351.057912267381</v>
      </c>
      <c r="G1512" s="34">
        <v>44356.557476250651</v>
      </c>
      <c r="H1512" s="27">
        <v>1514</v>
      </c>
      <c r="I1512" s="27">
        <f t="shared" si="45"/>
        <v>-764.65463351210815</v>
      </c>
      <c r="J1512" s="27">
        <f t="shared" si="46"/>
        <v>4310.30272735375</v>
      </c>
      <c r="K1512" s="26" t="str">
        <f t="shared" si="52"/>
        <v>Good</v>
      </c>
      <c r="L1512" s="25">
        <f t="shared" si="53"/>
        <v>1514</v>
      </c>
      <c r="M1512" s="25">
        <f t="shared" si="47"/>
        <v>674.62057901529738</v>
      </c>
      <c r="N1512" s="27">
        <f t="shared" si="48"/>
        <v>2778.601708374732</v>
      </c>
      <c r="O1512" s="12" t="str">
        <f t="shared" si="49"/>
        <v>Good</v>
      </c>
      <c r="P1512" s="27">
        <f t="shared" si="50"/>
        <v>1514</v>
      </c>
      <c r="Q1512" s="25">
        <f t="shared" si="51"/>
        <v>1514</v>
      </c>
    </row>
    <row r="1513" spans="6:17" ht="15.75" customHeight="1" x14ac:dyDescent="0.2">
      <c r="F1513" s="16">
        <v>44350.458576582329</v>
      </c>
      <c r="G1513" s="34">
        <v>44356.02140639093</v>
      </c>
      <c r="H1513" s="27">
        <v>1447</v>
      </c>
      <c r="I1513" s="27">
        <f t="shared" si="45"/>
        <v>-764.65463351210815</v>
      </c>
      <c r="J1513" s="27">
        <f t="shared" si="46"/>
        <v>4310.30272735375</v>
      </c>
      <c r="K1513" s="26" t="str">
        <f t="shared" si="52"/>
        <v>Good</v>
      </c>
      <c r="L1513" s="25">
        <f t="shared" si="53"/>
        <v>1447</v>
      </c>
      <c r="M1513" s="25">
        <f t="shared" si="47"/>
        <v>674.62057901529738</v>
      </c>
      <c r="N1513" s="27">
        <f t="shared" si="48"/>
        <v>2778.601708374732</v>
      </c>
      <c r="O1513" s="12" t="str">
        <f t="shared" si="49"/>
        <v>Good</v>
      </c>
      <c r="P1513" s="27">
        <f t="shared" si="50"/>
        <v>1447</v>
      </c>
      <c r="Q1513" s="25">
        <f t="shared" si="51"/>
        <v>1447</v>
      </c>
    </row>
    <row r="1514" spans="6:17" ht="15.75" customHeight="1" x14ac:dyDescent="0.2">
      <c r="F1514" s="16">
        <v>44349.867243443288</v>
      </c>
      <c r="G1514" s="34">
        <v>44355.469792232034</v>
      </c>
      <c r="H1514" s="27">
        <v>1436</v>
      </c>
      <c r="I1514" s="27">
        <f t="shared" si="45"/>
        <v>-764.65463351210815</v>
      </c>
      <c r="J1514" s="27">
        <f t="shared" si="46"/>
        <v>4310.30272735375</v>
      </c>
      <c r="K1514" s="26" t="str">
        <f t="shared" si="52"/>
        <v>Good</v>
      </c>
      <c r="L1514" s="25">
        <f t="shared" si="53"/>
        <v>1436</v>
      </c>
      <c r="M1514" s="25">
        <f t="shared" si="47"/>
        <v>674.62057901529738</v>
      </c>
      <c r="N1514" s="27">
        <f t="shared" si="48"/>
        <v>2778.601708374732</v>
      </c>
      <c r="O1514" s="12" t="str">
        <f t="shared" si="49"/>
        <v>Good</v>
      </c>
      <c r="P1514" s="27">
        <f t="shared" si="50"/>
        <v>1436</v>
      </c>
      <c r="Q1514" s="25">
        <f t="shared" si="51"/>
        <v>1436</v>
      </c>
    </row>
    <row r="1515" spans="6:17" ht="15.75" customHeight="1" x14ac:dyDescent="0.2">
      <c r="F1515" s="16">
        <v>44349.33488498642</v>
      </c>
      <c r="G1515" s="34">
        <v>44354.931304760372</v>
      </c>
      <c r="H1515" s="27">
        <v>1383</v>
      </c>
      <c r="I1515" s="27">
        <f t="shared" si="45"/>
        <v>-764.65463351210815</v>
      </c>
      <c r="J1515" s="27">
        <f t="shared" si="46"/>
        <v>4310.30272735375</v>
      </c>
      <c r="K1515" s="26" t="str">
        <f t="shared" si="52"/>
        <v>Good</v>
      </c>
      <c r="L1515" s="25">
        <f t="shared" si="53"/>
        <v>1383</v>
      </c>
      <c r="M1515" s="25">
        <f t="shared" si="47"/>
        <v>674.62057901529738</v>
      </c>
      <c r="N1515" s="27">
        <f t="shared" si="48"/>
        <v>2778.601708374732</v>
      </c>
      <c r="O1515" s="12" t="str">
        <f t="shared" si="49"/>
        <v>Good</v>
      </c>
      <c r="P1515" s="27">
        <f t="shared" si="50"/>
        <v>1383</v>
      </c>
      <c r="Q1515" s="25">
        <f t="shared" si="51"/>
        <v>1383</v>
      </c>
    </row>
    <row r="1516" spans="6:17" ht="15.75" customHeight="1" x14ac:dyDescent="0.2">
      <c r="F1516" s="16">
        <v>44348.755939688461</v>
      </c>
      <c r="G1516" s="34">
        <v>44354.325625072044</v>
      </c>
      <c r="H1516" s="27">
        <v>1430</v>
      </c>
      <c r="I1516" s="27">
        <f t="shared" si="45"/>
        <v>-764.65463351210815</v>
      </c>
      <c r="J1516" s="27">
        <f t="shared" si="46"/>
        <v>4310.30272735375</v>
      </c>
      <c r="K1516" s="26" t="str">
        <f t="shared" si="52"/>
        <v>Good</v>
      </c>
      <c r="L1516" s="25">
        <f t="shared" si="53"/>
        <v>1430</v>
      </c>
      <c r="M1516" s="25">
        <f t="shared" si="47"/>
        <v>674.62057901529738</v>
      </c>
      <c r="N1516" s="27">
        <f t="shared" si="48"/>
        <v>2778.601708374732</v>
      </c>
      <c r="O1516" s="12" t="str">
        <f t="shared" si="49"/>
        <v>Good</v>
      </c>
      <c r="P1516" s="27">
        <f t="shared" si="50"/>
        <v>1430</v>
      </c>
      <c r="Q1516" s="25">
        <f t="shared" si="51"/>
        <v>1430</v>
      </c>
    </row>
    <row r="1517" spans="6:17" ht="15.75" customHeight="1" x14ac:dyDescent="0.2">
      <c r="F1517" s="16">
        <v>44348.151376609552</v>
      </c>
      <c r="G1517" s="34">
        <v>44351.547160047485</v>
      </c>
      <c r="H1517" s="27">
        <v>1417</v>
      </c>
      <c r="I1517" s="27">
        <f t="shared" si="45"/>
        <v>-764.65463351210815</v>
      </c>
      <c r="J1517" s="27">
        <f t="shared" si="46"/>
        <v>4310.30272735375</v>
      </c>
      <c r="K1517" s="26" t="str">
        <f t="shared" si="52"/>
        <v>Good</v>
      </c>
      <c r="L1517" s="25">
        <f t="shared" si="53"/>
        <v>1417</v>
      </c>
      <c r="M1517" s="25">
        <f t="shared" si="47"/>
        <v>674.62057901529738</v>
      </c>
      <c r="N1517" s="27">
        <f t="shared" si="48"/>
        <v>2778.601708374732</v>
      </c>
      <c r="O1517" s="12" t="str">
        <f t="shared" si="49"/>
        <v>Good</v>
      </c>
      <c r="P1517" s="27">
        <f t="shared" si="50"/>
        <v>1417</v>
      </c>
      <c r="Q1517" s="25">
        <f t="shared" si="51"/>
        <v>1417</v>
      </c>
    </row>
    <row r="1518" spans="6:17" ht="15.75" customHeight="1" x14ac:dyDescent="0.2">
      <c r="F1518" s="16">
        <v>44347.559397854326</v>
      </c>
      <c r="G1518" s="34">
        <v>44350.944205265943</v>
      </c>
      <c r="H1518" s="27">
        <v>1409</v>
      </c>
      <c r="I1518" s="27">
        <f t="shared" si="45"/>
        <v>-764.65463351210815</v>
      </c>
      <c r="J1518" s="27">
        <f t="shared" si="46"/>
        <v>4310.30272735375</v>
      </c>
      <c r="K1518" s="26" t="str">
        <f t="shared" si="52"/>
        <v>Good</v>
      </c>
      <c r="L1518" s="25">
        <f t="shared" si="53"/>
        <v>1409</v>
      </c>
      <c r="M1518" s="25">
        <f t="shared" si="47"/>
        <v>674.62057901529738</v>
      </c>
      <c r="N1518" s="27">
        <f t="shared" si="48"/>
        <v>2778.601708374732</v>
      </c>
      <c r="O1518" s="12" t="str">
        <f t="shared" si="49"/>
        <v>Good</v>
      </c>
      <c r="P1518" s="27">
        <f t="shared" si="50"/>
        <v>1409</v>
      </c>
      <c r="Q1518" s="25">
        <f t="shared" si="51"/>
        <v>1409</v>
      </c>
    </row>
    <row r="1519" spans="6:17" ht="15.75" customHeight="1" x14ac:dyDescent="0.2">
      <c r="F1519" s="16">
        <v>44347.017068044057</v>
      </c>
      <c r="G1519" s="34">
        <v>44350.411186174751</v>
      </c>
      <c r="H1519" s="27">
        <v>1452</v>
      </c>
      <c r="I1519" s="27">
        <f t="shared" si="45"/>
        <v>-764.65463351210815</v>
      </c>
      <c r="J1519" s="27">
        <f t="shared" si="46"/>
        <v>4310.30272735375</v>
      </c>
      <c r="K1519" s="26" t="str">
        <f t="shared" si="52"/>
        <v>Good</v>
      </c>
      <c r="L1519" s="25">
        <f t="shared" si="53"/>
        <v>1452</v>
      </c>
      <c r="M1519" s="25">
        <f t="shared" si="47"/>
        <v>674.62057901529738</v>
      </c>
      <c r="N1519" s="27">
        <f t="shared" si="48"/>
        <v>2778.601708374732</v>
      </c>
      <c r="O1519" s="12" t="str">
        <f t="shared" si="49"/>
        <v>Good</v>
      </c>
      <c r="P1519" s="27">
        <f t="shared" si="50"/>
        <v>1452</v>
      </c>
      <c r="Q1519" s="25">
        <f t="shared" si="51"/>
        <v>1452</v>
      </c>
    </row>
    <row r="1520" spans="6:17" ht="15.75" customHeight="1" x14ac:dyDescent="0.2">
      <c r="F1520" s="16">
        <v>44344.713157551028</v>
      </c>
      <c r="G1520" s="34">
        <v>44349.804720531756</v>
      </c>
      <c r="H1520" s="27">
        <v>1358</v>
      </c>
      <c r="I1520" s="27">
        <f t="shared" si="45"/>
        <v>-764.65463351210815</v>
      </c>
      <c r="J1520" s="27">
        <f t="shared" si="46"/>
        <v>4310.30272735375</v>
      </c>
      <c r="K1520" s="26" t="str">
        <f t="shared" si="52"/>
        <v>Good</v>
      </c>
      <c r="L1520" s="25">
        <f t="shared" si="53"/>
        <v>1358</v>
      </c>
      <c r="M1520" s="25">
        <f t="shared" si="47"/>
        <v>674.62057901529738</v>
      </c>
      <c r="N1520" s="27">
        <f t="shared" si="48"/>
        <v>2778.601708374732</v>
      </c>
      <c r="O1520" s="12" t="str">
        <f t="shared" si="49"/>
        <v>Good</v>
      </c>
      <c r="P1520" s="27">
        <f t="shared" si="50"/>
        <v>1358</v>
      </c>
      <c r="Q1520" s="25">
        <f t="shared" si="51"/>
        <v>1358</v>
      </c>
    </row>
    <row r="1521" spans="6:17" ht="15.75" customHeight="1" x14ac:dyDescent="0.2">
      <c r="F1521" s="16">
        <v>44344.146698547418</v>
      </c>
      <c r="G1521" s="34">
        <v>44349.260054244063</v>
      </c>
      <c r="H1521" s="27">
        <v>1403</v>
      </c>
      <c r="I1521" s="27">
        <f t="shared" si="45"/>
        <v>-764.65463351210815</v>
      </c>
      <c r="J1521" s="27">
        <f t="shared" si="46"/>
        <v>4310.30272735375</v>
      </c>
      <c r="K1521" s="26" t="str">
        <f t="shared" si="52"/>
        <v>Good</v>
      </c>
      <c r="L1521" s="25">
        <f t="shared" si="53"/>
        <v>1403</v>
      </c>
      <c r="M1521" s="25">
        <f t="shared" si="47"/>
        <v>674.62057901529738</v>
      </c>
      <c r="N1521" s="27">
        <f t="shared" si="48"/>
        <v>2778.601708374732</v>
      </c>
      <c r="O1521" s="12" t="str">
        <f t="shared" si="49"/>
        <v>Good</v>
      </c>
      <c r="P1521" s="27">
        <f t="shared" si="50"/>
        <v>1403</v>
      </c>
      <c r="Q1521" s="25">
        <f t="shared" si="51"/>
        <v>1403</v>
      </c>
    </row>
    <row r="1522" spans="6:17" ht="15.75" customHeight="1" x14ac:dyDescent="0.2">
      <c r="F1522" s="16">
        <v>44343.570470277176</v>
      </c>
      <c r="G1522" s="34">
        <v>44348.711488802721</v>
      </c>
      <c r="H1522" s="27">
        <v>1367</v>
      </c>
      <c r="I1522" s="27">
        <f t="shared" si="45"/>
        <v>-764.65463351210815</v>
      </c>
      <c r="J1522" s="27">
        <f t="shared" si="46"/>
        <v>4310.30272735375</v>
      </c>
      <c r="K1522" s="26" t="str">
        <f t="shared" si="52"/>
        <v>Good</v>
      </c>
      <c r="L1522" s="25">
        <f t="shared" si="53"/>
        <v>1367</v>
      </c>
      <c r="M1522" s="25">
        <f t="shared" si="47"/>
        <v>674.62057901529738</v>
      </c>
      <c r="N1522" s="27">
        <f t="shared" si="48"/>
        <v>2778.601708374732</v>
      </c>
      <c r="O1522" s="12" t="str">
        <f t="shared" si="49"/>
        <v>Good</v>
      </c>
      <c r="P1522" s="27">
        <f t="shared" si="50"/>
        <v>1367</v>
      </c>
      <c r="Q1522" s="25">
        <f t="shared" si="51"/>
        <v>1367</v>
      </c>
    </row>
    <row r="1523" spans="6:17" ht="15.75" customHeight="1" x14ac:dyDescent="0.2">
      <c r="F1523" s="16">
        <v>44343.025226236627</v>
      </c>
      <c r="G1523" s="34">
        <v>44348.152568698955</v>
      </c>
      <c r="H1523" s="27">
        <v>1557</v>
      </c>
      <c r="I1523" s="27">
        <f t="shared" si="45"/>
        <v>-764.65463351210815</v>
      </c>
      <c r="J1523" s="27">
        <f t="shared" si="46"/>
        <v>4310.30272735375</v>
      </c>
      <c r="K1523" s="26" t="str">
        <f t="shared" si="52"/>
        <v>Good</v>
      </c>
      <c r="L1523" s="25">
        <f t="shared" si="53"/>
        <v>1557</v>
      </c>
      <c r="M1523" s="25">
        <f t="shared" si="47"/>
        <v>674.62057901529738</v>
      </c>
      <c r="N1523" s="27">
        <f t="shared" si="48"/>
        <v>2778.601708374732</v>
      </c>
      <c r="O1523" s="12" t="str">
        <f t="shared" si="49"/>
        <v>Good</v>
      </c>
      <c r="P1523" s="27">
        <f t="shared" si="50"/>
        <v>1557</v>
      </c>
      <c r="Q1523" s="25">
        <f t="shared" si="51"/>
        <v>1557</v>
      </c>
    </row>
    <row r="1524" spans="6:17" ht="15.75" customHeight="1" x14ac:dyDescent="0.2">
      <c r="F1524" s="16">
        <v>44342.459358112414</v>
      </c>
      <c r="G1524" s="34">
        <v>44347.541008503002</v>
      </c>
      <c r="H1524" s="27">
        <v>1505</v>
      </c>
      <c r="I1524" s="27">
        <f t="shared" si="45"/>
        <v>-764.65463351210815</v>
      </c>
      <c r="J1524" s="27">
        <f t="shared" si="46"/>
        <v>4310.30272735375</v>
      </c>
      <c r="K1524" s="26" t="str">
        <f t="shared" si="52"/>
        <v>Good</v>
      </c>
      <c r="L1524" s="25">
        <f t="shared" si="53"/>
        <v>1505</v>
      </c>
      <c r="M1524" s="25">
        <f t="shared" si="47"/>
        <v>674.62057901529738</v>
      </c>
      <c r="N1524" s="27">
        <f t="shared" si="48"/>
        <v>2778.601708374732</v>
      </c>
      <c r="O1524" s="12" t="str">
        <f t="shared" si="49"/>
        <v>Good</v>
      </c>
      <c r="P1524" s="27">
        <f t="shared" si="50"/>
        <v>1505</v>
      </c>
      <c r="Q1524" s="25">
        <f t="shared" si="51"/>
        <v>1505</v>
      </c>
    </row>
    <row r="1525" spans="6:17" ht="15.75" customHeight="1" x14ac:dyDescent="0.2">
      <c r="F1525" s="16">
        <v>44341.876321953649</v>
      </c>
      <c r="G1525" s="34">
        <v>44344.632083142758</v>
      </c>
      <c r="H1525" s="27">
        <v>1314</v>
      </c>
      <c r="I1525" s="27">
        <f t="shared" si="45"/>
        <v>-764.65463351210815</v>
      </c>
      <c r="J1525" s="27">
        <f t="shared" si="46"/>
        <v>4310.30272735375</v>
      </c>
      <c r="K1525" s="26" t="str">
        <f t="shared" si="52"/>
        <v>Good</v>
      </c>
      <c r="L1525" s="25">
        <f t="shared" si="53"/>
        <v>1314</v>
      </c>
      <c r="M1525" s="25">
        <f t="shared" si="47"/>
        <v>674.62057901529738</v>
      </c>
      <c r="N1525" s="27">
        <f t="shared" si="48"/>
        <v>2778.601708374732</v>
      </c>
      <c r="O1525" s="12" t="str">
        <f t="shared" si="49"/>
        <v>Good</v>
      </c>
      <c r="P1525" s="27">
        <f t="shared" si="50"/>
        <v>1314</v>
      </c>
      <c r="Q1525" s="25">
        <f t="shared" si="51"/>
        <v>1314</v>
      </c>
    </row>
    <row r="1526" spans="6:17" ht="15.75" customHeight="1" x14ac:dyDescent="0.2">
      <c r="F1526" s="16">
        <v>44341.340887864426</v>
      </c>
      <c r="G1526" s="34">
        <v>44344.054437453087</v>
      </c>
      <c r="H1526" s="27">
        <v>1321</v>
      </c>
      <c r="I1526" s="27">
        <f t="shared" si="45"/>
        <v>-764.65463351210815</v>
      </c>
      <c r="J1526" s="27">
        <f t="shared" si="46"/>
        <v>4310.30272735375</v>
      </c>
      <c r="K1526" s="26" t="str">
        <f t="shared" si="52"/>
        <v>Good</v>
      </c>
      <c r="L1526" s="25">
        <f t="shared" si="53"/>
        <v>1321</v>
      </c>
      <c r="M1526" s="25">
        <f t="shared" si="47"/>
        <v>674.62057901529738</v>
      </c>
      <c r="N1526" s="27">
        <f t="shared" si="48"/>
        <v>2778.601708374732</v>
      </c>
      <c r="O1526" s="12" t="str">
        <f t="shared" si="49"/>
        <v>Good</v>
      </c>
      <c r="P1526" s="27">
        <f t="shared" si="50"/>
        <v>1321</v>
      </c>
      <c r="Q1526" s="25">
        <f t="shared" si="51"/>
        <v>1321</v>
      </c>
    </row>
    <row r="1527" spans="6:17" ht="15.75" customHeight="1" x14ac:dyDescent="0.2">
      <c r="F1527" s="16">
        <v>44340.776549601251</v>
      </c>
      <c r="G1527" s="34">
        <v>44343.448843045851</v>
      </c>
      <c r="H1527" s="27">
        <v>1342</v>
      </c>
      <c r="I1527" s="27">
        <f t="shared" si="45"/>
        <v>-764.65463351210815</v>
      </c>
      <c r="J1527" s="27">
        <f t="shared" si="46"/>
        <v>4310.30272735375</v>
      </c>
      <c r="K1527" s="26" t="str">
        <f t="shared" si="52"/>
        <v>Good</v>
      </c>
      <c r="L1527" s="25">
        <f t="shared" si="53"/>
        <v>1342</v>
      </c>
      <c r="M1527" s="25">
        <f t="shared" si="47"/>
        <v>674.62057901529738</v>
      </c>
      <c r="N1527" s="27">
        <f t="shared" si="48"/>
        <v>2778.601708374732</v>
      </c>
      <c r="O1527" s="12" t="str">
        <f t="shared" si="49"/>
        <v>Good</v>
      </c>
      <c r="P1527" s="27">
        <f t="shared" si="50"/>
        <v>1342</v>
      </c>
      <c r="Q1527" s="25">
        <f t="shared" si="51"/>
        <v>1342</v>
      </c>
    </row>
    <row r="1528" spans="6:17" ht="15.75" customHeight="1" x14ac:dyDescent="0.2">
      <c r="F1528" s="16">
        <v>44340.185963271288</v>
      </c>
      <c r="G1528" s="34">
        <v>44342.857569418178</v>
      </c>
      <c r="H1528" s="27">
        <v>1469</v>
      </c>
      <c r="I1528" s="27">
        <f t="shared" si="45"/>
        <v>-764.65463351210815</v>
      </c>
      <c r="J1528" s="27">
        <f t="shared" si="46"/>
        <v>4310.30272735375</v>
      </c>
      <c r="K1528" s="26" t="str">
        <f t="shared" si="52"/>
        <v>Good</v>
      </c>
      <c r="L1528" s="25">
        <f t="shared" si="53"/>
        <v>1469</v>
      </c>
      <c r="M1528" s="25">
        <f t="shared" si="47"/>
        <v>674.62057901529738</v>
      </c>
      <c r="N1528" s="27">
        <f t="shared" si="48"/>
        <v>2778.601708374732</v>
      </c>
      <c r="O1528" s="12" t="str">
        <f t="shared" si="49"/>
        <v>Good</v>
      </c>
      <c r="P1528" s="27">
        <f t="shared" si="50"/>
        <v>1469</v>
      </c>
      <c r="Q1528" s="25">
        <f t="shared" si="51"/>
        <v>1469</v>
      </c>
    </row>
    <row r="1529" spans="6:17" ht="15.75" customHeight="1" x14ac:dyDescent="0.2">
      <c r="F1529" s="16">
        <v>44337.881838267429</v>
      </c>
      <c r="G1529" s="34">
        <v>44342.266810682988</v>
      </c>
      <c r="H1529" s="27">
        <v>1401</v>
      </c>
      <c r="I1529" s="27">
        <f t="shared" si="45"/>
        <v>-764.65463351210815</v>
      </c>
      <c r="J1529" s="27">
        <f t="shared" si="46"/>
        <v>4310.30272735375</v>
      </c>
      <c r="K1529" s="26" t="str">
        <f t="shared" si="52"/>
        <v>Good</v>
      </c>
      <c r="L1529" s="25">
        <f t="shared" si="53"/>
        <v>1401</v>
      </c>
      <c r="M1529" s="25">
        <f t="shared" si="47"/>
        <v>674.62057901529738</v>
      </c>
      <c r="N1529" s="27">
        <f t="shared" si="48"/>
        <v>2778.601708374732</v>
      </c>
      <c r="O1529" s="12" t="str">
        <f t="shared" si="49"/>
        <v>Good</v>
      </c>
      <c r="P1529" s="27">
        <f t="shared" si="50"/>
        <v>1401</v>
      </c>
      <c r="Q1529" s="25">
        <f t="shared" si="51"/>
        <v>1401</v>
      </c>
    </row>
    <row r="1530" spans="6:17" ht="15.75" customHeight="1" x14ac:dyDescent="0.2">
      <c r="F1530" s="16">
        <v>44337.312636292125</v>
      </c>
      <c r="G1530" s="34">
        <v>44341.715524107254</v>
      </c>
      <c r="H1530" s="27">
        <v>1514</v>
      </c>
      <c r="I1530" s="27">
        <f t="shared" si="45"/>
        <v>-764.65463351210815</v>
      </c>
      <c r="J1530" s="27">
        <f t="shared" si="46"/>
        <v>4310.30272735375</v>
      </c>
      <c r="K1530" s="26" t="str">
        <f t="shared" si="52"/>
        <v>Good</v>
      </c>
      <c r="L1530" s="25">
        <f t="shared" si="53"/>
        <v>1514</v>
      </c>
      <c r="M1530" s="25">
        <f t="shared" si="47"/>
        <v>674.62057901529738</v>
      </c>
      <c r="N1530" s="27">
        <f t="shared" si="48"/>
        <v>2778.601708374732</v>
      </c>
      <c r="O1530" s="12" t="str">
        <f t="shared" si="49"/>
        <v>Good</v>
      </c>
      <c r="P1530" s="27">
        <f t="shared" si="50"/>
        <v>1514</v>
      </c>
      <c r="Q1530" s="25">
        <f t="shared" si="51"/>
        <v>1514</v>
      </c>
    </row>
    <row r="1531" spans="6:17" ht="15.75" customHeight="1" x14ac:dyDescent="0.2">
      <c r="F1531" s="16">
        <v>44336.710427114209</v>
      </c>
      <c r="G1531" s="34">
        <v>44341.177154251913</v>
      </c>
      <c r="H1531" s="27">
        <v>1398</v>
      </c>
      <c r="I1531" s="27">
        <f t="shared" si="45"/>
        <v>-764.65463351210815</v>
      </c>
      <c r="J1531" s="27">
        <f t="shared" si="46"/>
        <v>4310.30272735375</v>
      </c>
      <c r="K1531" s="26" t="str">
        <f t="shared" si="52"/>
        <v>Good</v>
      </c>
      <c r="L1531" s="25">
        <f t="shared" si="53"/>
        <v>1398</v>
      </c>
      <c r="M1531" s="25">
        <f t="shared" si="47"/>
        <v>674.62057901529738</v>
      </c>
      <c r="N1531" s="27">
        <f t="shared" si="48"/>
        <v>2778.601708374732</v>
      </c>
      <c r="O1531" s="12" t="str">
        <f t="shared" si="49"/>
        <v>Good</v>
      </c>
      <c r="P1531" s="27">
        <f t="shared" si="50"/>
        <v>1398</v>
      </c>
      <c r="Q1531" s="25">
        <f t="shared" si="51"/>
        <v>1398</v>
      </c>
    </row>
    <row r="1532" spans="6:17" ht="15.75" customHeight="1" x14ac:dyDescent="0.2">
      <c r="F1532" s="16">
        <v>44336.106090784881</v>
      </c>
      <c r="G1532" s="34">
        <v>44340.612367394249</v>
      </c>
      <c r="H1532" s="27">
        <v>1456</v>
      </c>
      <c r="I1532" s="27">
        <f t="shared" si="45"/>
        <v>-764.65463351210815</v>
      </c>
      <c r="J1532" s="27">
        <f t="shared" si="46"/>
        <v>4310.30272735375</v>
      </c>
      <c r="K1532" s="26" t="str">
        <f t="shared" si="52"/>
        <v>Good</v>
      </c>
      <c r="L1532" s="25">
        <f t="shared" si="53"/>
        <v>1456</v>
      </c>
      <c r="M1532" s="25">
        <f t="shared" si="47"/>
        <v>674.62057901529738</v>
      </c>
      <c r="N1532" s="27">
        <f t="shared" si="48"/>
        <v>2778.601708374732</v>
      </c>
      <c r="O1532" s="12" t="str">
        <f t="shared" si="49"/>
        <v>Good</v>
      </c>
      <c r="P1532" s="27">
        <f t="shared" si="50"/>
        <v>1456</v>
      </c>
      <c r="Q1532" s="25">
        <f t="shared" si="51"/>
        <v>1456</v>
      </c>
    </row>
    <row r="1533" spans="6:17" ht="15.75" customHeight="1" x14ac:dyDescent="0.2">
      <c r="F1533" s="16">
        <v>44335.520361456503</v>
      </c>
      <c r="G1533" s="34">
        <v>44340.025719558682</v>
      </c>
      <c r="H1533" s="27">
        <v>1470</v>
      </c>
      <c r="I1533" s="27">
        <f t="shared" si="45"/>
        <v>-764.65463351210815</v>
      </c>
      <c r="J1533" s="27">
        <f t="shared" si="46"/>
        <v>4310.30272735375</v>
      </c>
      <c r="K1533" s="26" t="str">
        <f t="shared" si="52"/>
        <v>Good</v>
      </c>
      <c r="L1533" s="25">
        <f t="shared" si="53"/>
        <v>1470</v>
      </c>
      <c r="M1533" s="25">
        <f t="shared" si="47"/>
        <v>674.62057901529738</v>
      </c>
      <c r="N1533" s="27">
        <f t="shared" si="48"/>
        <v>2778.601708374732</v>
      </c>
      <c r="O1533" s="12" t="str">
        <f t="shared" si="49"/>
        <v>Good</v>
      </c>
      <c r="P1533" s="27">
        <f t="shared" si="50"/>
        <v>1470</v>
      </c>
      <c r="Q1533" s="25">
        <f t="shared" si="51"/>
        <v>1470</v>
      </c>
    </row>
    <row r="1534" spans="6:17" ht="15.75" customHeight="1" x14ac:dyDescent="0.2">
      <c r="F1534" s="16">
        <v>44334.945246783667</v>
      </c>
      <c r="G1534" s="34">
        <v>44337.748312661366</v>
      </c>
      <c r="H1534" s="27">
        <v>1391</v>
      </c>
      <c r="I1534" s="27">
        <f t="shared" si="45"/>
        <v>-764.65463351210815</v>
      </c>
      <c r="J1534" s="27">
        <f t="shared" si="46"/>
        <v>4310.30272735375</v>
      </c>
      <c r="K1534" s="26" t="str">
        <f t="shared" si="52"/>
        <v>Good</v>
      </c>
      <c r="L1534" s="25">
        <f t="shared" si="53"/>
        <v>1391</v>
      </c>
      <c r="M1534" s="25">
        <f t="shared" si="47"/>
        <v>674.62057901529738</v>
      </c>
      <c r="N1534" s="27">
        <f t="shared" si="48"/>
        <v>2778.601708374732</v>
      </c>
      <c r="O1534" s="12" t="str">
        <f t="shared" si="49"/>
        <v>Good</v>
      </c>
      <c r="P1534" s="27">
        <f t="shared" si="50"/>
        <v>1391</v>
      </c>
      <c r="Q1534" s="25">
        <f t="shared" si="51"/>
        <v>1391</v>
      </c>
    </row>
    <row r="1535" spans="6:17" ht="15.75" customHeight="1" x14ac:dyDescent="0.2">
      <c r="F1535" s="16">
        <v>44334.354182657342</v>
      </c>
      <c r="G1535" s="34">
        <v>44337.201742716403</v>
      </c>
      <c r="H1535" s="27">
        <v>1275</v>
      </c>
      <c r="I1535" s="27">
        <f t="shared" ref="I1535:I1709" si="54">$T$5-$U$5*1.96</f>
        <v>-764.65463351210815</v>
      </c>
      <c r="J1535" s="27">
        <f t="shared" ref="J1535:J1709" si="55">$T$5+$U$5*1.96</f>
        <v>4310.30272735375</v>
      </c>
      <c r="K1535" s="26" t="str">
        <f t="shared" si="52"/>
        <v>Good</v>
      </c>
      <c r="L1535" s="25">
        <f t="shared" si="53"/>
        <v>1275</v>
      </c>
      <c r="M1535" s="25">
        <f t="shared" ref="M1535:M1709" si="56">$W$5-$X$5*1.96</f>
        <v>674.62057901529738</v>
      </c>
      <c r="N1535" s="27">
        <f t="shared" ref="N1535:N1709" si="57">$W$5+$X$5*1.96</f>
        <v>2778.601708374732</v>
      </c>
      <c r="O1535" s="12" t="str">
        <f t="shared" ref="O1535:O1709" si="58">IF(AND(L1535&gt;=M1535,L1535&lt;=N1535),"Good","For Replacement")</f>
        <v>Good</v>
      </c>
      <c r="P1535" s="27">
        <f t="shared" ref="P1535:P1709" si="59">IF(O1535="Good",L1535,(L1536+L1534)/2)</f>
        <v>1275</v>
      </c>
      <c r="Q1535" s="25">
        <f t="shared" ref="Q1535:Q1709" si="60">P1535</f>
        <v>1275</v>
      </c>
    </row>
    <row r="1536" spans="6:17" ht="15.75" customHeight="1" x14ac:dyDescent="0.2">
      <c r="F1536" s="16">
        <v>44333.767053674012</v>
      </c>
      <c r="G1536" s="34">
        <v>44336.606283831141</v>
      </c>
      <c r="H1536" s="27">
        <v>1440</v>
      </c>
      <c r="I1536" s="27">
        <f t="shared" si="54"/>
        <v>-764.65463351210815</v>
      </c>
      <c r="J1536" s="27">
        <f t="shared" si="55"/>
        <v>4310.30272735375</v>
      </c>
      <c r="K1536" s="26" t="str">
        <f t="shared" si="52"/>
        <v>Good</v>
      </c>
      <c r="L1536" s="25">
        <f t="shared" si="53"/>
        <v>1440</v>
      </c>
      <c r="M1536" s="25">
        <f t="shared" si="56"/>
        <v>674.62057901529738</v>
      </c>
      <c r="N1536" s="27">
        <f t="shared" si="57"/>
        <v>2778.601708374732</v>
      </c>
      <c r="O1536" s="12" t="str">
        <f t="shared" si="58"/>
        <v>Good</v>
      </c>
      <c r="P1536" s="27">
        <f t="shared" si="59"/>
        <v>1440</v>
      </c>
      <c r="Q1536" s="25">
        <f t="shared" si="60"/>
        <v>1440</v>
      </c>
    </row>
    <row r="1537" spans="6:17" ht="15.75" customHeight="1" x14ac:dyDescent="0.2">
      <c r="F1537" s="16">
        <v>44333.156834616246</v>
      </c>
      <c r="G1537" s="34">
        <v>44336.003286056839</v>
      </c>
      <c r="H1537" s="27">
        <v>1475</v>
      </c>
      <c r="I1537" s="27">
        <f t="shared" si="54"/>
        <v>-764.65463351210815</v>
      </c>
      <c r="J1537" s="27">
        <f t="shared" si="55"/>
        <v>4310.30272735375</v>
      </c>
      <c r="K1537" s="26" t="str">
        <f t="shared" ref="K1537:K1709" si="61">IF(AND(H1537&gt;=I1537,H1537&lt;=J1537),"Good","For Replacement")</f>
        <v>Good</v>
      </c>
      <c r="L1537" s="25">
        <f t="shared" si="53"/>
        <v>1475</v>
      </c>
      <c r="M1537" s="25">
        <f t="shared" si="56"/>
        <v>674.62057901529738</v>
      </c>
      <c r="N1537" s="27">
        <f t="shared" si="57"/>
        <v>2778.601708374732</v>
      </c>
      <c r="O1537" s="12" t="str">
        <f t="shared" si="58"/>
        <v>Good</v>
      </c>
      <c r="P1537" s="27">
        <f t="shared" si="59"/>
        <v>1475</v>
      </c>
      <c r="Q1537" s="25">
        <f t="shared" si="60"/>
        <v>1475</v>
      </c>
    </row>
    <row r="1538" spans="6:17" ht="15.75" customHeight="1" x14ac:dyDescent="0.2">
      <c r="F1538" s="16">
        <v>44330.938465968553</v>
      </c>
      <c r="G1538" s="34">
        <v>44335.47089651721</v>
      </c>
      <c r="H1538" s="27">
        <v>1514</v>
      </c>
      <c r="I1538" s="27">
        <f t="shared" si="54"/>
        <v>-764.65463351210815</v>
      </c>
      <c r="J1538" s="27">
        <f t="shared" si="55"/>
        <v>4310.30272735375</v>
      </c>
      <c r="K1538" s="26" t="str">
        <f t="shared" si="61"/>
        <v>Good</v>
      </c>
      <c r="L1538" s="25">
        <f t="shared" ref="L1538:L1709" si="62">IF(K1538="Good",H1538,(H1539+H1537)/2)</f>
        <v>1514</v>
      </c>
      <c r="M1538" s="25">
        <f t="shared" si="56"/>
        <v>674.62057901529738</v>
      </c>
      <c r="N1538" s="27">
        <f t="shared" si="57"/>
        <v>2778.601708374732</v>
      </c>
      <c r="O1538" s="12" t="str">
        <f t="shared" si="58"/>
        <v>Good</v>
      </c>
      <c r="P1538" s="27">
        <f t="shared" si="59"/>
        <v>1514</v>
      </c>
      <c r="Q1538" s="25">
        <f t="shared" si="60"/>
        <v>1514</v>
      </c>
    </row>
    <row r="1539" spans="6:17" ht="15.75" customHeight="1" x14ac:dyDescent="0.2">
      <c r="F1539" s="16">
        <v>44330.338888272141</v>
      </c>
      <c r="G1539" s="34">
        <v>44334.881385288376</v>
      </c>
      <c r="H1539" s="27">
        <v>1455</v>
      </c>
      <c r="I1539" s="27">
        <f t="shared" si="54"/>
        <v>-764.65463351210815</v>
      </c>
      <c r="J1539" s="27">
        <f t="shared" si="55"/>
        <v>4310.30272735375</v>
      </c>
      <c r="K1539" s="26" t="str">
        <f t="shared" si="61"/>
        <v>Good</v>
      </c>
      <c r="L1539" s="25">
        <f t="shared" si="62"/>
        <v>1455</v>
      </c>
      <c r="M1539" s="25">
        <f t="shared" si="56"/>
        <v>674.62057901529738</v>
      </c>
      <c r="N1539" s="27">
        <f t="shared" si="57"/>
        <v>2778.601708374732</v>
      </c>
      <c r="O1539" s="12" t="str">
        <f t="shared" si="58"/>
        <v>Good</v>
      </c>
      <c r="P1539" s="27">
        <f t="shared" si="59"/>
        <v>1455</v>
      </c>
      <c r="Q1539" s="25">
        <f t="shared" si="60"/>
        <v>1455</v>
      </c>
    </row>
    <row r="1540" spans="6:17" ht="15.75" customHeight="1" x14ac:dyDescent="0.2">
      <c r="F1540" s="16">
        <v>44329.778129436752</v>
      </c>
      <c r="G1540" s="34">
        <v>44334.305674581767</v>
      </c>
      <c r="H1540" s="27">
        <v>1333</v>
      </c>
      <c r="I1540" s="27">
        <f t="shared" si="54"/>
        <v>-764.65463351210815</v>
      </c>
      <c r="J1540" s="27">
        <f t="shared" si="55"/>
        <v>4310.30272735375</v>
      </c>
      <c r="K1540" s="26" t="str">
        <f t="shared" si="61"/>
        <v>Good</v>
      </c>
      <c r="L1540" s="25">
        <f t="shared" si="62"/>
        <v>1333</v>
      </c>
      <c r="M1540" s="25">
        <f t="shared" si="56"/>
        <v>674.62057901529738</v>
      </c>
      <c r="N1540" s="27">
        <f t="shared" si="57"/>
        <v>2778.601708374732</v>
      </c>
      <c r="O1540" s="12" t="str">
        <f t="shared" si="58"/>
        <v>Good</v>
      </c>
      <c r="P1540" s="27">
        <f t="shared" si="59"/>
        <v>1333</v>
      </c>
      <c r="Q1540" s="25">
        <f t="shared" si="60"/>
        <v>1333</v>
      </c>
    </row>
    <row r="1541" spans="6:17" ht="15.75" customHeight="1" x14ac:dyDescent="0.2">
      <c r="F1541" s="16">
        <v>44329.246862516178</v>
      </c>
      <c r="G1541" s="34">
        <v>44333.728404458001</v>
      </c>
      <c r="H1541" s="27">
        <v>1472</v>
      </c>
      <c r="I1541" s="27">
        <f t="shared" si="54"/>
        <v>-764.65463351210815</v>
      </c>
      <c r="J1541" s="27">
        <f t="shared" si="55"/>
        <v>4310.30272735375</v>
      </c>
      <c r="K1541" s="26" t="str">
        <f t="shared" si="61"/>
        <v>Good</v>
      </c>
      <c r="L1541" s="25">
        <f t="shared" si="62"/>
        <v>1472</v>
      </c>
      <c r="M1541" s="25">
        <f t="shared" si="56"/>
        <v>674.62057901529738</v>
      </c>
      <c r="N1541" s="27">
        <f t="shared" si="57"/>
        <v>2778.601708374732</v>
      </c>
      <c r="O1541" s="12" t="str">
        <f t="shared" si="58"/>
        <v>Good</v>
      </c>
      <c r="P1541" s="27">
        <f t="shared" si="59"/>
        <v>1472</v>
      </c>
      <c r="Q1541" s="25">
        <f t="shared" si="60"/>
        <v>1472</v>
      </c>
    </row>
    <row r="1542" spans="6:17" ht="15.75" customHeight="1" x14ac:dyDescent="0.2">
      <c r="F1542" s="16">
        <v>44328.679144294991</v>
      </c>
      <c r="G1542" s="34">
        <v>44333.198219847414</v>
      </c>
      <c r="H1542" s="27">
        <v>1424</v>
      </c>
      <c r="I1542" s="27">
        <f t="shared" si="54"/>
        <v>-764.65463351210815</v>
      </c>
      <c r="J1542" s="27">
        <f t="shared" si="55"/>
        <v>4310.30272735375</v>
      </c>
      <c r="K1542" s="26" t="str">
        <f t="shared" si="61"/>
        <v>Good</v>
      </c>
      <c r="L1542" s="25">
        <f t="shared" si="62"/>
        <v>1424</v>
      </c>
      <c r="M1542" s="25">
        <f t="shared" si="56"/>
        <v>674.62057901529738</v>
      </c>
      <c r="N1542" s="27">
        <f t="shared" si="57"/>
        <v>2778.601708374732</v>
      </c>
      <c r="O1542" s="12" t="str">
        <f t="shared" si="58"/>
        <v>Good</v>
      </c>
      <c r="P1542" s="27">
        <f t="shared" si="59"/>
        <v>1424</v>
      </c>
      <c r="Q1542" s="25">
        <f t="shared" si="60"/>
        <v>1424</v>
      </c>
    </row>
    <row r="1543" spans="6:17" ht="15.75" customHeight="1" x14ac:dyDescent="0.2">
      <c r="F1543" s="16">
        <v>44328.080978676931</v>
      </c>
      <c r="G1543" s="34">
        <v>44330.961332185434</v>
      </c>
      <c r="H1543" s="27">
        <v>1502</v>
      </c>
      <c r="I1543" s="27">
        <f t="shared" si="54"/>
        <v>-764.65463351210815</v>
      </c>
      <c r="J1543" s="27">
        <f t="shared" si="55"/>
        <v>4310.30272735375</v>
      </c>
      <c r="K1543" s="26" t="str">
        <f t="shared" si="61"/>
        <v>Good</v>
      </c>
      <c r="L1543" s="25">
        <f t="shared" si="62"/>
        <v>1502</v>
      </c>
      <c r="M1543" s="25">
        <f t="shared" si="56"/>
        <v>674.62057901529738</v>
      </c>
      <c r="N1543" s="27">
        <f t="shared" si="57"/>
        <v>2778.601708374732</v>
      </c>
      <c r="O1543" s="12" t="str">
        <f t="shared" si="58"/>
        <v>Good</v>
      </c>
      <c r="P1543" s="27">
        <f t="shared" si="59"/>
        <v>1502</v>
      </c>
      <c r="Q1543" s="25">
        <f t="shared" si="60"/>
        <v>1502</v>
      </c>
    </row>
    <row r="1544" spans="6:17" ht="15.75" customHeight="1" x14ac:dyDescent="0.2">
      <c r="F1544" s="16">
        <v>44327.534573320241</v>
      </c>
      <c r="G1544" s="34">
        <v>44330.353784193561</v>
      </c>
      <c r="H1544" s="27">
        <v>1272</v>
      </c>
      <c r="I1544" s="27">
        <f t="shared" si="54"/>
        <v>-764.65463351210815</v>
      </c>
      <c r="J1544" s="27">
        <f t="shared" si="55"/>
        <v>4310.30272735375</v>
      </c>
      <c r="K1544" s="26" t="str">
        <f t="shared" si="61"/>
        <v>Good</v>
      </c>
      <c r="L1544" s="25">
        <f t="shared" si="62"/>
        <v>1272</v>
      </c>
      <c r="M1544" s="25">
        <f t="shared" si="56"/>
        <v>674.62057901529738</v>
      </c>
      <c r="N1544" s="27">
        <f t="shared" si="57"/>
        <v>2778.601708374732</v>
      </c>
      <c r="O1544" s="12" t="str">
        <f t="shared" si="58"/>
        <v>Good</v>
      </c>
      <c r="P1544" s="27">
        <f t="shared" si="59"/>
        <v>1272</v>
      </c>
      <c r="Q1544" s="25">
        <f t="shared" si="60"/>
        <v>1272</v>
      </c>
    </row>
    <row r="1545" spans="6:17" ht="15.75" customHeight="1" x14ac:dyDescent="0.2">
      <c r="F1545" s="16">
        <v>44326.952196157763</v>
      </c>
      <c r="G1545" s="34">
        <v>44329.760692764299</v>
      </c>
      <c r="H1545" s="27">
        <v>1495</v>
      </c>
      <c r="I1545" s="27">
        <f t="shared" si="54"/>
        <v>-764.65463351210815</v>
      </c>
      <c r="J1545" s="27">
        <f t="shared" si="55"/>
        <v>4310.30272735375</v>
      </c>
      <c r="K1545" s="26" t="str">
        <f t="shared" si="61"/>
        <v>Good</v>
      </c>
      <c r="L1545" s="25">
        <f t="shared" si="62"/>
        <v>1495</v>
      </c>
      <c r="M1545" s="25">
        <f t="shared" si="56"/>
        <v>674.62057901529738</v>
      </c>
      <c r="N1545" s="27">
        <f t="shared" si="57"/>
        <v>2778.601708374732</v>
      </c>
      <c r="O1545" s="12" t="str">
        <f t="shared" si="58"/>
        <v>Good</v>
      </c>
      <c r="P1545" s="27">
        <f t="shared" si="59"/>
        <v>1495</v>
      </c>
      <c r="Q1545" s="25">
        <f t="shared" si="60"/>
        <v>1495</v>
      </c>
    </row>
    <row r="1546" spans="6:17" ht="15.75" customHeight="1" x14ac:dyDescent="0.2">
      <c r="F1546" s="16">
        <v>44326.423014453416</v>
      </c>
      <c r="G1546" s="34">
        <v>44329.205820594427</v>
      </c>
      <c r="H1546" s="27">
        <v>1537</v>
      </c>
      <c r="I1546" s="27">
        <f t="shared" si="54"/>
        <v>-764.65463351210815</v>
      </c>
      <c r="J1546" s="27">
        <f t="shared" si="55"/>
        <v>4310.30272735375</v>
      </c>
      <c r="K1546" s="26" t="str">
        <f t="shared" si="61"/>
        <v>Good</v>
      </c>
      <c r="L1546" s="25">
        <f t="shared" si="62"/>
        <v>1537</v>
      </c>
      <c r="M1546" s="25">
        <f t="shared" si="56"/>
        <v>674.62057901529738</v>
      </c>
      <c r="N1546" s="27">
        <f t="shared" si="57"/>
        <v>2778.601708374732</v>
      </c>
      <c r="O1546" s="12" t="str">
        <f t="shared" si="58"/>
        <v>Good</v>
      </c>
      <c r="P1546" s="27">
        <f t="shared" si="59"/>
        <v>1537</v>
      </c>
      <c r="Q1546" s="25">
        <f t="shared" si="60"/>
        <v>1537</v>
      </c>
    </row>
    <row r="1547" spans="6:17" ht="15.75" customHeight="1" x14ac:dyDescent="0.2">
      <c r="F1547" s="16">
        <v>44323.677681294597</v>
      </c>
      <c r="G1547" s="34">
        <v>44328.625065467728</v>
      </c>
      <c r="H1547" s="27">
        <v>1250</v>
      </c>
      <c r="I1547" s="27">
        <f t="shared" si="54"/>
        <v>-764.65463351210815</v>
      </c>
      <c r="J1547" s="27">
        <f t="shared" si="55"/>
        <v>4310.30272735375</v>
      </c>
      <c r="K1547" s="26" t="str">
        <f t="shared" si="61"/>
        <v>Good</v>
      </c>
      <c r="L1547" s="25">
        <f t="shared" si="62"/>
        <v>1250</v>
      </c>
      <c r="M1547" s="25">
        <f t="shared" si="56"/>
        <v>674.62057901529738</v>
      </c>
      <c r="N1547" s="27">
        <f t="shared" si="57"/>
        <v>2778.601708374732</v>
      </c>
      <c r="O1547" s="12" t="str">
        <f t="shared" si="58"/>
        <v>Good</v>
      </c>
      <c r="P1547" s="27">
        <f t="shared" si="59"/>
        <v>1250</v>
      </c>
      <c r="Q1547" s="25">
        <f t="shared" si="60"/>
        <v>1250</v>
      </c>
    </row>
    <row r="1548" spans="6:17" ht="15.75" customHeight="1" x14ac:dyDescent="0.2">
      <c r="F1548" s="16">
        <v>44323.131636723694</v>
      </c>
      <c r="G1548" s="34">
        <v>44328.052823903832</v>
      </c>
      <c r="H1548" s="27">
        <v>1514</v>
      </c>
      <c r="I1548" s="27">
        <f t="shared" si="54"/>
        <v>-764.65463351210815</v>
      </c>
      <c r="J1548" s="27">
        <f t="shared" si="55"/>
        <v>4310.30272735375</v>
      </c>
      <c r="K1548" s="26" t="str">
        <f t="shared" si="61"/>
        <v>Good</v>
      </c>
      <c r="L1548" s="25">
        <f t="shared" si="62"/>
        <v>1514</v>
      </c>
      <c r="M1548" s="25">
        <f t="shared" si="56"/>
        <v>674.62057901529738</v>
      </c>
      <c r="N1548" s="27">
        <f t="shared" si="57"/>
        <v>2778.601708374732</v>
      </c>
      <c r="O1548" s="12" t="str">
        <f t="shared" si="58"/>
        <v>Good</v>
      </c>
      <c r="P1548" s="27">
        <f t="shared" si="59"/>
        <v>1514</v>
      </c>
      <c r="Q1548" s="25">
        <f t="shared" si="60"/>
        <v>1514</v>
      </c>
    </row>
    <row r="1549" spans="6:17" ht="15.75" customHeight="1" x14ac:dyDescent="0.2">
      <c r="F1549" s="16">
        <v>44322.5876299054</v>
      </c>
      <c r="G1549" s="34">
        <v>44327.471119614864</v>
      </c>
      <c r="H1549" s="27">
        <v>1310</v>
      </c>
      <c r="I1549" s="27">
        <f t="shared" si="54"/>
        <v>-764.65463351210815</v>
      </c>
      <c r="J1549" s="27">
        <f t="shared" si="55"/>
        <v>4310.30272735375</v>
      </c>
      <c r="K1549" s="26" t="str">
        <f t="shared" si="61"/>
        <v>Good</v>
      </c>
      <c r="L1549" s="25">
        <f t="shared" si="62"/>
        <v>1310</v>
      </c>
      <c r="M1549" s="25">
        <f t="shared" si="56"/>
        <v>674.62057901529738</v>
      </c>
      <c r="N1549" s="27">
        <f t="shared" si="57"/>
        <v>2778.601708374732</v>
      </c>
      <c r="O1549" s="12" t="str">
        <f t="shared" si="58"/>
        <v>Good</v>
      </c>
      <c r="P1549" s="27">
        <f t="shared" si="59"/>
        <v>1310</v>
      </c>
      <c r="Q1549" s="25">
        <f t="shared" si="60"/>
        <v>1310</v>
      </c>
    </row>
    <row r="1550" spans="6:17" ht="15.75" customHeight="1" x14ac:dyDescent="0.2">
      <c r="F1550" s="16">
        <v>44322.058140786634</v>
      </c>
      <c r="G1550" s="34">
        <v>44326.906400069922</v>
      </c>
      <c r="H1550" s="27">
        <v>1267</v>
      </c>
      <c r="I1550" s="27">
        <f t="shared" si="54"/>
        <v>-764.65463351210815</v>
      </c>
      <c r="J1550" s="27">
        <f t="shared" si="55"/>
        <v>4310.30272735375</v>
      </c>
      <c r="K1550" s="26" t="str">
        <f t="shared" si="61"/>
        <v>Good</v>
      </c>
      <c r="L1550" s="25">
        <f t="shared" si="62"/>
        <v>1267</v>
      </c>
      <c r="M1550" s="25">
        <f t="shared" si="56"/>
        <v>674.62057901529738</v>
      </c>
      <c r="N1550" s="27">
        <f t="shared" si="57"/>
        <v>2778.601708374732</v>
      </c>
      <c r="O1550" s="12" t="str">
        <f t="shared" si="58"/>
        <v>Good</v>
      </c>
      <c r="P1550" s="27">
        <f t="shared" si="59"/>
        <v>1267</v>
      </c>
      <c r="Q1550" s="25">
        <f t="shared" si="60"/>
        <v>1267</v>
      </c>
    </row>
    <row r="1551" spans="6:17" ht="15.75" customHeight="1" x14ac:dyDescent="0.2">
      <c r="F1551" s="16">
        <v>44321.495212414695</v>
      </c>
      <c r="G1551" s="34">
        <v>44326.321372258426</v>
      </c>
      <c r="H1551" s="27">
        <v>1490</v>
      </c>
      <c r="I1551" s="27">
        <f t="shared" si="54"/>
        <v>-764.65463351210815</v>
      </c>
      <c r="J1551" s="27">
        <f t="shared" si="55"/>
        <v>4310.30272735375</v>
      </c>
      <c r="K1551" s="26" t="str">
        <f t="shared" si="61"/>
        <v>Good</v>
      </c>
      <c r="L1551" s="25">
        <f t="shared" si="62"/>
        <v>1490</v>
      </c>
      <c r="M1551" s="25">
        <f t="shared" si="56"/>
        <v>674.62057901529738</v>
      </c>
      <c r="N1551" s="27">
        <f t="shared" si="57"/>
        <v>2778.601708374732</v>
      </c>
      <c r="O1551" s="12" t="str">
        <f t="shared" si="58"/>
        <v>Good</v>
      </c>
      <c r="P1551" s="27">
        <f t="shared" si="59"/>
        <v>1490</v>
      </c>
      <c r="Q1551" s="25">
        <f t="shared" si="60"/>
        <v>1490</v>
      </c>
    </row>
    <row r="1552" spans="6:17" ht="15.75" customHeight="1" x14ac:dyDescent="0.2">
      <c r="F1552" s="16">
        <v>44320.932463581456</v>
      </c>
      <c r="G1552" s="34">
        <v>44323.45101272867</v>
      </c>
      <c r="H1552" s="27">
        <v>1214</v>
      </c>
      <c r="I1552" s="27">
        <f t="shared" si="54"/>
        <v>-764.65463351210815</v>
      </c>
      <c r="J1552" s="27">
        <f t="shared" si="55"/>
        <v>4310.30272735375</v>
      </c>
      <c r="K1552" s="26" t="str">
        <f t="shared" si="61"/>
        <v>Good</v>
      </c>
      <c r="L1552" s="25">
        <f t="shared" si="62"/>
        <v>1214</v>
      </c>
      <c r="M1552" s="25">
        <f t="shared" si="56"/>
        <v>674.62057901529738</v>
      </c>
      <c r="N1552" s="27">
        <f t="shared" si="57"/>
        <v>2778.601708374732</v>
      </c>
      <c r="O1552" s="12" t="str">
        <f t="shared" si="58"/>
        <v>Good</v>
      </c>
      <c r="P1552" s="27">
        <f t="shared" si="59"/>
        <v>1214</v>
      </c>
      <c r="Q1552" s="25">
        <f t="shared" si="60"/>
        <v>1214</v>
      </c>
    </row>
    <row r="1553" spans="6:17" ht="15.75" customHeight="1" x14ac:dyDescent="0.2">
      <c r="F1553" s="16">
        <v>44320.383046088034</v>
      </c>
      <c r="G1553" s="34">
        <v>44322.893761806954</v>
      </c>
      <c r="H1553" s="27">
        <v>1345</v>
      </c>
      <c r="I1553" s="27">
        <f t="shared" si="54"/>
        <v>-764.65463351210815</v>
      </c>
      <c r="J1553" s="27">
        <f t="shared" si="55"/>
        <v>4310.30272735375</v>
      </c>
      <c r="K1553" s="26" t="str">
        <f t="shared" si="61"/>
        <v>Good</v>
      </c>
      <c r="L1553" s="25">
        <f t="shared" si="62"/>
        <v>1345</v>
      </c>
      <c r="M1553" s="25">
        <f t="shared" si="56"/>
        <v>674.62057901529738</v>
      </c>
      <c r="N1553" s="27">
        <f t="shared" si="57"/>
        <v>2778.601708374732</v>
      </c>
      <c r="O1553" s="12" t="str">
        <f t="shared" si="58"/>
        <v>Good</v>
      </c>
      <c r="P1553" s="27">
        <f t="shared" si="59"/>
        <v>1345</v>
      </c>
      <c r="Q1553" s="25">
        <f t="shared" si="60"/>
        <v>1345</v>
      </c>
    </row>
    <row r="1554" spans="6:17" ht="15.75" customHeight="1" x14ac:dyDescent="0.2">
      <c r="F1554" s="16">
        <v>44319.840423085428</v>
      </c>
      <c r="G1554" s="34">
        <v>44322.286710946326</v>
      </c>
      <c r="H1554" s="27">
        <v>1338</v>
      </c>
      <c r="I1554" s="27">
        <f t="shared" si="54"/>
        <v>-764.65463351210815</v>
      </c>
      <c r="J1554" s="27">
        <f t="shared" si="55"/>
        <v>4310.30272735375</v>
      </c>
      <c r="K1554" s="26" t="str">
        <f t="shared" si="61"/>
        <v>Good</v>
      </c>
      <c r="L1554" s="25">
        <f t="shared" si="62"/>
        <v>1338</v>
      </c>
      <c r="M1554" s="25">
        <f t="shared" si="56"/>
        <v>674.62057901529738</v>
      </c>
      <c r="N1554" s="27">
        <f t="shared" si="57"/>
        <v>2778.601708374732</v>
      </c>
      <c r="O1554" s="12" t="str">
        <f t="shared" si="58"/>
        <v>Good</v>
      </c>
      <c r="P1554" s="27">
        <f t="shared" si="59"/>
        <v>1338</v>
      </c>
      <c r="Q1554" s="25">
        <f t="shared" si="60"/>
        <v>1338</v>
      </c>
    </row>
    <row r="1555" spans="6:17" ht="15.75" customHeight="1" x14ac:dyDescent="0.2">
      <c r="F1555" s="16">
        <v>44319.256569333062</v>
      </c>
      <c r="G1555" s="34">
        <v>44321.748131985922</v>
      </c>
      <c r="H1555" s="27">
        <v>1257</v>
      </c>
      <c r="I1555" s="27">
        <f t="shared" si="54"/>
        <v>-764.65463351210815</v>
      </c>
      <c r="J1555" s="27">
        <f t="shared" si="55"/>
        <v>4310.30272735375</v>
      </c>
      <c r="K1555" s="26" t="str">
        <f t="shared" si="61"/>
        <v>Good</v>
      </c>
      <c r="L1555" s="25">
        <f t="shared" si="62"/>
        <v>1257</v>
      </c>
      <c r="M1555" s="25">
        <f t="shared" si="56"/>
        <v>674.62057901529738</v>
      </c>
      <c r="N1555" s="27">
        <f t="shared" si="57"/>
        <v>2778.601708374732</v>
      </c>
      <c r="O1555" s="12" t="str">
        <f t="shared" si="58"/>
        <v>Good</v>
      </c>
      <c r="P1555" s="27">
        <f t="shared" si="59"/>
        <v>1257</v>
      </c>
      <c r="Q1555" s="25">
        <f t="shared" si="60"/>
        <v>1257</v>
      </c>
    </row>
    <row r="1556" spans="6:17" ht="15.75" customHeight="1" x14ac:dyDescent="0.2">
      <c r="F1556" s="16">
        <v>44316.949655516131</v>
      </c>
      <c r="G1556" s="34">
        <v>44321.156205045787</v>
      </c>
      <c r="H1556" s="27">
        <v>1251</v>
      </c>
      <c r="I1556" s="27">
        <f t="shared" si="54"/>
        <v>-764.65463351210815</v>
      </c>
      <c r="J1556" s="27">
        <f t="shared" si="55"/>
        <v>4310.30272735375</v>
      </c>
      <c r="K1556" s="26" t="str">
        <f t="shared" si="61"/>
        <v>Good</v>
      </c>
      <c r="L1556" s="25">
        <f t="shared" si="62"/>
        <v>1251</v>
      </c>
      <c r="M1556" s="25">
        <f t="shared" si="56"/>
        <v>674.62057901529738</v>
      </c>
      <c r="N1556" s="27">
        <f t="shared" si="57"/>
        <v>2778.601708374732</v>
      </c>
      <c r="O1556" s="12" t="str">
        <f t="shared" si="58"/>
        <v>Good</v>
      </c>
      <c r="P1556" s="27">
        <f t="shared" si="59"/>
        <v>1251</v>
      </c>
      <c r="Q1556" s="25">
        <f t="shared" si="60"/>
        <v>1251</v>
      </c>
    </row>
    <row r="1557" spans="6:17" ht="15.75" customHeight="1" x14ac:dyDescent="0.2">
      <c r="F1557" s="16">
        <v>44316.376827076092</v>
      </c>
      <c r="G1557" s="34">
        <v>44320.584326064258</v>
      </c>
      <c r="H1557" s="27">
        <v>1140</v>
      </c>
      <c r="I1557" s="27">
        <f t="shared" si="54"/>
        <v>-764.65463351210815</v>
      </c>
      <c r="J1557" s="27">
        <f t="shared" si="55"/>
        <v>4310.30272735375</v>
      </c>
      <c r="K1557" s="26" t="str">
        <f t="shared" si="61"/>
        <v>Good</v>
      </c>
      <c r="L1557" s="25">
        <f t="shared" si="62"/>
        <v>1140</v>
      </c>
      <c r="M1557" s="25">
        <f t="shared" si="56"/>
        <v>674.62057901529738</v>
      </c>
      <c r="N1557" s="27">
        <f t="shared" si="57"/>
        <v>2778.601708374732</v>
      </c>
      <c r="O1557" s="12" t="str">
        <f t="shared" si="58"/>
        <v>Good</v>
      </c>
      <c r="P1557" s="27">
        <f t="shared" si="59"/>
        <v>1140</v>
      </c>
      <c r="Q1557" s="25">
        <f t="shared" si="60"/>
        <v>1140</v>
      </c>
    </row>
    <row r="1558" spans="6:17" ht="15.75" customHeight="1" x14ac:dyDescent="0.2">
      <c r="F1558" s="16">
        <v>44315.80662638371</v>
      </c>
      <c r="G1558" s="34">
        <v>44320.030278419334</v>
      </c>
      <c r="H1558" s="27">
        <v>1136</v>
      </c>
      <c r="I1558" s="27">
        <f t="shared" si="54"/>
        <v>-764.65463351210815</v>
      </c>
      <c r="J1558" s="27">
        <f t="shared" si="55"/>
        <v>4310.30272735375</v>
      </c>
      <c r="K1558" s="26" t="str">
        <f t="shared" si="61"/>
        <v>Good</v>
      </c>
      <c r="L1558" s="25">
        <f t="shared" si="62"/>
        <v>1136</v>
      </c>
      <c r="M1558" s="25">
        <f t="shared" si="56"/>
        <v>674.62057901529738</v>
      </c>
      <c r="N1558" s="27">
        <f t="shared" si="57"/>
        <v>2778.601708374732</v>
      </c>
      <c r="O1558" s="12" t="str">
        <f t="shared" si="58"/>
        <v>Good</v>
      </c>
      <c r="P1558" s="27">
        <f t="shared" si="59"/>
        <v>1136</v>
      </c>
      <c r="Q1558" s="25">
        <f t="shared" si="60"/>
        <v>1136</v>
      </c>
    </row>
    <row r="1559" spans="6:17" ht="15.75" customHeight="1" x14ac:dyDescent="0.2">
      <c r="F1559" s="16">
        <v>44315.233224661148</v>
      </c>
      <c r="G1559" s="34">
        <v>44319.475340739773</v>
      </c>
      <c r="H1559" s="27">
        <v>1185</v>
      </c>
      <c r="I1559" s="27">
        <f t="shared" si="54"/>
        <v>-764.65463351210815</v>
      </c>
      <c r="J1559" s="27">
        <f t="shared" si="55"/>
        <v>4310.30272735375</v>
      </c>
      <c r="K1559" s="26" t="str">
        <f t="shared" si="61"/>
        <v>Good</v>
      </c>
      <c r="L1559" s="25">
        <f t="shared" si="62"/>
        <v>1185</v>
      </c>
      <c r="M1559" s="25">
        <f t="shared" si="56"/>
        <v>674.62057901529738</v>
      </c>
      <c r="N1559" s="27">
        <f t="shared" si="57"/>
        <v>2778.601708374732</v>
      </c>
      <c r="O1559" s="12" t="str">
        <f t="shared" si="58"/>
        <v>Good</v>
      </c>
      <c r="P1559" s="27">
        <f t="shared" si="59"/>
        <v>1185</v>
      </c>
      <c r="Q1559" s="25">
        <f t="shared" si="60"/>
        <v>1185</v>
      </c>
    </row>
    <row r="1560" spans="6:17" ht="15.75" customHeight="1" x14ac:dyDescent="0.2">
      <c r="F1560" s="16">
        <v>44314.651039906821</v>
      </c>
      <c r="G1560" s="34">
        <v>44316.658309940474</v>
      </c>
      <c r="H1560" s="27">
        <v>1277</v>
      </c>
      <c r="I1560" s="27">
        <f t="shared" si="54"/>
        <v>-764.65463351210815</v>
      </c>
      <c r="J1560" s="27">
        <f t="shared" si="55"/>
        <v>4310.30272735375</v>
      </c>
      <c r="K1560" s="26" t="str">
        <f t="shared" si="61"/>
        <v>Good</v>
      </c>
      <c r="L1560" s="25">
        <f t="shared" si="62"/>
        <v>1277</v>
      </c>
      <c r="M1560" s="25">
        <f t="shared" si="56"/>
        <v>674.62057901529738</v>
      </c>
      <c r="N1560" s="27">
        <f t="shared" si="57"/>
        <v>2778.601708374732</v>
      </c>
      <c r="O1560" s="12" t="str">
        <f t="shared" si="58"/>
        <v>Good</v>
      </c>
      <c r="P1560" s="27">
        <f t="shared" si="59"/>
        <v>1277</v>
      </c>
      <c r="Q1560" s="25">
        <f t="shared" si="60"/>
        <v>1277</v>
      </c>
    </row>
    <row r="1561" spans="6:17" ht="15.75" customHeight="1" x14ac:dyDescent="0.2">
      <c r="F1561" s="16">
        <v>44314.090799307662</v>
      </c>
      <c r="G1561" s="34">
        <v>44316.075671758314</v>
      </c>
      <c r="H1561" s="27">
        <v>1198</v>
      </c>
      <c r="I1561" s="27">
        <f t="shared" si="54"/>
        <v>-764.65463351210815</v>
      </c>
      <c r="J1561" s="27">
        <f t="shared" si="55"/>
        <v>4310.30272735375</v>
      </c>
      <c r="K1561" s="26" t="str">
        <f t="shared" si="61"/>
        <v>Good</v>
      </c>
      <c r="L1561" s="25">
        <f t="shared" si="62"/>
        <v>1198</v>
      </c>
      <c r="M1561" s="25">
        <f t="shared" si="56"/>
        <v>674.62057901529738</v>
      </c>
      <c r="N1561" s="27">
        <f t="shared" si="57"/>
        <v>2778.601708374732</v>
      </c>
      <c r="O1561" s="12" t="str">
        <f t="shared" si="58"/>
        <v>Good</v>
      </c>
      <c r="P1561" s="27">
        <f t="shared" si="59"/>
        <v>1198</v>
      </c>
      <c r="Q1561" s="25">
        <f t="shared" si="60"/>
        <v>1198</v>
      </c>
    </row>
    <row r="1562" spans="6:17" ht="15.75" customHeight="1" x14ac:dyDescent="0.2">
      <c r="F1562" s="16">
        <v>44313.505300682278</v>
      </c>
      <c r="G1562" s="34">
        <v>44315.5187387673</v>
      </c>
      <c r="H1562" s="27">
        <v>1380</v>
      </c>
      <c r="I1562" s="27">
        <f t="shared" si="54"/>
        <v>-764.65463351210815</v>
      </c>
      <c r="J1562" s="27">
        <f t="shared" si="55"/>
        <v>4310.30272735375</v>
      </c>
      <c r="K1562" s="26" t="str">
        <f t="shared" si="61"/>
        <v>Good</v>
      </c>
      <c r="L1562" s="25">
        <f t="shared" si="62"/>
        <v>1380</v>
      </c>
      <c r="M1562" s="25">
        <f t="shared" si="56"/>
        <v>674.62057901529738</v>
      </c>
      <c r="N1562" s="27">
        <f t="shared" si="57"/>
        <v>2778.601708374732</v>
      </c>
      <c r="O1562" s="12" t="str">
        <f t="shared" si="58"/>
        <v>Good</v>
      </c>
      <c r="P1562" s="27">
        <f t="shared" si="59"/>
        <v>1380</v>
      </c>
      <c r="Q1562" s="25">
        <f t="shared" si="60"/>
        <v>1380</v>
      </c>
    </row>
    <row r="1563" spans="6:17" ht="15.75" customHeight="1" x14ac:dyDescent="0.2">
      <c r="F1563" s="16">
        <v>44312.940652969439</v>
      </c>
      <c r="G1563" s="34">
        <v>44314.988017749361</v>
      </c>
      <c r="H1563" s="27">
        <v>1114</v>
      </c>
      <c r="I1563" s="27">
        <f t="shared" si="54"/>
        <v>-764.65463351210815</v>
      </c>
      <c r="J1563" s="27">
        <f t="shared" si="55"/>
        <v>4310.30272735375</v>
      </c>
      <c r="K1563" s="26" t="str">
        <f t="shared" si="61"/>
        <v>Good</v>
      </c>
      <c r="L1563" s="25">
        <f t="shared" si="62"/>
        <v>1114</v>
      </c>
      <c r="M1563" s="25">
        <f t="shared" si="56"/>
        <v>674.62057901529738</v>
      </c>
      <c r="N1563" s="27">
        <f t="shared" si="57"/>
        <v>2778.601708374732</v>
      </c>
      <c r="O1563" s="12" t="str">
        <f t="shared" si="58"/>
        <v>Good</v>
      </c>
      <c r="P1563" s="27">
        <f t="shared" si="59"/>
        <v>1114</v>
      </c>
      <c r="Q1563" s="25">
        <f t="shared" si="60"/>
        <v>1114</v>
      </c>
    </row>
    <row r="1564" spans="6:17" ht="15.75" customHeight="1" x14ac:dyDescent="0.2">
      <c r="F1564" s="16">
        <v>44312.357431950993</v>
      </c>
      <c r="G1564" s="34">
        <v>44314.399555277501</v>
      </c>
      <c r="H1564" s="27">
        <v>1345</v>
      </c>
      <c r="I1564" s="27">
        <f t="shared" si="54"/>
        <v>-764.65463351210815</v>
      </c>
      <c r="J1564" s="27">
        <f t="shared" si="55"/>
        <v>4310.30272735375</v>
      </c>
      <c r="K1564" s="26" t="str">
        <f t="shared" si="61"/>
        <v>Good</v>
      </c>
      <c r="L1564" s="25">
        <f t="shared" si="62"/>
        <v>1345</v>
      </c>
      <c r="M1564" s="25">
        <f t="shared" si="56"/>
        <v>674.62057901529738</v>
      </c>
      <c r="N1564" s="27">
        <f t="shared" si="57"/>
        <v>2778.601708374732</v>
      </c>
      <c r="O1564" s="12" t="str">
        <f t="shared" si="58"/>
        <v>Good</v>
      </c>
      <c r="P1564" s="27">
        <f t="shared" si="59"/>
        <v>1345</v>
      </c>
      <c r="Q1564" s="25">
        <f t="shared" si="60"/>
        <v>1345</v>
      </c>
    </row>
    <row r="1565" spans="6:17" ht="15.75" customHeight="1" x14ac:dyDescent="0.2">
      <c r="F1565" s="16">
        <v>44309.565785562721</v>
      </c>
      <c r="G1565" s="34">
        <v>44313.7950439981</v>
      </c>
      <c r="H1565" s="27">
        <v>1324</v>
      </c>
      <c r="I1565" s="27">
        <f t="shared" si="54"/>
        <v>-764.65463351210815</v>
      </c>
      <c r="J1565" s="27">
        <f t="shared" si="55"/>
        <v>4310.30272735375</v>
      </c>
      <c r="K1565" s="26" t="str">
        <f t="shared" si="61"/>
        <v>Good</v>
      </c>
      <c r="L1565" s="25">
        <f t="shared" si="62"/>
        <v>1324</v>
      </c>
      <c r="M1565" s="25">
        <f t="shared" si="56"/>
        <v>674.62057901529738</v>
      </c>
      <c r="N1565" s="27">
        <f t="shared" si="57"/>
        <v>2778.601708374732</v>
      </c>
      <c r="O1565" s="12" t="str">
        <f t="shared" si="58"/>
        <v>Good</v>
      </c>
      <c r="P1565" s="27">
        <f t="shared" si="59"/>
        <v>1324</v>
      </c>
      <c r="Q1565" s="25">
        <f t="shared" si="60"/>
        <v>1324</v>
      </c>
    </row>
    <row r="1566" spans="6:17" ht="15.75" customHeight="1" x14ac:dyDescent="0.2">
      <c r="F1566" s="16">
        <v>44308.970438755037</v>
      </c>
      <c r="G1566" s="34">
        <v>44313.20837427504</v>
      </c>
      <c r="H1566" s="27">
        <v>1124</v>
      </c>
      <c r="I1566" s="27">
        <f t="shared" si="54"/>
        <v>-764.65463351210815</v>
      </c>
      <c r="J1566" s="27">
        <f t="shared" si="55"/>
        <v>4310.30272735375</v>
      </c>
      <c r="K1566" s="26" t="str">
        <f t="shared" si="61"/>
        <v>Good</v>
      </c>
      <c r="L1566" s="25">
        <f t="shared" si="62"/>
        <v>1124</v>
      </c>
      <c r="M1566" s="25">
        <f t="shared" si="56"/>
        <v>674.62057901529738</v>
      </c>
      <c r="N1566" s="27">
        <f t="shared" si="57"/>
        <v>2778.601708374732</v>
      </c>
      <c r="O1566" s="12" t="str">
        <f t="shared" si="58"/>
        <v>Good</v>
      </c>
      <c r="P1566" s="27">
        <f t="shared" si="59"/>
        <v>1124</v>
      </c>
      <c r="Q1566" s="25">
        <f t="shared" si="60"/>
        <v>1124</v>
      </c>
    </row>
    <row r="1567" spans="6:17" ht="15.75" customHeight="1" x14ac:dyDescent="0.2">
      <c r="F1567" s="16">
        <v>44308.410268884632</v>
      </c>
      <c r="G1567" s="34">
        <v>44312.655524671878</v>
      </c>
      <c r="H1567" s="27">
        <v>1171</v>
      </c>
      <c r="I1567" s="27">
        <f t="shared" si="54"/>
        <v>-764.65463351210815</v>
      </c>
      <c r="J1567" s="27">
        <f t="shared" si="55"/>
        <v>4310.30272735375</v>
      </c>
      <c r="K1567" s="26" t="str">
        <f t="shared" si="61"/>
        <v>Good</v>
      </c>
      <c r="L1567" s="25">
        <f t="shared" si="62"/>
        <v>1171</v>
      </c>
      <c r="M1567" s="25">
        <f t="shared" si="56"/>
        <v>674.62057901529738</v>
      </c>
      <c r="N1567" s="27">
        <f t="shared" si="57"/>
        <v>2778.601708374732</v>
      </c>
      <c r="O1567" s="12" t="str">
        <f t="shared" si="58"/>
        <v>Good</v>
      </c>
      <c r="P1567" s="27">
        <f t="shared" si="59"/>
        <v>1171</v>
      </c>
      <c r="Q1567" s="25">
        <f t="shared" si="60"/>
        <v>1171</v>
      </c>
    </row>
    <row r="1568" spans="6:17" ht="15.75" customHeight="1" x14ac:dyDescent="0.2">
      <c r="F1568" s="16">
        <v>44307.828849640515</v>
      </c>
      <c r="G1568" s="34">
        <v>44312.111810153641</v>
      </c>
      <c r="H1568" s="27">
        <v>1125</v>
      </c>
      <c r="I1568" s="27">
        <f t="shared" si="54"/>
        <v>-764.65463351210815</v>
      </c>
      <c r="J1568" s="27">
        <f t="shared" si="55"/>
        <v>4310.30272735375</v>
      </c>
      <c r="K1568" s="26" t="str">
        <f t="shared" si="61"/>
        <v>Good</v>
      </c>
      <c r="L1568" s="25">
        <f t="shared" si="62"/>
        <v>1125</v>
      </c>
      <c r="M1568" s="25">
        <f t="shared" si="56"/>
        <v>674.62057901529738</v>
      </c>
      <c r="N1568" s="27">
        <f t="shared" si="57"/>
        <v>2778.601708374732</v>
      </c>
      <c r="O1568" s="12" t="str">
        <f t="shared" si="58"/>
        <v>Good</v>
      </c>
      <c r="P1568" s="27">
        <f t="shared" si="59"/>
        <v>1125</v>
      </c>
      <c r="Q1568" s="25">
        <f t="shared" si="60"/>
        <v>1125</v>
      </c>
    </row>
    <row r="1569" spans="6:17" ht="15.75" customHeight="1" x14ac:dyDescent="0.2">
      <c r="F1569" s="16">
        <v>44307.300076430365</v>
      </c>
      <c r="G1569" s="34">
        <v>44309.836440495557</v>
      </c>
      <c r="H1569" s="27">
        <v>1107</v>
      </c>
      <c r="I1569" s="27">
        <f t="shared" si="54"/>
        <v>-764.65463351210815</v>
      </c>
      <c r="J1569" s="27">
        <f t="shared" si="55"/>
        <v>4310.30272735375</v>
      </c>
      <c r="K1569" s="26" t="str">
        <f t="shared" si="61"/>
        <v>Good</v>
      </c>
      <c r="L1569" s="25">
        <f t="shared" si="62"/>
        <v>1107</v>
      </c>
      <c r="M1569" s="25">
        <f t="shared" si="56"/>
        <v>674.62057901529738</v>
      </c>
      <c r="N1569" s="27">
        <f t="shared" si="57"/>
        <v>2778.601708374732</v>
      </c>
      <c r="O1569" s="12" t="str">
        <f t="shared" si="58"/>
        <v>Good</v>
      </c>
      <c r="P1569" s="27">
        <f t="shared" si="59"/>
        <v>1107</v>
      </c>
      <c r="Q1569" s="25">
        <f t="shared" si="60"/>
        <v>1107</v>
      </c>
    </row>
    <row r="1570" spans="6:17" ht="15.75" customHeight="1" x14ac:dyDescent="0.2">
      <c r="F1570" s="16">
        <v>44306.687851287454</v>
      </c>
      <c r="G1570" s="34">
        <v>44309.297591852323</v>
      </c>
      <c r="H1570" s="27">
        <v>1195</v>
      </c>
      <c r="I1570" s="27">
        <f t="shared" si="54"/>
        <v>-764.65463351210815</v>
      </c>
      <c r="J1570" s="27">
        <f t="shared" si="55"/>
        <v>4310.30272735375</v>
      </c>
      <c r="K1570" s="26" t="str">
        <f t="shared" si="61"/>
        <v>Good</v>
      </c>
      <c r="L1570" s="25">
        <f t="shared" si="62"/>
        <v>1195</v>
      </c>
      <c r="M1570" s="25">
        <f t="shared" si="56"/>
        <v>674.62057901529738</v>
      </c>
      <c r="N1570" s="27">
        <f t="shared" si="57"/>
        <v>2778.601708374732</v>
      </c>
      <c r="O1570" s="12" t="str">
        <f t="shared" si="58"/>
        <v>Good</v>
      </c>
      <c r="P1570" s="27">
        <f t="shared" si="59"/>
        <v>1195</v>
      </c>
      <c r="Q1570" s="25">
        <f t="shared" si="60"/>
        <v>1195</v>
      </c>
    </row>
    <row r="1571" spans="6:17" ht="15.75" customHeight="1" x14ac:dyDescent="0.2">
      <c r="F1571" s="16">
        <v>44306.149325515828</v>
      </c>
      <c r="G1571" s="34">
        <v>44308.746802956506</v>
      </c>
      <c r="H1571" s="27">
        <v>1061</v>
      </c>
      <c r="I1571" s="27">
        <f t="shared" si="54"/>
        <v>-764.65463351210815</v>
      </c>
      <c r="J1571" s="27">
        <f t="shared" si="55"/>
        <v>4310.30272735375</v>
      </c>
      <c r="K1571" s="26" t="str">
        <f t="shared" si="61"/>
        <v>Good</v>
      </c>
      <c r="L1571" s="25">
        <f t="shared" si="62"/>
        <v>1061</v>
      </c>
      <c r="M1571" s="25">
        <f t="shared" si="56"/>
        <v>674.62057901529738</v>
      </c>
      <c r="N1571" s="27">
        <f t="shared" si="57"/>
        <v>2778.601708374732</v>
      </c>
      <c r="O1571" s="12" t="str">
        <f t="shared" si="58"/>
        <v>Good</v>
      </c>
      <c r="P1571" s="27">
        <f t="shared" si="59"/>
        <v>1061</v>
      </c>
      <c r="Q1571" s="25">
        <f t="shared" si="60"/>
        <v>1061</v>
      </c>
    </row>
    <row r="1572" spans="6:17" ht="15.75" customHeight="1" x14ac:dyDescent="0.2">
      <c r="F1572" s="16">
        <v>44305.572316822654</v>
      </c>
      <c r="G1572" s="34">
        <v>44308.178043695742</v>
      </c>
      <c r="H1572" s="27">
        <v>1254</v>
      </c>
      <c r="I1572" s="27">
        <f t="shared" si="54"/>
        <v>-764.65463351210815</v>
      </c>
      <c r="J1572" s="27">
        <f t="shared" si="55"/>
        <v>4310.30272735375</v>
      </c>
      <c r="K1572" s="26" t="str">
        <f t="shared" si="61"/>
        <v>Good</v>
      </c>
      <c r="L1572" s="25">
        <f t="shared" si="62"/>
        <v>1254</v>
      </c>
      <c r="M1572" s="25">
        <f t="shared" si="56"/>
        <v>674.62057901529738</v>
      </c>
      <c r="N1572" s="27">
        <f t="shared" si="57"/>
        <v>2778.601708374732</v>
      </c>
      <c r="O1572" s="12" t="str">
        <f t="shared" si="58"/>
        <v>Good</v>
      </c>
      <c r="P1572" s="27">
        <f t="shared" si="59"/>
        <v>1254</v>
      </c>
      <c r="Q1572" s="25">
        <f t="shared" si="60"/>
        <v>1254</v>
      </c>
    </row>
    <row r="1573" spans="6:17" ht="15.75" customHeight="1" x14ac:dyDescent="0.2">
      <c r="F1573" s="16">
        <v>44305.004751333589</v>
      </c>
      <c r="G1573" s="34">
        <v>44307.572769252525</v>
      </c>
      <c r="H1573" s="27">
        <v>1151</v>
      </c>
      <c r="I1573" s="27">
        <f t="shared" si="54"/>
        <v>-764.65463351210815</v>
      </c>
      <c r="J1573" s="27">
        <f t="shared" si="55"/>
        <v>4310.30272735375</v>
      </c>
      <c r="K1573" s="26" t="str">
        <f t="shared" si="61"/>
        <v>Good</v>
      </c>
      <c r="L1573" s="25">
        <f t="shared" si="62"/>
        <v>1151</v>
      </c>
      <c r="M1573" s="25">
        <f t="shared" si="56"/>
        <v>674.62057901529738</v>
      </c>
      <c r="N1573" s="27">
        <f t="shared" si="57"/>
        <v>2778.601708374732</v>
      </c>
      <c r="O1573" s="12" t="str">
        <f t="shared" si="58"/>
        <v>Good</v>
      </c>
      <c r="P1573" s="27">
        <f t="shared" si="59"/>
        <v>1151</v>
      </c>
      <c r="Q1573" s="25">
        <f t="shared" si="60"/>
        <v>1151</v>
      </c>
    </row>
    <row r="1574" spans="6:17" ht="15.75" customHeight="1" x14ac:dyDescent="0.2">
      <c r="F1574" s="16">
        <v>44302.716184692363</v>
      </c>
      <c r="G1574" s="34">
        <v>44306.995267708793</v>
      </c>
      <c r="H1574" s="27">
        <v>1024</v>
      </c>
      <c r="I1574" s="27">
        <f t="shared" si="54"/>
        <v>-764.65463351210815</v>
      </c>
      <c r="J1574" s="27">
        <f t="shared" si="55"/>
        <v>4310.30272735375</v>
      </c>
      <c r="K1574" s="26" t="str">
        <f t="shared" si="61"/>
        <v>Good</v>
      </c>
      <c r="L1574" s="25">
        <f t="shared" si="62"/>
        <v>1024</v>
      </c>
      <c r="M1574" s="25">
        <f t="shared" si="56"/>
        <v>674.62057901529738</v>
      </c>
      <c r="N1574" s="27">
        <f t="shared" si="57"/>
        <v>2778.601708374732</v>
      </c>
      <c r="O1574" s="12" t="str">
        <f t="shared" si="58"/>
        <v>Good</v>
      </c>
      <c r="P1574" s="27">
        <f t="shared" si="59"/>
        <v>1024</v>
      </c>
      <c r="Q1574" s="25">
        <f t="shared" si="60"/>
        <v>1024</v>
      </c>
    </row>
    <row r="1575" spans="6:17" ht="15.75" customHeight="1" x14ac:dyDescent="0.2">
      <c r="F1575" s="16">
        <v>44302.109221123981</v>
      </c>
      <c r="G1575" s="34">
        <v>44306.433420018591</v>
      </c>
      <c r="H1575" s="27">
        <v>1276</v>
      </c>
      <c r="I1575" s="27">
        <f t="shared" si="54"/>
        <v>-764.65463351210815</v>
      </c>
      <c r="J1575" s="27">
        <f t="shared" si="55"/>
        <v>4310.30272735375</v>
      </c>
      <c r="K1575" s="26" t="str">
        <f t="shared" si="61"/>
        <v>Good</v>
      </c>
      <c r="L1575" s="25">
        <f t="shared" si="62"/>
        <v>1276</v>
      </c>
      <c r="M1575" s="25">
        <f t="shared" si="56"/>
        <v>674.62057901529738</v>
      </c>
      <c r="N1575" s="27">
        <f t="shared" si="57"/>
        <v>2778.601708374732</v>
      </c>
      <c r="O1575" s="12" t="str">
        <f t="shared" si="58"/>
        <v>Good</v>
      </c>
      <c r="P1575" s="27">
        <f t="shared" si="59"/>
        <v>1276</v>
      </c>
      <c r="Q1575" s="25">
        <f t="shared" si="60"/>
        <v>1276</v>
      </c>
    </row>
    <row r="1576" spans="6:17" ht="15.75" customHeight="1" x14ac:dyDescent="0.2">
      <c r="F1576" s="16">
        <v>44301.538713522095</v>
      </c>
      <c r="G1576" s="34">
        <v>44305.8948707893</v>
      </c>
      <c r="H1576" s="27">
        <v>1194</v>
      </c>
      <c r="I1576" s="27">
        <f t="shared" si="54"/>
        <v>-764.65463351210815</v>
      </c>
      <c r="J1576" s="27">
        <f t="shared" si="55"/>
        <v>4310.30272735375</v>
      </c>
      <c r="K1576" s="26" t="str">
        <f t="shared" si="61"/>
        <v>Good</v>
      </c>
      <c r="L1576" s="25">
        <f t="shared" si="62"/>
        <v>1194</v>
      </c>
      <c r="M1576" s="25">
        <f t="shared" si="56"/>
        <v>674.62057901529738</v>
      </c>
      <c r="N1576" s="27">
        <f t="shared" si="57"/>
        <v>2778.601708374732</v>
      </c>
      <c r="O1576" s="12" t="str">
        <f t="shared" si="58"/>
        <v>Good</v>
      </c>
      <c r="P1576" s="27">
        <f t="shared" si="59"/>
        <v>1194</v>
      </c>
      <c r="Q1576" s="25">
        <f t="shared" si="60"/>
        <v>1194</v>
      </c>
    </row>
    <row r="1577" spans="6:17" ht="15.75" customHeight="1" x14ac:dyDescent="0.2">
      <c r="F1577" s="16">
        <v>44300.986593643007</v>
      </c>
      <c r="G1577" s="34">
        <v>44305.314577957761</v>
      </c>
      <c r="H1577" s="27">
        <v>1274</v>
      </c>
      <c r="I1577" s="27">
        <f t="shared" si="54"/>
        <v>-764.65463351210815</v>
      </c>
      <c r="J1577" s="27">
        <f t="shared" si="55"/>
        <v>4310.30272735375</v>
      </c>
      <c r="K1577" s="26" t="str">
        <f t="shared" si="61"/>
        <v>Good</v>
      </c>
      <c r="L1577" s="25">
        <f t="shared" si="62"/>
        <v>1274</v>
      </c>
      <c r="M1577" s="25">
        <f t="shared" si="56"/>
        <v>674.62057901529738</v>
      </c>
      <c r="N1577" s="27">
        <f t="shared" si="57"/>
        <v>2778.601708374732</v>
      </c>
      <c r="O1577" s="12" t="str">
        <f t="shared" si="58"/>
        <v>Good</v>
      </c>
      <c r="P1577" s="27">
        <f t="shared" si="59"/>
        <v>1274</v>
      </c>
      <c r="Q1577" s="25">
        <f t="shared" si="60"/>
        <v>1274</v>
      </c>
    </row>
    <row r="1578" spans="6:17" ht="15.75" customHeight="1" x14ac:dyDescent="0.2">
      <c r="F1578" s="16">
        <v>44300.412653358631</v>
      </c>
      <c r="G1578" s="34">
        <v>44302.388577426704</v>
      </c>
      <c r="H1578" s="27">
        <v>1164</v>
      </c>
      <c r="I1578" s="27">
        <f t="shared" si="54"/>
        <v>-764.65463351210815</v>
      </c>
      <c r="J1578" s="27">
        <f t="shared" si="55"/>
        <v>4310.30272735375</v>
      </c>
      <c r="K1578" s="26" t="str">
        <f t="shared" si="61"/>
        <v>Good</v>
      </c>
      <c r="L1578" s="25">
        <f t="shared" si="62"/>
        <v>1164</v>
      </c>
      <c r="M1578" s="25">
        <f t="shared" si="56"/>
        <v>674.62057901529738</v>
      </c>
      <c r="N1578" s="27">
        <f t="shared" si="57"/>
        <v>2778.601708374732</v>
      </c>
      <c r="O1578" s="12" t="str">
        <f t="shared" si="58"/>
        <v>Good</v>
      </c>
      <c r="P1578" s="27">
        <f t="shared" si="59"/>
        <v>1164</v>
      </c>
      <c r="Q1578" s="25">
        <f t="shared" si="60"/>
        <v>1164</v>
      </c>
    </row>
    <row r="1579" spans="6:17" ht="15.75" customHeight="1" x14ac:dyDescent="0.2">
      <c r="F1579" s="16">
        <v>44299.807327434013</v>
      </c>
      <c r="G1579" s="34">
        <v>44301.820463124903</v>
      </c>
      <c r="H1579" s="27">
        <v>1209</v>
      </c>
      <c r="I1579" s="27">
        <f t="shared" si="54"/>
        <v>-764.65463351210815</v>
      </c>
      <c r="J1579" s="27">
        <f t="shared" si="55"/>
        <v>4310.30272735375</v>
      </c>
      <c r="K1579" s="26" t="str">
        <f t="shared" si="61"/>
        <v>Good</v>
      </c>
      <c r="L1579" s="25">
        <f t="shared" si="62"/>
        <v>1209</v>
      </c>
      <c r="M1579" s="25">
        <f t="shared" si="56"/>
        <v>674.62057901529738</v>
      </c>
      <c r="N1579" s="27">
        <f t="shared" si="57"/>
        <v>2778.601708374732</v>
      </c>
      <c r="O1579" s="12" t="str">
        <f t="shared" si="58"/>
        <v>Good</v>
      </c>
      <c r="P1579" s="27">
        <f t="shared" si="59"/>
        <v>1209</v>
      </c>
      <c r="Q1579" s="25">
        <f t="shared" si="60"/>
        <v>1209</v>
      </c>
    </row>
    <row r="1580" spans="6:17" ht="15.75" customHeight="1" x14ac:dyDescent="0.2">
      <c r="F1580" s="16">
        <v>44299.211674444792</v>
      </c>
      <c r="G1580" s="34">
        <v>44301.258242612836</v>
      </c>
      <c r="H1580" s="27">
        <v>1212</v>
      </c>
      <c r="I1580" s="27">
        <f t="shared" si="54"/>
        <v>-764.65463351210815</v>
      </c>
      <c r="J1580" s="27">
        <f t="shared" si="55"/>
        <v>4310.30272735375</v>
      </c>
      <c r="K1580" s="26" t="str">
        <f t="shared" si="61"/>
        <v>Good</v>
      </c>
      <c r="L1580" s="25">
        <f t="shared" si="62"/>
        <v>1212</v>
      </c>
      <c r="M1580" s="25">
        <f t="shared" si="56"/>
        <v>674.62057901529738</v>
      </c>
      <c r="N1580" s="27">
        <f t="shared" si="57"/>
        <v>2778.601708374732</v>
      </c>
      <c r="O1580" s="12" t="str">
        <f t="shared" si="58"/>
        <v>Good</v>
      </c>
      <c r="P1580" s="27">
        <f t="shared" si="59"/>
        <v>1212</v>
      </c>
      <c r="Q1580" s="25">
        <f t="shared" si="60"/>
        <v>1212</v>
      </c>
    </row>
    <row r="1581" spans="6:17" ht="15.75" customHeight="1" x14ac:dyDescent="0.2">
      <c r="F1581" s="16">
        <v>44298.607850115572</v>
      </c>
      <c r="G1581" s="34">
        <v>44300.722878292174</v>
      </c>
      <c r="H1581" s="27">
        <v>998</v>
      </c>
      <c r="I1581" s="27">
        <f t="shared" si="54"/>
        <v>-764.65463351210815</v>
      </c>
      <c r="J1581" s="27">
        <f t="shared" si="55"/>
        <v>4310.30272735375</v>
      </c>
      <c r="K1581" s="26" t="str">
        <f t="shared" si="61"/>
        <v>Good</v>
      </c>
      <c r="L1581" s="25">
        <f t="shared" si="62"/>
        <v>998</v>
      </c>
      <c r="M1581" s="25">
        <f t="shared" si="56"/>
        <v>674.62057901529738</v>
      </c>
      <c r="N1581" s="27">
        <f t="shared" si="57"/>
        <v>2778.601708374732</v>
      </c>
      <c r="O1581" s="12" t="str">
        <f t="shared" si="58"/>
        <v>Good</v>
      </c>
      <c r="P1581" s="27">
        <f t="shared" si="59"/>
        <v>998</v>
      </c>
      <c r="Q1581" s="25">
        <f t="shared" si="60"/>
        <v>998</v>
      </c>
    </row>
    <row r="1582" spans="6:17" ht="15.75" customHeight="1" x14ac:dyDescent="0.2">
      <c r="F1582" s="16">
        <v>44298.063643589609</v>
      </c>
      <c r="G1582" s="34">
        <v>44300.119413189968</v>
      </c>
      <c r="H1582" s="27">
        <v>1029</v>
      </c>
      <c r="I1582" s="27">
        <f t="shared" si="54"/>
        <v>-764.65463351210815</v>
      </c>
      <c r="J1582" s="27">
        <f t="shared" si="55"/>
        <v>4310.30272735375</v>
      </c>
      <c r="K1582" s="26" t="str">
        <f t="shared" si="61"/>
        <v>Good</v>
      </c>
      <c r="L1582" s="25">
        <f t="shared" si="62"/>
        <v>1029</v>
      </c>
      <c r="M1582" s="25">
        <f t="shared" si="56"/>
        <v>674.62057901529738</v>
      </c>
      <c r="N1582" s="27">
        <f t="shared" si="57"/>
        <v>2778.601708374732</v>
      </c>
      <c r="O1582" s="12" t="str">
        <f t="shared" si="58"/>
        <v>Good</v>
      </c>
      <c r="P1582" s="27">
        <f t="shared" si="59"/>
        <v>1029</v>
      </c>
      <c r="Q1582" s="25">
        <f t="shared" si="60"/>
        <v>1029</v>
      </c>
    </row>
    <row r="1583" spans="6:17" ht="15.75" customHeight="1" x14ac:dyDescent="0.2">
      <c r="F1583" s="16">
        <v>44295.822967476466</v>
      </c>
      <c r="G1583" s="34">
        <v>44299.532346376443</v>
      </c>
      <c r="H1583" s="27">
        <v>1038</v>
      </c>
      <c r="I1583" s="27">
        <f t="shared" si="54"/>
        <v>-764.65463351210815</v>
      </c>
      <c r="J1583" s="27">
        <f t="shared" si="55"/>
        <v>4310.30272735375</v>
      </c>
      <c r="K1583" s="26" t="str">
        <f t="shared" si="61"/>
        <v>Good</v>
      </c>
      <c r="L1583" s="25">
        <f t="shared" si="62"/>
        <v>1038</v>
      </c>
      <c r="M1583" s="25">
        <f t="shared" si="56"/>
        <v>674.62057901529738</v>
      </c>
      <c r="N1583" s="27">
        <f t="shared" si="57"/>
        <v>2778.601708374732</v>
      </c>
      <c r="O1583" s="12" t="str">
        <f t="shared" si="58"/>
        <v>Good</v>
      </c>
      <c r="P1583" s="27">
        <f t="shared" si="59"/>
        <v>1038</v>
      </c>
      <c r="Q1583" s="25">
        <f t="shared" si="60"/>
        <v>1038</v>
      </c>
    </row>
    <row r="1584" spans="6:17" ht="15.75" customHeight="1" x14ac:dyDescent="0.2">
      <c r="F1584" s="16">
        <v>44295.23173697383</v>
      </c>
      <c r="G1584" s="34">
        <v>44298.931123151</v>
      </c>
      <c r="H1584" s="27">
        <v>1203</v>
      </c>
      <c r="I1584" s="27">
        <f t="shared" si="54"/>
        <v>-764.65463351210815</v>
      </c>
      <c r="J1584" s="27">
        <f t="shared" si="55"/>
        <v>4310.30272735375</v>
      </c>
      <c r="K1584" s="26" t="str">
        <f t="shared" si="61"/>
        <v>Good</v>
      </c>
      <c r="L1584" s="25">
        <f t="shared" si="62"/>
        <v>1203</v>
      </c>
      <c r="M1584" s="25">
        <f t="shared" si="56"/>
        <v>674.62057901529738</v>
      </c>
      <c r="N1584" s="27">
        <f t="shared" si="57"/>
        <v>2778.601708374732</v>
      </c>
      <c r="O1584" s="12" t="str">
        <f t="shared" si="58"/>
        <v>Good</v>
      </c>
      <c r="P1584" s="27">
        <f t="shared" si="59"/>
        <v>1203</v>
      </c>
      <c r="Q1584" s="25">
        <f t="shared" si="60"/>
        <v>1203</v>
      </c>
    </row>
    <row r="1585" spans="6:17" ht="15.75" customHeight="1" x14ac:dyDescent="0.2">
      <c r="F1585" s="16">
        <v>44294.633089570591</v>
      </c>
      <c r="G1585" s="34">
        <v>44298.398824244534</v>
      </c>
      <c r="H1585" s="27">
        <v>1215</v>
      </c>
      <c r="I1585" s="27">
        <f t="shared" si="54"/>
        <v>-764.65463351210815</v>
      </c>
      <c r="J1585" s="27">
        <f t="shared" si="55"/>
        <v>4310.30272735375</v>
      </c>
      <c r="K1585" s="26" t="str">
        <f t="shared" si="61"/>
        <v>Good</v>
      </c>
      <c r="L1585" s="25">
        <f t="shared" si="62"/>
        <v>1215</v>
      </c>
      <c r="M1585" s="25">
        <f t="shared" si="56"/>
        <v>674.62057901529738</v>
      </c>
      <c r="N1585" s="27">
        <f t="shared" si="57"/>
        <v>2778.601708374732</v>
      </c>
      <c r="O1585" s="12" t="str">
        <f t="shared" si="58"/>
        <v>Good</v>
      </c>
      <c r="P1585" s="27">
        <f t="shared" si="59"/>
        <v>1215</v>
      </c>
      <c r="Q1585" s="25">
        <f t="shared" si="60"/>
        <v>1215</v>
      </c>
    </row>
    <row r="1586" spans="6:17" ht="15.75" customHeight="1" x14ac:dyDescent="0.2">
      <c r="F1586" s="16">
        <v>44294.066377366391</v>
      </c>
      <c r="G1586" s="34">
        <v>44295.589483164003</v>
      </c>
      <c r="H1586" s="27">
        <v>1215</v>
      </c>
      <c r="I1586" s="27">
        <f t="shared" si="54"/>
        <v>-764.65463351210815</v>
      </c>
      <c r="J1586" s="27">
        <f t="shared" si="55"/>
        <v>4310.30272735375</v>
      </c>
      <c r="K1586" s="26" t="str">
        <f t="shared" si="61"/>
        <v>Good</v>
      </c>
      <c r="L1586" s="25">
        <f t="shared" si="62"/>
        <v>1215</v>
      </c>
      <c r="M1586" s="25">
        <f t="shared" si="56"/>
        <v>674.62057901529738</v>
      </c>
      <c r="N1586" s="27">
        <f t="shared" si="57"/>
        <v>2778.601708374732</v>
      </c>
      <c r="O1586" s="12" t="str">
        <f t="shared" si="58"/>
        <v>Good</v>
      </c>
      <c r="P1586" s="27">
        <f t="shared" si="59"/>
        <v>1215</v>
      </c>
      <c r="Q1586" s="25">
        <f t="shared" si="60"/>
        <v>1215</v>
      </c>
    </row>
    <row r="1587" spans="6:17" ht="15.75" customHeight="1" x14ac:dyDescent="0.2">
      <c r="F1587" s="16">
        <v>44293.511829706964</v>
      </c>
      <c r="G1587" s="34">
        <v>44294.992191382989</v>
      </c>
      <c r="H1587" s="27">
        <v>1063</v>
      </c>
      <c r="I1587" s="27">
        <f t="shared" si="54"/>
        <v>-764.65463351210815</v>
      </c>
      <c r="J1587" s="27">
        <f t="shared" si="55"/>
        <v>4310.30272735375</v>
      </c>
      <c r="K1587" s="26" t="str">
        <f t="shared" si="61"/>
        <v>Good</v>
      </c>
      <c r="L1587" s="25">
        <f t="shared" si="62"/>
        <v>1063</v>
      </c>
      <c r="M1587" s="25">
        <f t="shared" si="56"/>
        <v>674.62057901529738</v>
      </c>
      <c r="N1587" s="27">
        <f t="shared" si="57"/>
        <v>2778.601708374732</v>
      </c>
      <c r="O1587" s="12" t="str">
        <f t="shared" si="58"/>
        <v>Good</v>
      </c>
      <c r="P1587" s="27">
        <f t="shared" si="59"/>
        <v>1063</v>
      </c>
      <c r="Q1587" s="25">
        <f t="shared" si="60"/>
        <v>1063</v>
      </c>
    </row>
    <row r="1588" spans="6:17" ht="15.75" customHeight="1" x14ac:dyDescent="0.2">
      <c r="F1588" s="16">
        <v>44292.916610935536</v>
      </c>
      <c r="G1588" s="34">
        <v>44294.412564386374</v>
      </c>
      <c r="H1588" s="27">
        <v>1070</v>
      </c>
      <c r="I1588" s="27">
        <f t="shared" si="54"/>
        <v>-764.65463351210815</v>
      </c>
      <c r="J1588" s="27">
        <f t="shared" si="55"/>
        <v>4310.30272735375</v>
      </c>
      <c r="K1588" s="26" t="str">
        <f t="shared" si="61"/>
        <v>Good</v>
      </c>
      <c r="L1588" s="25">
        <f t="shared" si="62"/>
        <v>1070</v>
      </c>
      <c r="M1588" s="25">
        <f t="shared" si="56"/>
        <v>674.62057901529738</v>
      </c>
      <c r="N1588" s="27">
        <f t="shared" si="57"/>
        <v>2778.601708374732</v>
      </c>
      <c r="O1588" s="12" t="str">
        <f t="shared" si="58"/>
        <v>Good</v>
      </c>
      <c r="P1588" s="27">
        <f t="shared" si="59"/>
        <v>1070</v>
      </c>
      <c r="Q1588" s="25">
        <f t="shared" si="60"/>
        <v>1070</v>
      </c>
    </row>
    <row r="1589" spans="6:17" ht="15.75" customHeight="1" x14ac:dyDescent="0.2">
      <c r="F1589" s="16">
        <v>44292.304229672707</v>
      </c>
      <c r="G1589" s="34">
        <v>44293.865329660024</v>
      </c>
      <c r="H1589" s="27">
        <v>1264</v>
      </c>
      <c r="I1589" s="27">
        <f t="shared" si="54"/>
        <v>-764.65463351210815</v>
      </c>
      <c r="J1589" s="27">
        <f t="shared" si="55"/>
        <v>4310.30272735375</v>
      </c>
      <c r="K1589" s="26" t="str">
        <f t="shared" si="61"/>
        <v>Good</v>
      </c>
      <c r="L1589" s="25">
        <f t="shared" si="62"/>
        <v>1264</v>
      </c>
      <c r="M1589" s="25">
        <f t="shared" si="56"/>
        <v>674.62057901529738</v>
      </c>
      <c r="N1589" s="27">
        <f t="shared" si="57"/>
        <v>2778.601708374732</v>
      </c>
      <c r="O1589" s="12" t="str">
        <f t="shared" si="58"/>
        <v>Good</v>
      </c>
      <c r="P1589" s="27">
        <f t="shared" si="59"/>
        <v>1264</v>
      </c>
      <c r="Q1589" s="25">
        <f t="shared" si="60"/>
        <v>1264</v>
      </c>
    </row>
    <row r="1590" spans="6:17" ht="15.75" customHeight="1" x14ac:dyDescent="0.2">
      <c r="F1590" s="16">
        <v>44291.711908687466</v>
      </c>
      <c r="G1590" s="34">
        <v>44293.291423065384</v>
      </c>
      <c r="H1590" s="27">
        <v>1247</v>
      </c>
      <c r="I1590" s="27">
        <f t="shared" si="54"/>
        <v>-764.65463351210815</v>
      </c>
      <c r="J1590" s="27">
        <f t="shared" si="55"/>
        <v>4310.30272735375</v>
      </c>
      <c r="K1590" s="26" t="str">
        <f t="shared" si="61"/>
        <v>Good</v>
      </c>
      <c r="L1590" s="25">
        <f t="shared" si="62"/>
        <v>1247</v>
      </c>
      <c r="M1590" s="25">
        <f t="shared" si="56"/>
        <v>674.62057901529738</v>
      </c>
      <c r="N1590" s="27">
        <f t="shared" si="57"/>
        <v>2778.601708374732</v>
      </c>
      <c r="O1590" s="12" t="str">
        <f t="shared" si="58"/>
        <v>Good</v>
      </c>
      <c r="P1590" s="27">
        <f t="shared" si="59"/>
        <v>1247</v>
      </c>
      <c r="Q1590" s="25">
        <f t="shared" si="60"/>
        <v>1247</v>
      </c>
    </row>
    <row r="1591" spans="6:17" ht="15.75" customHeight="1" x14ac:dyDescent="0.2">
      <c r="F1591" s="16">
        <v>44291.177985365648</v>
      </c>
      <c r="G1591" s="34">
        <v>44292.733574278318</v>
      </c>
      <c r="H1591" s="27">
        <v>1195</v>
      </c>
      <c r="I1591" s="27">
        <f t="shared" si="54"/>
        <v>-764.65463351210815</v>
      </c>
      <c r="J1591" s="27">
        <f t="shared" si="55"/>
        <v>4310.30272735375</v>
      </c>
      <c r="K1591" s="26" t="str">
        <f t="shared" si="61"/>
        <v>Good</v>
      </c>
      <c r="L1591" s="25">
        <f t="shared" si="62"/>
        <v>1195</v>
      </c>
      <c r="M1591" s="25">
        <f t="shared" si="56"/>
        <v>674.62057901529738</v>
      </c>
      <c r="N1591" s="27">
        <f t="shared" si="57"/>
        <v>2778.601708374732</v>
      </c>
      <c r="O1591" s="12" t="str">
        <f t="shared" si="58"/>
        <v>Good</v>
      </c>
      <c r="P1591" s="27">
        <f t="shared" si="59"/>
        <v>1195</v>
      </c>
      <c r="Q1591" s="25">
        <f t="shared" si="60"/>
        <v>1195</v>
      </c>
    </row>
    <row r="1592" spans="6:17" ht="15.75" customHeight="1" x14ac:dyDescent="0.2">
      <c r="F1592" s="16">
        <v>44288.897914417779</v>
      </c>
      <c r="G1592" s="34">
        <v>44292.13702179856</v>
      </c>
      <c r="H1592" s="27">
        <v>1087</v>
      </c>
      <c r="I1592" s="27">
        <f t="shared" si="54"/>
        <v>-764.65463351210815</v>
      </c>
      <c r="J1592" s="27">
        <f t="shared" si="55"/>
        <v>4310.30272735375</v>
      </c>
      <c r="K1592" s="26" t="str">
        <f t="shared" si="61"/>
        <v>Good</v>
      </c>
      <c r="L1592" s="25">
        <f t="shared" si="62"/>
        <v>1087</v>
      </c>
      <c r="M1592" s="25">
        <f t="shared" si="56"/>
        <v>674.62057901529738</v>
      </c>
      <c r="N1592" s="27">
        <f t="shared" si="57"/>
        <v>2778.601708374732</v>
      </c>
      <c r="O1592" s="12" t="str">
        <f t="shared" si="58"/>
        <v>Good</v>
      </c>
      <c r="P1592" s="27">
        <f t="shared" si="59"/>
        <v>1087</v>
      </c>
      <c r="Q1592" s="25">
        <f t="shared" si="60"/>
        <v>1087</v>
      </c>
    </row>
    <row r="1593" spans="6:17" ht="15.75" customHeight="1" x14ac:dyDescent="0.2">
      <c r="F1593" s="16">
        <v>44288.332022577604</v>
      </c>
      <c r="G1593" s="34">
        <v>44291.58050711875</v>
      </c>
      <c r="H1593" s="27">
        <v>1120</v>
      </c>
      <c r="I1593" s="27">
        <f t="shared" si="54"/>
        <v>-764.65463351210815</v>
      </c>
      <c r="J1593" s="27">
        <f t="shared" si="55"/>
        <v>4310.30272735375</v>
      </c>
      <c r="K1593" s="26" t="str">
        <f t="shared" si="61"/>
        <v>Good</v>
      </c>
      <c r="L1593" s="25">
        <f t="shared" si="62"/>
        <v>1120</v>
      </c>
      <c r="M1593" s="25">
        <f t="shared" si="56"/>
        <v>674.62057901529738</v>
      </c>
      <c r="N1593" s="27">
        <f t="shared" si="57"/>
        <v>2778.601708374732</v>
      </c>
      <c r="O1593" s="12" t="str">
        <f t="shared" si="58"/>
        <v>Good</v>
      </c>
      <c r="P1593" s="27">
        <f t="shared" si="59"/>
        <v>1120</v>
      </c>
      <c r="Q1593" s="25">
        <f t="shared" si="60"/>
        <v>1120</v>
      </c>
    </row>
    <row r="1594" spans="6:17" ht="15.75" customHeight="1" x14ac:dyDescent="0.2">
      <c r="F1594" s="16">
        <v>44287.77877285314</v>
      </c>
      <c r="G1594" s="34">
        <v>44291.034585514353</v>
      </c>
      <c r="H1594" s="27">
        <v>1265</v>
      </c>
      <c r="I1594" s="27">
        <f t="shared" si="54"/>
        <v>-764.65463351210815</v>
      </c>
      <c r="J1594" s="27">
        <f t="shared" si="55"/>
        <v>4310.30272735375</v>
      </c>
      <c r="K1594" s="26" t="str">
        <f t="shared" si="61"/>
        <v>Good</v>
      </c>
      <c r="L1594" s="25">
        <f t="shared" si="62"/>
        <v>1265</v>
      </c>
      <c r="M1594" s="25">
        <f t="shared" si="56"/>
        <v>674.62057901529738</v>
      </c>
      <c r="N1594" s="27">
        <f t="shared" si="57"/>
        <v>2778.601708374732</v>
      </c>
      <c r="O1594" s="12" t="str">
        <f t="shared" si="58"/>
        <v>Good</v>
      </c>
      <c r="P1594" s="27">
        <f t="shared" si="59"/>
        <v>1265</v>
      </c>
      <c r="Q1594" s="25">
        <f t="shared" si="60"/>
        <v>1265</v>
      </c>
    </row>
    <row r="1595" spans="6:17" ht="15.75" customHeight="1" x14ac:dyDescent="0.2">
      <c r="F1595" s="16">
        <v>44287.218068251925</v>
      </c>
      <c r="G1595" s="34">
        <v>44288.758437313983</v>
      </c>
      <c r="H1595" s="27">
        <v>1101</v>
      </c>
      <c r="I1595" s="27">
        <f t="shared" si="54"/>
        <v>-764.65463351210815</v>
      </c>
      <c r="J1595" s="27">
        <f t="shared" si="55"/>
        <v>4310.30272735375</v>
      </c>
      <c r="K1595" s="26" t="str">
        <f t="shared" si="61"/>
        <v>Good</v>
      </c>
      <c r="L1595" s="25">
        <f t="shared" si="62"/>
        <v>1101</v>
      </c>
      <c r="M1595" s="25">
        <f t="shared" si="56"/>
        <v>674.62057901529738</v>
      </c>
      <c r="N1595" s="27">
        <f t="shared" si="57"/>
        <v>2778.601708374732</v>
      </c>
      <c r="O1595" s="12" t="str">
        <f t="shared" si="58"/>
        <v>Good</v>
      </c>
      <c r="P1595" s="27">
        <f t="shared" si="59"/>
        <v>1101</v>
      </c>
      <c r="Q1595" s="25">
        <f t="shared" si="60"/>
        <v>1101</v>
      </c>
    </row>
    <row r="1596" spans="6:17" ht="15.75" customHeight="1" x14ac:dyDescent="0.2">
      <c r="F1596" s="16">
        <v>44286.616180754434</v>
      </c>
      <c r="G1596" s="34">
        <v>44288.216054475619</v>
      </c>
      <c r="H1596" s="27">
        <v>1271</v>
      </c>
      <c r="I1596" s="27">
        <f t="shared" si="54"/>
        <v>-764.65463351210815</v>
      </c>
      <c r="J1596" s="27">
        <f t="shared" si="55"/>
        <v>4310.30272735375</v>
      </c>
      <c r="K1596" s="26" t="str">
        <f t="shared" si="61"/>
        <v>Good</v>
      </c>
      <c r="L1596" s="25">
        <f t="shared" si="62"/>
        <v>1271</v>
      </c>
      <c r="M1596" s="25">
        <f t="shared" si="56"/>
        <v>674.62057901529738</v>
      </c>
      <c r="N1596" s="27">
        <f t="shared" si="57"/>
        <v>2778.601708374732</v>
      </c>
      <c r="O1596" s="12" t="str">
        <f t="shared" si="58"/>
        <v>Good</v>
      </c>
      <c r="P1596" s="27">
        <f t="shared" si="59"/>
        <v>1271</v>
      </c>
      <c r="Q1596" s="25">
        <f t="shared" si="60"/>
        <v>1271</v>
      </c>
    </row>
    <row r="1597" spans="6:17" ht="15.75" customHeight="1" x14ac:dyDescent="0.2">
      <c r="F1597" s="16">
        <v>44286.057089955531</v>
      </c>
      <c r="G1597" s="34">
        <v>44287.672550403979</v>
      </c>
      <c r="H1597" s="27">
        <v>1187</v>
      </c>
      <c r="I1597" s="27">
        <f t="shared" si="54"/>
        <v>-764.65463351210815</v>
      </c>
      <c r="J1597" s="27">
        <f t="shared" si="55"/>
        <v>4310.30272735375</v>
      </c>
      <c r="K1597" s="26" t="str">
        <f t="shared" si="61"/>
        <v>Good</v>
      </c>
      <c r="L1597" s="25">
        <f t="shared" si="62"/>
        <v>1187</v>
      </c>
      <c r="M1597" s="25">
        <f t="shared" si="56"/>
        <v>674.62057901529738</v>
      </c>
      <c r="N1597" s="27">
        <f t="shared" si="57"/>
        <v>2778.601708374732</v>
      </c>
      <c r="O1597" s="12" t="str">
        <f t="shared" si="58"/>
        <v>Good</v>
      </c>
      <c r="P1597" s="27">
        <f t="shared" si="59"/>
        <v>1187</v>
      </c>
      <c r="Q1597" s="25">
        <f t="shared" si="60"/>
        <v>1187</v>
      </c>
    </row>
    <row r="1598" spans="6:17" ht="15.75" customHeight="1" x14ac:dyDescent="0.2">
      <c r="F1598" s="16">
        <v>44285.504453623063</v>
      </c>
      <c r="G1598" s="34">
        <v>44287.061973728727</v>
      </c>
      <c r="H1598" s="27">
        <v>1187</v>
      </c>
      <c r="I1598" s="27">
        <f t="shared" si="54"/>
        <v>-764.65463351210815</v>
      </c>
      <c r="J1598" s="27">
        <f t="shared" si="55"/>
        <v>4310.30272735375</v>
      </c>
      <c r="K1598" s="26" t="str">
        <f t="shared" si="61"/>
        <v>Good</v>
      </c>
      <c r="L1598" s="25">
        <f t="shared" si="62"/>
        <v>1187</v>
      </c>
      <c r="M1598" s="25">
        <f t="shared" si="56"/>
        <v>674.62057901529738</v>
      </c>
      <c r="N1598" s="27">
        <f t="shared" si="57"/>
        <v>2778.601708374732</v>
      </c>
      <c r="O1598" s="12" t="str">
        <f t="shared" si="58"/>
        <v>Good</v>
      </c>
      <c r="P1598" s="27">
        <f t="shared" si="59"/>
        <v>1187</v>
      </c>
      <c r="Q1598" s="25">
        <f t="shared" si="60"/>
        <v>1187</v>
      </c>
    </row>
    <row r="1599" spans="6:17" ht="15.75" customHeight="1" x14ac:dyDescent="0.2">
      <c r="F1599" s="16">
        <v>44284.913641610692</v>
      </c>
      <c r="G1599" s="34">
        <v>44286.466501810464</v>
      </c>
      <c r="H1599" s="27">
        <v>1215</v>
      </c>
      <c r="I1599" s="27">
        <f t="shared" si="54"/>
        <v>-764.65463351210815</v>
      </c>
      <c r="J1599" s="27">
        <f t="shared" si="55"/>
        <v>4310.30272735375</v>
      </c>
      <c r="K1599" s="26" t="str">
        <f t="shared" si="61"/>
        <v>Good</v>
      </c>
      <c r="L1599" s="25">
        <f t="shared" si="62"/>
        <v>1215</v>
      </c>
      <c r="M1599" s="25">
        <f t="shared" si="56"/>
        <v>674.62057901529738</v>
      </c>
      <c r="N1599" s="27">
        <f t="shared" si="57"/>
        <v>2778.601708374732</v>
      </c>
      <c r="O1599" s="12" t="str">
        <f t="shared" si="58"/>
        <v>Good</v>
      </c>
      <c r="P1599" s="27">
        <f t="shared" si="59"/>
        <v>1215</v>
      </c>
      <c r="Q1599" s="25">
        <f t="shared" si="60"/>
        <v>1215</v>
      </c>
    </row>
    <row r="1600" spans="6:17" ht="15.75" customHeight="1" x14ac:dyDescent="0.2">
      <c r="F1600" s="16">
        <v>44284.374867353064</v>
      </c>
      <c r="G1600" s="34">
        <v>44285.876772764372</v>
      </c>
      <c r="H1600" s="27">
        <v>1165</v>
      </c>
      <c r="I1600" s="27">
        <f t="shared" si="54"/>
        <v>-764.65463351210815</v>
      </c>
      <c r="J1600" s="27">
        <f t="shared" si="55"/>
        <v>4310.30272735375</v>
      </c>
      <c r="K1600" s="26" t="str">
        <f t="shared" si="61"/>
        <v>Good</v>
      </c>
      <c r="L1600" s="25">
        <f t="shared" si="62"/>
        <v>1165</v>
      </c>
      <c r="M1600" s="25">
        <f t="shared" si="56"/>
        <v>674.62057901529738</v>
      </c>
      <c r="N1600" s="27">
        <f t="shared" si="57"/>
        <v>2778.601708374732</v>
      </c>
      <c r="O1600" s="12" t="str">
        <f t="shared" si="58"/>
        <v>Good</v>
      </c>
      <c r="P1600" s="27">
        <f t="shared" si="59"/>
        <v>1165</v>
      </c>
      <c r="Q1600" s="25">
        <f t="shared" si="60"/>
        <v>1165</v>
      </c>
    </row>
    <row r="1601" spans="6:17" ht="15.75" customHeight="1" x14ac:dyDescent="0.2">
      <c r="F1601" s="16">
        <v>44281.515444761746</v>
      </c>
      <c r="G1601" s="34">
        <v>44285.270791107469</v>
      </c>
      <c r="H1601" s="27">
        <v>1273</v>
      </c>
      <c r="I1601" s="27">
        <f t="shared" si="54"/>
        <v>-764.65463351210815</v>
      </c>
      <c r="J1601" s="27">
        <f t="shared" si="55"/>
        <v>4310.30272735375</v>
      </c>
      <c r="K1601" s="26" t="str">
        <f t="shared" si="61"/>
        <v>Good</v>
      </c>
      <c r="L1601" s="25">
        <f t="shared" si="62"/>
        <v>1273</v>
      </c>
      <c r="M1601" s="25">
        <f t="shared" si="56"/>
        <v>674.62057901529738</v>
      </c>
      <c r="N1601" s="27">
        <f t="shared" si="57"/>
        <v>2778.601708374732</v>
      </c>
      <c r="O1601" s="12" t="str">
        <f t="shared" si="58"/>
        <v>Good</v>
      </c>
      <c r="P1601" s="27">
        <f t="shared" si="59"/>
        <v>1273</v>
      </c>
      <c r="Q1601" s="25">
        <f t="shared" si="60"/>
        <v>1273</v>
      </c>
    </row>
    <row r="1602" spans="6:17" ht="15.75" customHeight="1" x14ac:dyDescent="0.2">
      <c r="F1602" s="16">
        <v>44280.925950516692</v>
      </c>
      <c r="G1602" s="34">
        <v>44284.717910715859</v>
      </c>
      <c r="H1602" s="27">
        <v>1195</v>
      </c>
      <c r="I1602" s="27">
        <f t="shared" si="54"/>
        <v>-764.65463351210815</v>
      </c>
      <c r="J1602" s="27">
        <f t="shared" si="55"/>
        <v>4310.30272735375</v>
      </c>
      <c r="K1602" s="26" t="str">
        <f t="shared" si="61"/>
        <v>Good</v>
      </c>
      <c r="L1602" s="25">
        <f t="shared" si="62"/>
        <v>1195</v>
      </c>
      <c r="M1602" s="25">
        <f t="shared" si="56"/>
        <v>674.62057901529738</v>
      </c>
      <c r="N1602" s="27">
        <f t="shared" si="57"/>
        <v>2778.601708374732</v>
      </c>
      <c r="O1602" s="12" t="str">
        <f t="shared" si="58"/>
        <v>Good</v>
      </c>
      <c r="P1602" s="27">
        <f t="shared" si="59"/>
        <v>1195</v>
      </c>
      <c r="Q1602" s="25">
        <f t="shared" si="60"/>
        <v>1195</v>
      </c>
    </row>
    <row r="1603" spans="6:17" ht="15.75" customHeight="1" x14ac:dyDescent="0.2">
      <c r="F1603" s="16">
        <v>44280.333195377403</v>
      </c>
      <c r="G1603" s="34">
        <v>44284.104044007428</v>
      </c>
      <c r="H1603" s="27">
        <v>1101</v>
      </c>
      <c r="I1603" s="27">
        <f t="shared" si="54"/>
        <v>-764.65463351210815</v>
      </c>
      <c r="J1603" s="27">
        <f t="shared" si="55"/>
        <v>4310.30272735375</v>
      </c>
      <c r="K1603" s="26" t="str">
        <f t="shared" si="61"/>
        <v>Good</v>
      </c>
      <c r="L1603" s="25">
        <f t="shared" si="62"/>
        <v>1101</v>
      </c>
      <c r="M1603" s="25">
        <f t="shared" si="56"/>
        <v>674.62057901529738</v>
      </c>
      <c r="N1603" s="27">
        <f t="shared" si="57"/>
        <v>2778.601708374732</v>
      </c>
      <c r="O1603" s="12" t="str">
        <f t="shared" si="58"/>
        <v>Good</v>
      </c>
      <c r="P1603" s="27">
        <f t="shared" si="59"/>
        <v>1101</v>
      </c>
      <c r="Q1603" s="25">
        <f t="shared" si="60"/>
        <v>1101</v>
      </c>
    </row>
    <row r="1604" spans="6:17" ht="15.75" customHeight="1" x14ac:dyDescent="0.2">
      <c r="F1604" s="16">
        <v>44279.72121656849</v>
      </c>
      <c r="G1604" s="34">
        <v>44281.769972468966</v>
      </c>
      <c r="H1604" s="27">
        <v>1096</v>
      </c>
      <c r="I1604" s="27">
        <f t="shared" si="54"/>
        <v>-764.65463351210815</v>
      </c>
      <c r="J1604" s="27">
        <f t="shared" si="55"/>
        <v>4310.30272735375</v>
      </c>
      <c r="K1604" s="26" t="str">
        <f t="shared" si="61"/>
        <v>Good</v>
      </c>
      <c r="L1604" s="25">
        <f t="shared" si="62"/>
        <v>1096</v>
      </c>
      <c r="M1604" s="25">
        <f t="shared" si="56"/>
        <v>674.62057901529738</v>
      </c>
      <c r="N1604" s="27">
        <f t="shared" si="57"/>
        <v>2778.601708374732</v>
      </c>
      <c r="O1604" s="12" t="str">
        <f t="shared" si="58"/>
        <v>Good</v>
      </c>
      <c r="P1604" s="27">
        <f t="shared" si="59"/>
        <v>1096</v>
      </c>
      <c r="Q1604" s="25">
        <f t="shared" si="60"/>
        <v>1096</v>
      </c>
    </row>
    <row r="1605" spans="6:17" ht="15.75" customHeight="1" x14ac:dyDescent="0.2">
      <c r="F1605" s="16">
        <v>44279.190820965094</v>
      </c>
      <c r="G1605" s="34">
        <v>44281.185179102358</v>
      </c>
      <c r="H1605" s="27">
        <v>1295</v>
      </c>
      <c r="I1605" s="27">
        <f t="shared" si="54"/>
        <v>-764.65463351210815</v>
      </c>
      <c r="J1605" s="27">
        <f t="shared" si="55"/>
        <v>4310.30272735375</v>
      </c>
      <c r="K1605" s="26" t="str">
        <f t="shared" si="61"/>
        <v>Good</v>
      </c>
      <c r="L1605" s="25">
        <f t="shared" si="62"/>
        <v>1295</v>
      </c>
      <c r="M1605" s="25">
        <f t="shared" si="56"/>
        <v>674.62057901529738</v>
      </c>
      <c r="N1605" s="27">
        <f t="shared" si="57"/>
        <v>2778.601708374732</v>
      </c>
      <c r="O1605" s="12" t="str">
        <f t="shared" si="58"/>
        <v>Good</v>
      </c>
      <c r="P1605" s="27">
        <f t="shared" si="59"/>
        <v>1295</v>
      </c>
      <c r="Q1605" s="25">
        <f t="shared" si="60"/>
        <v>1295</v>
      </c>
    </row>
    <row r="1606" spans="6:17" ht="15.75" customHeight="1" x14ac:dyDescent="0.2">
      <c r="F1606" s="16">
        <v>44278.586915636821</v>
      </c>
      <c r="G1606" s="34">
        <v>44280.603087472977</v>
      </c>
      <c r="H1606" s="27">
        <v>1270</v>
      </c>
      <c r="I1606" s="27">
        <f t="shared" si="54"/>
        <v>-764.65463351210815</v>
      </c>
      <c r="J1606" s="27">
        <f t="shared" si="55"/>
        <v>4310.30272735375</v>
      </c>
      <c r="K1606" s="26" t="str">
        <f t="shared" si="61"/>
        <v>Good</v>
      </c>
      <c r="L1606" s="25">
        <f t="shared" si="62"/>
        <v>1270</v>
      </c>
      <c r="M1606" s="25">
        <f t="shared" si="56"/>
        <v>674.62057901529738</v>
      </c>
      <c r="N1606" s="27">
        <f t="shared" si="57"/>
        <v>2778.601708374732</v>
      </c>
      <c r="O1606" s="12" t="str">
        <f t="shared" si="58"/>
        <v>Good</v>
      </c>
      <c r="P1606" s="27">
        <f t="shared" si="59"/>
        <v>1270</v>
      </c>
      <c r="Q1606" s="25">
        <f t="shared" si="60"/>
        <v>1270</v>
      </c>
    </row>
    <row r="1607" spans="6:17" ht="15.75" customHeight="1" x14ac:dyDescent="0.2">
      <c r="F1607" s="16">
        <v>44277.976719560182</v>
      </c>
      <c r="G1607" s="34">
        <v>44280.007706326534</v>
      </c>
      <c r="H1607" s="27">
        <v>1369</v>
      </c>
      <c r="I1607" s="27">
        <f t="shared" si="54"/>
        <v>-764.65463351210815</v>
      </c>
      <c r="J1607" s="27">
        <f t="shared" si="55"/>
        <v>4310.30272735375</v>
      </c>
      <c r="K1607" s="26" t="str">
        <f t="shared" si="61"/>
        <v>Good</v>
      </c>
      <c r="L1607" s="25">
        <f t="shared" si="62"/>
        <v>1369</v>
      </c>
      <c r="M1607" s="25">
        <f t="shared" si="56"/>
        <v>674.62057901529738</v>
      </c>
      <c r="N1607" s="27">
        <f t="shared" si="57"/>
        <v>2778.601708374732</v>
      </c>
      <c r="O1607" s="12" t="str">
        <f t="shared" si="58"/>
        <v>Good</v>
      </c>
      <c r="P1607" s="27">
        <f t="shared" si="59"/>
        <v>1369</v>
      </c>
      <c r="Q1607" s="25">
        <f t="shared" si="60"/>
        <v>1369</v>
      </c>
    </row>
    <row r="1608" spans="6:17" ht="15.75" customHeight="1" x14ac:dyDescent="0.2">
      <c r="F1608" s="16">
        <v>44277.377386275402</v>
      </c>
      <c r="G1608" s="34">
        <v>44279.438715458993</v>
      </c>
      <c r="H1608" s="27">
        <v>1181</v>
      </c>
      <c r="I1608" s="27">
        <f t="shared" si="54"/>
        <v>-764.65463351210815</v>
      </c>
      <c r="J1608" s="27">
        <f t="shared" si="55"/>
        <v>4310.30272735375</v>
      </c>
      <c r="K1608" s="26" t="str">
        <f t="shared" si="61"/>
        <v>Good</v>
      </c>
      <c r="L1608" s="25">
        <f t="shared" si="62"/>
        <v>1181</v>
      </c>
      <c r="M1608" s="25">
        <f t="shared" si="56"/>
        <v>674.62057901529738</v>
      </c>
      <c r="N1608" s="27">
        <f t="shared" si="57"/>
        <v>2778.601708374732</v>
      </c>
      <c r="O1608" s="12" t="str">
        <f t="shared" si="58"/>
        <v>Good</v>
      </c>
      <c r="P1608" s="27">
        <f t="shared" si="59"/>
        <v>1181</v>
      </c>
      <c r="Q1608" s="25">
        <f t="shared" si="60"/>
        <v>1181</v>
      </c>
    </row>
    <row r="1609" spans="6:17" ht="15.75" customHeight="1" x14ac:dyDescent="0.2">
      <c r="F1609" s="16">
        <v>44274.525770146094</v>
      </c>
      <c r="G1609" s="34">
        <v>44278.865459549561</v>
      </c>
      <c r="H1609" s="27">
        <v>1274</v>
      </c>
      <c r="I1609" s="27">
        <f t="shared" si="54"/>
        <v>-764.65463351210815</v>
      </c>
      <c r="J1609" s="27">
        <f t="shared" si="55"/>
        <v>4310.30272735375</v>
      </c>
      <c r="K1609" s="26" t="str">
        <f t="shared" si="61"/>
        <v>Good</v>
      </c>
      <c r="L1609" s="25">
        <f t="shared" si="62"/>
        <v>1274</v>
      </c>
      <c r="M1609" s="25">
        <f t="shared" si="56"/>
        <v>674.62057901529738</v>
      </c>
      <c r="N1609" s="27">
        <f t="shared" si="57"/>
        <v>2778.601708374732</v>
      </c>
      <c r="O1609" s="12" t="str">
        <f t="shared" si="58"/>
        <v>Good</v>
      </c>
      <c r="P1609" s="27">
        <f t="shared" si="59"/>
        <v>1274</v>
      </c>
      <c r="Q1609" s="25">
        <f t="shared" si="60"/>
        <v>1274</v>
      </c>
    </row>
    <row r="1610" spans="6:17" ht="15.75" customHeight="1" x14ac:dyDescent="0.2">
      <c r="F1610" s="16">
        <v>44273.95448320065</v>
      </c>
      <c r="G1610" s="34">
        <v>44278.260464772327</v>
      </c>
      <c r="H1610" s="27">
        <v>1262</v>
      </c>
      <c r="I1610" s="27">
        <f t="shared" si="54"/>
        <v>-764.65463351210815</v>
      </c>
      <c r="J1610" s="27">
        <f t="shared" si="55"/>
        <v>4310.30272735375</v>
      </c>
      <c r="K1610" s="26" t="str">
        <f t="shared" si="61"/>
        <v>Good</v>
      </c>
      <c r="L1610" s="25">
        <f t="shared" si="62"/>
        <v>1262</v>
      </c>
      <c r="M1610" s="25">
        <f t="shared" si="56"/>
        <v>674.62057901529738</v>
      </c>
      <c r="N1610" s="27">
        <f t="shared" si="57"/>
        <v>2778.601708374732</v>
      </c>
      <c r="O1610" s="12" t="str">
        <f t="shared" si="58"/>
        <v>Good</v>
      </c>
      <c r="P1610" s="27">
        <f t="shared" si="59"/>
        <v>1262</v>
      </c>
      <c r="Q1610" s="25">
        <f t="shared" si="60"/>
        <v>1262</v>
      </c>
    </row>
    <row r="1611" spans="6:17" ht="15.75" customHeight="1" x14ac:dyDescent="0.2">
      <c r="F1611" s="16">
        <v>44273.393917742644</v>
      </c>
      <c r="G1611" s="34">
        <v>44277.66758456669</v>
      </c>
      <c r="H1611" s="27">
        <v>1288</v>
      </c>
      <c r="I1611" s="27">
        <f t="shared" si="54"/>
        <v>-764.65463351210815</v>
      </c>
      <c r="J1611" s="27">
        <f t="shared" si="55"/>
        <v>4310.30272735375</v>
      </c>
      <c r="K1611" s="26" t="str">
        <f t="shared" si="61"/>
        <v>Good</v>
      </c>
      <c r="L1611" s="25">
        <f t="shared" si="62"/>
        <v>1288</v>
      </c>
      <c r="M1611" s="25">
        <f t="shared" si="56"/>
        <v>674.62057901529738</v>
      </c>
      <c r="N1611" s="27">
        <f t="shared" si="57"/>
        <v>2778.601708374732</v>
      </c>
      <c r="O1611" s="12" t="str">
        <f t="shared" si="58"/>
        <v>Good</v>
      </c>
      <c r="P1611" s="27">
        <f t="shared" si="59"/>
        <v>1288</v>
      </c>
      <c r="Q1611" s="25">
        <f t="shared" si="60"/>
        <v>1288</v>
      </c>
    </row>
    <row r="1612" spans="6:17" ht="15.75" customHeight="1" x14ac:dyDescent="0.2">
      <c r="F1612" s="16">
        <v>44272.799929639434</v>
      </c>
      <c r="G1612" s="34">
        <v>44277.115079421797</v>
      </c>
      <c r="H1612" s="27">
        <v>1208</v>
      </c>
      <c r="I1612" s="27">
        <f t="shared" si="54"/>
        <v>-764.65463351210815</v>
      </c>
      <c r="J1612" s="27">
        <f t="shared" si="55"/>
        <v>4310.30272735375</v>
      </c>
      <c r="K1612" s="26" t="str">
        <f t="shared" si="61"/>
        <v>Good</v>
      </c>
      <c r="L1612" s="25">
        <f t="shared" si="62"/>
        <v>1208</v>
      </c>
      <c r="M1612" s="25">
        <f t="shared" si="56"/>
        <v>674.62057901529738</v>
      </c>
      <c r="N1612" s="27">
        <f t="shared" si="57"/>
        <v>2778.601708374732</v>
      </c>
      <c r="O1612" s="12" t="str">
        <f t="shared" si="58"/>
        <v>Good</v>
      </c>
      <c r="P1612" s="27">
        <f t="shared" si="59"/>
        <v>1208</v>
      </c>
      <c r="Q1612" s="25">
        <f t="shared" si="60"/>
        <v>1208</v>
      </c>
    </row>
    <row r="1613" spans="6:17" ht="15.75" customHeight="1" x14ac:dyDescent="0.2">
      <c r="F1613" s="16">
        <v>44272.235252467697</v>
      </c>
      <c r="G1613" s="34">
        <v>44274.913987407235</v>
      </c>
      <c r="H1613" s="27">
        <v>1337</v>
      </c>
      <c r="I1613" s="27">
        <f t="shared" si="54"/>
        <v>-764.65463351210815</v>
      </c>
      <c r="J1613" s="27">
        <f t="shared" si="55"/>
        <v>4310.30272735375</v>
      </c>
      <c r="K1613" s="26" t="str">
        <f t="shared" si="61"/>
        <v>Good</v>
      </c>
      <c r="L1613" s="25">
        <f t="shared" si="62"/>
        <v>1337</v>
      </c>
      <c r="M1613" s="25">
        <f t="shared" si="56"/>
        <v>674.62057901529738</v>
      </c>
      <c r="N1613" s="27">
        <f t="shared" si="57"/>
        <v>2778.601708374732</v>
      </c>
      <c r="O1613" s="12" t="str">
        <f t="shared" si="58"/>
        <v>Good</v>
      </c>
      <c r="P1613" s="27">
        <f t="shared" si="59"/>
        <v>1337</v>
      </c>
      <c r="Q1613" s="25">
        <f t="shared" si="60"/>
        <v>1337</v>
      </c>
    </row>
    <row r="1614" spans="6:17" ht="15.75" customHeight="1" x14ac:dyDescent="0.2">
      <c r="F1614" s="16">
        <v>44271.676037435209</v>
      </c>
      <c r="G1614" s="34">
        <v>44274.333926423598</v>
      </c>
      <c r="H1614" s="27">
        <v>1395</v>
      </c>
      <c r="I1614" s="27">
        <f t="shared" si="54"/>
        <v>-764.65463351210815</v>
      </c>
      <c r="J1614" s="27">
        <f t="shared" si="55"/>
        <v>4310.30272735375</v>
      </c>
      <c r="K1614" s="26" t="str">
        <f t="shared" si="61"/>
        <v>Good</v>
      </c>
      <c r="L1614" s="25">
        <f t="shared" si="62"/>
        <v>1395</v>
      </c>
      <c r="M1614" s="25">
        <f t="shared" si="56"/>
        <v>674.62057901529738</v>
      </c>
      <c r="N1614" s="27">
        <f t="shared" si="57"/>
        <v>2778.601708374732</v>
      </c>
      <c r="O1614" s="12" t="str">
        <f t="shared" si="58"/>
        <v>Good</v>
      </c>
      <c r="P1614" s="27">
        <f t="shared" si="59"/>
        <v>1395</v>
      </c>
      <c r="Q1614" s="25">
        <f t="shared" si="60"/>
        <v>1395</v>
      </c>
    </row>
    <row r="1615" spans="6:17" ht="15.75" customHeight="1" x14ac:dyDescent="0.2">
      <c r="F1615" s="16">
        <v>44271.096996537788</v>
      </c>
      <c r="G1615" s="34">
        <v>44273.743941424691</v>
      </c>
      <c r="H1615" s="27">
        <v>1353</v>
      </c>
      <c r="I1615" s="27">
        <f t="shared" si="54"/>
        <v>-764.65463351210815</v>
      </c>
      <c r="J1615" s="27">
        <f t="shared" si="55"/>
        <v>4310.30272735375</v>
      </c>
      <c r="K1615" s="26" t="str">
        <f t="shared" si="61"/>
        <v>Good</v>
      </c>
      <c r="L1615" s="25">
        <f t="shared" si="62"/>
        <v>1353</v>
      </c>
      <c r="M1615" s="25">
        <f t="shared" si="56"/>
        <v>674.62057901529738</v>
      </c>
      <c r="N1615" s="27">
        <f t="shared" si="57"/>
        <v>2778.601708374732</v>
      </c>
      <c r="O1615" s="12" t="str">
        <f t="shared" si="58"/>
        <v>Good</v>
      </c>
      <c r="P1615" s="27">
        <f t="shared" si="59"/>
        <v>1353</v>
      </c>
      <c r="Q1615" s="25">
        <f t="shared" si="60"/>
        <v>1353</v>
      </c>
    </row>
    <row r="1616" spans="6:17" ht="15.75" customHeight="1" x14ac:dyDescent="0.2">
      <c r="F1616" s="16">
        <v>44270.562098033035</v>
      </c>
      <c r="G1616" s="34">
        <v>44273.197013368517</v>
      </c>
      <c r="H1616" s="27">
        <v>1289</v>
      </c>
      <c r="I1616" s="27">
        <f t="shared" si="54"/>
        <v>-764.65463351210815</v>
      </c>
      <c r="J1616" s="27">
        <f t="shared" si="55"/>
        <v>4310.30272735375</v>
      </c>
      <c r="K1616" s="26" t="str">
        <f t="shared" si="61"/>
        <v>Good</v>
      </c>
      <c r="L1616" s="25">
        <f t="shared" si="62"/>
        <v>1289</v>
      </c>
      <c r="M1616" s="25">
        <f t="shared" si="56"/>
        <v>674.62057901529738</v>
      </c>
      <c r="N1616" s="27">
        <f t="shared" si="57"/>
        <v>2778.601708374732</v>
      </c>
      <c r="O1616" s="12" t="str">
        <f t="shared" si="58"/>
        <v>Good</v>
      </c>
      <c r="P1616" s="27">
        <f t="shared" si="59"/>
        <v>1289</v>
      </c>
      <c r="Q1616" s="25">
        <f t="shared" si="60"/>
        <v>1289</v>
      </c>
    </row>
    <row r="1617" spans="6:17" ht="15.75" customHeight="1" x14ac:dyDescent="0.2">
      <c r="F1617" s="16">
        <v>44267.695862795779</v>
      </c>
      <c r="G1617" s="34">
        <v>44272.638433062617</v>
      </c>
      <c r="H1617" s="27">
        <v>1336</v>
      </c>
      <c r="I1617" s="27">
        <f t="shared" si="54"/>
        <v>-764.65463351210815</v>
      </c>
      <c r="J1617" s="27">
        <f t="shared" si="55"/>
        <v>4310.30272735375</v>
      </c>
      <c r="K1617" s="26" t="str">
        <f t="shared" si="61"/>
        <v>Good</v>
      </c>
      <c r="L1617" s="25">
        <f t="shared" si="62"/>
        <v>1336</v>
      </c>
      <c r="M1617" s="25">
        <f t="shared" si="56"/>
        <v>674.62057901529738</v>
      </c>
      <c r="N1617" s="27">
        <f t="shared" si="57"/>
        <v>2778.601708374732</v>
      </c>
      <c r="O1617" s="12" t="str">
        <f t="shared" si="58"/>
        <v>Good</v>
      </c>
      <c r="P1617" s="27">
        <f t="shared" si="59"/>
        <v>1336</v>
      </c>
      <c r="Q1617" s="25">
        <f t="shared" si="60"/>
        <v>1336</v>
      </c>
    </row>
    <row r="1618" spans="6:17" ht="15.75" customHeight="1" x14ac:dyDescent="0.2">
      <c r="F1618" s="16">
        <v>44267.147042533099</v>
      </c>
      <c r="G1618" s="34">
        <v>44272.101049676225</v>
      </c>
      <c r="H1618" s="27">
        <v>1389</v>
      </c>
      <c r="I1618" s="27">
        <f t="shared" si="54"/>
        <v>-764.65463351210815</v>
      </c>
      <c r="J1618" s="27">
        <f t="shared" si="55"/>
        <v>4310.30272735375</v>
      </c>
      <c r="K1618" s="26" t="str">
        <f t="shared" si="61"/>
        <v>Good</v>
      </c>
      <c r="L1618" s="25">
        <f t="shared" si="62"/>
        <v>1389</v>
      </c>
      <c r="M1618" s="25">
        <f t="shared" si="56"/>
        <v>674.62057901529738</v>
      </c>
      <c r="N1618" s="27">
        <f t="shared" si="57"/>
        <v>2778.601708374732</v>
      </c>
      <c r="O1618" s="12" t="str">
        <f t="shared" si="58"/>
        <v>Good</v>
      </c>
      <c r="P1618" s="27">
        <f t="shared" si="59"/>
        <v>1389</v>
      </c>
      <c r="Q1618" s="25">
        <f t="shared" si="60"/>
        <v>1389</v>
      </c>
    </row>
    <row r="1619" spans="6:17" ht="15.75" customHeight="1" x14ac:dyDescent="0.2">
      <c r="F1619" s="16">
        <v>44266.568407091843</v>
      </c>
      <c r="G1619" s="34">
        <v>44271.556548785265</v>
      </c>
      <c r="H1619" s="27">
        <v>1198</v>
      </c>
      <c r="I1619" s="27">
        <f t="shared" si="54"/>
        <v>-764.65463351210815</v>
      </c>
      <c r="J1619" s="27">
        <f t="shared" si="55"/>
        <v>4310.30272735375</v>
      </c>
      <c r="K1619" s="26" t="str">
        <f t="shared" si="61"/>
        <v>Good</v>
      </c>
      <c r="L1619" s="25">
        <f t="shared" si="62"/>
        <v>1198</v>
      </c>
      <c r="M1619" s="25">
        <f t="shared" si="56"/>
        <v>674.62057901529738</v>
      </c>
      <c r="N1619" s="27">
        <f t="shared" si="57"/>
        <v>2778.601708374732</v>
      </c>
      <c r="O1619" s="12" t="str">
        <f t="shared" si="58"/>
        <v>Good</v>
      </c>
      <c r="P1619" s="27">
        <f t="shared" si="59"/>
        <v>1198</v>
      </c>
      <c r="Q1619" s="25">
        <f t="shared" si="60"/>
        <v>1198</v>
      </c>
    </row>
    <row r="1620" spans="6:17" ht="15.75" customHeight="1" x14ac:dyDescent="0.2">
      <c r="F1620" s="16">
        <v>44266.017888809351</v>
      </c>
      <c r="G1620" s="34">
        <v>44270.980299586241</v>
      </c>
      <c r="H1620" s="27">
        <v>1364</v>
      </c>
      <c r="I1620" s="27">
        <f t="shared" si="54"/>
        <v>-764.65463351210815</v>
      </c>
      <c r="J1620" s="27">
        <f t="shared" si="55"/>
        <v>4310.30272735375</v>
      </c>
      <c r="K1620" s="26" t="str">
        <f t="shared" si="61"/>
        <v>Good</v>
      </c>
      <c r="L1620" s="25">
        <f t="shared" si="62"/>
        <v>1364</v>
      </c>
      <c r="M1620" s="25">
        <f t="shared" si="56"/>
        <v>674.62057901529738</v>
      </c>
      <c r="N1620" s="27">
        <f t="shared" si="57"/>
        <v>2778.601708374732</v>
      </c>
      <c r="O1620" s="12" t="str">
        <f t="shared" si="58"/>
        <v>Good</v>
      </c>
      <c r="P1620" s="27">
        <f t="shared" si="59"/>
        <v>1364</v>
      </c>
      <c r="Q1620" s="25">
        <f t="shared" si="60"/>
        <v>1364</v>
      </c>
    </row>
    <row r="1621" spans="6:17" ht="15.75" customHeight="1" x14ac:dyDescent="0.2">
      <c r="F1621" s="16">
        <v>44265.414585661842</v>
      </c>
      <c r="G1621" s="34">
        <v>44270.396421241538</v>
      </c>
      <c r="H1621" s="27">
        <v>1296</v>
      </c>
      <c r="I1621" s="27">
        <f t="shared" si="54"/>
        <v>-764.65463351210815</v>
      </c>
      <c r="J1621" s="27">
        <f t="shared" si="55"/>
        <v>4310.30272735375</v>
      </c>
      <c r="K1621" s="26" t="str">
        <f t="shared" si="61"/>
        <v>Good</v>
      </c>
      <c r="L1621" s="25">
        <f t="shared" si="62"/>
        <v>1296</v>
      </c>
      <c r="M1621" s="25">
        <f t="shared" si="56"/>
        <v>674.62057901529738</v>
      </c>
      <c r="N1621" s="27">
        <f t="shared" si="57"/>
        <v>2778.601708374732</v>
      </c>
      <c r="O1621" s="12" t="str">
        <f t="shared" si="58"/>
        <v>Good</v>
      </c>
      <c r="P1621" s="27">
        <f t="shared" si="59"/>
        <v>1296</v>
      </c>
      <c r="Q1621" s="25">
        <f t="shared" si="60"/>
        <v>1296</v>
      </c>
    </row>
    <row r="1622" spans="6:17" ht="15.75" customHeight="1" x14ac:dyDescent="0.2">
      <c r="F1622" s="16">
        <v>44264.881247663274</v>
      </c>
      <c r="G1622" s="34">
        <v>44267.427635506341</v>
      </c>
      <c r="H1622" s="27">
        <v>1322</v>
      </c>
      <c r="I1622" s="27">
        <f t="shared" si="54"/>
        <v>-764.65463351210815</v>
      </c>
      <c r="J1622" s="27">
        <f t="shared" si="55"/>
        <v>4310.30272735375</v>
      </c>
      <c r="K1622" s="26" t="str">
        <f t="shared" si="61"/>
        <v>Good</v>
      </c>
      <c r="L1622" s="25">
        <f t="shared" si="62"/>
        <v>1322</v>
      </c>
      <c r="M1622" s="25">
        <f t="shared" si="56"/>
        <v>674.62057901529738</v>
      </c>
      <c r="N1622" s="27">
        <f t="shared" si="57"/>
        <v>2778.601708374732</v>
      </c>
      <c r="O1622" s="12" t="str">
        <f t="shared" si="58"/>
        <v>Good</v>
      </c>
      <c r="P1622" s="27">
        <f t="shared" si="59"/>
        <v>1322</v>
      </c>
      <c r="Q1622" s="25">
        <f t="shared" si="60"/>
        <v>1322</v>
      </c>
    </row>
    <row r="1623" spans="6:17" ht="15.75" customHeight="1" x14ac:dyDescent="0.2">
      <c r="F1623" s="16">
        <v>44264.305954659096</v>
      </c>
      <c r="G1623" s="34">
        <v>44266.875557169267</v>
      </c>
      <c r="H1623" s="27">
        <v>1207</v>
      </c>
      <c r="I1623" s="27">
        <f t="shared" si="54"/>
        <v>-764.65463351210815</v>
      </c>
      <c r="J1623" s="27">
        <f t="shared" si="55"/>
        <v>4310.30272735375</v>
      </c>
      <c r="K1623" s="26" t="str">
        <f t="shared" si="61"/>
        <v>Good</v>
      </c>
      <c r="L1623" s="25">
        <f t="shared" si="62"/>
        <v>1207</v>
      </c>
      <c r="M1623" s="25">
        <f t="shared" si="56"/>
        <v>674.62057901529738</v>
      </c>
      <c r="N1623" s="27">
        <f t="shared" si="57"/>
        <v>2778.601708374732</v>
      </c>
      <c r="O1623" s="12" t="str">
        <f t="shared" si="58"/>
        <v>Good</v>
      </c>
      <c r="P1623" s="27">
        <f t="shared" si="59"/>
        <v>1207</v>
      </c>
      <c r="Q1623" s="25">
        <f t="shared" si="60"/>
        <v>1207</v>
      </c>
    </row>
    <row r="1624" spans="6:17" ht="15.75" customHeight="1" x14ac:dyDescent="0.2">
      <c r="F1624" s="16">
        <v>44263.70920082779</v>
      </c>
      <c r="G1624" s="34">
        <v>44266.27546318715</v>
      </c>
      <c r="H1624" s="27">
        <v>1442</v>
      </c>
      <c r="I1624" s="27">
        <f t="shared" si="54"/>
        <v>-764.65463351210815</v>
      </c>
      <c r="J1624" s="27">
        <f t="shared" si="55"/>
        <v>4310.30272735375</v>
      </c>
      <c r="K1624" s="26" t="str">
        <f t="shared" si="61"/>
        <v>Good</v>
      </c>
      <c r="L1624" s="25">
        <f t="shared" si="62"/>
        <v>1442</v>
      </c>
      <c r="M1624" s="25">
        <f t="shared" si="56"/>
        <v>674.62057901529738</v>
      </c>
      <c r="N1624" s="27">
        <f t="shared" si="57"/>
        <v>2778.601708374732</v>
      </c>
      <c r="O1624" s="12" t="str">
        <f t="shared" si="58"/>
        <v>Good</v>
      </c>
      <c r="P1624" s="27">
        <f t="shared" si="59"/>
        <v>1442</v>
      </c>
      <c r="Q1624" s="25">
        <f t="shared" si="60"/>
        <v>1442</v>
      </c>
    </row>
    <row r="1625" spans="6:17" ht="15.75" customHeight="1" x14ac:dyDescent="0.2">
      <c r="F1625" s="16">
        <v>44263.109440215267</v>
      </c>
      <c r="G1625" s="34">
        <v>44265.745024857533</v>
      </c>
      <c r="H1625" s="27">
        <v>1262</v>
      </c>
      <c r="I1625" s="27">
        <f t="shared" si="54"/>
        <v>-764.65463351210815</v>
      </c>
      <c r="J1625" s="27">
        <f t="shared" si="55"/>
        <v>4310.30272735375</v>
      </c>
      <c r="K1625" s="26" t="str">
        <f t="shared" si="61"/>
        <v>Good</v>
      </c>
      <c r="L1625" s="25">
        <f t="shared" si="62"/>
        <v>1262</v>
      </c>
      <c r="M1625" s="25">
        <f t="shared" si="56"/>
        <v>674.62057901529738</v>
      </c>
      <c r="N1625" s="27">
        <f t="shared" si="57"/>
        <v>2778.601708374732</v>
      </c>
      <c r="O1625" s="12" t="str">
        <f t="shared" si="58"/>
        <v>Good</v>
      </c>
      <c r="P1625" s="27">
        <f t="shared" si="59"/>
        <v>1262</v>
      </c>
      <c r="Q1625" s="25">
        <f t="shared" si="60"/>
        <v>1262</v>
      </c>
    </row>
    <row r="1626" spans="6:17" ht="15.75" customHeight="1" x14ac:dyDescent="0.2">
      <c r="F1626" s="16">
        <v>44260.894092361756</v>
      </c>
      <c r="G1626" s="34">
        <v>44265.18187008606</v>
      </c>
      <c r="H1626" s="27">
        <v>1440</v>
      </c>
      <c r="I1626" s="27">
        <f t="shared" si="54"/>
        <v>-764.65463351210815</v>
      </c>
      <c r="J1626" s="27">
        <f t="shared" si="55"/>
        <v>4310.30272735375</v>
      </c>
      <c r="K1626" s="26" t="str">
        <f t="shared" si="61"/>
        <v>Good</v>
      </c>
      <c r="L1626" s="25">
        <f t="shared" si="62"/>
        <v>1440</v>
      </c>
      <c r="M1626" s="25">
        <f t="shared" si="56"/>
        <v>674.62057901529738</v>
      </c>
      <c r="N1626" s="27">
        <f t="shared" si="57"/>
        <v>2778.601708374732</v>
      </c>
      <c r="O1626" s="12" t="str">
        <f t="shared" si="58"/>
        <v>Good</v>
      </c>
      <c r="P1626" s="27">
        <f t="shared" si="59"/>
        <v>1440</v>
      </c>
      <c r="Q1626" s="25">
        <f t="shared" si="60"/>
        <v>1440</v>
      </c>
    </row>
    <row r="1627" spans="6:17" ht="15.75" customHeight="1" x14ac:dyDescent="0.2">
      <c r="F1627" s="16">
        <v>44260.356421841054</v>
      </c>
      <c r="G1627" s="34">
        <v>44264.581086616905</v>
      </c>
      <c r="H1627" s="27">
        <v>1563</v>
      </c>
      <c r="I1627" s="27">
        <f t="shared" si="54"/>
        <v>-764.65463351210815</v>
      </c>
      <c r="J1627" s="27">
        <f t="shared" si="55"/>
        <v>4310.30272735375</v>
      </c>
      <c r="K1627" s="26" t="str">
        <f t="shared" si="61"/>
        <v>Good</v>
      </c>
      <c r="L1627" s="25">
        <f t="shared" si="62"/>
        <v>1563</v>
      </c>
      <c r="M1627" s="25">
        <f t="shared" si="56"/>
        <v>674.62057901529738</v>
      </c>
      <c r="N1627" s="27">
        <f t="shared" si="57"/>
        <v>2778.601708374732</v>
      </c>
      <c r="O1627" s="12" t="str">
        <f t="shared" si="58"/>
        <v>Good</v>
      </c>
      <c r="P1627" s="27">
        <f t="shared" si="59"/>
        <v>1563</v>
      </c>
      <c r="Q1627" s="25">
        <f t="shared" si="60"/>
        <v>1563</v>
      </c>
    </row>
    <row r="1628" spans="6:17" ht="15.75" customHeight="1" x14ac:dyDescent="0.2">
      <c r="F1628" s="16">
        <v>44259.766053243213</v>
      </c>
      <c r="G1628" s="34">
        <v>44264.037264338862</v>
      </c>
      <c r="H1628" s="27">
        <v>1421</v>
      </c>
      <c r="I1628" s="27">
        <f t="shared" si="54"/>
        <v>-764.65463351210815</v>
      </c>
      <c r="J1628" s="27">
        <f t="shared" si="55"/>
        <v>4310.30272735375</v>
      </c>
      <c r="K1628" s="26" t="str">
        <f t="shared" si="61"/>
        <v>Good</v>
      </c>
      <c r="L1628" s="25">
        <f t="shared" si="62"/>
        <v>1421</v>
      </c>
      <c r="M1628" s="25">
        <f t="shared" si="56"/>
        <v>674.62057901529738</v>
      </c>
      <c r="N1628" s="27">
        <f t="shared" si="57"/>
        <v>2778.601708374732</v>
      </c>
      <c r="O1628" s="12" t="str">
        <f t="shared" si="58"/>
        <v>Good</v>
      </c>
      <c r="P1628" s="27">
        <f t="shared" si="59"/>
        <v>1421</v>
      </c>
      <c r="Q1628" s="25">
        <f t="shared" si="60"/>
        <v>1421</v>
      </c>
    </row>
    <row r="1629" spans="6:17" ht="15.75" customHeight="1" x14ac:dyDescent="0.2">
      <c r="F1629" s="16">
        <v>44259.202345117774</v>
      </c>
      <c r="G1629" s="34">
        <v>44263.479503643888</v>
      </c>
      <c r="H1629" s="27">
        <v>1497</v>
      </c>
      <c r="I1629" s="27">
        <f t="shared" si="54"/>
        <v>-764.65463351210815</v>
      </c>
      <c r="J1629" s="27">
        <f t="shared" si="55"/>
        <v>4310.30272735375</v>
      </c>
      <c r="K1629" s="26" t="str">
        <f t="shared" si="61"/>
        <v>Good</v>
      </c>
      <c r="L1629" s="25">
        <f t="shared" si="62"/>
        <v>1497</v>
      </c>
      <c r="M1629" s="25">
        <f t="shared" si="56"/>
        <v>674.62057901529738</v>
      </c>
      <c r="N1629" s="27">
        <f t="shared" si="57"/>
        <v>2778.601708374732</v>
      </c>
      <c r="O1629" s="12" t="str">
        <f t="shared" si="58"/>
        <v>Good</v>
      </c>
      <c r="P1629" s="27">
        <f t="shared" si="59"/>
        <v>1497</v>
      </c>
      <c r="Q1629" s="25">
        <f t="shared" si="60"/>
        <v>1497</v>
      </c>
    </row>
    <row r="1630" spans="6:17" ht="15.75" customHeight="1" x14ac:dyDescent="0.2">
      <c r="F1630" s="16">
        <v>44258.657894925986</v>
      </c>
      <c r="G1630" s="34">
        <v>44260.659040443272</v>
      </c>
      <c r="H1630" s="27">
        <v>1292</v>
      </c>
      <c r="I1630" s="27">
        <f t="shared" si="54"/>
        <v>-764.65463351210815</v>
      </c>
      <c r="J1630" s="27">
        <f t="shared" si="55"/>
        <v>4310.30272735375</v>
      </c>
      <c r="K1630" s="26" t="str">
        <f t="shared" si="61"/>
        <v>Good</v>
      </c>
      <c r="L1630" s="25">
        <f t="shared" si="62"/>
        <v>1292</v>
      </c>
      <c r="M1630" s="25">
        <f t="shared" si="56"/>
        <v>674.62057901529738</v>
      </c>
      <c r="N1630" s="27">
        <f t="shared" si="57"/>
        <v>2778.601708374732</v>
      </c>
      <c r="O1630" s="12" t="str">
        <f t="shared" si="58"/>
        <v>Good</v>
      </c>
      <c r="P1630" s="27">
        <f t="shared" si="59"/>
        <v>1292</v>
      </c>
      <c r="Q1630" s="25">
        <f t="shared" si="60"/>
        <v>1292</v>
      </c>
    </row>
    <row r="1631" spans="6:17" ht="15.75" customHeight="1" x14ac:dyDescent="0.2">
      <c r="F1631" s="16">
        <v>44258.08696284402</v>
      </c>
      <c r="G1631" s="34">
        <v>44260.082340133318</v>
      </c>
      <c r="H1631" s="27">
        <v>1575</v>
      </c>
      <c r="I1631" s="27">
        <f t="shared" si="54"/>
        <v>-764.65463351210815</v>
      </c>
      <c r="J1631" s="27">
        <f t="shared" si="55"/>
        <v>4310.30272735375</v>
      </c>
      <c r="K1631" s="26" t="str">
        <f t="shared" si="61"/>
        <v>Good</v>
      </c>
      <c r="L1631" s="25">
        <f t="shared" si="62"/>
        <v>1575</v>
      </c>
      <c r="M1631" s="25">
        <f t="shared" si="56"/>
        <v>674.62057901529738</v>
      </c>
      <c r="N1631" s="27">
        <f t="shared" si="57"/>
        <v>2778.601708374732</v>
      </c>
      <c r="O1631" s="12" t="str">
        <f t="shared" si="58"/>
        <v>Good</v>
      </c>
      <c r="P1631" s="27">
        <f t="shared" si="59"/>
        <v>1575</v>
      </c>
      <c r="Q1631" s="25">
        <f t="shared" si="60"/>
        <v>1575</v>
      </c>
    </row>
    <row r="1632" spans="6:17" ht="15.75" customHeight="1" x14ac:dyDescent="0.2">
      <c r="F1632" s="16">
        <v>44257.488306473271</v>
      </c>
      <c r="G1632" s="34">
        <v>44259.507074898684</v>
      </c>
      <c r="H1632" s="27">
        <v>1511</v>
      </c>
      <c r="I1632" s="27">
        <f t="shared" si="54"/>
        <v>-764.65463351210815</v>
      </c>
      <c r="J1632" s="27">
        <f t="shared" si="55"/>
        <v>4310.30272735375</v>
      </c>
      <c r="K1632" s="26" t="str">
        <f t="shared" si="61"/>
        <v>Good</v>
      </c>
      <c r="L1632" s="25">
        <f t="shared" si="62"/>
        <v>1511</v>
      </c>
      <c r="M1632" s="25">
        <f t="shared" si="56"/>
        <v>674.62057901529738</v>
      </c>
      <c r="N1632" s="27">
        <f t="shared" si="57"/>
        <v>2778.601708374732</v>
      </c>
      <c r="O1632" s="12" t="str">
        <f t="shared" si="58"/>
        <v>Good</v>
      </c>
      <c r="P1632" s="27">
        <f t="shared" si="59"/>
        <v>1511</v>
      </c>
      <c r="Q1632" s="25">
        <f t="shared" si="60"/>
        <v>1511</v>
      </c>
    </row>
    <row r="1633" spans="6:17" ht="15.75" customHeight="1" x14ac:dyDescent="0.2">
      <c r="F1633" s="16">
        <v>44256.911171719315</v>
      </c>
      <c r="G1633" s="34">
        <v>44258.917803523444</v>
      </c>
      <c r="H1633" s="27">
        <v>1444</v>
      </c>
      <c r="I1633" s="27">
        <f t="shared" si="54"/>
        <v>-764.65463351210815</v>
      </c>
      <c r="J1633" s="27">
        <f t="shared" si="55"/>
        <v>4310.30272735375</v>
      </c>
      <c r="K1633" s="26" t="str">
        <f t="shared" si="61"/>
        <v>Good</v>
      </c>
      <c r="L1633" s="25">
        <f t="shared" si="62"/>
        <v>1444</v>
      </c>
      <c r="M1633" s="25">
        <f t="shared" si="56"/>
        <v>674.62057901529738</v>
      </c>
      <c r="N1633" s="27">
        <f t="shared" si="57"/>
        <v>2778.601708374732</v>
      </c>
      <c r="O1633" s="12" t="str">
        <f t="shared" si="58"/>
        <v>Good</v>
      </c>
      <c r="P1633" s="27">
        <f t="shared" si="59"/>
        <v>1444</v>
      </c>
      <c r="Q1633" s="25">
        <f t="shared" si="60"/>
        <v>1444</v>
      </c>
    </row>
    <row r="1634" spans="6:17" ht="15.75" customHeight="1" x14ac:dyDescent="0.2">
      <c r="F1634" s="16">
        <v>44256.379471548702</v>
      </c>
      <c r="G1634" s="34">
        <v>44258.381953974655</v>
      </c>
      <c r="H1634" s="27">
        <v>1443</v>
      </c>
      <c r="I1634" s="27">
        <f t="shared" si="54"/>
        <v>-764.65463351210815</v>
      </c>
      <c r="J1634" s="27">
        <f t="shared" si="55"/>
        <v>4310.30272735375</v>
      </c>
      <c r="K1634" s="26" t="str">
        <f t="shared" si="61"/>
        <v>Good</v>
      </c>
      <c r="L1634" s="25">
        <f t="shared" si="62"/>
        <v>1443</v>
      </c>
      <c r="M1634" s="25">
        <f t="shared" si="56"/>
        <v>674.62057901529738</v>
      </c>
      <c r="N1634" s="27">
        <f t="shared" si="57"/>
        <v>2778.601708374732</v>
      </c>
      <c r="O1634" s="12" t="str">
        <f t="shared" si="58"/>
        <v>Good</v>
      </c>
      <c r="P1634" s="27">
        <f t="shared" si="59"/>
        <v>1443</v>
      </c>
      <c r="Q1634" s="25">
        <f t="shared" si="60"/>
        <v>1443</v>
      </c>
    </row>
    <row r="1635" spans="6:17" ht="15.75" customHeight="1" x14ac:dyDescent="0.2">
      <c r="F1635" s="16">
        <v>44253.577011304609</v>
      </c>
      <c r="G1635" s="34">
        <v>44257.793008906105</v>
      </c>
      <c r="H1635" s="27">
        <v>1356</v>
      </c>
      <c r="I1635" s="27">
        <f t="shared" si="54"/>
        <v>-764.65463351210815</v>
      </c>
      <c r="J1635" s="27">
        <f t="shared" si="55"/>
        <v>4310.30272735375</v>
      </c>
      <c r="K1635" s="26" t="str">
        <f t="shared" si="61"/>
        <v>Good</v>
      </c>
      <c r="L1635" s="25">
        <f t="shared" si="62"/>
        <v>1356</v>
      </c>
      <c r="M1635" s="25">
        <f t="shared" si="56"/>
        <v>674.62057901529738</v>
      </c>
      <c r="N1635" s="27">
        <f t="shared" si="57"/>
        <v>2778.601708374732</v>
      </c>
      <c r="O1635" s="12" t="str">
        <f t="shared" si="58"/>
        <v>Good</v>
      </c>
      <c r="P1635" s="27">
        <f t="shared" si="59"/>
        <v>1356</v>
      </c>
      <c r="Q1635" s="25">
        <f t="shared" si="60"/>
        <v>1356</v>
      </c>
    </row>
    <row r="1636" spans="6:17" ht="15.75" customHeight="1" x14ac:dyDescent="0.2">
      <c r="F1636" s="16">
        <v>44253.028379036557</v>
      </c>
      <c r="G1636" s="34">
        <v>44257.225339765646</v>
      </c>
      <c r="H1636" s="27">
        <v>1359</v>
      </c>
      <c r="I1636" s="27">
        <f t="shared" si="54"/>
        <v>-764.65463351210815</v>
      </c>
      <c r="J1636" s="27">
        <f t="shared" si="55"/>
        <v>4310.30272735375</v>
      </c>
      <c r="K1636" s="26" t="str">
        <f t="shared" si="61"/>
        <v>Good</v>
      </c>
      <c r="L1636" s="25">
        <f t="shared" si="62"/>
        <v>1359</v>
      </c>
      <c r="M1636" s="25">
        <f t="shared" si="56"/>
        <v>674.62057901529738</v>
      </c>
      <c r="N1636" s="27">
        <f t="shared" si="57"/>
        <v>2778.601708374732</v>
      </c>
      <c r="O1636" s="12" t="str">
        <f t="shared" si="58"/>
        <v>Good</v>
      </c>
      <c r="P1636" s="27">
        <f t="shared" si="59"/>
        <v>1359</v>
      </c>
      <c r="Q1636" s="25">
        <f t="shared" si="60"/>
        <v>1359</v>
      </c>
    </row>
    <row r="1637" spans="6:17" ht="15.75" customHeight="1" x14ac:dyDescent="0.2">
      <c r="F1637" s="16">
        <v>44252.480165624598</v>
      </c>
      <c r="G1637" s="34">
        <v>44256.633985505396</v>
      </c>
      <c r="H1637" s="27">
        <v>1567</v>
      </c>
      <c r="I1637" s="27">
        <f t="shared" si="54"/>
        <v>-764.65463351210815</v>
      </c>
      <c r="J1637" s="27">
        <f t="shared" si="55"/>
        <v>4310.30272735375</v>
      </c>
      <c r="K1637" s="26" t="str">
        <f t="shared" si="61"/>
        <v>Good</v>
      </c>
      <c r="L1637" s="25">
        <f t="shared" si="62"/>
        <v>1567</v>
      </c>
      <c r="M1637" s="25">
        <f t="shared" si="56"/>
        <v>674.62057901529738</v>
      </c>
      <c r="N1637" s="27">
        <f t="shared" si="57"/>
        <v>2778.601708374732</v>
      </c>
      <c r="O1637" s="12" t="str">
        <f t="shared" si="58"/>
        <v>Good</v>
      </c>
      <c r="P1637" s="27">
        <f t="shared" si="59"/>
        <v>1567</v>
      </c>
      <c r="Q1637" s="25">
        <f t="shared" si="60"/>
        <v>1567</v>
      </c>
    </row>
    <row r="1638" spans="6:17" ht="15.75" customHeight="1" x14ac:dyDescent="0.2">
      <c r="F1638" s="16">
        <v>44251.869115645975</v>
      </c>
      <c r="G1638" s="34">
        <v>44256.025874927305</v>
      </c>
      <c r="H1638" s="27">
        <v>1374</v>
      </c>
      <c r="I1638" s="27">
        <f t="shared" si="54"/>
        <v>-764.65463351210815</v>
      </c>
      <c r="J1638" s="27">
        <f t="shared" si="55"/>
        <v>4310.30272735375</v>
      </c>
      <c r="K1638" s="26" t="str">
        <f t="shared" si="61"/>
        <v>Good</v>
      </c>
      <c r="L1638" s="25">
        <f t="shared" si="62"/>
        <v>1374</v>
      </c>
      <c r="M1638" s="25">
        <f t="shared" si="56"/>
        <v>674.62057901529738</v>
      </c>
      <c r="N1638" s="27">
        <f t="shared" si="57"/>
        <v>2778.601708374732</v>
      </c>
      <c r="O1638" s="12" t="str">
        <f t="shared" si="58"/>
        <v>Good</v>
      </c>
      <c r="P1638" s="27">
        <f t="shared" si="59"/>
        <v>1374</v>
      </c>
      <c r="Q1638" s="25">
        <f t="shared" si="60"/>
        <v>1374</v>
      </c>
    </row>
    <row r="1639" spans="6:17" ht="15.75" customHeight="1" x14ac:dyDescent="0.2">
      <c r="F1639" s="16">
        <v>44251.275852277322</v>
      </c>
      <c r="G1639" s="34">
        <v>44253.69576524759</v>
      </c>
      <c r="H1639" s="27">
        <v>1645</v>
      </c>
      <c r="I1639" s="27">
        <f t="shared" si="54"/>
        <v>-764.65463351210815</v>
      </c>
      <c r="J1639" s="27">
        <f t="shared" si="55"/>
        <v>4310.30272735375</v>
      </c>
      <c r="K1639" s="26" t="str">
        <f t="shared" si="61"/>
        <v>Good</v>
      </c>
      <c r="L1639" s="25">
        <f t="shared" si="62"/>
        <v>1645</v>
      </c>
      <c r="M1639" s="25">
        <f t="shared" si="56"/>
        <v>674.62057901529738</v>
      </c>
      <c r="N1639" s="27">
        <f t="shared" si="57"/>
        <v>2778.601708374732</v>
      </c>
      <c r="O1639" s="12" t="str">
        <f t="shared" si="58"/>
        <v>Good</v>
      </c>
      <c r="P1639" s="27">
        <f t="shared" si="59"/>
        <v>1645</v>
      </c>
      <c r="Q1639" s="25">
        <f t="shared" si="60"/>
        <v>1645</v>
      </c>
    </row>
    <row r="1640" spans="6:17" ht="15.75" customHeight="1" x14ac:dyDescent="0.2">
      <c r="F1640" s="16">
        <v>44250.708478823355</v>
      </c>
      <c r="G1640" s="34">
        <v>44253.098444612559</v>
      </c>
      <c r="H1640" s="27">
        <v>1700</v>
      </c>
      <c r="I1640" s="27">
        <f t="shared" si="54"/>
        <v>-764.65463351210815</v>
      </c>
      <c r="J1640" s="27">
        <f t="shared" si="55"/>
        <v>4310.30272735375</v>
      </c>
      <c r="K1640" s="26" t="str">
        <f t="shared" si="61"/>
        <v>Good</v>
      </c>
      <c r="L1640" s="25">
        <f t="shared" si="62"/>
        <v>1700</v>
      </c>
      <c r="M1640" s="25">
        <f t="shared" si="56"/>
        <v>674.62057901529738</v>
      </c>
      <c r="N1640" s="27">
        <f t="shared" si="57"/>
        <v>2778.601708374732</v>
      </c>
      <c r="O1640" s="12" t="str">
        <f t="shared" si="58"/>
        <v>Good</v>
      </c>
      <c r="P1640" s="27">
        <f t="shared" si="59"/>
        <v>1700</v>
      </c>
      <c r="Q1640" s="25">
        <f t="shared" si="60"/>
        <v>1700</v>
      </c>
    </row>
    <row r="1641" spans="6:17" ht="15.75" customHeight="1" x14ac:dyDescent="0.2">
      <c r="F1641" s="16">
        <v>44250.126556230702</v>
      </c>
      <c r="G1641" s="34">
        <v>44252.508145148124</v>
      </c>
      <c r="H1641" s="27">
        <v>1705</v>
      </c>
      <c r="I1641" s="27">
        <f t="shared" si="54"/>
        <v>-764.65463351210815</v>
      </c>
      <c r="J1641" s="27">
        <f t="shared" si="55"/>
        <v>4310.30272735375</v>
      </c>
      <c r="K1641" s="26" t="str">
        <f t="shared" si="61"/>
        <v>Good</v>
      </c>
      <c r="L1641" s="25">
        <f t="shared" si="62"/>
        <v>1705</v>
      </c>
      <c r="M1641" s="25">
        <f t="shared" si="56"/>
        <v>674.62057901529738</v>
      </c>
      <c r="N1641" s="27">
        <f t="shared" si="57"/>
        <v>2778.601708374732</v>
      </c>
      <c r="O1641" s="12" t="str">
        <f t="shared" si="58"/>
        <v>Good</v>
      </c>
      <c r="P1641" s="27">
        <f t="shared" si="59"/>
        <v>1705</v>
      </c>
      <c r="Q1641" s="25">
        <f t="shared" si="60"/>
        <v>1705</v>
      </c>
    </row>
    <row r="1642" spans="6:17" ht="15.75" customHeight="1" x14ac:dyDescent="0.2">
      <c r="F1642" s="16">
        <v>44249.59007802188</v>
      </c>
      <c r="G1642" s="34">
        <v>44251.92951368272</v>
      </c>
      <c r="H1642" s="27">
        <v>1464</v>
      </c>
      <c r="I1642" s="27">
        <f t="shared" si="54"/>
        <v>-764.65463351210815</v>
      </c>
      <c r="J1642" s="27">
        <f t="shared" si="55"/>
        <v>4310.30272735375</v>
      </c>
      <c r="K1642" s="26" t="str">
        <f t="shared" si="61"/>
        <v>Good</v>
      </c>
      <c r="L1642" s="25">
        <f t="shared" si="62"/>
        <v>1464</v>
      </c>
      <c r="M1642" s="25">
        <f t="shared" si="56"/>
        <v>674.62057901529738</v>
      </c>
      <c r="N1642" s="27">
        <f t="shared" si="57"/>
        <v>2778.601708374732</v>
      </c>
      <c r="O1642" s="12" t="str">
        <f t="shared" si="58"/>
        <v>Good</v>
      </c>
      <c r="P1642" s="27">
        <f t="shared" si="59"/>
        <v>1464</v>
      </c>
      <c r="Q1642" s="25">
        <f t="shared" si="60"/>
        <v>1464</v>
      </c>
    </row>
    <row r="1643" spans="6:17" ht="15.75" customHeight="1" x14ac:dyDescent="0.2">
      <c r="F1643" s="16">
        <v>44249.041145350944</v>
      </c>
      <c r="G1643" s="34">
        <v>44251.400430999209</v>
      </c>
      <c r="H1643" s="27">
        <v>1572</v>
      </c>
      <c r="I1643" s="27">
        <f t="shared" si="54"/>
        <v>-764.65463351210815</v>
      </c>
      <c r="J1643" s="27">
        <f t="shared" si="55"/>
        <v>4310.30272735375</v>
      </c>
      <c r="K1643" s="26" t="str">
        <f t="shared" si="61"/>
        <v>Good</v>
      </c>
      <c r="L1643" s="25">
        <f t="shared" si="62"/>
        <v>1572</v>
      </c>
      <c r="M1643" s="25">
        <f t="shared" si="56"/>
        <v>674.62057901529738</v>
      </c>
      <c r="N1643" s="27">
        <f t="shared" si="57"/>
        <v>2778.601708374732</v>
      </c>
      <c r="O1643" s="12" t="str">
        <f t="shared" si="58"/>
        <v>Good</v>
      </c>
      <c r="P1643" s="27">
        <f t="shared" si="59"/>
        <v>1572</v>
      </c>
      <c r="Q1643" s="25">
        <f t="shared" si="60"/>
        <v>1572</v>
      </c>
    </row>
    <row r="1644" spans="6:17" ht="15.75" customHeight="1" x14ac:dyDescent="0.2">
      <c r="F1644" s="16">
        <v>44246.745714876415</v>
      </c>
      <c r="G1644" s="34">
        <v>44250.792423853847</v>
      </c>
      <c r="H1644" s="27">
        <v>1430</v>
      </c>
      <c r="I1644" s="27">
        <f t="shared" si="54"/>
        <v>-764.65463351210815</v>
      </c>
      <c r="J1644" s="27">
        <f t="shared" si="55"/>
        <v>4310.30272735375</v>
      </c>
      <c r="K1644" s="26" t="str">
        <f t="shared" si="61"/>
        <v>Good</v>
      </c>
      <c r="L1644" s="25">
        <f t="shared" si="62"/>
        <v>1430</v>
      </c>
      <c r="M1644" s="25">
        <f t="shared" si="56"/>
        <v>674.62057901529738</v>
      </c>
      <c r="N1644" s="27">
        <f t="shared" si="57"/>
        <v>2778.601708374732</v>
      </c>
      <c r="O1644" s="12" t="str">
        <f t="shared" si="58"/>
        <v>Good</v>
      </c>
      <c r="P1644" s="27">
        <f t="shared" si="59"/>
        <v>1430</v>
      </c>
      <c r="Q1644" s="25">
        <f t="shared" si="60"/>
        <v>1430</v>
      </c>
    </row>
    <row r="1645" spans="6:17" ht="15.75" customHeight="1" x14ac:dyDescent="0.2">
      <c r="F1645" s="16">
        <v>44246.205547371013</v>
      </c>
      <c r="G1645" s="34">
        <v>44250.205825637451</v>
      </c>
      <c r="H1645" s="27">
        <v>1712</v>
      </c>
      <c r="I1645" s="27">
        <f t="shared" si="54"/>
        <v>-764.65463351210815</v>
      </c>
      <c r="J1645" s="27">
        <f t="shared" si="55"/>
        <v>4310.30272735375</v>
      </c>
      <c r="K1645" s="26" t="str">
        <f t="shared" si="61"/>
        <v>Good</v>
      </c>
      <c r="L1645" s="25">
        <f t="shared" si="62"/>
        <v>1712</v>
      </c>
      <c r="M1645" s="25">
        <f t="shared" si="56"/>
        <v>674.62057901529738</v>
      </c>
      <c r="N1645" s="27">
        <f t="shared" si="57"/>
        <v>2778.601708374732</v>
      </c>
      <c r="O1645" s="12" t="str">
        <f t="shared" si="58"/>
        <v>Good</v>
      </c>
      <c r="P1645" s="27">
        <f t="shared" si="59"/>
        <v>1712</v>
      </c>
      <c r="Q1645" s="25">
        <f t="shared" si="60"/>
        <v>1712</v>
      </c>
    </row>
    <row r="1646" spans="6:17" ht="15.75" customHeight="1" x14ac:dyDescent="0.2">
      <c r="F1646" s="16">
        <v>44245.613714995503</v>
      </c>
      <c r="G1646" s="34">
        <v>44249.65060771726</v>
      </c>
      <c r="H1646" s="27">
        <v>1468</v>
      </c>
      <c r="I1646" s="27">
        <f t="shared" si="54"/>
        <v>-764.65463351210815</v>
      </c>
      <c r="J1646" s="27">
        <f t="shared" si="55"/>
        <v>4310.30272735375</v>
      </c>
      <c r="K1646" s="26" t="str">
        <f t="shared" si="61"/>
        <v>Good</v>
      </c>
      <c r="L1646" s="25">
        <f t="shared" si="62"/>
        <v>1468</v>
      </c>
      <c r="M1646" s="25">
        <f t="shared" si="56"/>
        <v>674.62057901529738</v>
      </c>
      <c r="N1646" s="27">
        <f t="shared" si="57"/>
        <v>2778.601708374732</v>
      </c>
      <c r="O1646" s="12" t="str">
        <f t="shared" si="58"/>
        <v>Good</v>
      </c>
      <c r="P1646" s="27">
        <f t="shared" si="59"/>
        <v>1468</v>
      </c>
      <c r="Q1646" s="25">
        <f t="shared" si="60"/>
        <v>1468</v>
      </c>
    </row>
    <row r="1647" spans="6:17" ht="15.75" customHeight="1" x14ac:dyDescent="0.2">
      <c r="F1647" s="16">
        <v>44245.064651814842</v>
      </c>
      <c r="G1647" s="34">
        <v>44249.094604580845</v>
      </c>
      <c r="H1647" s="27">
        <v>1715</v>
      </c>
      <c r="I1647" s="27">
        <f t="shared" si="54"/>
        <v>-764.65463351210815</v>
      </c>
      <c r="J1647" s="27">
        <f t="shared" si="55"/>
        <v>4310.30272735375</v>
      </c>
      <c r="K1647" s="26" t="str">
        <f t="shared" si="61"/>
        <v>Good</v>
      </c>
      <c r="L1647" s="25">
        <f t="shared" si="62"/>
        <v>1715</v>
      </c>
      <c r="M1647" s="25">
        <f t="shared" si="56"/>
        <v>674.62057901529738</v>
      </c>
      <c r="N1647" s="27">
        <f t="shared" si="57"/>
        <v>2778.601708374732</v>
      </c>
      <c r="O1647" s="12" t="str">
        <f t="shared" si="58"/>
        <v>Good</v>
      </c>
      <c r="P1647" s="27">
        <f t="shared" si="59"/>
        <v>1715</v>
      </c>
      <c r="Q1647" s="25">
        <f t="shared" si="60"/>
        <v>1715</v>
      </c>
    </row>
    <row r="1648" spans="6:17" ht="15.75" customHeight="1" x14ac:dyDescent="0.2">
      <c r="F1648" s="16">
        <v>44244.511957498631</v>
      </c>
      <c r="G1648" s="34">
        <v>44246.80647688442</v>
      </c>
      <c r="H1648" s="27">
        <v>1677</v>
      </c>
      <c r="I1648" s="27">
        <f t="shared" si="54"/>
        <v>-764.65463351210815</v>
      </c>
      <c r="J1648" s="27">
        <f t="shared" si="55"/>
        <v>4310.30272735375</v>
      </c>
      <c r="K1648" s="26" t="str">
        <f t="shared" si="61"/>
        <v>Good</v>
      </c>
      <c r="L1648" s="25">
        <f t="shared" si="62"/>
        <v>1677</v>
      </c>
      <c r="M1648" s="25">
        <f t="shared" si="56"/>
        <v>674.62057901529738</v>
      </c>
      <c r="N1648" s="27">
        <f t="shared" si="57"/>
        <v>2778.601708374732</v>
      </c>
      <c r="O1648" s="12" t="str">
        <f t="shared" si="58"/>
        <v>Good</v>
      </c>
      <c r="P1648" s="27">
        <f t="shared" si="59"/>
        <v>1677</v>
      </c>
      <c r="Q1648" s="25">
        <f t="shared" si="60"/>
        <v>1677</v>
      </c>
    </row>
    <row r="1649" spans="6:17" ht="15.75" customHeight="1" x14ac:dyDescent="0.2">
      <c r="F1649" s="16">
        <v>44243.903863293184</v>
      </c>
      <c r="G1649" s="34">
        <v>44246.277376035498</v>
      </c>
      <c r="H1649" s="27">
        <v>1779</v>
      </c>
      <c r="I1649" s="27">
        <f t="shared" si="54"/>
        <v>-764.65463351210815</v>
      </c>
      <c r="J1649" s="27">
        <f t="shared" si="55"/>
        <v>4310.30272735375</v>
      </c>
      <c r="K1649" s="26" t="str">
        <f t="shared" si="61"/>
        <v>Good</v>
      </c>
      <c r="L1649" s="25">
        <f t="shared" si="62"/>
        <v>1779</v>
      </c>
      <c r="M1649" s="25">
        <f t="shared" si="56"/>
        <v>674.62057901529738</v>
      </c>
      <c r="N1649" s="27">
        <f t="shared" si="57"/>
        <v>2778.601708374732</v>
      </c>
      <c r="O1649" s="12" t="str">
        <f t="shared" si="58"/>
        <v>Good</v>
      </c>
      <c r="P1649" s="27">
        <f t="shared" si="59"/>
        <v>1779</v>
      </c>
      <c r="Q1649" s="25">
        <f t="shared" si="60"/>
        <v>1779</v>
      </c>
    </row>
    <row r="1650" spans="6:17" ht="15.75" customHeight="1" x14ac:dyDescent="0.2">
      <c r="F1650" s="16">
        <v>44243.305146882543</v>
      </c>
      <c r="G1650" s="34">
        <v>44245.743762515995</v>
      </c>
      <c r="H1650" s="27">
        <v>1856</v>
      </c>
      <c r="I1650" s="27">
        <f t="shared" si="54"/>
        <v>-764.65463351210815</v>
      </c>
      <c r="J1650" s="27">
        <f t="shared" si="55"/>
        <v>4310.30272735375</v>
      </c>
      <c r="K1650" s="26" t="str">
        <f t="shared" si="61"/>
        <v>Good</v>
      </c>
      <c r="L1650" s="25">
        <f t="shared" si="62"/>
        <v>1856</v>
      </c>
      <c r="M1650" s="25">
        <f t="shared" si="56"/>
        <v>674.62057901529738</v>
      </c>
      <c r="N1650" s="27">
        <f t="shared" si="57"/>
        <v>2778.601708374732</v>
      </c>
      <c r="O1650" s="12" t="str">
        <f t="shared" si="58"/>
        <v>Good</v>
      </c>
      <c r="P1650" s="27">
        <f t="shared" si="59"/>
        <v>1856</v>
      </c>
      <c r="Q1650" s="25">
        <f t="shared" si="60"/>
        <v>1856</v>
      </c>
    </row>
    <row r="1651" spans="6:17" ht="15.75" customHeight="1" x14ac:dyDescent="0.2">
      <c r="F1651" s="16">
        <v>44242.771723275706</v>
      </c>
      <c r="G1651" s="34">
        <v>44245.199176088216</v>
      </c>
      <c r="H1651" s="27">
        <v>1831</v>
      </c>
      <c r="I1651" s="27">
        <f t="shared" si="54"/>
        <v>-764.65463351210815</v>
      </c>
      <c r="J1651" s="27">
        <f t="shared" si="55"/>
        <v>4310.30272735375</v>
      </c>
      <c r="K1651" s="26" t="str">
        <f t="shared" si="61"/>
        <v>Good</v>
      </c>
      <c r="L1651" s="25">
        <f t="shared" si="62"/>
        <v>1831</v>
      </c>
      <c r="M1651" s="25">
        <f t="shared" si="56"/>
        <v>674.62057901529738</v>
      </c>
      <c r="N1651" s="27">
        <f t="shared" si="57"/>
        <v>2778.601708374732</v>
      </c>
      <c r="O1651" s="12" t="str">
        <f t="shared" si="58"/>
        <v>Good</v>
      </c>
      <c r="P1651" s="27">
        <f t="shared" si="59"/>
        <v>1831</v>
      </c>
      <c r="Q1651" s="25">
        <f t="shared" si="60"/>
        <v>1831</v>
      </c>
    </row>
    <row r="1652" spans="6:17" ht="15.75" customHeight="1" x14ac:dyDescent="0.2">
      <c r="F1652" s="16">
        <v>44242.234234971744</v>
      </c>
      <c r="G1652" s="34">
        <v>44244.608280481509</v>
      </c>
      <c r="H1652" s="27">
        <v>1517</v>
      </c>
      <c r="I1652" s="27">
        <f t="shared" si="54"/>
        <v>-764.65463351210815</v>
      </c>
      <c r="J1652" s="27">
        <f t="shared" si="55"/>
        <v>4310.30272735375</v>
      </c>
      <c r="K1652" s="26" t="str">
        <f t="shared" si="61"/>
        <v>Good</v>
      </c>
      <c r="L1652" s="25">
        <f t="shared" si="62"/>
        <v>1517</v>
      </c>
      <c r="M1652" s="25">
        <f t="shared" si="56"/>
        <v>674.62057901529738</v>
      </c>
      <c r="N1652" s="27">
        <f t="shared" si="57"/>
        <v>2778.601708374732</v>
      </c>
      <c r="O1652" s="12" t="str">
        <f t="shared" si="58"/>
        <v>Good</v>
      </c>
      <c r="P1652" s="27">
        <f t="shared" si="59"/>
        <v>1517</v>
      </c>
      <c r="Q1652" s="25">
        <f t="shared" si="60"/>
        <v>1517</v>
      </c>
    </row>
    <row r="1653" spans="6:17" ht="15.75" customHeight="1" x14ac:dyDescent="0.2">
      <c r="F1653" s="16">
        <v>44239.457892043531</v>
      </c>
      <c r="G1653" s="34">
        <v>44244.078210352229</v>
      </c>
      <c r="H1653" s="27">
        <v>1870</v>
      </c>
      <c r="I1653" s="27">
        <f t="shared" si="54"/>
        <v>-764.65463351210815</v>
      </c>
      <c r="J1653" s="27">
        <f t="shared" si="55"/>
        <v>4310.30272735375</v>
      </c>
      <c r="K1653" s="26" t="str">
        <f t="shared" si="61"/>
        <v>Good</v>
      </c>
      <c r="L1653" s="25">
        <f t="shared" si="62"/>
        <v>1870</v>
      </c>
      <c r="M1653" s="25">
        <f t="shared" si="56"/>
        <v>674.62057901529738</v>
      </c>
      <c r="N1653" s="27">
        <f t="shared" si="57"/>
        <v>2778.601708374732</v>
      </c>
      <c r="O1653" s="12" t="str">
        <f t="shared" si="58"/>
        <v>Good</v>
      </c>
      <c r="P1653" s="27">
        <f t="shared" si="59"/>
        <v>1870</v>
      </c>
      <c r="Q1653" s="25">
        <f t="shared" si="60"/>
        <v>1870</v>
      </c>
    </row>
    <row r="1654" spans="6:17" ht="15.75" customHeight="1" x14ac:dyDescent="0.2">
      <c r="F1654" s="16">
        <v>44238.869981442542</v>
      </c>
      <c r="G1654" s="34">
        <v>44243.517262073168</v>
      </c>
      <c r="H1654" s="27">
        <v>1601</v>
      </c>
      <c r="I1654" s="27">
        <f t="shared" si="54"/>
        <v>-764.65463351210815</v>
      </c>
      <c r="J1654" s="27">
        <f t="shared" si="55"/>
        <v>4310.30272735375</v>
      </c>
      <c r="K1654" s="26" t="str">
        <f t="shared" si="61"/>
        <v>Good</v>
      </c>
      <c r="L1654" s="25">
        <f t="shared" si="62"/>
        <v>1601</v>
      </c>
      <c r="M1654" s="25">
        <f t="shared" si="56"/>
        <v>674.62057901529738</v>
      </c>
      <c r="N1654" s="27">
        <f t="shared" si="57"/>
        <v>2778.601708374732</v>
      </c>
      <c r="O1654" s="12" t="str">
        <f t="shared" si="58"/>
        <v>Good</v>
      </c>
      <c r="P1654" s="27">
        <f t="shared" si="59"/>
        <v>1601</v>
      </c>
      <c r="Q1654" s="25">
        <f t="shared" si="60"/>
        <v>1601</v>
      </c>
    </row>
    <row r="1655" spans="6:17" ht="15.75" customHeight="1" x14ac:dyDescent="0.2">
      <c r="F1655" s="16">
        <v>44238.263707969651</v>
      </c>
      <c r="G1655" s="34">
        <v>44242.951748636377</v>
      </c>
      <c r="H1655" s="27">
        <v>1899</v>
      </c>
      <c r="I1655" s="27">
        <f t="shared" si="54"/>
        <v>-764.65463351210815</v>
      </c>
      <c r="J1655" s="27">
        <f t="shared" si="55"/>
        <v>4310.30272735375</v>
      </c>
      <c r="K1655" s="26" t="str">
        <f t="shared" si="61"/>
        <v>Good</v>
      </c>
      <c r="L1655" s="25">
        <f t="shared" si="62"/>
        <v>1899</v>
      </c>
      <c r="M1655" s="25">
        <f t="shared" si="56"/>
        <v>674.62057901529738</v>
      </c>
      <c r="N1655" s="27">
        <f t="shared" si="57"/>
        <v>2778.601708374732</v>
      </c>
      <c r="O1655" s="12" t="str">
        <f t="shared" si="58"/>
        <v>Good</v>
      </c>
      <c r="P1655" s="27">
        <f t="shared" si="59"/>
        <v>1899</v>
      </c>
      <c r="Q1655" s="25">
        <f t="shared" si="60"/>
        <v>1899</v>
      </c>
    </row>
    <row r="1656" spans="6:17" ht="15.75" customHeight="1" x14ac:dyDescent="0.2">
      <c r="F1656" s="16">
        <v>44237.720912505269</v>
      </c>
      <c r="G1656" s="34">
        <v>44242.351105983515</v>
      </c>
      <c r="H1656" s="27">
        <v>1845</v>
      </c>
      <c r="I1656" s="27">
        <f t="shared" si="54"/>
        <v>-764.65463351210815</v>
      </c>
      <c r="J1656" s="27">
        <f t="shared" si="55"/>
        <v>4310.30272735375</v>
      </c>
      <c r="K1656" s="26" t="str">
        <f t="shared" si="61"/>
        <v>Good</v>
      </c>
      <c r="L1656" s="25">
        <f t="shared" si="62"/>
        <v>1845</v>
      </c>
      <c r="M1656" s="25">
        <f t="shared" si="56"/>
        <v>674.62057901529738</v>
      </c>
      <c r="N1656" s="27">
        <f t="shared" si="57"/>
        <v>2778.601708374732</v>
      </c>
      <c r="O1656" s="12" t="str">
        <f t="shared" si="58"/>
        <v>Good</v>
      </c>
      <c r="P1656" s="27">
        <f t="shared" si="59"/>
        <v>1845</v>
      </c>
      <c r="Q1656" s="25">
        <f t="shared" si="60"/>
        <v>1845</v>
      </c>
    </row>
    <row r="1657" spans="6:17" ht="15.75" customHeight="1" x14ac:dyDescent="0.2">
      <c r="F1657" s="16">
        <v>44237.123814712126</v>
      </c>
      <c r="G1657" s="34">
        <v>44239.516829245826</v>
      </c>
      <c r="H1657" s="27">
        <v>1691</v>
      </c>
      <c r="I1657" s="27">
        <f t="shared" si="54"/>
        <v>-764.65463351210815</v>
      </c>
      <c r="J1657" s="27">
        <f t="shared" si="55"/>
        <v>4310.30272735375</v>
      </c>
      <c r="K1657" s="26" t="str">
        <f t="shared" si="61"/>
        <v>Good</v>
      </c>
      <c r="L1657" s="25">
        <f t="shared" si="62"/>
        <v>1691</v>
      </c>
      <c r="M1657" s="25">
        <f t="shared" si="56"/>
        <v>674.62057901529738</v>
      </c>
      <c r="N1657" s="27">
        <f t="shared" si="57"/>
        <v>2778.601708374732</v>
      </c>
      <c r="O1657" s="12" t="str">
        <f t="shared" si="58"/>
        <v>Good</v>
      </c>
      <c r="P1657" s="27">
        <f t="shared" si="59"/>
        <v>1691</v>
      </c>
      <c r="Q1657" s="25">
        <f t="shared" si="60"/>
        <v>1691</v>
      </c>
    </row>
    <row r="1658" spans="6:17" ht="15.75" customHeight="1" x14ac:dyDescent="0.2">
      <c r="F1658" s="16">
        <v>44236.532485832126</v>
      </c>
      <c r="G1658" s="34">
        <v>44238.961571187239</v>
      </c>
      <c r="H1658" s="27">
        <v>1969</v>
      </c>
      <c r="I1658" s="27">
        <f t="shared" si="54"/>
        <v>-764.65463351210815</v>
      </c>
      <c r="J1658" s="27">
        <f t="shared" si="55"/>
        <v>4310.30272735375</v>
      </c>
      <c r="K1658" s="26" t="str">
        <f t="shared" si="61"/>
        <v>Good</v>
      </c>
      <c r="L1658" s="25">
        <f t="shared" si="62"/>
        <v>1969</v>
      </c>
      <c r="M1658" s="25">
        <f t="shared" si="56"/>
        <v>674.62057901529738</v>
      </c>
      <c r="N1658" s="27">
        <f t="shared" si="57"/>
        <v>2778.601708374732</v>
      </c>
      <c r="O1658" s="12" t="str">
        <f t="shared" si="58"/>
        <v>Good</v>
      </c>
      <c r="P1658" s="27">
        <f t="shared" si="59"/>
        <v>1969</v>
      </c>
      <c r="Q1658" s="25">
        <f t="shared" si="60"/>
        <v>1969</v>
      </c>
    </row>
    <row r="1659" spans="6:17" ht="15.75" customHeight="1" x14ac:dyDescent="0.2">
      <c r="F1659" s="16">
        <v>44235.973103550641</v>
      </c>
      <c r="G1659" s="34">
        <v>44238.387437449688</v>
      </c>
      <c r="H1659" s="27">
        <v>1998</v>
      </c>
      <c r="I1659" s="27">
        <f t="shared" si="54"/>
        <v>-764.65463351210815</v>
      </c>
      <c r="J1659" s="27">
        <f t="shared" si="55"/>
        <v>4310.30272735375</v>
      </c>
      <c r="K1659" s="26" t="str">
        <f t="shared" si="61"/>
        <v>Good</v>
      </c>
      <c r="L1659" s="25">
        <f t="shared" si="62"/>
        <v>1998</v>
      </c>
      <c r="M1659" s="25">
        <f t="shared" si="56"/>
        <v>674.62057901529738</v>
      </c>
      <c r="N1659" s="27">
        <f t="shared" si="57"/>
        <v>2778.601708374732</v>
      </c>
      <c r="O1659" s="12" t="str">
        <f t="shared" si="58"/>
        <v>Good</v>
      </c>
      <c r="P1659" s="27">
        <f t="shared" si="59"/>
        <v>1998</v>
      </c>
      <c r="Q1659" s="25">
        <f t="shared" si="60"/>
        <v>1998</v>
      </c>
    </row>
    <row r="1660" spans="6:17" ht="15.75" customHeight="1" x14ac:dyDescent="0.2">
      <c r="F1660" s="16">
        <v>44235.384361616605</v>
      </c>
      <c r="G1660" s="34">
        <v>44237.816822134591</v>
      </c>
      <c r="H1660" s="27">
        <v>1934</v>
      </c>
      <c r="I1660" s="27">
        <f t="shared" si="54"/>
        <v>-764.65463351210815</v>
      </c>
      <c r="J1660" s="27">
        <f t="shared" si="55"/>
        <v>4310.30272735375</v>
      </c>
      <c r="K1660" s="26" t="str">
        <f t="shared" si="61"/>
        <v>Good</v>
      </c>
      <c r="L1660" s="25">
        <f t="shared" si="62"/>
        <v>1934</v>
      </c>
      <c r="M1660" s="25">
        <f t="shared" si="56"/>
        <v>674.62057901529738</v>
      </c>
      <c r="N1660" s="27">
        <f t="shared" si="57"/>
        <v>2778.601708374732</v>
      </c>
      <c r="O1660" s="12" t="str">
        <f t="shared" si="58"/>
        <v>Good</v>
      </c>
      <c r="P1660" s="27">
        <f t="shared" si="59"/>
        <v>1934</v>
      </c>
      <c r="Q1660" s="25">
        <f t="shared" si="60"/>
        <v>1934</v>
      </c>
    </row>
    <row r="1661" spans="6:17" ht="15.75" customHeight="1" x14ac:dyDescent="0.2">
      <c r="F1661" s="16">
        <v>44232.46192490765</v>
      </c>
      <c r="G1661" s="34">
        <v>44237.242736333836</v>
      </c>
      <c r="H1661" s="27">
        <v>1992</v>
      </c>
      <c r="I1661" s="27">
        <f t="shared" si="54"/>
        <v>-764.65463351210815</v>
      </c>
      <c r="J1661" s="27">
        <f t="shared" si="55"/>
        <v>4310.30272735375</v>
      </c>
      <c r="K1661" s="26" t="str">
        <f t="shared" si="61"/>
        <v>Good</v>
      </c>
      <c r="L1661" s="25">
        <f t="shared" si="62"/>
        <v>1992</v>
      </c>
      <c r="M1661" s="25">
        <f t="shared" si="56"/>
        <v>674.62057901529738</v>
      </c>
      <c r="N1661" s="27">
        <f t="shared" si="57"/>
        <v>2778.601708374732</v>
      </c>
      <c r="O1661" s="12" t="str">
        <f t="shared" si="58"/>
        <v>Good</v>
      </c>
      <c r="P1661" s="27">
        <f t="shared" si="59"/>
        <v>1992</v>
      </c>
      <c r="Q1661" s="25">
        <f t="shared" si="60"/>
        <v>1992</v>
      </c>
    </row>
    <row r="1662" spans="6:17" ht="15.75" customHeight="1" x14ac:dyDescent="0.2">
      <c r="F1662" s="16">
        <v>44231.929844156009</v>
      </c>
      <c r="G1662" s="34">
        <v>44236.669616301064</v>
      </c>
      <c r="H1662" s="27">
        <v>1844</v>
      </c>
      <c r="I1662" s="27">
        <f t="shared" si="54"/>
        <v>-764.65463351210815</v>
      </c>
      <c r="J1662" s="27">
        <f t="shared" si="55"/>
        <v>4310.30272735375</v>
      </c>
      <c r="K1662" s="26" t="str">
        <f t="shared" si="61"/>
        <v>Good</v>
      </c>
      <c r="L1662" s="25">
        <f t="shared" si="62"/>
        <v>1844</v>
      </c>
      <c r="M1662" s="25">
        <f t="shared" si="56"/>
        <v>674.62057901529738</v>
      </c>
      <c r="N1662" s="27">
        <f t="shared" si="57"/>
        <v>2778.601708374732</v>
      </c>
      <c r="O1662" s="12" t="str">
        <f t="shared" si="58"/>
        <v>Good</v>
      </c>
      <c r="P1662" s="27">
        <f t="shared" si="59"/>
        <v>1844</v>
      </c>
      <c r="Q1662" s="25">
        <f t="shared" si="60"/>
        <v>1844</v>
      </c>
    </row>
    <row r="1663" spans="6:17" ht="15.75" customHeight="1" x14ac:dyDescent="0.2">
      <c r="F1663" s="16">
        <v>44231.378179293984</v>
      </c>
      <c r="G1663" s="34">
        <v>44236.123569311865</v>
      </c>
      <c r="H1663" s="27">
        <v>2037</v>
      </c>
      <c r="I1663" s="27">
        <f t="shared" si="54"/>
        <v>-764.65463351210815</v>
      </c>
      <c r="J1663" s="27">
        <f t="shared" si="55"/>
        <v>4310.30272735375</v>
      </c>
      <c r="K1663" s="26" t="str">
        <f t="shared" si="61"/>
        <v>Good</v>
      </c>
      <c r="L1663" s="25">
        <f t="shared" si="62"/>
        <v>2037</v>
      </c>
      <c r="M1663" s="25">
        <f t="shared" si="56"/>
        <v>674.62057901529738</v>
      </c>
      <c r="N1663" s="27">
        <f t="shared" si="57"/>
        <v>2778.601708374732</v>
      </c>
      <c r="O1663" s="12" t="str">
        <f t="shared" si="58"/>
        <v>Good</v>
      </c>
      <c r="P1663" s="27">
        <f t="shared" si="59"/>
        <v>2037</v>
      </c>
      <c r="Q1663" s="25">
        <f t="shared" si="60"/>
        <v>2037</v>
      </c>
    </row>
    <row r="1664" spans="6:17" ht="15.75" customHeight="1" x14ac:dyDescent="0.2">
      <c r="F1664" s="16">
        <v>44230.831544996523</v>
      </c>
      <c r="G1664" s="34">
        <v>44235.541723578535</v>
      </c>
      <c r="H1664" s="27">
        <v>2121</v>
      </c>
      <c r="I1664" s="27">
        <f t="shared" si="54"/>
        <v>-764.65463351210815</v>
      </c>
      <c r="J1664" s="27">
        <f t="shared" si="55"/>
        <v>4310.30272735375</v>
      </c>
      <c r="K1664" s="26" t="str">
        <f t="shared" si="61"/>
        <v>Good</v>
      </c>
      <c r="L1664" s="25">
        <f t="shared" si="62"/>
        <v>2121</v>
      </c>
      <c r="M1664" s="25">
        <f t="shared" si="56"/>
        <v>674.62057901529738</v>
      </c>
      <c r="N1664" s="27">
        <f t="shared" si="57"/>
        <v>2778.601708374732</v>
      </c>
      <c r="O1664" s="12" t="str">
        <f t="shared" si="58"/>
        <v>Good</v>
      </c>
      <c r="P1664" s="27">
        <f t="shared" si="59"/>
        <v>2121</v>
      </c>
      <c r="Q1664" s="25">
        <f t="shared" si="60"/>
        <v>2121</v>
      </c>
    </row>
    <row r="1665" spans="6:17" ht="15.75" customHeight="1" x14ac:dyDescent="0.2">
      <c r="F1665" s="16">
        <v>44230.296488273649</v>
      </c>
      <c r="G1665" s="34">
        <v>44232.680175964146</v>
      </c>
      <c r="H1665" s="27">
        <v>2171</v>
      </c>
      <c r="I1665" s="27">
        <f t="shared" si="54"/>
        <v>-764.65463351210815</v>
      </c>
      <c r="J1665" s="27">
        <f t="shared" si="55"/>
        <v>4310.30272735375</v>
      </c>
      <c r="K1665" s="26" t="str">
        <f t="shared" si="61"/>
        <v>Good</v>
      </c>
      <c r="L1665" s="25">
        <f t="shared" si="62"/>
        <v>2171</v>
      </c>
      <c r="M1665" s="25">
        <f t="shared" si="56"/>
        <v>674.62057901529738</v>
      </c>
      <c r="N1665" s="27">
        <f t="shared" si="57"/>
        <v>2778.601708374732</v>
      </c>
      <c r="O1665" s="12" t="str">
        <f t="shared" si="58"/>
        <v>Good</v>
      </c>
      <c r="P1665" s="27">
        <f t="shared" si="59"/>
        <v>2171</v>
      </c>
      <c r="Q1665" s="25">
        <f t="shared" si="60"/>
        <v>2171</v>
      </c>
    </row>
    <row r="1666" spans="6:17" ht="15.75" customHeight="1" x14ac:dyDescent="0.2">
      <c r="F1666" s="16">
        <v>44229.75789737075</v>
      </c>
      <c r="G1666" s="34">
        <v>44232.095167689826</v>
      </c>
      <c r="H1666" s="27">
        <v>2026</v>
      </c>
      <c r="I1666" s="27">
        <f t="shared" si="54"/>
        <v>-764.65463351210815</v>
      </c>
      <c r="J1666" s="27">
        <f t="shared" si="55"/>
        <v>4310.30272735375</v>
      </c>
      <c r="K1666" s="26" t="str">
        <f t="shared" si="61"/>
        <v>Good</v>
      </c>
      <c r="L1666" s="25">
        <f t="shared" si="62"/>
        <v>2026</v>
      </c>
      <c r="M1666" s="25">
        <f t="shared" si="56"/>
        <v>674.62057901529738</v>
      </c>
      <c r="N1666" s="27">
        <f t="shared" si="57"/>
        <v>2778.601708374732</v>
      </c>
      <c r="O1666" s="12" t="str">
        <f t="shared" si="58"/>
        <v>Good</v>
      </c>
      <c r="P1666" s="27">
        <f t="shared" si="59"/>
        <v>2026</v>
      </c>
      <c r="Q1666" s="25">
        <f t="shared" si="60"/>
        <v>2026</v>
      </c>
    </row>
    <row r="1667" spans="6:17" ht="15.75" customHeight="1" x14ac:dyDescent="0.2">
      <c r="F1667" s="16">
        <v>44229.214502964882</v>
      </c>
      <c r="G1667" s="34">
        <v>44231.557268926255</v>
      </c>
      <c r="H1667" s="27">
        <v>1980</v>
      </c>
      <c r="I1667" s="27">
        <f t="shared" si="54"/>
        <v>-764.65463351210815</v>
      </c>
      <c r="J1667" s="27">
        <f t="shared" si="55"/>
        <v>4310.30272735375</v>
      </c>
      <c r="K1667" s="26" t="str">
        <f t="shared" si="61"/>
        <v>Good</v>
      </c>
      <c r="L1667" s="25">
        <f t="shared" si="62"/>
        <v>1980</v>
      </c>
      <c r="M1667" s="25">
        <f t="shared" si="56"/>
        <v>674.62057901529738</v>
      </c>
      <c r="N1667" s="27">
        <f t="shared" si="57"/>
        <v>2778.601708374732</v>
      </c>
      <c r="O1667" s="12" t="str">
        <f t="shared" si="58"/>
        <v>Good</v>
      </c>
      <c r="P1667" s="27">
        <f t="shared" si="59"/>
        <v>1980</v>
      </c>
      <c r="Q1667" s="25">
        <f t="shared" si="60"/>
        <v>1980</v>
      </c>
    </row>
    <row r="1668" spans="6:17" ht="15.75" customHeight="1" x14ac:dyDescent="0.2">
      <c r="F1668" s="16">
        <v>44228.625729280713</v>
      </c>
      <c r="G1668" s="34">
        <v>44230.998633490453</v>
      </c>
      <c r="H1668" s="27">
        <v>1918</v>
      </c>
      <c r="I1668" s="27">
        <f t="shared" si="54"/>
        <v>-764.65463351210815</v>
      </c>
      <c r="J1668" s="27">
        <f t="shared" si="55"/>
        <v>4310.30272735375</v>
      </c>
      <c r="K1668" s="26" t="str">
        <f t="shared" si="61"/>
        <v>Good</v>
      </c>
      <c r="L1668" s="25">
        <f t="shared" si="62"/>
        <v>1918</v>
      </c>
      <c r="M1668" s="25">
        <f t="shared" si="56"/>
        <v>674.62057901529738</v>
      </c>
      <c r="N1668" s="27">
        <f t="shared" si="57"/>
        <v>2778.601708374732</v>
      </c>
      <c r="O1668" s="12" t="str">
        <f t="shared" si="58"/>
        <v>Good</v>
      </c>
      <c r="P1668" s="27">
        <f t="shared" si="59"/>
        <v>1918</v>
      </c>
      <c r="Q1668" s="25">
        <f t="shared" si="60"/>
        <v>1918</v>
      </c>
    </row>
    <row r="1669" spans="6:17" ht="15.75" customHeight="1" x14ac:dyDescent="0.2">
      <c r="F1669" s="16">
        <v>44228.051805086929</v>
      </c>
      <c r="G1669" s="34">
        <v>44230.446433625977</v>
      </c>
      <c r="H1669" s="27">
        <v>2123</v>
      </c>
      <c r="I1669" s="27">
        <f t="shared" si="54"/>
        <v>-764.65463351210815</v>
      </c>
      <c r="J1669" s="27">
        <f t="shared" si="55"/>
        <v>4310.30272735375</v>
      </c>
      <c r="K1669" s="26" t="str">
        <f t="shared" si="61"/>
        <v>Good</v>
      </c>
      <c r="L1669" s="25">
        <f t="shared" si="62"/>
        <v>2123</v>
      </c>
      <c r="M1669" s="25">
        <f t="shared" si="56"/>
        <v>674.62057901529738</v>
      </c>
      <c r="N1669" s="27">
        <f t="shared" si="57"/>
        <v>2778.601708374732</v>
      </c>
      <c r="O1669" s="12" t="str">
        <f t="shared" si="58"/>
        <v>Good</v>
      </c>
      <c r="P1669" s="27">
        <f t="shared" si="59"/>
        <v>2123</v>
      </c>
      <c r="Q1669" s="25">
        <f t="shared" si="60"/>
        <v>2123</v>
      </c>
    </row>
    <row r="1670" spans="6:17" ht="15.75" customHeight="1" x14ac:dyDescent="0.2">
      <c r="F1670" s="16">
        <v>44225.796033280443</v>
      </c>
      <c r="G1670" s="34">
        <v>44229.861097821646</v>
      </c>
      <c r="H1670" s="27">
        <v>1919</v>
      </c>
      <c r="I1670" s="27">
        <f t="shared" si="54"/>
        <v>-764.65463351210815</v>
      </c>
      <c r="J1670" s="27">
        <f t="shared" si="55"/>
        <v>4310.30272735375</v>
      </c>
      <c r="K1670" s="26" t="str">
        <f t="shared" si="61"/>
        <v>Good</v>
      </c>
      <c r="L1670" s="25">
        <f t="shared" si="62"/>
        <v>1919</v>
      </c>
      <c r="M1670" s="25">
        <f t="shared" si="56"/>
        <v>674.62057901529738</v>
      </c>
      <c r="N1670" s="27">
        <f t="shared" si="57"/>
        <v>2778.601708374732</v>
      </c>
      <c r="O1670" s="12" t="str">
        <f t="shared" si="58"/>
        <v>Good</v>
      </c>
      <c r="P1670" s="27">
        <f t="shared" si="59"/>
        <v>1919</v>
      </c>
      <c r="Q1670" s="25">
        <f t="shared" si="60"/>
        <v>1919</v>
      </c>
    </row>
    <row r="1671" spans="6:17" ht="15.75" customHeight="1" x14ac:dyDescent="0.2">
      <c r="F1671" s="16">
        <v>44225.259562607978</v>
      </c>
      <c r="G1671" s="34">
        <v>44229.329805743837</v>
      </c>
      <c r="H1671" s="27">
        <v>2284</v>
      </c>
      <c r="I1671" s="27">
        <f t="shared" si="54"/>
        <v>-764.65463351210815</v>
      </c>
      <c r="J1671" s="27">
        <f t="shared" si="55"/>
        <v>4310.30272735375</v>
      </c>
      <c r="K1671" s="26" t="str">
        <f t="shared" si="61"/>
        <v>Good</v>
      </c>
      <c r="L1671" s="25">
        <f t="shared" si="62"/>
        <v>2284</v>
      </c>
      <c r="M1671" s="25">
        <f t="shared" si="56"/>
        <v>674.62057901529738</v>
      </c>
      <c r="N1671" s="27">
        <f t="shared" si="57"/>
        <v>2778.601708374732</v>
      </c>
      <c r="O1671" s="12" t="str">
        <f t="shared" si="58"/>
        <v>Good</v>
      </c>
      <c r="P1671" s="27">
        <f t="shared" si="59"/>
        <v>2284</v>
      </c>
      <c r="Q1671" s="25">
        <f t="shared" si="60"/>
        <v>2284</v>
      </c>
    </row>
    <row r="1672" spans="6:17" ht="15.75" customHeight="1" x14ac:dyDescent="0.2">
      <c r="F1672" s="16">
        <v>44224.648622015164</v>
      </c>
      <c r="G1672" s="34">
        <v>44228.730961642752</v>
      </c>
      <c r="H1672" s="27">
        <v>2367</v>
      </c>
      <c r="I1672" s="27">
        <f t="shared" si="54"/>
        <v>-764.65463351210815</v>
      </c>
      <c r="J1672" s="27">
        <f t="shared" si="55"/>
        <v>4310.30272735375</v>
      </c>
      <c r="K1672" s="26" t="str">
        <f t="shared" si="61"/>
        <v>Good</v>
      </c>
      <c r="L1672" s="25">
        <f t="shared" si="62"/>
        <v>2367</v>
      </c>
      <c r="M1672" s="25">
        <f t="shared" si="56"/>
        <v>674.62057901529738</v>
      </c>
      <c r="N1672" s="27">
        <f t="shared" si="57"/>
        <v>2778.601708374732</v>
      </c>
      <c r="O1672" s="12" t="str">
        <f t="shared" si="58"/>
        <v>Good</v>
      </c>
      <c r="P1672" s="27">
        <f t="shared" si="59"/>
        <v>2367</v>
      </c>
      <c r="Q1672" s="25">
        <f t="shared" si="60"/>
        <v>2367</v>
      </c>
    </row>
    <row r="1673" spans="6:17" ht="15.75" customHeight="1" x14ac:dyDescent="0.2">
      <c r="F1673" s="16">
        <v>44224.107433969148</v>
      </c>
      <c r="G1673" s="34">
        <v>44228.174667836014</v>
      </c>
      <c r="H1673" s="27">
        <v>2413</v>
      </c>
      <c r="I1673" s="27">
        <f t="shared" si="54"/>
        <v>-764.65463351210815</v>
      </c>
      <c r="J1673" s="27">
        <f t="shared" si="55"/>
        <v>4310.30272735375</v>
      </c>
      <c r="K1673" s="26" t="str">
        <f t="shared" si="61"/>
        <v>Good</v>
      </c>
      <c r="L1673" s="25">
        <f t="shared" si="62"/>
        <v>2413</v>
      </c>
      <c r="M1673" s="25">
        <f t="shared" si="56"/>
        <v>674.62057901529738</v>
      </c>
      <c r="N1673" s="27">
        <f t="shared" si="57"/>
        <v>2778.601708374732</v>
      </c>
      <c r="O1673" s="12" t="str">
        <f t="shared" si="58"/>
        <v>Good</v>
      </c>
      <c r="P1673" s="27">
        <f t="shared" si="59"/>
        <v>2413</v>
      </c>
      <c r="Q1673" s="25">
        <f t="shared" si="60"/>
        <v>2413</v>
      </c>
    </row>
    <row r="1674" spans="6:17" ht="15.75" customHeight="1" x14ac:dyDescent="0.2">
      <c r="F1674" s="16">
        <v>44223.495205003295</v>
      </c>
      <c r="G1674" s="34">
        <v>44225.899406464931</v>
      </c>
      <c r="H1674" s="27">
        <v>2180</v>
      </c>
      <c r="I1674" s="27">
        <f t="shared" si="54"/>
        <v>-764.65463351210815</v>
      </c>
      <c r="J1674" s="27">
        <f t="shared" si="55"/>
        <v>4310.30272735375</v>
      </c>
      <c r="K1674" s="26" t="str">
        <f t="shared" si="61"/>
        <v>Good</v>
      </c>
      <c r="L1674" s="25">
        <f t="shared" si="62"/>
        <v>2180</v>
      </c>
      <c r="M1674" s="25">
        <f t="shared" si="56"/>
        <v>674.62057901529738</v>
      </c>
      <c r="N1674" s="27">
        <f t="shared" si="57"/>
        <v>2778.601708374732</v>
      </c>
      <c r="O1674" s="12" t="str">
        <f t="shared" si="58"/>
        <v>Good</v>
      </c>
      <c r="P1674" s="27">
        <f t="shared" si="59"/>
        <v>2180</v>
      </c>
      <c r="Q1674" s="25">
        <f t="shared" si="60"/>
        <v>2180</v>
      </c>
    </row>
    <row r="1675" spans="6:17" ht="15.75" customHeight="1" x14ac:dyDescent="0.2">
      <c r="F1675" s="16">
        <v>44222.895535450545</v>
      </c>
      <c r="G1675" s="34">
        <v>44225.339352042378</v>
      </c>
      <c r="H1675" s="27">
        <v>2108</v>
      </c>
      <c r="I1675" s="27">
        <f t="shared" si="54"/>
        <v>-764.65463351210815</v>
      </c>
      <c r="J1675" s="27">
        <f t="shared" si="55"/>
        <v>4310.30272735375</v>
      </c>
      <c r="K1675" s="26" t="str">
        <f t="shared" si="61"/>
        <v>Good</v>
      </c>
      <c r="L1675" s="25">
        <f t="shared" si="62"/>
        <v>2108</v>
      </c>
      <c r="M1675" s="25">
        <f t="shared" si="56"/>
        <v>674.62057901529738</v>
      </c>
      <c r="N1675" s="27">
        <f t="shared" si="57"/>
        <v>2778.601708374732</v>
      </c>
      <c r="O1675" s="12" t="str">
        <f t="shared" si="58"/>
        <v>Good</v>
      </c>
      <c r="P1675" s="27">
        <f t="shared" si="59"/>
        <v>2108</v>
      </c>
      <c r="Q1675" s="25">
        <f t="shared" si="60"/>
        <v>2108</v>
      </c>
    </row>
    <row r="1676" spans="6:17" ht="15.75" customHeight="1" x14ac:dyDescent="0.2">
      <c r="F1676" s="16">
        <v>44222.339067688859</v>
      </c>
      <c r="G1676" s="34">
        <v>44224.79537084925</v>
      </c>
      <c r="H1676" s="27">
        <v>2357</v>
      </c>
      <c r="I1676" s="27">
        <f t="shared" si="54"/>
        <v>-764.65463351210815</v>
      </c>
      <c r="J1676" s="27">
        <f t="shared" si="55"/>
        <v>4310.30272735375</v>
      </c>
      <c r="K1676" s="26" t="str">
        <f t="shared" si="61"/>
        <v>Good</v>
      </c>
      <c r="L1676" s="25">
        <f t="shared" si="62"/>
        <v>2357</v>
      </c>
      <c r="M1676" s="25">
        <f t="shared" si="56"/>
        <v>674.62057901529738</v>
      </c>
      <c r="N1676" s="27">
        <f t="shared" si="57"/>
        <v>2778.601708374732</v>
      </c>
      <c r="O1676" s="12" t="str">
        <f t="shared" si="58"/>
        <v>Good</v>
      </c>
      <c r="P1676" s="27">
        <f t="shared" si="59"/>
        <v>2357</v>
      </c>
      <c r="Q1676" s="25">
        <f t="shared" si="60"/>
        <v>2357</v>
      </c>
    </row>
    <row r="1677" spans="6:17" ht="15.75" customHeight="1" x14ac:dyDescent="0.2">
      <c r="F1677" s="16">
        <v>44221.729971849003</v>
      </c>
      <c r="G1677" s="34">
        <v>44224.204958775088</v>
      </c>
      <c r="H1677" s="27">
        <v>2441</v>
      </c>
      <c r="I1677" s="27">
        <f t="shared" si="54"/>
        <v>-764.65463351210815</v>
      </c>
      <c r="J1677" s="27">
        <f t="shared" si="55"/>
        <v>4310.30272735375</v>
      </c>
      <c r="K1677" s="26" t="str">
        <f t="shared" si="61"/>
        <v>Good</v>
      </c>
      <c r="L1677" s="25">
        <f t="shared" si="62"/>
        <v>2441</v>
      </c>
      <c r="M1677" s="25">
        <f t="shared" si="56"/>
        <v>674.62057901529738</v>
      </c>
      <c r="N1677" s="27">
        <f t="shared" si="57"/>
        <v>2778.601708374732</v>
      </c>
      <c r="O1677" s="12" t="str">
        <f t="shared" si="58"/>
        <v>Good</v>
      </c>
      <c r="P1677" s="27">
        <f t="shared" si="59"/>
        <v>2441</v>
      </c>
      <c r="Q1677" s="25">
        <f t="shared" si="60"/>
        <v>2441</v>
      </c>
    </row>
    <row r="1678" spans="6:17" ht="15.75" customHeight="1" x14ac:dyDescent="0.2">
      <c r="F1678" s="16">
        <v>44221.162254555296</v>
      </c>
      <c r="G1678" s="34">
        <v>44223.650795062684</v>
      </c>
      <c r="H1678" s="27">
        <v>2075</v>
      </c>
      <c r="I1678" s="27">
        <f t="shared" si="54"/>
        <v>-764.65463351210815</v>
      </c>
      <c r="J1678" s="27">
        <f t="shared" si="55"/>
        <v>4310.30272735375</v>
      </c>
      <c r="K1678" s="26" t="str">
        <f t="shared" si="61"/>
        <v>Good</v>
      </c>
      <c r="L1678" s="25">
        <f t="shared" si="62"/>
        <v>2075</v>
      </c>
      <c r="M1678" s="25">
        <f t="shared" si="56"/>
        <v>674.62057901529738</v>
      </c>
      <c r="N1678" s="27">
        <f t="shared" si="57"/>
        <v>2778.601708374732</v>
      </c>
      <c r="O1678" s="12" t="str">
        <f t="shared" si="58"/>
        <v>Good</v>
      </c>
      <c r="P1678" s="27">
        <f t="shared" si="59"/>
        <v>2075</v>
      </c>
      <c r="Q1678" s="25">
        <f t="shared" si="60"/>
        <v>2075</v>
      </c>
    </row>
    <row r="1679" spans="6:17" ht="15.75" customHeight="1" x14ac:dyDescent="0.2">
      <c r="F1679" s="16">
        <v>44218.858092856281</v>
      </c>
      <c r="G1679" s="34">
        <v>44223.09329741072</v>
      </c>
      <c r="H1679" s="27">
        <v>2620</v>
      </c>
      <c r="I1679" s="27">
        <f t="shared" si="54"/>
        <v>-764.65463351210815</v>
      </c>
      <c r="J1679" s="27">
        <f t="shared" si="55"/>
        <v>4310.30272735375</v>
      </c>
      <c r="K1679" s="26" t="str">
        <f t="shared" si="61"/>
        <v>Good</v>
      </c>
      <c r="L1679" s="25">
        <f t="shared" si="62"/>
        <v>2620</v>
      </c>
      <c r="M1679" s="25">
        <f t="shared" si="56"/>
        <v>674.62057901529738</v>
      </c>
      <c r="N1679" s="27">
        <f t="shared" si="57"/>
        <v>2778.601708374732</v>
      </c>
      <c r="O1679" s="12" t="str">
        <f t="shared" si="58"/>
        <v>Good</v>
      </c>
      <c r="P1679" s="27">
        <f t="shared" si="59"/>
        <v>2620</v>
      </c>
      <c r="Q1679" s="25">
        <f t="shared" si="60"/>
        <v>2620</v>
      </c>
    </row>
    <row r="1680" spans="6:17" ht="15.75" customHeight="1" x14ac:dyDescent="0.2">
      <c r="F1680" s="16">
        <v>44218.307684145148</v>
      </c>
      <c r="G1680" s="34">
        <v>44222.481206044664</v>
      </c>
      <c r="H1680" s="27">
        <v>2677</v>
      </c>
      <c r="I1680" s="27">
        <f t="shared" si="54"/>
        <v>-764.65463351210815</v>
      </c>
      <c r="J1680" s="27">
        <f t="shared" si="55"/>
        <v>4310.30272735375</v>
      </c>
      <c r="K1680" s="26" t="str">
        <f t="shared" si="61"/>
        <v>Good</v>
      </c>
      <c r="L1680" s="25">
        <f t="shared" si="62"/>
        <v>2677</v>
      </c>
      <c r="M1680" s="25">
        <f t="shared" si="56"/>
        <v>674.62057901529738</v>
      </c>
      <c r="N1680" s="27">
        <f t="shared" si="57"/>
        <v>2778.601708374732</v>
      </c>
      <c r="O1680" s="12" t="str">
        <f t="shared" si="58"/>
        <v>Good</v>
      </c>
      <c r="P1680" s="27">
        <f t="shared" si="59"/>
        <v>2677</v>
      </c>
      <c r="Q1680" s="25">
        <f t="shared" si="60"/>
        <v>2677</v>
      </c>
    </row>
    <row r="1681" spans="6:17" ht="15.75" customHeight="1" x14ac:dyDescent="0.2">
      <c r="F1681" s="16">
        <v>44217.754747694133</v>
      </c>
      <c r="G1681" s="34">
        <v>44221.890643807696</v>
      </c>
      <c r="H1681" s="27">
        <v>2385</v>
      </c>
      <c r="I1681" s="27">
        <f t="shared" si="54"/>
        <v>-764.65463351210815</v>
      </c>
      <c r="J1681" s="27">
        <f t="shared" si="55"/>
        <v>4310.30272735375</v>
      </c>
      <c r="K1681" s="26" t="str">
        <f t="shared" si="61"/>
        <v>Good</v>
      </c>
      <c r="L1681" s="25">
        <f t="shared" si="62"/>
        <v>2385</v>
      </c>
      <c r="M1681" s="25">
        <f t="shared" si="56"/>
        <v>674.62057901529738</v>
      </c>
      <c r="N1681" s="27">
        <f t="shared" si="57"/>
        <v>2778.601708374732</v>
      </c>
      <c r="O1681" s="12" t="str">
        <f t="shared" si="58"/>
        <v>Good</v>
      </c>
      <c r="P1681" s="27">
        <f t="shared" si="59"/>
        <v>2385</v>
      </c>
      <c r="Q1681" s="25">
        <f t="shared" si="60"/>
        <v>2385</v>
      </c>
    </row>
    <row r="1682" spans="6:17" ht="15.75" customHeight="1" x14ac:dyDescent="0.2">
      <c r="F1682" s="16">
        <v>44217.14725040667</v>
      </c>
      <c r="G1682" s="34">
        <v>44221.356602013977</v>
      </c>
      <c r="H1682" s="27">
        <v>2429</v>
      </c>
      <c r="I1682" s="27">
        <f t="shared" si="54"/>
        <v>-764.65463351210815</v>
      </c>
      <c r="J1682" s="27">
        <f t="shared" si="55"/>
        <v>4310.30272735375</v>
      </c>
      <c r="K1682" s="26" t="str">
        <f t="shared" si="61"/>
        <v>Good</v>
      </c>
      <c r="L1682" s="25">
        <f t="shared" si="62"/>
        <v>2429</v>
      </c>
      <c r="M1682" s="25">
        <f t="shared" si="56"/>
        <v>674.62057901529738</v>
      </c>
      <c r="N1682" s="27">
        <f t="shared" si="57"/>
        <v>2778.601708374732</v>
      </c>
      <c r="O1682" s="12" t="str">
        <f t="shared" si="58"/>
        <v>Good</v>
      </c>
      <c r="P1682" s="27">
        <f t="shared" si="59"/>
        <v>2429</v>
      </c>
      <c r="Q1682" s="25">
        <f t="shared" si="60"/>
        <v>2429</v>
      </c>
    </row>
    <row r="1683" spans="6:17" ht="15.75" customHeight="1" x14ac:dyDescent="0.2">
      <c r="F1683" s="16">
        <v>44216.60406787508</v>
      </c>
      <c r="G1683" s="34">
        <v>44218.551432315937</v>
      </c>
      <c r="H1683" s="27">
        <v>2586</v>
      </c>
      <c r="I1683" s="27">
        <f t="shared" si="54"/>
        <v>-764.65463351210815</v>
      </c>
      <c r="J1683" s="27">
        <f t="shared" si="55"/>
        <v>4310.30272735375</v>
      </c>
      <c r="K1683" s="26" t="str">
        <f t="shared" si="61"/>
        <v>Good</v>
      </c>
      <c r="L1683" s="25">
        <f t="shared" si="62"/>
        <v>2586</v>
      </c>
      <c r="M1683" s="25">
        <f t="shared" si="56"/>
        <v>674.62057901529738</v>
      </c>
      <c r="N1683" s="27">
        <f t="shared" si="57"/>
        <v>2778.601708374732</v>
      </c>
      <c r="O1683" s="12" t="str">
        <f t="shared" si="58"/>
        <v>Good</v>
      </c>
      <c r="P1683" s="27">
        <f t="shared" si="59"/>
        <v>2586</v>
      </c>
      <c r="Q1683" s="25">
        <f t="shared" si="60"/>
        <v>2586</v>
      </c>
    </row>
    <row r="1684" spans="6:17" ht="15.75" customHeight="1" x14ac:dyDescent="0.2">
      <c r="F1684" s="16">
        <v>44216.011659922646</v>
      </c>
      <c r="G1684" s="34">
        <v>44217.953940961233</v>
      </c>
      <c r="H1684" s="27">
        <v>2562</v>
      </c>
      <c r="I1684" s="27">
        <f t="shared" si="54"/>
        <v>-764.65463351210815</v>
      </c>
      <c r="J1684" s="27">
        <f t="shared" si="55"/>
        <v>4310.30272735375</v>
      </c>
      <c r="K1684" s="26" t="str">
        <f t="shared" si="61"/>
        <v>Good</v>
      </c>
      <c r="L1684" s="25">
        <f t="shared" si="62"/>
        <v>2562</v>
      </c>
      <c r="M1684" s="25">
        <f t="shared" si="56"/>
        <v>674.62057901529738</v>
      </c>
      <c r="N1684" s="27">
        <f t="shared" si="57"/>
        <v>2778.601708374732</v>
      </c>
      <c r="O1684" s="12" t="str">
        <f t="shared" si="58"/>
        <v>Good</v>
      </c>
      <c r="P1684" s="27">
        <f t="shared" si="59"/>
        <v>2562</v>
      </c>
      <c r="Q1684" s="25">
        <f t="shared" si="60"/>
        <v>2562</v>
      </c>
    </row>
    <row r="1685" spans="6:17" ht="15.75" customHeight="1" x14ac:dyDescent="0.2">
      <c r="F1685" s="16">
        <v>44215.397628129947</v>
      </c>
      <c r="G1685" s="34">
        <v>44217.375455272879</v>
      </c>
      <c r="H1685" s="27">
        <v>2439</v>
      </c>
      <c r="I1685" s="27">
        <f t="shared" si="54"/>
        <v>-764.65463351210815</v>
      </c>
      <c r="J1685" s="27">
        <f t="shared" si="55"/>
        <v>4310.30272735375</v>
      </c>
      <c r="K1685" s="26" t="str">
        <f t="shared" si="61"/>
        <v>Good</v>
      </c>
      <c r="L1685" s="25">
        <f t="shared" si="62"/>
        <v>2439</v>
      </c>
      <c r="M1685" s="25">
        <f t="shared" si="56"/>
        <v>674.62057901529738</v>
      </c>
      <c r="N1685" s="27">
        <f t="shared" si="57"/>
        <v>2778.601708374732</v>
      </c>
      <c r="O1685" s="12" t="str">
        <f t="shared" si="58"/>
        <v>Good</v>
      </c>
      <c r="P1685" s="27">
        <f t="shared" si="59"/>
        <v>2439</v>
      </c>
      <c r="Q1685" s="25">
        <f t="shared" si="60"/>
        <v>2439</v>
      </c>
    </row>
    <row r="1686" spans="6:17" ht="15.75" customHeight="1" x14ac:dyDescent="0.2">
      <c r="F1686" s="16">
        <v>44214.846355241083</v>
      </c>
      <c r="G1686" s="34">
        <v>44216.817843203331</v>
      </c>
      <c r="H1686" s="27">
        <v>2346</v>
      </c>
      <c r="I1686" s="27">
        <f t="shared" si="54"/>
        <v>-764.65463351210815</v>
      </c>
      <c r="J1686" s="27">
        <f t="shared" si="55"/>
        <v>4310.30272735375</v>
      </c>
      <c r="K1686" s="26" t="str">
        <f t="shared" si="61"/>
        <v>Good</v>
      </c>
      <c r="L1686" s="25">
        <f t="shared" si="62"/>
        <v>2346</v>
      </c>
      <c r="M1686" s="25">
        <f t="shared" si="56"/>
        <v>674.62057901529738</v>
      </c>
      <c r="N1686" s="27">
        <f t="shared" si="57"/>
        <v>2778.601708374732</v>
      </c>
      <c r="O1686" s="12" t="str">
        <f t="shared" si="58"/>
        <v>Good</v>
      </c>
      <c r="P1686" s="27">
        <f t="shared" si="59"/>
        <v>2346</v>
      </c>
      <c r="Q1686" s="25">
        <f t="shared" si="60"/>
        <v>2346</v>
      </c>
    </row>
    <row r="1687" spans="6:17" ht="15.75" customHeight="1" x14ac:dyDescent="0.2">
      <c r="F1687" s="16">
        <v>44214.27820779648</v>
      </c>
      <c r="G1687" s="34">
        <v>44216.221864085921</v>
      </c>
      <c r="H1687" s="27">
        <v>2876</v>
      </c>
      <c r="I1687" s="27">
        <f t="shared" si="54"/>
        <v>-764.65463351210815</v>
      </c>
      <c r="J1687" s="27">
        <f t="shared" si="55"/>
        <v>4310.30272735375</v>
      </c>
      <c r="K1687" s="26" t="str">
        <f t="shared" si="61"/>
        <v>Good</v>
      </c>
      <c r="L1687" s="25">
        <f t="shared" si="62"/>
        <v>2876</v>
      </c>
      <c r="M1687" s="25">
        <f t="shared" si="56"/>
        <v>674.62057901529738</v>
      </c>
      <c r="N1687" s="27">
        <f t="shared" si="57"/>
        <v>2778.601708374732</v>
      </c>
      <c r="O1687" s="12" t="str">
        <f t="shared" si="58"/>
        <v>For Replacement</v>
      </c>
      <c r="P1687" s="27">
        <f t="shared" si="59"/>
        <v>2611.5</v>
      </c>
      <c r="Q1687" s="25">
        <f t="shared" si="60"/>
        <v>2611.5</v>
      </c>
    </row>
    <row r="1688" spans="6:17" ht="15.75" customHeight="1" x14ac:dyDescent="0.2">
      <c r="F1688" s="16">
        <v>44211.961518074786</v>
      </c>
      <c r="G1688" s="34">
        <v>44215.690651274235</v>
      </c>
      <c r="H1688" s="27">
        <v>2877</v>
      </c>
      <c r="I1688" s="27">
        <f t="shared" si="54"/>
        <v>-764.65463351210815</v>
      </c>
      <c r="J1688" s="27">
        <f t="shared" si="55"/>
        <v>4310.30272735375</v>
      </c>
      <c r="K1688" s="26" t="str">
        <f t="shared" si="61"/>
        <v>Good</v>
      </c>
      <c r="L1688" s="25">
        <f t="shared" si="62"/>
        <v>2877</v>
      </c>
      <c r="M1688" s="25">
        <f t="shared" si="56"/>
        <v>674.62057901529738</v>
      </c>
      <c r="N1688" s="27">
        <f t="shared" si="57"/>
        <v>2778.601708374732</v>
      </c>
      <c r="O1688" s="12" t="str">
        <f t="shared" si="58"/>
        <v>For Replacement</v>
      </c>
      <c r="P1688" s="27">
        <f t="shared" si="59"/>
        <v>2787</v>
      </c>
      <c r="Q1688" s="25">
        <f t="shared" si="60"/>
        <v>2787</v>
      </c>
    </row>
    <row r="1689" spans="6:17" ht="15.75" customHeight="1" x14ac:dyDescent="0.2">
      <c r="F1689" s="16">
        <v>44211.377591288008</v>
      </c>
      <c r="G1689" s="34">
        <v>44215.115832894167</v>
      </c>
      <c r="H1689" s="27">
        <v>2698</v>
      </c>
      <c r="I1689" s="27">
        <f t="shared" si="54"/>
        <v>-764.65463351210815</v>
      </c>
      <c r="J1689" s="27">
        <f t="shared" si="55"/>
        <v>4310.30272735375</v>
      </c>
      <c r="K1689" s="26" t="str">
        <f t="shared" si="61"/>
        <v>Good</v>
      </c>
      <c r="L1689" s="25">
        <f t="shared" si="62"/>
        <v>2698</v>
      </c>
      <c r="M1689" s="25">
        <f t="shared" si="56"/>
        <v>674.62057901529738</v>
      </c>
      <c r="N1689" s="27">
        <f t="shared" si="57"/>
        <v>2778.601708374732</v>
      </c>
      <c r="O1689" s="12" t="str">
        <f t="shared" si="58"/>
        <v>Good</v>
      </c>
      <c r="P1689" s="27">
        <f t="shared" si="59"/>
        <v>2698</v>
      </c>
      <c r="Q1689" s="25">
        <f t="shared" si="60"/>
        <v>2698</v>
      </c>
    </row>
    <row r="1690" spans="6:17" ht="15.75" customHeight="1" x14ac:dyDescent="0.2">
      <c r="F1690" s="16">
        <v>44210.819948945231</v>
      </c>
      <c r="G1690" s="34">
        <v>44214.513436910369</v>
      </c>
      <c r="H1690" s="27">
        <v>2369</v>
      </c>
      <c r="I1690" s="27">
        <f t="shared" si="54"/>
        <v>-764.65463351210815</v>
      </c>
      <c r="J1690" s="27">
        <f t="shared" si="55"/>
        <v>4310.30272735375</v>
      </c>
      <c r="K1690" s="26" t="str">
        <f t="shared" si="61"/>
        <v>Good</v>
      </c>
      <c r="L1690" s="25">
        <f t="shared" si="62"/>
        <v>2369</v>
      </c>
      <c r="M1690" s="25">
        <f t="shared" si="56"/>
        <v>674.62057901529738</v>
      </c>
      <c r="N1690" s="27">
        <f t="shared" si="57"/>
        <v>2778.601708374732</v>
      </c>
      <c r="O1690" s="12" t="str">
        <f t="shared" si="58"/>
        <v>Good</v>
      </c>
      <c r="P1690" s="27">
        <f t="shared" si="59"/>
        <v>2369</v>
      </c>
      <c r="Q1690" s="25">
        <f t="shared" si="60"/>
        <v>2369</v>
      </c>
    </row>
    <row r="1691" spans="6:17" ht="15.75" customHeight="1" x14ac:dyDescent="0.2">
      <c r="F1691" s="16">
        <v>44210.265446564619</v>
      </c>
      <c r="G1691" s="34">
        <v>44211.675658404289</v>
      </c>
      <c r="H1691" s="27">
        <v>2851</v>
      </c>
      <c r="I1691" s="27">
        <f t="shared" si="54"/>
        <v>-764.65463351210815</v>
      </c>
      <c r="J1691" s="27">
        <f t="shared" si="55"/>
        <v>4310.30272735375</v>
      </c>
      <c r="K1691" s="26" t="str">
        <f t="shared" si="61"/>
        <v>Good</v>
      </c>
      <c r="L1691" s="25">
        <f t="shared" si="62"/>
        <v>2851</v>
      </c>
      <c r="M1691" s="25">
        <f t="shared" si="56"/>
        <v>674.62057901529738</v>
      </c>
      <c r="N1691" s="27">
        <f t="shared" si="57"/>
        <v>2778.601708374732</v>
      </c>
      <c r="O1691" s="12" t="str">
        <f t="shared" si="58"/>
        <v>For Replacement</v>
      </c>
      <c r="P1691" s="27">
        <f t="shared" si="59"/>
        <v>2677.5</v>
      </c>
      <c r="Q1691" s="25">
        <f t="shared" si="60"/>
        <v>2677.5</v>
      </c>
    </row>
    <row r="1692" spans="6:17" ht="15.75" customHeight="1" x14ac:dyDescent="0.2">
      <c r="F1692" s="16">
        <v>44209.662236411983</v>
      </c>
      <c r="G1692" s="34">
        <v>44211.118607346951</v>
      </c>
      <c r="H1692" s="27">
        <v>2986</v>
      </c>
      <c r="I1692" s="27">
        <f t="shared" si="54"/>
        <v>-764.65463351210815</v>
      </c>
      <c r="J1692" s="27">
        <f t="shared" si="55"/>
        <v>4310.30272735375</v>
      </c>
      <c r="K1692" s="26" t="str">
        <f t="shared" si="61"/>
        <v>Good</v>
      </c>
      <c r="L1692" s="25">
        <f t="shared" si="62"/>
        <v>2986</v>
      </c>
      <c r="M1692" s="25">
        <f t="shared" si="56"/>
        <v>674.62057901529738</v>
      </c>
      <c r="N1692" s="27">
        <f t="shared" si="57"/>
        <v>2778.601708374732</v>
      </c>
      <c r="O1692" s="12" t="str">
        <f t="shared" si="58"/>
        <v>For Replacement</v>
      </c>
      <c r="P1692" s="27">
        <f t="shared" si="59"/>
        <v>2691.5</v>
      </c>
      <c r="Q1692" s="25">
        <f t="shared" si="60"/>
        <v>2691.5</v>
      </c>
    </row>
    <row r="1693" spans="6:17" ht="15.75" customHeight="1" x14ac:dyDescent="0.2">
      <c r="F1693" s="16">
        <v>44209.124477984973</v>
      </c>
      <c r="G1693" s="34">
        <v>44210.527288630976</v>
      </c>
      <c r="H1693" s="27">
        <v>2532</v>
      </c>
      <c r="I1693" s="27">
        <f t="shared" si="54"/>
        <v>-764.65463351210815</v>
      </c>
      <c r="J1693" s="27">
        <f t="shared" si="55"/>
        <v>4310.30272735375</v>
      </c>
      <c r="K1693" s="26" t="str">
        <f t="shared" si="61"/>
        <v>Good</v>
      </c>
      <c r="L1693" s="25">
        <f t="shared" si="62"/>
        <v>2532</v>
      </c>
      <c r="M1693" s="25">
        <f t="shared" si="56"/>
        <v>674.62057901529738</v>
      </c>
      <c r="N1693" s="27">
        <f t="shared" si="57"/>
        <v>2778.601708374732</v>
      </c>
      <c r="O1693" s="12" t="str">
        <f t="shared" si="58"/>
        <v>Good</v>
      </c>
      <c r="P1693" s="27">
        <f t="shared" si="59"/>
        <v>2532</v>
      </c>
      <c r="Q1693" s="25">
        <f t="shared" si="60"/>
        <v>2532</v>
      </c>
    </row>
    <row r="1694" spans="6:17" ht="15.75" customHeight="1" x14ac:dyDescent="0.2">
      <c r="F1694" s="16">
        <v>44208.548423288354</v>
      </c>
      <c r="G1694" s="34">
        <v>44209.969973343803</v>
      </c>
      <c r="H1694" s="27">
        <v>2705</v>
      </c>
      <c r="I1694" s="27">
        <f t="shared" si="54"/>
        <v>-764.65463351210815</v>
      </c>
      <c r="J1694" s="27">
        <f t="shared" si="55"/>
        <v>4310.30272735375</v>
      </c>
      <c r="K1694" s="26" t="str">
        <f t="shared" si="61"/>
        <v>Good</v>
      </c>
      <c r="L1694" s="25">
        <f t="shared" si="62"/>
        <v>2705</v>
      </c>
      <c r="M1694" s="25">
        <f t="shared" si="56"/>
        <v>674.62057901529738</v>
      </c>
      <c r="N1694" s="27">
        <f t="shared" si="57"/>
        <v>2778.601708374732</v>
      </c>
      <c r="O1694" s="12" t="str">
        <f t="shared" si="58"/>
        <v>Good</v>
      </c>
      <c r="P1694" s="27">
        <f t="shared" si="59"/>
        <v>2705</v>
      </c>
      <c r="Q1694" s="25">
        <f t="shared" si="60"/>
        <v>2705</v>
      </c>
    </row>
    <row r="1695" spans="6:17" ht="15.75" customHeight="1" x14ac:dyDescent="0.2">
      <c r="F1695" s="16">
        <v>44208.002652923082</v>
      </c>
      <c r="G1695" s="34">
        <v>44209.391641060989</v>
      </c>
      <c r="H1695" s="27">
        <v>2313</v>
      </c>
      <c r="I1695" s="27">
        <f t="shared" si="54"/>
        <v>-764.65463351210815</v>
      </c>
      <c r="J1695" s="27">
        <f t="shared" si="55"/>
        <v>4310.30272735375</v>
      </c>
      <c r="K1695" s="26" t="str">
        <f t="shared" si="61"/>
        <v>Good</v>
      </c>
      <c r="L1695" s="25">
        <f t="shared" si="62"/>
        <v>2313</v>
      </c>
      <c r="M1695" s="25">
        <f t="shared" si="56"/>
        <v>674.62057901529738</v>
      </c>
      <c r="N1695" s="27">
        <f t="shared" si="57"/>
        <v>2778.601708374732</v>
      </c>
      <c r="O1695" s="12" t="str">
        <f t="shared" si="58"/>
        <v>Good</v>
      </c>
      <c r="P1695" s="27">
        <f t="shared" si="59"/>
        <v>2313</v>
      </c>
      <c r="Q1695" s="25">
        <f t="shared" si="60"/>
        <v>2313</v>
      </c>
    </row>
    <row r="1696" spans="6:17" ht="15.75" customHeight="1" x14ac:dyDescent="0.2">
      <c r="F1696" s="16">
        <v>44207.416263341671</v>
      </c>
      <c r="G1696" s="34">
        <v>44208.820350754133</v>
      </c>
      <c r="H1696" s="27">
        <v>2515</v>
      </c>
      <c r="I1696" s="27">
        <f t="shared" si="54"/>
        <v>-764.65463351210815</v>
      </c>
      <c r="J1696" s="27">
        <f t="shared" si="55"/>
        <v>4310.30272735375</v>
      </c>
      <c r="K1696" s="26" t="str">
        <f t="shared" si="61"/>
        <v>Good</v>
      </c>
      <c r="L1696" s="25">
        <f t="shared" si="62"/>
        <v>2515</v>
      </c>
      <c r="M1696" s="25">
        <f t="shared" si="56"/>
        <v>674.62057901529738</v>
      </c>
      <c r="N1696" s="27">
        <f t="shared" si="57"/>
        <v>2778.601708374732</v>
      </c>
      <c r="O1696" s="12" t="str">
        <f t="shared" si="58"/>
        <v>Good</v>
      </c>
      <c r="P1696" s="27">
        <f t="shared" si="59"/>
        <v>2515</v>
      </c>
      <c r="Q1696" s="25">
        <f t="shared" si="60"/>
        <v>2515</v>
      </c>
    </row>
    <row r="1697" spans="6:17" ht="15.75" customHeight="1" x14ac:dyDescent="0.2">
      <c r="F1697" s="16">
        <v>44204.554019866948</v>
      </c>
      <c r="G1697" s="34">
        <v>44208.250034958073</v>
      </c>
      <c r="H1697" s="27">
        <v>2452</v>
      </c>
      <c r="I1697" s="27">
        <f t="shared" si="54"/>
        <v>-764.65463351210815</v>
      </c>
      <c r="J1697" s="27">
        <f t="shared" si="55"/>
        <v>4310.30272735375</v>
      </c>
      <c r="K1697" s="26" t="str">
        <f t="shared" si="61"/>
        <v>Good</v>
      </c>
      <c r="L1697" s="25">
        <f t="shared" si="62"/>
        <v>2452</v>
      </c>
      <c r="M1697" s="25">
        <f t="shared" si="56"/>
        <v>674.62057901529738</v>
      </c>
      <c r="N1697" s="27">
        <f t="shared" si="57"/>
        <v>2778.601708374732</v>
      </c>
      <c r="O1697" s="12" t="str">
        <f t="shared" si="58"/>
        <v>Good</v>
      </c>
      <c r="P1697" s="27">
        <f t="shared" si="59"/>
        <v>2452</v>
      </c>
      <c r="Q1697" s="25">
        <f t="shared" si="60"/>
        <v>2452</v>
      </c>
    </row>
    <row r="1698" spans="6:17" ht="15.75" customHeight="1" x14ac:dyDescent="0.2">
      <c r="F1698" s="16">
        <v>44203.969699682857</v>
      </c>
      <c r="G1698" s="34">
        <v>44207.65432501844</v>
      </c>
      <c r="H1698" s="27">
        <v>2167</v>
      </c>
      <c r="I1698" s="27">
        <f t="shared" si="54"/>
        <v>-764.65463351210815</v>
      </c>
      <c r="J1698" s="27">
        <f t="shared" si="55"/>
        <v>4310.30272735375</v>
      </c>
      <c r="K1698" s="26" t="str">
        <f t="shared" si="61"/>
        <v>Good</v>
      </c>
      <c r="L1698" s="25">
        <f t="shared" si="62"/>
        <v>2167</v>
      </c>
      <c r="M1698" s="25">
        <f t="shared" si="56"/>
        <v>674.62057901529738</v>
      </c>
      <c r="N1698" s="27">
        <f t="shared" si="57"/>
        <v>2778.601708374732</v>
      </c>
      <c r="O1698" s="12" t="str">
        <f t="shared" si="58"/>
        <v>Good</v>
      </c>
      <c r="P1698" s="27">
        <f t="shared" si="59"/>
        <v>2167</v>
      </c>
      <c r="Q1698" s="25">
        <f t="shared" si="60"/>
        <v>2167</v>
      </c>
    </row>
    <row r="1699" spans="6:17" ht="15.75" customHeight="1" x14ac:dyDescent="0.2">
      <c r="F1699" s="16">
        <v>44203.384149169804</v>
      </c>
      <c r="G1699" s="34">
        <v>44207.053991023102</v>
      </c>
      <c r="H1699" s="27">
        <v>2211</v>
      </c>
      <c r="I1699" s="27">
        <f t="shared" si="54"/>
        <v>-764.65463351210815</v>
      </c>
      <c r="J1699" s="27">
        <f t="shared" si="55"/>
        <v>4310.30272735375</v>
      </c>
      <c r="K1699" s="26" t="str">
        <f t="shared" si="61"/>
        <v>Good</v>
      </c>
      <c r="L1699" s="25">
        <f t="shared" si="62"/>
        <v>2211</v>
      </c>
      <c r="M1699" s="25">
        <f t="shared" si="56"/>
        <v>674.62057901529738</v>
      </c>
      <c r="N1699" s="27">
        <f t="shared" si="57"/>
        <v>2778.601708374732</v>
      </c>
      <c r="O1699" s="12" t="str">
        <f t="shared" si="58"/>
        <v>Good</v>
      </c>
      <c r="P1699" s="27">
        <f t="shared" si="59"/>
        <v>2211</v>
      </c>
      <c r="Q1699" s="25">
        <f t="shared" si="60"/>
        <v>2211</v>
      </c>
    </row>
    <row r="1700" spans="6:17" ht="15.75" customHeight="1" x14ac:dyDescent="0.2">
      <c r="F1700" s="16">
        <v>44202.79542002175</v>
      </c>
      <c r="G1700" s="34">
        <v>44204.775103665561</v>
      </c>
      <c r="H1700" s="27">
        <v>2001</v>
      </c>
      <c r="I1700" s="27">
        <f t="shared" si="54"/>
        <v>-764.65463351210815</v>
      </c>
      <c r="J1700" s="27">
        <f t="shared" si="55"/>
        <v>4310.30272735375</v>
      </c>
      <c r="K1700" s="26" t="str">
        <f t="shared" si="61"/>
        <v>Good</v>
      </c>
      <c r="L1700" s="25">
        <f t="shared" si="62"/>
        <v>2001</v>
      </c>
      <c r="M1700" s="25">
        <f t="shared" si="56"/>
        <v>674.62057901529738</v>
      </c>
      <c r="N1700" s="27">
        <f t="shared" si="57"/>
        <v>2778.601708374732</v>
      </c>
      <c r="O1700" s="12" t="str">
        <f t="shared" si="58"/>
        <v>Good</v>
      </c>
      <c r="P1700" s="27">
        <f t="shared" si="59"/>
        <v>2001</v>
      </c>
      <c r="Q1700" s="25">
        <f t="shared" si="60"/>
        <v>2001</v>
      </c>
    </row>
    <row r="1701" spans="6:17" ht="15.75" customHeight="1" x14ac:dyDescent="0.2">
      <c r="F1701" s="16">
        <v>44202.246813394617</v>
      </c>
      <c r="G1701" s="34">
        <v>44204.197629009723</v>
      </c>
      <c r="H1701" s="27">
        <v>2108</v>
      </c>
      <c r="I1701" s="27">
        <f t="shared" si="54"/>
        <v>-764.65463351210815</v>
      </c>
      <c r="J1701" s="27">
        <f t="shared" si="55"/>
        <v>4310.30272735375</v>
      </c>
      <c r="K1701" s="26" t="str">
        <f t="shared" si="61"/>
        <v>Good</v>
      </c>
      <c r="L1701" s="25">
        <f t="shared" si="62"/>
        <v>2108</v>
      </c>
      <c r="M1701" s="25">
        <f t="shared" si="56"/>
        <v>674.62057901529738</v>
      </c>
      <c r="N1701" s="27">
        <f t="shared" si="57"/>
        <v>2778.601708374732</v>
      </c>
      <c r="O1701" s="12" t="str">
        <f t="shared" si="58"/>
        <v>Good</v>
      </c>
      <c r="P1701" s="27">
        <f t="shared" si="59"/>
        <v>2108</v>
      </c>
      <c r="Q1701" s="25">
        <f t="shared" si="60"/>
        <v>2108</v>
      </c>
    </row>
    <row r="1702" spans="6:17" ht="15.75" customHeight="1" x14ac:dyDescent="0.2">
      <c r="F1702" s="16">
        <v>44201.702873889175</v>
      </c>
      <c r="G1702" s="34">
        <v>44203.62123288474</v>
      </c>
      <c r="H1702" s="27">
        <v>2208</v>
      </c>
      <c r="I1702" s="27">
        <f t="shared" si="54"/>
        <v>-764.65463351210815</v>
      </c>
      <c r="J1702" s="27">
        <f t="shared" si="55"/>
        <v>4310.30272735375</v>
      </c>
      <c r="K1702" s="26" t="str">
        <f t="shared" si="61"/>
        <v>Good</v>
      </c>
      <c r="L1702" s="25">
        <f t="shared" si="62"/>
        <v>2208</v>
      </c>
      <c r="M1702" s="25">
        <f t="shared" si="56"/>
        <v>674.62057901529738</v>
      </c>
      <c r="N1702" s="27">
        <f t="shared" si="57"/>
        <v>2778.601708374732</v>
      </c>
      <c r="O1702" s="12" t="str">
        <f t="shared" si="58"/>
        <v>Good</v>
      </c>
      <c r="P1702" s="27">
        <f t="shared" si="59"/>
        <v>2208</v>
      </c>
      <c r="Q1702" s="25">
        <f t="shared" si="60"/>
        <v>2208</v>
      </c>
    </row>
    <row r="1703" spans="6:17" ht="15.75" customHeight="1" x14ac:dyDescent="0.2">
      <c r="F1703" s="16">
        <v>44201.168004105566</v>
      </c>
      <c r="G1703" s="34">
        <v>44203.042321092493</v>
      </c>
      <c r="H1703" s="27">
        <v>2141</v>
      </c>
      <c r="I1703" s="27">
        <f t="shared" si="54"/>
        <v>-764.65463351210815</v>
      </c>
      <c r="J1703" s="27">
        <f t="shared" si="55"/>
        <v>4310.30272735375</v>
      </c>
      <c r="K1703" s="26" t="str">
        <f t="shared" si="61"/>
        <v>Good</v>
      </c>
      <c r="L1703" s="25">
        <f t="shared" si="62"/>
        <v>2141</v>
      </c>
      <c r="M1703" s="25">
        <f t="shared" si="56"/>
        <v>674.62057901529738</v>
      </c>
      <c r="N1703" s="27">
        <f t="shared" si="57"/>
        <v>2778.601708374732</v>
      </c>
      <c r="O1703" s="12" t="str">
        <f t="shared" si="58"/>
        <v>Good</v>
      </c>
      <c r="P1703" s="27">
        <f t="shared" si="59"/>
        <v>2141</v>
      </c>
      <c r="Q1703" s="25">
        <f t="shared" si="60"/>
        <v>2141</v>
      </c>
    </row>
    <row r="1704" spans="6:17" ht="15.75" customHeight="1" x14ac:dyDescent="0.2">
      <c r="F1704" s="16">
        <v>44200.561446804328</v>
      </c>
      <c r="G1704" s="34">
        <v>44202.476230410248</v>
      </c>
      <c r="H1704" s="27">
        <v>1720</v>
      </c>
      <c r="I1704" s="27">
        <f t="shared" si="54"/>
        <v>-764.65463351210815</v>
      </c>
      <c r="J1704" s="27">
        <f t="shared" si="55"/>
        <v>4310.30272735375</v>
      </c>
      <c r="K1704" s="26" t="str">
        <f t="shared" si="61"/>
        <v>Good</v>
      </c>
      <c r="L1704" s="25">
        <f t="shared" si="62"/>
        <v>1720</v>
      </c>
      <c r="M1704" s="25">
        <f t="shared" si="56"/>
        <v>674.62057901529738</v>
      </c>
      <c r="N1704" s="27">
        <f t="shared" si="57"/>
        <v>2778.601708374732</v>
      </c>
      <c r="O1704" s="12" t="str">
        <f t="shared" si="58"/>
        <v>Good</v>
      </c>
      <c r="P1704" s="27">
        <f t="shared" si="59"/>
        <v>1720</v>
      </c>
      <c r="Q1704" s="25">
        <f t="shared" si="60"/>
        <v>1720</v>
      </c>
    </row>
    <row r="1705" spans="6:17" ht="15.75" customHeight="1" x14ac:dyDescent="0.2">
      <c r="F1705" s="16">
        <v>44197.808085779754</v>
      </c>
      <c r="G1705" s="34">
        <v>44201.923145414767</v>
      </c>
      <c r="H1705" s="27">
        <v>1957</v>
      </c>
      <c r="I1705" s="27">
        <f t="shared" si="54"/>
        <v>-764.65463351210815</v>
      </c>
      <c r="J1705" s="27">
        <f t="shared" si="55"/>
        <v>4310.30272735375</v>
      </c>
      <c r="K1705" s="26" t="str">
        <f t="shared" si="61"/>
        <v>Good</v>
      </c>
      <c r="L1705" s="25">
        <f t="shared" si="62"/>
        <v>1957</v>
      </c>
      <c r="M1705" s="25">
        <f t="shared" si="56"/>
        <v>674.62057901529738</v>
      </c>
      <c r="N1705" s="27">
        <f t="shared" si="57"/>
        <v>2778.601708374732</v>
      </c>
      <c r="O1705" s="12" t="str">
        <f t="shared" si="58"/>
        <v>Good</v>
      </c>
      <c r="P1705" s="27">
        <f t="shared" si="59"/>
        <v>1957</v>
      </c>
      <c r="Q1705" s="25">
        <f t="shared" si="60"/>
        <v>1957</v>
      </c>
    </row>
    <row r="1706" spans="6:17" ht="15.75" customHeight="1" x14ac:dyDescent="0.2">
      <c r="F1706" s="16">
        <v>44197.260737149983</v>
      </c>
      <c r="G1706" s="34">
        <v>44201.367603675702</v>
      </c>
      <c r="H1706" s="27">
        <v>2016</v>
      </c>
      <c r="I1706" s="27">
        <f t="shared" si="54"/>
        <v>-764.65463351210815</v>
      </c>
      <c r="J1706" s="27">
        <f t="shared" si="55"/>
        <v>4310.30272735375</v>
      </c>
      <c r="K1706" s="26" t="str">
        <f t="shared" si="61"/>
        <v>Good</v>
      </c>
      <c r="L1706" s="25">
        <f t="shared" si="62"/>
        <v>2016</v>
      </c>
      <c r="M1706" s="25">
        <f t="shared" si="56"/>
        <v>674.62057901529738</v>
      </c>
      <c r="N1706" s="27">
        <f t="shared" si="57"/>
        <v>2778.601708374732</v>
      </c>
      <c r="O1706" s="12" t="str">
        <f t="shared" si="58"/>
        <v>Good</v>
      </c>
      <c r="P1706" s="27">
        <f t="shared" si="59"/>
        <v>2016</v>
      </c>
      <c r="Q1706" s="25">
        <f t="shared" si="60"/>
        <v>2016</v>
      </c>
    </row>
    <row r="1707" spans="6:17" ht="15.75" customHeight="1" x14ac:dyDescent="0.2">
      <c r="G1707" s="34">
        <v>44200.825738959444</v>
      </c>
      <c r="H1707" s="27">
        <v>1761</v>
      </c>
      <c r="I1707" s="27">
        <f t="shared" si="54"/>
        <v>-764.65463351210815</v>
      </c>
      <c r="J1707" s="27">
        <f t="shared" si="55"/>
        <v>4310.30272735375</v>
      </c>
      <c r="K1707" s="26" t="str">
        <f t="shared" si="61"/>
        <v>Good</v>
      </c>
      <c r="L1707" s="25">
        <f t="shared" si="62"/>
        <v>1761</v>
      </c>
      <c r="M1707" s="25">
        <f t="shared" si="56"/>
        <v>674.62057901529738</v>
      </c>
      <c r="N1707" s="27">
        <f t="shared" si="57"/>
        <v>2778.601708374732</v>
      </c>
      <c r="O1707" s="12" t="str">
        <f t="shared" si="58"/>
        <v>Good</v>
      </c>
      <c r="P1707" s="27">
        <f t="shared" si="59"/>
        <v>1761</v>
      </c>
      <c r="Q1707" s="25">
        <f t="shared" si="60"/>
        <v>1761</v>
      </c>
    </row>
    <row r="1708" spans="6:17" ht="15.75" customHeight="1" x14ac:dyDescent="0.2">
      <c r="G1708" s="34">
        <v>44200.285561641613</v>
      </c>
      <c r="H1708" s="27">
        <v>1966</v>
      </c>
      <c r="I1708" s="27">
        <f t="shared" si="54"/>
        <v>-764.65463351210815</v>
      </c>
      <c r="J1708" s="27">
        <f t="shared" si="55"/>
        <v>4310.30272735375</v>
      </c>
      <c r="K1708" s="26" t="str">
        <f t="shared" si="61"/>
        <v>Good</v>
      </c>
      <c r="L1708" s="25">
        <f t="shared" si="62"/>
        <v>1966</v>
      </c>
      <c r="M1708" s="25">
        <f t="shared" si="56"/>
        <v>674.62057901529738</v>
      </c>
      <c r="N1708" s="27">
        <f t="shared" si="57"/>
        <v>2778.601708374732</v>
      </c>
      <c r="O1708" s="12" t="str">
        <f t="shared" si="58"/>
        <v>Good</v>
      </c>
      <c r="P1708" s="27">
        <f t="shared" si="59"/>
        <v>1966</v>
      </c>
      <c r="Q1708" s="25">
        <f t="shared" si="60"/>
        <v>1966</v>
      </c>
    </row>
    <row r="1709" spans="6:17" ht="15.75" customHeight="1" x14ac:dyDescent="0.2">
      <c r="G1709" s="34">
        <v>44197.475195956205</v>
      </c>
      <c r="H1709" s="27">
        <v>1521</v>
      </c>
      <c r="I1709" s="27">
        <f t="shared" si="54"/>
        <v>-764.65463351210815</v>
      </c>
      <c r="J1709" s="27">
        <f t="shared" si="55"/>
        <v>4310.30272735375</v>
      </c>
      <c r="K1709" s="26" t="str">
        <f t="shared" si="61"/>
        <v>Good</v>
      </c>
      <c r="L1709" s="25">
        <f t="shared" si="62"/>
        <v>1521</v>
      </c>
      <c r="M1709" s="25">
        <f t="shared" si="56"/>
        <v>674.62057901529738</v>
      </c>
      <c r="N1709" s="27">
        <f t="shared" si="57"/>
        <v>2778.601708374732</v>
      </c>
      <c r="O1709" s="12" t="str">
        <f t="shared" si="58"/>
        <v>Good</v>
      </c>
      <c r="P1709" s="27">
        <f t="shared" si="59"/>
        <v>1521</v>
      </c>
      <c r="Q1709" s="25">
        <f t="shared" si="60"/>
        <v>1521</v>
      </c>
    </row>
    <row r="1710" spans="6:17" ht="15.75" customHeight="1" x14ac:dyDescent="0.2">
      <c r="G1710" s="34"/>
      <c r="H1710" s="35"/>
    </row>
    <row r="1711" spans="6:17" ht="15.75" customHeight="1" x14ac:dyDescent="0.2">
      <c r="G1711" s="34"/>
      <c r="H1711" s="35"/>
    </row>
    <row r="1712" spans="6:17" ht="15.75" customHeight="1" x14ac:dyDescent="0.2">
      <c r="G1712" s="34"/>
      <c r="H1712" s="35"/>
    </row>
    <row r="1713" spans="7:8" ht="15.75" customHeight="1" x14ac:dyDescent="0.2">
      <c r="G1713" s="34"/>
      <c r="H1713" s="35"/>
    </row>
    <row r="1714" spans="7:8" ht="15.75" customHeight="1" x14ac:dyDescent="0.2">
      <c r="G1714" s="34"/>
      <c r="H1714" s="35"/>
    </row>
    <row r="1715" spans="7:8" ht="15.75" customHeight="1" x14ac:dyDescent="0.2">
      <c r="G1715" s="34"/>
      <c r="H1715" s="35"/>
    </row>
    <row r="1716" spans="7:8" ht="15.75" customHeight="1" x14ac:dyDescent="0.2">
      <c r="G1716" s="34"/>
      <c r="H1716" s="35"/>
    </row>
    <row r="1717" spans="7:8" ht="15.75" customHeight="1" x14ac:dyDescent="0.2">
      <c r="G1717" s="34"/>
      <c r="H1717" s="35"/>
    </row>
    <row r="1718" spans="7:8" ht="15.75" customHeight="1" x14ac:dyDescent="0.2">
      <c r="G1718" s="34"/>
      <c r="H1718" s="35"/>
    </row>
    <row r="1719" spans="7:8" ht="15.75" customHeight="1" x14ac:dyDescent="0.2">
      <c r="G1719" s="34"/>
      <c r="H1719" s="35"/>
    </row>
    <row r="1720" spans="7:8" ht="15.75" customHeight="1" x14ac:dyDescent="0.2">
      <c r="G1720" s="34"/>
      <c r="H1720" s="35"/>
    </row>
    <row r="1721" spans="7:8" ht="15.75" customHeight="1" x14ac:dyDescent="0.2">
      <c r="G1721" s="34"/>
      <c r="H1721" s="35"/>
    </row>
    <row r="1722" spans="7:8" ht="15.75" customHeight="1" x14ac:dyDescent="0.2">
      <c r="G1722" s="34"/>
      <c r="H1722" s="35"/>
    </row>
    <row r="1723" spans="7:8" ht="15.75" customHeight="1" x14ac:dyDescent="0.2">
      <c r="G1723" s="34"/>
      <c r="H1723" s="35"/>
    </row>
    <row r="1724" spans="7:8" ht="15.75" customHeight="1" x14ac:dyDescent="0.2">
      <c r="G1724" s="34"/>
      <c r="H1724" s="35"/>
    </row>
    <row r="1725" spans="7:8" ht="15.75" customHeight="1" x14ac:dyDescent="0.2">
      <c r="G1725" s="34"/>
      <c r="H1725" s="35"/>
    </row>
    <row r="1726" spans="7:8" ht="15.75" customHeight="1" x14ac:dyDescent="0.2">
      <c r="G1726" s="34"/>
      <c r="H1726" s="35"/>
    </row>
    <row r="1727" spans="7:8" ht="15.75" customHeight="1" x14ac:dyDescent="0.2">
      <c r="G1727" s="34"/>
      <c r="H1727" s="35"/>
    </row>
    <row r="1728" spans="7:8" ht="15.75" customHeight="1" x14ac:dyDescent="0.2">
      <c r="G1728" s="34"/>
      <c r="H1728" s="35"/>
    </row>
    <row r="1729" spans="7:8" ht="15.75" customHeight="1" x14ac:dyDescent="0.2">
      <c r="G1729" s="34"/>
      <c r="H1729" s="35"/>
    </row>
    <row r="1730" spans="7:8" ht="15.75" customHeight="1" x14ac:dyDescent="0.2">
      <c r="G1730" s="34"/>
      <c r="H1730" s="35"/>
    </row>
    <row r="1731" spans="7:8" ht="15.75" customHeight="1" x14ac:dyDescent="0.2">
      <c r="G1731" s="34"/>
      <c r="H1731" s="35"/>
    </row>
    <row r="1732" spans="7:8" ht="15.75" customHeight="1" x14ac:dyDescent="0.2">
      <c r="G1732" s="34"/>
      <c r="H1732" s="35"/>
    </row>
    <row r="1733" spans="7:8" ht="15.75" customHeight="1" x14ac:dyDescent="0.2">
      <c r="G1733" s="34"/>
      <c r="H1733" s="35"/>
    </row>
    <row r="1734" spans="7:8" ht="15.75" customHeight="1" x14ac:dyDescent="0.2">
      <c r="G1734" s="34"/>
      <c r="H1734" s="35"/>
    </row>
    <row r="1735" spans="7:8" ht="15.75" customHeight="1" x14ac:dyDescent="0.2">
      <c r="G1735" s="34"/>
      <c r="H1735" s="35"/>
    </row>
    <row r="1736" spans="7:8" ht="15.75" customHeight="1" x14ac:dyDescent="0.2">
      <c r="G1736" s="34"/>
      <c r="H1736" s="35"/>
    </row>
    <row r="1737" spans="7:8" ht="15.75" customHeight="1" x14ac:dyDescent="0.2">
      <c r="G1737" s="34"/>
      <c r="H1737" s="35"/>
    </row>
    <row r="1738" spans="7:8" ht="15.75" customHeight="1" x14ac:dyDescent="0.2">
      <c r="G1738" s="34"/>
      <c r="H1738" s="35"/>
    </row>
    <row r="1739" spans="7:8" ht="15.75" customHeight="1" x14ac:dyDescent="0.2">
      <c r="G1739" s="34"/>
      <c r="H1739" s="35"/>
    </row>
    <row r="1740" spans="7:8" ht="15.75" customHeight="1" x14ac:dyDescent="0.2">
      <c r="G1740" s="34"/>
      <c r="H1740" s="35"/>
    </row>
    <row r="1741" spans="7:8" ht="15.75" customHeight="1" x14ac:dyDescent="0.2">
      <c r="G1741" s="34"/>
      <c r="H1741" s="35"/>
    </row>
    <row r="1742" spans="7:8" ht="15.75" customHeight="1" x14ac:dyDescent="0.2">
      <c r="G1742" s="34"/>
      <c r="H1742" s="35"/>
    </row>
    <row r="1743" spans="7:8" ht="15.75" customHeight="1" x14ac:dyDescent="0.2">
      <c r="G1743" s="34"/>
      <c r="H1743" s="35"/>
    </row>
    <row r="1744" spans="7:8" ht="15.75" customHeight="1" x14ac:dyDescent="0.2">
      <c r="G1744" s="34"/>
      <c r="H1744" s="35"/>
    </row>
    <row r="1745" spans="7:8" ht="15.75" customHeight="1" x14ac:dyDescent="0.2">
      <c r="G1745" s="34"/>
      <c r="H1745" s="35"/>
    </row>
    <row r="1746" spans="7:8" ht="15.75" customHeight="1" x14ac:dyDescent="0.2">
      <c r="G1746" s="34"/>
      <c r="H1746" s="35"/>
    </row>
    <row r="1747" spans="7:8" ht="15.75" customHeight="1" x14ac:dyDescent="0.2">
      <c r="G1747" s="34"/>
      <c r="H1747" s="35"/>
    </row>
    <row r="1748" spans="7:8" ht="15.75" customHeight="1" x14ac:dyDescent="0.2">
      <c r="G1748" s="34"/>
      <c r="H1748" s="35"/>
    </row>
    <row r="1749" spans="7:8" ht="15.75" customHeight="1" x14ac:dyDescent="0.2">
      <c r="G1749" s="34"/>
      <c r="H1749" s="35"/>
    </row>
    <row r="1750" spans="7:8" ht="15.75" customHeight="1" x14ac:dyDescent="0.2">
      <c r="G1750" s="34"/>
      <c r="H1750" s="35"/>
    </row>
    <row r="1751" spans="7:8" ht="15.75" customHeight="1" x14ac:dyDescent="0.2">
      <c r="G1751" s="34"/>
      <c r="H1751" s="35"/>
    </row>
    <row r="1752" spans="7:8" ht="15.75" customHeight="1" x14ac:dyDescent="0.2">
      <c r="G1752" s="34"/>
      <c r="H1752" s="35"/>
    </row>
    <row r="1753" spans="7:8" ht="15.75" customHeight="1" x14ac:dyDescent="0.2">
      <c r="G1753" s="34"/>
      <c r="H1753" s="35"/>
    </row>
    <row r="1754" spans="7:8" ht="15.75" customHeight="1" x14ac:dyDescent="0.2">
      <c r="G1754" s="34"/>
      <c r="H1754" s="35"/>
    </row>
    <row r="1755" spans="7:8" ht="15.75" customHeight="1" x14ac:dyDescent="0.2">
      <c r="G1755" s="34"/>
      <c r="H1755" s="35"/>
    </row>
    <row r="1756" spans="7:8" ht="15.75" customHeight="1" x14ac:dyDescent="0.2">
      <c r="G1756" s="34"/>
      <c r="H1756" s="35"/>
    </row>
    <row r="1757" spans="7:8" ht="15.75" customHeight="1" x14ac:dyDescent="0.2">
      <c r="G1757" s="34"/>
      <c r="H1757" s="35"/>
    </row>
    <row r="1758" spans="7:8" ht="15.75" customHeight="1" x14ac:dyDescent="0.2">
      <c r="G1758" s="34"/>
      <c r="H1758" s="35"/>
    </row>
    <row r="1759" spans="7:8" ht="15.75" customHeight="1" x14ac:dyDescent="0.2">
      <c r="G1759" s="34"/>
      <c r="H1759" s="35"/>
    </row>
    <row r="1760" spans="7:8" ht="15.75" customHeight="1" x14ac:dyDescent="0.2">
      <c r="G1760" s="34"/>
      <c r="H1760" s="35"/>
    </row>
    <row r="1761" spans="7:8" ht="15.75" customHeight="1" x14ac:dyDescent="0.2">
      <c r="G1761" s="34"/>
      <c r="H1761" s="35"/>
    </row>
    <row r="1762" spans="7:8" ht="15.75" customHeight="1" x14ac:dyDescent="0.2">
      <c r="G1762" s="34"/>
      <c r="H1762" s="35"/>
    </row>
    <row r="1763" spans="7:8" ht="15.75" customHeight="1" x14ac:dyDescent="0.2">
      <c r="G1763" s="34"/>
      <c r="H1763" s="35"/>
    </row>
    <row r="1764" spans="7:8" ht="15.75" customHeight="1" x14ac:dyDescent="0.2">
      <c r="G1764" s="34"/>
      <c r="H1764" s="35"/>
    </row>
    <row r="1765" spans="7:8" ht="15.75" customHeight="1" x14ac:dyDescent="0.2">
      <c r="G1765" s="34"/>
      <c r="H1765" s="35"/>
    </row>
    <row r="1766" spans="7:8" ht="15.75" customHeight="1" x14ac:dyDescent="0.2">
      <c r="G1766" s="34"/>
      <c r="H1766" s="35"/>
    </row>
    <row r="1767" spans="7:8" ht="15.75" customHeight="1" x14ac:dyDescent="0.2">
      <c r="G1767" s="34"/>
      <c r="H1767" s="35"/>
    </row>
    <row r="1768" spans="7:8" ht="15.75" customHeight="1" x14ac:dyDescent="0.2">
      <c r="G1768" s="34"/>
      <c r="H1768" s="35"/>
    </row>
    <row r="1769" spans="7:8" ht="15.75" customHeight="1" x14ac:dyDescent="0.2">
      <c r="G1769" s="34"/>
      <c r="H1769" s="35"/>
    </row>
    <row r="1770" spans="7:8" ht="15.75" customHeight="1" x14ac:dyDescent="0.2">
      <c r="G1770" s="34"/>
      <c r="H1770" s="35"/>
    </row>
    <row r="1771" spans="7:8" ht="15.75" customHeight="1" x14ac:dyDescent="0.2">
      <c r="G1771" s="34"/>
      <c r="H1771" s="35"/>
    </row>
    <row r="1772" spans="7:8" ht="15.75" customHeight="1" x14ac:dyDescent="0.2">
      <c r="G1772" s="34"/>
      <c r="H1772" s="35"/>
    </row>
    <row r="1773" spans="7:8" ht="15.75" customHeight="1" x14ac:dyDescent="0.2">
      <c r="G1773" s="34"/>
      <c r="H1773" s="35"/>
    </row>
    <row r="1774" spans="7:8" ht="15.75" customHeight="1" x14ac:dyDescent="0.2">
      <c r="G1774" s="34"/>
      <c r="H1774" s="35"/>
    </row>
    <row r="1775" spans="7:8" ht="15.75" customHeight="1" x14ac:dyDescent="0.2">
      <c r="G1775" s="34"/>
      <c r="H1775" s="35"/>
    </row>
    <row r="1776" spans="7:8" ht="15.75" customHeight="1" x14ac:dyDescent="0.2">
      <c r="G1776" s="34"/>
      <c r="H1776" s="35"/>
    </row>
    <row r="1777" spans="7:8" ht="15.75" customHeight="1" x14ac:dyDescent="0.2">
      <c r="G1777" s="34"/>
      <c r="H1777" s="35"/>
    </row>
    <row r="1778" spans="7:8" ht="15.75" customHeight="1" x14ac:dyDescent="0.2">
      <c r="G1778" s="34"/>
      <c r="H1778" s="35"/>
    </row>
    <row r="1779" spans="7:8" ht="15.75" customHeight="1" x14ac:dyDescent="0.2">
      <c r="G1779" s="34"/>
      <c r="H1779" s="35"/>
    </row>
    <row r="1780" spans="7:8" ht="15.75" customHeight="1" x14ac:dyDescent="0.2">
      <c r="G1780" s="34"/>
      <c r="H1780" s="35"/>
    </row>
    <row r="1781" spans="7:8" ht="15.75" customHeight="1" x14ac:dyDescent="0.2">
      <c r="G1781" s="34"/>
      <c r="H1781" s="35"/>
    </row>
    <row r="1782" spans="7:8" ht="15.75" customHeight="1" x14ac:dyDescent="0.2">
      <c r="G1782" s="34"/>
      <c r="H1782" s="35"/>
    </row>
    <row r="1783" spans="7:8" ht="15.75" customHeight="1" x14ac:dyDescent="0.2">
      <c r="G1783" s="34"/>
      <c r="H1783" s="35"/>
    </row>
    <row r="1784" spans="7:8" ht="15.75" customHeight="1" x14ac:dyDescent="0.2">
      <c r="G1784" s="34"/>
      <c r="H1784" s="35"/>
    </row>
    <row r="1785" spans="7:8" ht="15.75" customHeight="1" x14ac:dyDescent="0.2">
      <c r="G1785" s="34"/>
      <c r="H1785" s="35"/>
    </row>
    <row r="1786" spans="7:8" ht="15.75" customHeight="1" x14ac:dyDescent="0.2">
      <c r="G1786" s="34"/>
      <c r="H1786" s="35"/>
    </row>
    <row r="1787" spans="7:8" ht="15.75" customHeight="1" x14ac:dyDescent="0.2">
      <c r="G1787" s="34"/>
      <c r="H1787" s="35"/>
    </row>
    <row r="1788" spans="7:8" ht="15.75" customHeight="1" x14ac:dyDescent="0.2">
      <c r="G1788" s="34"/>
      <c r="H1788" s="35"/>
    </row>
    <row r="1789" spans="7:8" ht="15.75" customHeight="1" x14ac:dyDescent="0.2">
      <c r="G1789" s="34"/>
      <c r="H1789" s="35"/>
    </row>
    <row r="1790" spans="7:8" ht="15.75" customHeight="1" x14ac:dyDescent="0.2">
      <c r="G1790" s="34"/>
      <c r="H1790" s="35"/>
    </row>
    <row r="1791" spans="7:8" ht="15.75" customHeight="1" x14ac:dyDescent="0.2">
      <c r="G1791" s="34"/>
      <c r="H1791" s="35"/>
    </row>
    <row r="1792" spans="7:8" ht="15.75" customHeight="1" x14ac:dyDescent="0.2">
      <c r="G1792" s="34"/>
      <c r="H1792" s="35"/>
    </row>
    <row r="1793" spans="7:8" ht="15.75" customHeight="1" x14ac:dyDescent="0.2">
      <c r="G1793" s="34"/>
      <c r="H1793" s="35"/>
    </row>
    <row r="1794" spans="7:8" ht="15.75" customHeight="1" x14ac:dyDescent="0.2">
      <c r="G1794" s="34"/>
      <c r="H1794" s="35"/>
    </row>
    <row r="1795" spans="7:8" ht="15.75" customHeight="1" x14ac:dyDescent="0.2">
      <c r="G1795" s="34"/>
      <c r="H1795" s="35"/>
    </row>
    <row r="1796" spans="7:8" ht="15.75" customHeight="1" x14ac:dyDescent="0.2">
      <c r="G1796" s="34"/>
      <c r="H1796" s="35"/>
    </row>
    <row r="1797" spans="7:8" ht="15.75" customHeight="1" x14ac:dyDescent="0.2">
      <c r="G1797" s="34"/>
      <c r="H1797" s="35"/>
    </row>
    <row r="1798" spans="7:8" ht="15.75" customHeight="1" x14ac:dyDescent="0.2">
      <c r="G1798" s="34"/>
      <c r="H1798" s="35"/>
    </row>
    <row r="1799" spans="7:8" ht="15.75" customHeight="1" x14ac:dyDescent="0.2">
      <c r="G1799" s="34"/>
      <c r="H1799" s="35"/>
    </row>
    <row r="1800" spans="7:8" ht="15.75" customHeight="1" x14ac:dyDescent="0.2">
      <c r="G1800" s="34"/>
      <c r="H1800" s="35"/>
    </row>
    <row r="1801" spans="7:8" ht="15.75" customHeight="1" x14ac:dyDescent="0.2">
      <c r="G1801" s="34"/>
      <c r="H1801" s="35"/>
    </row>
    <row r="1802" spans="7:8" ht="15.75" customHeight="1" x14ac:dyDescent="0.2">
      <c r="G1802" s="34"/>
      <c r="H1802" s="35"/>
    </row>
    <row r="1803" spans="7:8" ht="15.75" customHeight="1" x14ac:dyDescent="0.2">
      <c r="G1803" s="34"/>
      <c r="H1803" s="35"/>
    </row>
    <row r="1804" spans="7:8" ht="15.75" customHeight="1" x14ac:dyDescent="0.2">
      <c r="G1804" s="34"/>
      <c r="H1804" s="35"/>
    </row>
    <row r="1805" spans="7:8" ht="15.75" customHeight="1" x14ac:dyDescent="0.2">
      <c r="G1805" s="34"/>
      <c r="H1805" s="35"/>
    </row>
    <row r="1806" spans="7:8" ht="15.75" customHeight="1" x14ac:dyDescent="0.2">
      <c r="G1806" s="34"/>
      <c r="H1806" s="35"/>
    </row>
    <row r="1807" spans="7:8" ht="15.75" customHeight="1" x14ac:dyDescent="0.2">
      <c r="G1807" s="34"/>
      <c r="H1807" s="35"/>
    </row>
    <row r="1808" spans="7:8" ht="15.75" customHeight="1" x14ac:dyDescent="0.2">
      <c r="G1808" s="34"/>
      <c r="H1808" s="35"/>
    </row>
    <row r="1809" spans="7:8" ht="15.75" customHeight="1" x14ac:dyDescent="0.2">
      <c r="G1809" s="34"/>
      <c r="H1809" s="35"/>
    </row>
    <row r="1810" spans="7:8" ht="15.75" customHeight="1" x14ac:dyDescent="0.2">
      <c r="G1810" s="34"/>
      <c r="H1810" s="35"/>
    </row>
    <row r="1811" spans="7:8" ht="15.75" customHeight="1" x14ac:dyDescent="0.2">
      <c r="G1811" s="34"/>
      <c r="H1811" s="35"/>
    </row>
    <row r="1812" spans="7:8" ht="15.75" customHeight="1" x14ac:dyDescent="0.2">
      <c r="G1812" s="34"/>
      <c r="H1812" s="35"/>
    </row>
    <row r="1813" spans="7:8" ht="15.75" customHeight="1" x14ac:dyDescent="0.2">
      <c r="G1813" s="34"/>
      <c r="H1813" s="35"/>
    </row>
    <row r="1814" spans="7:8" ht="15.75" customHeight="1" x14ac:dyDescent="0.2">
      <c r="G1814" s="34"/>
      <c r="H1814" s="35"/>
    </row>
    <row r="1815" spans="7:8" ht="15.75" customHeight="1" x14ac:dyDescent="0.2">
      <c r="G1815" s="34"/>
      <c r="H1815" s="35"/>
    </row>
    <row r="1816" spans="7:8" ht="15.75" customHeight="1" x14ac:dyDescent="0.2">
      <c r="G1816" s="34"/>
      <c r="H1816" s="35"/>
    </row>
    <row r="1817" spans="7:8" ht="15.75" customHeight="1" x14ac:dyDescent="0.2">
      <c r="G1817" s="34"/>
      <c r="H1817" s="35"/>
    </row>
    <row r="1818" spans="7:8" ht="15.75" customHeight="1" x14ac:dyDescent="0.2">
      <c r="G1818" s="34"/>
      <c r="H1818" s="35"/>
    </row>
    <row r="1819" spans="7:8" ht="15.75" customHeight="1" x14ac:dyDescent="0.2">
      <c r="G1819" s="34"/>
      <c r="H1819" s="35"/>
    </row>
    <row r="1820" spans="7:8" ht="15.75" customHeight="1" x14ac:dyDescent="0.2">
      <c r="G1820" s="34"/>
      <c r="H1820" s="35"/>
    </row>
    <row r="1821" spans="7:8" ht="15.75" customHeight="1" x14ac:dyDescent="0.2">
      <c r="G1821" s="34"/>
      <c r="H1821" s="35"/>
    </row>
    <row r="1822" spans="7:8" ht="15.75" customHeight="1" x14ac:dyDescent="0.2">
      <c r="G1822" s="34"/>
      <c r="H1822" s="35"/>
    </row>
    <row r="1823" spans="7:8" ht="15.75" customHeight="1" x14ac:dyDescent="0.2">
      <c r="G1823" s="34"/>
      <c r="H1823" s="35"/>
    </row>
    <row r="1824" spans="7:8" ht="15.75" customHeight="1" x14ac:dyDescent="0.2">
      <c r="G1824" s="34"/>
      <c r="H1824" s="35"/>
    </row>
    <row r="1825" spans="7:8" ht="15.75" customHeight="1" x14ac:dyDescent="0.2">
      <c r="G1825" s="34"/>
      <c r="H1825" s="35"/>
    </row>
    <row r="1826" spans="7:8" ht="15.75" customHeight="1" x14ac:dyDescent="0.2">
      <c r="G1826" s="34"/>
      <c r="H1826" s="35"/>
    </row>
    <row r="1827" spans="7:8" ht="15.75" customHeight="1" x14ac:dyDescent="0.2">
      <c r="G1827" s="34"/>
      <c r="H1827" s="35"/>
    </row>
    <row r="1828" spans="7:8" ht="15.75" customHeight="1" x14ac:dyDescent="0.2">
      <c r="G1828" s="34"/>
      <c r="H1828" s="35"/>
    </row>
    <row r="1829" spans="7:8" ht="15.75" customHeight="1" x14ac:dyDescent="0.2">
      <c r="G1829" s="34"/>
      <c r="H1829" s="35"/>
    </row>
    <row r="1830" spans="7:8" ht="15.75" customHeight="1" x14ac:dyDescent="0.2">
      <c r="G1830" s="34"/>
      <c r="H1830" s="35"/>
    </row>
    <row r="1831" spans="7:8" ht="15.75" customHeight="1" x14ac:dyDescent="0.2">
      <c r="G1831" s="34"/>
      <c r="H1831" s="35"/>
    </row>
    <row r="1832" spans="7:8" ht="15.75" customHeight="1" x14ac:dyDescent="0.2">
      <c r="G1832" s="34"/>
      <c r="H1832" s="35"/>
    </row>
    <row r="1833" spans="7:8" ht="15.75" customHeight="1" x14ac:dyDescent="0.2">
      <c r="G1833" s="34"/>
      <c r="H1833" s="35"/>
    </row>
    <row r="1834" spans="7:8" ht="15.75" customHeight="1" x14ac:dyDescent="0.2">
      <c r="G1834" s="34"/>
      <c r="H1834" s="35"/>
    </row>
    <row r="1835" spans="7:8" ht="15.75" customHeight="1" x14ac:dyDescent="0.2">
      <c r="G1835" s="34"/>
      <c r="H1835" s="35"/>
    </row>
    <row r="1836" spans="7:8" ht="15.75" customHeight="1" x14ac:dyDescent="0.2">
      <c r="G1836" s="34"/>
      <c r="H1836" s="35"/>
    </row>
    <row r="1837" spans="7:8" ht="15.75" customHeight="1" x14ac:dyDescent="0.2">
      <c r="G1837" s="34"/>
      <c r="H1837" s="35"/>
    </row>
    <row r="1838" spans="7:8" ht="15.75" customHeight="1" x14ac:dyDescent="0.2">
      <c r="G1838" s="34"/>
      <c r="H1838" s="35"/>
    </row>
    <row r="1839" spans="7:8" ht="15.75" customHeight="1" x14ac:dyDescent="0.2">
      <c r="G1839" s="34"/>
      <c r="H1839" s="35"/>
    </row>
    <row r="1840" spans="7:8" ht="15.75" customHeight="1" x14ac:dyDescent="0.2">
      <c r="G1840" s="34"/>
      <c r="H1840" s="35"/>
    </row>
    <row r="1841" spans="7:8" ht="15.75" customHeight="1" x14ac:dyDescent="0.2">
      <c r="G1841" s="34"/>
      <c r="H1841" s="35"/>
    </row>
    <row r="1842" spans="7:8" ht="15.75" customHeight="1" x14ac:dyDescent="0.2">
      <c r="G1842" s="34"/>
      <c r="H1842" s="35"/>
    </row>
    <row r="1843" spans="7:8" ht="15.75" customHeight="1" x14ac:dyDescent="0.2">
      <c r="G1843" s="34"/>
      <c r="H1843" s="35"/>
    </row>
    <row r="1844" spans="7:8" ht="15.75" customHeight="1" x14ac:dyDescent="0.2">
      <c r="G1844" s="34"/>
      <c r="H1844" s="35"/>
    </row>
    <row r="1845" spans="7:8" ht="15.75" customHeight="1" x14ac:dyDescent="0.2">
      <c r="G1845" s="34"/>
      <c r="H1845" s="35"/>
    </row>
    <row r="1846" spans="7:8" ht="15.75" customHeight="1" x14ac:dyDescent="0.2">
      <c r="G1846" s="34"/>
      <c r="H1846" s="35"/>
    </row>
    <row r="1847" spans="7:8" ht="15.75" customHeight="1" x14ac:dyDescent="0.2">
      <c r="G1847" s="34"/>
      <c r="H1847" s="35"/>
    </row>
    <row r="1848" spans="7:8" ht="15.75" customHeight="1" x14ac:dyDescent="0.2">
      <c r="G1848" s="34"/>
      <c r="H1848" s="35"/>
    </row>
    <row r="1849" spans="7:8" ht="15.75" customHeight="1" x14ac:dyDescent="0.2">
      <c r="G1849" s="34"/>
      <c r="H1849" s="35"/>
    </row>
    <row r="1850" spans="7:8" ht="15.75" customHeight="1" x14ac:dyDescent="0.2">
      <c r="G1850" s="34"/>
      <c r="H1850" s="35"/>
    </row>
    <row r="1851" spans="7:8" ht="15.75" customHeight="1" x14ac:dyDescent="0.2">
      <c r="G1851" s="34"/>
      <c r="H1851" s="35"/>
    </row>
    <row r="1852" spans="7:8" ht="15.75" customHeight="1" x14ac:dyDescent="0.2">
      <c r="G1852" s="34"/>
      <c r="H1852" s="35"/>
    </row>
    <row r="1853" spans="7:8" ht="15.75" customHeight="1" x14ac:dyDescent="0.2">
      <c r="G1853" s="34"/>
      <c r="H1853" s="35"/>
    </row>
    <row r="1854" spans="7:8" ht="15.75" customHeight="1" x14ac:dyDescent="0.2">
      <c r="G1854" s="34"/>
      <c r="H1854" s="35"/>
    </row>
    <row r="1855" spans="7:8" ht="15.75" customHeight="1" x14ac:dyDescent="0.2">
      <c r="G1855" s="34"/>
      <c r="H1855" s="35"/>
    </row>
    <row r="1856" spans="7:8" ht="15.75" customHeight="1" x14ac:dyDescent="0.2">
      <c r="G1856" s="34"/>
      <c r="H1856" s="35"/>
    </row>
    <row r="1857" spans="7:8" ht="15.75" customHeight="1" x14ac:dyDescent="0.2">
      <c r="G1857" s="34"/>
      <c r="H1857" s="35"/>
    </row>
    <row r="1858" spans="7:8" ht="15.75" customHeight="1" x14ac:dyDescent="0.2">
      <c r="G1858" s="34"/>
      <c r="H1858" s="35"/>
    </row>
    <row r="1859" spans="7:8" ht="15.75" customHeight="1" x14ac:dyDescent="0.2">
      <c r="G1859" s="34"/>
      <c r="H1859" s="35"/>
    </row>
    <row r="1860" spans="7:8" ht="15.75" customHeight="1" x14ac:dyDescent="0.2">
      <c r="G1860" s="34"/>
      <c r="H1860" s="35"/>
    </row>
    <row r="1861" spans="7:8" ht="15.75" customHeight="1" x14ac:dyDescent="0.2">
      <c r="G1861" s="34"/>
      <c r="H1861" s="35"/>
    </row>
    <row r="1862" spans="7:8" ht="15.75" customHeight="1" x14ac:dyDescent="0.2">
      <c r="G1862" s="34"/>
      <c r="H1862" s="35"/>
    </row>
    <row r="1863" spans="7:8" ht="15.75" customHeight="1" x14ac:dyDescent="0.2">
      <c r="G1863" s="34"/>
      <c r="H1863" s="35"/>
    </row>
    <row r="1864" spans="7:8" ht="15.75" customHeight="1" x14ac:dyDescent="0.2">
      <c r="G1864" s="34"/>
      <c r="H1864" s="35"/>
    </row>
    <row r="1865" spans="7:8" ht="15.75" customHeight="1" x14ac:dyDescent="0.2">
      <c r="G1865" s="34"/>
      <c r="H1865" s="35"/>
    </row>
    <row r="1866" spans="7:8" ht="15.75" customHeight="1" x14ac:dyDescent="0.2">
      <c r="G1866" s="34"/>
      <c r="H1866" s="35"/>
    </row>
    <row r="1867" spans="7:8" ht="15.75" customHeight="1" x14ac:dyDescent="0.2">
      <c r="G1867" s="34"/>
      <c r="H1867" s="35"/>
    </row>
    <row r="1868" spans="7:8" ht="15.75" customHeight="1" x14ac:dyDescent="0.2">
      <c r="G1868" s="34"/>
      <c r="H1868" s="35"/>
    </row>
    <row r="1869" spans="7:8" ht="15.75" customHeight="1" x14ac:dyDescent="0.2">
      <c r="G1869" s="34"/>
      <c r="H1869" s="35"/>
    </row>
    <row r="1870" spans="7:8" ht="15.75" customHeight="1" x14ac:dyDescent="0.2">
      <c r="G1870" s="34"/>
      <c r="H1870" s="35"/>
    </row>
    <row r="1871" spans="7:8" ht="15.75" customHeight="1" x14ac:dyDescent="0.2">
      <c r="G1871" s="34"/>
      <c r="H1871" s="35"/>
    </row>
    <row r="1872" spans="7:8" ht="15.75" customHeight="1" x14ac:dyDescent="0.2">
      <c r="G1872" s="34"/>
      <c r="H1872" s="35"/>
    </row>
    <row r="1873" spans="7:8" ht="15.75" customHeight="1" x14ac:dyDescent="0.2">
      <c r="G1873" s="34"/>
      <c r="H1873" s="35"/>
    </row>
    <row r="1874" spans="7:8" ht="15.75" customHeight="1" x14ac:dyDescent="0.2">
      <c r="G1874" s="34"/>
      <c r="H1874" s="35"/>
    </row>
    <row r="1875" spans="7:8" ht="15.75" customHeight="1" x14ac:dyDescent="0.2">
      <c r="G1875" s="34"/>
      <c r="H1875" s="35"/>
    </row>
    <row r="1876" spans="7:8" ht="15.75" customHeight="1" x14ac:dyDescent="0.2">
      <c r="G1876" s="34"/>
      <c r="H1876" s="35"/>
    </row>
    <row r="1877" spans="7:8" ht="15.75" customHeight="1" x14ac:dyDescent="0.2">
      <c r="G1877" s="34"/>
      <c r="H1877" s="35"/>
    </row>
    <row r="1878" spans="7:8" ht="15.75" customHeight="1" x14ac:dyDescent="0.2">
      <c r="G1878" s="34"/>
      <c r="H1878" s="35"/>
    </row>
    <row r="1879" spans="7:8" ht="15.75" customHeight="1" x14ac:dyDescent="0.2">
      <c r="G1879" s="34"/>
      <c r="H1879" s="35"/>
    </row>
    <row r="1880" spans="7:8" ht="15.75" customHeight="1" x14ac:dyDescent="0.2">
      <c r="G1880" s="34"/>
      <c r="H1880" s="35"/>
    </row>
    <row r="1881" spans="7:8" ht="15.75" customHeight="1" x14ac:dyDescent="0.2">
      <c r="G1881" s="34"/>
      <c r="H1881" s="35"/>
    </row>
    <row r="1882" spans="7:8" ht="15.75" customHeight="1" x14ac:dyDescent="0.2">
      <c r="G1882" s="34"/>
      <c r="H1882" s="35"/>
    </row>
    <row r="1883" spans="7:8" ht="15.75" customHeight="1" x14ac:dyDescent="0.2">
      <c r="G1883" s="34"/>
      <c r="H1883" s="35"/>
    </row>
    <row r="1884" spans="7:8" ht="15.75" customHeight="1" x14ac:dyDescent="0.2">
      <c r="G1884" s="34"/>
      <c r="H1884" s="35"/>
    </row>
    <row r="1885" spans="7:8" ht="15.75" customHeight="1" x14ac:dyDescent="0.2">
      <c r="G1885" s="34"/>
      <c r="H1885" s="35"/>
    </row>
    <row r="1886" spans="7:8" ht="15.75" customHeight="1" x14ac:dyDescent="0.2">
      <c r="G1886" s="34"/>
      <c r="H1886" s="35"/>
    </row>
    <row r="1887" spans="7:8" ht="15.75" customHeight="1" x14ac:dyDescent="0.2">
      <c r="G1887" s="34"/>
      <c r="H1887" s="35"/>
    </row>
    <row r="1888" spans="7:8" ht="15.75" customHeight="1" x14ac:dyDescent="0.2">
      <c r="G1888" s="34"/>
      <c r="H1888" s="35"/>
    </row>
    <row r="1889" spans="7:8" ht="15.75" customHeight="1" x14ac:dyDescent="0.2">
      <c r="G1889" s="34"/>
      <c r="H1889" s="35"/>
    </row>
    <row r="1890" spans="7:8" ht="15.75" customHeight="1" x14ac:dyDescent="0.2">
      <c r="G1890" s="34"/>
      <c r="H1890" s="35"/>
    </row>
    <row r="1891" spans="7:8" ht="15.75" customHeight="1" x14ac:dyDescent="0.2">
      <c r="G1891" s="34"/>
      <c r="H1891" s="35"/>
    </row>
    <row r="1892" spans="7:8" ht="15.75" customHeight="1" x14ac:dyDescent="0.2">
      <c r="G1892" s="34"/>
      <c r="H1892" s="35"/>
    </row>
    <row r="1893" spans="7:8" ht="15.75" customHeight="1" x14ac:dyDescent="0.2">
      <c r="G1893" s="34"/>
      <c r="H1893" s="35"/>
    </row>
    <row r="1894" spans="7:8" ht="15.75" customHeight="1" x14ac:dyDescent="0.2">
      <c r="G1894" s="34"/>
      <c r="H1894" s="35"/>
    </row>
    <row r="1895" spans="7:8" ht="15.75" customHeight="1" x14ac:dyDescent="0.2">
      <c r="G1895" s="34"/>
      <c r="H1895" s="35"/>
    </row>
    <row r="1896" spans="7:8" ht="15.75" customHeight="1" x14ac:dyDescent="0.2">
      <c r="G1896" s="34"/>
      <c r="H1896" s="35"/>
    </row>
    <row r="1897" spans="7:8" ht="15.75" customHeight="1" x14ac:dyDescent="0.2">
      <c r="G1897" s="34"/>
      <c r="H1897" s="35"/>
    </row>
    <row r="1898" spans="7:8" ht="15.75" customHeight="1" x14ac:dyDescent="0.2">
      <c r="G1898" s="34"/>
      <c r="H1898" s="35"/>
    </row>
    <row r="1899" spans="7:8" ht="15.75" customHeight="1" x14ac:dyDescent="0.2">
      <c r="G1899" s="34"/>
      <c r="H1899" s="35"/>
    </row>
    <row r="1900" spans="7:8" ht="15.75" customHeight="1" x14ac:dyDescent="0.2">
      <c r="G1900" s="34"/>
      <c r="H1900" s="35"/>
    </row>
    <row r="1901" spans="7:8" ht="15.75" customHeight="1" x14ac:dyDescent="0.2">
      <c r="G1901" s="34"/>
      <c r="H1901" s="35"/>
    </row>
    <row r="1902" spans="7:8" ht="15.75" customHeight="1" x14ac:dyDescent="0.2">
      <c r="G1902" s="34"/>
      <c r="H1902" s="35"/>
    </row>
    <row r="1903" spans="7:8" ht="15.75" customHeight="1" x14ac:dyDescent="0.2">
      <c r="G1903" s="34"/>
      <c r="H1903" s="35"/>
    </row>
    <row r="1904" spans="7:8" ht="15.75" customHeight="1" x14ac:dyDescent="0.2">
      <c r="G1904" s="34"/>
      <c r="H1904" s="35"/>
    </row>
    <row r="1905" spans="7:8" ht="15.75" customHeight="1" x14ac:dyDescent="0.2">
      <c r="G1905" s="34"/>
      <c r="H1905" s="35"/>
    </row>
    <row r="1906" spans="7:8" ht="15.75" customHeight="1" x14ac:dyDescent="0.2">
      <c r="G1906" s="34"/>
      <c r="H1906" s="35"/>
    </row>
    <row r="1907" spans="7:8" ht="15.75" customHeight="1" x14ac:dyDescent="0.2">
      <c r="G1907" s="34"/>
      <c r="H1907" s="35"/>
    </row>
    <row r="1908" spans="7:8" ht="15.75" customHeight="1" x14ac:dyDescent="0.2">
      <c r="G1908" s="34"/>
      <c r="H1908" s="35"/>
    </row>
    <row r="1909" spans="7:8" ht="15.75" customHeight="1" x14ac:dyDescent="0.2">
      <c r="G1909" s="34"/>
      <c r="H1909" s="35"/>
    </row>
  </sheetData>
  <conditionalFormatting sqref="K5:K1709">
    <cfRule type="containsText" dxfId="14" priority="1" operator="containsText" text="For Replacement">
      <formula>NOT(ISERROR(SEARCH(("For Replacement"),(K5))))</formula>
    </cfRule>
    <cfRule type="containsText" dxfId="13" priority="2" operator="containsText" text="Good">
      <formula>NOT(ISERROR(SEARCH(("Good"),(K5))))</formula>
    </cfRule>
  </conditionalFormatting>
  <conditionalFormatting sqref="O5:O1709">
    <cfRule type="containsText" dxfId="12" priority="3" operator="containsText" text="Good">
      <formula>NOT(ISERROR(SEARCH(("Good"),(O5))))</formula>
    </cfRule>
    <cfRule type="containsText" dxfId="11" priority="4" operator="containsText" text="For Replacement">
      <formula>NOT(ISERROR(SEARCH(("For Replacement"),(O5))))</formula>
    </cfRule>
  </conditionalFormatting>
  <hyperlinks>
    <hyperlink ref="A1" location="Assumptions!A1" display="Assumptions" xr:uid="{00000000-0004-0000-0200-000000000000}"/>
  </hyperlink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3926"/>
  <sheetViews>
    <sheetView showGridLines="0" zoomScale="80" zoomScaleNormal="80" workbookViewId="0"/>
  </sheetViews>
  <sheetFormatPr baseColWidth="10" defaultColWidth="14.5" defaultRowHeight="15" customHeight="1" outlineLevelCol="1" x14ac:dyDescent="0.2"/>
  <cols>
    <col min="1" max="1" width="5.6640625" customWidth="1"/>
    <col min="2" max="5" width="10.6640625" customWidth="1"/>
    <col min="6" max="6" width="12.33203125" customWidth="1"/>
    <col min="7" max="8" width="16.83203125" customWidth="1"/>
    <col min="9" max="10" width="10.6640625" hidden="1" customWidth="1" outlineLevel="1"/>
    <col min="11" max="11" width="10.6640625" customWidth="1" collapsed="1"/>
    <col min="12" max="12" width="16.33203125" hidden="1" customWidth="1"/>
    <col min="13" max="14" width="19.1640625" customWidth="1"/>
    <col min="15" max="15" width="8.6640625" customWidth="1"/>
    <col min="16" max="16" width="14.6640625" bestFit="1" customWidth="1"/>
    <col min="17" max="17" width="14.83203125" bestFit="1" customWidth="1"/>
    <col min="18" max="23" width="8.6640625" bestFit="1" customWidth="1"/>
    <col min="24" max="24" width="9.33203125" bestFit="1" customWidth="1"/>
    <col min="25" max="28" width="8.6640625" bestFit="1" customWidth="1"/>
    <col min="29" max="29" width="10.1640625" customWidth="1"/>
    <col min="30" max="33" width="10.6640625" customWidth="1"/>
    <col min="34" max="34" width="15.6640625" customWidth="1"/>
    <col min="35" max="35" width="24.5" customWidth="1"/>
    <col min="36" max="36" width="10.6640625" customWidth="1"/>
    <col min="37" max="37" width="16.5" customWidth="1"/>
    <col min="38" max="38" width="26" customWidth="1"/>
    <col min="39" max="39" width="18.6640625" customWidth="1"/>
    <col min="40" max="49" width="10.6640625" customWidth="1"/>
  </cols>
  <sheetData>
    <row r="1" spans="1:39" x14ac:dyDescent="0.2">
      <c r="A1" s="13" t="s">
        <v>16</v>
      </c>
      <c r="B1" s="13"/>
      <c r="C1" s="13"/>
      <c r="D1" s="13"/>
      <c r="E1" s="13"/>
      <c r="F1" s="13"/>
      <c r="M1" s="36"/>
    </row>
    <row r="2" spans="1:39" ht="19" x14ac:dyDescent="0.25">
      <c r="C2" s="15" t="s">
        <v>36</v>
      </c>
      <c r="M2" s="36"/>
    </row>
    <row r="3" spans="1:39" ht="15" customHeight="1" x14ac:dyDescent="0.2">
      <c r="J3" s="11"/>
      <c r="K3" s="11"/>
      <c r="L3" s="11"/>
      <c r="M3" s="36"/>
    </row>
    <row r="4" spans="1:39" x14ac:dyDescent="0.2">
      <c r="G4" s="23" t="s">
        <v>37</v>
      </c>
      <c r="J4" s="11"/>
      <c r="K4" s="11"/>
      <c r="L4" s="11"/>
      <c r="M4" s="37" t="s">
        <v>38</v>
      </c>
    </row>
    <row r="5" spans="1:39" x14ac:dyDescent="0.2">
      <c r="G5" s="30" t="s">
        <v>21</v>
      </c>
      <c r="H5" s="30" t="s">
        <v>39</v>
      </c>
      <c r="I5" s="38" t="s">
        <v>40</v>
      </c>
      <c r="J5" s="39" t="s">
        <v>41</v>
      </c>
      <c r="K5" s="40"/>
      <c r="L5" s="41" t="s">
        <v>42</v>
      </c>
      <c r="M5" s="30" t="s">
        <v>40</v>
      </c>
      <c r="N5" s="30" t="s">
        <v>43</v>
      </c>
      <c r="P5" s="23" t="s">
        <v>7</v>
      </c>
      <c r="AG5" s="23"/>
      <c r="AH5" s="23"/>
      <c r="AI5" s="23"/>
      <c r="AK5" s="23"/>
      <c r="AL5" s="23"/>
    </row>
    <row r="6" spans="1:39" x14ac:dyDescent="0.2">
      <c r="G6" s="34">
        <f>'Black (Cleaned)'!G5</f>
        <v>45561.422785737908</v>
      </c>
      <c r="H6" s="27">
        <f>'Black (Cleaned)'!Q5</f>
        <v>3328</v>
      </c>
      <c r="I6" s="11" t="str">
        <f t="shared" ref="I6:I260" si="0">TEXT(G6, "YYYY-MM")</f>
        <v>2024-09</v>
      </c>
      <c r="J6" s="11" t="str">
        <f t="shared" ref="J6:J260" si="1">TEXT(M6, "YYYY-MM")</f>
        <v>2024-09</v>
      </c>
      <c r="K6" s="11"/>
      <c r="L6" s="42">
        <v>1</v>
      </c>
      <c r="M6" s="36">
        <v>45536</v>
      </c>
      <c r="N6" s="27">
        <f t="shared" ref="N6:N50" si="2">IF(L6&lt;37,SUMIF(I:I, J6, H:H),"Out of Scope")</f>
        <v>112872</v>
      </c>
      <c r="P6" s="158" t="s">
        <v>44</v>
      </c>
      <c r="Q6" s="158" t="s">
        <v>126</v>
      </c>
      <c r="R6" s="156"/>
      <c r="S6" s="156"/>
      <c r="T6" s="156"/>
      <c r="U6" s="156"/>
      <c r="V6" s="156"/>
      <c r="W6" s="156"/>
      <c r="X6" s="156"/>
      <c r="Y6" s="156"/>
      <c r="Z6" s="156"/>
      <c r="AA6" s="156"/>
      <c r="AB6" s="156"/>
      <c r="AC6" s="157"/>
      <c r="AG6" s="23"/>
      <c r="AH6" s="23"/>
      <c r="AI6" s="23"/>
      <c r="AK6" s="23"/>
      <c r="AL6" s="23"/>
      <c r="AM6" s="43"/>
    </row>
    <row r="7" spans="1:39" x14ac:dyDescent="0.2">
      <c r="G7" s="34">
        <f>'Black (Cleaned)'!G6</f>
        <v>45560.884565568544</v>
      </c>
      <c r="H7" s="27">
        <f>'Black (Cleaned)'!Q6</f>
        <v>3521</v>
      </c>
      <c r="I7" s="11" t="str">
        <f t="shared" si="0"/>
        <v>2024-09</v>
      </c>
      <c r="J7" s="11" t="str">
        <f t="shared" si="1"/>
        <v>2024-08</v>
      </c>
      <c r="K7" s="11"/>
      <c r="L7" s="42">
        <f t="shared" ref="L7:L50" si="3">L6+1</f>
        <v>2</v>
      </c>
      <c r="M7" s="36">
        <v>45505</v>
      </c>
      <c r="N7" s="27">
        <f t="shared" si="2"/>
        <v>90886</v>
      </c>
      <c r="P7" s="158" t="s">
        <v>125</v>
      </c>
      <c r="Q7" s="155" t="s">
        <v>45</v>
      </c>
      <c r="R7" s="159" t="s">
        <v>46</v>
      </c>
      <c r="S7" s="159" t="s">
        <v>47</v>
      </c>
      <c r="T7" s="159" t="s">
        <v>48</v>
      </c>
      <c r="U7" s="159" t="s">
        <v>49</v>
      </c>
      <c r="V7" s="159" t="s">
        <v>50</v>
      </c>
      <c r="W7" s="159" t="s">
        <v>51</v>
      </c>
      <c r="X7" s="159" t="s">
        <v>52</v>
      </c>
      <c r="Y7" s="159" t="s">
        <v>53</v>
      </c>
      <c r="Z7" s="159" t="s">
        <v>54</v>
      </c>
      <c r="AA7" s="159" t="s">
        <v>55</v>
      </c>
      <c r="AB7" s="159" t="s">
        <v>56</v>
      </c>
      <c r="AC7" s="160" t="s">
        <v>57</v>
      </c>
      <c r="AG7" s="11"/>
      <c r="AH7" s="44"/>
      <c r="AI7" s="44"/>
      <c r="AK7" s="34"/>
      <c r="AL7" s="27"/>
    </row>
    <row r="8" spans="1:39" x14ac:dyDescent="0.2">
      <c r="G8" s="34">
        <f>'Black (Cleaned)'!G7</f>
        <v>45560.326190611864</v>
      </c>
      <c r="H8" s="27">
        <f>'Black (Cleaned)'!Q7</f>
        <v>3680</v>
      </c>
      <c r="I8" s="11" t="str">
        <f t="shared" si="0"/>
        <v>2024-09</v>
      </c>
      <c r="J8" s="11" t="str">
        <f t="shared" si="1"/>
        <v>2024-07</v>
      </c>
      <c r="K8" s="11"/>
      <c r="L8" s="42">
        <f t="shared" si="3"/>
        <v>3</v>
      </c>
      <c r="M8" s="36">
        <v>45474</v>
      </c>
      <c r="N8" s="27">
        <f t="shared" si="2"/>
        <v>88716</v>
      </c>
      <c r="P8" s="161" t="s">
        <v>58</v>
      </c>
      <c r="Q8" s="163">
        <v>131274</v>
      </c>
      <c r="R8" s="164">
        <v>115805</v>
      </c>
      <c r="S8" s="164">
        <v>108273</v>
      </c>
      <c r="T8" s="164">
        <v>88454</v>
      </c>
      <c r="U8" s="164">
        <v>95250</v>
      </c>
      <c r="V8" s="164">
        <v>86653</v>
      </c>
      <c r="W8" s="164">
        <v>71870</v>
      </c>
      <c r="X8" s="164">
        <v>71480.5</v>
      </c>
      <c r="Y8" s="164">
        <v>104097</v>
      </c>
      <c r="Z8" s="164">
        <v>105878</v>
      </c>
      <c r="AA8" s="164">
        <v>146396</v>
      </c>
      <c r="AB8" s="164">
        <v>206971</v>
      </c>
      <c r="AC8" s="165">
        <v>1332401.5</v>
      </c>
      <c r="AG8" s="11"/>
      <c r="AH8" s="44"/>
      <c r="AI8" s="44"/>
      <c r="AK8" s="34"/>
      <c r="AL8" s="27"/>
    </row>
    <row r="9" spans="1:39" x14ac:dyDescent="0.2">
      <c r="G9" s="34">
        <f>'Black (Cleaned)'!G8</f>
        <v>45559.729129767162</v>
      </c>
      <c r="H9" s="27">
        <f>'Black (Cleaned)'!Q8</f>
        <v>3546</v>
      </c>
      <c r="I9" s="11" t="str">
        <f t="shared" si="0"/>
        <v>2024-09</v>
      </c>
      <c r="J9" s="11" t="str">
        <f t="shared" si="1"/>
        <v>2024-06</v>
      </c>
      <c r="K9" s="11"/>
      <c r="L9" s="42">
        <f t="shared" si="3"/>
        <v>4</v>
      </c>
      <c r="M9" s="36">
        <v>45444</v>
      </c>
      <c r="N9" s="27">
        <f t="shared" si="2"/>
        <v>100669</v>
      </c>
      <c r="P9" s="161" t="s">
        <v>59</v>
      </c>
      <c r="Q9" s="163">
        <v>171166</v>
      </c>
      <c r="R9" s="164">
        <v>112402</v>
      </c>
      <c r="S9" s="164">
        <v>122690</v>
      </c>
      <c r="T9" s="164">
        <v>88678</v>
      </c>
      <c r="U9" s="164">
        <v>96735</v>
      </c>
      <c r="V9" s="164">
        <v>98843</v>
      </c>
      <c r="W9" s="164">
        <v>74539</v>
      </c>
      <c r="X9" s="164">
        <v>84181</v>
      </c>
      <c r="Y9" s="164">
        <v>112346</v>
      </c>
      <c r="Z9" s="164">
        <v>116187</v>
      </c>
      <c r="AA9" s="164">
        <v>163412</v>
      </c>
      <c r="AB9" s="164">
        <v>199766</v>
      </c>
      <c r="AC9" s="165">
        <v>1440945</v>
      </c>
      <c r="AG9" s="11"/>
      <c r="AH9" s="44"/>
      <c r="AI9" s="44"/>
      <c r="AK9" s="34"/>
      <c r="AL9" s="27"/>
    </row>
    <row r="10" spans="1:39" x14ac:dyDescent="0.2">
      <c r="G10" s="34">
        <f>'Black (Cleaned)'!G9</f>
        <v>45559.116145329135</v>
      </c>
      <c r="H10" s="27">
        <f>'Black (Cleaned)'!Q9</f>
        <v>4032</v>
      </c>
      <c r="I10" s="11" t="str">
        <f t="shared" si="0"/>
        <v>2024-09</v>
      </c>
      <c r="J10" s="11" t="str">
        <f t="shared" si="1"/>
        <v>2024-05</v>
      </c>
      <c r="K10" s="11"/>
      <c r="L10" s="42">
        <f t="shared" si="3"/>
        <v>5</v>
      </c>
      <c r="M10" s="36">
        <v>45413</v>
      </c>
      <c r="N10" s="27">
        <f t="shared" si="2"/>
        <v>116472</v>
      </c>
      <c r="P10" s="161" t="s">
        <v>60</v>
      </c>
      <c r="Q10" s="163">
        <v>188781</v>
      </c>
      <c r="R10" s="164">
        <v>128220</v>
      </c>
      <c r="S10" s="164">
        <v>122870</v>
      </c>
      <c r="T10" s="164">
        <v>89010</v>
      </c>
      <c r="U10" s="164">
        <v>113131</v>
      </c>
      <c r="V10" s="164">
        <v>102145</v>
      </c>
      <c r="W10" s="164">
        <v>73332</v>
      </c>
      <c r="X10" s="164">
        <v>86770</v>
      </c>
      <c r="Y10" s="164">
        <v>111564</v>
      </c>
      <c r="Z10" s="164">
        <v>128256</v>
      </c>
      <c r="AA10" s="164">
        <v>163313</v>
      </c>
      <c r="AB10" s="164">
        <v>206038</v>
      </c>
      <c r="AC10" s="165">
        <v>1513430</v>
      </c>
      <c r="AG10" s="11"/>
      <c r="AH10" s="44"/>
      <c r="AI10" s="44"/>
      <c r="AK10" s="34"/>
      <c r="AL10" s="27"/>
    </row>
    <row r="11" spans="1:39" x14ac:dyDescent="0.2">
      <c r="G11" s="34">
        <f>'Black (Cleaned)'!G10</f>
        <v>45558.510111578929</v>
      </c>
      <c r="H11" s="27">
        <f>'Black (Cleaned)'!Q10</f>
        <v>3511</v>
      </c>
      <c r="I11" s="11" t="str">
        <f t="shared" si="0"/>
        <v>2024-09</v>
      </c>
      <c r="J11" s="11" t="str">
        <f t="shared" si="1"/>
        <v>2024-04</v>
      </c>
      <c r="K11" s="11"/>
      <c r="L11" s="42">
        <f t="shared" si="3"/>
        <v>6</v>
      </c>
      <c r="M11" s="36">
        <v>45383</v>
      </c>
      <c r="N11" s="27">
        <f t="shared" si="2"/>
        <v>105989</v>
      </c>
      <c r="P11" s="161" t="s">
        <v>61</v>
      </c>
      <c r="Q11" s="163">
        <v>205208</v>
      </c>
      <c r="R11" s="164">
        <v>134180</v>
      </c>
      <c r="S11" s="164">
        <v>123627</v>
      </c>
      <c r="T11" s="164">
        <v>105989</v>
      </c>
      <c r="U11" s="164">
        <v>116472</v>
      </c>
      <c r="V11" s="164">
        <v>100669</v>
      </c>
      <c r="W11" s="164">
        <v>88716</v>
      </c>
      <c r="X11" s="164">
        <v>90886</v>
      </c>
      <c r="Y11" s="164">
        <v>112872</v>
      </c>
      <c r="Z11" s="164"/>
      <c r="AA11" s="164"/>
      <c r="AB11" s="164"/>
      <c r="AC11" s="165">
        <v>1078619</v>
      </c>
      <c r="AG11" s="11"/>
      <c r="AH11" s="44"/>
      <c r="AI11" s="44"/>
      <c r="AK11" s="34"/>
      <c r="AL11" s="27"/>
    </row>
    <row r="12" spans="1:39" x14ac:dyDescent="0.2">
      <c r="G12" s="34">
        <f>'Black (Cleaned)'!G11</f>
        <v>45555.590968850658</v>
      </c>
      <c r="H12" s="27">
        <f>'Black (Cleaned)'!Q11</f>
        <v>3740</v>
      </c>
      <c r="I12" s="11" t="str">
        <f t="shared" si="0"/>
        <v>2024-09</v>
      </c>
      <c r="J12" s="11" t="str">
        <f t="shared" si="1"/>
        <v>2024-03</v>
      </c>
      <c r="K12" s="11"/>
      <c r="L12" s="42">
        <f t="shared" si="3"/>
        <v>7</v>
      </c>
      <c r="M12" s="36">
        <v>45352</v>
      </c>
      <c r="N12" s="27">
        <f t="shared" si="2"/>
        <v>123627</v>
      </c>
      <c r="P12" s="162" t="s">
        <v>57</v>
      </c>
      <c r="Q12" s="166">
        <v>696429</v>
      </c>
      <c r="R12" s="167">
        <v>490607</v>
      </c>
      <c r="S12" s="167">
        <v>477460</v>
      </c>
      <c r="T12" s="167">
        <v>372131</v>
      </c>
      <c r="U12" s="167">
        <v>421588</v>
      </c>
      <c r="V12" s="167">
        <v>388310</v>
      </c>
      <c r="W12" s="167">
        <v>308457</v>
      </c>
      <c r="X12" s="167">
        <v>333317.5</v>
      </c>
      <c r="Y12" s="167">
        <v>440879</v>
      </c>
      <c r="Z12" s="167">
        <v>350321</v>
      </c>
      <c r="AA12" s="167">
        <v>473121</v>
      </c>
      <c r="AB12" s="167">
        <v>612775</v>
      </c>
      <c r="AC12" s="168">
        <v>5365395.5</v>
      </c>
      <c r="AG12" s="11"/>
      <c r="AH12" s="44"/>
      <c r="AI12" s="44"/>
      <c r="AK12" s="34"/>
      <c r="AL12" s="27"/>
    </row>
    <row r="13" spans="1:39" x14ac:dyDescent="0.2">
      <c r="G13" s="34">
        <f>'Black (Cleaned)'!G12</f>
        <v>45555.058430192919</v>
      </c>
      <c r="H13" s="27">
        <f>'Black (Cleaned)'!Q12</f>
        <v>3367</v>
      </c>
      <c r="I13" s="11" t="str">
        <f t="shared" si="0"/>
        <v>2024-09</v>
      </c>
      <c r="J13" s="11" t="str">
        <f t="shared" si="1"/>
        <v>2024-02</v>
      </c>
      <c r="K13" s="11"/>
      <c r="L13" s="42">
        <f t="shared" si="3"/>
        <v>8</v>
      </c>
      <c r="M13" s="36">
        <v>45323</v>
      </c>
      <c r="N13" s="27">
        <f t="shared" si="2"/>
        <v>134180</v>
      </c>
      <c r="AG13" s="11"/>
      <c r="AH13" s="44"/>
      <c r="AI13" s="44"/>
      <c r="AK13" s="34"/>
      <c r="AL13" s="27"/>
    </row>
    <row r="14" spans="1:39" x14ac:dyDescent="0.2">
      <c r="G14" s="34">
        <f>'Black (Cleaned)'!G13</f>
        <v>45554.474778797055</v>
      </c>
      <c r="H14" s="27">
        <f>'Black (Cleaned)'!Q13</f>
        <v>3264</v>
      </c>
      <c r="I14" s="11" t="str">
        <f t="shared" si="0"/>
        <v>2024-09</v>
      </c>
      <c r="J14" s="11" t="str">
        <f t="shared" si="1"/>
        <v>2024-01</v>
      </c>
      <c r="K14" s="11"/>
      <c r="L14" s="42">
        <f t="shared" si="3"/>
        <v>9</v>
      </c>
      <c r="M14" s="36">
        <v>45292</v>
      </c>
      <c r="N14" s="27">
        <f t="shared" si="2"/>
        <v>205208</v>
      </c>
      <c r="AG14" s="11"/>
      <c r="AH14" s="44"/>
      <c r="AI14" s="44"/>
      <c r="AK14" s="34"/>
      <c r="AL14" s="27"/>
    </row>
    <row r="15" spans="1:39" x14ac:dyDescent="0.2">
      <c r="G15" s="34">
        <f>'Black (Cleaned)'!G14</f>
        <v>45553.866817659</v>
      </c>
      <c r="H15" s="27">
        <f>'Black (Cleaned)'!Q14</f>
        <v>3735</v>
      </c>
      <c r="I15" s="11" t="str">
        <f t="shared" si="0"/>
        <v>2024-09</v>
      </c>
      <c r="J15" s="11" t="str">
        <f t="shared" si="1"/>
        <v>2023-12</v>
      </c>
      <c r="K15" s="11"/>
      <c r="L15" s="42">
        <f t="shared" si="3"/>
        <v>10</v>
      </c>
      <c r="M15" s="36">
        <v>45261</v>
      </c>
      <c r="N15" s="27">
        <f t="shared" si="2"/>
        <v>206038</v>
      </c>
      <c r="AG15" s="11"/>
      <c r="AH15" s="44"/>
      <c r="AI15" s="44"/>
      <c r="AK15" s="34"/>
      <c r="AL15" s="27"/>
    </row>
    <row r="16" spans="1:39" x14ac:dyDescent="0.2">
      <c r="G16" s="34">
        <f>'Black (Cleaned)'!G15</f>
        <v>45553.260496948227</v>
      </c>
      <c r="H16" s="27">
        <f>'Black (Cleaned)'!Q15</f>
        <v>3338</v>
      </c>
      <c r="I16" s="11" t="str">
        <f t="shared" si="0"/>
        <v>2024-09</v>
      </c>
      <c r="J16" s="11" t="str">
        <f t="shared" si="1"/>
        <v>2023-11</v>
      </c>
      <c r="K16" s="11"/>
      <c r="L16" s="42">
        <f t="shared" si="3"/>
        <v>11</v>
      </c>
      <c r="M16" s="36">
        <v>45231</v>
      </c>
      <c r="N16" s="27">
        <f t="shared" si="2"/>
        <v>163313</v>
      </c>
      <c r="AG16" s="11"/>
      <c r="AH16" s="44"/>
      <c r="AI16" s="44"/>
      <c r="AK16" s="34"/>
      <c r="AL16" s="27"/>
    </row>
    <row r="17" spans="7:38" x14ac:dyDescent="0.2">
      <c r="G17" s="34">
        <f>'Black (Cleaned)'!G16</f>
        <v>45552.72061932864</v>
      </c>
      <c r="H17" s="27">
        <f>'Black (Cleaned)'!Q16</f>
        <v>3890</v>
      </c>
      <c r="I17" s="11" t="str">
        <f t="shared" si="0"/>
        <v>2024-09</v>
      </c>
      <c r="J17" s="11" t="str">
        <f t="shared" si="1"/>
        <v>2023-10</v>
      </c>
      <c r="K17" s="11"/>
      <c r="L17" s="42">
        <f t="shared" si="3"/>
        <v>12</v>
      </c>
      <c r="M17" s="36">
        <v>45200</v>
      </c>
      <c r="N17" s="27">
        <f t="shared" si="2"/>
        <v>128256</v>
      </c>
      <c r="AG17" s="11"/>
      <c r="AH17" s="44"/>
      <c r="AI17" s="44"/>
      <c r="AK17" s="34"/>
      <c r="AL17" s="27"/>
    </row>
    <row r="18" spans="7:38" x14ac:dyDescent="0.2">
      <c r="G18" s="34">
        <f>'Black (Cleaned)'!G17</f>
        <v>45552.18118344387</v>
      </c>
      <c r="H18" s="27">
        <f>'Black (Cleaned)'!Q17</f>
        <v>3352</v>
      </c>
      <c r="I18" s="11" t="str">
        <f t="shared" si="0"/>
        <v>2024-09</v>
      </c>
      <c r="J18" s="11" t="str">
        <f t="shared" si="1"/>
        <v>2023-09</v>
      </c>
      <c r="K18" s="11"/>
      <c r="L18" s="42">
        <f t="shared" si="3"/>
        <v>13</v>
      </c>
      <c r="M18" s="36">
        <v>45170</v>
      </c>
      <c r="N18" s="27">
        <f t="shared" si="2"/>
        <v>111564</v>
      </c>
      <c r="AG18" s="11"/>
      <c r="AH18" s="44"/>
      <c r="AI18" s="44"/>
      <c r="AK18" s="34"/>
      <c r="AL18" s="27"/>
    </row>
    <row r="19" spans="7:38" x14ac:dyDescent="0.2">
      <c r="G19" s="34">
        <f>'Black (Cleaned)'!G18</f>
        <v>45551.608152787907</v>
      </c>
      <c r="H19" s="27">
        <f>'Black (Cleaned)'!Q18</f>
        <v>3327</v>
      </c>
      <c r="I19" s="11" t="str">
        <f t="shared" si="0"/>
        <v>2024-09</v>
      </c>
      <c r="J19" s="11" t="str">
        <f t="shared" si="1"/>
        <v>2023-08</v>
      </c>
      <c r="K19" s="11"/>
      <c r="L19" s="42">
        <f t="shared" si="3"/>
        <v>14</v>
      </c>
      <c r="M19" s="36">
        <v>45139</v>
      </c>
      <c r="N19" s="27">
        <f t="shared" si="2"/>
        <v>86770</v>
      </c>
      <c r="AG19" s="11"/>
      <c r="AH19" s="44"/>
      <c r="AI19" s="44"/>
      <c r="AK19" s="34"/>
      <c r="AL19" s="27"/>
    </row>
    <row r="20" spans="7:38" x14ac:dyDescent="0.2">
      <c r="G20" s="34">
        <f>'Black (Cleaned)'!G19</f>
        <v>45551.059048754651</v>
      </c>
      <c r="H20" s="27">
        <f>'Black (Cleaned)'!Q19</f>
        <v>3690</v>
      </c>
      <c r="I20" s="11" t="str">
        <f t="shared" si="0"/>
        <v>2024-09</v>
      </c>
      <c r="J20" s="11" t="str">
        <f t="shared" si="1"/>
        <v>2023-07</v>
      </c>
      <c r="K20" s="11"/>
      <c r="L20" s="42">
        <f t="shared" si="3"/>
        <v>15</v>
      </c>
      <c r="M20" s="36">
        <v>45108</v>
      </c>
      <c r="N20" s="27">
        <f t="shared" si="2"/>
        <v>73332</v>
      </c>
      <c r="AG20" s="11"/>
      <c r="AH20" s="44"/>
      <c r="AI20" s="44"/>
      <c r="AK20" s="34"/>
      <c r="AL20" s="27"/>
    </row>
    <row r="21" spans="7:38" ht="15.75" customHeight="1" x14ac:dyDescent="0.2">
      <c r="G21" s="34">
        <f>'Black (Cleaned)'!G20</f>
        <v>45548.77992262083</v>
      </c>
      <c r="H21" s="27">
        <f>'Black (Cleaned)'!Q20</f>
        <v>3655</v>
      </c>
      <c r="I21" s="11" t="str">
        <f t="shared" si="0"/>
        <v>2024-09</v>
      </c>
      <c r="J21" s="11" t="str">
        <f t="shared" si="1"/>
        <v>2023-06</v>
      </c>
      <c r="K21" s="11"/>
      <c r="L21" s="42">
        <f t="shared" si="3"/>
        <v>16</v>
      </c>
      <c r="M21" s="36">
        <v>45078</v>
      </c>
      <c r="N21" s="27">
        <f t="shared" si="2"/>
        <v>102145</v>
      </c>
      <c r="AG21" s="11"/>
      <c r="AH21" s="44"/>
      <c r="AI21" s="44"/>
      <c r="AK21" s="34"/>
      <c r="AL21" s="27"/>
    </row>
    <row r="22" spans="7:38" ht="15.75" customHeight="1" x14ac:dyDescent="0.2">
      <c r="G22" s="34">
        <f>'Black (Cleaned)'!G21</f>
        <v>45548.18144691913</v>
      </c>
      <c r="H22" s="27">
        <f>'Black (Cleaned)'!Q21</f>
        <v>3607</v>
      </c>
      <c r="I22" s="11" t="str">
        <f t="shared" si="0"/>
        <v>2024-09</v>
      </c>
      <c r="J22" s="11" t="str">
        <f t="shared" si="1"/>
        <v>2023-05</v>
      </c>
      <c r="K22" s="11"/>
      <c r="L22" s="42">
        <f t="shared" si="3"/>
        <v>17</v>
      </c>
      <c r="M22" s="36">
        <v>45047</v>
      </c>
      <c r="N22" s="27">
        <f t="shared" si="2"/>
        <v>113131</v>
      </c>
      <c r="AG22" s="11"/>
      <c r="AH22" s="44"/>
      <c r="AI22" s="44"/>
      <c r="AK22" s="34"/>
      <c r="AL22" s="27"/>
    </row>
    <row r="23" spans="7:38" ht="15.75" customHeight="1" x14ac:dyDescent="0.2">
      <c r="G23" s="34">
        <f>'Black (Cleaned)'!G22</f>
        <v>45547.579273437157</v>
      </c>
      <c r="H23" s="27">
        <f>'Black (Cleaned)'!Q22</f>
        <v>3246</v>
      </c>
      <c r="I23" s="11" t="str">
        <f t="shared" si="0"/>
        <v>2024-09</v>
      </c>
      <c r="J23" s="11" t="str">
        <f t="shared" si="1"/>
        <v>2023-04</v>
      </c>
      <c r="K23" s="11"/>
      <c r="L23" s="42">
        <f t="shared" si="3"/>
        <v>18</v>
      </c>
      <c r="M23" s="36">
        <v>45017</v>
      </c>
      <c r="N23" s="27">
        <f t="shared" si="2"/>
        <v>89010</v>
      </c>
      <c r="AG23" s="11"/>
      <c r="AH23" s="44"/>
      <c r="AI23" s="44"/>
      <c r="AK23" s="34"/>
      <c r="AL23" s="27"/>
    </row>
    <row r="24" spans="7:38" ht="15.75" customHeight="1" x14ac:dyDescent="0.2">
      <c r="G24" s="34">
        <f>'Black (Cleaned)'!G23</f>
        <v>45547.015128991559</v>
      </c>
      <c r="H24" s="27">
        <f>'Black (Cleaned)'!Q23</f>
        <v>3599</v>
      </c>
      <c r="I24" s="11" t="str">
        <f t="shared" si="0"/>
        <v>2024-09</v>
      </c>
      <c r="J24" s="11" t="str">
        <f t="shared" si="1"/>
        <v>2023-03</v>
      </c>
      <c r="K24" s="11"/>
      <c r="L24" s="42">
        <f t="shared" si="3"/>
        <v>19</v>
      </c>
      <c r="M24" s="36">
        <v>44986</v>
      </c>
      <c r="N24" s="27">
        <f t="shared" si="2"/>
        <v>122870</v>
      </c>
      <c r="AG24" s="11"/>
      <c r="AH24" s="44"/>
      <c r="AI24" s="44"/>
      <c r="AK24" s="34"/>
      <c r="AL24" s="27"/>
    </row>
    <row r="25" spans="7:38" ht="15.75" customHeight="1" x14ac:dyDescent="0.2">
      <c r="G25" s="34">
        <f>'Black (Cleaned)'!G24</f>
        <v>45546.426615914606</v>
      </c>
      <c r="H25" s="27">
        <f>'Black (Cleaned)'!Q24</f>
        <v>3681</v>
      </c>
      <c r="I25" s="11" t="str">
        <f t="shared" si="0"/>
        <v>2024-09</v>
      </c>
      <c r="J25" s="11" t="str">
        <f t="shared" si="1"/>
        <v>2023-02</v>
      </c>
      <c r="K25" s="11"/>
      <c r="L25" s="42">
        <f t="shared" si="3"/>
        <v>20</v>
      </c>
      <c r="M25" s="36">
        <v>44958</v>
      </c>
      <c r="N25" s="27">
        <f t="shared" si="2"/>
        <v>128220</v>
      </c>
      <c r="AG25" s="11"/>
      <c r="AH25" s="44"/>
      <c r="AI25" s="44"/>
      <c r="AK25" s="34"/>
      <c r="AL25" s="27"/>
    </row>
    <row r="26" spans="7:38" ht="15.75" customHeight="1" x14ac:dyDescent="0.2">
      <c r="G26" s="34">
        <f>'Black (Cleaned)'!G25</f>
        <v>45545.82123153533</v>
      </c>
      <c r="H26" s="27">
        <f>'Black (Cleaned)'!Q25</f>
        <v>3408</v>
      </c>
      <c r="I26" s="11" t="str">
        <f t="shared" si="0"/>
        <v>2024-09</v>
      </c>
      <c r="J26" s="11" t="str">
        <f t="shared" si="1"/>
        <v>2023-01</v>
      </c>
      <c r="K26" s="11"/>
      <c r="L26" s="42">
        <f t="shared" si="3"/>
        <v>21</v>
      </c>
      <c r="M26" s="36">
        <v>44927</v>
      </c>
      <c r="N26" s="27">
        <f t="shared" si="2"/>
        <v>188781</v>
      </c>
      <c r="AG26" s="11"/>
      <c r="AH26" s="44"/>
      <c r="AI26" s="44"/>
      <c r="AK26" s="34"/>
      <c r="AL26" s="27"/>
    </row>
    <row r="27" spans="7:38" ht="15.75" customHeight="1" x14ac:dyDescent="0.2">
      <c r="G27" s="34">
        <f>'Black (Cleaned)'!G26</f>
        <v>45545.25526598229</v>
      </c>
      <c r="H27" s="27">
        <f>'Black (Cleaned)'!Q26</f>
        <v>3208</v>
      </c>
      <c r="I27" s="11" t="str">
        <f t="shared" si="0"/>
        <v>2024-09</v>
      </c>
      <c r="J27" s="11" t="str">
        <f t="shared" si="1"/>
        <v>2022-12</v>
      </c>
      <c r="K27" s="11"/>
      <c r="L27" s="42">
        <f t="shared" si="3"/>
        <v>22</v>
      </c>
      <c r="M27" s="36">
        <v>44896</v>
      </c>
      <c r="N27" s="27">
        <f t="shared" si="2"/>
        <v>199766</v>
      </c>
      <c r="AG27" s="11"/>
      <c r="AH27" s="44"/>
      <c r="AI27" s="44"/>
      <c r="AK27" s="34"/>
      <c r="AL27" s="27"/>
    </row>
    <row r="28" spans="7:38" ht="15.75" customHeight="1" x14ac:dyDescent="0.2">
      <c r="G28" s="34">
        <f>'Black (Cleaned)'!G27</f>
        <v>45544.716102886865</v>
      </c>
      <c r="H28" s="27">
        <f>'Black (Cleaned)'!Q27</f>
        <v>3272</v>
      </c>
      <c r="I28" s="11" t="str">
        <f t="shared" si="0"/>
        <v>2024-09</v>
      </c>
      <c r="J28" s="11" t="str">
        <f t="shared" si="1"/>
        <v>2022-11</v>
      </c>
      <c r="K28" s="11"/>
      <c r="L28" s="42">
        <f t="shared" si="3"/>
        <v>23</v>
      </c>
      <c r="M28" s="36">
        <v>44866</v>
      </c>
      <c r="N28" s="27">
        <f t="shared" si="2"/>
        <v>163412</v>
      </c>
      <c r="AG28" s="11"/>
      <c r="AH28" s="44"/>
      <c r="AI28" s="44"/>
      <c r="AK28" s="34"/>
      <c r="AL28" s="27"/>
    </row>
    <row r="29" spans="7:38" ht="15.75" customHeight="1" x14ac:dyDescent="0.2">
      <c r="G29" s="34">
        <f>'Black (Cleaned)'!G28</f>
        <v>45544.152930147313</v>
      </c>
      <c r="H29" s="27">
        <f>'Black (Cleaned)'!Q28</f>
        <v>3424</v>
      </c>
      <c r="I29" s="11" t="str">
        <f t="shared" si="0"/>
        <v>2024-09</v>
      </c>
      <c r="J29" s="11" t="str">
        <f t="shared" si="1"/>
        <v>2022-10</v>
      </c>
      <c r="K29" s="11"/>
      <c r="L29" s="42">
        <f t="shared" si="3"/>
        <v>24</v>
      </c>
      <c r="M29" s="36">
        <v>44835</v>
      </c>
      <c r="N29" s="27">
        <f t="shared" si="2"/>
        <v>116187</v>
      </c>
      <c r="AG29" s="11"/>
      <c r="AH29" s="44"/>
      <c r="AI29" s="44"/>
      <c r="AK29" s="34"/>
      <c r="AL29" s="27"/>
    </row>
    <row r="30" spans="7:38" ht="15.75" customHeight="1" x14ac:dyDescent="0.2">
      <c r="G30" s="34">
        <f>'Black (Cleaned)'!G29</f>
        <v>45541.97381513202</v>
      </c>
      <c r="H30" s="27">
        <f>'Black (Cleaned)'!Q29</f>
        <v>3295</v>
      </c>
      <c r="I30" s="11" t="str">
        <f t="shared" si="0"/>
        <v>2024-09</v>
      </c>
      <c r="J30" s="11" t="str">
        <f t="shared" si="1"/>
        <v>2022-09</v>
      </c>
      <c r="K30" s="11"/>
      <c r="L30" s="42">
        <f t="shared" si="3"/>
        <v>25</v>
      </c>
      <c r="M30" s="36">
        <v>44805</v>
      </c>
      <c r="N30" s="27">
        <f t="shared" si="2"/>
        <v>112346</v>
      </c>
      <c r="AG30" s="11"/>
      <c r="AH30" s="44"/>
      <c r="AI30" s="44"/>
      <c r="AK30" s="34"/>
      <c r="AL30" s="27"/>
    </row>
    <row r="31" spans="7:38" ht="15.75" customHeight="1" x14ac:dyDescent="0.2">
      <c r="G31" s="34">
        <f>'Black (Cleaned)'!G30</f>
        <v>45541.390326885121</v>
      </c>
      <c r="H31" s="27">
        <f>'Black (Cleaned)'!Q30</f>
        <v>3512</v>
      </c>
      <c r="I31" s="11" t="str">
        <f t="shared" si="0"/>
        <v>2024-09</v>
      </c>
      <c r="J31" s="11" t="str">
        <f t="shared" si="1"/>
        <v>2022-08</v>
      </c>
      <c r="K31" s="11"/>
      <c r="L31" s="42">
        <f t="shared" si="3"/>
        <v>26</v>
      </c>
      <c r="M31" s="36">
        <v>44774</v>
      </c>
      <c r="N31" s="27">
        <f t="shared" si="2"/>
        <v>84181</v>
      </c>
      <c r="AG31" s="11"/>
      <c r="AH31" s="44"/>
      <c r="AI31" s="44"/>
      <c r="AK31" s="34"/>
      <c r="AL31" s="27"/>
    </row>
    <row r="32" spans="7:38" ht="15.75" customHeight="1" x14ac:dyDescent="0.2">
      <c r="G32" s="34">
        <f>'Black (Cleaned)'!G31</f>
        <v>45540.793085229743</v>
      </c>
      <c r="H32" s="27">
        <f>'Black (Cleaned)'!Q31</f>
        <v>3398</v>
      </c>
      <c r="I32" s="11" t="str">
        <f t="shared" si="0"/>
        <v>2024-09</v>
      </c>
      <c r="J32" s="11" t="str">
        <f t="shared" si="1"/>
        <v>2022-07</v>
      </c>
      <c r="K32" s="11"/>
      <c r="L32" s="42">
        <f t="shared" si="3"/>
        <v>27</v>
      </c>
      <c r="M32" s="36">
        <v>44743</v>
      </c>
      <c r="N32" s="27">
        <f t="shared" si="2"/>
        <v>74539</v>
      </c>
      <c r="AG32" s="11"/>
      <c r="AH32" s="44"/>
      <c r="AI32" s="44"/>
      <c r="AK32" s="34"/>
      <c r="AL32" s="27"/>
    </row>
    <row r="33" spans="7:38" ht="15.75" customHeight="1" x14ac:dyDescent="0.2">
      <c r="G33" s="34">
        <f>'Black (Cleaned)'!G32</f>
        <v>45540.246249801792</v>
      </c>
      <c r="H33" s="27">
        <f>'Black (Cleaned)'!Q32</f>
        <v>3049</v>
      </c>
      <c r="I33" s="11" t="str">
        <f t="shared" si="0"/>
        <v>2024-09</v>
      </c>
      <c r="J33" s="11" t="str">
        <f t="shared" si="1"/>
        <v>2022-06</v>
      </c>
      <c r="K33" s="11"/>
      <c r="L33" s="42">
        <f t="shared" si="3"/>
        <v>28</v>
      </c>
      <c r="M33" s="36">
        <v>44713</v>
      </c>
      <c r="N33" s="27">
        <f t="shared" si="2"/>
        <v>98843</v>
      </c>
      <c r="AG33" s="11"/>
      <c r="AH33" s="44"/>
      <c r="AI33" s="44"/>
      <c r="AK33" s="34"/>
      <c r="AL33" s="27"/>
    </row>
    <row r="34" spans="7:38" ht="15.75" customHeight="1" x14ac:dyDescent="0.2">
      <c r="G34" s="34">
        <f>'Black (Cleaned)'!G33</f>
        <v>45539.653257542617</v>
      </c>
      <c r="H34" s="27">
        <f>'Black (Cleaned)'!Q33</f>
        <v>3401</v>
      </c>
      <c r="I34" s="11" t="str">
        <f t="shared" si="0"/>
        <v>2024-09</v>
      </c>
      <c r="J34" s="11" t="str">
        <f t="shared" si="1"/>
        <v>2022-05</v>
      </c>
      <c r="K34" s="11"/>
      <c r="L34" s="42">
        <f t="shared" si="3"/>
        <v>29</v>
      </c>
      <c r="M34" s="36">
        <v>44682</v>
      </c>
      <c r="N34" s="27">
        <f t="shared" si="2"/>
        <v>96735</v>
      </c>
      <c r="AG34" s="11"/>
      <c r="AH34" s="44"/>
      <c r="AI34" s="44"/>
      <c r="AK34" s="34"/>
      <c r="AL34" s="27"/>
    </row>
    <row r="35" spans="7:38" ht="15.75" customHeight="1" x14ac:dyDescent="0.2">
      <c r="G35" s="34">
        <f>'Black (Cleaned)'!G34</f>
        <v>45539.075347453749</v>
      </c>
      <c r="H35" s="27">
        <f>'Black (Cleaned)'!Q34</f>
        <v>2963</v>
      </c>
      <c r="I35" s="11" t="str">
        <f t="shared" si="0"/>
        <v>2024-09</v>
      </c>
      <c r="J35" s="11" t="str">
        <f t="shared" si="1"/>
        <v>2022-04</v>
      </c>
      <c r="K35" s="11"/>
      <c r="L35" s="42">
        <f t="shared" si="3"/>
        <v>30</v>
      </c>
      <c r="M35" s="36">
        <v>44652</v>
      </c>
      <c r="N35" s="27">
        <f t="shared" si="2"/>
        <v>88678</v>
      </c>
      <c r="AG35" s="11"/>
      <c r="AH35" s="44"/>
      <c r="AI35" s="44"/>
      <c r="AK35" s="34"/>
      <c r="AL35" s="27"/>
    </row>
    <row r="36" spans="7:38" ht="15.75" customHeight="1" x14ac:dyDescent="0.2">
      <c r="G36" s="34">
        <f>'Black (Cleaned)'!G35</f>
        <v>45538.509226260612</v>
      </c>
      <c r="H36" s="27">
        <f>'Black (Cleaned)'!Q35</f>
        <v>3089</v>
      </c>
      <c r="I36" s="11" t="str">
        <f t="shared" si="0"/>
        <v>2024-09</v>
      </c>
      <c r="J36" s="11" t="str">
        <f t="shared" si="1"/>
        <v>2022-03</v>
      </c>
      <c r="K36" s="11"/>
      <c r="L36" s="42">
        <f t="shared" si="3"/>
        <v>31</v>
      </c>
      <c r="M36" s="36">
        <v>44621</v>
      </c>
      <c r="N36" s="27">
        <f t="shared" si="2"/>
        <v>122690</v>
      </c>
      <c r="AG36" s="11"/>
      <c r="AH36" s="44"/>
      <c r="AI36" s="44"/>
      <c r="AK36" s="34"/>
      <c r="AL36" s="27"/>
    </row>
    <row r="37" spans="7:38" ht="15.75" customHeight="1" x14ac:dyDescent="0.2">
      <c r="G37" s="34">
        <f>'Black (Cleaned)'!G36</f>
        <v>45537.979751553954</v>
      </c>
      <c r="H37" s="27">
        <f>'Black (Cleaned)'!Q36</f>
        <v>2637</v>
      </c>
      <c r="I37" s="11" t="str">
        <f t="shared" si="0"/>
        <v>2024-09</v>
      </c>
      <c r="J37" s="11" t="str">
        <f t="shared" si="1"/>
        <v>2022-02</v>
      </c>
      <c r="K37" s="11"/>
      <c r="L37" s="42">
        <f t="shared" si="3"/>
        <v>32</v>
      </c>
      <c r="M37" s="36">
        <v>44593</v>
      </c>
      <c r="N37" s="27">
        <f t="shared" si="2"/>
        <v>112402</v>
      </c>
      <c r="AG37" s="11"/>
      <c r="AH37" s="44"/>
      <c r="AI37" s="44"/>
      <c r="AK37" s="34"/>
      <c r="AL37" s="27"/>
    </row>
    <row r="38" spans="7:38" ht="15.75" customHeight="1" x14ac:dyDescent="0.2">
      <c r="G38" s="34">
        <f>'Black (Cleaned)'!G37</f>
        <v>45537.411382967744</v>
      </c>
      <c r="H38" s="27">
        <f>'Black (Cleaned)'!Q37</f>
        <v>3107</v>
      </c>
      <c r="I38" s="11" t="str">
        <f t="shared" si="0"/>
        <v>2024-09</v>
      </c>
      <c r="J38" s="11" t="str">
        <f t="shared" si="1"/>
        <v>2022-01</v>
      </c>
      <c r="K38" s="11"/>
      <c r="L38" s="42">
        <f t="shared" si="3"/>
        <v>33</v>
      </c>
      <c r="M38" s="36">
        <v>44562</v>
      </c>
      <c r="N38" s="27">
        <f t="shared" si="2"/>
        <v>171166</v>
      </c>
      <c r="AG38" s="11"/>
      <c r="AH38" s="44"/>
      <c r="AI38" s="44"/>
      <c r="AK38" s="34"/>
      <c r="AL38" s="27"/>
    </row>
    <row r="39" spans="7:38" ht="15.75" customHeight="1" x14ac:dyDescent="0.2">
      <c r="G39" s="34">
        <f>'Black (Cleaned)'!G38</f>
        <v>45534.497399395899</v>
      </c>
      <c r="H39" s="27">
        <f>'Black (Cleaned)'!Q38</f>
        <v>3189</v>
      </c>
      <c r="I39" s="11" t="str">
        <f t="shared" si="0"/>
        <v>2024-08</v>
      </c>
      <c r="J39" s="11" t="str">
        <f t="shared" si="1"/>
        <v>2021-12</v>
      </c>
      <c r="K39" s="11"/>
      <c r="L39" s="42">
        <f t="shared" si="3"/>
        <v>34</v>
      </c>
      <c r="M39" s="36">
        <v>44531</v>
      </c>
      <c r="N39" s="27">
        <f t="shared" si="2"/>
        <v>206971</v>
      </c>
      <c r="AG39" s="11"/>
      <c r="AH39" s="44"/>
      <c r="AI39" s="44"/>
      <c r="AK39" s="34"/>
      <c r="AL39" s="27"/>
    </row>
    <row r="40" spans="7:38" ht="15.75" customHeight="1" x14ac:dyDescent="0.2">
      <c r="G40" s="34">
        <f>'Black (Cleaned)'!G39</f>
        <v>45533.88937343064</v>
      </c>
      <c r="H40" s="27">
        <f>'Black (Cleaned)'!Q39</f>
        <v>2577</v>
      </c>
      <c r="I40" s="11" t="str">
        <f t="shared" si="0"/>
        <v>2024-08</v>
      </c>
      <c r="J40" s="11" t="str">
        <f t="shared" si="1"/>
        <v>2021-11</v>
      </c>
      <c r="K40" s="11"/>
      <c r="L40" s="42">
        <f t="shared" si="3"/>
        <v>35</v>
      </c>
      <c r="M40" s="36">
        <v>44501</v>
      </c>
      <c r="N40" s="27">
        <f t="shared" si="2"/>
        <v>146396</v>
      </c>
      <c r="AG40" s="11"/>
      <c r="AH40" s="44"/>
      <c r="AI40" s="44"/>
      <c r="AK40" s="34"/>
      <c r="AL40" s="27"/>
    </row>
    <row r="41" spans="7:38" ht="15.75" customHeight="1" x14ac:dyDescent="0.2">
      <c r="G41" s="34">
        <f>'Black (Cleaned)'!G40</f>
        <v>45533.290415336465</v>
      </c>
      <c r="H41" s="27">
        <f>'Black (Cleaned)'!Q40</f>
        <v>2819</v>
      </c>
      <c r="I41" s="11" t="str">
        <f t="shared" si="0"/>
        <v>2024-08</v>
      </c>
      <c r="J41" s="11" t="str">
        <f t="shared" si="1"/>
        <v>2021-10</v>
      </c>
      <c r="K41" s="11"/>
      <c r="L41" s="42">
        <f t="shared" si="3"/>
        <v>36</v>
      </c>
      <c r="M41" s="36">
        <v>44470</v>
      </c>
      <c r="N41" s="27">
        <f t="shared" si="2"/>
        <v>105878</v>
      </c>
      <c r="AG41" s="11"/>
      <c r="AH41" s="44"/>
      <c r="AI41" s="44"/>
      <c r="AK41" s="34"/>
      <c r="AL41" s="27"/>
    </row>
    <row r="42" spans="7:38" ht="15.75" customHeight="1" x14ac:dyDescent="0.2">
      <c r="G42" s="34">
        <f>'Black (Cleaned)'!G41</f>
        <v>45532.718324735572</v>
      </c>
      <c r="H42" s="27">
        <f>'Black (Cleaned)'!Q41</f>
        <v>2962</v>
      </c>
      <c r="I42" s="11" t="str">
        <f t="shared" si="0"/>
        <v>2024-08</v>
      </c>
      <c r="J42" s="11" t="str">
        <f t="shared" si="1"/>
        <v>2021-09</v>
      </c>
      <c r="K42" s="11"/>
      <c r="L42" s="42">
        <f t="shared" si="3"/>
        <v>37</v>
      </c>
      <c r="M42" s="36">
        <v>44440</v>
      </c>
      <c r="N42" s="27" t="str">
        <f t="shared" si="2"/>
        <v>Out of Scope</v>
      </c>
      <c r="AK42" s="34"/>
      <c r="AL42" s="27"/>
    </row>
    <row r="43" spans="7:38" ht="15.75" customHeight="1" x14ac:dyDescent="0.2">
      <c r="G43" s="34">
        <f>'Black (Cleaned)'!G42</f>
        <v>45532.145695522675</v>
      </c>
      <c r="H43" s="27">
        <f>'Black (Cleaned)'!Q42</f>
        <v>3104</v>
      </c>
      <c r="I43" s="11" t="str">
        <f t="shared" si="0"/>
        <v>2024-08</v>
      </c>
      <c r="J43" s="11" t="str">
        <f t="shared" si="1"/>
        <v>2021-08</v>
      </c>
      <c r="K43" s="11"/>
      <c r="L43" s="42">
        <f t="shared" si="3"/>
        <v>38</v>
      </c>
      <c r="M43" s="36">
        <v>44409</v>
      </c>
      <c r="N43" s="27" t="str">
        <f t="shared" si="2"/>
        <v>Out of Scope</v>
      </c>
    </row>
    <row r="44" spans="7:38" ht="15.75" customHeight="1" x14ac:dyDescent="0.2">
      <c r="G44" s="34">
        <f>'Black (Cleaned)'!G43</f>
        <v>45531.608162523924</v>
      </c>
      <c r="H44" s="27">
        <f>'Black (Cleaned)'!Q43</f>
        <v>2436</v>
      </c>
      <c r="I44" s="11" t="str">
        <f t="shared" si="0"/>
        <v>2024-08</v>
      </c>
      <c r="J44" s="11" t="str">
        <f t="shared" si="1"/>
        <v>2021-07</v>
      </c>
      <c r="K44" s="11"/>
      <c r="L44" s="42">
        <f t="shared" si="3"/>
        <v>39</v>
      </c>
      <c r="M44" s="36">
        <v>44378</v>
      </c>
      <c r="N44" s="27" t="str">
        <f t="shared" si="2"/>
        <v>Out of Scope</v>
      </c>
    </row>
    <row r="45" spans="7:38" ht="15.75" customHeight="1" x14ac:dyDescent="0.2">
      <c r="G45" s="34">
        <f>'Black (Cleaned)'!G44</f>
        <v>45531.019388722489</v>
      </c>
      <c r="H45" s="27">
        <f>'Black (Cleaned)'!Q44</f>
        <v>2715</v>
      </c>
      <c r="I45" s="11" t="str">
        <f t="shared" si="0"/>
        <v>2024-08</v>
      </c>
      <c r="J45" s="11" t="str">
        <f t="shared" si="1"/>
        <v>2021-06</v>
      </c>
      <c r="K45" s="11"/>
      <c r="L45" s="42">
        <f t="shared" si="3"/>
        <v>40</v>
      </c>
      <c r="M45" s="36">
        <v>44348</v>
      </c>
      <c r="N45" s="27" t="str">
        <f t="shared" si="2"/>
        <v>Out of Scope</v>
      </c>
    </row>
    <row r="46" spans="7:38" ht="15.75" customHeight="1" x14ac:dyDescent="0.2">
      <c r="G46" s="34">
        <f>'Black (Cleaned)'!G45</f>
        <v>45530.453854496402</v>
      </c>
      <c r="H46" s="27">
        <f>'Black (Cleaned)'!Q45</f>
        <v>2490</v>
      </c>
      <c r="I46" s="11" t="str">
        <f t="shared" si="0"/>
        <v>2024-08</v>
      </c>
      <c r="J46" s="11" t="str">
        <f t="shared" si="1"/>
        <v>2021-05</v>
      </c>
      <c r="K46" s="11"/>
      <c r="L46" s="42">
        <f t="shared" si="3"/>
        <v>41</v>
      </c>
      <c r="M46" s="36">
        <v>44317</v>
      </c>
      <c r="N46" s="27" t="str">
        <f t="shared" si="2"/>
        <v>Out of Scope</v>
      </c>
    </row>
    <row r="47" spans="7:38" ht="15.75" customHeight="1" x14ac:dyDescent="0.2">
      <c r="G47" s="34">
        <f>'Black (Cleaned)'!G46</f>
        <v>45527.607928542515</v>
      </c>
      <c r="H47" s="27">
        <f>'Black (Cleaned)'!Q46</f>
        <v>2811</v>
      </c>
      <c r="I47" s="11" t="str">
        <f t="shared" si="0"/>
        <v>2024-08</v>
      </c>
      <c r="J47" s="11" t="str">
        <f t="shared" si="1"/>
        <v>2021-04</v>
      </c>
      <c r="K47" s="11"/>
      <c r="L47" s="42">
        <f t="shared" si="3"/>
        <v>42</v>
      </c>
      <c r="M47" s="36">
        <v>44287</v>
      </c>
      <c r="N47" s="27" t="str">
        <f t="shared" si="2"/>
        <v>Out of Scope</v>
      </c>
    </row>
    <row r="48" spans="7:38" ht="15.75" customHeight="1" x14ac:dyDescent="0.2">
      <c r="G48" s="34">
        <f>'Black (Cleaned)'!G47</f>
        <v>45527.009961651718</v>
      </c>
      <c r="H48" s="27">
        <f>'Black (Cleaned)'!Q47</f>
        <v>2411</v>
      </c>
      <c r="I48" s="11" t="str">
        <f t="shared" si="0"/>
        <v>2024-08</v>
      </c>
      <c r="J48" s="11" t="str">
        <f t="shared" si="1"/>
        <v>2021-03</v>
      </c>
      <c r="K48" s="11"/>
      <c r="L48" s="42">
        <f t="shared" si="3"/>
        <v>43</v>
      </c>
      <c r="M48" s="36">
        <v>44256</v>
      </c>
      <c r="N48" s="27" t="str">
        <f t="shared" si="2"/>
        <v>Out of Scope</v>
      </c>
    </row>
    <row r="49" spans="7:14" ht="15.75" customHeight="1" x14ac:dyDescent="0.2">
      <c r="G49" s="34">
        <f>'Black (Cleaned)'!G48</f>
        <v>45526.403886182234</v>
      </c>
      <c r="H49" s="27">
        <f>'Black (Cleaned)'!Q48</f>
        <v>2803</v>
      </c>
      <c r="I49" s="11" t="str">
        <f t="shared" si="0"/>
        <v>2024-08</v>
      </c>
      <c r="J49" s="11" t="str">
        <f t="shared" si="1"/>
        <v>2021-02</v>
      </c>
      <c r="K49" s="11"/>
      <c r="L49" s="42">
        <f t="shared" si="3"/>
        <v>44</v>
      </c>
      <c r="M49" s="36">
        <v>44228</v>
      </c>
      <c r="N49" s="27" t="str">
        <f t="shared" si="2"/>
        <v>Out of Scope</v>
      </c>
    </row>
    <row r="50" spans="7:14" ht="15.75" customHeight="1" x14ac:dyDescent="0.2">
      <c r="G50" s="34">
        <f>'Black (Cleaned)'!G49</f>
        <v>45525.865375442867</v>
      </c>
      <c r="H50" s="27">
        <f>'Black (Cleaned)'!Q49</f>
        <v>2612</v>
      </c>
      <c r="I50" s="11" t="str">
        <f t="shared" si="0"/>
        <v>2024-08</v>
      </c>
      <c r="J50" s="11" t="str">
        <f t="shared" si="1"/>
        <v>2021-01</v>
      </c>
      <c r="K50" s="11"/>
      <c r="L50" s="42">
        <f t="shared" si="3"/>
        <v>45</v>
      </c>
      <c r="M50" s="36">
        <v>44197</v>
      </c>
      <c r="N50" s="27" t="str">
        <f t="shared" si="2"/>
        <v>Out of Scope</v>
      </c>
    </row>
    <row r="51" spans="7:14" ht="15.75" customHeight="1" x14ac:dyDescent="0.2">
      <c r="G51" s="34">
        <f>'Black (Cleaned)'!G50</f>
        <v>45525.309098243662</v>
      </c>
      <c r="H51" s="27">
        <f>'Black (Cleaned)'!Q50</f>
        <v>2320</v>
      </c>
      <c r="I51" s="11" t="str">
        <f t="shared" si="0"/>
        <v>2024-08</v>
      </c>
      <c r="J51" s="11" t="str">
        <f t="shared" si="1"/>
        <v>1900-01</v>
      </c>
      <c r="K51" s="11"/>
      <c r="L51" s="11"/>
      <c r="M51" s="36"/>
    </row>
    <row r="52" spans="7:14" ht="15.75" customHeight="1" x14ac:dyDescent="0.2">
      <c r="G52" s="34">
        <f>'Black (Cleaned)'!G51</f>
        <v>45524.734884886078</v>
      </c>
      <c r="H52" s="27">
        <f>'Black (Cleaned)'!Q51</f>
        <v>2486</v>
      </c>
      <c r="I52" s="11" t="str">
        <f t="shared" si="0"/>
        <v>2024-08</v>
      </c>
      <c r="J52" s="11" t="str">
        <f t="shared" si="1"/>
        <v>1900-01</v>
      </c>
      <c r="K52" s="11"/>
      <c r="L52" s="11"/>
      <c r="M52" s="36"/>
    </row>
    <row r="53" spans="7:14" ht="15.75" customHeight="1" x14ac:dyDescent="0.2">
      <c r="G53" s="34">
        <f>'Black (Cleaned)'!G52</f>
        <v>45524.145868602027</v>
      </c>
      <c r="H53" s="27">
        <f>'Black (Cleaned)'!Q52</f>
        <v>2625</v>
      </c>
      <c r="I53" s="11" t="str">
        <f t="shared" si="0"/>
        <v>2024-08</v>
      </c>
      <c r="J53" s="11" t="str">
        <f t="shared" si="1"/>
        <v>1900-01</v>
      </c>
      <c r="K53" s="11"/>
      <c r="L53" s="11"/>
      <c r="M53" s="36"/>
    </row>
    <row r="54" spans="7:14" ht="15.75" customHeight="1" x14ac:dyDescent="0.2">
      <c r="G54" s="34">
        <f>'Black (Cleaned)'!G53</f>
        <v>45523.580933423043</v>
      </c>
      <c r="H54" s="27">
        <f>'Black (Cleaned)'!Q53</f>
        <v>2111</v>
      </c>
      <c r="I54" s="11" t="str">
        <f t="shared" si="0"/>
        <v>2024-08</v>
      </c>
      <c r="J54" s="11" t="str">
        <f t="shared" si="1"/>
        <v>1900-01</v>
      </c>
      <c r="K54" s="11"/>
      <c r="L54" s="11"/>
      <c r="M54" s="36"/>
    </row>
    <row r="55" spans="7:14" ht="15.75" customHeight="1" x14ac:dyDescent="0.2">
      <c r="G55" s="34">
        <f>'Black (Cleaned)'!G54</f>
        <v>45520.695662051447</v>
      </c>
      <c r="H55" s="27">
        <f>'Black (Cleaned)'!Q54</f>
        <v>2103</v>
      </c>
      <c r="I55" s="11" t="str">
        <f t="shared" si="0"/>
        <v>2024-08</v>
      </c>
      <c r="J55" s="11" t="str">
        <f t="shared" si="1"/>
        <v>1900-01</v>
      </c>
      <c r="K55" s="11"/>
      <c r="L55" s="11"/>
      <c r="M55" s="36"/>
    </row>
    <row r="56" spans="7:14" ht="15.75" customHeight="1" x14ac:dyDescent="0.2">
      <c r="G56" s="34">
        <f>'Black (Cleaned)'!G55</f>
        <v>45520.130395003413</v>
      </c>
      <c r="H56" s="27">
        <f>'Black (Cleaned)'!Q55</f>
        <v>2363</v>
      </c>
      <c r="I56" s="11" t="str">
        <f t="shared" si="0"/>
        <v>2024-08</v>
      </c>
      <c r="J56" s="11" t="str">
        <f t="shared" si="1"/>
        <v>1900-01</v>
      </c>
      <c r="K56" s="11"/>
      <c r="L56" s="11"/>
      <c r="M56" s="36"/>
    </row>
    <row r="57" spans="7:14" ht="15.75" customHeight="1" x14ac:dyDescent="0.2">
      <c r="G57" s="34">
        <f>'Black (Cleaned)'!G56</f>
        <v>45519.587369672132</v>
      </c>
      <c r="H57" s="27">
        <f>'Black (Cleaned)'!Q56</f>
        <v>2349</v>
      </c>
      <c r="I57" s="11" t="str">
        <f t="shared" si="0"/>
        <v>2024-08</v>
      </c>
      <c r="J57" s="11" t="str">
        <f t="shared" si="1"/>
        <v>1900-01</v>
      </c>
      <c r="K57" s="11"/>
      <c r="L57" s="11"/>
      <c r="M57" s="36"/>
    </row>
    <row r="58" spans="7:14" ht="15.75" customHeight="1" x14ac:dyDescent="0.2">
      <c r="G58" s="34">
        <f>'Black (Cleaned)'!G57</f>
        <v>45519.017424437923</v>
      </c>
      <c r="H58" s="27">
        <f>'Black (Cleaned)'!Q57</f>
        <v>2378</v>
      </c>
      <c r="I58" s="11" t="str">
        <f t="shared" si="0"/>
        <v>2024-08</v>
      </c>
      <c r="J58" s="11" t="str">
        <f t="shared" si="1"/>
        <v>1900-01</v>
      </c>
      <c r="K58" s="11"/>
      <c r="L58" s="11"/>
      <c r="M58" s="36"/>
    </row>
    <row r="59" spans="7:14" ht="15.75" customHeight="1" x14ac:dyDescent="0.2">
      <c r="G59" s="34">
        <f>'Black (Cleaned)'!G58</f>
        <v>45518.410473550248</v>
      </c>
      <c r="H59" s="27">
        <f>'Black (Cleaned)'!Q58</f>
        <v>2139</v>
      </c>
      <c r="I59" s="11" t="str">
        <f t="shared" si="0"/>
        <v>2024-08</v>
      </c>
      <c r="J59" s="11" t="str">
        <f t="shared" si="1"/>
        <v>1900-01</v>
      </c>
      <c r="K59" s="11"/>
      <c r="L59" s="11"/>
      <c r="M59" s="36"/>
    </row>
    <row r="60" spans="7:14" ht="15.75" customHeight="1" x14ac:dyDescent="0.2">
      <c r="G60" s="34">
        <f>'Black (Cleaned)'!G59</f>
        <v>45517.868548382343</v>
      </c>
      <c r="H60" s="27">
        <f>'Black (Cleaned)'!Q59</f>
        <v>2451</v>
      </c>
      <c r="I60" s="11" t="str">
        <f t="shared" si="0"/>
        <v>2024-08</v>
      </c>
      <c r="J60" s="11" t="str">
        <f t="shared" si="1"/>
        <v>1900-01</v>
      </c>
      <c r="K60" s="11"/>
      <c r="L60" s="11"/>
      <c r="M60" s="36"/>
    </row>
    <row r="61" spans="7:14" ht="15.75" customHeight="1" x14ac:dyDescent="0.2">
      <c r="G61" s="34">
        <f>'Black (Cleaned)'!G60</f>
        <v>45517.265008956703</v>
      </c>
      <c r="H61" s="27">
        <f>'Black (Cleaned)'!Q60</f>
        <v>2293</v>
      </c>
      <c r="I61" s="11" t="str">
        <f t="shared" si="0"/>
        <v>2024-08</v>
      </c>
      <c r="J61" s="11" t="str">
        <f t="shared" si="1"/>
        <v>1900-01</v>
      </c>
      <c r="K61" s="11"/>
      <c r="L61" s="11"/>
      <c r="M61" s="36"/>
    </row>
    <row r="62" spans="7:14" ht="15.75" customHeight="1" x14ac:dyDescent="0.2">
      <c r="G62" s="34">
        <f>'Black (Cleaned)'!G61</f>
        <v>45516.705225273778</v>
      </c>
      <c r="H62" s="27">
        <f>'Black (Cleaned)'!Q61</f>
        <v>2280</v>
      </c>
      <c r="I62" s="11" t="str">
        <f t="shared" si="0"/>
        <v>2024-08</v>
      </c>
      <c r="J62" s="11" t="str">
        <f t="shared" si="1"/>
        <v>1900-01</v>
      </c>
      <c r="K62" s="11"/>
      <c r="L62" s="11"/>
      <c r="M62" s="36"/>
    </row>
    <row r="63" spans="7:14" ht="15.75" customHeight="1" x14ac:dyDescent="0.2">
      <c r="G63" s="34">
        <f>'Black (Cleaned)'!G62</f>
        <v>45516.126487058878</v>
      </c>
      <c r="H63" s="27">
        <f>'Black (Cleaned)'!Q62</f>
        <v>2042</v>
      </c>
      <c r="I63" s="11" t="str">
        <f t="shared" si="0"/>
        <v>2024-08</v>
      </c>
      <c r="J63" s="11" t="str">
        <f t="shared" si="1"/>
        <v>1900-01</v>
      </c>
      <c r="K63" s="11"/>
      <c r="L63" s="11"/>
      <c r="M63" s="36"/>
    </row>
    <row r="64" spans="7:14" ht="15.75" customHeight="1" x14ac:dyDescent="0.2">
      <c r="G64" s="34">
        <f>'Black (Cleaned)'!G63</f>
        <v>45513.882899522898</v>
      </c>
      <c r="H64" s="27">
        <f>'Black (Cleaned)'!Q63</f>
        <v>2112</v>
      </c>
      <c r="I64" s="11" t="str">
        <f t="shared" si="0"/>
        <v>2024-08</v>
      </c>
      <c r="J64" s="11" t="str">
        <f t="shared" si="1"/>
        <v>1900-01</v>
      </c>
      <c r="K64" s="11"/>
      <c r="L64" s="11"/>
      <c r="M64" s="36"/>
    </row>
    <row r="65" spans="7:13" ht="15.75" customHeight="1" x14ac:dyDescent="0.2">
      <c r="G65" s="34">
        <f>'Black (Cleaned)'!G64</f>
        <v>45513.319293011824</v>
      </c>
      <c r="H65" s="27">
        <f>'Black (Cleaned)'!Q64</f>
        <v>2187</v>
      </c>
      <c r="I65" s="11" t="str">
        <f t="shared" si="0"/>
        <v>2024-08</v>
      </c>
      <c r="J65" s="11" t="str">
        <f t="shared" si="1"/>
        <v>1900-01</v>
      </c>
      <c r="K65" s="11"/>
      <c r="L65" s="11"/>
      <c r="M65" s="36"/>
    </row>
    <row r="66" spans="7:13" ht="15.75" customHeight="1" x14ac:dyDescent="0.2">
      <c r="G66" s="34">
        <f>'Black (Cleaned)'!G65</f>
        <v>45512.759698703558</v>
      </c>
      <c r="H66" s="27">
        <f>'Black (Cleaned)'!Q65</f>
        <v>2095</v>
      </c>
      <c r="I66" s="11" t="str">
        <f t="shared" si="0"/>
        <v>2024-08</v>
      </c>
      <c r="J66" s="11" t="str">
        <f t="shared" si="1"/>
        <v>1900-01</v>
      </c>
      <c r="K66" s="11"/>
      <c r="L66" s="11"/>
      <c r="M66" s="36"/>
    </row>
    <row r="67" spans="7:13" ht="15.75" customHeight="1" x14ac:dyDescent="0.2">
      <c r="G67" s="34">
        <f>'Black (Cleaned)'!G66</f>
        <v>45512.196022965945</v>
      </c>
      <c r="H67" s="27">
        <f>'Black (Cleaned)'!Q66</f>
        <v>2186</v>
      </c>
      <c r="I67" s="11" t="str">
        <f t="shared" si="0"/>
        <v>2024-08</v>
      </c>
      <c r="J67" s="11" t="str">
        <f t="shared" si="1"/>
        <v>1900-01</v>
      </c>
      <c r="K67" s="11"/>
      <c r="L67" s="11"/>
      <c r="M67" s="36"/>
    </row>
    <row r="68" spans="7:13" ht="15.75" customHeight="1" x14ac:dyDescent="0.2">
      <c r="G68" s="34">
        <f>'Black (Cleaned)'!G67</f>
        <v>45511.596335165268</v>
      </c>
      <c r="H68" s="27">
        <f>'Black (Cleaned)'!Q67</f>
        <v>2225</v>
      </c>
      <c r="I68" s="11" t="str">
        <f t="shared" si="0"/>
        <v>2024-08</v>
      </c>
      <c r="J68" s="11" t="str">
        <f t="shared" si="1"/>
        <v>1900-01</v>
      </c>
      <c r="K68" s="11"/>
      <c r="L68" s="11"/>
      <c r="M68" s="36"/>
    </row>
    <row r="69" spans="7:13" ht="15.75" customHeight="1" x14ac:dyDescent="0.2">
      <c r="G69" s="34">
        <f>'Black (Cleaned)'!G68</f>
        <v>45511.011211999095</v>
      </c>
      <c r="H69" s="27">
        <f>'Black (Cleaned)'!Q68</f>
        <v>2072</v>
      </c>
      <c r="I69" s="11" t="str">
        <f t="shared" si="0"/>
        <v>2024-08</v>
      </c>
      <c r="J69" s="11" t="str">
        <f t="shared" si="1"/>
        <v>1900-01</v>
      </c>
      <c r="K69" s="11"/>
      <c r="L69" s="11"/>
      <c r="M69" s="36"/>
    </row>
    <row r="70" spans="7:13" ht="15.75" customHeight="1" x14ac:dyDescent="0.2">
      <c r="G70" s="34">
        <f>'Black (Cleaned)'!G69</f>
        <v>45510.482192441559</v>
      </c>
      <c r="H70" s="27">
        <f>'Black (Cleaned)'!Q69</f>
        <v>1919</v>
      </c>
      <c r="I70" s="11" t="str">
        <f t="shared" si="0"/>
        <v>2024-08</v>
      </c>
      <c r="J70" s="11" t="str">
        <f t="shared" si="1"/>
        <v>1900-01</v>
      </c>
      <c r="K70" s="11"/>
      <c r="L70" s="11"/>
      <c r="M70" s="36"/>
    </row>
    <row r="71" spans="7:13" ht="15.75" customHeight="1" x14ac:dyDescent="0.2">
      <c r="G71" s="34">
        <f>'Black (Cleaned)'!G70</f>
        <v>45509.90493241683</v>
      </c>
      <c r="H71" s="27">
        <f>'Black (Cleaned)'!Q70</f>
        <v>2423</v>
      </c>
      <c r="I71" s="11" t="str">
        <f t="shared" si="0"/>
        <v>2024-08</v>
      </c>
      <c r="J71" s="11" t="str">
        <f t="shared" si="1"/>
        <v>1900-01</v>
      </c>
      <c r="K71" s="11"/>
      <c r="L71" s="11"/>
      <c r="M71" s="36"/>
    </row>
    <row r="72" spans="7:13" ht="15.75" customHeight="1" x14ac:dyDescent="0.2">
      <c r="G72" s="34">
        <f>'Black (Cleaned)'!G71</f>
        <v>45509.360549899415</v>
      </c>
      <c r="H72" s="27">
        <f>'Black (Cleaned)'!Q71</f>
        <v>2393</v>
      </c>
      <c r="I72" s="11" t="str">
        <f t="shared" si="0"/>
        <v>2024-08</v>
      </c>
      <c r="J72" s="11" t="str">
        <f t="shared" si="1"/>
        <v>1900-01</v>
      </c>
      <c r="K72" s="11"/>
      <c r="L72" s="11"/>
      <c r="M72" s="36"/>
    </row>
    <row r="73" spans="7:13" ht="15.75" customHeight="1" x14ac:dyDescent="0.2">
      <c r="G73" s="34">
        <f>'Black (Cleaned)'!G72</f>
        <v>45506.920794220168</v>
      </c>
      <c r="H73" s="27">
        <f>'Black (Cleaned)'!Q72</f>
        <v>2159</v>
      </c>
      <c r="I73" s="11" t="str">
        <f t="shared" si="0"/>
        <v>2024-08</v>
      </c>
      <c r="J73" s="11" t="str">
        <f t="shared" si="1"/>
        <v>1900-01</v>
      </c>
      <c r="K73" s="11"/>
      <c r="L73" s="11"/>
      <c r="M73" s="36"/>
    </row>
    <row r="74" spans="7:13" ht="15.75" customHeight="1" x14ac:dyDescent="0.2">
      <c r="G74" s="34">
        <f>'Black (Cleaned)'!G73</f>
        <v>45506.33266492081</v>
      </c>
      <c r="H74" s="27">
        <f>'Black (Cleaned)'!Q73</f>
        <v>2335</v>
      </c>
      <c r="I74" s="11" t="str">
        <f t="shared" si="0"/>
        <v>2024-08</v>
      </c>
      <c r="J74" s="11" t="str">
        <f t="shared" si="1"/>
        <v>1900-01</v>
      </c>
      <c r="K74" s="11"/>
      <c r="L74" s="11"/>
      <c r="M74" s="36"/>
    </row>
    <row r="75" spans="7:13" ht="15.75" customHeight="1" x14ac:dyDescent="0.2">
      <c r="G75" s="34">
        <f>'Black (Cleaned)'!G74</f>
        <v>45505.719421778544</v>
      </c>
      <c r="H75" s="27">
        <f>'Black (Cleaned)'!Q74</f>
        <v>2018</v>
      </c>
      <c r="I75" s="11" t="str">
        <f t="shared" si="0"/>
        <v>2024-08</v>
      </c>
      <c r="J75" s="11" t="str">
        <f t="shared" si="1"/>
        <v>1900-01</v>
      </c>
      <c r="K75" s="11"/>
      <c r="L75" s="11"/>
      <c r="M75" s="36"/>
    </row>
    <row r="76" spans="7:13" ht="15.75" customHeight="1" x14ac:dyDescent="0.2">
      <c r="G76" s="34">
        <f>'Black (Cleaned)'!G75</f>
        <v>45505.180445020764</v>
      </c>
      <c r="H76" s="27">
        <f>'Black (Cleaned)'!Q75</f>
        <v>1893</v>
      </c>
      <c r="I76" s="11" t="str">
        <f t="shared" si="0"/>
        <v>2024-08</v>
      </c>
      <c r="J76" s="11" t="str">
        <f t="shared" si="1"/>
        <v>1900-01</v>
      </c>
      <c r="K76" s="11"/>
      <c r="L76" s="11"/>
      <c r="M76" s="36"/>
    </row>
    <row r="77" spans="7:13" ht="15.75" customHeight="1" x14ac:dyDescent="0.2">
      <c r="G77" s="34">
        <f>'Black (Cleaned)'!G76</f>
        <v>45504.567143888089</v>
      </c>
      <c r="H77" s="27">
        <f>'Black (Cleaned)'!Q76</f>
        <v>2292</v>
      </c>
      <c r="I77" s="11" t="str">
        <f t="shared" si="0"/>
        <v>2024-07</v>
      </c>
      <c r="J77" s="11" t="str">
        <f t="shared" si="1"/>
        <v>1900-01</v>
      </c>
      <c r="K77" s="11"/>
      <c r="L77" s="11"/>
      <c r="M77" s="36"/>
    </row>
    <row r="78" spans="7:13" ht="15.75" customHeight="1" x14ac:dyDescent="0.2">
      <c r="G78" s="34">
        <f>'Black (Cleaned)'!G77</f>
        <v>45503.993695305777</v>
      </c>
      <c r="H78" s="27">
        <f>'Black (Cleaned)'!Q77</f>
        <v>2152</v>
      </c>
      <c r="I78" s="11" t="str">
        <f t="shared" si="0"/>
        <v>2024-07</v>
      </c>
      <c r="J78" s="11" t="str">
        <f t="shared" si="1"/>
        <v>1900-01</v>
      </c>
      <c r="K78" s="11"/>
      <c r="L78" s="11"/>
      <c r="M78" s="36"/>
    </row>
    <row r="79" spans="7:13" ht="15.75" customHeight="1" x14ac:dyDescent="0.2">
      <c r="G79" s="34">
        <f>'Black (Cleaned)'!G78</f>
        <v>45503.460258573206</v>
      </c>
      <c r="H79" s="27">
        <f>'Black (Cleaned)'!Q78</f>
        <v>1970</v>
      </c>
      <c r="I79" s="11" t="str">
        <f t="shared" si="0"/>
        <v>2024-07</v>
      </c>
      <c r="J79" s="11" t="str">
        <f t="shared" si="1"/>
        <v>1900-01</v>
      </c>
      <c r="K79" s="11"/>
      <c r="L79" s="11"/>
      <c r="M79" s="36"/>
    </row>
    <row r="80" spans="7:13" ht="15.75" customHeight="1" x14ac:dyDescent="0.2">
      <c r="G80" s="34">
        <f>'Black (Cleaned)'!G79</f>
        <v>45502.921749580921</v>
      </c>
      <c r="H80" s="27">
        <f>'Black (Cleaned)'!Q79</f>
        <v>2154</v>
      </c>
      <c r="I80" s="11" t="str">
        <f t="shared" si="0"/>
        <v>2024-07</v>
      </c>
      <c r="J80" s="11" t="str">
        <f t="shared" si="1"/>
        <v>1900-01</v>
      </c>
      <c r="K80" s="11"/>
      <c r="L80" s="11"/>
      <c r="M80" s="36"/>
    </row>
    <row r="81" spans="7:13" ht="15.75" customHeight="1" x14ac:dyDescent="0.2">
      <c r="G81" s="34">
        <f>'Black (Cleaned)'!G80</f>
        <v>45502.322068379326</v>
      </c>
      <c r="H81" s="27">
        <f>'Black (Cleaned)'!Q80</f>
        <v>1942</v>
      </c>
      <c r="I81" s="11" t="str">
        <f t="shared" si="0"/>
        <v>2024-07</v>
      </c>
      <c r="J81" s="11" t="str">
        <f t="shared" si="1"/>
        <v>1900-01</v>
      </c>
      <c r="K81" s="11"/>
      <c r="L81" s="11"/>
      <c r="M81" s="36"/>
    </row>
    <row r="82" spans="7:13" ht="15.75" customHeight="1" x14ac:dyDescent="0.2">
      <c r="G82" s="34">
        <f>'Black (Cleaned)'!G81</f>
        <v>45499.445648835848</v>
      </c>
      <c r="H82" s="27">
        <f>'Black (Cleaned)'!Q81</f>
        <v>2244</v>
      </c>
      <c r="I82" s="11" t="str">
        <f t="shared" si="0"/>
        <v>2024-07</v>
      </c>
      <c r="J82" s="11" t="str">
        <f t="shared" si="1"/>
        <v>1900-01</v>
      </c>
      <c r="K82" s="11"/>
      <c r="L82" s="11"/>
      <c r="M82" s="36"/>
    </row>
    <row r="83" spans="7:13" ht="15.75" customHeight="1" x14ac:dyDescent="0.2">
      <c r="G83" s="34">
        <f>'Black (Cleaned)'!G82</f>
        <v>45498.881108598864</v>
      </c>
      <c r="H83" s="27">
        <f>'Black (Cleaned)'!Q82</f>
        <v>1991</v>
      </c>
      <c r="I83" s="11" t="str">
        <f t="shared" si="0"/>
        <v>2024-07</v>
      </c>
      <c r="J83" s="11" t="str">
        <f t="shared" si="1"/>
        <v>1900-01</v>
      </c>
      <c r="K83" s="11"/>
      <c r="L83" s="11"/>
      <c r="M83" s="36"/>
    </row>
    <row r="84" spans="7:13" ht="15.75" customHeight="1" x14ac:dyDescent="0.2">
      <c r="G84" s="34">
        <f>'Black (Cleaned)'!G83</f>
        <v>45498.333328940193</v>
      </c>
      <c r="H84" s="27">
        <f>'Black (Cleaned)'!Q83</f>
        <v>1983</v>
      </c>
      <c r="I84" s="11" t="str">
        <f t="shared" si="0"/>
        <v>2024-07</v>
      </c>
      <c r="J84" s="11" t="str">
        <f t="shared" si="1"/>
        <v>1900-01</v>
      </c>
      <c r="K84" s="11"/>
      <c r="L84" s="11"/>
      <c r="M84" s="36"/>
    </row>
    <row r="85" spans="7:13" ht="15.75" customHeight="1" x14ac:dyDescent="0.2">
      <c r="G85" s="34">
        <f>'Black (Cleaned)'!G84</f>
        <v>45497.749215846205</v>
      </c>
      <c r="H85" s="27">
        <f>'Black (Cleaned)'!Q84</f>
        <v>2300</v>
      </c>
      <c r="I85" s="11" t="str">
        <f t="shared" si="0"/>
        <v>2024-07</v>
      </c>
      <c r="J85" s="11" t="str">
        <f t="shared" si="1"/>
        <v>1900-01</v>
      </c>
      <c r="K85" s="11"/>
      <c r="L85" s="11"/>
      <c r="M85" s="36"/>
    </row>
    <row r="86" spans="7:13" ht="15.75" customHeight="1" x14ac:dyDescent="0.2">
      <c r="G86" s="34">
        <f>'Black (Cleaned)'!G85</f>
        <v>45497.150710771792</v>
      </c>
      <c r="H86" s="27">
        <f>'Black (Cleaned)'!Q85</f>
        <v>2363</v>
      </c>
      <c r="I86" s="11" t="str">
        <f t="shared" si="0"/>
        <v>2024-07</v>
      </c>
      <c r="J86" s="11" t="str">
        <f t="shared" si="1"/>
        <v>1900-01</v>
      </c>
      <c r="K86" s="11"/>
      <c r="L86" s="11"/>
      <c r="M86" s="36"/>
    </row>
    <row r="87" spans="7:13" ht="15.75" customHeight="1" x14ac:dyDescent="0.2">
      <c r="G87" s="34">
        <f>'Black (Cleaned)'!G86</f>
        <v>45496.566819090149</v>
      </c>
      <c r="H87" s="27">
        <f>'Black (Cleaned)'!Q86</f>
        <v>1935</v>
      </c>
      <c r="I87" s="11" t="str">
        <f t="shared" si="0"/>
        <v>2024-07</v>
      </c>
      <c r="J87" s="11" t="str">
        <f t="shared" si="1"/>
        <v>1900-01</v>
      </c>
      <c r="K87" s="11"/>
      <c r="L87" s="11"/>
      <c r="M87" s="36"/>
    </row>
    <row r="88" spans="7:13" ht="15.75" customHeight="1" x14ac:dyDescent="0.2">
      <c r="G88" s="34">
        <f>'Black (Cleaned)'!G87</f>
        <v>45495.988754530226</v>
      </c>
      <c r="H88" s="27">
        <f>'Black (Cleaned)'!Q87</f>
        <v>2113</v>
      </c>
      <c r="I88" s="11" t="str">
        <f t="shared" si="0"/>
        <v>2024-07</v>
      </c>
      <c r="J88" s="11" t="str">
        <f t="shared" si="1"/>
        <v>1900-01</v>
      </c>
      <c r="K88" s="11"/>
      <c r="L88" s="11"/>
      <c r="M88" s="36"/>
    </row>
    <row r="89" spans="7:13" ht="15.75" customHeight="1" x14ac:dyDescent="0.2">
      <c r="G89" s="34">
        <f>'Black (Cleaned)'!G88</f>
        <v>45495.400688291462</v>
      </c>
      <c r="H89" s="27">
        <f>'Black (Cleaned)'!Q88</f>
        <v>2056</v>
      </c>
      <c r="I89" s="11" t="str">
        <f t="shared" si="0"/>
        <v>2024-07</v>
      </c>
      <c r="J89" s="11" t="str">
        <f t="shared" si="1"/>
        <v>1900-01</v>
      </c>
      <c r="K89" s="11"/>
      <c r="L89" s="11"/>
      <c r="M89" s="36"/>
    </row>
    <row r="90" spans="7:13" ht="15.75" customHeight="1" x14ac:dyDescent="0.2">
      <c r="G90" s="34">
        <f>'Black (Cleaned)'!G89</f>
        <v>45492.571316868038</v>
      </c>
      <c r="H90" s="27">
        <f>'Black (Cleaned)'!Q89</f>
        <v>2165</v>
      </c>
      <c r="I90" s="11" t="str">
        <f t="shared" si="0"/>
        <v>2024-07</v>
      </c>
      <c r="J90" s="11" t="str">
        <f t="shared" si="1"/>
        <v>1900-01</v>
      </c>
      <c r="K90" s="11"/>
      <c r="L90" s="11"/>
      <c r="M90" s="36"/>
    </row>
    <row r="91" spans="7:13" ht="15.75" customHeight="1" x14ac:dyDescent="0.2">
      <c r="G91" s="34">
        <f>'Black (Cleaned)'!G90</f>
        <v>45491.991105535395</v>
      </c>
      <c r="H91" s="27">
        <f>'Black (Cleaned)'!Q90</f>
        <v>2349</v>
      </c>
      <c r="I91" s="11" t="str">
        <f t="shared" si="0"/>
        <v>2024-07</v>
      </c>
      <c r="J91" s="11" t="str">
        <f t="shared" si="1"/>
        <v>1900-01</v>
      </c>
      <c r="K91" s="11"/>
      <c r="L91" s="11"/>
      <c r="M91" s="36"/>
    </row>
    <row r="92" spans="7:13" ht="15.75" customHeight="1" x14ac:dyDescent="0.2">
      <c r="G92" s="34">
        <f>'Black (Cleaned)'!G91</f>
        <v>45491.403368335152</v>
      </c>
      <c r="H92" s="27">
        <f>'Black (Cleaned)'!Q91</f>
        <v>2083</v>
      </c>
      <c r="I92" s="11" t="str">
        <f t="shared" si="0"/>
        <v>2024-07</v>
      </c>
      <c r="J92" s="11" t="str">
        <f t="shared" si="1"/>
        <v>1900-01</v>
      </c>
      <c r="K92" s="11"/>
      <c r="L92" s="11"/>
      <c r="M92" s="36"/>
    </row>
    <row r="93" spans="7:13" ht="15.75" customHeight="1" x14ac:dyDescent="0.2">
      <c r="G93" s="34">
        <f>'Black (Cleaned)'!G92</f>
        <v>45490.844721324545</v>
      </c>
      <c r="H93" s="27">
        <f>'Black (Cleaned)'!Q92</f>
        <v>1983</v>
      </c>
      <c r="I93" s="11" t="str">
        <f t="shared" si="0"/>
        <v>2024-07</v>
      </c>
      <c r="J93" s="11" t="str">
        <f t="shared" si="1"/>
        <v>1900-01</v>
      </c>
      <c r="K93" s="11"/>
      <c r="L93" s="11"/>
      <c r="M93" s="36"/>
    </row>
    <row r="94" spans="7:13" ht="15.75" customHeight="1" x14ac:dyDescent="0.2">
      <c r="G94" s="34">
        <f>'Black (Cleaned)'!G93</f>
        <v>45490.272835789852</v>
      </c>
      <c r="H94" s="27">
        <f>'Black (Cleaned)'!Q93</f>
        <v>2033</v>
      </c>
      <c r="I94" s="11" t="str">
        <f t="shared" si="0"/>
        <v>2024-07</v>
      </c>
      <c r="J94" s="11" t="str">
        <f t="shared" si="1"/>
        <v>1900-01</v>
      </c>
      <c r="K94" s="11"/>
      <c r="L94" s="11"/>
      <c r="M94" s="36"/>
    </row>
    <row r="95" spans="7:13" ht="15.75" customHeight="1" x14ac:dyDescent="0.2">
      <c r="G95" s="34">
        <f>'Black (Cleaned)'!G94</f>
        <v>45489.720872335842</v>
      </c>
      <c r="H95" s="27">
        <f>'Black (Cleaned)'!Q94</f>
        <v>1871</v>
      </c>
      <c r="I95" s="11" t="str">
        <f t="shared" si="0"/>
        <v>2024-07</v>
      </c>
      <c r="J95" s="11" t="str">
        <f t="shared" si="1"/>
        <v>1900-01</v>
      </c>
      <c r="K95" s="11"/>
      <c r="L95" s="11"/>
      <c r="M95" s="36"/>
    </row>
    <row r="96" spans="7:13" ht="15.75" customHeight="1" x14ac:dyDescent="0.2">
      <c r="G96" s="34">
        <f>'Black (Cleaned)'!G95</f>
        <v>45489.13775133407</v>
      </c>
      <c r="H96" s="27">
        <f>'Black (Cleaned)'!Q95</f>
        <v>2354</v>
      </c>
      <c r="I96" s="11" t="str">
        <f t="shared" si="0"/>
        <v>2024-07</v>
      </c>
      <c r="J96" s="11" t="str">
        <f t="shared" si="1"/>
        <v>1900-01</v>
      </c>
      <c r="K96" s="11"/>
      <c r="L96" s="11"/>
      <c r="M96" s="36"/>
    </row>
    <row r="97" spans="7:13" ht="15.75" customHeight="1" x14ac:dyDescent="0.2">
      <c r="G97" s="34">
        <f>'Black (Cleaned)'!G96</f>
        <v>45488.582824012679</v>
      </c>
      <c r="H97" s="27">
        <f>'Black (Cleaned)'!Q96</f>
        <v>1876</v>
      </c>
      <c r="I97" s="11" t="str">
        <f t="shared" si="0"/>
        <v>2024-07</v>
      </c>
      <c r="J97" s="11" t="str">
        <f t="shared" si="1"/>
        <v>1900-01</v>
      </c>
      <c r="K97" s="11"/>
      <c r="L97" s="11"/>
      <c r="M97" s="36"/>
    </row>
    <row r="98" spans="7:13" ht="15.75" customHeight="1" x14ac:dyDescent="0.2">
      <c r="G98" s="34">
        <f>'Black (Cleaned)'!G97</f>
        <v>45485.753514037649</v>
      </c>
      <c r="H98" s="27">
        <f>'Black (Cleaned)'!Q97</f>
        <v>2411</v>
      </c>
      <c r="I98" s="11" t="str">
        <f t="shared" si="0"/>
        <v>2024-07</v>
      </c>
      <c r="J98" s="11" t="str">
        <f t="shared" si="1"/>
        <v>1900-01</v>
      </c>
      <c r="K98" s="11"/>
      <c r="L98" s="11"/>
      <c r="M98" s="36"/>
    </row>
    <row r="99" spans="7:13" ht="15.75" customHeight="1" x14ac:dyDescent="0.2">
      <c r="G99" s="34">
        <f>'Black (Cleaned)'!G98</f>
        <v>45485.220339050211</v>
      </c>
      <c r="H99" s="27">
        <f>'Black (Cleaned)'!Q98</f>
        <v>2426</v>
      </c>
      <c r="I99" s="11" t="str">
        <f t="shared" si="0"/>
        <v>2024-07</v>
      </c>
      <c r="J99" s="11" t="str">
        <f t="shared" si="1"/>
        <v>1900-01</v>
      </c>
      <c r="K99" s="11"/>
      <c r="L99" s="11"/>
      <c r="M99" s="36"/>
    </row>
    <row r="100" spans="7:13" ht="15.75" customHeight="1" x14ac:dyDescent="0.2">
      <c r="G100" s="34">
        <f>'Black (Cleaned)'!G99</f>
        <v>45484.681416572261</v>
      </c>
      <c r="H100" s="27">
        <f>'Black (Cleaned)'!Q99</f>
        <v>2096</v>
      </c>
      <c r="I100" s="11" t="str">
        <f t="shared" si="0"/>
        <v>2024-07</v>
      </c>
      <c r="J100" s="11" t="str">
        <f t="shared" si="1"/>
        <v>1900-01</v>
      </c>
      <c r="K100" s="11"/>
      <c r="L100" s="11"/>
      <c r="M100" s="36"/>
    </row>
    <row r="101" spans="7:13" ht="15.75" customHeight="1" x14ac:dyDescent="0.2">
      <c r="G101" s="34">
        <f>'Black (Cleaned)'!G100</f>
        <v>45484.088280319666</v>
      </c>
      <c r="H101" s="27">
        <f>'Black (Cleaned)'!Q100</f>
        <v>2217</v>
      </c>
      <c r="I101" s="11" t="str">
        <f t="shared" si="0"/>
        <v>2024-07</v>
      </c>
      <c r="J101" s="11" t="str">
        <f t="shared" si="1"/>
        <v>1900-01</v>
      </c>
      <c r="K101" s="11"/>
      <c r="L101" s="11"/>
      <c r="M101" s="36"/>
    </row>
    <row r="102" spans="7:13" ht="15.75" customHeight="1" x14ac:dyDescent="0.2">
      <c r="G102" s="34">
        <f>'Black (Cleaned)'!G101</f>
        <v>45483.50177625833</v>
      </c>
      <c r="H102" s="27">
        <f>'Black (Cleaned)'!Q101</f>
        <v>2387</v>
      </c>
      <c r="I102" s="11" t="str">
        <f t="shared" si="0"/>
        <v>2024-07</v>
      </c>
      <c r="J102" s="11" t="str">
        <f t="shared" si="1"/>
        <v>1900-01</v>
      </c>
      <c r="K102" s="11"/>
      <c r="L102" s="11"/>
      <c r="M102" s="36"/>
    </row>
    <row r="103" spans="7:13" ht="15.75" customHeight="1" x14ac:dyDescent="0.2">
      <c r="G103" s="34">
        <f>'Black (Cleaned)'!G102</f>
        <v>45482.916254327858</v>
      </c>
      <c r="H103" s="27">
        <f>'Black (Cleaned)'!Q102</f>
        <v>2596</v>
      </c>
      <c r="I103" s="11" t="str">
        <f t="shared" si="0"/>
        <v>2024-07</v>
      </c>
      <c r="J103" s="11" t="str">
        <f t="shared" si="1"/>
        <v>1900-01</v>
      </c>
      <c r="K103" s="11"/>
      <c r="L103" s="11"/>
      <c r="M103" s="36"/>
    </row>
    <row r="104" spans="7:13" ht="15.75" customHeight="1" x14ac:dyDescent="0.2">
      <c r="G104" s="34">
        <f>'Black (Cleaned)'!G103</f>
        <v>45482.352055561008</v>
      </c>
      <c r="H104" s="27">
        <f>'Black (Cleaned)'!Q103</f>
        <v>2560</v>
      </c>
      <c r="I104" s="11" t="str">
        <f t="shared" si="0"/>
        <v>2024-07</v>
      </c>
      <c r="J104" s="11" t="str">
        <f t="shared" si="1"/>
        <v>1900-01</v>
      </c>
      <c r="K104" s="11"/>
      <c r="L104" s="11"/>
      <c r="M104" s="36"/>
    </row>
    <row r="105" spans="7:13" ht="15.75" customHeight="1" x14ac:dyDescent="0.2">
      <c r="G105" s="34">
        <f>'Black (Cleaned)'!G104</f>
        <v>45481.7797191551</v>
      </c>
      <c r="H105" s="27">
        <f>'Black (Cleaned)'!Q104</f>
        <v>2494</v>
      </c>
      <c r="I105" s="11" t="str">
        <f t="shared" si="0"/>
        <v>2024-07</v>
      </c>
      <c r="J105" s="11" t="str">
        <f t="shared" si="1"/>
        <v>1900-01</v>
      </c>
      <c r="K105" s="11"/>
      <c r="L105" s="11"/>
      <c r="M105" s="36"/>
    </row>
    <row r="106" spans="7:13" ht="15.75" customHeight="1" x14ac:dyDescent="0.2">
      <c r="G106" s="34">
        <f>'Black (Cleaned)'!G105</f>
        <v>45481.189156988083</v>
      </c>
      <c r="H106" s="27">
        <f>'Black (Cleaned)'!Q105</f>
        <v>2508</v>
      </c>
      <c r="I106" s="11" t="str">
        <f t="shared" si="0"/>
        <v>2024-07</v>
      </c>
      <c r="J106" s="11" t="str">
        <f t="shared" si="1"/>
        <v>1900-01</v>
      </c>
      <c r="K106" s="11"/>
      <c r="L106" s="11"/>
      <c r="M106" s="36"/>
    </row>
    <row r="107" spans="7:13" ht="15.75" customHeight="1" x14ac:dyDescent="0.2">
      <c r="G107" s="34">
        <f>'Black (Cleaned)'!G106</f>
        <v>45478.99851369136</v>
      </c>
      <c r="H107" s="27">
        <f>'Black (Cleaned)'!Q106</f>
        <v>2522</v>
      </c>
      <c r="I107" s="11" t="str">
        <f t="shared" si="0"/>
        <v>2024-07</v>
      </c>
      <c r="J107" s="11" t="str">
        <f t="shared" si="1"/>
        <v>1900-01</v>
      </c>
      <c r="K107" s="11"/>
      <c r="L107" s="11"/>
      <c r="M107" s="36"/>
    </row>
    <row r="108" spans="7:13" ht="15.75" customHeight="1" x14ac:dyDescent="0.2">
      <c r="G108" s="34">
        <f>'Black (Cleaned)'!G107</f>
        <v>45478.438885822048</v>
      </c>
      <c r="H108" s="27">
        <f>'Black (Cleaned)'!Q107</f>
        <v>2192</v>
      </c>
      <c r="I108" s="11" t="str">
        <f t="shared" si="0"/>
        <v>2024-07</v>
      </c>
      <c r="J108" s="11" t="str">
        <f t="shared" si="1"/>
        <v>1900-01</v>
      </c>
      <c r="K108" s="11"/>
      <c r="L108" s="11"/>
      <c r="M108" s="36"/>
    </row>
    <row r="109" spans="7:13" ht="15.75" customHeight="1" x14ac:dyDescent="0.2">
      <c r="G109" s="34">
        <f>'Black (Cleaned)'!G108</f>
        <v>45477.883871381768</v>
      </c>
      <c r="H109" s="27">
        <f>'Black (Cleaned)'!Q108</f>
        <v>2208</v>
      </c>
      <c r="I109" s="11" t="str">
        <f t="shared" si="0"/>
        <v>2024-07</v>
      </c>
      <c r="J109" s="11" t="str">
        <f t="shared" si="1"/>
        <v>1900-01</v>
      </c>
      <c r="K109" s="11"/>
      <c r="L109" s="11"/>
      <c r="M109" s="36"/>
    </row>
    <row r="110" spans="7:13" ht="15.75" customHeight="1" x14ac:dyDescent="0.2">
      <c r="G110" s="34">
        <f>'Black (Cleaned)'!G109</f>
        <v>45477.336717579128</v>
      </c>
      <c r="H110" s="27">
        <f>'Black (Cleaned)'!Q109</f>
        <v>2785</v>
      </c>
      <c r="I110" s="11" t="str">
        <f t="shared" si="0"/>
        <v>2024-07</v>
      </c>
      <c r="J110" s="11" t="str">
        <f t="shared" si="1"/>
        <v>1900-01</v>
      </c>
      <c r="K110" s="11"/>
      <c r="L110" s="11"/>
      <c r="M110" s="36"/>
    </row>
    <row r="111" spans="7:13" ht="15.75" customHeight="1" x14ac:dyDescent="0.2">
      <c r="G111" s="34">
        <f>'Black (Cleaned)'!G110</f>
        <v>45476.729681145152</v>
      </c>
      <c r="H111" s="27">
        <f>'Black (Cleaned)'!Q110</f>
        <v>2475</v>
      </c>
      <c r="I111" s="11" t="str">
        <f t="shared" si="0"/>
        <v>2024-07</v>
      </c>
      <c r="J111" s="11" t="str">
        <f t="shared" si="1"/>
        <v>1900-01</v>
      </c>
      <c r="K111" s="11"/>
      <c r="L111" s="11"/>
      <c r="M111" s="36"/>
    </row>
    <row r="112" spans="7:13" ht="15.75" customHeight="1" x14ac:dyDescent="0.2">
      <c r="G112" s="34">
        <f>'Black (Cleaned)'!G111</f>
        <v>45476.140500919733</v>
      </c>
      <c r="H112" s="27">
        <f>'Black (Cleaned)'!Q111</f>
        <v>2600</v>
      </c>
      <c r="I112" s="11" t="str">
        <f t="shared" si="0"/>
        <v>2024-07</v>
      </c>
      <c r="J112" s="11" t="str">
        <f t="shared" si="1"/>
        <v>1900-01</v>
      </c>
      <c r="K112" s="11"/>
      <c r="L112" s="11"/>
      <c r="M112" s="36"/>
    </row>
    <row r="113" spans="7:13" ht="15.75" customHeight="1" x14ac:dyDescent="0.2">
      <c r="G113" s="34">
        <f>'Black (Cleaned)'!G112</f>
        <v>45475.578620934153</v>
      </c>
      <c r="H113" s="27">
        <f>'Black (Cleaned)'!Q112</f>
        <v>2822</v>
      </c>
      <c r="I113" s="11" t="str">
        <f t="shared" si="0"/>
        <v>2024-07</v>
      </c>
      <c r="J113" s="11" t="str">
        <f t="shared" si="1"/>
        <v>1900-01</v>
      </c>
      <c r="K113" s="11"/>
      <c r="L113" s="11"/>
      <c r="M113" s="36"/>
    </row>
    <row r="114" spans="7:13" ht="15.75" customHeight="1" x14ac:dyDescent="0.2">
      <c r="G114" s="34">
        <f>'Black (Cleaned)'!G113</f>
        <v>45474.99712576493</v>
      </c>
      <c r="H114" s="27">
        <f>'Black (Cleaned)'!Q113</f>
        <v>2364</v>
      </c>
      <c r="I114" s="11" t="str">
        <f t="shared" si="0"/>
        <v>2024-07</v>
      </c>
      <c r="J114" s="11" t="str">
        <f t="shared" si="1"/>
        <v>1900-01</v>
      </c>
      <c r="K114" s="11"/>
      <c r="L114" s="11"/>
      <c r="M114" s="36"/>
    </row>
    <row r="115" spans="7:13" ht="15.75" customHeight="1" x14ac:dyDescent="0.2">
      <c r="G115" s="34">
        <f>'Black (Cleaned)'!G114</f>
        <v>45474.424431704399</v>
      </c>
      <c r="H115" s="27">
        <f>'Black (Cleaned)'!Q114</f>
        <v>2844</v>
      </c>
      <c r="I115" s="11" t="str">
        <f t="shared" si="0"/>
        <v>2024-07</v>
      </c>
      <c r="J115" s="11" t="str">
        <f t="shared" si="1"/>
        <v>1900-01</v>
      </c>
      <c r="K115" s="11"/>
      <c r="L115" s="11"/>
      <c r="M115" s="36"/>
    </row>
    <row r="116" spans="7:13" ht="15.75" customHeight="1" x14ac:dyDescent="0.2">
      <c r="G116" s="34">
        <f>'Black (Cleaned)'!G115</f>
        <v>45471.542209918502</v>
      </c>
      <c r="H116" s="27">
        <f>'Black (Cleaned)'!Q115</f>
        <v>2537</v>
      </c>
      <c r="I116" s="11" t="str">
        <f t="shared" si="0"/>
        <v>2024-06</v>
      </c>
      <c r="J116" s="11" t="str">
        <f t="shared" si="1"/>
        <v>1900-01</v>
      </c>
      <c r="K116" s="11"/>
      <c r="L116" s="11"/>
      <c r="M116" s="36"/>
    </row>
    <row r="117" spans="7:13" ht="15.75" customHeight="1" x14ac:dyDescent="0.2">
      <c r="G117" s="34">
        <f>'Black (Cleaned)'!G116</f>
        <v>45470.936433080686</v>
      </c>
      <c r="H117" s="27">
        <f>'Black (Cleaned)'!Q116</f>
        <v>2765</v>
      </c>
      <c r="I117" s="11" t="str">
        <f t="shared" si="0"/>
        <v>2024-06</v>
      </c>
      <c r="J117" s="11" t="str">
        <f t="shared" si="1"/>
        <v>1900-01</v>
      </c>
      <c r="K117" s="11"/>
      <c r="L117" s="11"/>
      <c r="M117" s="36"/>
    </row>
    <row r="118" spans="7:13" ht="15.75" customHeight="1" x14ac:dyDescent="0.2">
      <c r="G118" s="34">
        <f>'Black (Cleaned)'!G117</f>
        <v>45470.333791078105</v>
      </c>
      <c r="H118" s="27">
        <f>'Black (Cleaned)'!Q117</f>
        <v>3002</v>
      </c>
      <c r="I118" s="11" t="str">
        <f t="shared" si="0"/>
        <v>2024-06</v>
      </c>
      <c r="J118" s="11" t="str">
        <f t="shared" si="1"/>
        <v>1900-01</v>
      </c>
      <c r="K118" s="11"/>
      <c r="L118" s="11"/>
      <c r="M118" s="36"/>
    </row>
    <row r="119" spans="7:13" ht="15.75" customHeight="1" x14ac:dyDescent="0.2">
      <c r="G119" s="34">
        <f>'Black (Cleaned)'!G118</f>
        <v>45469.746219532819</v>
      </c>
      <c r="H119" s="27">
        <f>'Black (Cleaned)'!Q118</f>
        <v>2981</v>
      </c>
      <c r="I119" s="11" t="str">
        <f t="shared" si="0"/>
        <v>2024-06</v>
      </c>
      <c r="J119" s="11" t="str">
        <f t="shared" si="1"/>
        <v>1900-01</v>
      </c>
      <c r="K119" s="11"/>
      <c r="L119" s="11"/>
      <c r="M119" s="36"/>
    </row>
    <row r="120" spans="7:13" ht="15.75" customHeight="1" x14ac:dyDescent="0.2">
      <c r="G120" s="34">
        <f>'Black (Cleaned)'!G119</f>
        <v>45469.1740303314</v>
      </c>
      <c r="H120" s="27">
        <f>'Black (Cleaned)'!Q119</f>
        <v>2612</v>
      </c>
      <c r="I120" s="11" t="str">
        <f t="shared" si="0"/>
        <v>2024-06</v>
      </c>
      <c r="J120" s="11" t="str">
        <f t="shared" si="1"/>
        <v>1900-01</v>
      </c>
      <c r="K120" s="11"/>
      <c r="L120" s="11"/>
      <c r="M120" s="36"/>
    </row>
    <row r="121" spans="7:13" ht="15.75" customHeight="1" x14ac:dyDescent="0.2">
      <c r="G121" s="34">
        <f>'Black (Cleaned)'!G120</f>
        <v>45468.638654030168</v>
      </c>
      <c r="H121" s="27">
        <f>'Black (Cleaned)'!Q120</f>
        <v>2734</v>
      </c>
      <c r="I121" s="11" t="str">
        <f t="shared" si="0"/>
        <v>2024-06</v>
      </c>
      <c r="J121" s="11" t="str">
        <f t="shared" si="1"/>
        <v>1900-01</v>
      </c>
      <c r="K121" s="11"/>
      <c r="L121" s="11"/>
      <c r="M121" s="36"/>
    </row>
    <row r="122" spans="7:13" ht="15.75" customHeight="1" x14ac:dyDescent="0.2">
      <c r="G122" s="34">
        <f>'Black (Cleaned)'!G121</f>
        <v>45468.084122310691</v>
      </c>
      <c r="H122" s="27">
        <f>'Black (Cleaned)'!Q121</f>
        <v>2935</v>
      </c>
      <c r="I122" s="11" t="str">
        <f t="shared" si="0"/>
        <v>2024-06</v>
      </c>
      <c r="J122" s="11" t="str">
        <f t="shared" si="1"/>
        <v>1900-01</v>
      </c>
      <c r="K122" s="11"/>
      <c r="L122" s="11"/>
      <c r="M122" s="36"/>
    </row>
    <row r="123" spans="7:13" ht="15.75" customHeight="1" x14ac:dyDescent="0.2">
      <c r="G123" s="34">
        <f>'Black (Cleaned)'!G122</f>
        <v>45467.545273827134</v>
      </c>
      <c r="H123" s="27">
        <f>'Black (Cleaned)'!Q122</f>
        <v>2813</v>
      </c>
      <c r="I123" s="11" t="str">
        <f t="shared" si="0"/>
        <v>2024-06</v>
      </c>
      <c r="J123" s="11" t="str">
        <f t="shared" si="1"/>
        <v>1900-01</v>
      </c>
      <c r="K123" s="11"/>
      <c r="L123" s="11"/>
      <c r="M123" s="36"/>
    </row>
    <row r="124" spans="7:13" ht="15.75" customHeight="1" x14ac:dyDescent="0.2">
      <c r="G124" s="34">
        <f>'Black (Cleaned)'!G123</f>
        <v>45464.73922065238</v>
      </c>
      <c r="H124" s="27">
        <f>'Black (Cleaned)'!Q123</f>
        <v>2761</v>
      </c>
      <c r="I124" s="11" t="str">
        <f t="shared" si="0"/>
        <v>2024-06</v>
      </c>
      <c r="J124" s="11" t="str">
        <f t="shared" si="1"/>
        <v>1900-01</v>
      </c>
      <c r="K124" s="11"/>
      <c r="L124" s="11"/>
      <c r="M124" s="36"/>
    </row>
    <row r="125" spans="7:13" ht="15.75" customHeight="1" x14ac:dyDescent="0.2">
      <c r="G125" s="34">
        <f>'Black (Cleaned)'!G124</f>
        <v>45464.138071193258</v>
      </c>
      <c r="H125" s="27">
        <f>'Black (Cleaned)'!Q124</f>
        <v>2778</v>
      </c>
      <c r="I125" s="11" t="str">
        <f t="shared" si="0"/>
        <v>2024-06</v>
      </c>
      <c r="J125" s="11" t="str">
        <f t="shared" si="1"/>
        <v>1900-01</v>
      </c>
      <c r="K125" s="11"/>
      <c r="L125" s="11"/>
      <c r="M125" s="36"/>
    </row>
    <row r="126" spans="7:13" ht="15.75" customHeight="1" x14ac:dyDescent="0.2">
      <c r="G126" s="34">
        <f>'Black (Cleaned)'!G125</f>
        <v>45463.554715738268</v>
      </c>
      <c r="H126" s="27">
        <f>'Black (Cleaned)'!Q125</f>
        <v>3170</v>
      </c>
      <c r="I126" s="11" t="str">
        <f t="shared" si="0"/>
        <v>2024-06</v>
      </c>
      <c r="J126" s="11" t="str">
        <f t="shared" si="1"/>
        <v>1900-01</v>
      </c>
      <c r="K126" s="11"/>
      <c r="L126" s="11"/>
      <c r="M126" s="36"/>
    </row>
    <row r="127" spans="7:13" ht="15.75" customHeight="1" x14ac:dyDescent="0.2">
      <c r="G127" s="34">
        <f>'Black (Cleaned)'!G126</f>
        <v>45462.993625549119</v>
      </c>
      <c r="H127" s="27">
        <f>'Black (Cleaned)'!Q126</f>
        <v>2790</v>
      </c>
      <c r="I127" s="11" t="str">
        <f t="shared" si="0"/>
        <v>2024-06</v>
      </c>
      <c r="J127" s="11" t="str">
        <f t="shared" si="1"/>
        <v>1900-01</v>
      </c>
      <c r="K127" s="11"/>
      <c r="L127" s="11"/>
      <c r="M127" s="36"/>
    </row>
    <row r="128" spans="7:13" ht="15.75" customHeight="1" x14ac:dyDescent="0.2">
      <c r="G128" s="34">
        <f>'Black (Cleaned)'!G127</f>
        <v>45462.449277250438</v>
      </c>
      <c r="H128" s="27">
        <f>'Black (Cleaned)'!Q127</f>
        <v>2785</v>
      </c>
      <c r="I128" s="11" t="str">
        <f t="shared" si="0"/>
        <v>2024-06</v>
      </c>
      <c r="J128" s="11" t="str">
        <f t="shared" si="1"/>
        <v>1900-01</v>
      </c>
      <c r="K128" s="11"/>
      <c r="L128" s="11"/>
      <c r="M128" s="36"/>
    </row>
    <row r="129" spans="7:13" ht="15.75" customHeight="1" x14ac:dyDescent="0.2">
      <c r="G129" s="34">
        <f>'Black (Cleaned)'!G128</f>
        <v>45461.907576292448</v>
      </c>
      <c r="H129" s="27">
        <f>'Black (Cleaned)'!Q128</f>
        <v>2923</v>
      </c>
      <c r="I129" s="11" t="str">
        <f t="shared" si="0"/>
        <v>2024-06</v>
      </c>
      <c r="J129" s="11" t="str">
        <f t="shared" si="1"/>
        <v>1900-01</v>
      </c>
      <c r="K129" s="11"/>
      <c r="L129" s="11"/>
      <c r="M129" s="36"/>
    </row>
    <row r="130" spans="7:13" ht="15.75" customHeight="1" x14ac:dyDescent="0.2">
      <c r="G130" s="34">
        <f>'Black (Cleaned)'!G129</f>
        <v>45461.349370090677</v>
      </c>
      <c r="H130" s="27">
        <f>'Black (Cleaned)'!Q129</f>
        <v>3221</v>
      </c>
      <c r="I130" s="11" t="str">
        <f t="shared" si="0"/>
        <v>2024-06</v>
      </c>
      <c r="J130" s="11" t="str">
        <f t="shared" si="1"/>
        <v>1900-01</v>
      </c>
      <c r="K130" s="11"/>
      <c r="L130" s="11"/>
      <c r="M130" s="36"/>
    </row>
    <row r="131" spans="7:13" ht="15.75" customHeight="1" x14ac:dyDescent="0.2">
      <c r="G131" s="34">
        <f>'Black (Cleaned)'!G130</f>
        <v>45460.792993212308</v>
      </c>
      <c r="H131" s="27">
        <f>'Black (Cleaned)'!Q130</f>
        <v>2976</v>
      </c>
      <c r="I131" s="11" t="str">
        <f t="shared" si="0"/>
        <v>2024-06</v>
      </c>
      <c r="J131" s="11" t="str">
        <f t="shared" si="1"/>
        <v>1900-01</v>
      </c>
      <c r="K131" s="11"/>
      <c r="L131" s="11"/>
      <c r="M131" s="36"/>
    </row>
    <row r="132" spans="7:13" ht="15.75" customHeight="1" x14ac:dyDescent="0.2">
      <c r="G132" s="34">
        <f>'Black (Cleaned)'!G131</f>
        <v>45460.231665391111</v>
      </c>
      <c r="H132" s="27">
        <f>'Black (Cleaned)'!Q131</f>
        <v>2904</v>
      </c>
      <c r="I132" s="11" t="str">
        <f t="shared" si="0"/>
        <v>2024-06</v>
      </c>
      <c r="J132" s="11" t="str">
        <f t="shared" si="1"/>
        <v>1900-01</v>
      </c>
      <c r="K132" s="11"/>
      <c r="L132" s="11"/>
      <c r="M132" s="36"/>
    </row>
    <row r="133" spans="7:13" ht="15.75" customHeight="1" x14ac:dyDescent="0.2">
      <c r="G133" s="34">
        <f>'Black (Cleaned)'!G132</f>
        <v>45457.995608247344</v>
      </c>
      <c r="H133" s="27">
        <f>'Black (Cleaned)'!Q132</f>
        <v>3094</v>
      </c>
      <c r="I133" s="11" t="str">
        <f t="shared" si="0"/>
        <v>2024-06</v>
      </c>
      <c r="J133" s="11" t="str">
        <f t="shared" si="1"/>
        <v>1900-01</v>
      </c>
      <c r="K133" s="11"/>
      <c r="L133" s="11"/>
      <c r="M133" s="36"/>
    </row>
    <row r="134" spans="7:13" ht="15.75" customHeight="1" x14ac:dyDescent="0.2">
      <c r="G134" s="34">
        <f>'Black (Cleaned)'!G133</f>
        <v>45457.440711855699</v>
      </c>
      <c r="H134" s="27">
        <f>'Black (Cleaned)'!Q133</f>
        <v>3328</v>
      </c>
      <c r="I134" s="11" t="str">
        <f t="shared" si="0"/>
        <v>2024-06</v>
      </c>
      <c r="J134" s="11" t="str">
        <f t="shared" si="1"/>
        <v>1900-01</v>
      </c>
      <c r="K134" s="11"/>
      <c r="L134" s="11"/>
      <c r="M134" s="36"/>
    </row>
    <row r="135" spans="7:13" ht="15.75" customHeight="1" x14ac:dyDescent="0.2">
      <c r="G135" s="34">
        <f>'Black (Cleaned)'!G134</f>
        <v>45456.843854111583</v>
      </c>
      <c r="H135" s="27">
        <f>'Black (Cleaned)'!Q134</f>
        <v>2875</v>
      </c>
      <c r="I135" s="11" t="str">
        <f t="shared" si="0"/>
        <v>2024-06</v>
      </c>
      <c r="J135" s="11" t="str">
        <f t="shared" si="1"/>
        <v>1900-01</v>
      </c>
      <c r="K135" s="11"/>
      <c r="L135" s="11"/>
      <c r="M135" s="36"/>
    </row>
    <row r="136" spans="7:13" ht="15.75" customHeight="1" x14ac:dyDescent="0.2">
      <c r="G136" s="34">
        <f>'Black (Cleaned)'!G135</f>
        <v>45456.267702760204</v>
      </c>
      <c r="H136" s="27">
        <f>'Black (Cleaned)'!Q135</f>
        <v>3018</v>
      </c>
      <c r="I136" s="11" t="str">
        <f t="shared" si="0"/>
        <v>2024-06</v>
      </c>
      <c r="J136" s="11" t="str">
        <f t="shared" si="1"/>
        <v>1900-01</v>
      </c>
      <c r="K136" s="11"/>
      <c r="L136" s="11"/>
      <c r="M136" s="36"/>
    </row>
    <row r="137" spans="7:13" ht="15.75" customHeight="1" x14ac:dyDescent="0.2">
      <c r="G137" s="34">
        <f>'Black (Cleaned)'!G136</f>
        <v>45455.69770699009</v>
      </c>
      <c r="H137" s="27">
        <f>'Black (Cleaned)'!Q136</f>
        <v>2947</v>
      </c>
      <c r="I137" s="11" t="str">
        <f t="shared" si="0"/>
        <v>2024-06</v>
      </c>
      <c r="J137" s="11" t="str">
        <f t="shared" si="1"/>
        <v>1900-01</v>
      </c>
      <c r="K137" s="11"/>
      <c r="L137" s="11"/>
      <c r="M137" s="36"/>
    </row>
    <row r="138" spans="7:13" ht="15.75" customHeight="1" x14ac:dyDescent="0.2">
      <c r="G138" s="34">
        <f>'Black (Cleaned)'!G137</f>
        <v>45455.135520103322</v>
      </c>
      <c r="H138" s="27">
        <f>'Black (Cleaned)'!Q137</f>
        <v>3502</v>
      </c>
      <c r="I138" s="11" t="str">
        <f t="shared" si="0"/>
        <v>2024-06</v>
      </c>
      <c r="J138" s="11" t="str">
        <f t="shared" si="1"/>
        <v>1900-01</v>
      </c>
      <c r="K138" s="11"/>
      <c r="L138" s="11"/>
      <c r="M138" s="36"/>
    </row>
    <row r="139" spans="7:13" ht="15.75" customHeight="1" x14ac:dyDescent="0.2">
      <c r="G139" s="34">
        <f>'Black (Cleaned)'!G138</f>
        <v>45454.546318740853</v>
      </c>
      <c r="H139" s="27">
        <f>'Black (Cleaned)'!Q138</f>
        <v>3020</v>
      </c>
      <c r="I139" s="11" t="str">
        <f t="shared" si="0"/>
        <v>2024-06</v>
      </c>
      <c r="J139" s="11" t="str">
        <f t="shared" si="1"/>
        <v>1900-01</v>
      </c>
      <c r="K139" s="11"/>
      <c r="L139" s="11"/>
      <c r="M139" s="36"/>
    </row>
    <row r="140" spans="7:13" ht="15.75" customHeight="1" x14ac:dyDescent="0.2">
      <c r="G140" s="34">
        <f>'Black (Cleaned)'!G139</f>
        <v>45453.966462581113</v>
      </c>
      <c r="H140" s="27">
        <f>'Black (Cleaned)'!Q139</f>
        <v>2837</v>
      </c>
      <c r="I140" s="11" t="str">
        <f t="shared" si="0"/>
        <v>2024-06</v>
      </c>
      <c r="J140" s="11" t="str">
        <f t="shared" si="1"/>
        <v>1900-01</v>
      </c>
      <c r="K140" s="11"/>
      <c r="L140" s="11"/>
      <c r="M140" s="36"/>
    </row>
    <row r="141" spans="7:13" ht="15.75" customHeight="1" x14ac:dyDescent="0.2">
      <c r="G141" s="34">
        <f>'Black (Cleaned)'!G140</f>
        <v>45453.378278777644</v>
      </c>
      <c r="H141" s="27">
        <f>'Black (Cleaned)'!Q140</f>
        <v>3011</v>
      </c>
      <c r="I141" s="11" t="str">
        <f t="shared" si="0"/>
        <v>2024-06</v>
      </c>
      <c r="J141" s="11" t="str">
        <f t="shared" si="1"/>
        <v>1900-01</v>
      </c>
      <c r="K141" s="11"/>
      <c r="L141" s="11"/>
      <c r="M141" s="36"/>
    </row>
    <row r="142" spans="7:13" ht="15.75" customHeight="1" x14ac:dyDescent="0.2">
      <c r="G142" s="34">
        <f>'Black (Cleaned)'!G141</f>
        <v>45450.51022173668</v>
      </c>
      <c r="H142" s="27">
        <f>'Black (Cleaned)'!Q141</f>
        <v>2904</v>
      </c>
      <c r="I142" s="11" t="str">
        <f t="shared" si="0"/>
        <v>2024-06</v>
      </c>
      <c r="J142" s="11" t="str">
        <f t="shared" si="1"/>
        <v>1900-01</v>
      </c>
      <c r="K142" s="11"/>
      <c r="L142" s="11"/>
      <c r="M142" s="36"/>
    </row>
    <row r="143" spans="7:13" ht="15.75" customHeight="1" x14ac:dyDescent="0.2">
      <c r="G143" s="34">
        <f>'Black (Cleaned)'!G142</f>
        <v>45449.961050212703</v>
      </c>
      <c r="H143" s="27">
        <f>'Black (Cleaned)'!Q142</f>
        <v>2986</v>
      </c>
      <c r="I143" s="11" t="str">
        <f t="shared" si="0"/>
        <v>2024-06</v>
      </c>
      <c r="J143" s="11" t="str">
        <f t="shared" si="1"/>
        <v>1900-01</v>
      </c>
      <c r="K143" s="11"/>
      <c r="L143" s="11"/>
      <c r="M143" s="36"/>
    </row>
    <row r="144" spans="7:13" ht="15.75" customHeight="1" x14ac:dyDescent="0.2">
      <c r="G144" s="34">
        <f>'Black (Cleaned)'!G143</f>
        <v>45449.408076394124</v>
      </c>
      <c r="H144" s="27">
        <f>'Black (Cleaned)'!Q143</f>
        <v>2711</v>
      </c>
      <c r="I144" s="11" t="str">
        <f t="shared" si="0"/>
        <v>2024-06</v>
      </c>
      <c r="J144" s="11" t="str">
        <f t="shared" si="1"/>
        <v>1900-01</v>
      </c>
      <c r="K144" s="11"/>
      <c r="L144" s="11"/>
      <c r="M144" s="36"/>
    </row>
    <row r="145" spans="7:13" ht="15.75" customHeight="1" x14ac:dyDescent="0.2">
      <c r="G145" s="34">
        <f>'Black (Cleaned)'!G144</f>
        <v>45448.827302320853</v>
      </c>
      <c r="H145" s="27">
        <f>'Black (Cleaned)'!Q144</f>
        <v>2854</v>
      </c>
      <c r="I145" s="11" t="str">
        <f t="shared" si="0"/>
        <v>2024-06</v>
      </c>
      <c r="J145" s="11" t="str">
        <f t="shared" si="1"/>
        <v>1900-01</v>
      </c>
      <c r="K145" s="11"/>
      <c r="L145" s="11"/>
      <c r="M145" s="36"/>
    </row>
    <row r="146" spans="7:13" ht="15.75" customHeight="1" x14ac:dyDescent="0.2">
      <c r="G146" s="34">
        <f>'Black (Cleaned)'!G145</f>
        <v>45448.237328447802</v>
      </c>
      <c r="H146" s="27">
        <f>'Black (Cleaned)'!Q145</f>
        <v>2798</v>
      </c>
      <c r="I146" s="11" t="str">
        <f t="shared" si="0"/>
        <v>2024-06</v>
      </c>
      <c r="J146" s="11" t="str">
        <f t="shared" si="1"/>
        <v>1900-01</v>
      </c>
      <c r="K146" s="11"/>
      <c r="L146" s="11"/>
      <c r="M146" s="36"/>
    </row>
    <row r="147" spans="7:13" ht="15.75" customHeight="1" x14ac:dyDescent="0.2">
      <c r="G147" s="34">
        <f>'Black (Cleaned)'!G146</f>
        <v>45447.64456594018</v>
      </c>
      <c r="H147" s="27">
        <f>'Black (Cleaned)'!Q146</f>
        <v>3375</v>
      </c>
      <c r="I147" s="11" t="str">
        <f t="shared" si="0"/>
        <v>2024-06</v>
      </c>
      <c r="J147" s="11" t="str">
        <f t="shared" si="1"/>
        <v>1900-01</v>
      </c>
      <c r="K147" s="11"/>
      <c r="L147" s="11"/>
      <c r="M147" s="36"/>
    </row>
    <row r="148" spans="7:13" ht="15.75" customHeight="1" x14ac:dyDescent="0.2">
      <c r="G148" s="34">
        <f>'Black (Cleaned)'!G147</f>
        <v>45447.035969422017</v>
      </c>
      <c r="H148" s="27">
        <f>'Black (Cleaned)'!Q147</f>
        <v>3389</v>
      </c>
      <c r="I148" s="11" t="str">
        <f t="shared" si="0"/>
        <v>2024-06</v>
      </c>
      <c r="J148" s="11" t="str">
        <f t="shared" si="1"/>
        <v>1900-01</v>
      </c>
      <c r="K148" s="11"/>
      <c r="L148" s="11"/>
      <c r="M148" s="36"/>
    </row>
    <row r="149" spans="7:13" ht="15.75" customHeight="1" x14ac:dyDescent="0.2">
      <c r="G149" s="34">
        <f>'Black (Cleaned)'!G148</f>
        <v>45446.437522088687</v>
      </c>
      <c r="H149" s="27">
        <f>'Black (Cleaned)'!Q148</f>
        <v>3333</v>
      </c>
      <c r="I149" s="11" t="str">
        <f t="shared" si="0"/>
        <v>2024-06</v>
      </c>
      <c r="J149" s="11" t="str">
        <f t="shared" si="1"/>
        <v>1900-01</v>
      </c>
      <c r="K149" s="11"/>
      <c r="L149" s="11"/>
      <c r="M149" s="36"/>
    </row>
    <row r="150" spans="7:13" ht="15.75" customHeight="1" x14ac:dyDescent="0.2">
      <c r="G150" s="34">
        <f>'Black (Cleaned)'!G149</f>
        <v>45443.640013092692</v>
      </c>
      <c r="H150" s="27">
        <f>'Black (Cleaned)'!Q149</f>
        <v>3072</v>
      </c>
      <c r="I150" s="11" t="str">
        <f t="shared" si="0"/>
        <v>2024-05</v>
      </c>
      <c r="J150" s="11" t="str">
        <f t="shared" si="1"/>
        <v>1900-01</v>
      </c>
      <c r="K150" s="11"/>
      <c r="L150" s="11"/>
      <c r="M150" s="36"/>
    </row>
    <row r="151" spans="7:13" ht="15.75" customHeight="1" x14ac:dyDescent="0.2">
      <c r="G151" s="34">
        <f>'Black (Cleaned)'!G150</f>
        <v>45443.097408649432</v>
      </c>
      <c r="H151" s="27">
        <f>'Black (Cleaned)'!Q150</f>
        <v>3008</v>
      </c>
      <c r="I151" s="11" t="str">
        <f t="shared" si="0"/>
        <v>2024-05</v>
      </c>
      <c r="J151" s="11" t="str">
        <f t="shared" si="1"/>
        <v>1900-01</v>
      </c>
      <c r="K151" s="11"/>
      <c r="L151" s="11"/>
      <c r="M151" s="36"/>
    </row>
    <row r="152" spans="7:13" ht="15.75" customHeight="1" x14ac:dyDescent="0.2">
      <c r="G152" s="34">
        <f>'Black (Cleaned)'!G151</f>
        <v>45442.491794420064</v>
      </c>
      <c r="H152" s="27">
        <f>'Black (Cleaned)'!Q151</f>
        <v>2902</v>
      </c>
      <c r="I152" s="11" t="str">
        <f t="shared" si="0"/>
        <v>2024-05</v>
      </c>
      <c r="J152" s="11" t="str">
        <f t="shared" si="1"/>
        <v>1900-01</v>
      </c>
      <c r="K152" s="11"/>
      <c r="L152" s="11"/>
      <c r="M152" s="36"/>
    </row>
    <row r="153" spans="7:13" ht="15.75" customHeight="1" x14ac:dyDescent="0.2">
      <c r="G153" s="34">
        <f>'Black (Cleaned)'!G152</f>
        <v>45441.937449401135</v>
      </c>
      <c r="H153" s="27">
        <f>'Black (Cleaned)'!Q152</f>
        <v>3062</v>
      </c>
      <c r="I153" s="11" t="str">
        <f t="shared" si="0"/>
        <v>2024-05</v>
      </c>
      <c r="J153" s="11" t="str">
        <f t="shared" si="1"/>
        <v>1900-01</v>
      </c>
      <c r="K153" s="11"/>
      <c r="L153" s="11"/>
      <c r="M153" s="36"/>
    </row>
    <row r="154" spans="7:13" ht="15.75" customHeight="1" x14ac:dyDescent="0.2">
      <c r="G154" s="34">
        <f>'Black (Cleaned)'!G153</f>
        <v>45441.376225439679</v>
      </c>
      <c r="H154" s="27">
        <f>'Black (Cleaned)'!Q153</f>
        <v>2756</v>
      </c>
      <c r="I154" s="11" t="str">
        <f t="shared" si="0"/>
        <v>2024-05</v>
      </c>
      <c r="J154" s="11" t="str">
        <f t="shared" si="1"/>
        <v>1900-01</v>
      </c>
      <c r="K154" s="11"/>
      <c r="L154" s="11"/>
      <c r="M154" s="36"/>
    </row>
    <row r="155" spans="7:13" ht="15.75" customHeight="1" x14ac:dyDescent="0.2">
      <c r="G155" s="34">
        <f>'Black (Cleaned)'!G154</f>
        <v>45440.77975736701</v>
      </c>
      <c r="H155" s="27">
        <f>'Black (Cleaned)'!Q154</f>
        <v>2786</v>
      </c>
      <c r="I155" s="11" t="str">
        <f t="shared" si="0"/>
        <v>2024-05</v>
      </c>
      <c r="J155" s="11" t="str">
        <f t="shared" si="1"/>
        <v>1900-01</v>
      </c>
      <c r="K155" s="11"/>
      <c r="L155" s="11"/>
      <c r="M155" s="36"/>
    </row>
    <row r="156" spans="7:13" ht="15.75" customHeight="1" x14ac:dyDescent="0.2">
      <c r="G156" s="34">
        <f>'Black (Cleaned)'!G155</f>
        <v>45440.237578638167</v>
      </c>
      <c r="H156" s="27">
        <f>'Black (Cleaned)'!Q155</f>
        <v>2931</v>
      </c>
      <c r="I156" s="11" t="str">
        <f t="shared" si="0"/>
        <v>2024-05</v>
      </c>
      <c r="J156" s="11" t="str">
        <f t="shared" si="1"/>
        <v>1900-01</v>
      </c>
      <c r="K156" s="11"/>
      <c r="L156" s="11"/>
      <c r="M156" s="36"/>
    </row>
    <row r="157" spans="7:13" ht="15.75" customHeight="1" x14ac:dyDescent="0.2">
      <c r="G157" s="34">
        <f>'Black (Cleaned)'!G156</f>
        <v>45439.62877607331</v>
      </c>
      <c r="H157" s="27">
        <f>'Black (Cleaned)'!Q156</f>
        <v>2872</v>
      </c>
      <c r="I157" s="11" t="str">
        <f t="shared" si="0"/>
        <v>2024-05</v>
      </c>
      <c r="J157" s="11" t="str">
        <f t="shared" si="1"/>
        <v>1900-01</v>
      </c>
      <c r="K157" s="11"/>
      <c r="L157" s="11"/>
      <c r="M157" s="36"/>
    </row>
    <row r="158" spans="7:13" ht="15.75" customHeight="1" x14ac:dyDescent="0.2">
      <c r="G158" s="34">
        <f>'Black (Cleaned)'!G157</f>
        <v>45439.049751008613</v>
      </c>
      <c r="H158" s="27">
        <f>'Black (Cleaned)'!Q157</f>
        <v>3377</v>
      </c>
      <c r="I158" s="11" t="str">
        <f t="shared" si="0"/>
        <v>2024-05</v>
      </c>
      <c r="J158" s="11" t="str">
        <f t="shared" si="1"/>
        <v>1900-01</v>
      </c>
      <c r="K158" s="11"/>
      <c r="L158" s="11"/>
      <c r="M158" s="36"/>
    </row>
    <row r="159" spans="7:13" ht="15.75" customHeight="1" x14ac:dyDescent="0.2">
      <c r="G159" s="34">
        <f>'Black (Cleaned)'!G158</f>
        <v>45436.779171890375</v>
      </c>
      <c r="H159" s="27">
        <f>'Black (Cleaned)'!Q158</f>
        <v>2700</v>
      </c>
      <c r="I159" s="11" t="str">
        <f t="shared" si="0"/>
        <v>2024-05</v>
      </c>
      <c r="J159" s="11" t="str">
        <f t="shared" si="1"/>
        <v>1900-01</v>
      </c>
      <c r="K159" s="11"/>
      <c r="L159" s="11"/>
      <c r="M159" s="36"/>
    </row>
    <row r="160" spans="7:13" ht="15.75" customHeight="1" x14ac:dyDescent="0.2">
      <c r="G160" s="34">
        <f>'Black (Cleaned)'!G159</f>
        <v>45436.173501962483</v>
      </c>
      <c r="H160" s="27">
        <f>'Black (Cleaned)'!Q159</f>
        <v>2826</v>
      </c>
      <c r="I160" s="11" t="str">
        <f t="shared" si="0"/>
        <v>2024-05</v>
      </c>
      <c r="J160" s="11" t="str">
        <f t="shared" si="1"/>
        <v>1900-01</v>
      </c>
      <c r="K160" s="11"/>
      <c r="L160" s="11"/>
      <c r="M160" s="36"/>
    </row>
    <row r="161" spans="7:13" ht="15.75" customHeight="1" x14ac:dyDescent="0.2">
      <c r="G161" s="34">
        <f>'Black (Cleaned)'!G160</f>
        <v>45435.58823231799</v>
      </c>
      <c r="H161" s="27">
        <f>'Black (Cleaned)'!Q160</f>
        <v>3123</v>
      </c>
      <c r="I161" s="11" t="str">
        <f t="shared" si="0"/>
        <v>2024-05</v>
      </c>
      <c r="J161" s="11" t="str">
        <f t="shared" si="1"/>
        <v>1900-01</v>
      </c>
      <c r="K161" s="11"/>
      <c r="L161" s="11"/>
      <c r="M161" s="36"/>
    </row>
    <row r="162" spans="7:13" ht="15.75" customHeight="1" x14ac:dyDescent="0.2">
      <c r="G162" s="34">
        <f>'Black (Cleaned)'!G161</f>
        <v>45434.996338156205</v>
      </c>
      <c r="H162" s="27">
        <f>'Black (Cleaned)'!Q161</f>
        <v>3208</v>
      </c>
      <c r="I162" s="11" t="str">
        <f t="shared" si="0"/>
        <v>2024-05</v>
      </c>
      <c r="J162" s="11" t="str">
        <f t="shared" si="1"/>
        <v>1900-01</v>
      </c>
      <c r="K162" s="11"/>
      <c r="L162" s="11"/>
      <c r="M162" s="36"/>
    </row>
    <row r="163" spans="7:13" ht="15.75" customHeight="1" x14ac:dyDescent="0.2">
      <c r="G163" s="34">
        <f>'Black (Cleaned)'!G162</f>
        <v>45434.451488212791</v>
      </c>
      <c r="H163" s="27">
        <f>'Black (Cleaned)'!Q162</f>
        <v>3161</v>
      </c>
      <c r="I163" s="11" t="str">
        <f t="shared" si="0"/>
        <v>2024-05</v>
      </c>
      <c r="J163" s="11" t="str">
        <f t="shared" si="1"/>
        <v>1900-01</v>
      </c>
      <c r="K163" s="11"/>
      <c r="L163" s="11"/>
      <c r="M163" s="36"/>
    </row>
    <row r="164" spans="7:13" ht="15.75" customHeight="1" x14ac:dyDescent="0.2">
      <c r="G164" s="34">
        <f>'Black (Cleaned)'!G163</f>
        <v>45433.846943390818</v>
      </c>
      <c r="H164" s="27">
        <f>'Black (Cleaned)'!Q163</f>
        <v>2857</v>
      </c>
      <c r="I164" s="11" t="str">
        <f t="shared" si="0"/>
        <v>2024-05</v>
      </c>
      <c r="J164" s="11" t="str">
        <f t="shared" si="1"/>
        <v>1900-01</v>
      </c>
      <c r="K164" s="11"/>
      <c r="L164" s="11"/>
      <c r="M164" s="36"/>
    </row>
    <row r="165" spans="7:13" ht="15.75" customHeight="1" x14ac:dyDescent="0.2">
      <c r="G165" s="34">
        <f>'Black (Cleaned)'!G164</f>
        <v>45433.313222892211</v>
      </c>
      <c r="H165" s="27">
        <f>'Black (Cleaned)'!Q164</f>
        <v>2893</v>
      </c>
      <c r="I165" s="11" t="str">
        <f t="shared" si="0"/>
        <v>2024-05</v>
      </c>
      <c r="J165" s="11" t="str">
        <f t="shared" si="1"/>
        <v>1900-01</v>
      </c>
      <c r="K165" s="11"/>
      <c r="L165" s="11"/>
      <c r="M165" s="36"/>
    </row>
    <row r="166" spans="7:13" ht="15.75" customHeight="1" x14ac:dyDescent="0.2">
      <c r="G166" s="34">
        <f>'Black (Cleaned)'!G165</f>
        <v>45432.704004743762</v>
      </c>
      <c r="H166" s="27">
        <f>'Black (Cleaned)'!Q165</f>
        <v>2663</v>
      </c>
      <c r="I166" s="11" t="str">
        <f t="shared" si="0"/>
        <v>2024-05</v>
      </c>
      <c r="J166" s="11" t="str">
        <f t="shared" si="1"/>
        <v>1900-01</v>
      </c>
      <c r="K166" s="11"/>
      <c r="L166" s="11"/>
      <c r="M166" s="36"/>
    </row>
    <row r="167" spans="7:13" ht="15.75" customHeight="1" x14ac:dyDescent="0.2">
      <c r="G167" s="34">
        <f>'Black (Cleaned)'!G166</f>
        <v>45432.146897377344</v>
      </c>
      <c r="H167" s="27">
        <f>'Black (Cleaned)'!Q166</f>
        <v>3208</v>
      </c>
      <c r="I167" s="11" t="str">
        <f t="shared" si="0"/>
        <v>2024-05</v>
      </c>
      <c r="J167" s="11" t="str">
        <f t="shared" si="1"/>
        <v>1900-01</v>
      </c>
      <c r="K167" s="11"/>
      <c r="L167" s="11"/>
      <c r="M167" s="36"/>
    </row>
    <row r="168" spans="7:13" ht="15.75" customHeight="1" x14ac:dyDescent="0.2">
      <c r="G168" s="34">
        <f>'Black (Cleaned)'!G167</f>
        <v>45429.88266456774</v>
      </c>
      <c r="H168" s="27">
        <f>'Black (Cleaned)'!Q167</f>
        <v>2635</v>
      </c>
      <c r="I168" s="11" t="str">
        <f t="shared" si="0"/>
        <v>2024-05</v>
      </c>
      <c r="J168" s="11" t="str">
        <f t="shared" si="1"/>
        <v>1900-01</v>
      </c>
      <c r="K168" s="11"/>
      <c r="L168" s="11"/>
      <c r="M168" s="36"/>
    </row>
    <row r="169" spans="7:13" ht="15.75" customHeight="1" x14ac:dyDescent="0.2">
      <c r="G169" s="34">
        <f>'Black (Cleaned)'!G168</f>
        <v>45429.326330745156</v>
      </c>
      <c r="H169" s="27">
        <f>'Black (Cleaned)'!Q168</f>
        <v>2954</v>
      </c>
      <c r="I169" s="11" t="str">
        <f t="shared" si="0"/>
        <v>2024-05</v>
      </c>
      <c r="J169" s="11" t="str">
        <f t="shared" si="1"/>
        <v>1900-01</v>
      </c>
      <c r="K169" s="11"/>
      <c r="L169" s="11"/>
      <c r="M169" s="36"/>
    </row>
    <row r="170" spans="7:13" ht="15.75" customHeight="1" x14ac:dyDescent="0.2">
      <c r="G170" s="34">
        <f>'Black (Cleaned)'!G169</f>
        <v>45428.768974482045</v>
      </c>
      <c r="H170" s="27">
        <f>'Black (Cleaned)'!Q169</f>
        <v>3020</v>
      </c>
      <c r="I170" s="11" t="str">
        <f t="shared" si="0"/>
        <v>2024-05</v>
      </c>
      <c r="J170" s="11" t="str">
        <f t="shared" si="1"/>
        <v>1900-01</v>
      </c>
      <c r="K170" s="11"/>
      <c r="L170" s="11"/>
      <c r="M170" s="36"/>
    </row>
    <row r="171" spans="7:13" ht="15.75" customHeight="1" x14ac:dyDescent="0.2">
      <c r="G171" s="34">
        <f>'Black (Cleaned)'!G170</f>
        <v>45428.179247024302</v>
      </c>
      <c r="H171" s="27">
        <f>'Black (Cleaned)'!Q170</f>
        <v>3231</v>
      </c>
      <c r="I171" s="11" t="str">
        <f t="shared" si="0"/>
        <v>2024-05</v>
      </c>
      <c r="J171" s="11" t="str">
        <f t="shared" si="1"/>
        <v>1900-01</v>
      </c>
      <c r="K171" s="11"/>
      <c r="L171" s="11"/>
      <c r="M171" s="36"/>
    </row>
    <row r="172" spans="7:13" ht="15.75" customHeight="1" x14ac:dyDescent="0.2">
      <c r="G172" s="34">
        <f>'Black (Cleaned)'!G171</f>
        <v>45427.62016830784</v>
      </c>
      <c r="H172" s="27">
        <f>'Black (Cleaned)'!Q171</f>
        <v>3128</v>
      </c>
      <c r="I172" s="11" t="str">
        <f t="shared" si="0"/>
        <v>2024-05</v>
      </c>
      <c r="J172" s="11" t="str">
        <f t="shared" si="1"/>
        <v>1900-01</v>
      </c>
      <c r="K172" s="11"/>
      <c r="L172" s="11"/>
      <c r="M172" s="36"/>
    </row>
    <row r="173" spans="7:13" ht="15.75" customHeight="1" x14ac:dyDescent="0.2">
      <c r="G173" s="34">
        <f>'Black (Cleaned)'!G172</f>
        <v>45427.088390683784</v>
      </c>
      <c r="H173" s="27">
        <f>'Black (Cleaned)'!Q172</f>
        <v>3217</v>
      </c>
      <c r="I173" s="11" t="str">
        <f t="shared" si="0"/>
        <v>2024-05</v>
      </c>
      <c r="J173" s="11" t="str">
        <f t="shared" si="1"/>
        <v>1900-01</v>
      </c>
      <c r="K173" s="11"/>
      <c r="L173" s="11"/>
      <c r="M173" s="36"/>
    </row>
    <row r="174" spans="7:13" ht="15.75" customHeight="1" x14ac:dyDescent="0.2">
      <c r="G174" s="34">
        <f>'Black (Cleaned)'!G173</f>
        <v>45426.528270655828</v>
      </c>
      <c r="H174" s="27">
        <f>'Black (Cleaned)'!Q173</f>
        <v>2681</v>
      </c>
      <c r="I174" s="11" t="str">
        <f t="shared" si="0"/>
        <v>2024-05</v>
      </c>
      <c r="J174" s="11" t="str">
        <f t="shared" si="1"/>
        <v>1900-01</v>
      </c>
      <c r="K174" s="11"/>
      <c r="L174" s="11"/>
      <c r="M174" s="36"/>
    </row>
    <row r="175" spans="7:13" ht="15.75" customHeight="1" x14ac:dyDescent="0.2">
      <c r="G175" s="34">
        <f>'Black (Cleaned)'!G174</f>
        <v>45425.998866541056</v>
      </c>
      <c r="H175" s="27">
        <f>'Black (Cleaned)'!Q174</f>
        <v>2554</v>
      </c>
      <c r="I175" s="11" t="str">
        <f t="shared" si="0"/>
        <v>2024-05</v>
      </c>
      <c r="J175" s="11" t="str">
        <f t="shared" si="1"/>
        <v>1900-01</v>
      </c>
      <c r="K175" s="11"/>
      <c r="L175" s="11"/>
      <c r="M175" s="36"/>
    </row>
    <row r="176" spans="7:13" ht="15.75" customHeight="1" x14ac:dyDescent="0.2">
      <c r="G176" s="34">
        <f>'Black (Cleaned)'!G175</f>
        <v>45425.411529565798</v>
      </c>
      <c r="H176" s="27">
        <f>'Black (Cleaned)'!Q175</f>
        <v>2579</v>
      </c>
      <c r="I176" s="11" t="str">
        <f t="shared" si="0"/>
        <v>2024-05</v>
      </c>
      <c r="J176" s="11" t="str">
        <f t="shared" si="1"/>
        <v>1900-01</v>
      </c>
      <c r="K176" s="11"/>
      <c r="L176" s="11"/>
      <c r="M176" s="36"/>
    </row>
    <row r="177" spans="7:13" ht="15.75" customHeight="1" x14ac:dyDescent="0.2">
      <c r="G177" s="34">
        <f>'Black (Cleaned)'!G176</f>
        <v>45422.620644057097</v>
      </c>
      <c r="H177" s="27">
        <f>'Black (Cleaned)'!Q176</f>
        <v>3157</v>
      </c>
      <c r="I177" s="11" t="str">
        <f t="shared" si="0"/>
        <v>2024-05</v>
      </c>
      <c r="J177" s="11" t="str">
        <f t="shared" si="1"/>
        <v>1900-01</v>
      </c>
      <c r="K177" s="11"/>
      <c r="L177" s="11"/>
      <c r="M177" s="36"/>
    </row>
    <row r="178" spans="7:13" ht="15.75" customHeight="1" x14ac:dyDescent="0.2">
      <c r="G178" s="34">
        <f>'Black (Cleaned)'!G177</f>
        <v>45422.0494231177</v>
      </c>
      <c r="H178" s="27">
        <f>'Black (Cleaned)'!Q177</f>
        <v>3125</v>
      </c>
      <c r="I178" s="11" t="str">
        <f t="shared" si="0"/>
        <v>2024-05</v>
      </c>
      <c r="J178" s="11" t="str">
        <f t="shared" si="1"/>
        <v>1900-01</v>
      </c>
      <c r="K178" s="11"/>
      <c r="L178" s="11"/>
      <c r="M178" s="36"/>
    </row>
    <row r="179" spans="7:13" ht="15.75" customHeight="1" x14ac:dyDescent="0.2">
      <c r="G179" s="34">
        <f>'Black (Cleaned)'!G178</f>
        <v>45421.491294276944</v>
      </c>
      <c r="H179" s="27">
        <f>'Black (Cleaned)'!Q178</f>
        <v>2976</v>
      </c>
      <c r="I179" s="11" t="str">
        <f t="shared" si="0"/>
        <v>2024-05</v>
      </c>
      <c r="J179" s="11" t="str">
        <f t="shared" si="1"/>
        <v>1900-01</v>
      </c>
      <c r="K179" s="11"/>
      <c r="L179" s="11"/>
      <c r="M179" s="36"/>
    </row>
    <row r="180" spans="7:13" ht="15.75" customHeight="1" x14ac:dyDescent="0.2">
      <c r="G180" s="34">
        <f>'Black (Cleaned)'!G179</f>
        <v>45420.916815788223</v>
      </c>
      <c r="H180" s="27">
        <f>'Black (Cleaned)'!Q179</f>
        <v>2697</v>
      </c>
      <c r="I180" s="11" t="str">
        <f t="shared" si="0"/>
        <v>2024-05</v>
      </c>
      <c r="J180" s="11" t="str">
        <f t="shared" si="1"/>
        <v>1900-01</v>
      </c>
      <c r="K180" s="11"/>
      <c r="L180" s="11"/>
      <c r="M180" s="36"/>
    </row>
    <row r="181" spans="7:13" ht="15.75" customHeight="1" x14ac:dyDescent="0.2">
      <c r="G181" s="34">
        <f>'Black (Cleaned)'!G180</f>
        <v>45420.304778939768</v>
      </c>
      <c r="H181" s="27">
        <f>'Black (Cleaned)'!Q180</f>
        <v>2470</v>
      </c>
      <c r="I181" s="11" t="str">
        <f t="shared" si="0"/>
        <v>2024-05</v>
      </c>
      <c r="J181" s="11" t="str">
        <f t="shared" si="1"/>
        <v>1900-01</v>
      </c>
      <c r="K181" s="11"/>
      <c r="L181" s="11"/>
      <c r="M181" s="36"/>
    </row>
    <row r="182" spans="7:13" ht="15.75" customHeight="1" x14ac:dyDescent="0.2">
      <c r="G182" s="34">
        <f>'Black (Cleaned)'!G181</f>
        <v>45419.70319077139</v>
      </c>
      <c r="H182" s="27">
        <f>'Black (Cleaned)'!Q181</f>
        <v>2871</v>
      </c>
      <c r="I182" s="11" t="str">
        <f t="shared" si="0"/>
        <v>2024-05</v>
      </c>
      <c r="J182" s="11" t="str">
        <f t="shared" si="1"/>
        <v>1900-01</v>
      </c>
      <c r="K182" s="11"/>
      <c r="L182" s="11"/>
      <c r="M182" s="36"/>
    </row>
    <row r="183" spans="7:13" ht="15.75" customHeight="1" x14ac:dyDescent="0.2">
      <c r="G183" s="34">
        <f>'Black (Cleaned)'!G182</f>
        <v>45419.092896484486</v>
      </c>
      <c r="H183" s="27">
        <f>'Black (Cleaned)'!Q182</f>
        <v>2745</v>
      </c>
      <c r="I183" s="11" t="str">
        <f t="shared" si="0"/>
        <v>2024-05</v>
      </c>
      <c r="J183" s="11" t="str">
        <f t="shared" si="1"/>
        <v>1900-01</v>
      </c>
      <c r="K183" s="11"/>
      <c r="L183" s="11"/>
      <c r="M183" s="36"/>
    </row>
    <row r="184" spans="7:13" ht="15.75" customHeight="1" x14ac:dyDescent="0.2">
      <c r="G184" s="34">
        <f>'Black (Cleaned)'!G183</f>
        <v>45418.489668758652</v>
      </c>
      <c r="H184" s="27">
        <f>'Black (Cleaned)'!Q183</f>
        <v>2943</v>
      </c>
      <c r="I184" s="11" t="str">
        <f t="shared" si="0"/>
        <v>2024-05</v>
      </c>
      <c r="J184" s="11" t="str">
        <f t="shared" si="1"/>
        <v>1900-01</v>
      </c>
      <c r="K184" s="11"/>
      <c r="L184" s="11"/>
      <c r="M184" s="36"/>
    </row>
    <row r="185" spans="7:13" ht="15.75" customHeight="1" x14ac:dyDescent="0.2">
      <c r="G185" s="34">
        <f>'Black (Cleaned)'!G184</f>
        <v>45415.605652435886</v>
      </c>
      <c r="H185" s="27">
        <f>'Black (Cleaned)'!Q184</f>
        <v>2929</v>
      </c>
      <c r="I185" s="11" t="str">
        <f t="shared" si="0"/>
        <v>2024-05</v>
      </c>
      <c r="J185" s="11" t="str">
        <f t="shared" si="1"/>
        <v>1900-01</v>
      </c>
      <c r="K185" s="11"/>
      <c r="L185" s="11"/>
      <c r="M185" s="36"/>
    </row>
    <row r="186" spans="7:13" ht="15.75" customHeight="1" x14ac:dyDescent="0.2">
      <c r="G186" s="34">
        <f>'Black (Cleaned)'!G185</f>
        <v>45415.05591185316</v>
      </c>
      <c r="H186" s="27">
        <f>'Black (Cleaned)'!Q185</f>
        <v>2579</v>
      </c>
      <c r="I186" s="11" t="str">
        <f t="shared" si="0"/>
        <v>2024-05</v>
      </c>
      <c r="J186" s="11" t="str">
        <f t="shared" si="1"/>
        <v>1900-01</v>
      </c>
      <c r="K186" s="11"/>
      <c r="L186" s="11"/>
      <c r="M186" s="36"/>
    </row>
    <row r="187" spans="7:13" ht="15.75" customHeight="1" x14ac:dyDescent="0.2">
      <c r="G187" s="34">
        <f>'Black (Cleaned)'!G186</f>
        <v>45414.475713407381</v>
      </c>
      <c r="H187" s="27">
        <f>'Black (Cleaned)'!Q186</f>
        <v>3013</v>
      </c>
      <c r="I187" s="11" t="str">
        <f t="shared" si="0"/>
        <v>2024-05</v>
      </c>
      <c r="J187" s="11" t="str">
        <f t="shared" si="1"/>
        <v>1900-01</v>
      </c>
      <c r="K187" s="11"/>
      <c r="L187" s="11"/>
      <c r="M187" s="36"/>
    </row>
    <row r="188" spans="7:13" ht="15.75" customHeight="1" x14ac:dyDescent="0.2">
      <c r="G188" s="34">
        <f>'Black (Cleaned)'!G187</f>
        <v>45413.941210372323</v>
      </c>
      <c r="H188" s="27">
        <f>'Black (Cleaned)'!Q187</f>
        <v>2982</v>
      </c>
      <c r="I188" s="11" t="str">
        <f t="shared" si="0"/>
        <v>2024-05</v>
      </c>
      <c r="J188" s="11" t="str">
        <f t="shared" si="1"/>
        <v>1900-01</v>
      </c>
      <c r="K188" s="11"/>
      <c r="L188" s="11"/>
      <c r="M188" s="36"/>
    </row>
    <row r="189" spans="7:13" ht="15.75" customHeight="1" x14ac:dyDescent="0.2">
      <c r="G189" s="34">
        <f>'Black (Cleaned)'!G188</f>
        <v>45413.371861390588</v>
      </c>
      <c r="H189" s="27">
        <f>'Black (Cleaned)'!Q188</f>
        <v>2581</v>
      </c>
      <c r="I189" s="11" t="str">
        <f t="shared" si="0"/>
        <v>2024-05</v>
      </c>
      <c r="J189" s="11" t="str">
        <f t="shared" si="1"/>
        <v>1900-01</v>
      </c>
      <c r="K189" s="11"/>
      <c r="L189" s="11"/>
      <c r="M189" s="36"/>
    </row>
    <row r="190" spans="7:13" ht="15.75" customHeight="1" x14ac:dyDescent="0.2">
      <c r="G190" s="34">
        <f>'Black (Cleaned)'!G189</f>
        <v>45412.832398071296</v>
      </c>
      <c r="H190" s="27">
        <f>'Black (Cleaned)'!Q189</f>
        <v>2508</v>
      </c>
      <c r="I190" s="11" t="str">
        <f t="shared" si="0"/>
        <v>2024-04</v>
      </c>
      <c r="J190" s="11" t="str">
        <f t="shared" si="1"/>
        <v>1900-01</v>
      </c>
      <c r="K190" s="11"/>
      <c r="L190" s="11"/>
      <c r="M190" s="36"/>
    </row>
    <row r="191" spans="7:13" ht="15.75" customHeight="1" x14ac:dyDescent="0.2">
      <c r="G191" s="34">
        <f>'Black (Cleaned)'!G190</f>
        <v>45412.225491843827</v>
      </c>
      <c r="H191" s="27">
        <f>'Black (Cleaned)'!Q190</f>
        <v>2617</v>
      </c>
      <c r="I191" s="11" t="str">
        <f t="shared" si="0"/>
        <v>2024-04</v>
      </c>
      <c r="J191" s="11" t="str">
        <f t="shared" si="1"/>
        <v>1900-01</v>
      </c>
      <c r="K191" s="11"/>
      <c r="L191" s="11"/>
      <c r="M191" s="36"/>
    </row>
    <row r="192" spans="7:13" ht="15.75" customHeight="1" x14ac:dyDescent="0.2">
      <c r="G192" s="34">
        <f>'Black (Cleaned)'!G191</f>
        <v>45411.674639556564</v>
      </c>
      <c r="H192" s="27">
        <f>'Black (Cleaned)'!Q191</f>
        <v>2644</v>
      </c>
      <c r="I192" s="11" t="str">
        <f t="shared" si="0"/>
        <v>2024-04</v>
      </c>
      <c r="J192" s="11" t="str">
        <f t="shared" si="1"/>
        <v>1900-01</v>
      </c>
      <c r="K192" s="11"/>
      <c r="L192" s="11"/>
      <c r="M192" s="36"/>
    </row>
    <row r="193" spans="7:13" ht="15.75" customHeight="1" x14ac:dyDescent="0.2">
      <c r="G193" s="34">
        <f>'Black (Cleaned)'!G192</f>
        <v>45411.115155171967</v>
      </c>
      <c r="H193" s="27">
        <f>'Black (Cleaned)'!Q192</f>
        <v>2659</v>
      </c>
      <c r="I193" s="11" t="str">
        <f t="shared" si="0"/>
        <v>2024-04</v>
      </c>
      <c r="J193" s="11" t="str">
        <f t="shared" si="1"/>
        <v>1900-01</v>
      </c>
      <c r="K193" s="11"/>
      <c r="L193" s="11"/>
      <c r="M193" s="36"/>
    </row>
    <row r="194" spans="7:13" ht="15.75" customHeight="1" x14ac:dyDescent="0.2">
      <c r="G194" s="34">
        <f>'Black (Cleaned)'!G193</f>
        <v>45408.768652779567</v>
      </c>
      <c r="H194" s="27">
        <f>'Black (Cleaned)'!Q193</f>
        <v>2865</v>
      </c>
      <c r="I194" s="11" t="str">
        <f t="shared" si="0"/>
        <v>2024-04</v>
      </c>
      <c r="J194" s="11" t="str">
        <f t="shared" si="1"/>
        <v>1900-01</v>
      </c>
      <c r="K194" s="11"/>
      <c r="L194" s="11"/>
      <c r="M194" s="36"/>
    </row>
    <row r="195" spans="7:13" ht="15.75" customHeight="1" x14ac:dyDescent="0.2">
      <c r="G195" s="34">
        <f>'Black (Cleaned)'!G194</f>
        <v>45408.162081491238</v>
      </c>
      <c r="H195" s="27">
        <f>'Black (Cleaned)'!Q194</f>
        <v>2894</v>
      </c>
      <c r="I195" s="11" t="str">
        <f t="shared" si="0"/>
        <v>2024-04</v>
      </c>
      <c r="J195" s="11" t="str">
        <f t="shared" si="1"/>
        <v>1900-01</v>
      </c>
      <c r="K195" s="11"/>
      <c r="L195" s="11"/>
      <c r="M195" s="36"/>
    </row>
    <row r="196" spans="7:13" ht="15.75" customHeight="1" x14ac:dyDescent="0.2">
      <c r="G196" s="34">
        <f>'Black (Cleaned)'!G195</f>
        <v>45407.570665273794</v>
      </c>
      <c r="H196" s="27">
        <f>'Black (Cleaned)'!Q195</f>
        <v>2665</v>
      </c>
      <c r="I196" s="11" t="str">
        <f t="shared" si="0"/>
        <v>2024-04</v>
      </c>
      <c r="J196" s="11" t="str">
        <f t="shared" si="1"/>
        <v>1900-01</v>
      </c>
      <c r="K196" s="11"/>
      <c r="L196" s="11"/>
      <c r="M196" s="36"/>
    </row>
    <row r="197" spans="7:13" ht="15.75" customHeight="1" x14ac:dyDescent="0.2">
      <c r="G197" s="34">
        <f>'Black (Cleaned)'!G196</f>
        <v>45406.963414228419</v>
      </c>
      <c r="H197" s="27">
        <f>'Black (Cleaned)'!Q196</f>
        <v>2447</v>
      </c>
      <c r="I197" s="11" t="str">
        <f t="shared" si="0"/>
        <v>2024-04</v>
      </c>
      <c r="J197" s="11" t="str">
        <f t="shared" si="1"/>
        <v>1900-01</v>
      </c>
      <c r="K197" s="11"/>
      <c r="L197" s="11"/>
      <c r="M197" s="36"/>
    </row>
    <row r="198" spans="7:13" ht="15.75" customHeight="1" x14ac:dyDescent="0.2">
      <c r="G198" s="34">
        <f>'Black (Cleaned)'!G197</f>
        <v>45406.401782360903</v>
      </c>
      <c r="H198" s="27">
        <f>'Black (Cleaned)'!Q197</f>
        <v>2558</v>
      </c>
      <c r="I198" s="11" t="str">
        <f t="shared" si="0"/>
        <v>2024-04</v>
      </c>
      <c r="J198" s="11" t="str">
        <f t="shared" si="1"/>
        <v>1900-01</v>
      </c>
      <c r="K198" s="11"/>
      <c r="L198" s="11"/>
      <c r="M198" s="36"/>
    </row>
    <row r="199" spans="7:13" ht="15.75" customHeight="1" x14ac:dyDescent="0.2">
      <c r="G199" s="34">
        <f>'Black (Cleaned)'!G198</f>
        <v>45405.849658534433</v>
      </c>
      <c r="H199" s="27">
        <f>'Black (Cleaned)'!Q198</f>
        <v>2537</v>
      </c>
      <c r="I199" s="11" t="str">
        <f t="shared" si="0"/>
        <v>2024-04</v>
      </c>
      <c r="J199" s="11" t="str">
        <f t="shared" si="1"/>
        <v>1900-01</v>
      </c>
      <c r="K199" s="11"/>
      <c r="L199" s="11"/>
      <c r="M199" s="36"/>
    </row>
    <row r="200" spans="7:13" ht="15.75" customHeight="1" x14ac:dyDescent="0.2">
      <c r="G200" s="34">
        <f>'Black (Cleaned)'!G199</f>
        <v>45405.273506630379</v>
      </c>
      <c r="H200" s="27">
        <f>'Black (Cleaned)'!Q199</f>
        <v>2596</v>
      </c>
      <c r="I200" s="11" t="str">
        <f t="shared" si="0"/>
        <v>2024-04</v>
      </c>
      <c r="J200" s="11" t="str">
        <f t="shared" si="1"/>
        <v>1900-01</v>
      </c>
      <c r="K200" s="11"/>
      <c r="L200" s="11"/>
      <c r="M200" s="36"/>
    </row>
    <row r="201" spans="7:13" ht="15.75" customHeight="1" x14ac:dyDescent="0.2">
      <c r="G201" s="34">
        <f>'Black (Cleaned)'!G200</f>
        <v>45404.665906749615</v>
      </c>
      <c r="H201" s="27">
        <f>'Black (Cleaned)'!Q200</f>
        <v>2780</v>
      </c>
      <c r="I201" s="11" t="str">
        <f t="shared" si="0"/>
        <v>2024-04</v>
      </c>
      <c r="J201" s="11" t="str">
        <f t="shared" si="1"/>
        <v>1900-01</v>
      </c>
      <c r="K201" s="11"/>
      <c r="L201" s="11"/>
      <c r="M201" s="36"/>
    </row>
    <row r="202" spans="7:13" ht="15.75" customHeight="1" x14ac:dyDescent="0.2">
      <c r="G202" s="34">
        <f>'Black (Cleaned)'!G201</f>
        <v>45404.070701674944</v>
      </c>
      <c r="H202" s="27">
        <f>'Black (Cleaned)'!Q201</f>
        <v>2709</v>
      </c>
      <c r="I202" s="11" t="str">
        <f t="shared" si="0"/>
        <v>2024-04</v>
      </c>
      <c r="J202" s="11" t="str">
        <f t="shared" si="1"/>
        <v>1900-01</v>
      </c>
      <c r="K202" s="11"/>
      <c r="L202" s="11"/>
      <c r="M202" s="36"/>
    </row>
    <row r="203" spans="7:13" ht="15.75" customHeight="1" x14ac:dyDescent="0.2">
      <c r="G203" s="34">
        <f>'Black (Cleaned)'!G202</f>
        <v>45401.807366726258</v>
      </c>
      <c r="H203" s="27">
        <f>'Black (Cleaned)'!Q202</f>
        <v>2800</v>
      </c>
      <c r="I203" s="11" t="str">
        <f t="shared" si="0"/>
        <v>2024-04</v>
      </c>
      <c r="J203" s="11" t="str">
        <f t="shared" si="1"/>
        <v>1900-01</v>
      </c>
      <c r="K203" s="11"/>
      <c r="L203" s="11"/>
      <c r="M203" s="36"/>
    </row>
    <row r="204" spans="7:13" ht="15.75" customHeight="1" x14ac:dyDescent="0.2">
      <c r="G204" s="34">
        <f>'Black (Cleaned)'!G203</f>
        <v>45401.237288192206</v>
      </c>
      <c r="H204" s="27">
        <f>'Black (Cleaned)'!Q203</f>
        <v>2361</v>
      </c>
      <c r="I204" s="11" t="str">
        <f t="shared" si="0"/>
        <v>2024-04</v>
      </c>
      <c r="J204" s="11" t="str">
        <f t="shared" si="1"/>
        <v>1900-01</v>
      </c>
      <c r="K204" s="11"/>
      <c r="L204" s="11"/>
      <c r="M204" s="36"/>
    </row>
    <row r="205" spans="7:13" ht="15.75" customHeight="1" x14ac:dyDescent="0.2">
      <c r="G205" s="34">
        <f>'Black (Cleaned)'!G204</f>
        <v>45400.643328640042</v>
      </c>
      <c r="H205" s="27">
        <f>'Black (Cleaned)'!Q204</f>
        <v>2610</v>
      </c>
      <c r="I205" s="11" t="str">
        <f t="shared" si="0"/>
        <v>2024-04</v>
      </c>
      <c r="J205" s="11" t="str">
        <f t="shared" si="1"/>
        <v>1900-01</v>
      </c>
      <c r="K205" s="11"/>
      <c r="L205" s="11"/>
      <c r="M205" s="36"/>
    </row>
    <row r="206" spans="7:13" ht="15.75" customHeight="1" x14ac:dyDescent="0.2">
      <c r="G206" s="34">
        <f>'Black (Cleaned)'!G205</f>
        <v>45400.065550060492</v>
      </c>
      <c r="H206" s="27">
        <f>'Black (Cleaned)'!Q205</f>
        <v>2393</v>
      </c>
      <c r="I206" s="11" t="str">
        <f t="shared" si="0"/>
        <v>2024-04</v>
      </c>
      <c r="J206" s="11" t="str">
        <f t="shared" si="1"/>
        <v>1900-01</v>
      </c>
      <c r="K206" s="11"/>
      <c r="L206" s="11"/>
      <c r="M206" s="36"/>
    </row>
    <row r="207" spans="7:13" ht="15.75" customHeight="1" x14ac:dyDescent="0.2">
      <c r="G207" s="34">
        <f>'Black (Cleaned)'!G206</f>
        <v>45399.47036100996</v>
      </c>
      <c r="H207" s="27">
        <f>'Black (Cleaned)'!Q206</f>
        <v>2422</v>
      </c>
      <c r="I207" s="11" t="str">
        <f t="shared" si="0"/>
        <v>2024-04</v>
      </c>
      <c r="J207" s="11" t="str">
        <f t="shared" si="1"/>
        <v>1900-01</v>
      </c>
      <c r="K207" s="11"/>
      <c r="L207" s="11"/>
      <c r="M207" s="36"/>
    </row>
    <row r="208" spans="7:13" ht="15.75" customHeight="1" x14ac:dyDescent="0.2">
      <c r="G208" s="34">
        <f>'Black (Cleaned)'!G207</f>
        <v>45398.889608993406</v>
      </c>
      <c r="H208" s="27">
        <f>'Black (Cleaned)'!Q207</f>
        <v>2587</v>
      </c>
      <c r="I208" s="11" t="str">
        <f t="shared" si="0"/>
        <v>2024-04</v>
      </c>
      <c r="J208" s="11" t="str">
        <f t="shared" si="1"/>
        <v>1900-01</v>
      </c>
      <c r="K208" s="11"/>
      <c r="L208" s="11"/>
      <c r="M208" s="36"/>
    </row>
    <row r="209" spans="7:13" ht="15.75" customHeight="1" x14ac:dyDescent="0.2">
      <c r="G209" s="34">
        <f>'Black (Cleaned)'!G208</f>
        <v>45398.321246391322</v>
      </c>
      <c r="H209" s="27">
        <f>'Black (Cleaned)'!Q208</f>
        <v>2324</v>
      </c>
      <c r="I209" s="11" t="str">
        <f t="shared" si="0"/>
        <v>2024-04</v>
      </c>
      <c r="J209" s="11" t="str">
        <f t="shared" si="1"/>
        <v>1900-01</v>
      </c>
      <c r="K209" s="11"/>
      <c r="L209" s="11"/>
      <c r="M209" s="36"/>
    </row>
    <row r="210" spans="7:13" ht="15.75" customHeight="1" x14ac:dyDescent="0.2">
      <c r="G210" s="34">
        <f>'Black (Cleaned)'!G209</f>
        <v>45397.785951829486</v>
      </c>
      <c r="H210" s="27">
        <f>'Black (Cleaned)'!Q209</f>
        <v>2563</v>
      </c>
      <c r="I210" s="11" t="str">
        <f t="shared" si="0"/>
        <v>2024-04</v>
      </c>
      <c r="J210" s="11" t="str">
        <f t="shared" si="1"/>
        <v>1900-01</v>
      </c>
      <c r="K210" s="11"/>
      <c r="L210" s="11"/>
      <c r="M210" s="36"/>
    </row>
    <row r="211" spans="7:13" ht="15.75" customHeight="1" x14ac:dyDescent="0.2">
      <c r="G211" s="34">
        <f>'Black (Cleaned)'!G210</f>
        <v>45397.241952920311</v>
      </c>
      <c r="H211" s="27">
        <f>'Black (Cleaned)'!Q210</f>
        <v>2285</v>
      </c>
      <c r="I211" s="11" t="str">
        <f t="shared" si="0"/>
        <v>2024-04</v>
      </c>
      <c r="J211" s="11" t="str">
        <f t="shared" si="1"/>
        <v>1900-01</v>
      </c>
      <c r="K211" s="11"/>
      <c r="L211" s="11"/>
      <c r="M211" s="36"/>
    </row>
    <row r="212" spans="7:13" ht="15.75" customHeight="1" x14ac:dyDescent="0.2">
      <c r="G212" s="34">
        <f>'Black (Cleaned)'!G211</f>
        <v>45394.985275618405</v>
      </c>
      <c r="H212" s="27">
        <f>'Black (Cleaned)'!Q211</f>
        <v>2511</v>
      </c>
      <c r="I212" s="11" t="str">
        <f t="shared" si="0"/>
        <v>2024-04</v>
      </c>
      <c r="J212" s="11" t="str">
        <f t="shared" si="1"/>
        <v>1900-01</v>
      </c>
      <c r="K212" s="11"/>
      <c r="L212" s="11"/>
      <c r="M212" s="36"/>
    </row>
    <row r="213" spans="7:13" ht="15.75" customHeight="1" x14ac:dyDescent="0.2">
      <c r="G213" s="34">
        <f>'Black (Cleaned)'!G212</f>
        <v>45394.427907494603</v>
      </c>
      <c r="H213" s="27">
        <f>'Black (Cleaned)'!Q212</f>
        <v>2633</v>
      </c>
      <c r="I213" s="11" t="str">
        <f t="shared" si="0"/>
        <v>2024-04</v>
      </c>
      <c r="J213" s="11" t="str">
        <f t="shared" si="1"/>
        <v>1900-01</v>
      </c>
      <c r="K213" s="11"/>
      <c r="L213" s="11"/>
      <c r="M213" s="36"/>
    </row>
    <row r="214" spans="7:13" ht="15.75" customHeight="1" x14ac:dyDescent="0.2">
      <c r="G214" s="34">
        <f>'Black (Cleaned)'!G213</f>
        <v>45393.826462994948</v>
      </c>
      <c r="H214" s="27">
        <f>'Black (Cleaned)'!Q213</f>
        <v>2842</v>
      </c>
      <c r="I214" s="11" t="str">
        <f t="shared" si="0"/>
        <v>2024-04</v>
      </c>
      <c r="J214" s="11" t="str">
        <f t="shared" si="1"/>
        <v>1900-01</v>
      </c>
      <c r="K214" s="11"/>
      <c r="L214" s="11"/>
      <c r="M214" s="36"/>
    </row>
    <row r="215" spans="7:13" ht="15.75" customHeight="1" x14ac:dyDescent="0.2">
      <c r="G215" s="34">
        <f>'Black (Cleaned)'!G214</f>
        <v>45393.217835186268</v>
      </c>
      <c r="H215" s="27">
        <f>'Black (Cleaned)'!Q214</f>
        <v>2433</v>
      </c>
      <c r="I215" s="11" t="str">
        <f t="shared" si="0"/>
        <v>2024-04</v>
      </c>
      <c r="J215" s="11" t="str">
        <f t="shared" si="1"/>
        <v>1900-01</v>
      </c>
      <c r="K215" s="11"/>
      <c r="L215" s="11"/>
      <c r="M215" s="36"/>
    </row>
    <row r="216" spans="7:13" ht="15.75" customHeight="1" x14ac:dyDescent="0.2">
      <c r="G216" s="34">
        <f>'Black (Cleaned)'!G215</f>
        <v>45392.660533965289</v>
      </c>
      <c r="H216" s="27">
        <f>'Black (Cleaned)'!Q215</f>
        <v>2739</v>
      </c>
      <c r="I216" s="11" t="str">
        <f t="shared" si="0"/>
        <v>2024-04</v>
      </c>
      <c r="J216" s="11" t="str">
        <f t="shared" si="1"/>
        <v>1900-01</v>
      </c>
      <c r="K216" s="11"/>
      <c r="L216" s="11"/>
      <c r="M216" s="36"/>
    </row>
    <row r="217" spans="7:13" ht="15.75" customHeight="1" x14ac:dyDescent="0.2">
      <c r="G217" s="34">
        <f>'Black (Cleaned)'!G216</f>
        <v>45392.106252046273</v>
      </c>
      <c r="H217" s="27">
        <f>'Black (Cleaned)'!Q216</f>
        <v>2475</v>
      </c>
      <c r="I217" s="11" t="str">
        <f t="shared" si="0"/>
        <v>2024-04</v>
      </c>
      <c r="J217" s="11" t="str">
        <f t="shared" si="1"/>
        <v>1900-01</v>
      </c>
      <c r="K217" s="11"/>
      <c r="L217" s="11"/>
      <c r="M217" s="36"/>
    </row>
    <row r="218" spans="7:13" ht="15.75" customHeight="1" x14ac:dyDescent="0.2">
      <c r="G218" s="34">
        <f>'Black (Cleaned)'!G217</f>
        <v>45391.541304649647</v>
      </c>
      <c r="H218" s="27">
        <f>'Black (Cleaned)'!Q217</f>
        <v>2863</v>
      </c>
      <c r="I218" s="11" t="str">
        <f t="shared" si="0"/>
        <v>2024-04</v>
      </c>
      <c r="J218" s="11" t="str">
        <f t="shared" si="1"/>
        <v>1900-01</v>
      </c>
      <c r="K218" s="11"/>
      <c r="L218" s="11"/>
      <c r="M218" s="36"/>
    </row>
    <row r="219" spans="7:13" ht="15.75" customHeight="1" x14ac:dyDescent="0.2">
      <c r="G219" s="34">
        <f>'Black (Cleaned)'!G218</f>
        <v>45390.933870930108</v>
      </c>
      <c r="H219" s="27">
        <f>'Black (Cleaned)'!Q218</f>
        <v>2730</v>
      </c>
      <c r="I219" s="11" t="str">
        <f t="shared" si="0"/>
        <v>2024-04</v>
      </c>
      <c r="J219" s="11" t="str">
        <f t="shared" si="1"/>
        <v>1900-01</v>
      </c>
      <c r="K219" s="11"/>
      <c r="L219" s="11"/>
      <c r="M219" s="36"/>
    </row>
    <row r="220" spans="7:13" ht="15.75" customHeight="1" x14ac:dyDescent="0.2">
      <c r="G220" s="34">
        <f>'Black (Cleaned)'!G219</f>
        <v>45390.345430791385</v>
      </c>
      <c r="H220" s="27">
        <f>'Black (Cleaned)'!Q219</f>
        <v>2681</v>
      </c>
      <c r="I220" s="11" t="str">
        <f t="shared" si="0"/>
        <v>2024-04</v>
      </c>
      <c r="J220" s="11" t="str">
        <f t="shared" si="1"/>
        <v>1900-01</v>
      </c>
      <c r="K220" s="11"/>
      <c r="L220" s="11"/>
      <c r="M220" s="36"/>
    </row>
    <row r="221" spans="7:13" ht="15.75" customHeight="1" x14ac:dyDescent="0.2">
      <c r="G221" s="34">
        <f>'Black (Cleaned)'!G220</f>
        <v>45387.53928749168</v>
      </c>
      <c r="H221" s="27">
        <f>'Black (Cleaned)'!Q220</f>
        <v>2945</v>
      </c>
      <c r="I221" s="11" t="str">
        <f t="shared" si="0"/>
        <v>2024-04</v>
      </c>
      <c r="J221" s="11" t="str">
        <f t="shared" si="1"/>
        <v>1900-01</v>
      </c>
      <c r="K221" s="11"/>
      <c r="L221" s="11"/>
      <c r="M221" s="36"/>
    </row>
    <row r="222" spans="7:13" ht="15.75" customHeight="1" x14ac:dyDescent="0.2">
      <c r="G222" s="34">
        <f>'Black (Cleaned)'!G221</f>
        <v>45386.982276884693</v>
      </c>
      <c r="H222" s="27">
        <f>'Black (Cleaned)'!Q221</f>
        <v>2594</v>
      </c>
      <c r="I222" s="11" t="str">
        <f t="shared" si="0"/>
        <v>2024-04</v>
      </c>
      <c r="J222" s="11" t="str">
        <f t="shared" si="1"/>
        <v>1900-01</v>
      </c>
      <c r="K222" s="11"/>
      <c r="L222" s="11"/>
      <c r="M222" s="36"/>
    </row>
    <row r="223" spans="7:13" ht="15.75" customHeight="1" x14ac:dyDescent="0.2">
      <c r="G223" s="34">
        <f>'Black (Cleaned)'!G222</f>
        <v>45386.389370513869</v>
      </c>
      <c r="H223" s="27">
        <f>'Black (Cleaned)'!Q222</f>
        <v>3152</v>
      </c>
      <c r="I223" s="11" t="str">
        <f t="shared" si="0"/>
        <v>2024-04</v>
      </c>
      <c r="J223" s="11" t="str">
        <f t="shared" si="1"/>
        <v>1900-01</v>
      </c>
      <c r="K223" s="11"/>
      <c r="L223" s="11"/>
      <c r="M223" s="36"/>
    </row>
    <row r="224" spans="7:13" ht="15.75" customHeight="1" x14ac:dyDescent="0.2">
      <c r="G224" s="34">
        <f>'Black (Cleaned)'!G223</f>
        <v>45385.854053070441</v>
      </c>
      <c r="H224" s="27">
        <f>'Black (Cleaned)'!Q223</f>
        <v>3038</v>
      </c>
      <c r="I224" s="11" t="str">
        <f t="shared" si="0"/>
        <v>2024-04</v>
      </c>
      <c r="J224" s="11" t="str">
        <f t="shared" si="1"/>
        <v>1900-01</v>
      </c>
      <c r="K224" s="11"/>
      <c r="L224" s="11"/>
      <c r="M224" s="36"/>
    </row>
    <row r="225" spans="7:13" ht="15.75" customHeight="1" x14ac:dyDescent="0.2">
      <c r="G225" s="34">
        <f>'Black (Cleaned)'!G224</f>
        <v>45385.324256152249</v>
      </c>
      <c r="H225" s="27">
        <f>'Black (Cleaned)'!Q224</f>
        <v>2896</v>
      </c>
      <c r="I225" s="11" t="str">
        <f t="shared" si="0"/>
        <v>2024-04</v>
      </c>
      <c r="J225" s="11" t="str">
        <f t="shared" si="1"/>
        <v>1900-01</v>
      </c>
      <c r="K225" s="11"/>
      <c r="L225" s="11"/>
      <c r="M225" s="36"/>
    </row>
    <row r="226" spans="7:13" ht="15.75" customHeight="1" x14ac:dyDescent="0.2">
      <c r="G226" s="34">
        <f>'Black (Cleaned)'!G225</f>
        <v>45384.738069840438</v>
      </c>
      <c r="H226" s="27">
        <f>'Black (Cleaned)'!Q225</f>
        <v>2760</v>
      </c>
      <c r="I226" s="11" t="str">
        <f t="shared" si="0"/>
        <v>2024-04</v>
      </c>
      <c r="J226" s="11" t="str">
        <f t="shared" si="1"/>
        <v>1900-01</v>
      </c>
      <c r="K226" s="11"/>
      <c r="L226" s="11"/>
      <c r="M226" s="36"/>
    </row>
    <row r="227" spans="7:13" ht="15.75" customHeight="1" x14ac:dyDescent="0.2">
      <c r="G227" s="34">
        <f>'Black (Cleaned)'!G226</f>
        <v>45384.164337037306</v>
      </c>
      <c r="H227" s="27">
        <f>'Black (Cleaned)'!Q226</f>
        <v>2566</v>
      </c>
      <c r="I227" s="11" t="str">
        <f t="shared" si="0"/>
        <v>2024-04</v>
      </c>
      <c r="J227" s="11" t="str">
        <f t="shared" si="1"/>
        <v>1900-01</v>
      </c>
      <c r="K227" s="11"/>
      <c r="L227" s="11"/>
      <c r="M227" s="36"/>
    </row>
    <row r="228" spans="7:13" ht="15.75" customHeight="1" x14ac:dyDescent="0.2">
      <c r="G228" s="34">
        <f>'Black (Cleaned)'!G227</f>
        <v>45383.601310179474</v>
      </c>
      <c r="H228" s="27">
        <f>'Black (Cleaned)'!Q227</f>
        <v>2671</v>
      </c>
      <c r="I228" s="11" t="str">
        <f t="shared" si="0"/>
        <v>2024-04</v>
      </c>
      <c r="J228" s="11" t="str">
        <f t="shared" si="1"/>
        <v>1900-01</v>
      </c>
      <c r="K228" s="11"/>
      <c r="L228" s="11"/>
      <c r="M228" s="36"/>
    </row>
    <row r="229" spans="7:13" ht="15.75" customHeight="1" x14ac:dyDescent="0.2">
      <c r="G229" s="34">
        <f>'Black (Cleaned)'!G228</f>
        <v>45383.064053692884</v>
      </c>
      <c r="H229" s="27">
        <f>'Black (Cleaned)'!Q228</f>
        <v>2636</v>
      </c>
      <c r="I229" s="11" t="str">
        <f t="shared" si="0"/>
        <v>2024-04</v>
      </c>
      <c r="J229" s="11" t="str">
        <f t="shared" si="1"/>
        <v>1900-01</v>
      </c>
      <c r="K229" s="11"/>
      <c r="L229" s="11"/>
      <c r="M229" s="36"/>
    </row>
    <row r="230" spans="7:13" ht="15.75" customHeight="1" x14ac:dyDescent="0.2">
      <c r="G230" s="34">
        <f>'Black (Cleaned)'!G229</f>
        <v>45380.865255086632</v>
      </c>
      <c r="H230" s="27">
        <f>'Black (Cleaned)'!Q229</f>
        <v>3249</v>
      </c>
      <c r="I230" s="11" t="str">
        <f t="shared" si="0"/>
        <v>2024-03</v>
      </c>
      <c r="J230" s="11" t="str">
        <f t="shared" si="1"/>
        <v>1900-01</v>
      </c>
      <c r="K230" s="11"/>
      <c r="L230" s="11"/>
      <c r="M230" s="36"/>
    </row>
    <row r="231" spans="7:13" ht="15.75" customHeight="1" x14ac:dyDescent="0.2">
      <c r="G231" s="34">
        <f>'Black (Cleaned)'!G230</f>
        <v>45380.329952949018</v>
      </c>
      <c r="H231" s="27">
        <f>'Black (Cleaned)'!Q230</f>
        <v>3184</v>
      </c>
      <c r="I231" s="11" t="str">
        <f t="shared" si="0"/>
        <v>2024-03</v>
      </c>
      <c r="J231" s="11" t="str">
        <f t="shared" si="1"/>
        <v>1900-01</v>
      </c>
      <c r="K231" s="11"/>
      <c r="L231" s="11"/>
      <c r="M231" s="36"/>
    </row>
    <row r="232" spans="7:13" ht="15.75" customHeight="1" x14ac:dyDescent="0.2">
      <c r="G232" s="34">
        <f>'Black (Cleaned)'!G231</f>
        <v>45379.787612216591</v>
      </c>
      <c r="H232" s="27">
        <f>'Black (Cleaned)'!Q231</f>
        <v>2800</v>
      </c>
      <c r="I232" s="11" t="str">
        <f t="shared" si="0"/>
        <v>2024-03</v>
      </c>
      <c r="J232" s="11" t="str">
        <f t="shared" si="1"/>
        <v>1900-01</v>
      </c>
      <c r="K232" s="11"/>
      <c r="L232" s="11"/>
      <c r="M232" s="36"/>
    </row>
    <row r="233" spans="7:13" ht="15.75" customHeight="1" x14ac:dyDescent="0.2">
      <c r="G233" s="34">
        <f>'Black (Cleaned)'!G232</f>
        <v>45379.181168830604</v>
      </c>
      <c r="H233" s="27">
        <f>'Black (Cleaned)'!Q232</f>
        <v>2701</v>
      </c>
      <c r="I233" s="11" t="str">
        <f t="shared" si="0"/>
        <v>2024-03</v>
      </c>
      <c r="J233" s="11" t="str">
        <f t="shared" si="1"/>
        <v>1900-01</v>
      </c>
      <c r="K233" s="11"/>
      <c r="L233" s="11"/>
      <c r="M233" s="36"/>
    </row>
    <row r="234" spans="7:13" ht="15.75" customHeight="1" x14ac:dyDescent="0.2">
      <c r="G234" s="34">
        <f>'Black (Cleaned)'!G233</f>
        <v>45378.593378649661</v>
      </c>
      <c r="H234" s="27">
        <f>'Black (Cleaned)'!Q233</f>
        <v>2897</v>
      </c>
      <c r="I234" s="11" t="str">
        <f t="shared" si="0"/>
        <v>2024-03</v>
      </c>
      <c r="J234" s="11" t="str">
        <f t="shared" si="1"/>
        <v>1900-01</v>
      </c>
      <c r="K234" s="11"/>
      <c r="L234" s="11"/>
      <c r="M234" s="36"/>
    </row>
    <row r="235" spans="7:13" ht="15.75" customHeight="1" x14ac:dyDescent="0.2">
      <c r="G235" s="34">
        <f>'Black (Cleaned)'!G234</f>
        <v>45378.002450269101</v>
      </c>
      <c r="H235" s="27">
        <f>'Black (Cleaned)'!Q234</f>
        <v>3291</v>
      </c>
      <c r="I235" s="11" t="str">
        <f t="shared" si="0"/>
        <v>2024-03</v>
      </c>
      <c r="J235" s="11" t="str">
        <f t="shared" si="1"/>
        <v>1900-01</v>
      </c>
      <c r="K235" s="11"/>
      <c r="L235" s="11"/>
      <c r="M235" s="36"/>
    </row>
    <row r="236" spans="7:13" ht="15.75" customHeight="1" x14ac:dyDescent="0.2">
      <c r="G236" s="34">
        <f>'Black (Cleaned)'!G235</f>
        <v>45377.413573854617</v>
      </c>
      <c r="H236" s="27">
        <f>'Black (Cleaned)'!Q235</f>
        <v>3387</v>
      </c>
      <c r="I236" s="11" t="str">
        <f t="shared" si="0"/>
        <v>2024-03</v>
      </c>
      <c r="J236" s="11" t="str">
        <f t="shared" si="1"/>
        <v>1900-01</v>
      </c>
      <c r="K236" s="11"/>
      <c r="L236" s="11"/>
      <c r="M236" s="36"/>
    </row>
    <row r="237" spans="7:13" ht="15.75" customHeight="1" x14ac:dyDescent="0.2">
      <c r="G237" s="34">
        <f>'Black (Cleaned)'!G236</f>
        <v>45376.860711104659</v>
      </c>
      <c r="H237" s="27">
        <f>'Black (Cleaned)'!Q236</f>
        <v>2775</v>
      </c>
      <c r="I237" s="11" t="str">
        <f t="shared" si="0"/>
        <v>2024-03</v>
      </c>
      <c r="J237" s="11" t="str">
        <f t="shared" si="1"/>
        <v>1900-01</v>
      </c>
      <c r="K237" s="11"/>
      <c r="L237" s="11"/>
      <c r="M237" s="36"/>
    </row>
    <row r="238" spans="7:13" ht="15.75" customHeight="1" x14ac:dyDescent="0.2">
      <c r="G238" s="34">
        <f>'Black (Cleaned)'!G237</f>
        <v>45376.278178890898</v>
      </c>
      <c r="H238" s="27">
        <f>'Black (Cleaned)'!Q237</f>
        <v>3245</v>
      </c>
      <c r="I238" s="11" t="str">
        <f t="shared" si="0"/>
        <v>2024-03</v>
      </c>
      <c r="J238" s="11" t="str">
        <f t="shared" si="1"/>
        <v>1900-01</v>
      </c>
      <c r="K238" s="11"/>
      <c r="L238" s="11"/>
      <c r="M238" s="36"/>
    </row>
    <row r="239" spans="7:13" ht="15.75" customHeight="1" x14ac:dyDescent="0.2">
      <c r="G239" s="34">
        <f>'Black (Cleaned)'!G238</f>
        <v>45373.476982222805</v>
      </c>
      <c r="H239" s="27">
        <f>'Black (Cleaned)'!Q238</f>
        <v>3093</v>
      </c>
      <c r="I239" s="11" t="str">
        <f t="shared" si="0"/>
        <v>2024-03</v>
      </c>
      <c r="J239" s="11" t="str">
        <f t="shared" si="1"/>
        <v>1900-01</v>
      </c>
      <c r="K239" s="11"/>
      <c r="L239" s="11"/>
      <c r="M239" s="36"/>
    </row>
    <row r="240" spans="7:13" ht="15.75" customHeight="1" x14ac:dyDescent="0.2">
      <c r="G240" s="34">
        <f>'Black (Cleaned)'!G239</f>
        <v>45372.879141801583</v>
      </c>
      <c r="H240" s="27">
        <f>'Black (Cleaned)'!Q239</f>
        <v>3532</v>
      </c>
      <c r="I240" s="11" t="str">
        <f t="shared" si="0"/>
        <v>2024-03</v>
      </c>
      <c r="J240" s="11" t="str">
        <f t="shared" si="1"/>
        <v>1900-01</v>
      </c>
      <c r="K240" s="11"/>
      <c r="L240" s="11"/>
      <c r="M240" s="36"/>
    </row>
    <row r="241" spans="7:13" ht="15.75" customHeight="1" x14ac:dyDescent="0.2">
      <c r="G241" s="34">
        <f>'Black (Cleaned)'!G240</f>
        <v>45372.300564070159</v>
      </c>
      <c r="H241" s="27">
        <f>'Black (Cleaned)'!Q240</f>
        <v>3585</v>
      </c>
      <c r="I241" s="11" t="str">
        <f t="shared" si="0"/>
        <v>2024-03</v>
      </c>
      <c r="J241" s="11" t="str">
        <f t="shared" si="1"/>
        <v>1900-01</v>
      </c>
      <c r="K241" s="11"/>
      <c r="L241" s="11"/>
      <c r="M241" s="36"/>
    </row>
    <row r="242" spans="7:13" ht="15.75" customHeight="1" x14ac:dyDescent="0.2">
      <c r="G242" s="34">
        <f>'Black (Cleaned)'!G241</f>
        <v>45371.736411264865</v>
      </c>
      <c r="H242" s="27">
        <f>'Black (Cleaned)'!Q241</f>
        <v>3680</v>
      </c>
      <c r="I242" s="11" t="str">
        <f t="shared" si="0"/>
        <v>2024-03</v>
      </c>
      <c r="J242" s="11" t="str">
        <f t="shared" si="1"/>
        <v>1900-01</v>
      </c>
      <c r="K242" s="11"/>
      <c r="L242" s="11"/>
      <c r="M242" s="36"/>
    </row>
    <row r="243" spans="7:13" ht="15.75" customHeight="1" x14ac:dyDescent="0.2">
      <c r="G243" s="34">
        <f>'Black (Cleaned)'!G242</f>
        <v>45371.173107908071</v>
      </c>
      <c r="H243" s="27">
        <f>'Black (Cleaned)'!Q242</f>
        <v>3559</v>
      </c>
      <c r="I243" s="11" t="str">
        <f t="shared" si="0"/>
        <v>2024-03</v>
      </c>
      <c r="J243" s="11" t="str">
        <f t="shared" si="1"/>
        <v>1900-01</v>
      </c>
      <c r="K243" s="11"/>
      <c r="L243" s="11"/>
      <c r="M243" s="36"/>
    </row>
    <row r="244" spans="7:13" ht="15.75" customHeight="1" x14ac:dyDescent="0.2">
      <c r="G244" s="34">
        <f>'Black (Cleaned)'!G243</f>
        <v>45370.573536032287</v>
      </c>
      <c r="H244" s="27">
        <f>'Black (Cleaned)'!Q243</f>
        <v>3302</v>
      </c>
      <c r="I244" s="11" t="str">
        <f t="shared" si="0"/>
        <v>2024-03</v>
      </c>
      <c r="J244" s="11" t="str">
        <f t="shared" si="1"/>
        <v>1900-01</v>
      </c>
      <c r="K244" s="11"/>
      <c r="L244" s="11"/>
      <c r="M244" s="36"/>
    </row>
    <row r="245" spans="7:13" ht="15.75" customHeight="1" x14ac:dyDescent="0.2">
      <c r="G245" s="34">
        <f>'Black (Cleaned)'!G244</f>
        <v>45369.974312722588</v>
      </c>
      <c r="H245" s="27">
        <f>'Black (Cleaned)'!Q244</f>
        <v>3727</v>
      </c>
      <c r="I245" s="11" t="str">
        <f t="shared" si="0"/>
        <v>2024-03</v>
      </c>
      <c r="J245" s="11" t="str">
        <f t="shared" si="1"/>
        <v>1900-01</v>
      </c>
      <c r="K245" s="11"/>
      <c r="L245" s="11"/>
      <c r="M245" s="36"/>
    </row>
    <row r="246" spans="7:13" ht="15.75" customHeight="1" x14ac:dyDescent="0.2">
      <c r="G246" s="34">
        <f>'Black (Cleaned)'!G245</f>
        <v>45369.361738482054</v>
      </c>
      <c r="H246" s="27">
        <f>'Black (Cleaned)'!Q245</f>
        <v>3707</v>
      </c>
      <c r="I246" s="11" t="str">
        <f t="shared" si="0"/>
        <v>2024-03</v>
      </c>
      <c r="J246" s="11" t="str">
        <f t="shared" si="1"/>
        <v>1900-01</v>
      </c>
      <c r="K246" s="11"/>
      <c r="L246" s="11"/>
      <c r="M246" s="36"/>
    </row>
    <row r="247" spans="7:13" ht="15.75" customHeight="1" x14ac:dyDescent="0.2">
      <c r="G247" s="34">
        <f>'Black (Cleaned)'!G246</f>
        <v>45366.504847009906</v>
      </c>
      <c r="H247" s="27">
        <f>'Black (Cleaned)'!Q246</f>
        <v>3116</v>
      </c>
      <c r="I247" s="11" t="str">
        <f t="shared" si="0"/>
        <v>2024-03</v>
      </c>
      <c r="J247" s="11" t="str">
        <f t="shared" si="1"/>
        <v>1900-01</v>
      </c>
      <c r="K247" s="11"/>
      <c r="L247" s="11"/>
      <c r="M247" s="36"/>
    </row>
    <row r="248" spans="7:13" ht="15.75" customHeight="1" x14ac:dyDescent="0.2">
      <c r="G248" s="34">
        <f>'Black (Cleaned)'!G247</f>
        <v>45365.94100227789</v>
      </c>
      <c r="H248" s="27">
        <f>'Black (Cleaned)'!Q247</f>
        <v>3832</v>
      </c>
      <c r="I248" s="11" t="str">
        <f t="shared" si="0"/>
        <v>2024-03</v>
      </c>
      <c r="J248" s="11" t="str">
        <f t="shared" si="1"/>
        <v>1900-01</v>
      </c>
      <c r="K248" s="11"/>
      <c r="L248" s="11"/>
      <c r="M248" s="36"/>
    </row>
    <row r="249" spans="7:13" ht="15.75" customHeight="1" x14ac:dyDescent="0.2">
      <c r="G249" s="34">
        <f>'Black (Cleaned)'!G248</f>
        <v>45365.388523191912</v>
      </c>
      <c r="H249" s="27">
        <f>'Black (Cleaned)'!Q248</f>
        <v>3934</v>
      </c>
      <c r="I249" s="11" t="str">
        <f t="shared" si="0"/>
        <v>2024-03</v>
      </c>
      <c r="J249" s="11" t="str">
        <f t="shared" si="1"/>
        <v>1900-01</v>
      </c>
      <c r="K249" s="11"/>
      <c r="L249" s="11"/>
      <c r="M249" s="36"/>
    </row>
    <row r="250" spans="7:13" ht="15.75" customHeight="1" x14ac:dyDescent="0.2">
      <c r="G250" s="34">
        <f>'Black (Cleaned)'!G249</f>
        <v>45364.827463675123</v>
      </c>
      <c r="H250" s="27">
        <f>'Black (Cleaned)'!Q249</f>
        <v>3709</v>
      </c>
      <c r="I250" s="11" t="str">
        <f t="shared" si="0"/>
        <v>2024-03</v>
      </c>
      <c r="J250" s="11" t="str">
        <f t="shared" si="1"/>
        <v>1900-01</v>
      </c>
      <c r="K250" s="11"/>
      <c r="L250" s="11"/>
      <c r="M250" s="36"/>
    </row>
    <row r="251" spans="7:13" ht="15.75" customHeight="1" x14ac:dyDescent="0.2">
      <c r="G251" s="34">
        <f>'Black (Cleaned)'!G250</f>
        <v>45364.272277134551</v>
      </c>
      <c r="H251" s="27">
        <f>'Black (Cleaned)'!Q250</f>
        <v>3178</v>
      </c>
      <c r="I251" s="11" t="str">
        <f t="shared" si="0"/>
        <v>2024-03</v>
      </c>
      <c r="J251" s="11" t="str">
        <f t="shared" si="1"/>
        <v>1900-01</v>
      </c>
      <c r="K251" s="11"/>
      <c r="L251" s="11"/>
      <c r="M251" s="36"/>
    </row>
    <row r="252" spans="7:13" ht="15.75" customHeight="1" x14ac:dyDescent="0.2">
      <c r="G252" s="34">
        <f>'Black (Cleaned)'!G251</f>
        <v>45363.659000014413</v>
      </c>
      <c r="H252" s="27">
        <f>'Black (Cleaned)'!Q251</f>
        <v>3902</v>
      </c>
      <c r="I252" s="11" t="str">
        <f t="shared" si="0"/>
        <v>2024-03</v>
      </c>
      <c r="J252" s="11" t="str">
        <f t="shared" si="1"/>
        <v>1900-01</v>
      </c>
      <c r="K252" s="11"/>
      <c r="L252" s="11"/>
      <c r="M252" s="36"/>
    </row>
    <row r="253" spans="7:13" ht="15.75" customHeight="1" x14ac:dyDescent="0.2">
      <c r="G253" s="34">
        <f>'Black (Cleaned)'!G252</f>
        <v>45363.078338519277</v>
      </c>
      <c r="H253" s="27">
        <f>'Black (Cleaned)'!Q252</f>
        <v>3756</v>
      </c>
      <c r="I253" s="11" t="str">
        <f t="shared" si="0"/>
        <v>2024-03</v>
      </c>
      <c r="J253" s="11" t="str">
        <f t="shared" si="1"/>
        <v>1900-01</v>
      </c>
      <c r="K253" s="11"/>
      <c r="L253" s="11"/>
      <c r="M253" s="36"/>
    </row>
    <row r="254" spans="7:13" ht="15.75" customHeight="1" x14ac:dyDescent="0.2">
      <c r="G254" s="34">
        <f>'Black (Cleaned)'!G253</f>
        <v>45362.508982376225</v>
      </c>
      <c r="H254" s="27">
        <f>'Black (Cleaned)'!Q253</f>
        <v>3237</v>
      </c>
      <c r="I254" s="11" t="str">
        <f t="shared" si="0"/>
        <v>2024-03</v>
      </c>
      <c r="J254" s="11" t="str">
        <f t="shared" si="1"/>
        <v>1900-01</v>
      </c>
      <c r="K254" s="11"/>
      <c r="L254" s="11"/>
      <c r="M254" s="36"/>
    </row>
    <row r="255" spans="7:13" ht="15.75" customHeight="1" x14ac:dyDescent="0.2">
      <c r="G255" s="34">
        <f>'Black (Cleaned)'!G254</f>
        <v>45359.727622246071</v>
      </c>
      <c r="H255" s="27">
        <f>'Black (Cleaned)'!Q254</f>
        <v>3564</v>
      </c>
      <c r="I255" s="11" t="str">
        <f t="shared" si="0"/>
        <v>2024-03</v>
      </c>
      <c r="J255" s="11" t="str">
        <f t="shared" si="1"/>
        <v>1900-01</v>
      </c>
      <c r="K255" s="11"/>
      <c r="L255" s="11"/>
      <c r="M255" s="36"/>
    </row>
    <row r="256" spans="7:13" ht="15.75" customHeight="1" x14ac:dyDescent="0.2">
      <c r="G256" s="34">
        <f>'Black (Cleaned)'!G255</f>
        <v>45359.143944295247</v>
      </c>
      <c r="H256" s="27">
        <f>'Black (Cleaned)'!Q255</f>
        <v>3341</v>
      </c>
      <c r="I256" s="11" t="str">
        <f t="shared" si="0"/>
        <v>2024-03</v>
      </c>
      <c r="J256" s="11" t="str">
        <f t="shared" si="1"/>
        <v>1900-01</v>
      </c>
      <c r="K256" s="11"/>
      <c r="L256" s="11"/>
      <c r="M256" s="36"/>
    </row>
    <row r="257" spans="7:13" ht="15.75" customHeight="1" x14ac:dyDescent="0.2">
      <c r="G257" s="34">
        <f>'Black (Cleaned)'!G256</f>
        <v>45358.542667951522</v>
      </c>
      <c r="H257" s="27">
        <f>'Black (Cleaned)'!Q256</f>
        <v>3749</v>
      </c>
      <c r="I257" s="11" t="str">
        <f t="shared" si="0"/>
        <v>2024-03</v>
      </c>
      <c r="J257" s="11" t="str">
        <f t="shared" si="1"/>
        <v>1900-01</v>
      </c>
      <c r="K257" s="11"/>
      <c r="L257" s="11"/>
      <c r="M257" s="36"/>
    </row>
    <row r="258" spans="7:13" ht="15.75" customHeight="1" x14ac:dyDescent="0.2">
      <c r="G258" s="34">
        <f>'Black (Cleaned)'!G257</f>
        <v>45357.937199711065</v>
      </c>
      <c r="H258" s="27">
        <f>'Black (Cleaned)'!Q257</f>
        <v>3765</v>
      </c>
      <c r="I258" s="11" t="str">
        <f t="shared" si="0"/>
        <v>2024-03</v>
      </c>
      <c r="J258" s="11" t="str">
        <f t="shared" si="1"/>
        <v>1900-01</v>
      </c>
      <c r="K258" s="11"/>
      <c r="L258" s="11"/>
      <c r="M258" s="36"/>
    </row>
    <row r="259" spans="7:13" ht="15.75" customHeight="1" x14ac:dyDescent="0.2">
      <c r="G259" s="34">
        <f>'Black (Cleaned)'!G258</f>
        <v>45357.363912079083</v>
      </c>
      <c r="H259" s="27">
        <f>'Black (Cleaned)'!Q258</f>
        <v>3674</v>
      </c>
      <c r="I259" s="11" t="str">
        <f t="shared" si="0"/>
        <v>2024-03</v>
      </c>
      <c r="J259" s="11" t="str">
        <f t="shared" si="1"/>
        <v>1900-01</v>
      </c>
      <c r="K259" s="11"/>
      <c r="L259" s="11"/>
      <c r="M259" s="36"/>
    </row>
    <row r="260" spans="7:13" ht="15.75" customHeight="1" x14ac:dyDescent="0.2">
      <c r="G260" s="34">
        <f>'Black (Cleaned)'!G259</f>
        <v>45356.816665445302</v>
      </c>
      <c r="H260" s="27">
        <f>'Black (Cleaned)'!Q259</f>
        <v>3558</v>
      </c>
      <c r="I260" s="11" t="str">
        <f t="shared" si="0"/>
        <v>2024-03</v>
      </c>
      <c r="J260" s="11" t="str">
        <f t="shared" si="1"/>
        <v>1900-01</v>
      </c>
      <c r="K260" s="11"/>
      <c r="L260" s="11"/>
      <c r="M260" s="36"/>
    </row>
    <row r="261" spans="7:13" ht="15.75" customHeight="1" x14ac:dyDescent="0.2">
      <c r="G261" s="34">
        <f>'Black (Cleaned)'!G260</f>
        <v>45356.238343632591</v>
      </c>
      <c r="H261" s="27">
        <f>'Black (Cleaned)'!Q260</f>
        <v>3481</v>
      </c>
      <c r="I261" s="11" t="str">
        <f t="shared" ref="I261:I515" si="4">TEXT(G261, "YYYY-MM")</f>
        <v>2024-03</v>
      </c>
      <c r="J261" s="11" t="str">
        <f t="shared" ref="J261:J515" si="5">TEXT(M261, "YYYY-MM")</f>
        <v>1900-01</v>
      </c>
      <c r="K261" s="11"/>
      <c r="L261" s="11"/>
      <c r="M261" s="36"/>
    </row>
    <row r="262" spans="7:13" ht="15.75" customHeight="1" x14ac:dyDescent="0.2">
      <c r="G262" s="34">
        <f>'Black (Cleaned)'!G261</f>
        <v>45355.657437705238</v>
      </c>
      <c r="H262" s="27">
        <f>'Black (Cleaned)'!Q261</f>
        <v>3437</v>
      </c>
      <c r="I262" s="11" t="str">
        <f t="shared" si="4"/>
        <v>2024-03</v>
      </c>
      <c r="J262" s="11" t="str">
        <f t="shared" si="5"/>
        <v>1900-01</v>
      </c>
      <c r="K262" s="11"/>
      <c r="L262" s="11"/>
      <c r="M262" s="36"/>
    </row>
    <row r="263" spans="7:13" ht="15.75" customHeight="1" x14ac:dyDescent="0.2">
      <c r="G263" s="34">
        <f>'Black (Cleaned)'!G262</f>
        <v>45355.059396909623</v>
      </c>
      <c r="H263" s="27">
        <f>'Black (Cleaned)'!Q262</f>
        <v>3288</v>
      </c>
      <c r="I263" s="11" t="str">
        <f t="shared" si="4"/>
        <v>2024-03</v>
      </c>
      <c r="J263" s="11" t="str">
        <f t="shared" si="5"/>
        <v>1900-01</v>
      </c>
      <c r="K263" s="11"/>
      <c r="L263" s="11"/>
      <c r="M263" s="36"/>
    </row>
    <row r="264" spans="7:13" ht="15.75" customHeight="1" x14ac:dyDescent="0.2">
      <c r="G264" s="34">
        <f>'Black (Cleaned)'!G263</f>
        <v>45352.726021198068</v>
      </c>
      <c r="H264" s="27">
        <f>'Black (Cleaned)'!Q263</f>
        <v>3726</v>
      </c>
      <c r="I264" s="11" t="str">
        <f t="shared" si="4"/>
        <v>2024-03</v>
      </c>
      <c r="J264" s="11" t="str">
        <f t="shared" si="5"/>
        <v>1900-01</v>
      </c>
      <c r="K264" s="11"/>
      <c r="L264" s="11"/>
      <c r="M264" s="36"/>
    </row>
    <row r="265" spans="7:13" ht="15.75" customHeight="1" x14ac:dyDescent="0.2">
      <c r="G265" s="34">
        <f>'Black (Cleaned)'!G264</f>
        <v>45352.124484261534</v>
      </c>
      <c r="H265" s="27">
        <f>'Black (Cleaned)'!Q264</f>
        <v>3666</v>
      </c>
      <c r="I265" s="11" t="str">
        <f t="shared" si="4"/>
        <v>2024-03</v>
      </c>
      <c r="J265" s="11" t="str">
        <f t="shared" si="5"/>
        <v>1900-01</v>
      </c>
      <c r="K265" s="11"/>
      <c r="L265" s="11"/>
      <c r="M265" s="36"/>
    </row>
    <row r="266" spans="7:13" ht="15.75" customHeight="1" x14ac:dyDescent="0.2">
      <c r="G266" s="34">
        <f>'Black (Cleaned)'!G265</f>
        <v>45351.528748652425</v>
      </c>
      <c r="H266" s="27">
        <f>'Black (Cleaned)'!Q265</f>
        <v>3838</v>
      </c>
      <c r="I266" s="11" t="str">
        <f t="shared" si="4"/>
        <v>2024-02</v>
      </c>
      <c r="J266" s="11" t="str">
        <f t="shared" si="5"/>
        <v>1900-01</v>
      </c>
      <c r="K266" s="11"/>
      <c r="L266" s="11"/>
      <c r="M266" s="36"/>
    </row>
    <row r="267" spans="7:13" ht="15.75" customHeight="1" x14ac:dyDescent="0.2">
      <c r="G267" s="34">
        <f>'Black (Cleaned)'!G266</f>
        <v>45350.947390464898</v>
      </c>
      <c r="H267" s="27">
        <f>'Black (Cleaned)'!Q266</f>
        <v>3982</v>
      </c>
      <c r="I267" s="11" t="str">
        <f t="shared" si="4"/>
        <v>2024-02</v>
      </c>
      <c r="J267" s="11" t="str">
        <f t="shared" si="5"/>
        <v>1900-01</v>
      </c>
      <c r="K267" s="11"/>
      <c r="L267" s="11"/>
      <c r="M267" s="36"/>
    </row>
    <row r="268" spans="7:13" ht="15.75" customHeight="1" x14ac:dyDescent="0.2">
      <c r="G268" s="34">
        <f>'Black (Cleaned)'!G267</f>
        <v>45350.338562732082</v>
      </c>
      <c r="H268" s="27">
        <f>'Black (Cleaned)'!Q267</f>
        <v>3418</v>
      </c>
      <c r="I268" s="11" t="str">
        <f t="shared" si="4"/>
        <v>2024-02</v>
      </c>
      <c r="J268" s="11" t="str">
        <f t="shared" si="5"/>
        <v>1900-01</v>
      </c>
      <c r="K268" s="11"/>
      <c r="L268" s="11"/>
      <c r="M268" s="36"/>
    </row>
    <row r="269" spans="7:13" ht="15.75" customHeight="1" x14ac:dyDescent="0.2">
      <c r="G269" s="34">
        <f>'Black (Cleaned)'!G268</f>
        <v>45349.742982083975</v>
      </c>
      <c r="H269" s="27">
        <f>'Black (Cleaned)'!Q268</f>
        <v>3326</v>
      </c>
      <c r="I269" s="11" t="str">
        <f t="shared" si="4"/>
        <v>2024-02</v>
      </c>
      <c r="J269" s="11" t="str">
        <f t="shared" si="5"/>
        <v>1900-01</v>
      </c>
      <c r="K269" s="11"/>
      <c r="L269" s="11"/>
      <c r="M269" s="36"/>
    </row>
    <row r="270" spans="7:13" ht="15.75" customHeight="1" x14ac:dyDescent="0.2">
      <c r="G270" s="34">
        <f>'Black (Cleaned)'!G269</f>
        <v>45349.204842585452</v>
      </c>
      <c r="H270" s="27">
        <f>'Black (Cleaned)'!Q269</f>
        <v>3179</v>
      </c>
      <c r="I270" s="11" t="str">
        <f t="shared" si="4"/>
        <v>2024-02</v>
      </c>
      <c r="J270" s="11" t="str">
        <f t="shared" si="5"/>
        <v>1900-01</v>
      </c>
      <c r="K270" s="11"/>
      <c r="L270" s="11"/>
      <c r="M270" s="36"/>
    </row>
    <row r="271" spans="7:13" ht="15.75" customHeight="1" x14ac:dyDescent="0.2">
      <c r="G271" s="34">
        <f>'Black (Cleaned)'!G270</f>
        <v>45348.663277372958</v>
      </c>
      <c r="H271" s="27">
        <f>'Black (Cleaned)'!Q270</f>
        <v>3912</v>
      </c>
      <c r="I271" s="11" t="str">
        <f t="shared" si="4"/>
        <v>2024-02</v>
      </c>
      <c r="J271" s="11" t="str">
        <f t="shared" si="5"/>
        <v>1900-01</v>
      </c>
      <c r="K271" s="11"/>
      <c r="L271" s="11"/>
      <c r="M271" s="36"/>
    </row>
    <row r="272" spans="7:13" ht="15.75" customHeight="1" x14ac:dyDescent="0.2">
      <c r="G272" s="34">
        <f>'Black (Cleaned)'!G271</f>
        <v>45348.107370899896</v>
      </c>
      <c r="H272" s="27">
        <f>'Black (Cleaned)'!Q271</f>
        <v>3223</v>
      </c>
      <c r="I272" s="11" t="str">
        <f t="shared" si="4"/>
        <v>2024-02</v>
      </c>
      <c r="J272" s="11" t="str">
        <f t="shared" si="5"/>
        <v>1900-01</v>
      </c>
      <c r="K272" s="11"/>
      <c r="L272" s="11"/>
      <c r="M272" s="36"/>
    </row>
    <row r="273" spans="7:13" ht="15.75" customHeight="1" x14ac:dyDescent="0.2">
      <c r="G273" s="34">
        <f>'Black (Cleaned)'!G272</f>
        <v>45345.887273705768</v>
      </c>
      <c r="H273" s="27">
        <f>'Black (Cleaned)'!Q272</f>
        <v>3915</v>
      </c>
      <c r="I273" s="11" t="str">
        <f t="shared" si="4"/>
        <v>2024-02</v>
      </c>
      <c r="J273" s="11" t="str">
        <f t="shared" si="5"/>
        <v>1900-01</v>
      </c>
      <c r="K273" s="11"/>
      <c r="L273" s="11"/>
      <c r="M273" s="36"/>
    </row>
    <row r="274" spans="7:13" ht="15.75" customHeight="1" x14ac:dyDescent="0.2">
      <c r="G274" s="34">
        <f>'Black (Cleaned)'!G273</f>
        <v>45345.293337350959</v>
      </c>
      <c r="H274" s="27">
        <f>'Black (Cleaned)'!Q273</f>
        <v>3573</v>
      </c>
      <c r="I274" s="11" t="str">
        <f t="shared" si="4"/>
        <v>2024-02</v>
      </c>
      <c r="J274" s="11" t="str">
        <f t="shared" si="5"/>
        <v>1900-01</v>
      </c>
      <c r="K274" s="11"/>
      <c r="L274" s="11"/>
      <c r="M274" s="36"/>
    </row>
    <row r="275" spans="7:13" ht="15.75" customHeight="1" x14ac:dyDescent="0.2">
      <c r="G275" s="34">
        <f>'Black (Cleaned)'!G274</f>
        <v>45344.726907041237</v>
      </c>
      <c r="H275" s="27">
        <f>'Black (Cleaned)'!Q274</f>
        <v>3180</v>
      </c>
      <c r="I275" s="11" t="str">
        <f t="shared" si="4"/>
        <v>2024-02</v>
      </c>
      <c r="J275" s="11" t="str">
        <f t="shared" si="5"/>
        <v>1900-01</v>
      </c>
      <c r="K275" s="11"/>
      <c r="L275" s="11"/>
      <c r="M275" s="36"/>
    </row>
    <row r="276" spans="7:13" ht="15.75" customHeight="1" x14ac:dyDescent="0.2">
      <c r="G276" s="34">
        <f>'Black (Cleaned)'!G275</f>
        <v>45344.159239716479</v>
      </c>
      <c r="H276" s="27">
        <f>'Black (Cleaned)'!Q275</f>
        <v>4028</v>
      </c>
      <c r="I276" s="11" t="str">
        <f t="shared" si="4"/>
        <v>2024-02</v>
      </c>
      <c r="J276" s="11" t="str">
        <f t="shared" si="5"/>
        <v>1900-01</v>
      </c>
      <c r="K276" s="11"/>
      <c r="L276" s="11"/>
      <c r="M276" s="36"/>
    </row>
    <row r="277" spans="7:13" ht="15.75" customHeight="1" x14ac:dyDescent="0.2">
      <c r="G277" s="34">
        <f>'Black (Cleaned)'!G276</f>
        <v>45343.554446344708</v>
      </c>
      <c r="H277" s="27">
        <f>'Black (Cleaned)'!Q276</f>
        <v>3603</v>
      </c>
      <c r="I277" s="11" t="str">
        <f t="shared" si="4"/>
        <v>2024-02</v>
      </c>
      <c r="J277" s="11" t="str">
        <f t="shared" si="5"/>
        <v>1900-01</v>
      </c>
      <c r="K277" s="11"/>
      <c r="L277" s="11"/>
      <c r="M277" s="36"/>
    </row>
    <row r="278" spans="7:13" ht="15.75" customHeight="1" x14ac:dyDescent="0.2">
      <c r="G278" s="34">
        <f>'Black (Cleaned)'!G277</f>
        <v>45342.952423356117</v>
      </c>
      <c r="H278" s="27">
        <f>'Black (Cleaned)'!Q277</f>
        <v>3223</v>
      </c>
      <c r="I278" s="11" t="str">
        <f t="shared" si="4"/>
        <v>2024-02</v>
      </c>
      <c r="J278" s="11" t="str">
        <f t="shared" si="5"/>
        <v>1900-01</v>
      </c>
      <c r="K278" s="11"/>
      <c r="L278" s="11"/>
      <c r="M278" s="36"/>
    </row>
    <row r="279" spans="7:13" ht="15.75" customHeight="1" x14ac:dyDescent="0.2">
      <c r="G279" s="34">
        <f>'Black (Cleaned)'!G278</f>
        <v>45342.378192196229</v>
      </c>
      <c r="H279" s="27">
        <f>'Black (Cleaned)'!Q278</f>
        <v>3604</v>
      </c>
      <c r="I279" s="11" t="str">
        <f t="shared" si="4"/>
        <v>2024-02</v>
      </c>
      <c r="J279" s="11" t="str">
        <f t="shared" si="5"/>
        <v>1900-01</v>
      </c>
      <c r="K279" s="11"/>
      <c r="L279" s="11"/>
      <c r="M279" s="36"/>
    </row>
    <row r="280" spans="7:13" ht="15.75" customHeight="1" x14ac:dyDescent="0.2">
      <c r="G280" s="34">
        <f>'Black (Cleaned)'!G279</f>
        <v>45341.81895707464</v>
      </c>
      <c r="H280" s="27">
        <f>'Black (Cleaned)'!Q279</f>
        <v>3795</v>
      </c>
      <c r="I280" s="11" t="str">
        <f t="shared" si="4"/>
        <v>2024-02</v>
      </c>
      <c r="J280" s="11" t="str">
        <f t="shared" si="5"/>
        <v>1900-01</v>
      </c>
      <c r="K280" s="11"/>
      <c r="L280" s="11"/>
      <c r="M280" s="36"/>
    </row>
    <row r="281" spans="7:13" ht="15.75" customHeight="1" x14ac:dyDescent="0.2">
      <c r="G281" s="34">
        <f>'Black (Cleaned)'!G280</f>
        <v>45341.218121759441</v>
      </c>
      <c r="H281" s="27">
        <f>'Black (Cleaned)'!Q280</f>
        <v>3617</v>
      </c>
      <c r="I281" s="11" t="str">
        <f t="shared" si="4"/>
        <v>2024-02</v>
      </c>
      <c r="J281" s="11" t="str">
        <f t="shared" si="5"/>
        <v>1900-01</v>
      </c>
      <c r="K281" s="11"/>
      <c r="L281" s="11"/>
      <c r="M281" s="36"/>
    </row>
    <row r="282" spans="7:13" ht="15.75" customHeight="1" x14ac:dyDescent="0.2">
      <c r="G282" s="34">
        <f>'Black (Cleaned)'!G281</f>
        <v>45338.933202317952</v>
      </c>
      <c r="H282" s="27">
        <f>'Black (Cleaned)'!Q281</f>
        <v>3755</v>
      </c>
      <c r="I282" s="11" t="str">
        <f t="shared" si="4"/>
        <v>2024-02</v>
      </c>
      <c r="J282" s="11" t="str">
        <f t="shared" si="5"/>
        <v>1900-01</v>
      </c>
      <c r="K282" s="11"/>
      <c r="L282" s="11"/>
      <c r="M282" s="36"/>
    </row>
    <row r="283" spans="7:13" ht="15.75" customHeight="1" x14ac:dyDescent="0.2">
      <c r="G283" s="34">
        <f>'Black (Cleaned)'!G282</f>
        <v>45338.401132441133</v>
      </c>
      <c r="H283" s="27">
        <f>'Black (Cleaned)'!Q282</f>
        <v>3667</v>
      </c>
      <c r="I283" s="11" t="str">
        <f t="shared" si="4"/>
        <v>2024-02</v>
      </c>
      <c r="J283" s="11" t="str">
        <f t="shared" si="5"/>
        <v>1900-01</v>
      </c>
      <c r="K283" s="11"/>
      <c r="L283" s="11"/>
      <c r="M283" s="36"/>
    </row>
    <row r="284" spans="7:13" ht="15.75" customHeight="1" x14ac:dyDescent="0.2">
      <c r="G284" s="34">
        <f>'Black (Cleaned)'!G283</f>
        <v>45337.825154814396</v>
      </c>
      <c r="H284" s="27">
        <f>'Black (Cleaned)'!Q283</f>
        <v>3786</v>
      </c>
      <c r="I284" s="11" t="str">
        <f t="shared" si="4"/>
        <v>2024-02</v>
      </c>
      <c r="J284" s="11" t="str">
        <f t="shared" si="5"/>
        <v>1900-01</v>
      </c>
      <c r="K284" s="11"/>
      <c r="L284" s="11"/>
      <c r="M284" s="36"/>
    </row>
    <row r="285" spans="7:13" ht="15.75" customHeight="1" x14ac:dyDescent="0.2">
      <c r="G285" s="34">
        <f>'Black (Cleaned)'!G284</f>
        <v>45337.282229405297</v>
      </c>
      <c r="H285" s="27">
        <f>'Black (Cleaned)'!Q284</f>
        <v>3734</v>
      </c>
      <c r="I285" s="11" t="str">
        <f t="shared" si="4"/>
        <v>2024-02</v>
      </c>
      <c r="J285" s="11" t="str">
        <f t="shared" si="5"/>
        <v>1900-01</v>
      </c>
      <c r="K285" s="11"/>
      <c r="L285" s="11"/>
      <c r="M285" s="36"/>
    </row>
    <row r="286" spans="7:13" ht="15.75" customHeight="1" x14ac:dyDescent="0.2">
      <c r="G286" s="34">
        <f>'Black (Cleaned)'!G285</f>
        <v>45336.674559226871</v>
      </c>
      <c r="H286" s="27">
        <f>'Black (Cleaned)'!Q285</f>
        <v>3314</v>
      </c>
      <c r="I286" s="11" t="str">
        <f t="shared" si="4"/>
        <v>2024-02</v>
      </c>
      <c r="J286" s="11" t="str">
        <f t="shared" si="5"/>
        <v>1900-01</v>
      </c>
      <c r="K286" s="11"/>
      <c r="L286" s="11"/>
      <c r="M286" s="36"/>
    </row>
    <row r="287" spans="7:13" ht="15.75" customHeight="1" x14ac:dyDescent="0.2">
      <c r="G287" s="34">
        <f>'Black (Cleaned)'!G286</f>
        <v>45336.061480011063</v>
      </c>
      <c r="H287" s="27">
        <f>'Black (Cleaned)'!Q286</f>
        <v>3392</v>
      </c>
      <c r="I287" s="11" t="str">
        <f t="shared" si="4"/>
        <v>2024-02</v>
      </c>
      <c r="J287" s="11" t="str">
        <f t="shared" si="5"/>
        <v>1900-01</v>
      </c>
      <c r="K287" s="11"/>
      <c r="L287" s="11"/>
      <c r="M287" s="36"/>
    </row>
    <row r="288" spans="7:13" ht="15.75" customHeight="1" x14ac:dyDescent="0.2">
      <c r="G288" s="34">
        <f>'Black (Cleaned)'!G287</f>
        <v>45335.512662998619</v>
      </c>
      <c r="H288" s="27">
        <f>'Black (Cleaned)'!Q287</f>
        <v>3322</v>
      </c>
      <c r="I288" s="11" t="str">
        <f t="shared" si="4"/>
        <v>2024-02</v>
      </c>
      <c r="J288" s="11" t="str">
        <f t="shared" si="5"/>
        <v>1900-01</v>
      </c>
      <c r="K288" s="11"/>
      <c r="L288" s="11"/>
      <c r="M288" s="36"/>
    </row>
    <row r="289" spans="7:13" ht="15.75" customHeight="1" x14ac:dyDescent="0.2">
      <c r="G289" s="34">
        <f>'Black (Cleaned)'!G288</f>
        <v>45334.905620009595</v>
      </c>
      <c r="H289" s="27">
        <f>'Black (Cleaned)'!Q288</f>
        <v>3740</v>
      </c>
      <c r="I289" s="11" t="str">
        <f t="shared" si="4"/>
        <v>2024-02</v>
      </c>
      <c r="J289" s="11" t="str">
        <f t="shared" si="5"/>
        <v>1900-01</v>
      </c>
      <c r="K289" s="11"/>
      <c r="L289" s="11"/>
      <c r="M289" s="36"/>
    </row>
    <row r="290" spans="7:13" ht="15.75" customHeight="1" x14ac:dyDescent="0.2">
      <c r="G290" s="34">
        <f>'Black (Cleaned)'!G289</f>
        <v>45334.296356632098</v>
      </c>
      <c r="H290" s="27">
        <f>'Black (Cleaned)'!Q289</f>
        <v>3741</v>
      </c>
      <c r="I290" s="11" t="str">
        <f t="shared" si="4"/>
        <v>2024-02</v>
      </c>
      <c r="J290" s="11" t="str">
        <f t="shared" si="5"/>
        <v>1900-01</v>
      </c>
      <c r="K290" s="11"/>
      <c r="L290" s="11"/>
      <c r="M290" s="36"/>
    </row>
    <row r="291" spans="7:13" ht="15.75" customHeight="1" x14ac:dyDescent="0.2">
      <c r="G291" s="34">
        <f>'Black (Cleaned)'!G290</f>
        <v>45331.505613943889</v>
      </c>
      <c r="H291" s="27">
        <f>'Black (Cleaned)'!Q290</f>
        <v>3786</v>
      </c>
      <c r="I291" s="11" t="str">
        <f t="shared" si="4"/>
        <v>2024-02</v>
      </c>
      <c r="J291" s="11" t="str">
        <f t="shared" si="5"/>
        <v>1900-01</v>
      </c>
      <c r="K291" s="11"/>
      <c r="L291" s="11"/>
      <c r="M291" s="36"/>
    </row>
    <row r="292" spans="7:13" ht="15.75" customHeight="1" x14ac:dyDescent="0.2">
      <c r="G292" s="34">
        <f>'Black (Cleaned)'!G291</f>
        <v>45330.894707600622</v>
      </c>
      <c r="H292" s="27">
        <f>'Black (Cleaned)'!Q291</f>
        <v>3569</v>
      </c>
      <c r="I292" s="11" t="str">
        <f t="shared" si="4"/>
        <v>2024-02</v>
      </c>
      <c r="J292" s="11" t="str">
        <f t="shared" si="5"/>
        <v>1900-01</v>
      </c>
      <c r="K292" s="11"/>
      <c r="L292" s="11"/>
      <c r="M292" s="36"/>
    </row>
    <row r="293" spans="7:13" ht="15.75" customHeight="1" x14ac:dyDescent="0.2">
      <c r="G293" s="34">
        <f>'Black (Cleaned)'!G292</f>
        <v>45330.300007988037</v>
      </c>
      <c r="H293" s="27">
        <f>'Black (Cleaned)'!Q292</f>
        <v>4242</v>
      </c>
      <c r="I293" s="11" t="str">
        <f t="shared" si="4"/>
        <v>2024-02</v>
      </c>
      <c r="J293" s="11" t="str">
        <f t="shared" si="5"/>
        <v>1900-01</v>
      </c>
      <c r="K293" s="11"/>
      <c r="L293" s="11"/>
      <c r="M293" s="36"/>
    </row>
    <row r="294" spans="7:13" ht="15.75" customHeight="1" x14ac:dyDescent="0.2">
      <c r="G294" s="34">
        <f>'Black (Cleaned)'!G293</f>
        <v>45329.742370020162</v>
      </c>
      <c r="H294" s="27">
        <f>'Black (Cleaned)'!Q293</f>
        <v>3615</v>
      </c>
      <c r="I294" s="11" t="str">
        <f t="shared" si="4"/>
        <v>2024-02</v>
      </c>
      <c r="J294" s="11" t="str">
        <f t="shared" si="5"/>
        <v>1900-01</v>
      </c>
      <c r="K294" s="11"/>
      <c r="L294" s="11"/>
      <c r="M294" s="36"/>
    </row>
    <row r="295" spans="7:13" ht="15.75" customHeight="1" x14ac:dyDescent="0.2">
      <c r="G295" s="34">
        <f>'Black (Cleaned)'!G294</f>
        <v>45329.187677654496</v>
      </c>
      <c r="H295" s="27">
        <f>'Black (Cleaned)'!Q294</f>
        <v>4022</v>
      </c>
      <c r="I295" s="11" t="str">
        <f t="shared" si="4"/>
        <v>2024-02</v>
      </c>
      <c r="J295" s="11" t="str">
        <f t="shared" si="5"/>
        <v>1900-01</v>
      </c>
      <c r="K295" s="11"/>
      <c r="L295" s="11"/>
      <c r="M295" s="36"/>
    </row>
    <row r="296" spans="7:13" ht="15.75" customHeight="1" x14ac:dyDescent="0.2">
      <c r="G296" s="34">
        <f>'Black (Cleaned)'!G295</f>
        <v>45328.5977685588</v>
      </c>
      <c r="H296" s="27">
        <f>'Black (Cleaned)'!Q295</f>
        <v>3824</v>
      </c>
      <c r="I296" s="11" t="str">
        <f t="shared" si="4"/>
        <v>2024-02</v>
      </c>
      <c r="J296" s="11" t="str">
        <f t="shared" si="5"/>
        <v>1900-01</v>
      </c>
      <c r="K296" s="11"/>
      <c r="L296" s="11"/>
      <c r="M296" s="36"/>
    </row>
    <row r="297" spans="7:13" ht="15.75" customHeight="1" x14ac:dyDescent="0.2">
      <c r="G297" s="34">
        <f>'Black (Cleaned)'!G296</f>
        <v>45328.016138500156</v>
      </c>
      <c r="H297" s="27">
        <f>'Black (Cleaned)'!Q296</f>
        <v>4553</v>
      </c>
      <c r="I297" s="11" t="str">
        <f t="shared" si="4"/>
        <v>2024-02</v>
      </c>
      <c r="J297" s="11" t="str">
        <f t="shared" si="5"/>
        <v>1900-01</v>
      </c>
      <c r="K297" s="11"/>
      <c r="L297" s="11"/>
      <c r="M297" s="36"/>
    </row>
    <row r="298" spans="7:13" ht="15.75" customHeight="1" x14ac:dyDescent="0.2">
      <c r="G298" s="34">
        <f>'Black (Cleaned)'!G297</f>
        <v>45327.403297556863</v>
      </c>
      <c r="H298" s="27">
        <f>'Black (Cleaned)'!Q297</f>
        <v>3674</v>
      </c>
      <c r="I298" s="11" t="str">
        <f t="shared" si="4"/>
        <v>2024-02</v>
      </c>
      <c r="J298" s="11" t="str">
        <f t="shared" si="5"/>
        <v>1900-01</v>
      </c>
      <c r="K298" s="11"/>
      <c r="L298" s="11"/>
      <c r="M298" s="36"/>
    </row>
    <row r="299" spans="7:13" ht="15.75" customHeight="1" x14ac:dyDescent="0.2">
      <c r="G299" s="34">
        <f>'Black (Cleaned)'!G298</f>
        <v>45324.656166472581</v>
      </c>
      <c r="H299" s="27">
        <f>'Black (Cleaned)'!Q298</f>
        <v>4518</v>
      </c>
      <c r="I299" s="11" t="str">
        <f t="shared" si="4"/>
        <v>2024-02</v>
      </c>
      <c r="J299" s="11" t="str">
        <f t="shared" si="5"/>
        <v>1900-01</v>
      </c>
      <c r="K299" s="11"/>
      <c r="L299" s="11"/>
      <c r="M299" s="36"/>
    </row>
    <row r="300" spans="7:13" ht="15.75" customHeight="1" x14ac:dyDescent="0.2">
      <c r="G300" s="34">
        <f>'Black (Cleaned)'!G299</f>
        <v>45324.11035725307</v>
      </c>
      <c r="H300" s="27">
        <f>'Black (Cleaned)'!Q299</f>
        <v>4726</v>
      </c>
      <c r="I300" s="11" t="str">
        <f t="shared" si="4"/>
        <v>2024-02</v>
      </c>
      <c r="J300" s="11" t="str">
        <f t="shared" si="5"/>
        <v>1900-01</v>
      </c>
      <c r="K300" s="11"/>
      <c r="L300" s="11"/>
      <c r="M300" s="36"/>
    </row>
    <row r="301" spans="7:13" ht="15.75" customHeight="1" x14ac:dyDescent="0.2">
      <c r="G301" s="34">
        <f>'Black (Cleaned)'!G300</f>
        <v>45323.570361327627</v>
      </c>
      <c r="H301" s="27">
        <f>'Black (Cleaned)'!Q300</f>
        <v>3784</v>
      </c>
      <c r="I301" s="11" t="str">
        <f t="shared" si="4"/>
        <v>2024-02</v>
      </c>
      <c r="J301" s="11" t="str">
        <f t="shared" si="5"/>
        <v>1900-01</v>
      </c>
      <c r="K301" s="11"/>
      <c r="L301" s="11"/>
      <c r="M301" s="36"/>
    </row>
    <row r="302" spans="7:13" ht="15.75" customHeight="1" x14ac:dyDescent="0.2">
      <c r="G302" s="34">
        <f>'Black (Cleaned)'!G301</f>
        <v>45322.991120539264</v>
      </c>
      <c r="H302" s="27">
        <f>'Black (Cleaned)'!Q301</f>
        <v>4466</v>
      </c>
      <c r="I302" s="11" t="str">
        <f t="shared" si="4"/>
        <v>2024-01</v>
      </c>
      <c r="J302" s="11" t="str">
        <f t="shared" si="5"/>
        <v>1900-01</v>
      </c>
      <c r="K302" s="11"/>
      <c r="L302" s="11"/>
      <c r="M302" s="36"/>
    </row>
    <row r="303" spans="7:13" ht="15.75" customHeight="1" x14ac:dyDescent="0.2">
      <c r="G303" s="34">
        <f>'Black (Cleaned)'!G302</f>
        <v>45322.419757463103</v>
      </c>
      <c r="H303" s="27">
        <f>'Black (Cleaned)'!Q302</f>
        <v>4205</v>
      </c>
      <c r="I303" s="11" t="str">
        <f t="shared" si="4"/>
        <v>2024-01</v>
      </c>
      <c r="J303" s="11" t="str">
        <f t="shared" si="5"/>
        <v>1900-01</v>
      </c>
      <c r="K303" s="11"/>
      <c r="L303" s="11"/>
      <c r="M303" s="36"/>
    </row>
    <row r="304" spans="7:13" ht="15.75" customHeight="1" x14ac:dyDescent="0.2">
      <c r="G304" s="34">
        <f>'Black (Cleaned)'!G303</f>
        <v>45321.841043934131</v>
      </c>
      <c r="H304" s="27">
        <f>'Black (Cleaned)'!Q303</f>
        <v>4739</v>
      </c>
      <c r="I304" s="11" t="str">
        <f t="shared" si="4"/>
        <v>2024-01</v>
      </c>
      <c r="J304" s="11" t="str">
        <f t="shared" si="5"/>
        <v>1900-01</v>
      </c>
      <c r="K304" s="11"/>
      <c r="L304" s="11"/>
      <c r="M304" s="36"/>
    </row>
    <row r="305" spans="7:13" ht="15.75" customHeight="1" x14ac:dyDescent="0.2">
      <c r="G305" s="34">
        <f>'Black (Cleaned)'!G304</f>
        <v>45321.289533381467</v>
      </c>
      <c r="H305" s="27">
        <f>'Black (Cleaned)'!Q304</f>
        <v>4374</v>
      </c>
      <c r="I305" s="11" t="str">
        <f t="shared" si="4"/>
        <v>2024-01</v>
      </c>
      <c r="J305" s="11" t="str">
        <f t="shared" si="5"/>
        <v>1900-01</v>
      </c>
      <c r="K305" s="11"/>
      <c r="L305" s="11"/>
      <c r="M305" s="36"/>
    </row>
    <row r="306" spans="7:13" ht="15.75" customHeight="1" x14ac:dyDescent="0.2">
      <c r="G306" s="34">
        <f>'Black (Cleaned)'!G305</f>
        <v>45320.679311789652</v>
      </c>
      <c r="H306" s="27">
        <f>'Black (Cleaned)'!Q305</f>
        <v>4499</v>
      </c>
      <c r="I306" s="11" t="str">
        <f t="shared" si="4"/>
        <v>2024-01</v>
      </c>
      <c r="J306" s="11" t="str">
        <f t="shared" si="5"/>
        <v>1900-01</v>
      </c>
      <c r="K306" s="11"/>
      <c r="L306" s="11"/>
      <c r="M306" s="36"/>
    </row>
    <row r="307" spans="7:13" ht="15.75" customHeight="1" x14ac:dyDescent="0.2">
      <c r="G307" s="34">
        <f>'Black (Cleaned)'!G306</f>
        <v>45320.12620440319</v>
      </c>
      <c r="H307" s="27">
        <f>'Black (Cleaned)'!Q306</f>
        <v>4912</v>
      </c>
      <c r="I307" s="11" t="str">
        <f t="shared" si="4"/>
        <v>2024-01</v>
      </c>
      <c r="J307" s="11" t="str">
        <f t="shared" si="5"/>
        <v>1900-01</v>
      </c>
      <c r="K307" s="11"/>
      <c r="L307" s="11"/>
      <c r="M307" s="36"/>
    </row>
    <row r="308" spans="7:13" ht="15.75" customHeight="1" x14ac:dyDescent="0.2">
      <c r="G308" s="34">
        <f>'Black (Cleaned)'!G307</f>
        <v>45317.850828344439</v>
      </c>
      <c r="H308" s="27">
        <f>'Black (Cleaned)'!Q307</f>
        <v>5000</v>
      </c>
      <c r="I308" s="11" t="str">
        <f t="shared" si="4"/>
        <v>2024-01</v>
      </c>
      <c r="J308" s="11" t="str">
        <f t="shared" si="5"/>
        <v>1900-01</v>
      </c>
      <c r="K308" s="11"/>
      <c r="L308" s="11"/>
      <c r="M308" s="36"/>
    </row>
    <row r="309" spans="7:13" ht="15.75" customHeight="1" x14ac:dyDescent="0.2">
      <c r="G309" s="34">
        <f>'Black (Cleaned)'!G308</f>
        <v>45317.240314525814</v>
      </c>
      <c r="H309" s="27">
        <f>'Black (Cleaned)'!Q308</f>
        <v>4402</v>
      </c>
      <c r="I309" s="11" t="str">
        <f t="shared" si="4"/>
        <v>2024-01</v>
      </c>
      <c r="J309" s="11" t="str">
        <f t="shared" si="5"/>
        <v>1900-01</v>
      </c>
      <c r="K309" s="11"/>
      <c r="L309" s="11"/>
      <c r="M309" s="36"/>
    </row>
    <row r="310" spans="7:13" ht="15.75" customHeight="1" x14ac:dyDescent="0.2">
      <c r="G310" s="34">
        <f>'Black (Cleaned)'!G309</f>
        <v>45316.661731374836</v>
      </c>
      <c r="H310" s="27">
        <f>'Black (Cleaned)'!Q309</f>
        <v>4749</v>
      </c>
      <c r="I310" s="11" t="str">
        <f t="shared" si="4"/>
        <v>2024-01</v>
      </c>
      <c r="J310" s="11" t="str">
        <f t="shared" si="5"/>
        <v>1900-01</v>
      </c>
      <c r="K310" s="11"/>
      <c r="L310" s="11"/>
      <c r="M310" s="36"/>
    </row>
    <row r="311" spans="7:13" ht="15.75" customHeight="1" x14ac:dyDescent="0.2">
      <c r="G311" s="34">
        <f>'Black (Cleaned)'!G310</f>
        <v>45316.128703169779</v>
      </c>
      <c r="H311" s="27">
        <f>'Black (Cleaned)'!Q310</f>
        <v>4231</v>
      </c>
      <c r="I311" s="11" t="str">
        <f t="shared" si="4"/>
        <v>2024-01</v>
      </c>
      <c r="J311" s="11" t="str">
        <f t="shared" si="5"/>
        <v>1900-01</v>
      </c>
      <c r="K311" s="11"/>
      <c r="L311" s="11"/>
      <c r="M311" s="36"/>
    </row>
    <row r="312" spans="7:13" ht="15.75" customHeight="1" x14ac:dyDescent="0.2">
      <c r="G312" s="34">
        <f>'Black (Cleaned)'!G311</f>
        <v>45315.552269725908</v>
      </c>
      <c r="H312" s="27">
        <f>'Black (Cleaned)'!Q311</f>
        <v>5166</v>
      </c>
      <c r="I312" s="11" t="str">
        <f t="shared" si="4"/>
        <v>2024-01</v>
      </c>
      <c r="J312" s="11" t="str">
        <f t="shared" si="5"/>
        <v>1900-01</v>
      </c>
      <c r="K312" s="11"/>
      <c r="L312" s="11"/>
      <c r="M312" s="36"/>
    </row>
    <row r="313" spans="7:13" ht="15.75" customHeight="1" x14ac:dyDescent="0.2">
      <c r="G313" s="34">
        <f>'Black (Cleaned)'!G312</f>
        <v>45314.982514705916</v>
      </c>
      <c r="H313" s="27">
        <f>'Black (Cleaned)'!Q312</f>
        <v>4267</v>
      </c>
      <c r="I313" s="11" t="str">
        <f t="shared" si="4"/>
        <v>2024-01</v>
      </c>
      <c r="J313" s="11" t="str">
        <f t="shared" si="5"/>
        <v>1900-01</v>
      </c>
      <c r="K313" s="11"/>
      <c r="L313" s="11"/>
      <c r="M313" s="36"/>
    </row>
    <row r="314" spans="7:13" ht="15.75" customHeight="1" x14ac:dyDescent="0.2">
      <c r="G314" s="34">
        <f>'Black (Cleaned)'!G313</f>
        <v>45314.40981646454</v>
      </c>
      <c r="H314" s="27">
        <f>'Black (Cleaned)'!Q313</f>
        <v>4798</v>
      </c>
      <c r="I314" s="11" t="str">
        <f t="shared" si="4"/>
        <v>2024-01</v>
      </c>
      <c r="J314" s="11" t="str">
        <f t="shared" si="5"/>
        <v>1900-01</v>
      </c>
      <c r="K314" s="11"/>
      <c r="L314" s="11"/>
      <c r="M314" s="36"/>
    </row>
    <row r="315" spans="7:13" ht="15.75" customHeight="1" x14ac:dyDescent="0.2">
      <c r="G315" s="34">
        <f>'Black (Cleaned)'!G314</f>
        <v>45313.831077616262</v>
      </c>
      <c r="H315" s="27">
        <f>'Black (Cleaned)'!Q314</f>
        <v>4810</v>
      </c>
      <c r="I315" s="11" t="str">
        <f t="shared" si="4"/>
        <v>2024-01</v>
      </c>
      <c r="J315" s="11" t="str">
        <f t="shared" si="5"/>
        <v>1900-01</v>
      </c>
      <c r="K315" s="11"/>
      <c r="L315" s="11"/>
      <c r="M315" s="36"/>
    </row>
    <row r="316" spans="7:13" ht="15.75" customHeight="1" x14ac:dyDescent="0.2">
      <c r="G316" s="34">
        <f>'Black (Cleaned)'!G315</f>
        <v>45313.294797635514</v>
      </c>
      <c r="H316" s="27">
        <f>'Black (Cleaned)'!Q315</f>
        <v>4261</v>
      </c>
      <c r="I316" s="11" t="str">
        <f t="shared" si="4"/>
        <v>2024-01</v>
      </c>
      <c r="J316" s="11" t="str">
        <f t="shared" si="5"/>
        <v>1900-01</v>
      </c>
      <c r="K316" s="11"/>
      <c r="L316" s="11"/>
      <c r="M316" s="36"/>
    </row>
    <row r="317" spans="7:13" ht="15.75" customHeight="1" x14ac:dyDescent="0.2">
      <c r="G317" s="34">
        <f>'Black (Cleaned)'!G316</f>
        <v>45310.985021032662</v>
      </c>
      <c r="H317" s="27">
        <f>'Black (Cleaned)'!Q316</f>
        <v>5040</v>
      </c>
      <c r="I317" s="11" t="str">
        <f t="shared" si="4"/>
        <v>2024-01</v>
      </c>
      <c r="J317" s="11" t="str">
        <f t="shared" si="5"/>
        <v>1900-01</v>
      </c>
      <c r="K317" s="11"/>
      <c r="L317" s="11"/>
      <c r="M317" s="36"/>
    </row>
    <row r="318" spans="7:13" ht="15.75" customHeight="1" x14ac:dyDescent="0.2">
      <c r="G318" s="34">
        <f>'Black (Cleaned)'!G317</f>
        <v>45310.370889816841</v>
      </c>
      <c r="H318" s="27">
        <f>'Black (Cleaned)'!Q317</f>
        <v>5363</v>
      </c>
      <c r="I318" s="11" t="str">
        <f t="shared" si="4"/>
        <v>2024-01</v>
      </c>
      <c r="J318" s="11" t="str">
        <f t="shared" si="5"/>
        <v>1900-01</v>
      </c>
      <c r="K318" s="11"/>
      <c r="L318" s="11"/>
      <c r="M318" s="36"/>
    </row>
    <row r="319" spans="7:13" ht="15.75" customHeight="1" x14ac:dyDescent="0.2">
      <c r="G319" s="34">
        <f>'Black (Cleaned)'!G318</f>
        <v>45309.789861147416</v>
      </c>
      <c r="H319" s="27">
        <f>'Black (Cleaned)'!Q318</f>
        <v>5284</v>
      </c>
      <c r="I319" s="11" t="str">
        <f t="shared" si="4"/>
        <v>2024-01</v>
      </c>
      <c r="J319" s="11" t="str">
        <f t="shared" si="5"/>
        <v>1900-01</v>
      </c>
      <c r="K319" s="11"/>
      <c r="L319" s="11"/>
      <c r="M319" s="36"/>
    </row>
    <row r="320" spans="7:13" ht="15.75" customHeight="1" x14ac:dyDescent="0.2">
      <c r="G320" s="34">
        <f>'Black (Cleaned)'!G319</f>
        <v>45309.19200874096</v>
      </c>
      <c r="H320" s="27">
        <f>'Black (Cleaned)'!Q319</f>
        <v>5141</v>
      </c>
      <c r="I320" s="11" t="str">
        <f t="shared" si="4"/>
        <v>2024-01</v>
      </c>
      <c r="J320" s="11" t="str">
        <f t="shared" si="5"/>
        <v>1900-01</v>
      </c>
      <c r="K320" s="11"/>
      <c r="L320" s="11"/>
      <c r="M320" s="36"/>
    </row>
    <row r="321" spans="7:13" ht="15.75" customHeight="1" x14ac:dyDescent="0.2">
      <c r="G321" s="34">
        <f>'Black (Cleaned)'!G320</f>
        <v>45308.65882904904</v>
      </c>
      <c r="H321" s="27">
        <f>'Black (Cleaned)'!Q320</f>
        <v>5532</v>
      </c>
      <c r="I321" s="11" t="str">
        <f t="shared" si="4"/>
        <v>2024-01</v>
      </c>
      <c r="J321" s="11" t="str">
        <f t="shared" si="5"/>
        <v>1900-01</v>
      </c>
      <c r="K321" s="11"/>
      <c r="L321" s="11"/>
      <c r="M321" s="36"/>
    </row>
    <row r="322" spans="7:13" ht="15.75" customHeight="1" x14ac:dyDescent="0.2">
      <c r="G322" s="34">
        <f>'Black (Cleaned)'!G321</f>
        <v>45308.110485666839</v>
      </c>
      <c r="H322" s="27">
        <f>'Black (Cleaned)'!Q321</f>
        <v>4903</v>
      </c>
      <c r="I322" s="11" t="str">
        <f t="shared" si="4"/>
        <v>2024-01</v>
      </c>
      <c r="J322" s="11" t="str">
        <f t="shared" si="5"/>
        <v>1900-01</v>
      </c>
      <c r="K322" s="11"/>
      <c r="L322" s="11"/>
      <c r="M322" s="36"/>
    </row>
    <row r="323" spans="7:13" ht="15.75" customHeight="1" x14ac:dyDescent="0.2">
      <c r="G323" s="34">
        <f>'Black (Cleaned)'!G322</f>
        <v>45307.529570456783</v>
      </c>
      <c r="H323" s="27">
        <f>'Black (Cleaned)'!Q322</f>
        <v>4736</v>
      </c>
      <c r="I323" s="11" t="str">
        <f t="shared" si="4"/>
        <v>2024-01</v>
      </c>
      <c r="J323" s="11" t="str">
        <f t="shared" si="5"/>
        <v>1900-01</v>
      </c>
      <c r="K323" s="11"/>
      <c r="L323" s="11"/>
      <c r="M323" s="36"/>
    </row>
    <row r="324" spans="7:13" ht="15.75" customHeight="1" x14ac:dyDescent="0.2">
      <c r="G324" s="34">
        <f>'Black (Cleaned)'!G323</f>
        <v>45306.994151799496</v>
      </c>
      <c r="H324" s="27">
        <f>'Black (Cleaned)'!Q323</f>
        <v>4939</v>
      </c>
      <c r="I324" s="11" t="str">
        <f t="shared" si="4"/>
        <v>2024-01</v>
      </c>
      <c r="J324" s="11" t="str">
        <f t="shared" si="5"/>
        <v>1900-01</v>
      </c>
      <c r="K324" s="11"/>
      <c r="L324" s="11"/>
      <c r="M324" s="36"/>
    </row>
    <row r="325" spans="7:13" ht="15.75" customHeight="1" x14ac:dyDescent="0.2">
      <c r="G325" s="34">
        <f>'Black (Cleaned)'!G324</f>
        <v>45306.431705115479</v>
      </c>
      <c r="H325" s="27">
        <f>'Black (Cleaned)'!Q324</f>
        <v>5693</v>
      </c>
      <c r="I325" s="11" t="str">
        <f t="shared" si="4"/>
        <v>2024-01</v>
      </c>
      <c r="J325" s="11" t="str">
        <f t="shared" si="5"/>
        <v>1900-01</v>
      </c>
      <c r="K325" s="11"/>
      <c r="L325" s="11"/>
      <c r="M325" s="36"/>
    </row>
    <row r="326" spans="7:13" ht="15.75" customHeight="1" x14ac:dyDescent="0.2">
      <c r="G326" s="34">
        <f>'Black (Cleaned)'!G325</f>
        <v>45303.569243519072</v>
      </c>
      <c r="H326" s="27">
        <f>'Black (Cleaned)'!Q325</f>
        <v>4998</v>
      </c>
      <c r="I326" s="11" t="str">
        <f t="shared" si="4"/>
        <v>2024-01</v>
      </c>
      <c r="J326" s="11" t="str">
        <f t="shared" si="5"/>
        <v>1900-01</v>
      </c>
      <c r="K326" s="11"/>
      <c r="L326" s="11"/>
      <c r="M326" s="36"/>
    </row>
    <row r="327" spans="7:13" ht="15.75" customHeight="1" x14ac:dyDescent="0.2">
      <c r="G327" s="34">
        <f>'Black (Cleaned)'!G326</f>
        <v>45302.998972998394</v>
      </c>
      <c r="H327" s="27">
        <f>'Black (Cleaned)'!Q326</f>
        <v>5798</v>
      </c>
      <c r="I327" s="11" t="str">
        <f t="shared" si="4"/>
        <v>2024-01</v>
      </c>
      <c r="J327" s="11" t="str">
        <f t="shared" si="5"/>
        <v>1900-01</v>
      </c>
      <c r="K327" s="11"/>
      <c r="L327" s="11"/>
      <c r="M327" s="36"/>
    </row>
    <row r="328" spans="7:13" ht="15.75" customHeight="1" x14ac:dyDescent="0.2">
      <c r="G328" s="34">
        <f>'Black (Cleaned)'!G327</f>
        <v>45302.386476943713</v>
      </c>
      <c r="H328" s="27">
        <f>'Black (Cleaned)'!Q327</f>
        <v>4798</v>
      </c>
      <c r="I328" s="11" t="str">
        <f t="shared" si="4"/>
        <v>2024-01</v>
      </c>
      <c r="J328" s="11" t="str">
        <f t="shared" si="5"/>
        <v>1900-01</v>
      </c>
      <c r="K328" s="11"/>
      <c r="L328" s="11"/>
      <c r="M328" s="36"/>
    </row>
    <row r="329" spans="7:13" ht="15.75" customHeight="1" x14ac:dyDescent="0.2">
      <c r="G329" s="34">
        <f>'Black (Cleaned)'!G328</f>
        <v>45301.823471577263</v>
      </c>
      <c r="H329" s="27">
        <f>'Black (Cleaned)'!Q328</f>
        <v>5564</v>
      </c>
      <c r="I329" s="11" t="str">
        <f t="shared" si="4"/>
        <v>2024-01</v>
      </c>
      <c r="J329" s="11" t="str">
        <f t="shared" si="5"/>
        <v>1900-01</v>
      </c>
      <c r="K329" s="11"/>
      <c r="L329" s="11"/>
      <c r="M329" s="36"/>
    </row>
    <row r="330" spans="7:13" ht="15.75" customHeight="1" x14ac:dyDescent="0.2">
      <c r="G330" s="34">
        <f>'Black (Cleaned)'!G329</f>
        <v>45301.217071299194</v>
      </c>
      <c r="H330" s="27">
        <f>'Black (Cleaned)'!Q329</f>
        <v>5886</v>
      </c>
      <c r="I330" s="11" t="str">
        <f t="shared" si="4"/>
        <v>2024-01</v>
      </c>
      <c r="J330" s="11" t="str">
        <f t="shared" si="5"/>
        <v>1900-01</v>
      </c>
      <c r="K330" s="11"/>
      <c r="L330" s="11"/>
      <c r="M330" s="36"/>
    </row>
    <row r="331" spans="7:13" ht="15.75" customHeight="1" x14ac:dyDescent="0.2">
      <c r="G331" s="34">
        <f>'Black (Cleaned)'!G330</f>
        <v>45300.651944378624</v>
      </c>
      <c r="H331" s="27">
        <f>'Black (Cleaned)'!Q330</f>
        <v>4782</v>
      </c>
      <c r="I331" s="11" t="str">
        <f t="shared" si="4"/>
        <v>2024-01</v>
      </c>
      <c r="J331" s="11" t="str">
        <f t="shared" si="5"/>
        <v>1900-01</v>
      </c>
      <c r="K331" s="11"/>
      <c r="L331" s="11"/>
      <c r="M331" s="36"/>
    </row>
    <row r="332" spans="7:13" ht="15.75" customHeight="1" x14ac:dyDescent="0.2">
      <c r="G332" s="34">
        <f>'Black (Cleaned)'!G331</f>
        <v>45300.040928026829</v>
      </c>
      <c r="H332" s="27">
        <f>'Black (Cleaned)'!Q331</f>
        <v>5938</v>
      </c>
      <c r="I332" s="11" t="str">
        <f t="shared" si="4"/>
        <v>2024-01</v>
      </c>
      <c r="J332" s="11" t="str">
        <f t="shared" si="5"/>
        <v>1900-01</v>
      </c>
      <c r="K332" s="11"/>
      <c r="L332" s="11"/>
      <c r="M332" s="36"/>
    </row>
    <row r="333" spans="7:13" ht="15.75" customHeight="1" x14ac:dyDescent="0.2">
      <c r="G333" s="34">
        <f>'Black (Cleaned)'!G332</f>
        <v>45299.480527843923</v>
      </c>
      <c r="H333" s="27">
        <f>'Black (Cleaned)'!Q332</f>
        <v>5794</v>
      </c>
      <c r="I333" s="11" t="str">
        <f t="shared" si="4"/>
        <v>2024-01</v>
      </c>
      <c r="J333" s="11" t="str">
        <f t="shared" si="5"/>
        <v>1900-01</v>
      </c>
      <c r="K333" s="11"/>
      <c r="L333" s="11"/>
      <c r="M333" s="36"/>
    </row>
    <row r="334" spans="7:13" ht="15.75" customHeight="1" x14ac:dyDescent="0.2">
      <c r="G334" s="34">
        <f>'Black (Cleaned)'!G333</f>
        <v>45296.670790034921</v>
      </c>
      <c r="H334" s="27">
        <f>'Black (Cleaned)'!Q333</f>
        <v>6107</v>
      </c>
      <c r="I334" s="11" t="str">
        <f t="shared" si="4"/>
        <v>2024-01</v>
      </c>
      <c r="J334" s="11" t="str">
        <f t="shared" si="5"/>
        <v>1900-01</v>
      </c>
      <c r="K334" s="11"/>
      <c r="L334" s="11"/>
      <c r="M334" s="36"/>
    </row>
    <row r="335" spans="7:13" ht="15.75" customHeight="1" x14ac:dyDescent="0.2">
      <c r="G335" s="34">
        <f>'Black (Cleaned)'!G334</f>
        <v>45296.130660437171</v>
      </c>
      <c r="H335" s="27">
        <f>'Black (Cleaned)'!Q334</f>
        <v>5462</v>
      </c>
      <c r="I335" s="11" t="str">
        <f t="shared" si="4"/>
        <v>2024-01</v>
      </c>
      <c r="J335" s="11" t="str">
        <f t="shared" si="5"/>
        <v>1900-01</v>
      </c>
      <c r="K335" s="11"/>
      <c r="L335" s="11"/>
      <c r="M335" s="36"/>
    </row>
    <row r="336" spans="7:13" ht="15.75" customHeight="1" x14ac:dyDescent="0.2">
      <c r="G336" s="34">
        <f>'Black (Cleaned)'!G335</f>
        <v>45295.532955275099</v>
      </c>
      <c r="H336" s="27">
        <f>'Black (Cleaned)'!Q335</f>
        <v>6111</v>
      </c>
      <c r="I336" s="11" t="str">
        <f t="shared" si="4"/>
        <v>2024-01</v>
      </c>
      <c r="J336" s="11" t="str">
        <f t="shared" si="5"/>
        <v>1900-01</v>
      </c>
      <c r="K336" s="11"/>
      <c r="L336" s="11"/>
      <c r="M336" s="36"/>
    </row>
    <row r="337" spans="7:13" ht="15.75" customHeight="1" x14ac:dyDescent="0.2">
      <c r="G337" s="34">
        <f>'Black (Cleaned)'!G336</f>
        <v>45294.933385937926</v>
      </c>
      <c r="H337" s="27">
        <f>'Black (Cleaned)'!Q336</f>
        <v>5737</v>
      </c>
      <c r="I337" s="11" t="str">
        <f t="shared" si="4"/>
        <v>2024-01</v>
      </c>
      <c r="J337" s="11" t="str">
        <f t="shared" si="5"/>
        <v>1900-01</v>
      </c>
      <c r="K337" s="11"/>
      <c r="L337" s="11"/>
      <c r="M337" s="36"/>
    </row>
    <row r="338" spans="7:13" ht="15.75" customHeight="1" x14ac:dyDescent="0.2">
      <c r="G338" s="34">
        <f>'Black (Cleaned)'!G337</f>
        <v>45294.332088408213</v>
      </c>
      <c r="H338" s="27">
        <f>'Black (Cleaned)'!Q337</f>
        <v>5770</v>
      </c>
      <c r="I338" s="11" t="str">
        <f t="shared" si="4"/>
        <v>2024-01</v>
      </c>
      <c r="J338" s="11" t="str">
        <f t="shared" si="5"/>
        <v>1900-01</v>
      </c>
      <c r="K338" s="11"/>
      <c r="L338" s="11"/>
      <c r="M338" s="36"/>
    </row>
    <row r="339" spans="7:13" ht="15.75" customHeight="1" x14ac:dyDescent="0.2">
      <c r="G339" s="34">
        <f>'Black (Cleaned)'!G338</f>
        <v>45293.777691392817</v>
      </c>
      <c r="H339" s="27">
        <f>'Black (Cleaned)'!Q338</f>
        <v>6059</v>
      </c>
      <c r="I339" s="11" t="str">
        <f t="shared" si="4"/>
        <v>2024-01</v>
      </c>
      <c r="J339" s="11" t="str">
        <f t="shared" si="5"/>
        <v>1900-01</v>
      </c>
      <c r="K339" s="11"/>
      <c r="L339" s="11"/>
      <c r="M339" s="36"/>
    </row>
    <row r="340" spans="7:13" ht="15.75" customHeight="1" x14ac:dyDescent="0.2">
      <c r="G340" s="34">
        <f>'Black (Cleaned)'!G339</f>
        <v>45293.168393199347</v>
      </c>
      <c r="H340" s="27">
        <f>'Black (Cleaned)'!Q339</f>
        <v>5336</v>
      </c>
      <c r="I340" s="11" t="str">
        <f t="shared" si="4"/>
        <v>2024-01</v>
      </c>
      <c r="J340" s="11" t="str">
        <f t="shared" si="5"/>
        <v>1900-01</v>
      </c>
      <c r="K340" s="11"/>
      <c r="L340" s="11"/>
      <c r="M340" s="36"/>
    </row>
    <row r="341" spans="7:13" ht="15.75" customHeight="1" x14ac:dyDescent="0.2">
      <c r="G341" s="34">
        <f>'Black (Cleaned)'!G340</f>
        <v>45292.601331326892</v>
      </c>
      <c r="H341" s="27">
        <f>'Black (Cleaned)'!Q340</f>
        <v>5558</v>
      </c>
      <c r="I341" s="11" t="str">
        <f t="shared" si="4"/>
        <v>2024-01</v>
      </c>
      <c r="J341" s="11" t="str">
        <f t="shared" si="5"/>
        <v>1900-01</v>
      </c>
      <c r="K341" s="11"/>
      <c r="L341" s="11"/>
      <c r="M341" s="36"/>
    </row>
    <row r="342" spans="7:13" ht="15.75" customHeight="1" x14ac:dyDescent="0.2">
      <c r="G342" s="34">
        <f>'Black (Cleaned)'!G341</f>
        <v>45289.693596029298</v>
      </c>
      <c r="H342" s="27">
        <f>'Black (Cleaned)'!Q341</f>
        <v>5110</v>
      </c>
      <c r="I342" s="11" t="str">
        <f t="shared" si="4"/>
        <v>2023-12</v>
      </c>
      <c r="J342" s="11" t="str">
        <f t="shared" si="5"/>
        <v>1900-01</v>
      </c>
      <c r="K342" s="11"/>
      <c r="L342" s="11"/>
      <c r="M342" s="36"/>
    </row>
    <row r="343" spans="7:13" ht="15.75" customHeight="1" x14ac:dyDescent="0.2">
      <c r="G343" s="34">
        <f>'Black (Cleaned)'!G342</f>
        <v>45289.145193718578</v>
      </c>
      <c r="H343" s="27">
        <f>'Black (Cleaned)'!Q342</f>
        <v>5930</v>
      </c>
      <c r="I343" s="11" t="str">
        <f t="shared" si="4"/>
        <v>2023-12</v>
      </c>
      <c r="J343" s="11" t="str">
        <f t="shared" si="5"/>
        <v>1900-01</v>
      </c>
      <c r="K343" s="11"/>
      <c r="L343" s="11"/>
      <c r="M343" s="36"/>
    </row>
    <row r="344" spans="7:13" ht="15.75" customHeight="1" x14ac:dyDescent="0.2">
      <c r="G344" s="34">
        <f>'Black (Cleaned)'!G343</f>
        <v>45288.536530697282</v>
      </c>
      <c r="H344" s="27">
        <f>'Black (Cleaned)'!Q343</f>
        <v>5183</v>
      </c>
      <c r="I344" s="11" t="str">
        <f t="shared" si="4"/>
        <v>2023-12</v>
      </c>
      <c r="J344" s="11" t="str">
        <f t="shared" si="5"/>
        <v>1900-01</v>
      </c>
      <c r="K344" s="11"/>
      <c r="L344" s="11"/>
      <c r="M344" s="36"/>
    </row>
    <row r="345" spans="7:13" ht="15.75" customHeight="1" x14ac:dyDescent="0.2">
      <c r="G345" s="34">
        <f>'Black (Cleaned)'!G344</f>
        <v>45287.926903105072</v>
      </c>
      <c r="H345" s="27">
        <f>'Black (Cleaned)'!Q344</f>
        <v>5168</v>
      </c>
      <c r="I345" s="11" t="str">
        <f t="shared" si="4"/>
        <v>2023-12</v>
      </c>
      <c r="J345" s="11" t="str">
        <f t="shared" si="5"/>
        <v>1900-01</v>
      </c>
      <c r="K345" s="11"/>
      <c r="L345" s="11"/>
      <c r="M345" s="36"/>
    </row>
    <row r="346" spans="7:13" ht="15.75" customHeight="1" x14ac:dyDescent="0.2">
      <c r="G346" s="34">
        <f>'Black (Cleaned)'!G345</f>
        <v>45287.359936762026</v>
      </c>
      <c r="H346" s="27">
        <f>'Black (Cleaned)'!Q345</f>
        <v>6209</v>
      </c>
      <c r="I346" s="11" t="str">
        <f t="shared" si="4"/>
        <v>2023-12</v>
      </c>
      <c r="J346" s="11" t="str">
        <f t="shared" si="5"/>
        <v>1900-01</v>
      </c>
      <c r="K346" s="11"/>
      <c r="L346" s="11"/>
      <c r="M346" s="36"/>
    </row>
    <row r="347" spans="7:13" ht="15.75" customHeight="1" x14ac:dyDescent="0.2">
      <c r="G347" s="34">
        <f>'Black (Cleaned)'!G346</f>
        <v>45286.764056595777</v>
      </c>
      <c r="H347" s="27">
        <f>'Black (Cleaned)'!Q346</f>
        <v>5474</v>
      </c>
      <c r="I347" s="11" t="str">
        <f t="shared" si="4"/>
        <v>2023-12</v>
      </c>
      <c r="J347" s="11" t="str">
        <f t="shared" si="5"/>
        <v>1900-01</v>
      </c>
      <c r="K347" s="11"/>
      <c r="L347" s="11"/>
      <c r="M347" s="36"/>
    </row>
    <row r="348" spans="7:13" ht="15.75" customHeight="1" x14ac:dyDescent="0.2">
      <c r="G348" s="34">
        <f>'Black (Cleaned)'!G347</f>
        <v>45286.168603367718</v>
      </c>
      <c r="H348" s="27">
        <f>'Black (Cleaned)'!Q347</f>
        <v>5217</v>
      </c>
      <c r="I348" s="11" t="str">
        <f t="shared" si="4"/>
        <v>2023-12</v>
      </c>
      <c r="J348" s="11" t="str">
        <f t="shared" si="5"/>
        <v>1900-01</v>
      </c>
      <c r="K348" s="11"/>
      <c r="L348" s="11"/>
      <c r="M348" s="36"/>
    </row>
    <row r="349" spans="7:13" ht="15.75" customHeight="1" x14ac:dyDescent="0.2">
      <c r="G349" s="34">
        <f>'Black (Cleaned)'!G348</f>
        <v>45285.625774224842</v>
      </c>
      <c r="H349" s="27">
        <f>'Black (Cleaned)'!Q348</f>
        <v>5498</v>
      </c>
      <c r="I349" s="11" t="str">
        <f t="shared" si="4"/>
        <v>2023-12</v>
      </c>
      <c r="J349" s="11" t="str">
        <f t="shared" si="5"/>
        <v>1900-01</v>
      </c>
      <c r="K349" s="11"/>
      <c r="L349" s="11"/>
      <c r="M349" s="36"/>
    </row>
    <row r="350" spans="7:13" ht="15.75" customHeight="1" x14ac:dyDescent="0.2">
      <c r="G350" s="34">
        <f>'Black (Cleaned)'!G349</f>
        <v>45285.059285084084</v>
      </c>
      <c r="H350" s="27">
        <f>'Black (Cleaned)'!Q349</f>
        <v>5966</v>
      </c>
      <c r="I350" s="11" t="str">
        <f t="shared" si="4"/>
        <v>2023-12</v>
      </c>
      <c r="J350" s="11" t="str">
        <f t="shared" si="5"/>
        <v>1900-01</v>
      </c>
      <c r="K350" s="11"/>
      <c r="L350" s="11"/>
      <c r="M350" s="36"/>
    </row>
    <row r="351" spans="7:13" ht="15.75" customHeight="1" x14ac:dyDescent="0.2">
      <c r="G351" s="34">
        <f>'Black (Cleaned)'!G350</f>
        <v>45282.734202031104</v>
      </c>
      <c r="H351" s="27">
        <f>'Black (Cleaned)'!Q350</f>
        <v>5614</v>
      </c>
      <c r="I351" s="11" t="str">
        <f t="shared" si="4"/>
        <v>2023-12</v>
      </c>
      <c r="J351" s="11" t="str">
        <f t="shared" si="5"/>
        <v>1900-01</v>
      </c>
      <c r="K351" s="11"/>
      <c r="L351" s="11"/>
      <c r="M351" s="36"/>
    </row>
    <row r="352" spans="7:13" ht="15.75" customHeight="1" x14ac:dyDescent="0.2">
      <c r="G352" s="34">
        <f>'Black (Cleaned)'!G351</f>
        <v>45282.138129246188</v>
      </c>
      <c r="H352" s="27">
        <f>'Black (Cleaned)'!Q351</f>
        <v>5593</v>
      </c>
      <c r="I352" s="11" t="str">
        <f t="shared" si="4"/>
        <v>2023-12</v>
      </c>
      <c r="J352" s="11" t="str">
        <f t="shared" si="5"/>
        <v>1900-01</v>
      </c>
      <c r="K352" s="11"/>
      <c r="L352" s="11"/>
      <c r="M352" s="36"/>
    </row>
    <row r="353" spans="7:13" ht="15.75" customHeight="1" x14ac:dyDescent="0.2">
      <c r="G353" s="34">
        <f>'Black (Cleaned)'!G352</f>
        <v>45281.591668889188</v>
      </c>
      <c r="H353" s="27">
        <f>'Black (Cleaned)'!Q352</f>
        <v>6502</v>
      </c>
      <c r="I353" s="11" t="str">
        <f t="shared" si="4"/>
        <v>2023-12</v>
      </c>
      <c r="J353" s="11" t="str">
        <f t="shared" si="5"/>
        <v>1900-01</v>
      </c>
      <c r="K353" s="11"/>
      <c r="L353" s="11"/>
      <c r="M353" s="36"/>
    </row>
    <row r="354" spans="7:13" ht="15.75" customHeight="1" x14ac:dyDescent="0.2">
      <c r="G354" s="34">
        <f>'Black (Cleaned)'!G353</f>
        <v>45280.999019032162</v>
      </c>
      <c r="H354" s="27">
        <f>'Black (Cleaned)'!Q353</f>
        <v>6398</v>
      </c>
      <c r="I354" s="11" t="str">
        <f t="shared" si="4"/>
        <v>2023-12</v>
      </c>
      <c r="J354" s="11" t="str">
        <f t="shared" si="5"/>
        <v>1900-01</v>
      </c>
      <c r="K354" s="11"/>
      <c r="L354" s="11"/>
      <c r="M354" s="36"/>
    </row>
    <row r="355" spans="7:13" ht="15.75" customHeight="1" x14ac:dyDescent="0.2">
      <c r="G355" s="34">
        <f>'Black (Cleaned)'!G354</f>
        <v>45280.409063362931</v>
      </c>
      <c r="H355" s="27">
        <f>'Black (Cleaned)'!Q354</f>
        <v>6080</v>
      </c>
      <c r="I355" s="11" t="str">
        <f t="shared" si="4"/>
        <v>2023-12</v>
      </c>
      <c r="J355" s="11" t="str">
        <f t="shared" si="5"/>
        <v>1900-01</v>
      </c>
      <c r="K355" s="11"/>
      <c r="L355" s="11"/>
      <c r="M355" s="36"/>
    </row>
    <row r="356" spans="7:13" ht="15.75" customHeight="1" x14ac:dyDescent="0.2">
      <c r="G356" s="34">
        <f>'Black (Cleaned)'!G355</f>
        <v>45279.832334394479</v>
      </c>
      <c r="H356" s="27">
        <f>'Black (Cleaned)'!Q355</f>
        <v>5699</v>
      </c>
      <c r="I356" s="11" t="str">
        <f t="shared" si="4"/>
        <v>2023-12</v>
      </c>
      <c r="J356" s="11" t="str">
        <f t="shared" si="5"/>
        <v>1900-01</v>
      </c>
      <c r="K356" s="11"/>
      <c r="L356" s="11"/>
      <c r="M356" s="36"/>
    </row>
    <row r="357" spans="7:13" ht="15.75" customHeight="1" x14ac:dyDescent="0.2">
      <c r="G357" s="34">
        <f>'Black (Cleaned)'!G356</f>
        <v>45279.30099151381</v>
      </c>
      <c r="H357" s="27">
        <f>'Black (Cleaned)'!Q356</f>
        <v>5975</v>
      </c>
      <c r="I357" s="11" t="str">
        <f t="shared" si="4"/>
        <v>2023-12</v>
      </c>
      <c r="J357" s="11" t="str">
        <f t="shared" si="5"/>
        <v>1900-01</v>
      </c>
      <c r="K357" s="11"/>
      <c r="L357" s="11"/>
      <c r="M357" s="36"/>
    </row>
    <row r="358" spans="7:13" ht="15.75" customHeight="1" x14ac:dyDescent="0.2">
      <c r="G358" s="34">
        <f>'Black (Cleaned)'!G357</f>
        <v>45278.764961189641</v>
      </c>
      <c r="H358" s="27">
        <f>'Black (Cleaned)'!Q357</f>
        <v>6506</v>
      </c>
      <c r="I358" s="11" t="str">
        <f t="shared" si="4"/>
        <v>2023-12</v>
      </c>
      <c r="J358" s="11" t="str">
        <f t="shared" si="5"/>
        <v>1900-01</v>
      </c>
      <c r="K358" s="11"/>
      <c r="L358" s="11"/>
      <c r="M358" s="36"/>
    </row>
    <row r="359" spans="7:13" ht="15.75" customHeight="1" x14ac:dyDescent="0.2">
      <c r="G359" s="34">
        <f>'Black (Cleaned)'!G358</f>
        <v>45278.232545829473</v>
      </c>
      <c r="H359" s="27">
        <f>'Black (Cleaned)'!Q358</f>
        <v>5584</v>
      </c>
      <c r="I359" s="11" t="str">
        <f t="shared" si="4"/>
        <v>2023-12</v>
      </c>
      <c r="J359" s="11" t="str">
        <f t="shared" si="5"/>
        <v>1900-01</v>
      </c>
      <c r="K359" s="11"/>
      <c r="L359" s="11"/>
      <c r="M359" s="36"/>
    </row>
    <row r="360" spans="7:13" ht="15.75" customHeight="1" x14ac:dyDescent="0.2">
      <c r="G360" s="34">
        <f>'Black (Cleaned)'!G359</f>
        <v>45275.442162574094</v>
      </c>
      <c r="H360" s="27">
        <f>'Black (Cleaned)'!Q359</f>
        <v>6631</v>
      </c>
      <c r="I360" s="11" t="str">
        <f t="shared" si="4"/>
        <v>2023-12</v>
      </c>
      <c r="J360" s="11" t="str">
        <f t="shared" si="5"/>
        <v>1900-01</v>
      </c>
      <c r="K360" s="11"/>
      <c r="L360" s="11"/>
      <c r="M360" s="36"/>
    </row>
    <row r="361" spans="7:13" ht="15.75" customHeight="1" x14ac:dyDescent="0.2">
      <c r="G361" s="34">
        <f>'Black (Cleaned)'!G360</f>
        <v>45274.897028678031</v>
      </c>
      <c r="H361" s="27">
        <f>'Black (Cleaned)'!Q360</f>
        <v>5756</v>
      </c>
      <c r="I361" s="11" t="str">
        <f t="shared" si="4"/>
        <v>2023-12</v>
      </c>
      <c r="J361" s="11" t="str">
        <f t="shared" si="5"/>
        <v>1900-01</v>
      </c>
      <c r="K361" s="11"/>
      <c r="L361" s="11"/>
      <c r="M361" s="36"/>
    </row>
    <row r="362" spans="7:13" ht="15.75" customHeight="1" x14ac:dyDescent="0.2">
      <c r="G362" s="34">
        <f>'Black (Cleaned)'!G361</f>
        <v>45274.315932673941</v>
      </c>
      <c r="H362" s="27">
        <f>'Black (Cleaned)'!Q361</f>
        <v>5853</v>
      </c>
      <c r="I362" s="11" t="str">
        <f t="shared" si="4"/>
        <v>2023-12</v>
      </c>
      <c r="J362" s="11" t="str">
        <f t="shared" si="5"/>
        <v>1900-01</v>
      </c>
      <c r="K362" s="11"/>
      <c r="L362" s="11"/>
      <c r="M362" s="36"/>
    </row>
    <row r="363" spans="7:13" ht="15.75" customHeight="1" x14ac:dyDescent="0.2">
      <c r="G363" s="34">
        <f>'Black (Cleaned)'!G362</f>
        <v>45273.719174466351</v>
      </c>
      <c r="H363" s="27">
        <f>'Black (Cleaned)'!Q362</f>
        <v>5603</v>
      </c>
      <c r="I363" s="11" t="str">
        <f t="shared" si="4"/>
        <v>2023-12</v>
      </c>
      <c r="J363" s="11" t="str">
        <f t="shared" si="5"/>
        <v>1900-01</v>
      </c>
      <c r="K363" s="11"/>
      <c r="L363" s="11"/>
      <c r="M363" s="36"/>
    </row>
    <row r="364" spans="7:13" ht="15.75" customHeight="1" x14ac:dyDescent="0.2">
      <c r="G364" s="34">
        <f>'Black (Cleaned)'!G363</f>
        <v>45273.169351403893</v>
      </c>
      <c r="H364" s="27">
        <f>'Black (Cleaned)'!Q363</f>
        <v>5494</v>
      </c>
      <c r="I364" s="11" t="str">
        <f t="shared" si="4"/>
        <v>2023-12</v>
      </c>
      <c r="J364" s="11" t="str">
        <f t="shared" si="5"/>
        <v>1900-01</v>
      </c>
      <c r="K364" s="11"/>
      <c r="L364" s="11"/>
      <c r="M364" s="36"/>
    </row>
    <row r="365" spans="7:13" ht="15.75" customHeight="1" x14ac:dyDescent="0.2">
      <c r="G365" s="34">
        <f>'Black (Cleaned)'!G364</f>
        <v>45272.622234610935</v>
      </c>
      <c r="H365" s="27">
        <f>'Black (Cleaned)'!Q364</f>
        <v>5772</v>
      </c>
      <c r="I365" s="11" t="str">
        <f t="shared" si="4"/>
        <v>2023-12</v>
      </c>
      <c r="J365" s="11" t="str">
        <f t="shared" si="5"/>
        <v>1900-01</v>
      </c>
      <c r="K365" s="11"/>
      <c r="L365" s="11"/>
      <c r="M365" s="36"/>
    </row>
    <row r="366" spans="7:13" ht="15.75" customHeight="1" x14ac:dyDescent="0.2">
      <c r="G366" s="34">
        <f>'Black (Cleaned)'!G365</f>
        <v>45272.088760763691</v>
      </c>
      <c r="H366" s="27">
        <f>'Black (Cleaned)'!Q365</f>
        <v>6670</v>
      </c>
      <c r="I366" s="11" t="str">
        <f t="shared" si="4"/>
        <v>2023-12</v>
      </c>
      <c r="J366" s="11" t="str">
        <f t="shared" si="5"/>
        <v>1900-01</v>
      </c>
      <c r="K366" s="11"/>
      <c r="L366" s="11"/>
      <c r="M366" s="36"/>
    </row>
    <row r="367" spans="7:13" ht="15.75" customHeight="1" x14ac:dyDescent="0.2">
      <c r="G367" s="34">
        <f>'Black (Cleaned)'!G366</f>
        <v>45271.501686095522</v>
      </c>
      <c r="H367" s="27">
        <f>'Black (Cleaned)'!Q366</f>
        <v>5564</v>
      </c>
      <c r="I367" s="11" t="str">
        <f t="shared" si="4"/>
        <v>2023-12</v>
      </c>
      <c r="J367" s="11" t="str">
        <f t="shared" si="5"/>
        <v>1900-01</v>
      </c>
      <c r="K367" s="11"/>
      <c r="L367" s="11"/>
      <c r="M367" s="36"/>
    </row>
    <row r="368" spans="7:13" ht="15.75" customHeight="1" x14ac:dyDescent="0.2">
      <c r="G368" s="34">
        <f>'Black (Cleaned)'!G367</f>
        <v>45268.667484522884</v>
      </c>
      <c r="H368" s="27">
        <f>'Black (Cleaned)'!Q367</f>
        <v>5623</v>
      </c>
      <c r="I368" s="11" t="str">
        <f t="shared" si="4"/>
        <v>2023-12</v>
      </c>
      <c r="J368" s="11" t="str">
        <f t="shared" si="5"/>
        <v>1900-01</v>
      </c>
      <c r="K368" s="11"/>
      <c r="L368" s="11"/>
      <c r="M368" s="36"/>
    </row>
    <row r="369" spans="7:13" ht="15.75" customHeight="1" x14ac:dyDescent="0.2">
      <c r="G369" s="34">
        <f>'Black (Cleaned)'!G368</f>
        <v>45268.101318058194</v>
      </c>
      <c r="H369" s="27">
        <f>'Black (Cleaned)'!Q368</f>
        <v>6321</v>
      </c>
      <c r="I369" s="11" t="str">
        <f t="shared" si="4"/>
        <v>2023-12</v>
      </c>
      <c r="J369" s="11" t="str">
        <f t="shared" si="5"/>
        <v>1900-01</v>
      </c>
      <c r="K369" s="11"/>
      <c r="L369" s="11"/>
      <c r="M369" s="36"/>
    </row>
    <row r="370" spans="7:13" ht="15.75" customHeight="1" x14ac:dyDescent="0.2">
      <c r="G370" s="34">
        <f>'Black (Cleaned)'!G369</f>
        <v>45267.487544659598</v>
      </c>
      <c r="H370" s="27">
        <f>'Black (Cleaned)'!Q369</f>
        <v>5177</v>
      </c>
      <c r="I370" s="11" t="str">
        <f t="shared" si="4"/>
        <v>2023-12</v>
      </c>
      <c r="J370" s="11" t="str">
        <f t="shared" si="5"/>
        <v>1900-01</v>
      </c>
      <c r="K370" s="11"/>
      <c r="L370" s="11"/>
      <c r="M370" s="36"/>
    </row>
    <row r="371" spans="7:13" ht="15.75" customHeight="1" x14ac:dyDescent="0.2">
      <c r="G371" s="34">
        <f>'Black (Cleaned)'!G370</f>
        <v>45266.957107099945</v>
      </c>
      <c r="H371" s="27">
        <f>'Black (Cleaned)'!Q370</f>
        <v>5773</v>
      </c>
      <c r="I371" s="11" t="str">
        <f t="shared" si="4"/>
        <v>2023-12</v>
      </c>
      <c r="J371" s="11" t="str">
        <f t="shared" si="5"/>
        <v>1900-01</v>
      </c>
      <c r="K371" s="11"/>
      <c r="L371" s="11"/>
      <c r="M371" s="36"/>
    </row>
    <row r="372" spans="7:13" ht="15.75" customHeight="1" x14ac:dyDescent="0.2">
      <c r="G372" s="34">
        <f>'Black (Cleaned)'!G371</f>
        <v>45266.356608649374</v>
      </c>
      <c r="H372" s="27">
        <f>'Black (Cleaned)'!Q371</f>
        <v>5984</v>
      </c>
      <c r="I372" s="11" t="str">
        <f t="shared" si="4"/>
        <v>2023-12</v>
      </c>
      <c r="J372" s="11" t="str">
        <f t="shared" si="5"/>
        <v>1900-01</v>
      </c>
      <c r="K372" s="11"/>
      <c r="L372" s="11"/>
      <c r="M372" s="36"/>
    </row>
    <row r="373" spans="7:13" ht="15.75" customHeight="1" x14ac:dyDescent="0.2">
      <c r="G373" s="34">
        <f>'Black (Cleaned)'!G372</f>
        <v>45265.744960446951</v>
      </c>
      <c r="H373" s="27">
        <f>'Black (Cleaned)'!Q372</f>
        <v>5372</v>
      </c>
      <c r="I373" s="11" t="str">
        <f t="shared" si="4"/>
        <v>2023-12</v>
      </c>
      <c r="J373" s="11" t="str">
        <f t="shared" si="5"/>
        <v>1900-01</v>
      </c>
      <c r="K373" s="11"/>
      <c r="L373" s="11"/>
      <c r="M373" s="36"/>
    </row>
    <row r="374" spans="7:13" ht="15.75" customHeight="1" x14ac:dyDescent="0.2">
      <c r="G374" s="34">
        <f>'Black (Cleaned)'!G373</f>
        <v>45265.158450550276</v>
      </c>
      <c r="H374" s="27">
        <f>'Black (Cleaned)'!Q373</f>
        <v>5728</v>
      </c>
      <c r="I374" s="11" t="str">
        <f t="shared" si="4"/>
        <v>2023-12</v>
      </c>
      <c r="J374" s="11" t="str">
        <f t="shared" si="5"/>
        <v>1900-01</v>
      </c>
      <c r="K374" s="11"/>
      <c r="L374" s="11"/>
      <c r="M374" s="36"/>
    </row>
    <row r="375" spans="7:13" ht="15.75" customHeight="1" x14ac:dyDescent="0.2">
      <c r="G375" s="34">
        <f>'Black (Cleaned)'!G374</f>
        <v>45264.576862574751</v>
      </c>
      <c r="H375" s="27">
        <f>'Black (Cleaned)'!Q374</f>
        <v>5424</v>
      </c>
      <c r="I375" s="11" t="str">
        <f t="shared" si="4"/>
        <v>2023-12</v>
      </c>
      <c r="J375" s="11" t="str">
        <f t="shared" si="5"/>
        <v>1900-01</v>
      </c>
      <c r="K375" s="11"/>
      <c r="L375" s="11"/>
      <c r="M375" s="36"/>
    </row>
    <row r="376" spans="7:13" ht="15.75" customHeight="1" x14ac:dyDescent="0.2">
      <c r="G376" s="34">
        <f>'Black (Cleaned)'!G375</f>
        <v>45264.044453012699</v>
      </c>
      <c r="H376" s="27">
        <f>'Black (Cleaned)'!Q375</f>
        <v>5019</v>
      </c>
      <c r="I376" s="11" t="str">
        <f t="shared" si="4"/>
        <v>2023-12</v>
      </c>
      <c r="J376" s="11" t="str">
        <f t="shared" si="5"/>
        <v>1900-01</v>
      </c>
      <c r="K376" s="11"/>
      <c r="L376" s="11"/>
      <c r="M376" s="36"/>
    </row>
    <row r="377" spans="7:13" ht="15.75" customHeight="1" x14ac:dyDescent="0.2">
      <c r="G377" s="34">
        <f>'Black (Cleaned)'!G376</f>
        <v>45261.768976491345</v>
      </c>
      <c r="H377" s="27">
        <f>'Black (Cleaned)'!Q376</f>
        <v>4568</v>
      </c>
      <c r="I377" s="11" t="str">
        <f t="shared" si="4"/>
        <v>2023-12</v>
      </c>
      <c r="J377" s="11" t="str">
        <f t="shared" si="5"/>
        <v>1900-01</v>
      </c>
      <c r="K377" s="11"/>
      <c r="L377" s="11"/>
      <c r="M377" s="36"/>
    </row>
    <row r="378" spans="7:13" ht="15.75" customHeight="1" x14ac:dyDescent="0.2">
      <c r="G378" s="34">
        <f>'Black (Cleaned)'!G377</f>
        <v>45260.60373066715</v>
      </c>
      <c r="H378" s="27">
        <f>'Black (Cleaned)'!Q377</f>
        <v>4765</v>
      </c>
      <c r="I378" s="11" t="str">
        <f t="shared" si="4"/>
        <v>2023-11</v>
      </c>
      <c r="J378" s="11" t="str">
        <f t="shared" si="5"/>
        <v>1900-01</v>
      </c>
      <c r="K378" s="11"/>
      <c r="L378" s="11"/>
      <c r="M378" s="36"/>
    </row>
    <row r="379" spans="7:13" ht="15.75" customHeight="1" x14ac:dyDescent="0.2">
      <c r="G379" s="34">
        <f>'Black (Cleaned)'!G378</f>
        <v>45260.040488333849</v>
      </c>
      <c r="H379" s="27">
        <f>'Black (Cleaned)'!Q378</f>
        <v>5324</v>
      </c>
      <c r="I379" s="11" t="str">
        <f t="shared" si="4"/>
        <v>2023-11</v>
      </c>
      <c r="J379" s="11" t="str">
        <f t="shared" si="5"/>
        <v>1900-01</v>
      </c>
      <c r="K379" s="11"/>
      <c r="L379" s="11"/>
      <c r="M379" s="36"/>
    </row>
    <row r="380" spans="7:13" ht="15.75" customHeight="1" x14ac:dyDescent="0.2">
      <c r="G380" s="34">
        <f>'Black (Cleaned)'!G379</f>
        <v>45259.486829354952</v>
      </c>
      <c r="H380" s="27">
        <f>'Black (Cleaned)'!Q379</f>
        <v>5523</v>
      </c>
      <c r="I380" s="11" t="str">
        <f t="shared" si="4"/>
        <v>2023-11</v>
      </c>
      <c r="J380" s="11" t="str">
        <f t="shared" si="5"/>
        <v>1900-01</v>
      </c>
      <c r="K380" s="11"/>
      <c r="L380" s="11"/>
      <c r="M380" s="36"/>
    </row>
    <row r="381" spans="7:13" ht="15.75" customHeight="1" x14ac:dyDescent="0.2">
      <c r="G381" s="34">
        <f>'Black (Cleaned)'!G380</f>
        <v>45258.884459011344</v>
      </c>
      <c r="H381" s="27">
        <f>'Black (Cleaned)'!Q380</f>
        <v>4791</v>
      </c>
      <c r="I381" s="11" t="str">
        <f t="shared" si="4"/>
        <v>2023-11</v>
      </c>
      <c r="J381" s="11" t="str">
        <f t="shared" si="5"/>
        <v>1900-01</v>
      </c>
      <c r="K381" s="11"/>
      <c r="L381" s="11"/>
      <c r="M381" s="36"/>
    </row>
    <row r="382" spans="7:13" ht="15.75" customHeight="1" x14ac:dyDescent="0.2">
      <c r="G382" s="34">
        <f>'Black (Cleaned)'!G381</f>
        <v>45258.310420242604</v>
      </c>
      <c r="H382" s="27">
        <f>'Black (Cleaned)'!Q381</f>
        <v>5579</v>
      </c>
      <c r="I382" s="11" t="str">
        <f t="shared" si="4"/>
        <v>2023-11</v>
      </c>
      <c r="J382" s="11" t="str">
        <f t="shared" si="5"/>
        <v>1900-01</v>
      </c>
      <c r="K382" s="11"/>
      <c r="L382" s="11"/>
      <c r="M382" s="36"/>
    </row>
    <row r="383" spans="7:13" ht="15.75" customHeight="1" x14ac:dyDescent="0.2">
      <c r="G383" s="34">
        <f>'Black (Cleaned)'!G382</f>
        <v>45257.730817033174</v>
      </c>
      <c r="H383" s="27">
        <f>'Black (Cleaned)'!Q382</f>
        <v>4625</v>
      </c>
      <c r="I383" s="11" t="str">
        <f t="shared" si="4"/>
        <v>2023-11</v>
      </c>
      <c r="J383" s="11" t="str">
        <f t="shared" si="5"/>
        <v>1900-01</v>
      </c>
      <c r="K383" s="11"/>
      <c r="L383" s="11"/>
      <c r="M383" s="36"/>
    </row>
    <row r="384" spans="7:13" ht="15.75" customHeight="1" x14ac:dyDescent="0.2">
      <c r="G384" s="34">
        <f>'Black (Cleaned)'!G383</f>
        <v>45257.177918010064</v>
      </c>
      <c r="H384" s="27">
        <f>'Black (Cleaned)'!Q383</f>
        <v>4953</v>
      </c>
      <c r="I384" s="11" t="str">
        <f t="shared" si="4"/>
        <v>2023-11</v>
      </c>
      <c r="J384" s="11" t="str">
        <f t="shared" si="5"/>
        <v>1900-01</v>
      </c>
      <c r="K384" s="11"/>
      <c r="L384" s="11"/>
      <c r="M384" s="36"/>
    </row>
    <row r="385" spans="7:13" ht="15.75" customHeight="1" x14ac:dyDescent="0.2">
      <c r="G385" s="34">
        <f>'Black (Cleaned)'!G384</f>
        <v>45254.92500541536</v>
      </c>
      <c r="H385" s="27">
        <f>'Black (Cleaned)'!Q384</f>
        <v>4577</v>
      </c>
      <c r="I385" s="11" t="str">
        <f t="shared" si="4"/>
        <v>2023-11</v>
      </c>
      <c r="J385" s="11" t="str">
        <f t="shared" si="5"/>
        <v>1900-01</v>
      </c>
      <c r="K385" s="11"/>
      <c r="L385" s="11"/>
      <c r="M385" s="36"/>
    </row>
    <row r="386" spans="7:13" ht="15.75" customHeight="1" x14ac:dyDescent="0.2">
      <c r="G386" s="34">
        <f>'Black (Cleaned)'!G385</f>
        <v>45254.32358374192</v>
      </c>
      <c r="H386" s="27">
        <f>'Black (Cleaned)'!Q385</f>
        <v>4948</v>
      </c>
      <c r="I386" s="11" t="str">
        <f t="shared" si="4"/>
        <v>2023-11</v>
      </c>
      <c r="J386" s="11" t="str">
        <f t="shared" si="5"/>
        <v>1900-01</v>
      </c>
      <c r="K386" s="11"/>
      <c r="L386" s="11"/>
      <c r="M386" s="36"/>
    </row>
    <row r="387" spans="7:13" ht="15.75" customHeight="1" x14ac:dyDescent="0.2">
      <c r="G387" s="34">
        <f>'Black (Cleaned)'!G386</f>
        <v>45253.755200649248</v>
      </c>
      <c r="H387" s="27">
        <f>'Black (Cleaned)'!Q386</f>
        <v>4807</v>
      </c>
      <c r="I387" s="11" t="str">
        <f t="shared" si="4"/>
        <v>2023-11</v>
      </c>
      <c r="J387" s="11" t="str">
        <f t="shared" si="5"/>
        <v>1900-01</v>
      </c>
      <c r="K387" s="11"/>
      <c r="L387" s="11"/>
      <c r="M387" s="36"/>
    </row>
    <row r="388" spans="7:13" ht="15.75" customHeight="1" x14ac:dyDescent="0.2">
      <c r="G388" s="34">
        <f>'Black (Cleaned)'!G387</f>
        <v>45253.148637257618</v>
      </c>
      <c r="H388" s="27">
        <f>'Black (Cleaned)'!Q387</f>
        <v>5223</v>
      </c>
      <c r="I388" s="11" t="str">
        <f t="shared" si="4"/>
        <v>2023-11</v>
      </c>
      <c r="J388" s="11" t="str">
        <f t="shared" si="5"/>
        <v>1900-01</v>
      </c>
      <c r="K388" s="11"/>
      <c r="L388" s="11"/>
      <c r="M388" s="36"/>
    </row>
    <row r="389" spans="7:13" ht="15.75" customHeight="1" x14ac:dyDescent="0.2">
      <c r="G389" s="34">
        <f>'Black (Cleaned)'!G388</f>
        <v>45252.535667518081</v>
      </c>
      <c r="H389" s="27">
        <f>'Black (Cleaned)'!Q388</f>
        <v>4509</v>
      </c>
      <c r="I389" s="11" t="str">
        <f t="shared" si="4"/>
        <v>2023-11</v>
      </c>
      <c r="J389" s="11" t="str">
        <f t="shared" si="5"/>
        <v>1900-01</v>
      </c>
      <c r="K389" s="11"/>
      <c r="L389" s="11"/>
      <c r="M389" s="36"/>
    </row>
    <row r="390" spans="7:13" ht="15.75" customHeight="1" x14ac:dyDescent="0.2">
      <c r="G390" s="34">
        <f>'Black (Cleaned)'!G389</f>
        <v>45251.990440910064</v>
      </c>
      <c r="H390" s="27">
        <f>'Black (Cleaned)'!Q389</f>
        <v>4820</v>
      </c>
      <c r="I390" s="11" t="str">
        <f t="shared" si="4"/>
        <v>2023-11</v>
      </c>
      <c r="J390" s="11" t="str">
        <f t="shared" si="5"/>
        <v>1900-01</v>
      </c>
      <c r="K390" s="11"/>
      <c r="L390" s="11"/>
      <c r="M390" s="36"/>
    </row>
    <row r="391" spans="7:13" ht="15.75" customHeight="1" x14ac:dyDescent="0.2">
      <c r="G391" s="34">
        <f>'Black (Cleaned)'!G390</f>
        <v>45251.400736876894</v>
      </c>
      <c r="H391" s="27">
        <f>'Black (Cleaned)'!Q390</f>
        <v>4188</v>
      </c>
      <c r="I391" s="11" t="str">
        <f t="shared" si="4"/>
        <v>2023-11</v>
      </c>
      <c r="J391" s="11" t="str">
        <f t="shared" si="5"/>
        <v>1900-01</v>
      </c>
      <c r="K391" s="11"/>
      <c r="L391" s="11"/>
      <c r="M391" s="36"/>
    </row>
    <row r="392" spans="7:13" ht="15.75" customHeight="1" x14ac:dyDescent="0.2">
      <c r="G392" s="34">
        <f>'Black (Cleaned)'!G391</f>
        <v>45250.851329818332</v>
      </c>
      <c r="H392" s="27">
        <f>'Black (Cleaned)'!Q391</f>
        <v>4089</v>
      </c>
      <c r="I392" s="11" t="str">
        <f t="shared" si="4"/>
        <v>2023-11</v>
      </c>
      <c r="J392" s="11" t="str">
        <f t="shared" si="5"/>
        <v>1900-01</v>
      </c>
      <c r="K392" s="11"/>
      <c r="L392" s="11"/>
      <c r="M392" s="36"/>
    </row>
    <row r="393" spans="7:13" ht="15.75" customHeight="1" x14ac:dyDescent="0.2">
      <c r="G393" s="34">
        <f>'Black (Cleaned)'!G392</f>
        <v>45250.318449316328</v>
      </c>
      <c r="H393" s="27">
        <f>'Black (Cleaned)'!Q392</f>
        <v>4045</v>
      </c>
      <c r="I393" s="11" t="str">
        <f t="shared" si="4"/>
        <v>2023-11</v>
      </c>
      <c r="J393" s="11" t="str">
        <f t="shared" si="5"/>
        <v>1900-01</v>
      </c>
      <c r="K393" s="11"/>
      <c r="L393" s="11"/>
      <c r="M393" s="36"/>
    </row>
    <row r="394" spans="7:13" ht="15.75" customHeight="1" x14ac:dyDescent="0.2">
      <c r="G394" s="34">
        <f>'Black (Cleaned)'!G393</f>
        <v>45247.491974840632</v>
      </c>
      <c r="H394" s="27">
        <f>'Black (Cleaned)'!Q393</f>
        <v>4486</v>
      </c>
      <c r="I394" s="11" t="str">
        <f t="shared" si="4"/>
        <v>2023-11</v>
      </c>
      <c r="J394" s="11" t="str">
        <f t="shared" si="5"/>
        <v>1900-01</v>
      </c>
      <c r="K394" s="11"/>
      <c r="L394" s="11"/>
      <c r="M394" s="36"/>
    </row>
    <row r="395" spans="7:13" ht="15.75" customHeight="1" x14ac:dyDescent="0.2">
      <c r="G395" s="34">
        <f>'Black (Cleaned)'!G394</f>
        <v>45246.88509133934</v>
      </c>
      <c r="H395" s="27">
        <f>'Black (Cleaned)'!Q394</f>
        <v>3887</v>
      </c>
      <c r="I395" s="11" t="str">
        <f t="shared" si="4"/>
        <v>2023-11</v>
      </c>
      <c r="J395" s="11" t="str">
        <f t="shared" si="5"/>
        <v>1900-01</v>
      </c>
      <c r="K395" s="11"/>
      <c r="L395" s="11"/>
      <c r="M395" s="36"/>
    </row>
    <row r="396" spans="7:13" ht="15.75" customHeight="1" x14ac:dyDescent="0.2">
      <c r="G396" s="34">
        <f>'Black (Cleaned)'!G395</f>
        <v>45246.277182825754</v>
      </c>
      <c r="H396" s="27">
        <f>'Black (Cleaned)'!Q395</f>
        <v>3809</v>
      </c>
      <c r="I396" s="11" t="str">
        <f t="shared" si="4"/>
        <v>2023-11</v>
      </c>
      <c r="J396" s="11" t="str">
        <f t="shared" si="5"/>
        <v>1900-01</v>
      </c>
      <c r="K396" s="11"/>
      <c r="L396" s="11"/>
      <c r="M396" s="36"/>
    </row>
    <row r="397" spans="7:13" ht="15.75" customHeight="1" x14ac:dyDescent="0.2">
      <c r="G397" s="34">
        <f>'Black (Cleaned)'!G396</f>
        <v>45245.722924849637</v>
      </c>
      <c r="H397" s="27">
        <f>'Black (Cleaned)'!Q396</f>
        <v>4296</v>
      </c>
      <c r="I397" s="11" t="str">
        <f t="shared" si="4"/>
        <v>2023-11</v>
      </c>
      <c r="J397" s="11" t="str">
        <f t="shared" si="5"/>
        <v>1900-01</v>
      </c>
      <c r="K397" s="11"/>
      <c r="L397" s="11"/>
      <c r="M397" s="36"/>
    </row>
    <row r="398" spans="7:13" ht="15.75" customHeight="1" x14ac:dyDescent="0.2">
      <c r="G398" s="34">
        <f>'Black (Cleaned)'!G397</f>
        <v>45245.129590073491</v>
      </c>
      <c r="H398" s="27">
        <f>'Black (Cleaned)'!Q397</f>
        <v>3747</v>
      </c>
      <c r="I398" s="11" t="str">
        <f t="shared" si="4"/>
        <v>2023-11</v>
      </c>
      <c r="J398" s="11" t="str">
        <f t="shared" si="5"/>
        <v>1900-01</v>
      </c>
      <c r="K398" s="11"/>
      <c r="L398" s="11"/>
      <c r="M398" s="36"/>
    </row>
    <row r="399" spans="7:13" ht="15.75" customHeight="1" x14ac:dyDescent="0.2">
      <c r="G399" s="34">
        <f>'Black (Cleaned)'!G398</f>
        <v>45244.590656433502</v>
      </c>
      <c r="H399" s="27">
        <f>'Black (Cleaned)'!Q398</f>
        <v>4508</v>
      </c>
      <c r="I399" s="11" t="str">
        <f t="shared" si="4"/>
        <v>2023-11</v>
      </c>
      <c r="J399" s="11" t="str">
        <f t="shared" si="5"/>
        <v>1900-01</v>
      </c>
      <c r="K399" s="11"/>
      <c r="L399" s="11"/>
      <c r="M399" s="36"/>
    </row>
    <row r="400" spans="7:13" ht="15.75" customHeight="1" x14ac:dyDescent="0.2">
      <c r="G400" s="34">
        <f>'Black (Cleaned)'!G399</f>
        <v>45244.038674429736</v>
      </c>
      <c r="H400" s="27">
        <f>'Black (Cleaned)'!Q399</f>
        <v>3649</v>
      </c>
      <c r="I400" s="11" t="str">
        <f t="shared" si="4"/>
        <v>2023-11</v>
      </c>
      <c r="J400" s="11" t="str">
        <f t="shared" si="5"/>
        <v>1900-01</v>
      </c>
      <c r="K400" s="11"/>
      <c r="L400" s="11"/>
      <c r="M400" s="36"/>
    </row>
    <row r="401" spans="7:13" ht="15.75" customHeight="1" x14ac:dyDescent="0.2">
      <c r="G401" s="34">
        <f>'Black (Cleaned)'!G400</f>
        <v>45243.49684596002</v>
      </c>
      <c r="H401" s="27">
        <f>'Black (Cleaned)'!Q400</f>
        <v>4384</v>
      </c>
      <c r="I401" s="11" t="str">
        <f t="shared" si="4"/>
        <v>2023-11</v>
      </c>
      <c r="J401" s="11" t="str">
        <f t="shared" si="5"/>
        <v>1900-01</v>
      </c>
      <c r="K401" s="11"/>
      <c r="L401" s="11"/>
      <c r="M401" s="36"/>
    </row>
    <row r="402" spans="7:13" ht="15.75" customHeight="1" x14ac:dyDescent="0.2">
      <c r="G402" s="34">
        <f>'Black (Cleaned)'!G401</f>
        <v>45240.602002291853</v>
      </c>
      <c r="H402" s="27">
        <f>'Black (Cleaned)'!Q401</f>
        <v>4156</v>
      </c>
      <c r="I402" s="11" t="str">
        <f t="shared" si="4"/>
        <v>2023-11</v>
      </c>
      <c r="J402" s="11" t="str">
        <f t="shared" si="5"/>
        <v>1900-01</v>
      </c>
      <c r="K402" s="11"/>
      <c r="L402" s="11"/>
      <c r="M402" s="36"/>
    </row>
    <row r="403" spans="7:13" ht="15.75" customHeight="1" x14ac:dyDescent="0.2">
      <c r="G403" s="34">
        <f>'Black (Cleaned)'!G402</f>
        <v>45240.036218579909</v>
      </c>
      <c r="H403" s="27">
        <f>'Black (Cleaned)'!Q402</f>
        <v>4290</v>
      </c>
      <c r="I403" s="11" t="str">
        <f t="shared" si="4"/>
        <v>2023-11</v>
      </c>
      <c r="J403" s="11" t="str">
        <f t="shared" si="5"/>
        <v>1900-01</v>
      </c>
      <c r="K403" s="11"/>
      <c r="L403" s="11"/>
      <c r="M403" s="36"/>
    </row>
    <row r="404" spans="7:13" ht="15.75" customHeight="1" x14ac:dyDescent="0.2">
      <c r="G404" s="34">
        <f>'Black (Cleaned)'!G403</f>
        <v>45239.475838269158</v>
      </c>
      <c r="H404" s="27">
        <f>'Black (Cleaned)'!Q403</f>
        <v>3713</v>
      </c>
      <c r="I404" s="11" t="str">
        <f t="shared" si="4"/>
        <v>2023-11</v>
      </c>
      <c r="J404" s="11" t="str">
        <f t="shared" si="5"/>
        <v>1900-01</v>
      </c>
      <c r="K404" s="11"/>
      <c r="L404" s="11"/>
      <c r="M404" s="36"/>
    </row>
    <row r="405" spans="7:13" ht="15.75" customHeight="1" x14ac:dyDescent="0.2">
      <c r="G405" s="34">
        <f>'Black (Cleaned)'!G404</f>
        <v>45238.918041354438</v>
      </c>
      <c r="H405" s="27">
        <f>'Black (Cleaned)'!Q404</f>
        <v>3986</v>
      </c>
      <c r="I405" s="11" t="str">
        <f t="shared" si="4"/>
        <v>2023-11</v>
      </c>
      <c r="J405" s="11" t="str">
        <f t="shared" si="5"/>
        <v>1900-01</v>
      </c>
      <c r="K405" s="11"/>
      <c r="L405" s="11"/>
      <c r="M405" s="36"/>
    </row>
    <row r="406" spans="7:13" ht="15.75" customHeight="1" x14ac:dyDescent="0.2">
      <c r="G406" s="34">
        <f>'Black (Cleaned)'!G405</f>
        <v>45238.31003318118</v>
      </c>
      <c r="H406" s="27">
        <f>'Black (Cleaned)'!Q405</f>
        <v>3833</v>
      </c>
      <c r="I406" s="11" t="str">
        <f t="shared" si="4"/>
        <v>2023-11</v>
      </c>
      <c r="J406" s="11" t="str">
        <f t="shared" si="5"/>
        <v>1900-01</v>
      </c>
      <c r="K406" s="11"/>
      <c r="L406" s="11"/>
      <c r="M406" s="36"/>
    </row>
    <row r="407" spans="7:13" ht="15.75" customHeight="1" x14ac:dyDescent="0.2">
      <c r="G407" s="34">
        <f>'Black (Cleaned)'!G406</f>
        <v>45237.74787956661</v>
      </c>
      <c r="H407" s="27">
        <f>'Black (Cleaned)'!Q406</f>
        <v>3939</v>
      </c>
      <c r="I407" s="11" t="str">
        <f t="shared" si="4"/>
        <v>2023-11</v>
      </c>
      <c r="J407" s="11" t="str">
        <f t="shared" si="5"/>
        <v>1900-01</v>
      </c>
      <c r="K407" s="11"/>
      <c r="L407" s="11"/>
      <c r="M407" s="36"/>
    </row>
    <row r="408" spans="7:13" ht="15.75" customHeight="1" x14ac:dyDescent="0.2">
      <c r="G408" s="34">
        <f>'Black (Cleaned)'!G407</f>
        <v>45237.142063124695</v>
      </c>
      <c r="H408" s="27">
        <f>'Black (Cleaned)'!Q407</f>
        <v>4176</v>
      </c>
      <c r="I408" s="11" t="str">
        <f t="shared" si="4"/>
        <v>2023-11</v>
      </c>
      <c r="J408" s="11" t="str">
        <f t="shared" si="5"/>
        <v>1900-01</v>
      </c>
      <c r="K408" s="11"/>
      <c r="L408" s="11"/>
      <c r="M408" s="36"/>
    </row>
    <row r="409" spans="7:13" ht="15.75" customHeight="1" x14ac:dyDescent="0.2">
      <c r="G409" s="34">
        <f>'Black (Cleaned)'!G408</f>
        <v>45236.55128166714</v>
      </c>
      <c r="H409" s="27">
        <f>'Black (Cleaned)'!Q408</f>
        <v>3382</v>
      </c>
      <c r="I409" s="11" t="str">
        <f t="shared" si="4"/>
        <v>2023-11</v>
      </c>
      <c r="J409" s="11" t="str">
        <f t="shared" si="5"/>
        <v>1900-01</v>
      </c>
      <c r="K409" s="11"/>
      <c r="L409" s="11"/>
      <c r="M409" s="36"/>
    </row>
    <row r="410" spans="7:13" ht="15.75" customHeight="1" x14ac:dyDescent="0.2">
      <c r="G410" s="34">
        <f>'Black (Cleaned)'!G409</f>
        <v>45236.012518263422</v>
      </c>
      <c r="H410" s="27">
        <f>'Black (Cleaned)'!Q409</f>
        <v>3360</v>
      </c>
      <c r="I410" s="11" t="str">
        <f t="shared" si="4"/>
        <v>2023-11</v>
      </c>
      <c r="J410" s="11" t="str">
        <f t="shared" si="5"/>
        <v>1900-01</v>
      </c>
      <c r="K410" s="11"/>
      <c r="L410" s="11"/>
      <c r="M410" s="36"/>
    </row>
    <row r="411" spans="7:13" ht="15.75" customHeight="1" x14ac:dyDescent="0.2">
      <c r="G411" s="34">
        <f>'Black (Cleaned)'!G410</f>
        <v>45233.722722969338</v>
      </c>
      <c r="H411" s="27">
        <f>'Black (Cleaned)'!Q410</f>
        <v>3625</v>
      </c>
      <c r="I411" s="11" t="str">
        <f t="shared" si="4"/>
        <v>2023-11</v>
      </c>
      <c r="J411" s="11" t="str">
        <f t="shared" si="5"/>
        <v>1900-01</v>
      </c>
      <c r="K411" s="11"/>
      <c r="L411" s="11"/>
      <c r="M411" s="36"/>
    </row>
    <row r="412" spans="7:13" ht="15.75" customHeight="1" x14ac:dyDescent="0.2">
      <c r="G412" s="34">
        <f>'Black (Cleaned)'!G411</f>
        <v>45233.117431990831</v>
      </c>
      <c r="H412" s="27">
        <f>'Black (Cleaned)'!Q411</f>
        <v>3570</v>
      </c>
      <c r="I412" s="11" t="str">
        <f t="shared" si="4"/>
        <v>2023-11</v>
      </c>
      <c r="J412" s="11" t="str">
        <f t="shared" si="5"/>
        <v>1900-01</v>
      </c>
      <c r="K412" s="11"/>
      <c r="L412" s="11"/>
      <c r="M412" s="36"/>
    </row>
    <row r="413" spans="7:13" ht="15.75" customHeight="1" x14ac:dyDescent="0.2">
      <c r="G413" s="34">
        <f>'Black (Cleaned)'!G412</f>
        <v>45232.506325842114</v>
      </c>
      <c r="H413" s="27">
        <f>'Black (Cleaned)'!Q412</f>
        <v>4125</v>
      </c>
      <c r="I413" s="11" t="str">
        <f t="shared" si="4"/>
        <v>2023-11</v>
      </c>
      <c r="J413" s="11" t="str">
        <f t="shared" si="5"/>
        <v>1900-01</v>
      </c>
      <c r="K413" s="11"/>
      <c r="L413" s="11"/>
      <c r="M413" s="36"/>
    </row>
    <row r="414" spans="7:13" ht="15.75" customHeight="1" x14ac:dyDescent="0.2">
      <c r="G414" s="34">
        <f>'Black (Cleaned)'!G413</f>
        <v>45231.973764440656</v>
      </c>
      <c r="H414" s="27">
        <f>'Black (Cleaned)'!Q413</f>
        <v>3953</v>
      </c>
      <c r="I414" s="11" t="str">
        <f t="shared" si="4"/>
        <v>2023-11</v>
      </c>
      <c r="J414" s="11" t="str">
        <f t="shared" si="5"/>
        <v>1900-01</v>
      </c>
      <c r="K414" s="11"/>
      <c r="L414" s="11"/>
      <c r="M414" s="36"/>
    </row>
    <row r="415" spans="7:13" ht="15.75" customHeight="1" x14ac:dyDescent="0.2">
      <c r="G415" s="34">
        <f>'Black (Cleaned)'!G414</f>
        <v>45231.409076147233</v>
      </c>
      <c r="H415" s="27">
        <f>'Black (Cleaned)'!Q414</f>
        <v>3673</v>
      </c>
      <c r="I415" s="11" t="str">
        <f t="shared" si="4"/>
        <v>2023-11</v>
      </c>
      <c r="J415" s="11" t="str">
        <f t="shared" si="5"/>
        <v>1900-01</v>
      </c>
      <c r="K415" s="11"/>
      <c r="L415" s="11"/>
      <c r="M415" s="36"/>
    </row>
    <row r="416" spans="7:13" ht="15.75" customHeight="1" x14ac:dyDescent="0.2">
      <c r="G416" s="34">
        <f>'Black (Cleaned)'!G415</f>
        <v>45230.876768072922</v>
      </c>
      <c r="H416" s="27">
        <f>'Black (Cleaned)'!Q415</f>
        <v>3423</v>
      </c>
      <c r="I416" s="11" t="str">
        <f t="shared" si="4"/>
        <v>2023-10</v>
      </c>
      <c r="J416" s="11" t="str">
        <f t="shared" si="5"/>
        <v>1900-01</v>
      </c>
      <c r="K416" s="11"/>
      <c r="L416" s="11"/>
      <c r="M416" s="36"/>
    </row>
    <row r="417" spans="7:13" ht="15.75" customHeight="1" x14ac:dyDescent="0.2">
      <c r="G417" s="34">
        <f>'Black (Cleaned)'!G416</f>
        <v>45230.318427132726</v>
      </c>
      <c r="H417" s="27">
        <f>'Black (Cleaned)'!Q416</f>
        <v>3979</v>
      </c>
      <c r="I417" s="11" t="str">
        <f t="shared" si="4"/>
        <v>2023-10</v>
      </c>
      <c r="J417" s="11" t="str">
        <f t="shared" si="5"/>
        <v>1900-01</v>
      </c>
      <c r="K417" s="11"/>
      <c r="L417" s="11"/>
      <c r="M417" s="36"/>
    </row>
    <row r="418" spans="7:13" ht="15.75" customHeight="1" x14ac:dyDescent="0.2">
      <c r="G418" s="34">
        <f>'Black (Cleaned)'!G417</f>
        <v>45229.730610468287</v>
      </c>
      <c r="H418" s="27">
        <f>'Black (Cleaned)'!Q417</f>
        <v>3507</v>
      </c>
      <c r="I418" s="11" t="str">
        <f t="shared" si="4"/>
        <v>2023-10</v>
      </c>
      <c r="J418" s="11" t="str">
        <f t="shared" si="5"/>
        <v>1900-01</v>
      </c>
      <c r="K418" s="11"/>
      <c r="L418" s="11"/>
      <c r="M418" s="36"/>
    </row>
    <row r="419" spans="7:13" ht="15.75" customHeight="1" x14ac:dyDescent="0.2">
      <c r="G419" s="34">
        <f>'Black (Cleaned)'!G418</f>
        <v>45229.189274843935</v>
      </c>
      <c r="H419" s="27">
        <f>'Black (Cleaned)'!Q418</f>
        <v>3255</v>
      </c>
      <c r="I419" s="11" t="str">
        <f t="shared" si="4"/>
        <v>2023-10</v>
      </c>
      <c r="J419" s="11" t="str">
        <f t="shared" si="5"/>
        <v>1900-01</v>
      </c>
      <c r="K419" s="11"/>
      <c r="L419" s="11"/>
      <c r="M419" s="36"/>
    </row>
    <row r="420" spans="7:13" ht="15.75" customHeight="1" x14ac:dyDescent="0.2">
      <c r="G420" s="34">
        <f>'Black (Cleaned)'!G419</f>
        <v>45226.883615359286</v>
      </c>
      <c r="H420" s="27">
        <f>'Black (Cleaned)'!Q419</f>
        <v>3426</v>
      </c>
      <c r="I420" s="11" t="str">
        <f t="shared" si="4"/>
        <v>2023-10</v>
      </c>
      <c r="J420" s="11" t="str">
        <f t="shared" si="5"/>
        <v>1900-01</v>
      </c>
      <c r="K420" s="11"/>
      <c r="L420" s="11"/>
      <c r="M420" s="36"/>
    </row>
    <row r="421" spans="7:13" ht="15.75" customHeight="1" x14ac:dyDescent="0.2">
      <c r="G421" s="34">
        <f>'Black (Cleaned)'!G420</f>
        <v>45226.299653418588</v>
      </c>
      <c r="H421" s="27">
        <f>'Black (Cleaned)'!Q420</f>
        <v>3560</v>
      </c>
      <c r="I421" s="11" t="str">
        <f t="shared" si="4"/>
        <v>2023-10</v>
      </c>
      <c r="J421" s="11" t="str">
        <f t="shared" si="5"/>
        <v>1900-01</v>
      </c>
      <c r="K421" s="11"/>
      <c r="L421" s="11"/>
      <c r="M421" s="36"/>
    </row>
    <row r="422" spans="7:13" ht="15.75" customHeight="1" x14ac:dyDescent="0.2">
      <c r="G422" s="34">
        <f>'Black (Cleaned)'!G421</f>
        <v>45225.695176526024</v>
      </c>
      <c r="H422" s="27">
        <f>'Black (Cleaned)'!Q421</f>
        <v>3968</v>
      </c>
      <c r="I422" s="11" t="str">
        <f t="shared" si="4"/>
        <v>2023-10</v>
      </c>
      <c r="J422" s="11" t="str">
        <f t="shared" si="5"/>
        <v>1900-01</v>
      </c>
      <c r="K422" s="11"/>
      <c r="L422" s="11"/>
      <c r="M422" s="36"/>
    </row>
    <row r="423" spans="7:13" ht="15.75" customHeight="1" x14ac:dyDescent="0.2">
      <c r="G423" s="34">
        <f>'Black (Cleaned)'!G422</f>
        <v>45225.122007698767</v>
      </c>
      <c r="H423" s="27">
        <f>'Black (Cleaned)'!Q422</f>
        <v>3675</v>
      </c>
      <c r="I423" s="11" t="str">
        <f t="shared" si="4"/>
        <v>2023-10</v>
      </c>
      <c r="J423" s="11" t="str">
        <f t="shared" si="5"/>
        <v>1900-01</v>
      </c>
      <c r="K423" s="11"/>
      <c r="L423" s="11"/>
      <c r="M423" s="36"/>
    </row>
    <row r="424" spans="7:13" ht="15.75" customHeight="1" x14ac:dyDescent="0.2">
      <c r="G424" s="34">
        <f>'Black (Cleaned)'!G423</f>
        <v>45224.569153868601</v>
      </c>
      <c r="H424" s="27">
        <f>'Black (Cleaned)'!Q423</f>
        <v>3824</v>
      </c>
      <c r="I424" s="11" t="str">
        <f t="shared" si="4"/>
        <v>2023-10</v>
      </c>
      <c r="J424" s="11" t="str">
        <f t="shared" si="5"/>
        <v>1900-01</v>
      </c>
      <c r="K424" s="11"/>
      <c r="L424" s="11"/>
      <c r="M424" s="36"/>
    </row>
    <row r="425" spans="7:13" ht="15.75" customHeight="1" x14ac:dyDescent="0.2">
      <c r="G425" s="34">
        <f>'Black (Cleaned)'!G424</f>
        <v>45224.026692114894</v>
      </c>
      <c r="H425" s="27">
        <f>'Black (Cleaned)'!Q424</f>
        <v>3329</v>
      </c>
      <c r="I425" s="11" t="str">
        <f t="shared" si="4"/>
        <v>2023-10</v>
      </c>
      <c r="J425" s="11" t="str">
        <f t="shared" si="5"/>
        <v>1900-01</v>
      </c>
      <c r="K425" s="11"/>
      <c r="L425" s="11"/>
      <c r="M425" s="36"/>
    </row>
    <row r="426" spans="7:13" ht="15.75" customHeight="1" x14ac:dyDescent="0.2">
      <c r="G426" s="34">
        <f>'Black (Cleaned)'!G425</f>
        <v>45223.478499173318</v>
      </c>
      <c r="H426" s="27">
        <f>'Black (Cleaned)'!Q425</f>
        <v>3332</v>
      </c>
      <c r="I426" s="11" t="str">
        <f t="shared" si="4"/>
        <v>2023-10</v>
      </c>
      <c r="J426" s="11" t="str">
        <f t="shared" si="5"/>
        <v>1900-01</v>
      </c>
      <c r="K426" s="11"/>
      <c r="L426" s="11"/>
      <c r="M426" s="36"/>
    </row>
    <row r="427" spans="7:13" ht="15.75" customHeight="1" x14ac:dyDescent="0.2">
      <c r="G427" s="34">
        <f>'Black (Cleaned)'!G426</f>
        <v>45222.892568747069</v>
      </c>
      <c r="H427" s="27">
        <f>'Black (Cleaned)'!Q426</f>
        <v>3795</v>
      </c>
      <c r="I427" s="11" t="str">
        <f t="shared" si="4"/>
        <v>2023-10</v>
      </c>
      <c r="J427" s="11" t="str">
        <f t="shared" si="5"/>
        <v>1900-01</v>
      </c>
      <c r="K427" s="11"/>
      <c r="L427" s="11"/>
      <c r="M427" s="36"/>
    </row>
    <row r="428" spans="7:13" ht="15.75" customHeight="1" x14ac:dyDescent="0.2">
      <c r="G428" s="34">
        <f>'Black (Cleaned)'!G427</f>
        <v>45222.334234168033</v>
      </c>
      <c r="H428" s="27">
        <f>'Black (Cleaned)'!Q427</f>
        <v>3076</v>
      </c>
      <c r="I428" s="11" t="str">
        <f t="shared" si="4"/>
        <v>2023-10</v>
      </c>
      <c r="J428" s="11" t="str">
        <f t="shared" si="5"/>
        <v>1900-01</v>
      </c>
      <c r="K428" s="11"/>
      <c r="L428" s="11"/>
      <c r="M428" s="36"/>
    </row>
    <row r="429" spans="7:13" ht="15.75" customHeight="1" x14ac:dyDescent="0.2">
      <c r="G429" s="34">
        <f>'Black (Cleaned)'!G428</f>
        <v>45219.419349504169</v>
      </c>
      <c r="H429" s="27">
        <f>'Black (Cleaned)'!Q428</f>
        <v>3225</v>
      </c>
      <c r="I429" s="11" t="str">
        <f t="shared" si="4"/>
        <v>2023-10</v>
      </c>
      <c r="J429" s="11" t="str">
        <f t="shared" si="5"/>
        <v>1900-01</v>
      </c>
      <c r="K429" s="11"/>
      <c r="L429" s="11"/>
      <c r="M429" s="36"/>
    </row>
    <row r="430" spans="7:13" ht="15.75" customHeight="1" x14ac:dyDescent="0.2">
      <c r="G430" s="34">
        <f>'Black (Cleaned)'!G429</f>
        <v>45218.853678346095</v>
      </c>
      <c r="H430" s="27">
        <f>'Black (Cleaned)'!Q429</f>
        <v>3110</v>
      </c>
      <c r="I430" s="11" t="str">
        <f t="shared" si="4"/>
        <v>2023-10</v>
      </c>
      <c r="J430" s="11" t="str">
        <f t="shared" si="5"/>
        <v>1900-01</v>
      </c>
      <c r="K430" s="11"/>
      <c r="L430" s="11"/>
      <c r="M430" s="36"/>
    </row>
    <row r="431" spans="7:13" ht="15.75" customHeight="1" x14ac:dyDescent="0.2">
      <c r="G431" s="34">
        <f>'Black (Cleaned)'!G430</f>
        <v>45218.280506114948</v>
      </c>
      <c r="H431" s="27">
        <f>'Black (Cleaned)'!Q430</f>
        <v>2941</v>
      </c>
      <c r="I431" s="11" t="str">
        <f t="shared" si="4"/>
        <v>2023-10</v>
      </c>
      <c r="J431" s="11" t="str">
        <f t="shared" si="5"/>
        <v>1900-01</v>
      </c>
      <c r="K431" s="11"/>
      <c r="L431" s="11"/>
      <c r="M431" s="36"/>
    </row>
    <row r="432" spans="7:13" ht="15.75" customHeight="1" x14ac:dyDescent="0.2">
      <c r="G432" s="34">
        <f>'Black (Cleaned)'!G431</f>
        <v>45217.750306736656</v>
      </c>
      <c r="H432" s="27">
        <f>'Black (Cleaned)'!Q431</f>
        <v>3593</v>
      </c>
      <c r="I432" s="11" t="str">
        <f t="shared" si="4"/>
        <v>2023-10</v>
      </c>
      <c r="J432" s="11" t="str">
        <f t="shared" si="5"/>
        <v>1900-01</v>
      </c>
      <c r="K432" s="11"/>
      <c r="L432" s="11"/>
      <c r="M432" s="36"/>
    </row>
    <row r="433" spans="7:13" ht="15.75" customHeight="1" x14ac:dyDescent="0.2">
      <c r="G433" s="34">
        <f>'Black (Cleaned)'!G432</f>
        <v>45217.213745581364</v>
      </c>
      <c r="H433" s="27">
        <f>'Black (Cleaned)'!Q432</f>
        <v>3472</v>
      </c>
      <c r="I433" s="11" t="str">
        <f t="shared" si="4"/>
        <v>2023-10</v>
      </c>
      <c r="J433" s="11" t="str">
        <f t="shared" si="5"/>
        <v>1900-01</v>
      </c>
      <c r="K433" s="11"/>
      <c r="L433" s="11"/>
      <c r="M433" s="36"/>
    </row>
    <row r="434" spans="7:13" ht="15.75" customHeight="1" x14ac:dyDescent="0.2">
      <c r="G434" s="34">
        <f>'Black (Cleaned)'!G433</f>
        <v>45216.662275376751</v>
      </c>
      <c r="H434" s="27">
        <f>'Black (Cleaned)'!Q433</f>
        <v>3023</v>
      </c>
      <c r="I434" s="11" t="str">
        <f t="shared" si="4"/>
        <v>2023-10</v>
      </c>
      <c r="J434" s="11" t="str">
        <f t="shared" si="5"/>
        <v>1900-01</v>
      </c>
      <c r="K434" s="11"/>
      <c r="L434" s="11"/>
      <c r="M434" s="36"/>
    </row>
    <row r="435" spans="7:13" ht="15.75" customHeight="1" x14ac:dyDescent="0.2">
      <c r="G435" s="34">
        <f>'Black (Cleaned)'!G434</f>
        <v>45216.052310420484</v>
      </c>
      <c r="H435" s="27">
        <f>'Black (Cleaned)'!Q434</f>
        <v>2900</v>
      </c>
      <c r="I435" s="11" t="str">
        <f t="shared" si="4"/>
        <v>2023-10</v>
      </c>
      <c r="J435" s="11" t="str">
        <f t="shared" si="5"/>
        <v>1900-01</v>
      </c>
      <c r="K435" s="11"/>
      <c r="L435" s="11"/>
      <c r="M435" s="36"/>
    </row>
    <row r="436" spans="7:13" ht="15.75" customHeight="1" x14ac:dyDescent="0.2">
      <c r="G436" s="34">
        <f>'Black (Cleaned)'!G435</f>
        <v>45215.515006334019</v>
      </c>
      <c r="H436" s="27">
        <f>'Black (Cleaned)'!Q435</f>
        <v>3433</v>
      </c>
      <c r="I436" s="11" t="str">
        <f t="shared" si="4"/>
        <v>2023-10</v>
      </c>
      <c r="J436" s="11" t="str">
        <f t="shared" si="5"/>
        <v>1900-01</v>
      </c>
      <c r="K436" s="11"/>
      <c r="L436" s="11"/>
      <c r="M436" s="36"/>
    </row>
    <row r="437" spans="7:13" ht="15.75" customHeight="1" x14ac:dyDescent="0.2">
      <c r="G437" s="34">
        <f>'Black (Cleaned)'!G436</f>
        <v>45212.664781254636</v>
      </c>
      <c r="H437" s="27">
        <f>'Black (Cleaned)'!Q436</f>
        <v>3555</v>
      </c>
      <c r="I437" s="11" t="str">
        <f t="shared" si="4"/>
        <v>2023-10</v>
      </c>
      <c r="J437" s="11" t="str">
        <f t="shared" si="5"/>
        <v>1900-01</v>
      </c>
      <c r="K437" s="11"/>
      <c r="L437" s="11"/>
      <c r="M437" s="36"/>
    </row>
    <row r="438" spans="7:13" ht="15.75" customHeight="1" x14ac:dyDescent="0.2">
      <c r="G438" s="34">
        <f>'Black (Cleaned)'!G437</f>
        <v>45212.102443244759</v>
      </c>
      <c r="H438" s="27">
        <f>'Black (Cleaned)'!Q437</f>
        <v>2860</v>
      </c>
      <c r="I438" s="11" t="str">
        <f t="shared" si="4"/>
        <v>2023-10</v>
      </c>
      <c r="J438" s="11" t="str">
        <f t="shared" si="5"/>
        <v>1900-01</v>
      </c>
      <c r="K438" s="11"/>
      <c r="L438" s="11"/>
      <c r="M438" s="36"/>
    </row>
    <row r="439" spans="7:13" ht="15.75" customHeight="1" x14ac:dyDescent="0.2">
      <c r="G439" s="34">
        <f>'Black (Cleaned)'!G438</f>
        <v>45211.550578381677</v>
      </c>
      <c r="H439" s="27">
        <f>'Black (Cleaned)'!Q438</f>
        <v>3221</v>
      </c>
      <c r="I439" s="11" t="str">
        <f t="shared" si="4"/>
        <v>2023-10</v>
      </c>
      <c r="J439" s="11" t="str">
        <f t="shared" si="5"/>
        <v>1900-01</v>
      </c>
      <c r="K439" s="11"/>
      <c r="L439" s="11"/>
      <c r="M439" s="36"/>
    </row>
    <row r="440" spans="7:13" ht="15.75" customHeight="1" x14ac:dyDescent="0.2">
      <c r="G440" s="34">
        <f>'Black (Cleaned)'!G439</f>
        <v>45210.956846180561</v>
      </c>
      <c r="H440" s="27">
        <f>'Black (Cleaned)'!Q439</f>
        <v>3045</v>
      </c>
      <c r="I440" s="11" t="str">
        <f t="shared" si="4"/>
        <v>2023-10</v>
      </c>
      <c r="J440" s="11" t="str">
        <f t="shared" si="5"/>
        <v>1900-01</v>
      </c>
      <c r="K440" s="11"/>
      <c r="L440" s="11"/>
      <c r="M440" s="36"/>
    </row>
    <row r="441" spans="7:13" ht="15.75" customHeight="1" x14ac:dyDescent="0.2">
      <c r="G441" s="34">
        <f>'Black (Cleaned)'!G440</f>
        <v>45210.386163102026</v>
      </c>
      <c r="H441" s="27">
        <f>'Black (Cleaned)'!Q440</f>
        <v>3622</v>
      </c>
      <c r="I441" s="11" t="str">
        <f t="shared" si="4"/>
        <v>2023-10</v>
      </c>
      <c r="J441" s="11" t="str">
        <f t="shared" si="5"/>
        <v>1900-01</v>
      </c>
      <c r="K441" s="11"/>
      <c r="L441" s="11"/>
      <c r="M441" s="36"/>
    </row>
    <row r="442" spans="7:13" ht="15.75" customHeight="1" x14ac:dyDescent="0.2">
      <c r="G442" s="34">
        <f>'Black (Cleaned)'!G441</f>
        <v>45209.782169225422</v>
      </c>
      <c r="H442" s="27">
        <f>'Black (Cleaned)'!Q441</f>
        <v>3046</v>
      </c>
      <c r="I442" s="11" t="str">
        <f t="shared" si="4"/>
        <v>2023-10</v>
      </c>
      <c r="J442" s="11" t="str">
        <f t="shared" si="5"/>
        <v>1900-01</v>
      </c>
      <c r="K442" s="11"/>
      <c r="L442" s="11"/>
      <c r="M442" s="36"/>
    </row>
    <row r="443" spans="7:13" ht="15.75" customHeight="1" x14ac:dyDescent="0.2">
      <c r="G443" s="34">
        <f>'Black (Cleaned)'!G442</f>
        <v>45209.180431552872</v>
      </c>
      <c r="H443" s="27">
        <f>'Black (Cleaned)'!Q442</f>
        <v>3534</v>
      </c>
      <c r="I443" s="11" t="str">
        <f t="shared" si="4"/>
        <v>2023-10</v>
      </c>
      <c r="J443" s="11" t="str">
        <f t="shared" si="5"/>
        <v>1900-01</v>
      </c>
      <c r="K443" s="11"/>
      <c r="L443" s="11"/>
      <c r="M443" s="36"/>
    </row>
    <row r="444" spans="7:13" ht="15.75" customHeight="1" x14ac:dyDescent="0.2">
      <c r="G444" s="34">
        <f>'Black (Cleaned)'!G443</f>
        <v>45208.575944176227</v>
      </c>
      <c r="H444" s="27">
        <f>'Black (Cleaned)'!Q443</f>
        <v>2833</v>
      </c>
      <c r="I444" s="11" t="str">
        <f t="shared" si="4"/>
        <v>2023-10</v>
      </c>
      <c r="J444" s="11" t="str">
        <f t="shared" si="5"/>
        <v>1900-01</v>
      </c>
      <c r="K444" s="11"/>
      <c r="L444" s="11"/>
      <c r="M444" s="36"/>
    </row>
    <row r="445" spans="7:13" ht="15.75" customHeight="1" x14ac:dyDescent="0.2">
      <c r="G445" s="34">
        <f>'Black (Cleaned)'!G444</f>
        <v>45205.700882042263</v>
      </c>
      <c r="H445" s="27">
        <f>'Black (Cleaned)'!Q444</f>
        <v>3115</v>
      </c>
      <c r="I445" s="11" t="str">
        <f t="shared" si="4"/>
        <v>2023-10</v>
      </c>
      <c r="J445" s="11" t="str">
        <f t="shared" si="5"/>
        <v>1900-01</v>
      </c>
      <c r="K445" s="11"/>
      <c r="L445" s="11"/>
      <c r="M445" s="36"/>
    </row>
    <row r="446" spans="7:13" ht="15.75" customHeight="1" x14ac:dyDescent="0.2">
      <c r="G446" s="34">
        <f>'Black (Cleaned)'!G445</f>
        <v>45205.142414673603</v>
      </c>
      <c r="H446" s="27">
        <f>'Black (Cleaned)'!Q445</f>
        <v>3576</v>
      </c>
      <c r="I446" s="11" t="str">
        <f t="shared" si="4"/>
        <v>2023-10</v>
      </c>
      <c r="J446" s="11" t="str">
        <f t="shared" si="5"/>
        <v>1900-01</v>
      </c>
      <c r="K446" s="11"/>
      <c r="L446" s="11"/>
      <c r="M446" s="36"/>
    </row>
    <row r="447" spans="7:13" ht="15.75" customHeight="1" x14ac:dyDescent="0.2">
      <c r="G447" s="34">
        <f>'Black (Cleaned)'!G446</f>
        <v>45204.580374456164</v>
      </c>
      <c r="H447" s="27">
        <f>'Black (Cleaned)'!Q446</f>
        <v>3404</v>
      </c>
      <c r="I447" s="11" t="str">
        <f t="shared" si="4"/>
        <v>2023-10</v>
      </c>
      <c r="J447" s="11" t="str">
        <f t="shared" si="5"/>
        <v>1900-01</v>
      </c>
      <c r="K447" s="11"/>
      <c r="L447" s="11"/>
      <c r="M447" s="36"/>
    </row>
    <row r="448" spans="7:13" ht="15.75" customHeight="1" x14ac:dyDescent="0.2">
      <c r="G448" s="34">
        <f>'Black (Cleaned)'!G447</f>
        <v>45203.983061222054</v>
      </c>
      <c r="H448" s="27">
        <f>'Black (Cleaned)'!Q447</f>
        <v>3109</v>
      </c>
      <c r="I448" s="11" t="str">
        <f t="shared" si="4"/>
        <v>2023-10</v>
      </c>
      <c r="J448" s="11" t="str">
        <f t="shared" si="5"/>
        <v>1900-01</v>
      </c>
      <c r="K448" s="11"/>
      <c r="L448" s="11"/>
      <c r="M448" s="36"/>
    </row>
    <row r="449" spans="7:13" ht="15.75" customHeight="1" x14ac:dyDescent="0.2">
      <c r="G449" s="34">
        <f>'Black (Cleaned)'!G448</f>
        <v>45203.37230431482</v>
      </c>
      <c r="H449" s="27">
        <f>'Black (Cleaned)'!Q448</f>
        <v>3393</v>
      </c>
      <c r="I449" s="11" t="str">
        <f t="shared" si="4"/>
        <v>2023-10</v>
      </c>
      <c r="J449" s="11" t="str">
        <f t="shared" si="5"/>
        <v>1900-01</v>
      </c>
      <c r="K449" s="11"/>
      <c r="L449" s="11"/>
      <c r="M449" s="36"/>
    </row>
    <row r="450" spans="7:13" ht="15.75" customHeight="1" x14ac:dyDescent="0.2">
      <c r="G450" s="34">
        <f>'Black (Cleaned)'!G449</f>
        <v>45202.83122585588</v>
      </c>
      <c r="H450" s="27">
        <f>'Black (Cleaned)'!Q449</f>
        <v>3612</v>
      </c>
      <c r="I450" s="11" t="str">
        <f t="shared" si="4"/>
        <v>2023-10</v>
      </c>
      <c r="J450" s="11" t="str">
        <f t="shared" si="5"/>
        <v>1900-01</v>
      </c>
      <c r="K450" s="11"/>
      <c r="L450" s="11"/>
      <c r="M450" s="36"/>
    </row>
    <row r="451" spans="7:13" ht="15.75" customHeight="1" x14ac:dyDescent="0.2">
      <c r="G451" s="34">
        <f>'Black (Cleaned)'!G450</f>
        <v>45202.242044692066</v>
      </c>
      <c r="H451" s="27">
        <f>'Black (Cleaned)'!Q450</f>
        <v>3385</v>
      </c>
      <c r="I451" s="11" t="str">
        <f t="shared" si="4"/>
        <v>2023-10</v>
      </c>
      <c r="J451" s="11" t="str">
        <f t="shared" si="5"/>
        <v>1900-01</v>
      </c>
      <c r="K451" s="11"/>
      <c r="L451" s="11"/>
      <c r="M451" s="36"/>
    </row>
    <row r="452" spans="7:13" ht="15.75" customHeight="1" x14ac:dyDescent="0.2">
      <c r="G452" s="34">
        <f>'Black (Cleaned)'!G451</f>
        <v>45201.636438584595</v>
      </c>
      <c r="H452" s="27">
        <f>'Black (Cleaned)'!Q451</f>
        <v>3544</v>
      </c>
      <c r="I452" s="11" t="str">
        <f t="shared" si="4"/>
        <v>2023-10</v>
      </c>
      <c r="J452" s="11" t="str">
        <f t="shared" si="5"/>
        <v>1900-01</v>
      </c>
      <c r="K452" s="11"/>
      <c r="L452" s="11"/>
      <c r="M452" s="36"/>
    </row>
    <row r="453" spans="7:13" ht="15.75" customHeight="1" x14ac:dyDescent="0.2">
      <c r="G453" s="34">
        <f>'Black (Cleaned)'!G452</f>
        <v>45201.080137992147</v>
      </c>
      <c r="H453" s="27">
        <f>'Black (Cleaned)'!Q452</f>
        <v>3556</v>
      </c>
      <c r="I453" s="11" t="str">
        <f t="shared" si="4"/>
        <v>2023-10</v>
      </c>
      <c r="J453" s="11" t="str">
        <f t="shared" si="5"/>
        <v>1900-01</v>
      </c>
      <c r="K453" s="11"/>
      <c r="L453" s="11"/>
      <c r="M453" s="36"/>
    </row>
    <row r="454" spans="7:13" ht="15.75" customHeight="1" x14ac:dyDescent="0.2">
      <c r="G454" s="34">
        <f>'Black (Cleaned)'!G453</f>
        <v>45198.762583651456</v>
      </c>
      <c r="H454" s="27">
        <f>'Black (Cleaned)'!Q453</f>
        <v>3082</v>
      </c>
      <c r="I454" s="11" t="str">
        <f t="shared" si="4"/>
        <v>2023-09</v>
      </c>
      <c r="J454" s="11" t="str">
        <f t="shared" si="5"/>
        <v>1900-01</v>
      </c>
      <c r="K454" s="11"/>
      <c r="L454" s="11"/>
      <c r="M454" s="36"/>
    </row>
    <row r="455" spans="7:13" ht="15.75" customHeight="1" x14ac:dyDescent="0.2">
      <c r="G455" s="34">
        <f>'Black (Cleaned)'!G454</f>
        <v>45198.192068026816</v>
      </c>
      <c r="H455" s="27">
        <f>'Black (Cleaned)'!Q454</f>
        <v>3476</v>
      </c>
      <c r="I455" s="11" t="str">
        <f t="shared" si="4"/>
        <v>2023-09</v>
      </c>
      <c r="J455" s="11" t="str">
        <f t="shared" si="5"/>
        <v>1900-01</v>
      </c>
      <c r="K455" s="11"/>
      <c r="L455" s="11"/>
      <c r="M455" s="36"/>
    </row>
    <row r="456" spans="7:13" ht="15.75" customHeight="1" x14ac:dyDescent="0.2">
      <c r="G456" s="34">
        <f>'Black (Cleaned)'!G455</f>
        <v>45197.616877271772</v>
      </c>
      <c r="H456" s="27">
        <f>'Black (Cleaned)'!Q455</f>
        <v>3590</v>
      </c>
      <c r="I456" s="11" t="str">
        <f t="shared" si="4"/>
        <v>2023-09</v>
      </c>
      <c r="J456" s="11" t="str">
        <f t="shared" si="5"/>
        <v>1900-01</v>
      </c>
      <c r="K456" s="11"/>
      <c r="L456" s="11"/>
      <c r="M456" s="36"/>
    </row>
    <row r="457" spans="7:13" ht="15.75" customHeight="1" x14ac:dyDescent="0.2">
      <c r="G457" s="34">
        <f>'Black (Cleaned)'!G456</f>
        <v>45197.01694985279</v>
      </c>
      <c r="H457" s="27">
        <f>'Black (Cleaned)'!Q456</f>
        <v>2970</v>
      </c>
      <c r="I457" s="11" t="str">
        <f t="shared" si="4"/>
        <v>2023-09</v>
      </c>
      <c r="J457" s="11" t="str">
        <f t="shared" si="5"/>
        <v>1900-01</v>
      </c>
      <c r="K457" s="11"/>
      <c r="L457" s="11"/>
      <c r="M457" s="36"/>
    </row>
    <row r="458" spans="7:13" ht="15.75" customHeight="1" x14ac:dyDescent="0.2">
      <c r="G458" s="34">
        <f>'Black (Cleaned)'!G457</f>
        <v>45196.479459870156</v>
      </c>
      <c r="H458" s="27">
        <f>'Black (Cleaned)'!Q457</f>
        <v>2974</v>
      </c>
      <c r="I458" s="11" t="str">
        <f t="shared" si="4"/>
        <v>2023-09</v>
      </c>
      <c r="J458" s="11" t="str">
        <f t="shared" si="5"/>
        <v>1900-01</v>
      </c>
      <c r="K458" s="11"/>
      <c r="L458" s="11"/>
      <c r="M458" s="36"/>
    </row>
    <row r="459" spans="7:13" ht="15.75" customHeight="1" x14ac:dyDescent="0.2">
      <c r="G459" s="34">
        <f>'Black (Cleaned)'!G458</f>
        <v>45195.904770434179</v>
      </c>
      <c r="H459" s="27">
        <f>'Black (Cleaned)'!Q458</f>
        <v>3596</v>
      </c>
      <c r="I459" s="11" t="str">
        <f t="shared" si="4"/>
        <v>2023-09</v>
      </c>
      <c r="J459" s="11" t="str">
        <f t="shared" si="5"/>
        <v>1900-01</v>
      </c>
      <c r="K459" s="11"/>
      <c r="L459" s="11"/>
      <c r="M459" s="36"/>
    </row>
    <row r="460" spans="7:13" ht="15.75" customHeight="1" x14ac:dyDescent="0.2">
      <c r="G460" s="34">
        <f>'Black (Cleaned)'!G459</f>
        <v>45195.314721944633</v>
      </c>
      <c r="H460" s="27">
        <f>'Black (Cleaned)'!Q459</f>
        <v>3385</v>
      </c>
      <c r="I460" s="11" t="str">
        <f t="shared" si="4"/>
        <v>2023-09</v>
      </c>
      <c r="J460" s="11" t="str">
        <f t="shared" si="5"/>
        <v>1900-01</v>
      </c>
      <c r="K460" s="11"/>
      <c r="L460" s="11"/>
      <c r="M460" s="36"/>
    </row>
    <row r="461" spans="7:13" ht="15.75" customHeight="1" x14ac:dyDescent="0.2">
      <c r="G461" s="34">
        <f>'Black (Cleaned)'!G460</f>
        <v>45194.784574760772</v>
      </c>
      <c r="H461" s="27">
        <f>'Black (Cleaned)'!Q460</f>
        <v>3475</v>
      </c>
      <c r="I461" s="11" t="str">
        <f t="shared" si="4"/>
        <v>2023-09</v>
      </c>
      <c r="J461" s="11" t="str">
        <f t="shared" si="5"/>
        <v>1900-01</v>
      </c>
      <c r="K461" s="11"/>
      <c r="L461" s="11"/>
      <c r="M461" s="36"/>
    </row>
    <row r="462" spans="7:13" ht="15.75" customHeight="1" x14ac:dyDescent="0.2">
      <c r="G462" s="34">
        <f>'Black (Cleaned)'!G461</f>
        <v>45194.219439993067</v>
      </c>
      <c r="H462" s="27">
        <f>'Black (Cleaned)'!Q461</f>
        <v>3050</v>
      </c>
      <c r="I462" s="11" t="str">
        <f t="shared" si="4"/>
        <v>2023-09</v>
      </c>
      <c r="J462" s="11" t="str">
        <f t="shared" si="5"/>
        <v>1900-01</v>
      </c>
      <c r="K462" s="11"/>
      <c r="L462" s="11"/>
      <c r="M462" s="36"/>
    </row>
    <row r="463" spans="7:13" ht="15.75" customHeight="1" x14ac:dyDescent="0.2">
      <c r="G463" s="34">
        <f>'Black (Cleaned)'!G462</f>
        <v>45191.487961079569</v>
      </c>
      <c r="H463" s="27">
        <f>'Black (Cleaned)'!Q462</f>
        <v>3058</v>
      </c>
      <c r="I463" s="11" t="str">
        <f t="shared" si="4"/>
        <v>2023-09</v>
      </c>
      <c r="J463" s="11" t="str">
        <f t="shared" si="5"/>
        <v>1900-01</v>
      </c>
      <c r="K463" s="11"/>
      <c r="L463" s="11"/>
      <c r="M463" s="36"/>
    </row>
    <row r="464" spans="7:13" ht="15.75" customHeight="1" x14ac:dyDescent="0.2">
      <c r="G464" s="34">
        <f>'Black (Cleaned)'!G463</f>
        <v>45190.9329181715</v>
      </c>
      <c r="H464" s="27">
        <f>'Black (Cleaned)'!Q463</f>
        <v>3280</v>
      </c>
      <c r="I464" s="11" t="str">
        <f t="shared" si="4"/>
        <v>2023-09</v>
      </c>
      <c r="J464" s="11" t="str">
        <f t="shared" si="5"/>
        <v>1900-01</v>
      </c>
      <c r="K464" s="11"/>
      <c r="L464" s="11"/>
      <c r="M464" s="36"/>
    </row>
    <row r="465" spans="7:13" ht="15.75" customHeight="1" x14ac:dyDescent="0.2">
      <c r="G465" s="34">
        <f>'Black (Cleaned)'!G464</f>
        <v>45190.375178089977</v>
      </c>
      <c r="H465" s="27">
        <f>'Black (Cleaned)'!Q464</f>
        <v>3521</v>
      </c>
      <c r="I465" s="11" t="str">
        <f t="shared" si="4"/>
        <v>2023-09</v>
      </c>
      <c r="J465" s="11" t="str">
        <f t="shared" si="5"/>
        <v>1900-01</v>
      </c>
      <c r="K465" s="11"/>
      <c r="L465" s="11"/>
      <c r="M465" s="36"/>
    </row>
    <row r="466" spans="7:13" ht="15.75" customHeight="1" x14ac:dyDescent="0.2">
      <c r="G466" s="34">
        <f>'Black (Cleaned)'!G465</f>
        <v>45189.780455095257</v>
      </c>
      <c r="H466" s="27">
        <f>'Black (Cleaned)'!Q465</f>
        <v>3084</v>
      </c>
      <c r="I466" s="11" t="str">
        <f t="shared" si="4"/>
        <v>2023-09</v>
      </c>
      <c r="J466" s="11" t="str">
        <f t="shared" si="5"/>
        <v>1900-01</v>
      </c>
      <c r="K466" s="11"/>
      <c r="L466" s="11"/>
      <c r="M466" s="36"/>
    </row>
    <row r="467" spans="7:13" ht="15.75" customHeight="1" x14ac:dyDescent="0.2">
      <c r="G467" s="34">
        <f>'Black (Cleaned)'!G466</f>
        <v>45189.246466486977</v>
      </c>
      <c r="H467" s="27">
        <f>'Black (Cleaned)'!Q466</f>
        <v>3231</v>
      </c>
      <c r="I467" s="11" t="str">
        <f t="shared" si="4"/>
        <v>2023-09</v>
      </c>
      <c r="J467" s="11" t="str">
        <f t="shared" si="5"/>
        <v>1900-01</v>
      </c>
      <c r="K467" s="11"/>
      <c r="L467" s="11"/>
      <c r="M467" s="36"/>
    </row>
    <row r="468" spans="7:13" ht="15.75" customHeight="1" x14ac:dyDescent="0.2">
      <c r="G468" s="34">
        <f>'Black (Cleaned)'!G467</f>
        <v>45188.63549405583</v>
      </c>
      <c r="H468" s="27">
        <f>'Black (Cleaned)'!Q467</f>
        <v>2861</v>
      </c>
      <c r="I468" s="11" t="str">
        <f t="shared" si="4"/>
        <v>2023-09</v>
      </c>
      <c r="J468" s="11" t="str">
        <f t="shared" si="5"/>
        <v>1900-01</v>
      </c>
      <c r="K468" s="11"/>
      <c r="L468" s="11"/>
      <c r="M468" s="36"/>
    </row>
    <row r="469" spans="7:13" ht="15.75" customHeight="1" x14ac:dyDescent="0.2">
      <c r="G469" s="34">
        <f>'Black (Cleaned)'!G468</f>
        <v>45188.090705455994</v>
      </c>
      <c r="H469" s="27">
        <f>'Black (Cleaned)'!Q468</f>
        <v>3339</v>
      </c>
      <c r="I469" s="11" t="str">
        <f t="shared" si="4"/>
        <v>2023-09</v>
      </c>
      <c r="J469" s="11" t="str">
        <f t="shared" si="5"/>
        <v>1900-01</v>
      </c>
      <c r="K469" s="11"/>
      <c r="L469" s="11"/>
      <c r="M469" s="36"/>
    </row>
    <row r="470" spans="7:13" ht="15.75" customHeight="1" x14ac:dyDescent="0.2">
      <c r="G470" s="34">
        <f>'Black (Cleaned)'!G469</f>
        <v>45187.483608707196</v>
      </c>
      <c r="H470" s="27">
        <f>'Black (Cleaned)'!Q469</f>
        <v>3127</v>
      </c>
      <c r="I470" s="11" t="str">
        <f t="shared" si="4"/>
        <v>2023-09</v>
      </c>
      <c r="J470" s="11" t="str">
        <f t="shared" si="5"/>
        <v>1900-01</v>
      </c>
      <c r="K470" s="11"/>
      <c r="L470" s="11"/>
      <c r="M470" s="36"/>
    </row>
    <row r="471" spans="7:13" ht="15.75" customHeight="1" x14ac:dyDescent="0.2">
      <c r="G471" s="34">
        <f>'Black (Cleaned)'!G470</f>
        <v>45184.535612294836</v>
      </c>
      <c r="H471" s="27">
        <f>'Black (Cleaned)'!Q470</f>
        <v>3111</v>
      </c>
      <c r="I471" s="11" t="str">
        <f t="shared" si="4"/>
        <v>2023-09</v>
      </c>
      <c r="J471" s="11" t="str">
        <f t="shared" si="5"/>
        <v>1900-01</v>
      </c>
      <c r="K471" s="11"/>
      <c r="L471" s="11"/>
      <c r="M471" s="36"/>
    </row>
    <row r="472" spans="7:13" ht="15.75" customHeight="1" x14ac:dyDescent="0.2">
      <c r="G472" s="34">
        <f>'Black (Cleaned)'!G471</f>
        <v>45183.977358466844</v>
      </c>
      <c r="H472" s="27">
        <f>'Black (Cleaned)'!Q471</f>
        <v>3420</v>
      </c>
      <c r="I472" s="11" t="str">
        <f t="shared" si="4"/>
        <v>2023-09</v>
      </c>
      <c r="J472" s="11" t="str">
        <f t="shared" si="5"/>
        <v>1900-01</v>
      </c>
      <c r="K472" s="11"/>
      <c r="L472" s="11"/>
      <c r="M472" s="36"/>
    </row>
    <row r="473" spans="7:13" ht="15.75" customHeight="1" x14ac:dyDescent="0.2">
      <c r="G473" s="34">
        <f>'Black (Cleaned)'!G472</f>
        <v>45183.423202824357</v>
      </c>
      <c r="H473" s="27">
        <f>'Black (Cleaned)'!Q472</f>
        <v>2993</v>
      </c>
      <c r="I473" s="11" t="str">
        <f t="shared" si="4"/>
        <v>2023-09</v>
      </c>
      <c r="J473" s="11" t="str">
        <f t="shared" si="5"/>
        <v>1900-01</v>
      </c>
      <c r="K473" s="11"/>
      <c r="L473" s="11"/>
      <c r="M473" s="36"/>
    </row>
    <row r="474" spans="7:13" ht="15.75" customHeight="1" x14ac:dyDescent="0.2">
      <c r="G474" s="34">
        <f>'Black (Cleaned)'!G473</f>
        <v>45182.811474787792</v>
      </c>
      <c r="H474" s="27">
        <f>'Black (Cleaned)'!Q473</f>
        <v>3528</v>
      </c>
      <c r="I474" s="11" t="str">
        <f t="shared" si="4"/>
        <v>2023-09</v>
      </c>
      <c r="J474" s="11" t="str">
        <f t="shared" si="5"/>
        <v>1900-01</v>
      </c>
      <c r="K474" s="11"/>
      <c r="L474" s="11"/>
      <c r="M474" s="36"/>
    </row>
    <row r="475" spans="7:13" ht="15.75" customHeight="1" x14ac:dyDescent="0.2">
      <c r="G475" s="34">
        <f>'Black (Cleaned)'!G474</f>
        <v>45182.216730497377</v>
      </c>
      <c r="H475" s="27">
        <f>'Black (Cleaned)'!Q474</f>
        <v>3035</v>
      </c>
      <c r="I475" s="11" t="str">
        <f t="shared" si="4"/>
        <v>2023-09</v>
      </c>
      <c r="J475" s="11" t="str">
        <f t="shared" si="5"/>
        <v>1900-01</v>
      </c>
      <c r="K475" s="11"/>
      <c r="L475" s="11"/>
      <c r="M475" s="36"/>
    </row>
    <row r="476" spans="7:13" ht="15.75" customHeight="1" x14ac:dyDescent="0.2">
      <c r="G476" s="34">
        <f>'Black (Cleaned)'!G475</f>
        <v>45181.628178794512</v>
      </c>
      <c r="H476" s="27">
        <f>'Black (Cleaned)'!Q475</f>
        <v>2962</v>
      </c>
      <c r="I476" s="11" t="str">
        <f t="shared" si="4"/>
        <v>2023-09</v>
      </c>
      <c r="J476" s="11" t="str">
        <f t="shared" si="5"/>
        <v>1900-01</v>
      </c>
      <c r="K476" s="11"/>
      <c r="L476" s="11"/>
      <c r="M476" s="36"/>
    </row>
    <row r="477" spans="7:13" ht="15.75" customHeight="1" x14ac:dyDescent="0.2">
      <c r="G477" s="34">
        <f>'Black (Cleaned)'!G476</f>
        <v>45181.081933005451</v>
      </c>
      <c r="H477" s="27">
        <f>'Black (Cleaned)'!Q476</f>
        <v>3341</v>
      </c>
      <c r="I477" s="11" t="str">
        <f t="shared" si="4"/>
        <v>2023-09</v>
      </c>
      <c r="J477" s="11" t="str">
        <f t="shared" si="5"/>
        <v>1900-01</v>
      </c>
      <c r="K477" s="11"/>
      <c r="L477" s="11"/>
      <c r="M477" s="36"/>
    </row>
    <row r="478" spans="7:13" ht="15.75" customHeight="1" x14ac:dyDescent="0.2">
      <c r="G478" s="34">
        <f>'Black (Cleaned)'!G477</f>
        <v>45180.524442269692</v>
      </c>
      <c r="H478" s="27">
        <f>'Black (Cleaned)'!Q477</f>
        <v>2979</v>
      </c>
      <c r="I478" s="11" t="str">
        <f t="shared" si="4"/>
        <v>2023-09</v>
      </c>
      <c r="J478" s="11" t="str">
        <f t="shared" si="5"/>
        <v>1900-01</v>
      </c>
      <c r="K478" s="11"/>
      <c r="L478" s="11"/>
      <c r="M478" s="36"/>
    </row>
    <row r="479" spans="7:13" ht="15.75" customHeight="1" x14ac:dyDescent="0.2">
      <c r="G479" s="34">
        <f>'Black (Cleaned)'!G478</f>
        <v>45177.708619871089</v>
      </c>
      <c r="H479" s="27">
        <f>'Black (Cleaned)'!Q478</f>
        <v>2919</v>
      </c>
      <c r="I479" s="11" t="str">
        <f t="shared" si="4"/>
        <v>2023-09</v>
      </c>
      <c r="J479" s="11" t="str">
        <f t="shared" si="5"/>
        <v>1900-01</v>
      </c>
      <c r="K479" s="11"/>
      <c r="L479" s="11"/>
      <c r="M479" s="36"/>
    </row>
    <row r="480" spans="7:13" ht="15.75" customHeight="1" x14ac:dyDescent="0.2">
      <c r="G480" s="34">
        <f>'Black (Cleaned)'!G479</f>
        <v>45177.134233445198</v>
      </c>
      <c r="H480" s="27">
        <f>'Black (Cleaned)'!Q479</f>
        <v>2774</v>
      </c>
      <c r="I480" s="11" t="str">
        <f t="shared" si="4"/>
        <v>2023-09</v>
      </c>
      <c r="J480" s="11" t="str">
        <f t="shared" si="5"/>
        <v>1900-01</v>
      </c>
      <c r="K480" s="11"/>
      <c r="L480" s="11"/>
      <c r="M480" s="36"/>
    </row>
    <row r="481" spans="7:13" ht="15.75" customHeight="1" x14ac:dyDescent="0.2">
      <c r="G481" s="34">
        <f>'Black (Cleaned)'!G480</f>
        <v>45176.598759106426</v>
      </c>
      <c r="H481" s="27">
        <f>'Black (Cleaned)'!Q480</f>
        <v>3204</v>
      </c>
      <c r="I481" s="11" t="str">
        <f t="shared" si="4"/>
        <v>2023-09</v>
      </c>
      <c r="J481" s="11" t="str">
        <f t="shared" si="5"/>
        <v>1900-01</v>
      </c>
      <c r="K481" s="11"/>
      <c r="L481" s="11"/>
      <c r="M481" s="36"/>
    </row>
    <row r="482" spans="7:13" ht="15.75" customHeight="1" x14ac:dyDescent="0.2">
      <c r="G482" s="34">
        <f>'Black (Cleaned)'!G481</f>
        <v>45176.02715295228</v>
      </c>
      <c r="H482" s="27">
        <f>'Black (Cleaned)'!Q481</f>
        <v>3014</v>
      </c>
      <c r="I482" s="11" t="str">
        <f t="shared" si="4"/>
        <v>2023-09</v>
      </c>
      <c r="J482" s="11" t="str">
        <f t="shared" si="5"/>
        <v>1900-01</v>
      </c>
      <c r="K482" s="11"/>
      <c r="L482" s="11"/>
      <c r="M482" s="36"/>
    </row>
    <row r="483" spans="7:13" ht="15.75" customHeight="1" x14ac:dyDescent="0.2">
      <c r="G483" s="34">
        <f>'Black (Cleaned)'!G482</f>
        <v>45175.453622286797</v>
      </c>
      <c r="H483" s="27">
        <f>'Black (Cleaned)'!Q482</f>
        <v>2678</v>
      </c>
      <c r="I483" s="11" t="str">
        <f t="shared" si="4"/>
        <v>2023-09</v>
      </c>
      <c r="J483" s="11" t="str">
        <f t="shared" si="5"/>
        <v>1900-01</v>
      </c>
      <c r="K483" s="11"/>
      <c r="L483" s="11"/>
      <c r="M483" s="36"/>
    </row>
    <row r="484" spans="7:13" ht="15.75" customHeight="1" x14ac:dyDescent="0.2">
      <c r="G484" s="34">
        <f>'Black (Cleaned)'!G483</f>
        <v>45174.857002419456</v>
      </c>
      <c r="H484" s="27">
        <f>'Black (Cleaned)'!Q483</f>
        <v>2831</v>
      </c>
      <c r="I484" s="11" t="str">
        <f t="shared" si="4"/>
        <v>2023-09</v>
      </c>
      <c r="J484" s="11" t="str">
        <f t="shared" si="5"/>
        <v>1900-01</v>
      </c>
      <c r="K484" s="11"/>
      <c r="L484" s="11"/>
      <c r="M484" s="36"/>
    </row>
    <row r="485" spans="7:13" ht="15.75" customHeight="1" x14ac:dyDescent="0.2">
      <c r="G485" s="34">
        <f>'Black (Cleaned)'!G484</f>
        <v>45174.290445356535</v>
      </c>
      <c r="H485" s="27">
        <f>'Black (Cleaned)'!Q484</f>
        <v>2488</v>
      </c>
      <c r="I485" s="11" t="str">
        <f t="shared" si="4"/>
        <v>2023-09</v>
      </c>
      <c r="J485" s="11" t="str">
        <f t="shared" si="5"/>
        <v>1900-01</v>
      </c>
      <c r="K485" s="11"/>
      <c r="L485" s="11"/>
      <c r="M485" s="36"/>
    </row>
    <row r="486" spans="7:13" ht="15.75" customHeight="1" x14ac:dyDescent="0.2">
      <c r="G486" s="34">
        <f>'Black (Cleaned)'!G485</f>
        <v>45173.740421921277</v>
      </c>
      <c r="H486" s="27">
        <f>'Black (Cleaned)'!Q485</f>
        <v>2495</v>
      </c>
      <c r="I486" s="11" t="str">
        <f t="shared" si="4"/>
        <v>2023-09</v>
      </c>
      <c r="J486" s="11" t="str">
        <f t="shared" si="5"/>
        <v>1900-01</v>
      </c>
      <c r="K486" s="11"/>
      <c r="L486" s="11"/>
      <c r="M486" s="36"/>
    </row>
    <row r="487" spans="7:13" ht="15.75" customHeight="1" x14ac:dyDescent="0.2">
      <c r="G487" s="34">
        <f>'Black (Cleaned)'!G486</f>
        <v>45173.196062140392</v>
      </c>
      <c r="H487" s="27">
        <f>'Black (Cleaned)'!Q486</f>
        <v>3135</v>
      </c>
      <c r="I487" s="11" t="str">
        <f t="shared" si="4"/>
        <v>2023-09</v>
      </c>
      <c r="J487" s="11" t="str">
        <f t="shared" si="5"/>
        <v>1900-01</v>
      </c>
      <c r="K487" s="11"/>
      <c r="L487" s="11"/>
      <c r="M487" s="36"/>
    </row>
    <row r="488" spans="7:13" ht="15.75" customHeight="1" x14ac:dyDescent="0.2">
      <c r="G488" s="34">
        <f>'Black (Cleaned)'!G487</f>
        <v>45170.87800809637</v>
      </c>
      <c r="H488" s="27">
        <f>'Black (Cleaned)'!Q487</f>
        <v>2594</v>
      </c>
      <c r="I488" s="11" t="str">
        <f t="shared" si="4"/>
        <v>2023-09</v>
      </c>
      <c r="J488" s="11" t="str">
        <f t="shared" si="5"/>
        <v>1900-01</v>
      </c>
      <c r="K488" s="11"/>
      <c r="L488" s="11"/>
      <c r="M488" s="36"/>
    </row>
    <row r="489" spans="7:13" ht="15.75" customHeight="1" x14ac:dyDescent="0.2">
      <c r="G489" s="34">
        <f>'Black (Cleaned)'!G488</f>
        <v>45170.27027649415</v>
      </c>
      <c r="H489" s="27">
        <f>'Black (Cleaned)'!Q488</f>
        <v>2964</v>
      </c>
      <c r="I489" s="11" t="str">
        <f t="shared" si="4"/>
        <v>2023-09</v>
      </c>
      <c r="J489" s="11" t="str">
        <f t="shared" si="5"/>
        <v>1900-01</v>
      </c>
      <c r="K489" s="11"/>
      <c r="L489" s="11"/>
      <c r="M489" s="36"/>
    </row>
    <row r="490" spans="7:13" ht="15.75" customHeight="1" x14ac:dyDescent="0.2">
      <c r="G490" s="34">
        <f>'Black (Cleaned)'!G489</f>
        <v>45169.663711009365</v>
      </c>
      <c r="H490" s="27">
        <f>'Black (Cleaned)'!Q489</f>
        <v>2515</v>
      </c>
      <c r="I490" s="11" t="str">
        <f t="shared" si="4"/>
        <v>2023-08</v>
      </c>
      <c r="J490" s="11" t="str">
        <f t="shared" si="5"/>
        <v>1900-01</v>
      </c>
      <c r="K490" s="11"/>
      <c r="L490" s="11"/>
      <c r="M490" s="36"/>
    </row>
    <row r="491" spans="7:13" ht="15.75" customHeight="1" x14ac:dyDescent="0.2">
      <c r="G491" s="34">
        <f>'Black (Cleaned)'!G490</f>
        <v>45169.128441750145</v>
      </c>
      <c r="H491" s="27">
        <f>'Black (Cleaned)'!Q490</f>
        <v>2570</v>
      </c>
      <c r="I491" s="11" t="str">
        <f t="shared" si="4"/>
        <v>2023-08</v>
      </c>
      <c r="J491" s="11" t="str">
        <f t="shared" si="5"/>
        <v>1900-01</v>
      </c>
      <c r="K491" s="11"/>
      <c r="L491" s="11"/>
      <c r="M491" s="36"/>
    </row>
    <row r="492" spans="7:13" ht="15.75" customHeight="1" x14ac:dyDescent="0.2">
      <c r="G492" s="34">
        <f>'Black (Cleaned)'!G491</f>
        <v>45168.573763124594</v>
      </c>
      <c r="H492" s="27">
        <f>'Black (Cleaned)'!Q491</f>
        <v>2550</v>
      </c>
      <c r="I492" s="11" t="str">
        <f t="shared" si="4"/>
        <v>2023-08</v>
      </c>
      <c r="J492" s="11" t="str">
        <f t="shared" si="5"/>
        <v>1900-01</v>
      </c>
      <c r="K492" s="11"/>
      <c r="L492" s="11"/>
      <c r="M492" s="36"/>
    </row>
    <row r="493" spans="7:13" ht="15.75" customHeight="1" x14ac:dyDescent="0.2">
      <c r="G493" s="34">
        <f>'Black (Cleaned)'!G492</f>
        <v>45168.002713761955</v>
      </c>
      <c r="H493" s="27">
        <f>'Black (Cleaned)'!Q492</f>
        <v>2914</v>
      </c>
      <c r="I493" s="11" t="str">
        <f t="shared" si="4"/>
        <v>2023-08</v>
      </c>
      <c r="J493" s="11" t="str">
        <f t="shared" si="5"/>
        <v>1900-01</v>
      </c>
      <c r="K493" s="11"/>
      <c r="L493" s="11"/>
      <c r="M493" s="36"/>
    </row>
    <row r="494" spans="7:13" ht="15.75" customHeight="1" x14ac:dyDescent="0.2">
      <c r="G494" s="34">
        <f>'Black (Cleaned)'!G493</f>
        <v>45167.458905111132</v>
      </c>
      <c r="H494" s="27">
        <f>'Black (Cleaned)'!Q493</f>
        <v>2280</v>
      </c>
      <c r="I494" s="11" t="str">
        <f t="shared" si="4"/>
        <v>2023-08</v>
      </c>
      <c r="J494" s="11" t="str">
        <f t="shared" si="5"/>
        <v>1900-01</v>
      </c>
      <c r="K494" s="11"/>
      <c r="L494" s="11"/>
      <c r="M494" s="36"/>
    </row>
    <row r="495" spans="7:13" ht="15.75" customHeight="1" x14ac:dyDescent="0.2">
      <c r="G495" s="34">
        <f>'Black (Cleaned)'!G494</f>
        <v>45166.871062506849</v>
      </c>
      <c r="H495" s="27">
        <f>'Black (Cleaned)'!Q494</f>
        <v>2246</v>
      </c>
      <c r="I495" s="11" t="str">
        <f t="shared" si="4"/>
        <v>2023-08</v>
      </c>
      <c r="J495" s="11" t="str">
        <f t="shared" si="5"/>
        <v>1900-01</v>
      </c>
      <c r="K495" s="11"/>
      <c r="L495" s="11"/>
      <c r="M495" s="36"/>
    </row>
    <row r="496" spans="7:13" ht="15.75" customHeight="1" x14ac:dyDescent="0.2">
      <c r="G496" s="34">
        <f>'Black (Cleaned)'!G495</f>
        <v>45166.270497127334</v>
      </c>
      <c r="H496" s="27">
        <f>'Black (Cleaned)'!Q495</f>
        <v>2395</v>
      </c>
      <c r="I496" s="11" t="str">
        <f t="shared" si="4"/>
        <v>2023-08</v>
      </c>
      <c r="J496" s="11" t="str">
        <f t="shared" si="5"/>
        <v>1900-01</v>
      </c>
      <c r="K496" s="11"/>
      <c r="L496" s="11"/>
      <c r="M496" s="36"/>
    </row>
    <row r="497" spans="7:13" ht="15.75" customHeight="1" x14ac:dyDescent="0.2">
      <c r="G497" s="34">
        <f>'Black (Cleaned)'!G496</f>
        <v>45163.973822765431</v>
      </c>
      <c r="H497" s="27">
        <f>'Black (Cleaned)'!Q496</f>
        <v>2724</v>
      </c>
      <c r="I497" s="11" t="str">
        <f t="shared" si="4"/>
        <v>2023-08</v>
      </c>
      <c r="J497" s="11" t="str">
        <f t="shared" si="5"/>
        <v>1900-01</v>
      </c>
      <c r="K497" s="11"/>
      <c r="L497" s="11"/>
      <c r="M497" s="36"/>
    </row>
    <row r="498" spans="7:13" ht="15.75" customHeight="1" x14ac:dyDescent="0.2">
      <c r="G498" s="34">
        <f>'Black (Cleaned)'!G497</f>
        <v>45163.437794608064</v>
      </c>
      <c r="H498" s="27">
        <f>'Black (Cleaned)'!Q497</f>
        <v>2431</v>
      </c>
      <c r="I498" s="11" t="str">
        <f t="shared" si="4"/>
        <v>2023-08</v>
      </c>
      <c r="J498" s="11" t="str">
        <f t="shared" si="5"/>
        <v>1900-01</v>
      </c>
      <c r="K498" s="11"/>
      <c r="L498" s="11"/>
      <c r="M498" s="36"/>
    </row>
    <row r="499" spans="7:13" ht="15.75" customHeight="1" x14ac:dyDescent="0.2">
      <c r="G499" s="34">
        <f>'Black (Cleaned)'!G498</f>
        <v>45162.854268450115</v>
      </c>
      <c r="H499" s="27">
        <f>'Black (Cleaned)'!Q498</f>
        <v>2303</v>
      </c>
      <c r="I499" s="11" t="str">
        <f t="shared" si="4"/>
        <v>2023-08</v>
      </c>
      <c r="J499" s="11" t="str">
        <f t="shared" si="5"/>
        <v>1900-01</v>
      </c>
      <c r="K499" s="11"/>
      <c r="L499" s="11"/>
      <c r="M499" s="36"/>
    </row>
    <row r="500" spans="7:13" ht="15.75" customHeight="1" x14ac:dyDescent="0.2">
      <c r="G500" s="34">
        <f>'Black (Cleaned)'!G499</f>
        <v>45162.267646815402</v>
      </c>
      <c r="H500" s="27">
        <f>'Black (Cleaned)'!Q499</f>
        <v>2450</v>
      </c>
      <c r="I500" s="11" t="str">
        <f t="shared" si="4"/>
        <v>2023-08</v>
      </c>
      <c r="J500" s="11" t="str">
        <f t="shared" si="5"/>
        <v>1900-01</v>
      </c>
      <c r="K500" s="11"/>
      <c r="L500" s="11"/>
      <c r="M500" s="36"/>
    </row>
    <row r="501" spans="7:13" ht="15.75" customHeight="1" x14ac:dyDescent="0.2">
      <c r="G501" s="34">
        <f>'Black (Cleaned)'!G500</f>
        <v>45161.664433310652</v>
      </c>
      <c r="H501" s="27">
        <f>'Black (Cleaned)'!Q500</f>
        <v>2312</v>
      </c>
      <c r="I501" s="11" t="str">
        <f t="shared" si="4"/>
        <v>2023-08</v>
      </c>
      <c r="J501" s="11" t="str">
        <f t="shared" si="5"/>
        <v>1900-01</v>
      </c>
      <c r="K501" s="11"/>
      <c r="L501" s="11"/>
      <c r="M501" s="36"/>
    </row>
    <row r="502" spans="7:13" ht="15.75" customHeight="1" x14ac:dyDescent="0.2">
      <c r="G502" s="34">
        <f>'Black (Cleaned)'!G501</f>
        <v>45161.069167671485</v>
      </c>
      <c r="H502" s="27">
        <f>'Black (Cleaned)'!Q501</f>
        <v>2501</v>
      </c>
      <c r="I502" s="11" t="str">
        <f t="shared" si="4"/>
        <v>2023-08</v>
      </c>
      <c r="J502" s="11" t="str">
        <f t="shared" si="5"/>
        <v>1900-01</v>
      </c>
      <c r="K502" s="11"/>
      <c r="L502" s="11"/>
      <c r="M502" s="36"/>
    </row>
    <row r="503" spans="7:13" ht="15.75" customHeight="1" x14ac:dyDescent="0.2">
      <c r="G503" s="34">
        <f>'Black (Cleaned)'!G502</f>
        <v>45160.513386383129</v>
      </c>
      <c r="H503" s="27">
        <f>'Black (Cleaned)'!Q502</f>
        <v>2198</v>
      </c>
      <c r="I503" s="11" t="str">
        <f t="shared" si="4"/>
        <v>2023-08</v>
      </c>
      <c r="J503" s="11" t="str">
        <f t="shared" si="5"/>
        <v>1900-01</v>
      </c>
      <c r="K503" s="11"/>
      <c r="L503" s="11"/>
      <c r="M503" s="36"/>
    </row>
    <row r="504" spans="7:13" ht="15.75" customHeight="1" x14ac:dyDescent="0.2">
      <c r="G504" s="34">
        <f>'Black (Cleaned)'!G503</f>
        <v>45159.920230364813</v>
      </c>
      <c r="H504" s="27">
        <f>'Black (Cleaned)'!Q503</f>
        <v>2060</v>
      </c>
      <c r="I504" s="11" t="str">
        <f t="shared" si="4"/>
        <v>2023-08</v>
      </c>
      <c r="J504" s="11" t="str">
        <f t="shared" si="5"/>
        <v>1900-01</v>
      </c>
      <c r="K504" s="11"/>
      <c r="L504" s="11"/>
      <c r="M504" s="36"/>
    </row>
    <row r="505" spans="7:13" ht="15.75" customHeight="1" x14ac:dyDescent="0.2">
      <c r="G505" s="34">
        <f>'Black (Cleaned)'!G504</f>
        <v>45159.367259620522</v>
      </c>
      <c r="H505" s="27">
        <f>'Black (Cleaned)'!Q504</f>
        <v>2173</v>
      </c>
      <c r="I505" s="11" t="str">
        <f t="shared" si="4"/>
        <v>2023-08</v>
      </c>
      <c r="J505" s="11" t="str">
        <f t="shared" si="5"/>
        <v>1900-01</v>
      </c>
      <c r="K505" s="11"/>
      <c r="L505" s="11"/>
      <c r="M505" s="36"/>
    </row>
    <row r="506" spans="7:13" ht="15.75" customHeight="1" x14ac:dyDescent="0.2">
      <c r="G506" s="34">
        <f>'Black (Cleaned)'!G505</f>
        <v>45156.989841977105</v>
      </c>
      <c r="H506" s="27">
        <f>'Black (Cleaned)'!Q505</f>
        <v>2004</v>
      </c>
      <c r="I506" s="11" t="str">
        <f t="shared" si="4"/>
        <v>2023-08</v>
      </c>
      <c r="J506" s="11" t="str">
        <f t="shared" si="5"/>
        <v>1900-01</v>
      </c>
      <c r="K506" s="11"/>
      <c r="L506" s="11"/>
      <c r="M506" s="36"/>
    </row>
    <row r="507" spans="7:13" ht="15.75" customHeight="1" x14ac:dyDescent="0.2">
      <c r="G507" s="34">
        <f>'Black (Cleaned)'!G506</f>
        <v>45156.384887516979</v>
      </c>
      <c r="H507" s="27">
        <f>'Black (Cleaned)'!Q506</f>
        <v>2325</v>
      </c>
      <c r="I507" s="11" t="str">
        <f t="shared" si="4"/>
        <v>2023-08</v>
      </c>
      <c r="J507" s="11" t="str">
        <f t="shared" si="5"/>
        <v>1900-01</v>
      </c>
      <c r="K507" s="11"/>
      <c r="L507" s="11"/>
      <c r="M507" s="36"/>
    </row>
    <row r="508" spans="7:13" ht="15.75" customHeight="1" x14ac:dyDescent="0.2">
      <c r="G508" s="34">
        <f>'Black (Cleaned)'!G507</f>
        <v>45155.847708148431</v>
      </c>
      <c r="H508" s="27">
        <f>'Black (Cleaned)'!Q507</f>
        <v>1872</v>
      </c>
      <c r="I508" s="11" t="str">
        <f t="shared" si="4"/>
        <v>2023-08</v>
      </c>
      <c r="J508" s="11" t="str">
        <f t="shared" si="5"/>
        <v>1900-01</v>
      </c>
      <c r="K508" s="11"/>
      <c r="L508" s="11"/>
      <c r="M508" s="36"/>
    </row>
    <row r="509" spans="7:13" ht="15.75" customHeight="1" x14ac:dyDescent="0.2">
      <c r="G509" s="34">
        <f>'Black (Cleaned)'!G508</f>
        <v>45155.258234872425</v>
      </c>
      <c r="H509" s="27">
        <f>'Black (Cleaned)'!Q508</f>
        <v>2343</v>
      </c>
      <c r="I509" s="11" t="str">
        <f t="shared" si="4"/>
        <v>2023-08</v>
      </c>
      <c r="J509" s="11" t="str">
        <f t="shared" si="5"/>
        <v>1900-01</v>
      </c>
      <c r="K509" s="11"/>
      <c r="L509" s="11"/>
      <c r="M509" s="36"/>
    </row>
    <row r="510" spans="7:13" ht="15.75" customHeight="1" x14ac:dyDescent="0.2">
      <c r="G510" s="34">
        <f>'Black (Cleaned)'!G509</f>
        <v>45154.648730567838</v>
      </c>
      <c r="H510" s="27">
        <f>'Black (Cleaned)'!Q509</f>
        <v>1937</v>
      </c>
      <c r="I510" s="11" t="str">
        <f t="shared" si="4"/>
        <v>2023-08</v>
      </c>
      <c r="J510" s="11" t="str">
        <f t="shared" si="5"/>
        <v>1900-01</v>
      </c>
      <c r="K510" s="11"/>
      <c r="L510" s="11"/>
      <c r="M510" s="36"/>
    </row>
    <row r="511" spans="7:13" ht="15.75" customHeight="1" x14ac:dyDescent="0.2">
      <c r="G511" s="34">
        <f>'Black (Cleaned)'!G510</f>
        <v>45154.081482443173</v>
      </c>
      <c r="H511" s="27">
        <f>'Black (Cleaned)'!Q510</f>
        <v>2322</v>
      </c>
      <c r="I511" s="11" t="str">
        <f t="shared" si="4"/>
        <v>2023-08</v>
      </c>
      <c r="J511" s="11" t="str">
        <f t="shared" si="5"/>
        <v>1900-01</v>
      </c>
      <c r="K511" s="11"/>
      <c r="L511" s="11"/>
      <c r="M511" s="36"/>
    </row>
    <row r="512" spans="7:13" ht="15.75" customHeight="1" x14ac:dyDescent="0.2">
      <c r="G512" s="34">
        <f>'Black (Cleaned)'!G511</f>
        <v>45153.473292663839</v>
      </c>
      <c r="H512" s="27">
        <f>'Black (Cleaned)'!Q511</f>
        <v>1777</v>
      </c>
      <c r="I512" s="11" t="str">
        <f t="shared" si="4"/>
        <v>2023-08</v>
      </c>
      <c r="J512" s="11" t="str">
        <f t="shared" si="5"/>
        <v>1900-01</v>
      </c>
      <c r="K512" s="11"/>
      <c r="L512" s="11"/>
      <c r="M512" s="36"/>
    </row>
    <row r="513" spans="7:13" ht="15.75" customHeight="1" x14ac:dyDescent="0.2">
      <c r="G513" s="34">
        <f>'Black (Cleaned)'!G512</f>
        <v>45152.90548241153</v>
      </c>
      <c r="H513" s="27">
        <f>'Black (Cleaned)'!Q512</f>
        <v>2196</v>
      </c>
      <c r="I513" s="11" t="str">
        <f t="shared" si="4"/>
        <v>2023-08</v>
      </c>
      <c r="J513" s="11" t="str">
        <f t="shared" si="5"/>
        <v>1900-01</v>
      </c>
      <c r="K513" s="11"/>
      <c r="L513" s="11"/>
      <c r="M513" s="36"/>
    </row>
    <row r="514" spans="7:13" ht="15.75" customHeight="1" x14ac:dyDescent="0.2">
      <c r="G514" s="34">
        <f>'Black (Cleaned)'!G513</f>
        <v>45152.309030903351</v>
      </c>
      <c r="H514" s="27">
        <f>'Black (Cleaned)'!Q513</f>
        <v>1775</v>
      </c>
      <c r="I514" s="11" t="str">
        <f t="shared" si="4"/>
        <v>2023-08</v>
      </c>
      <c r="J514" s="11" t="str">
        <f t="shared" si="5"/>
        <v>1900-01</v>
      </c>
      <c r="K514" s="11"/>
      <c r="L514" s="11"/>
      <c r="M514" s="36"/>
    </row>
    <row r="515" spans="7:13" ht="15.75" customHeight="1" x14ac:dyDescent="0.2">
      <c r="G515" s="34">
        <f>'Black (Cleaned)'!G514</f>
        <v>45149.48296286432</v>
      </c>
      <c r="H515" s="27">
        <f>'Black (Cleaned)'!Q514</f>
        <v>1771</v>
      </c>
      <c r="I515" s="11" t="str">
        <f t="shared" si="4"/>
        <v>2023-08</v>
      </c>
      <c r="J515" s="11" t="str">
        <f t="shared" si="5"/>
        <v>1900-01</v>
      </c>
      <c r="K515" s="11"/>
      <c r="L515" s="11"/>
      <c r="M515" s="36"/>
    </row>
    <row r="516" spans="7:13" ht="15.75" customHeight="1" x14ac:dyDescent="0.2">
      <c r="G516" s="34">
        <f>'Black (Cleaned)'!G515</f>
        <v>45148.894720569355</v>
      </c>
      <c r="H516" s="27">
        <f>'Black (Cleaned)'!Q515</f>
        <v>1790</v>
      </c>
      <c r="I516" s="11" t="str">
        <f t="shared" ref="I516:I770" si="6">TEXT(G516, "YYYY-MM")</f>
        <v>2023-08</v>
      </c>
      <c r="J516" s="11" t="str">
        <f t="shared" ref="J516:J770" si="7">TEXT(M516, "YYYY-MM")</f>
        <v>1900-01</v>
      </c>
      <c r="K516" s="11"/>
      <c r="L516" s="11"/>
      <c r="M516" s="36"/>
    </row>
    <row r="517" spans="7:13" ht="15.75" customHeight="1" x14ac:dyDescent="0.2">
      <c r="G517" s="34">
        <f>'Black (Cleaned)'!G516</f>
        <v>45148.315866289093</v>
      </c>
      <c r="H517" s="27">
        <f>'Black (Cleaned)'!Q516</f>
        <v>1943</v>
      </c>
      <c r="I517" s="11" t="str">
        <f t="shared" si="6"/>
        <v>2023-08</v>
      </c>
      <c r="J517" s="11" t="str">
        <f t="shared" si="7"/>
        <v>1900-01</v>
      </c>
      <c r="K517" s="11"/>
      <c r="L517" s="11"/>
      <c r="M517" s="36"/>
    </row>
    <row r="518" spans="7:13" ht="15.75" customHeight="1" x14ac:dyDescent="0.2">
      <c r="G518" s="34">
        <f>'Black (Cleaned)'!G517</f>
        <v>45147.764451312869</v>
      </c>
      <c r="H518" s="27">
        <f>'Black (Cleaned)'!Q517</f>
        <v>1971</v>
      </c>
      <c r="I518" s="11" t="str">
        <f t="shared" si="6"/>
        <v>2023-08</v>
      </c>
      <c r="J518" s="11" t="str">
        <f t="shared" si="7"/>
        <v>1900-01</v>
      </c>
      <c r="K518" s="11"/>
      <c r="L518" s="11"/>
      <c r="M518" s="36"/>
    </row>
    <row r="519" spans="7:13" ht="15.75" customHeight="1" x14ac:dyDescent="0.2">
      <c r="G519" s="34">
        <f>'Black (Cleaned)'!G518</f>
        <v>45147.202560386693</v>
      </c>
      <c r="H519" s="27">
        <f>'Black (Cleaned)'!Q518</f>
        <v>1784</v>
      </c>
      <c r="I519" s="11" t="str">
        <f t="shared" si="6"/>
        <v>2023-08</v>
      </c>
      <c r="J519" s="11" t="str">
        <f t="shared" si="7"/>
        <v>1900-01</v>
      </c>
      <c r="K519" s="11"/>
      <c r="L519" s="11"/>
      <c r="M519" s="36"/>
    </row>
    <row r="520" spans="7:13" ht="15.75" customHeight="1" x14ac:dyDescent="0.2">
      <c r="G520" s="34">
        <f>'Black (Cleaned)'!G519</f>
        <v>45146.609901674718</v>
      </c>
      <c r="H520" s="27">
        <f>'Black (Cleaned)'!Q519</f>
        <v>2024</v>
      </c>
      <c r="I520" s="11" t="str">
        <f t="shared" si="6"/>
        <v>2023-08</v>
      </c>
      <c r="J520" s="11" t="str">
        <f t="shared" si="7"/>
        <v>1900-01</v>
      </c>
      <c r="K520" s="11"/>
      <c r="L520" s="11"/>
      <c r="M520" s="36"/>
    </row>
    <row r="521" spans="7:13" ht="15.75" customHeight="1" x14ac:dyDescent="0.2">
      <c r="G521" s="34">
        <f>'Black (Cleaned)'!G520</f>
        <v>45146.06928646889</v>
      </c>
      <c r="H521" s="27">
        <f>'Black (Cleaned)'!Q520</f>
        <v>2243</v>
      </c>
      <c r="I521" s="11" t="str">
        <f t="shared" si="6"/>
        <v>2023-08</v>
      </c>
      <c r="J521" s="11" t="str">
        <f t="shared" si="7"/>
        <v>1900-01</v>
      </c>
      <c r="K521" s="11"/>
      <c r="L521" s="11"/>
      <c r="M521" s="36"/>
    </row>
    <row r="522" spans="7:13" ht="15.75" customHeight="1" x14ac:dyDescent="0.2">
      <c r="G522" s="34">
        <f>'Black (Cleaned)'!G521</f>
        <v>45145.484546243562</v>
      </c>
      <c r="H522" s="27">
        <f>'Black (Cleaned)'!Q521</f>
        <v>2236</v>
      </c>
      <c r="I522" s="11" t="str">
        <f t="shared" si="6"/>
        <v>2023-08</v>
      </c>
      <c r="J522" s="11" t="str">
        <f t="shared" si="7"/>
        <v>1900-01</v>
      </c>
      <c r="K522" s="11"/>
      <c r="L522" s="11"/>
      <c r="M522" s="36"/>
    </row>
    <row r="523" spans="7:13" ht="15.75" customHeight="1" x14ac:dyDescent="0.2">
      <c r="G523" s="34">
        <f>'Black (Cleaned)'!G522</f>
        <v>45142.604470861173</v>
      </c>
      <c r="H523" s="27">
        <f>'Black (Cleaned)'!Q522</f>
        <v>1807</v>
      </c>
      <c r="I523" s="11" t="str">
        <f t="shared" si="6"/>
        <v>2023-08</v>
      </c>
      <c r="J523" s="11" t="str">
        <f t="shared" si="7"/>
        <v>1900-01</v>
      </c>
      <c r="K523" s="11"/>
      <c r="L523" s="11"/>
      <c r="M523" s="36"/>
    </row>
    <row r="524" spans="7:13" ht="15.75" customHeight="1" x14ac:dyDescent="0.2">
      <c r="G524" s="34">
        <f>'Black (Cleaned)'!G523</f>
        <v>45142.0132750845</v>
      </c>
      <c r="H524" s="27">
        <f>'Black (Cleaned)'!Q523</f>
        <v>1785</v>
      </c>
      <c r="I524" s="11" t="str">
        <f t="shared" si="6"/>
        <v>2023-08</v>
      </c>
      <c r="J524" s="11" t="str">
        <f t="shared" si="7"/>
        <v>1900-01</v>
      </c>
      <c r="K524" s="11"/>
      <c r="L524" s="11"/>
      <c r="M524" s="36"/>
    </row>
    <row r="525" spans="7:13" ht="15.75" customHeight="1" x14ac:dyDescent="0.2">
      <c r="G525" s="34">
        <f>'Black (Cleaned)'!G524</f>
        <v>45141.44110107232</v>
      </c>
      <c r="H525" s="27">
        <f>'Black (Cleaned)'!Q524</f>
        <v>1791</v>
      </c>
      <c r="I525" s="11" t="str">
        <f t="shared" si="6"/>
        <v>2023-08</v>
      </c>
      <c r="J525" s="11" t="str">
        <f t="shared" si="7"/>
        <v>1900-01</v>
      </c>
      <c r="K525" s="11"/>
      <c r="L525" s="11"/>
      <c r="M525" s="36"/>
    </row>
    <row r="526" spans="7:13" ht="15.75" customHeight="1" x14ac:dyDescent="0.2">
      <c r="G526" s="34">
        <f>'Black (Cleaned)'!G525</f>
        <v>45140.856238766377</v>
      </c>
      <c r="H526" s="27">
        <f>'Black (Cleaned)'!Q525</f>
        <v>2142</v>
      </c>
      <c r="I526" s="11" t="str">
        <f t="shared" si="6"/>
        <v>2023-08</v>
      </c>
      <c r="J526" s="11" t="str">
        <f t="shared" si="7"/>
        <v>1900-01</v>
      </c>
      <c r="K526" s="11"/>
      <c r="L526" s="11"/>
      <c r="M526" s="36"/>
    </row>
    <row r="527" spans="7:13" ht="15.75" customHeight="1" x14ac:dyDescent="0.2">
      <c r="G527" s="34">
        <f>'Black (Cleaned)'!G526</f>
        <v>45140.283657629552</v>
      </c>
      <c r="H527" s="27">
        <f>'Black (Cleaned)'!Q526</f>
        <v>1958</v>
      </c>
      <c r="I527" s="11" t="str">
        <f t="shared" si="6"/>
        <v>2023-08</v>
      </c>
      <c r="J527" s="11" t="str">
        <f t="shared" si="7"/>
        <v>1900-01</v>
      </c>
      <c r="K527" s="11"/>
      <c r="L527" s="11"/>
      <c r="M527" s="36"/>
    </row>
    <row r="528" spans="7:13" ht="15.75" customHeight="1" x14ac:dyDescent="0.2">
      <c r="G528" s="34">
        <f>'Black (Cleaned)'!G527</f>
        <v>45139.692462281004</v>
      </c>
      <c r="H528" s="27">
        <f>'Black (Cleaned)'!Q527</f>
        <v>2121</v>
      </c>
      <c r="I528" s="11" t="str">
        <f t="shared" si="6"/>
        <v>2023-08</v>
      </c>
      <c r="J528" s="11" t="str">
        <f t="shared" si="7"/>
        <v>1900-01</v>
      </c>
      <c r="K528" s="11"/>
      <c r="L528" s="11"/>
      <c r="M528" s="36"/>
    </row>
    <row r="529" spans="7:13" ht="15.75" customHeight="1" x14ac:dyDescent="0.2">
      <c r="G529" s="34">
        <f>'Black (Cleaned)'!G528</f>
        <v>45139.129054271856</v>
      </c>
      <c r="H529" s="27">
        <f>'Black (Cleaned)'!Q528</f>
        <v>2231</v>
      </c>
      <c r="I529" s="11" t="str">
        <f t="shared" si="6"/>
        <v>2023-08</v>
      </c>
      <c r="J529" s="11" t="str">
        <f t="shared" si="7"/>
        <v>1900-01</v>
      </c>
      <c r="K529" s="11"/>
      <c r="L529" s="11"/>
      <c r="M529" s="36"/>
    </row>
    <row r="530" spans="7:13" ht="15.75" customHeight="1" x14ac:dyDescent="0.2">
      <c r="G530" s="34">
        <f>'Black (Cleaned)'!G529</f>
        <v>45138.54783008674</v>
      </c>
      <c r="H530" s="27">
        <f>'Black (Cleaned)'!Q529</f>
        <v>2109</v>
      </c>
      <c r="I530" s="11" t="str">
        <f t="shared" si="6"/>
        <v>2023-07</v>
      </c>
      <c r="J530" s="11" t="str">
        <f t="shared" si="7"/>
        <v>1900-01</v>
      </c>
      <c r="K530" s="11"/>
      <c r="L530" s="11"/>
      <c r="M530" s="36"/>
    </row>
    <row r="531" spans="7:13" ht="15.75" customHeight="1" x14ac:dyDescent="0.2">
      <c r="G531" s="34">
        <f>'Black (Cleaned)'!G530</f>
        <v>45135.681947041514</v>
      </c>
      <c r="H531" s="27">
        <f>'Black (Cleaned)'!Q530</f>
        <v>2069</v>
      </c>
      <c r="I531" s="11" t="str">
        <f t="shared" si="6"/>
        <v>2023-07</v>
      </c>
      <c r="J531" s="11" t="str">
        <f t="shared" si="7"/>
        <v>1900-01</v>
      </c>
      <c r="K531" s="11"/>
      <c r="L531" s="11"/>
      <c r="M531" s="36"/>
    </row>
    <row r="532" spans="7:13" ht="15.75" customHeight="1" x14ac:dyDescent="0.2">
      <c r="G532" s="34">
        <f>'Black (Cleaned)'!G531</f>
        <v>45135.085682113066</v>
      </c>
      <c r="H532" s="27">
        <f>'Black (Cleaned)'!Q531</f>
        <v>2018</v>
      </c>
      <c r="I532" s="11" t="str">
        <f t="shared" si="6"/>
        <v>2023-07</v>
      </c>
      <c r="J532" s="11" t="str">
        <f t="shared" si="7"/>
        <v>1900-01</v>
      </c>
      <c r="K532" s="11"/>
      <c r="L532" s="11"/>
      <c r="M532" s="36"/>
    </row>
    <row r="533" spans="7:13" ht="15.75" customHeight="1" x14ac:dyDescent="0.2">
      <c r="G533" s="34">
        <f>'Black (Cleaned)'!G532</f>
        <v>45134.492712796928</v>
      </c>
      <c r="H533" s="27">
        <f>'Black (Cleaned)'!Q532</f>
        <v>1938</v>
      </c>
      <c r="I533" s="11" t="str">
        <f t="shared" si="6"/>
        <v>2023-07</v>
      </c>
      <c r="J533" s="11" t="str">
        <f t="shared" si="7"/>
        <v>1900-01</v>
      </c>
      <c r="K533" s="11"/>
      <c r="L533" s="11"/>
      <c r="M533" s="36"/>
    </row>
    <row r="534" spans="7:13" ht="15.75" customHeight="1" x14ac:dyDescent="0.2">
      <c r="G534" s="34">
        <f>'Black (Cleaned)'!G533</f>
        <v>45133.888748593447</v>
      </c>
      <c r="H534" s="27">
        <f>'Black (Cleaned)'!Q533</f>
        <v>2171</v>
      </c>
      <c r="I534" s="11" t="str">
        <f t="shared" si="6"/>
        <v>2023-07</v>
      </c>
      <c r="J534" s="11" t="str">
        <f t="shared" si="7"/>
        <v>1900-01</v>
      </c>
      <c r="K534" s="11"/>
      <c r="L534" s="11"/>
      <c r="M534" s="36"/>
    </row>
    <row r="535" spans="7:13" ht="15.75" customHeight="1" x14ac:dyDescent="0.2">
      <c r="G535" s="34">
        <f>'Black (Cleaned)'!G534</f>
        <v>45133.360010524935</v>
      </c>
      <c r="H535" s="27">
        <f>'Black (Cleaned)'!Q534</f>
        <v>1900</v>
      </c>
      <c r="I535" s="11" t="str">
        <f t="shared" si="6"/>
        <v>2023-07</v>
      </c>
      <c r="J535" s="11" t="str">
        <f t="shared" si="7"/>
        <v>1900-01</v>
      </c>
      <c r="K535" s="11"/>
      <c r="L535" s="11"/>
      <c r="M535" s="36"/>
    </row>
    <row r="536" spans="7:13" ht="15.75" customHeight="1" x14ac:dyDescent="0.2">
      <c r="G536" s="34">
        <f>'Black (Cleaned)'!G535</f>
        <v>45132.81014272583</v>
      </c>
      <c r="H536" s="27">
        <f>'Black (Cleaned)'!Q535</f>
        <v>2151</v>
      </c>
      <c r="I536" s="11" t="str">
        <f t="shared" si="6"/>
        <v>2023-07</v>
      </c>
      <c r="J536" s="11" t="str">
        <f t="shared" si="7"/>
        <v>1900-01</v>
      </c>
      <c r="K536" s="11"/>
      <c r="L536" s="11"/>
      <c r="M536" s="36"/>
    </row>
    <row r="537" spans="7:13" ht="15.75" customHeight="1" x14ac:dyDescent="0.2">
      <c r="G537" s="34">
        <f>'Black (Cleaned)'!G536</f>
        <v>45132.226451496696</v>
      </c>
      <c r="H537" s="27">
        <f>'Black (Cleaned)'!Q536</f>
        <v>1936</v>
      </c>
      <c r="I537" s="11" t="str">
        <f t="shared" si="6"/>
        <v>2023-07</v>
      </c>
      <c r="J537" s="11" t="str">
        <f t="shared" si="7"/>
        <v>1900-01</v>
      </c>
      <c r="K537" s="11"/>
      <c r="L537" s="11"/>
      <c r="M537" s="36"/>
    </row>
    <row r="538" spans="7:13" ht="15.75" customHeight="1" x14ac:dyDescent="0.2">
      <c r="G538" s="34">
        <f>'Black (Cleaned)'!G537</f>
        <v>45131.683479794818</v>
      </c>
      <c r="H538" s="27">
        <f>'Black (Cleaned)'!Q537</f>
        <v>2049</v>
      </c>
      <c r="I538" s="11" t="str">
        <f t="shared" si="6"/>
        <v>2023-07</v>
      </c>
      <c r="J538" s="11" t="str">
        <f t="shared" si="7"/>
        <v>1900-01</v>
      </c>
      <c r="K538" s="11"/>
      <c r="L538" s="11"/>
      <c r="M538" s="36"/>
    </row>
    <row r="539" spans="7:13" ht="15.75" customHeight="1" x14ac:dyDescent="0.2">
      <c r="G539" s="34">
        <f>'Black (Cleaned)'!G538</f>
        <v>45131.086636608023</v>
      </c>
      <c r="H539" s="27">
        <f>'Black (Cleaned)'!Q538</f>
        <v>1931</v>
      </c>
      <c r="I539" s="11" t="str">
        <f t="shared" si="6"/>
        <v>2023-07</v>
      </c>
      <c r="J539" s="11" t="str">
        <f t="shared" si="7"/>
        <v>1900-01</v>
      </c>
      <c r="K539" s="11"/>
      <c r="L539" s="11"/>
      <c r="M539" s="36"/>
    </row>
    <row r="540" spans="7:13" ht="15.75" customHeight="1" x14ac:dyDescent="0.2">
      <c r="G540" s="34">
        <f>'Black (Cleaned)'!G539</f>
        <v>45128.897171063014</v>
      </c>
      <c r="H540" s="27">
        <f>'Black (Cleaned)'!Q539</f>
        <v>1753</v>
      </c>
      <c r="I540" s="11" t="str">
        <f t="shared" si="6"/>
        <v>2023-07</v>
      </c>
      <c r="J540" s="11" t="str">
        <f t="shared" si="7"/>
        <v>1900-01</v>
      </c>
      <c r="K540" s="11"/>
      <c r="L540" s="11"/>
      <c r="M540" s="36"/>
    </row>
    <row r="541" spans="7:13" ht="15.75" customHeight="1" x14ac:dyDescent="0.2">
      <c r="G541" s="34">
        <f>'Black (Cleaned)'!G540</f>
        <v>45128.350417154754</v>
      </c>
      <c r="H541" s="27">
        <f>'Black (Cleaned)'!Q540</f>
        <v>1833</v>
      </c>
      <c r="I541" s="11" t="str">
        <f t="shared" si="6"/>
        <v>2023-07</v>
      </c>
      <c r="J541" s="11" t="str">
        <f t="shared" si="7"/>
        <v>1900-01</v>
      </c>
      <c r="K541" s="11"/>
      <c r="L541" s="11"/>
      <c r="M541" s="36"/>
    </row>
    <row r="542" spans="7:13" ht="15.75" customHeight="1" x14ac:dyDescent="0.2">
      <c r="G542" s="34">
        <f>'Black (Cleaned)'!G541</f>
        <v>45127.810656455644</v>
      </c>
      <c r="H542" s="27">
        <f>'Black (Cleaned)'!Q541</f>
        <v>2109</v>
      </c>
      <c r="I542" s="11" t="str">
        <f t="shared" si="6"/>
        <v>2023-07</v>
      </c>
      <c r="J542" s="11" t="str">
        <f t="shared" si="7"/>
        <v>1900-01</v>
      </c>
      <c r="K542" s="11"/>
      <c r="L542" s="11"/>
      <c r="M542" s="36"/>
    </row>
    <row r="543" spans="7:13" ht="15.75" customHeight="1" x14ac:dyDescent="0.2">
      <c r="G543" s="34">
        <f>'Black (Cleaned)'!G542</f>
        <v>45127.264350632293</v>
      </c>
      <c r="H543" s="27">
        <f>'Black (Cleaned)'!Q542</f>
        <v>2057</v>
      </c>
      <c r="I543" s="11" t="str">
        <f t="shared" si="6"/>
        <v>2023-07</v>
      </c>
      <c r="J543" s="11" t="str">
        <f t="shared" si="7"/>
        <v>1900-01</v>
      </c>
      <c r="K543" s="11"/>
      <c r="L543" s="11"/>
      <c r="M543" s="36"/>
    </row>
    <row r="544" spans="7:13" ht="15.75" customHeight="1" x14ac:dyDescent="0.2">
      <c r="G544" s="34">
        <f>'Black (Cleaned)'!G543</f>
        <v>45126.70611233847</v>
      </c>
      <c r="H544" s="27">
        <f>'Black (Cleaned)'!Q543</f>
        <v>1949</v>
      </c>
      <c r="I544" s="11" t="str">
        <f t="shared" si="6"/>
        <v>2023-07</v>
      </c>
      <c r="J544" s="11" t="str">
        <f t="shared" si="7"/>
        <v>1900-01</v>
      </c>
      <c r="K544" s="11"/>
      <c r="L544" s="11"/>
      <c r="M544" s="36"/>
    </row>
    <row r="545" spans="7:13" ht="15.75" customHeight="1" x14ac:dyDescent="0.2">
      <c r="G545" s="34">
        <f>'Black (Cleaned)'!G544</f>
        <v>45126.108783973294</v>
      </c>
      <c r="H545" s="27">
        <f>'Black (Cleaned)'!Q544</f>
        <v>1776</v>
      </c>
      <c r="I545" s="11" t="str">
        <f t="shared" si="6"/>
        <v>2023-07</v>
      </c>
      <c r="J545" s="11" t="str">
        <f t="shared" si="7"/>
        <v>1900-01</v>
      </c>
      <c r="K545" s="11"/>
      <c r="L545" s="11"/>
      <c r="M545" s="36"/>
    </row>
    <row r="546" spans="7:13" ht="15.75" customHeight="1" x14ac:dyDescent="0.2">
      <c r="G546" s="34">
        <f>'Black (Cleaned)'!G545</f>
        <v>45125.553032672942</v>
      </c>
      <c r="H546" s="27">
        <f>'Black (Cleaned)'!Q545</f>
        <v>1840</v>
      </c>
      <c r="I546" s="11" t="str">
        <f t="shared" si="6"/>
        <v>2023-07</v>
      </c>
      <c r="J546" s="11" t="str">
        <f t="shared" si="7"/>
        <v>1900-01</v>
      </c>
      <c r="K546" s="11"/>
      <c r="L546" s="11"/>
      <c r="M546" s="36"/>
    </row>
    <row r="547" spans="7:13" ht="15.75" customHeight="1" x14ac:dyDescent="0.2">
      <c r="G547" s="34">
        <f>'Black (Cleaned)'!G546</f>
        <v>45124.94307549455</v>
      </c>
      <c r="H547" s="27">
        <f>'Black (Cleaned)'!Q546</f>
        <v>1945</v>
      </c>
      <c r="I547" s="11" t="str">
        <f t="shared" si="6"/>
        <v>2023-07</v>
      </c>
      <c r="J547" s="11" t="str">
        <f t="shared" si="7"/>
        <v>1900-01</v>
      </c>
      <c r="K547" s="11"/>
      <c r="L547" s="11"/>
      <c r="M547" s="36"/>
    </row>
    <row r="548" spans="7:13" ht="15.75" customHeight="1" x14ac:dyDescent="0.2">
      <c r="G548" s="34">
        <f>'Black (Cleaned)'!G547</f>
        <v>45124.41254090803</v>
      </c>
      <c r="H548" s="27">
        <f>'Black (Cleaned)'!Q547</f>
        <v>1843</v>
      </c>
      <c r="I548" s="11" t="str">
        <f t="shared" si="6"/>
        <v>2023-07</v>
      </c>
      <c r="J548" s="11" t="str">
        <f t="shared" si="7"/>
        <v>1900-01</v>
      </c>
      <c r="K548" s="11"/>
      <c r="L548" s="11"/>
      <c r="M548" s="36"/>
    </row>
    <row r="549" spans="7:13" ht="15.75" customHeight="1" x14ac:dyDescent="0.2">
      <c r="G549" s="34">
        <f>'Black (Cleaned)'!G548</f>
        <v>45121.664430597477</v>
      </c>
      <c r="H549" s="27">
        <f>'Black (Cleaned)'!Q548</f>
        <v>2154</v>
      </c>
      <c r="I549" s="11" t="str">
        <f t="shared" si="6"/>
        <v>2023-07</v>
      </c>
      <c r="J549" s="11" t="str">
        <f t="shared" si="7"/>
        <v>1900-01</v>
      </c>
      <c r="K549" s="11"/>
      <c r="L549" s="11"/>
      <c r="M549" s="36"/>
    </row>
    <row r="550" spans="7:13" ht="15.75" customHeight="1" x14ac:dyDescent="0.2">
      <c r="G550" s="34">
        <f>'Black (Cleaned)'!G549</f>
        <v>45121.07253001869</v>
      </c>
      <c r="H550" s="27">
        <f>'Black (Cleaned)'!Q549</f>
        <v>1939</v>
      </c>
      <c r="I550" s="11" t="str">
        <f t="shared" si="6"/>
        <v>2023-07</v>
      </c>
      <c r="J550" s="11" t="str">
        <f t="shared" si="7"/>
        <v>1900-01</v>
      </c>
      <c r="K550" s="11"/>
      <c r="L550" s="11"/>
      <c r="M550" s="36"/>
    </row>
    <row r="551" spans="7:13" ht="15.75" customHeight="1" x14ac:dyDescent="0.2">
      <c r="G551" s="34">
        <f>'Black (Cleaned)'!G550</f>
        <v>45120.467578363132</v>
      </c>
      <c r="H551" s="27">
        <f>'Black (Cleaned)'!Q550</f>
        <v>2141</v>
      </c>
      <c r="I551" s="11" t="str">
        <f t="shared" si="6"/>
        <v>2023-07</v>
      </c>
      <c r="J551" s="11" t="str">
        <f t="shared" si="7"/>
        <v>1900-01</v>
      </c>
      <c r="K551" s="11"/>
      <c r="L551" s="11"/>
      <c r="M551" s="36"/>
    </row>
    <row r="552" spans="7:13" ht="15.75" customHeight="1" x14ac:dyDescent="0.2">
      <c r="G552" s="34">
        <f>'Black (Cleaned)'!G551</f>
        <v>45119.861980132897</v>
      </c>
      <c r="H552" s="27">
        <f>'Black (Cleaned)'!Q551</f>
        <v>2053</v>
      </c>
      <c r="I552" s="11" t="str">
        <f t="shared" si="6"/>
        <v>2023-07</v>
      </c>
      <c r="J552" s="11" t="str">
        <f t="shared" si="7"/>
        <v>1900-01</v>
      </c>
      <c r="K552" s="11"/>
      <c r="L552" s="11"/>
      <c r="M552" s="36"/>
    </row>
    <row r="553" spans="7:13" ht="15.75" customHeight="1" x14ac:dyDescent="0.2">
      <c r="G553" s="34">
        <f>'Black (Cleaned)'!G552</f>
        <v>45119.266548142426</v>
      </c>
      <c r="H553" s="27">
        <f>'Black (Cleaned)'!Q552</f>
        <v>1902</v>
      </c>
      <c r="I553" s="11" t="str">
        <f t="shared" si="6"/>
        <v>2023-07</v>
      </c>
      <c r="J553" s="11" t="str">
        <f t="shared" si="7"/>
        <v>1900-01</v>
      </c>
      <c r="K553" s="11"/>
      <c r="L553" s="11"/>
      <c r="M553" s="36"/>
    </row>
    <row r="554" spans="7:13" ht="15.75" customHeight="1" x14ac:dyDescent="0.2">
      <c r="G554" s="34">
        <f>'Black (Cleaned)'!G553</f>
        <v>45118.707137374891</v>
      </c>
      <c r="H554" s="27">
        <f>'Black (Cleaned)'!Q553</f>
        <v>2026</v>
      </c>
      <c r="I554" s="11" t="str">
        <f t="shared" si="6"/>
        <v>2023-07</v>
      </c>
      <c r="J554" s="11" t="str">
        <f t="shared" si="7"/>
        <v>1900-01</v>
      </c>
      <c r="K554" s="11"/>
      <c r="L554" s="11"/>
      <c r="M554" s="36"/>
    </row>
    <row r="555" spans="7:13" ht="15.75" customHeight="1" x14ac:dyDescent="0.2">
      <c r="G555" s="34">
        <f>'Black (Cleaned)'!G554</f>
        <v>45118.105953596911</v>
      </c>
      <c r="H555" s="27">
        <f>'Black (Cleaned)'!Q554</f>
        <v>1848</v>
      </c>
      <c r="I555" s="11" t="str">
        <f t="shared" si="6"/>
        <v>2023-07</v>
      </c>
      <c r="J555" s="11" t="str">
        <f t="shared" si="7"/>
        <v>1900-01</v>
      </c>
      <c r="K555" s="11"/>
      <c r="L555" s="11"/>
      <c r="M555" s="36"/>
    </row>
    <row r="556" spans="7:13" ht="15.75" customHeight="1" x14ac:dyDescent="0.2">
      <c r="G556" s="34">
        <f>'Black (Cleaned)'!G555</f>
        <v>45117.547677960683</v>
      </c>
      <c r="H556" s="27">
        <f>'Black (Cleaned)'!Q555</f>
        <v>2043</v>
      </c>
      <c r="I556" s="11" t="str">
        <f t="shared" si="6"/>
        <v>2023-07</v>
      </c>
      <c r="J556" s="11" t="str">
        <f t="shared" si="7"/>
        <v>1900-01</v>
      </c>
      <c r="K556" s="11"/>
      <c r="L556" s="11"/>
      <c r="M556" s="36"/>
    </row>
    <row r="557" spans="7:13" ht="15.75" customHeight="1" x14ac:dyDescent="0.2">
      <c r="G557" s="34">
        <f>'Black (Cleaned)'!G556</f>
        <v>45114.707739173602</v>
      </c>
      <c r="H557" s="27">
        <f>'Black (Cleaned)'!Q556</f>
        <v>2355</v>
      </c>
      <c r="I557" s="11" t="str">
        <f t="shared" si="6"/>
        <v>2023-07</v>
      </c>
      <c r="J557" s="11" t="str">
        <f t="shared" si="7"/>
        <v>1900-01</v>
      </c>
      <c r="K557" s="11"/>
      <c r="L557" s="11"/>
      <c r="M557" s="36"/>
    </row>
    <row r="558" spans="7:13" ht="15.75" customHeight="1" x14ac:dyDescent="0.2">
      <c r="G558" s="34">
        <f>'Black (Cleaned)'!G557</f>
        <v>45114.159760709234</v>
      </c>
      <c r="H558" s="27">
        <f>'Black (Cleaned)'!Q557</f>
        <v>2189</v>
      </c>
      <c r="I558" s="11" t="str">
        <f t="shared" si="6"/>
        <v>2023-07</v>
      </c>
      <c r="J558" s="11" t="str">
        <f t="shared" si="7"/>
        <v>1900-01</v>
      </c>
      <c r="K558" s="11"/>
      <c r="L558" s="11"/>
      <c r="M558" s="36"/>
    </row>
    <row r="559" spans="7:13" ht="15.75" customHeight="1" x14ac:dyDescent="0.2">
      <c r="G559" s="34">
        <f>'Black (Cleaned)'!G558</f>
        <v>45113.564339033263</v>
      </c>
      <c r="H559" s="27">
        <f>'Black (Cleaned)'!Q558</f>
        <v>2059</v>
      </c>
      <c r="I559" s="11" t="str">
        <f t="shared" si="6"/>
        <v>2023-07</v>
      </c>
      <c r="J559" s="11" t="str">
        <f t="shared" si="7"/>
        <v>1900-01</v>
      </c>
      <c r="K559" s="11"/>
      <c r="L559" s="11"/>
      <c r="M559" s="36"/>
    </row>
    <row r="560" spans="7:13" ht="15.75" customHeight="1" x14ac:dyDescent="0.2">
      <c r="G560" s="34">
        <f>'Black (Cleaned)'!G559</f>
        <v>45113.013909358284</v>
      </c>
      <c r="H560" s="27">
        <f>'Black (Cleaned)'!Q559</f>
        <v>2427</v>
      </c>
      <c r="I560" s="11" t="str">
        <f t="shared" si="6"/>
        <v>2023-07</v>
      </c>
      <c r="J560" s="11" t="str">
        <f t="shared" si="7"/>
        <v>1900-01</v>
      </c>
      <c r="K560" s="11"/>
      <c r="L560" s="11"/>
      <c r="M560" s="36"/>
    </row>
    <row r="561" spans="7:13" ht="15.75" customHeight="1" x14ac:dyDescent="0.2">
      <c r="G561" s="34">
        <f>'Black (Cleaned)'!G560</f>
        <v>45112.425648160584</v>
      </c>
      <c r="H561" s="27">
        <f>'Black (Cleaned)'!Q560</f>
        <v>2131</v>
      </c>
      <c r="I561" s="11" t="str">
        <f t="shared" si="6"/>
        <v>2023-07</v>
      </c>
      <c r="J561" s="11" t="str">
        <f t="shared" si="7"/>
        <v>1900-01</v>
      </c>
      <c r="K561" s="11"/>
      <c r="L561" s="11"/>
      <c r="M561" s="36"/>
    </row>
    <row r="562" spans="7:13" ht="15.75" customHeight="1" x14ac:dyDescent="0.2">
      <c r="G562" s="34">
        <f>'Black (Cleaned)'!G561</f>
        <v>45111.855253420923</v>
      </c>
      <c r="H562" s="27">
        <f>'Black (Cleaned)'!Q561</f>
        <v>2039</v>
      </c>
      <c r="I562" s="11" t="str">
        <f t="shared" si="6"/>
        <v>2023-07</v>
      </c>
      <c r="J562" s="11" t="str">
        <f t="shared" si="7"/>
        <v>1900-01</v>
      </c>
      <c r="K562" s="11"/>
      <c r="L562" s="11"/>
      <c r="M562" s="36"/>
    </row>
    <row r="563" spans="7:13" ht="15.75" customHeight="1" x14ac:dyDescent="0.2">
      <c r="G563" s="34">
        <f>'Black (Cleaned)'!G562</f>
        <v>45111.309055463913</v>
      </c>
      <c r="H563" s="27">
        <f>'Black (Cleaned)'!Q562</f>
        <v>2227</v>
      </c>
      <c r="I563" s="11" t="str">
        <f t="shared" si="6"/>
        <v>2023-07</v>
      </c>
      <c r="J563" s="11" t="str">
        <f t="shared" si="7"/>
        <v>1900-01</v>
      </c>
      <c r="K563" s="11"/>
      <c r="L563" s="11"/>
      <c r="M563" s="36"/>
    </row>
    <row r="564" spans="7:13" ht="15.75" customHeight="1" x14ac:dyDescent="0.2">
      <c r="G564" s="34">
        <f>'Black (Cleaned)'!G563</f>
        <v>45110.718952476287</v>
      </c>
      <c r="H564" s="27">
        <f>'Black (Cleaned)'!Q563</f>
        <v>2160</v>
      </c>
      <c r="I564" s="11" t="str">
        <f t="shared" si="6"/>
        <v>2023-07</v>
      </c>
      <c r="J564" s="11" t="str">
        <f t="shared" si="7"/>
        <v>1900-01</v>
      </c>
      <c r="K564" s="11"/>
      <c r="L564" s="11"/>
      <c r="M564" s="36"/>
    </row>
    <row r="565" spans="7:13" ht="15.75" customHeight="1" x14ac:dyDescent="0.2">
      <c r="G565" s="34">
        <f>'Black (Cleaned)'!G564</f>
        <v>45110.127970362162</v>
      </c>
      <c r="H565" s="27">
        <f>'Black (Cleaned)'!Q564</f>
        <v>2262</v>
      </c>
      <c r="I565" s="11" t="str">
        <f t="shared" si="6"/>
        <v>2023-07</v>
      </c>
      <c r="J565" s="11" t="str">
        <f t="shared" si="7"/>
        <v>1900-01</v>
      </c>
      <c r="K565" s="11"/>
      <c r="L565" s="11"/>
      <c r="M565" s="36"/>
    </row>
    <row r="566" spans="7:13" ht="15.75" customHeight="1" x14ac:dyDescent="0.2">
      <c r="G566" s="34">
        <f>'Black (Cleaned)'!G565</f>
        <v>45107.8312636474</v>
      </c>
      <c r="H566" s="27">
        <f>'Black (Cleaned)'!Q565</f>
        <v>2477</v>
      </c>
      <c r="I566" s="11" t="str">
        <f t="shared" si="6"/>
        <v>2023-06</v>
      </c>
      <c r="J566" s="11" t="str">
        <f t="shared" si="7"/>
        <v>1900-01</v>
      </c>
      <c r="K566" s="11"/>
      <c r="L566" s="11"/>
      <c r="M566" s="36"/>
    </row>
    <row r="567" spans="7:13" ht="15.75" customHeight="1" x14ac:dyDescent="0.2">
      <c r="G567" s="34">
        <f>'Black (Cleaned)'!G566</f>
        <v>45107.220151428926</v>
      </c>
      <c r="H567" s="27">
        <f>'Black (Cleaned)'!Q566</f>
        <v>2112</v>
      </c>
      <c r="I567" s="11" t="str">
        <f t="shared" si="6"/>
        <v>2023-06</v>
      </c>
      <c r="J567" s="11" t="str">
        <f t="shared" si="7"/>
        <v>1900-01</v>
      </c>
      <c r="K567" s="11"/>
      <c r="L567" s="11"/>
      <c r="M567" s="36"/>
    </row>
    <row r="568" spans="7:13" ht="15.75" customHeight="1" x14ac:dyDescent="0.2">
      <c r="G568" s="34">
        <f>'Black (Cleaned)'!G567</f>
        <v>45106.687207198811</v>
      </c>
      <c r="H568" s="27">
        <f>'Black (Cleaned)'!Q567</f>
        <v>2275</v>
      </c>
      <c r="I568" s="11" t="str">
        <f t="shared" si="6"/>
        <v>2023-06</v>
      </c>
      <c r="J568" s="11" t="str">
        <f t="shared" si="7"/>
        <v>1900-01</v>
      </c>
      <c r="K568" s="11"/>
      <c r="L568" s="11"/>
      <c r="M568" s="36"/>
    </row>
    <row r="569" spans="7:13" ht="15.75" customHeight="1" x14ac:dyDescent="0.2">
      <c r="G569" s="34">
        <f>'Black (Cleaned)'!G568</f>
        <v>45106.093870765893</v>
      </c>
      <c r="H569" s="27">
        <f>'Black (Cleaned)'!Q568</f>
        <v>2630</v>
      </c>
      <c r="I569" s="11" t="str">
        <f t="shared" si="6"/>
        <v>2023-06</v>
      </c>
      <c r="J569" s="11" t="str">
        <f t="shared" si="7"/>
        <v>1900-01</v>
      </c>
      <c r="K569" s="11"/>
      <c r="L569" s="11"/>
      <c r="M569" s="36"/>
    </row>
    <row r="570" spans="7:13" ht="15.75" customHeight="1" x14ac:dyDescent="0.2">
      <c r="G570" s="34">
        <f>'Black (Cleaned)'!G569</f>
        <v>45105.552251557514</v>
      </c>
      <c r="H570" s="27">
        <f>'Black (Cleaned)'!Q569</f>
        <v>2308</v>
      </c>
      <c r="I570" s="11" t="str">
        <f t="shared" si="6"/>
        <v>2023-06</v>
      </c>
      <c r="J570" s="11" t="str">
        <f t="shared" si="7"/>
        <v>1900-01</v>
      </c>
      <c r="K570" s="11"/>
      <c r="L570" s="11"/>
      <c r="M570" s="36"/>
    </row>
    <row r="571" spans="7:13" ht="15.75" customHeight="1" x14ac:dyDescent="0.2">
      <c r="G571" s="34">
        <f>'Black (Cleaned)'!G570</f>
        <v>45104.993935571656</v>
      </c>
      <c r="H571" s="27">
        <f>'Black (Cleaned)'!Q570</f>
        <v>2220</v>
      </c>
      <c r="I571" s="11" t="str">
        <f t="shared" si="6"/>
        <v>2023-06</v>
      </c>
      <c r="J571" s="11" t="str">
        <f t="shared" si="7"/>
        <v>1900-01</v>
      </c>
      <c r="K571" s="11"/>
      <c r="L571" s="11"/>
      <c r="M571" s="36"/>
    </row>
    <row r="572" spans="7:13" ht="15.75" customHeight="1" x14ac:dyDescent="0.2">
      <c r="G572" s="34">
        <f>'Black (Cleaned)'!G571</f>
        <v>45104.446645373922</v>
      </c>
      <c r="H572" s="27">
        <f>'Black (Cleaned)'!Q571</f>
        <v>2484</v>
      </c>
      <c r="I572" s="11" t="str">
        <f t="shared" si="6"/>
        <v>2023-06</v>
      </c>
      <c r="J572" s="11" t="str">
        <f t="shared" si="7"/>
        <v>1900-01</v>
      </c>
      <c r="K572" s="11"/>
      <c r="L572" s="11"/>
      <c r="M572" s="36"/>
    </row>
    <row r="573" spans="7:13" ht="15.75" customHeight="1" x14ac:dyDescent="0.2">
      <c r="G573" s="34">
        <f>'Black (Cleaned)'!G572</f>
        <v>45103.857559406424</v>
      </c>
      <c r="H573" s="27">
        <f>'Black (Cleaned)'!Q572</f>
        <v>2616</v>
      </c>
      <c r="I573" s="11" t="str">
        <f t="shared" si="6"/>
        <v>2023-06</v>
      </c>
      <c r="J573" s="11" t="str">
        <f t="shared" si="7"/>
        <v>1900-01</v>
      </c>
      <c r="K573" s="11"/>
      <c r="L573" s="11"/>
      <c r="M573" s="36"/>
    </row>
    <row r="574" spans="7:13" ht="15.75" customHeight="1" x14ac:dyDescent="0.2">
      <c r="G574" s="34">
        <f>'Black (Cleaned)'!G573</f>
        <v>45103.296907951546</v>
      </c>
      <c r="H574" s="27">
        <f>'Black (Cleaned)'!Q573</f>
        <v>2538</v>
      </c>
      <c r="I574" s="11" t="str">
        <f t="shared" si="6"/>
        <v>2023-06</v>
      </c>
      <c r="J574" s="11" t="str">
        <f t="shared" si="7"/>
        <v>1900-01</v>
      </c>
      <c r="K574" s="11"/>
      <c r="L574" s="11"/>
      <c r="M574" s="36"/>
    </row>
    <row r="575" spans="7:13" ht="15.75" customHeight="1" x14ac:dyDescent="0.2">
      <c r="G575" s="34">
        <f>'Black (Cleaned)'!G574</f>
        <v>45100.426140266893</v>
      </c>
      <c r="H575" s="27">
        <f>'Black (Cleaned)'!Q574</f>
        <v>2754</v>
      </c>
      <c r="I575" s="11" t="str">
        <f t="shared" si="6"/>
        <v>2023-06</v>
      </c>
      <c r="J575" s="11" t="str">
        <f t="shared" si="7"/>
        <v>1900-01</v>
      </c>
      <c r="K575" s="11"/>
      <c r="L575" s="11"/>
      <c r="M575" s="36"/>
    </row>
    <row r="576" spans="7:13" ht="15.75" customHeight="1" x14ac:dyDescent="0.2">
      <c r="G576" s="34">
        <f>'Black (Cleaned)'!G575</f>
        <v>45099.84982750679</v>
      </c>
      <c r="H576" s="27">
        <f>'Black (Cleaned)'!Q575</f>
        <v>2536</v>
      </c>
      <c r="I576" s="11" t="str">
        <f t="shared" si="6"/>
        <v>2023-06</v>
      </c>
      <c r="J576" s="11" t="str">
        <f t="shared" si="7"/>
        <v>1900-01</v>
      </c>
      <c r="K576" s="11"/>
      <c r="L576" s="11"/>
      <c r="M576" s="36"/>
    </row>
    <row r="577" spans="7:13" ht="15.75" customHeight="1" x14ac:dyDescent="0.2">
      <c r="G577" s="34">
        <f>'Black (Cleaned)'!G576</f>
        <v>45099.243800996162</v>
      </c>
      <c r="H577" s="27">
        <f>'Black (Cleaned)'!Q576</f>
        <v>2799</v>
      </c>
      <c r="I577" s="11" t="str">
        <f t="shared" si="6"/>
        <v>2023-06</v>
      </c>
      <c r="J577" s="11" t="str">
        <f t="shared" si="7"/>
        <v>1900-01</v>
      </c>
      <c r="K577" s="11"/>
      <c r="L577" s="11"/>
      <c r="M577" s="36"/>
    </row>
    <row r="578" spans="7:13" ht="15.75" customHeight="1" x14ac:dyDescent="0.2">
      <c r="G578" s="34">
        <f>'Black (Cleaned)'!G577</f>
        <v>45098.704971019179</v>
      </c>
      <c r="H578" s="27">
        <f>'Black (Cleaned)'!Q577</f>
        <v>2813</v>
      </c>
      <c r="I578" s="11" t="str">
        <f t="shared" si="6"/>
        <v>2023-06</v>
      </c>
      <c r="J578" s="11" t="str">
        <f t="shared" si="7"/>
        <v>1900-01</v>
      </c>
      <c r="K578" s="11"/>
      <c r="L578" s="11"/>
      <c r="M578" s="36"/>
    </row>
    <row r="579" spans="7:13" ht="15.75" customHeight="1" x14ac:dyDescent="0.2">
      <c r="G579" s="34">
        <f>'Black (Cleaned)'!G578</f>
        <v>45098.15870876424</v>
      </c>
      <c r="H579" s="27">
        <f>'Black (Cleaned)'!Q578</f>
        <v>2985</v>
      </c>
      <c r="I579" s="11" t="str">
        <f t="shared" si="6"/>
        <v>2023-06</v>
      </c>
      <c r="J579" s="11" t="str">
        <f t="shared" si="7"/>
        <v>1900-01</v>
      </c>
      <c r="K579" s="11"/>
      <c r="L579" s="11"/>
      <c r="M579" s="36"/>
    </row>
    <row r="580" spans="7:13" ht="15.75" customHeight="1" x14ac:dyDescent="0.2">
      <c r="G580" s="34">
        <f>'Black (Cleaned)'!G579</f>
        <v>45097.557214669752</v>
      </c>
      <c r="H580" s="27">
        <f>'Black (Cleaned)'!Q579</f>
        <v>2532</v>
      </c>
      <c r="I580" s="11" t="str">
        <f t="shared" si="6"/>
        <v>2023-06</v>
      </c>
      <c r="J580" s="11" t="str">
        <f t="shared" si="7"/>
        <v>1900-01</v>
      </c>
      <c r="K580" s="11"/>
      <c r="L580" s="11"/>
      <c r="M580" s="36"/>
    </row>
    <row r="581" spans="7:13" ht="15.75" customHeight="1" x14ac:dyDescent="0.2">
      <c r="G581" s="34">
        <f>'Black (Cleaned)'!G580</f>
        <v>45097.01217491275</v>
      </c>
      <c r="H581" s="27">
        <f>'Black (Cleaned)'!Q580</f>
        <v>2834</v>
      </c>
      <c r="I581" s="11" t="str">
        <f t="shared" si="6"/>
        <v>2023-06</v>
      </c>
      <c r="J581" s="11" t="str">
        <f t="shared" si="7"/>
        <v>1900-01</v>
      </c>
      <c r="K581" s="11"/>
      <c r="L581" s="11"/>
      <c r="M581" s="36"/>
    </row>
    <row r="582" spans="7:13" ht="15.75" customHeight="1" x14ac:dyDescent="0.2">
      <c r="G582" s="34">
        <f>'Black (Cleaned)'!G581</f>
        <v>45096.425421548869</v>
      </c>
      <c r="H582" s="27">
        <f>'Black (Cleaned)'!Q581</f>
        <v>2538</v>
      </c>
      <c r="I582" s="11" t="str">
        <f t="shared" si="6"/>
        <v>2023-06</v>
      </c>
      <c r="J582" s="11" t="str">
        <f t="shared" si="7"/>
        <v>1900-01</v>
      </c>
      <c r="K582" s="11"/>
      <c r="L582" s="11"/>
      <c r="M582" s="36"/>
    </row>
    <row r="583" spans="7:13" ht="15.75" customHeight="1" x14ac:dyDescent="0.2">
      <c r="G583" s="34">
        <f>'Black (Cleaned)'!G582</f>
        <v>45093.552815503193</v>
      </c>
      <c r="H583" s="27">
        <f>'Black (Cleaned)'!Q582</f>
        <v>2604</v>
      </c>
      <c r="I583" s="11" t="str">
        <f t="shared" si="6"/>
        <v>2023-06</v>
      </c>
      <c r="J583" s="11" t="str">
        <f t="shared" si="7"/>
        <v>1900-01</v>
      </c>
      <c r="K583" s="11"/>
      <c r="L583" s="11"/>
      <c r="M583" s="36"/>
    </row>
    <row r="584" spans="7:13" ht="15.75" customHeight="1" x14ac:dyDescent="0.2">
      <c r="G584" s="34">
        <f>'Black (Cleaned)'!G583</f>
        <v>45092.948600736207</v>
      </c>
      <c r="H584" s="27">
        <f>'Black (Cleaned)'!Q583</f>
        <v>2598</v>
      </c>
      <c r="I584" s="11" t="str">
        <f t="shared" si="6"/>
        <v>2023-06</v>
      </c>
      <c r="J584" s="11" t="str">
        <f t="shared" si="7"/>
        <v>1900-01</v>
      </c>
      <c r="K584" s="11"/>
      <c r="L584" s="11"/>
      <c r="M584" s="36"/>
    </row>
    <row r="585" spans="7:13" ht="15.75" customHeight="1" x14ac:dyDescent="0.2">
      <c r="G585" s="34">
        <f>'Black (Cleaned)'!G584</f>
        <v>45092.400977811441</v>
      </c>
      <c r="H585" s="27">
        <f>'Black (Cleaned)'!Q584</f>
        <v>2638</v>
      </c>
      <c r="I585" s="11" t="str">
        <f t="shared" si="6"/>
        <v>2023-06</v>
      </c>
      <c r="J585" s="11" t="str">
        <f t="shared" si="7"/>
        <v>1900-01</v>
      </c>
      <c r="K585" s="11"/>
      <c r="L585" s="11"/>
      <c r="M585" s="36"/>
    </row>
    <row r="586" spans="7:13" ht="15.75" customHeight="1" x14ac:dyDescent="0.2">
      <c r="G586" s="34">
        <f>'Black (Cleaned)'!G585</f>
        <v>45091.819682368587</v>
      </c>
      <c r="H586" s="27">
        <f>'Black (Cleaned)'!Q585</f>
        <v>2614</v>
      </c>
      <c r="I586" s="11" t="str">
        <f t="shared" si="6"/>
        <v>2023-06</v>
      </c>
      <c r="J586" s="11" t="str">
        <f t="shared" si="7"/>
        <v>1900-01</v>
      </c>
      <c r="K586" s="11"/>
      <c r="L586" s="11"/>
      <c r="M586" s="36"/>
    </row>
    <row r="587" spans="7:13" ht="15.75" customHeight="1" x14ac:dyDescent="0.2">
      <c r="G587" s="34">
        <f>'Black (Cleaned)'!G586</f>
        <v>45091.242548007562</v>
      </c>
      <c r="H587" s="27">
        <f>'Black (Cleaned)'!Q586</f>
        <v>2979</v>
      </c>
      <c r="I587" s="11" t="str">
        <f t="shared" si="6"/>
        <v>2023-06</v>
      </c>
      <c r="J587" s="11" t="str">
        <f t="shared" si="7"/>
        <v>1900-01</v>
      </c>
      <c r="K587" s="11"/>
      <c r="L587" s="11"/>
      <c r="M587" s="36"/>
    </row>
    <row r="588" spans="7:13" ht="15.75" customHeight="1" x14ac:dyDescent="0.2">
      <c r="G588" s="34">
        <f>'Black (Cleaned)'!G587</f>
        <v>45090.665982422033</v>
      </c>
      <c r="H588" s="27">
        <f>'Black (Cleaned)'!Q587</f>
        <v>3201</v>
      </c>
      <c r="I588" s="11" t="str">
        <f t="shared" si="6"/>
        <v>2023-06</v>
      </c>
      <c r="J588" s="11" t="str">
        <f t="shared" si="7"/>
        <v>1900-01</v>
      </c>
      <c r="K588" s="11"/>
      <c r="L588" s="11"/>
      <c r="M588" s="36"/>
    </row>
    <row r="589" spans="7:13" ht="15.75" customHeight="1" x14ac:dyDescent="0.2">
      <c r="G589" s="34">
        <f>'Black (Cleaned)'!G588</f>
        <v>45090.073079816888</v>
      </c>
      <c r="H589" s="27">
        <f>'Black (Cleaned)'!Q588</f>
        <v>2809</v>
      </c>
      <c r="I589" s="11" t="str">
        <f t="shared" si="6"/>
        <v>2023-06</v>
      </c>
      <c r="J589" s="11" t="str">
        <f t="shared" si="7"/>
        <v>1900-01</v>
      </c>
      <c r="K589" s="11"/>
      <c r="L589" s="11"/>
      <c r="M589" s="36"/>
    </row>
    <row r="590" spans="7:13" ht="15.75" customHeight="1" x14ac:dyDescent="0.2">
      <c r="G590" s="34">
        <f>'Black (Cleaned)'!G589</f>
        <v>45089.534327623289</v>
      </c>
      <c r="H590" s="27">
        <f>'Black (Cleaned)'!Q589</f>
        <v>2758</v>
      </c>
      <c r="I590" s="11" t="str">
        <f t="shared" si="6"/>
        <v>2023-06</v>
      </c>
      <c r="J590" s="11" t="str">
        <f t="shared" si="7"/>
        <v>1900-01</v>
      </c>
      <c r="K590" s="11"/>
      <c r="L590" s="11"/>
      <c r="M590" s="36"/>
    </row>
    <row r="591" spans="7:13" ht="15.75" customHeight="1" x14ac:dyDescent="0.2">
      <c r="G591" s="34">
        <f>'Black (Cleaned)'!G590</f>
        <v>45086.692508050663</v>
      </c>
      <c r="H591" s="27">
        <f>'Black (Cleaned)'!Q590</f>
        <v>2505</v>
      </c>
      <c r="I591" s="11" t="str">
        <f t="shared" si="6"/>
        <v>2023-06</v>
      </c>
      <c r="J591" s="11" t="str">
        <f t="shared" si="7"/>
        <v>1900-01</v>
      </c>
      <c r="K591" s="11"/>
      <c r="L591" s="11"/>
      <c r="M591" s="36"/>
    </row>
    <row r="592" spans="7:13" ht="15.75" customHeight="1" x14ac:dyDescent="0.2">
      <c r="G592" s="34">
        <f>'Black (Cleaned)'!G591</f>
        <v>45086.150011050981</v>
      </c>
      <c r="H592" s="27">
        <f>'Black (Cleaned)'!Q591</f>
        <v>3067</v>
      </c>
      <c r="I592" s="11" t="str">
        <f t="shared" si="6"/>
        <v>2023-06</v>
      </c>
      <c r="J592" s="11" t="str">
        <f t="shared" si="7"/>
        <v>1900-01</v>
      </c>
      <c r="K592" s="11"/>
      <c r="L592" s="11"/>
      <c r="M592" s="36"/>
    </row>
    <row r="593" spans="7:13" ht="15.75" customHeight="1" x14ac:dyDescent="0.2">
      <c r="G593" s="34">
        <f>'Black (Cleaned)'!G592</f>
        <v>45085.556707001611</v>
      </c>
      <c r="H593" s="27">
        <f>'Black (Cleaned)'!Q592</f>
        <v>2622</v>
      </c>
      <c r="I593" s="11" t="str">
        <f t="shared" si="6"/>
        <v>2023-06</v>
      </c>
      <c r="J593" s="11" t="str">
        <f t="shared" si="7"/>
        <v>1900-01</v>
      </c>
      <c r="K593" s="11"/>
      <c r="L593" s="11"/>
      <c r="M593" s="36"/>
    </row>
    <row r="594" spans="7:13" ht="15.75" customHeight="1" x14ac:dyDescent="0.2">
      <c r="G594" s="34">
        <f>'Black (Cleaned)'!G593</f>
        <v>45085.026211976838</v>
      </c>
      <c r="H594" s="27">
        <f>'Black (Cleaned)'!Q593</f>
        <v>3000</v>
      </c>
      <c r="I594" s="11" t="str">
        <f t="shared" si="6"/>
        <v>2023-06</v>
      </c>
      <c r="J594" s="11" t="str">
        <f t="shared" si="7"/>
        <v>1900-01</v>
      </c>
      <c r="K594" s="11"/>
      <c r="L594" s="11"/>
      <c r="M594" s="36"/>
    </row>
    <row r="595" spans="7:13" ht="15.75" customHeight="1" x14ac:dyDescent="0.2">
      <c r="G595" s="34">
        <f>'Black (Cleaned)'!G594</f>
        <v>45084.423065129078</v>
      </c>
      <c r="H595" s="27">
        <f>'Black (Cleaned)'!Q594</f>
        <v>2743</v>
      </c>
      <c r="I595" s="11" t="str">
        <f t="shared" si="6"/>
        <v>2023-06</v>
      </c>
      <c r="J595" s="11" t="str">
        <f t="shared" si="7"/>
        <v>1900-01</v>
      </c>
      <c r="K595" s="11"/>
      <c r="L595" s="11"/>
      <c r="M595" s="36"/>
    </row>
    <row r="596" spans="7:13" ht="15.75" customHeight="1" x14ac:dyDescent="0.2">
      <c r="G596" s="34">
        <f>'Black (Cleaned)'!G595</f>
        <v>45083.828585733521</v>
      </c>
      <c r="H596" s="27">
        <f>'Black (Cleaned)'!Q595</f>
        <v>2803</v>
      </c>
      <c r="I596" s="11" t="str">
        <f t="shared" si="6"/>
        <v>2023-06</v>
      </c>
      <c r="J596" s="11" t="str">
        <f t="shared" si="7"/>
        <v>1900-01</v>
      </c>
      <c r="K596" s="11"/>
      <c r="L596" s="11"/>
      <c r="M596" s="36"/>
    </row>
    <row r="597" spans="7:13" ht="15.75" customHeight="1" x14ac:dyDescent="0.2">
      <c r="G597" s="34">
        <f>'Black (Cleaned)'!G596</f>
        <v>45083.269036966223</v>
      </c>
      <c r="H597" s="27">
        <f>'Black (Cleaned)'!Q596</f>
        <v>2706</v>
      </c>
      <c r="I597" s="11" t="str">
        <f t="shared" si="6"/>
        <v>2023-06</v>
      </c>
      <c r="J597" s="11" t="str">
        <f t="shared" si="7"/>
        <v>1900-01</v>
      </c>
      <c r="K597" s="11"/>
      <c r="L597" s="11"/>
      <c r="M597" s="36"/>
    </row>
    <row r="598" spans="7:13" ht="15.75" customHeight="1" x14ac:dyDescent="0.2">
      <c r="G598" s="34">
        <f>'Black (Cleaned)'!G597</f>
        <v>45082.68856332943</v>
      </c>
      <c r="H598" s="27">
        <f>'Black (Cleaned)'!Q597</f>
        <v>2650</v>
      </c>
      <c r="I598" s="11" t="str">
        <f t="shared" si="6"/>
        <v>2023-06</v>
      </c>
      <c r="J598" s="11" t="str">
        <f t="shared" si="7"/>
        <v>1900-01</v>
      </c>
      <c r="K598" s="11"/>
      <c r="L598" s="11"/>
      <c r="M598" s="36"/>
    </row>
    <row r="599" spans="7:13" ht="15.75" customHeight="1" x14ac:dyDescent="0.2">
      <c r="G599" s="34">
        <f>'Black (Cleaned)'!G598</f>
        <v>45082.154798198178</v>
      </c>
      <c r="H599" s="27">
        <f>'Black (Cleaned)'!Q598</f>
        <v>3111</v>
      </c>
      <c r="I599" s="11" t="str">
        <f t="shared" si="6"/>
        <v>2023-06</v>
      </c>
      <c r="J599" s="11" t="str">
        <f t="shared" si="7"/>
        <v>1900-01</v>
      </c>
      <c r="K599" s="11"/>
      <c r="L599" s="11"/>
      <c r="M599" s="36"/>
    </row>
    <row r="600" spans="7:13" ht="15.75" customHeight="1" x14ac:dyDescent="0.2">
      <c r="G600" s="34">
        <f>'Black (Cleaned)'!G599</f>
        <v>45079.851193351504</v>
      </c>
      <c r="H600" s="27">
        <f>'Black (Cleaned)'!Q599</f>
        <v>3147</v>
      </c>
      <c r="I600" s="11" t="str">
        <f t="shared" si="6"/>
        <v>2023-06</v>
      </c>
      <c r="J600" s="11" t="str">
        <f t="shared" si="7"/>
        <v>1900-01</v>
      </c>
      <c r="K600" s="11"/>
      <c r="L600" s="11"/>
      <c r="M600" s="36"/>
    </row>
    <row r="601" spans="7:13" ht="15.75" customHeight="1" x14ac:dyDescent="0.2">
      <c r="G601" s="34">
        <f>'Black (Cleaned)'!G600</f>
        <v>45079.254041230379</v>
      </c>
      <c r="H601" s="27">
        <f>'Black (Cleaned)'!Q600</f>
        <v>2540</v>
      </c>
      <c r="I601" s="11" t="str">
        <f t="shared" si="6"/>
        <v>2023-06</v>
      </c>
      <c r="J601" s="11" t="str">
        <f t="shared" si="7"/>
        <v>1900-01</v>
      </c>
      <c r="K601" s="11"/>
      <c r="L601" s="11"/>
      <c r="M601" s="36"/>
    </row>
    <row r="602" spans="7:13" ht="15.75" customHeight="1" x14ac:dyDescent="0.2">
      <c r="G602" s="34">
        <f>'Black (Cleaned)'!G601</f>
        <v>45078.690622065507</v>
      </c>
      <c r="H602" s="27">
        <f>'Black (Cleaned)'!Q601</f>
        <v>2837</v>
      </c>
      <c r="I602" s="11" t="str">
        <f t="shared" si="6"/>
        <v>2023-06</v>
      </c>
      <c r="J602" s="11" t="str">
        <f t="shared" si="7"/>
        <v>1900-01</v>
      </c>
      <c r="K602" s="11"/>
      <c r="L602" s="11"/>
      <c r="M602" s="36"/>
    </row>
    <row r="603" spans="7:13" ht="15.75" customHeight="1" x14ac:dyDescent="0.2">
      <c r="G603" s="34">
        <f>'Black (Cleaned)'!G602</f>
        <v>45078.110309462492</v>
      </c>
      <c r="H603" s="27">
        <f>'Black (Cleaned)'!Q602</f>
        <v>2762</v>
      </c>
      <c r="I603" s="11" t="str">
        <f t="shared" si="6"/>
        <v>2023-06</v>
      </c>
      <c r="J603" s="11" t="str">
        <f t="shared" si="7"/>
        <v>1900-01</v>
      </c>
      <c r="K603" s="11"/>
      <c r="L603" s="11"/>
      <c r="M603" s="36"/>
    </row>
    <row r="604" spans="7:13" ht="15.75" customHeight="1" x14ac:dyDescent="0.2">
      <c r="G604" s="34">
        <f>'Black (Cleaned)'!G603</f>
        <v>45077.559218341717</v>
      </c>
      <c r="H604" s="27">
        <f>'Black (Cleaned)'!Q603</f>
        <v>2948</v>
      </c>
      <c r="I604" s="11" t="str">
        <f t="shared" si="6"/>
        <v>2023-05</v>
      </c>
      <c r="J604" s="11" t="str">
        <f t="shared" si="7"/>
        <v>1900-01</v>
      </c>
      <c r="K604" s="11"/>
      <c r="L604" s="11"/>
      <c r="M604" s="36"/>
    </row>
    <row r="605" spans="7:13" ht="15.75" customHeight="1" x14ac:dyDescent="0.2">
      <c r="G605" s="34">
        <f>'Black (Cleaned)'!G604</f>
        <v>45076.98070889416</v>
      </c>
      <c r="H605" s="27">
        <f>'Black (Cleaned)'!Q604</f>
        <v>2615</v>
      </c>
      <c r="I605" s="11" t="str">
        <f t="shared" si="6"/>
        <v>2023-05</v>
      </c>
      <c r="J605" s="11" t="str">
        <f t="shared" si="7"/>
        <v>1900-01</v>
      </c>
      <c r="K605" s="11"/>
      <c r="L605" s="11"/>
      <c r="M605" s="36"/>
    </row>
    <row r="606" spans="7:13" ht="15.75" customHeight="1" x14ac:dyDescent="0.2">
      <c r="G606" s="34">
        <f>'Black (Cleaned)'!G605</f>
        <v>45076.40045322432</v>
      </c>
      <c r="H606" s="27">
        <f>'Black (Cleaned)'!Q605</f>
        <v>2721</v>
      </c>
      <c r="I606" s="11" t="str">
        <f t="shared" si="6"/>
        <v>2023-05</v>
      </c>
      <c r="J606" s="11" t="str">
        <f t="shared" si="7"/>
        <v>1900-01</v>
      </c>
      <c r="K606" s="11"/>
      <c r="L606" s="11"/>
      <c r="M606" s="36"/>
    </row>
    <row r="607" spans="7:13" ht="15.75" customHeight="1" x14ac:dyDescent="0.2">
      <c r="G607" s="34">
        <f>'Black (Cleaned)'!G606</f>
        <v>45075.843030755641</v>
      </c>
      <c r="H607" s="27">
        <f>'Black (Cleaned)'!Q606</f>
        <v>3185</v>
      </c>
      <c r="I607" s="11" t="str">
        <f t="shared" si="6"/>
        <v>2023-05</v>
      </c>
      <c r="J607" s="11" t="str">
        <f t="shared" si="7"/>
        <v>1900-01</v>
      </c>
      <c r="K607" s="11"/>
      <c r="L607" s="11"/>
      <c r="M607" s="36"/>
    </row>
    <row r="608" spans="7:13" ht="15.75" customHeight="1" x14ac:dyDescent="0.2">
      <c r="G608" s="34">
        <f>'Black (Cleaned)'!G607</f>
        <v>45075.246506985102</v>
      </c>
      <c r="H608" s="27">
        <f>'Black (Cleaned)'!Q607</f>
        <v>2914</v>
      </c>
      <c r="I608" s="11" t="str">
        <f t="shared" si="6"/>
        <v>2023-05</v>
      </c>
      <c r="J608" s="11" t="str">
        <f t="shared" si="7"/>
        <v>1900-01</v>
      </c>
      <c r="K608" s="11"/>
      <c r="L608" s="11"/>
      <c r="M608" s="36"/>
    </row>
    <row r="609" spans="7:13" ht="15.75" customHeight="1" x14ac:dyDescent="0.2">
      <c r="G609" s="34">
        <f>'Black (Cleaned)'!G608</f>
        <v>45072.861993564366</v>
      </c>
      <c r="H609" s="27">
        <f>'Black (Cleaned)'!Q608</f>
        <v>2807</v>
      </c>
      <c r="I609" s="11" t="str">
        <f t="shared" si="6"/>
        <v>2023-05</v>
      </c>
      <c r="J609" s="11" t="str">
        <f t="shared" si="7"/>
        <v>1900-01</v>
      </c>
      <c r="K609" s="11"/>
      <c r="L609" s="11"/>
      <c r="M609" s="36"/>
    </row>
    <row r="610" spans="7:13" ht="15.75" customHeight="1" x14ac:dyDescent="0.2">
      <c r="G610" s="34">
        <f>'Black (Cleaned)'!G609</f>
        <v>45072.293849321548</v>
      </c>
      <c r="H610" s="27">
        <f>'Black (Cleaned)'!Q609</f>
        <v>3089</v>
      </c>
      <c r="I610" s="11" t="str">
        <f t="shared" si="6"/>
        <v>2023-05</v>
      </c>
      <c r="J610" s="11" t="str">
        <f t="shared" si="7"/>
        <v>1900-01</v>
      </c>
      <c r="K610" s="11"/>
      <c r="L610" s="11"/>
      <c r="M610" s="36"/>
    </row>
    <row r="611" spans="7:13" ht="15.75" customHeight="1" x14ac:dyDescent="0.2">
      <c r="G611" s="34">
        <f>'Black (Cleaned)'!G610</f>
        <v>45071.695988842883</v>
      </c>
      <c r="H611" s="27">
        <f>'Black (Cleaned)'!Q610</f>
        <v>2874</v>
      </c>
      <c r="I611" s="11" t="str">
        <f t="shared" si="6"/>
        <v>2023-05</v>
      </c>
      <c r="J611" s="11" t="str">
        <f t="shared" si="7"/>
        <v>1900-01</v>
      </c>
      <c r="K611" s="11"/>
      <c r="L611" s="11"/>
      <c r="M611" s="36"/>
    </row>
    <row r="612" spans="7:13" ht="15.75" customHeight="1" x14ac:dyDescent="0.2">
      <c r="G612" s="34">
        <f>'Black (Cleaned)'!G611</f>
        <v>45071.086883449629</v>
      </c>
      <c r="H612" s="27">
        <f>'Black (Cleaned)'!Q611</f>
        <v>2832</v>
      </c>
      <c r="I612" s="11" t="str">
        <f t="shared" si="6"/>
        <v>2023-05</v>
      </c>
      <c r="J612" s="11" t="str">
        <f t="shared" si="7"/>
        <v>1900-01</v>
      </c>
      <c r="K612" s="11"/>
      <c r="L612" s="11"/>
      <c r="M612" s="36"/>
    </row>
    <row r="613" spans="7:13" ht="15.75" customHeight="1" x14ac:dyDescent="0.2">
      <c r="G613" s="34">
        <f>'Black (Cleaned)'!G612</f>
        <v>45070.551977883173</v>
      </c>
      <c r="H613" s="27">
        <f>'Black (Cleaned)'!Q612</f>
        <v>3083</v>
      </c>
      <c r="I613" s="11" t="str">
        <f t="shared" si="6"/>
        <v>2023-05</v>
      </c>
      <c r="J613" s="11" t="str">
        <f t="shared" si="7"/>
        <v>1900-01</v>
      </c>
      <c r="K613" s="11"/>
      <c r="L613" s="11"/>
      <c r="M613" s="36"/>
    </row>
    <row r="614" spans="7:13" ht="15.75" customHeight="1" x14ac:dyDescent="0.2">
      <c r="G614" s="34">
        <f>'Black (Cleaned)'!G613</f>
        <v>45069.939851789859</v>
      </c>
      <c r="H614" s="27">
        <f>'Black (Cleaned)'!Q613</f>
        <v>3185</v>
      </c>
      <c r="I614" s="11" t="str">
        <f t="shared" si="6"/>
        <v>2023-05</v>
      </c>
      <c r="J614" s="11" t="str">
        <f t="shared" si="7"/>
        <v>1900-01</v>
      </c>
      <c r="K614" s="11"/>
      <c r="L614" s="11"/>
      <c r="M614" s="36"/>
    </row>
    <row r="615" spans="7:13" ht="15.75" customHeight="1" x14ac:dyDescent="0.2">
      <c r="G615" s="34">
        <f>'Black (Cleaned)'!G614</f>
        <v>45069.355430230193</v>
      </c>
      <c r="H615" s="27">
        <f>'Black (Cleaned)'!Q614</f>
        <v>2971</v>
      </c>
      <c r="I615" s="11" t="str">
        <f t="shared" si="6"/>
        <v>2023-05</v>
      </c>
      <c r="J615" s="11" t="str">
        <f t="shared" si="7"/>
        <v>1900-01</v>
      </c>
      <c r="K615" s="11"/>
      <c r="L615" s="11"/>
      <c r="M615" s="36"/>
    </row>
    <row r="616" spans="7:13" ht="15.75" customHeight="1" x14ac:dyDescent="0.2">
      <c r="G616" s="34">
        <f>'Black (Cleaned)'!G615</f>
        <v>45068.803188196514</v>
      </c>
      <c r="H616" s="27">
        <f>'Black (Cleaned)'!Q615</f>
        <v>3157</v>
      </c>
      <c r="I616" s="11" t="str">
        <f t="shared" si="6"/>
        <v>2023-05</v>
      </c>
      <c r="J616" s="11" t="str">
        <f t="shared" si="7"/>
        <v>1900-01</v>
      </c>
      <c r="K616" s="11"/>
      <c r="L616" s="11"/>
      <c r="M616" s="36"/>
    </row>
    <row r="617" spans="7:13" ht="15.75" customHeight="1" x14ac:dyDescent="0.2">
      <c r="G617" s="34">
        <f>'Black (Cleaned)'!G616</f>
        <v>45068.245058326218</v>
      </c>
      <c r="H617" s="27">
        <f>'Black (Cleaned)'!Q616</f>
        <v>3137</v>
      </c>
      <c r="I617" s="11" t="str">
        <f t="shared" si="6"/>
        <v>2023-05</v>
      </c>
      <c r="J617" s="11" t="str">
        <f t="shared" si="7"/>
        <v>1900-01</v>
      </c>
      <c r="K617" s="11"/>
      <c r="L617" s="11"/>
      <c r="M617" s="36"/>
    </row>
    <row r="618" spans="7:13" ht="15.75" customHeight="1" x14ac:dyDescent="0.2">
      <c r="G618" s="34">
        <f>'Black (Cleaned)'!G617</f>
        <v>45065.468507307065</v>
      </c>
      <c r="H618" s="27">
        <f>'Black (Cleaned)'!Q617</f>
        <v>2647</v>
      </c>
      <c r="I618" s="11" t="str">
        <f t="shared" si="6"/>
        <v>2023-05</v>
      </c>
      <c r="J618" s="11" t="str">
        <f t="shared" si="7"/>
        <v>1900-01</v>
      </c>
      <c r="K618" s="11"/>
      <c r="L618" s="11"/>
      <c r="M618" s="36"/>
    </row>
    <row r="619" spans="7:13" ht="15.75" customHeight="1" x14ac:dyDescent="0.2">
      <c r="G619" s="34">
        <f>'Black (Cleaned)'!G618</f>
        <v>45064.894228575424</v>
      </c>
      <c r="H619" s="27">
        <f>'Black (Cleaned)'!Q618</f>
        <v>2620</v>
      </c>
      <c r="I619" s="11" t="str">
        <f t="shared" si="6"/>
        <v>2023-05</v>
      </c>
      <c r="J619" s="11" t="str">
        <f t="shared" si="7"/>
        <v>1900-01</v>
      </c>
      <c r="K619" s="11"/>
      <c r="L619" s="11"/>
      <c r="M619" s="36"/>
    </row>
    <row r="620" spans="7:13" ht="15.75" customHeight="1" x14ac:dyDescent="0.2">
      <c r="G620" s="34">
        <f>'Black (Cleaned)'!G619</f>
        <v>45064.293146027572</v>
      </c>
      <c r="H620" s="27">
        <f>'Black (Cleaned)'!Q619</f>
        <v>2557</v>
      </c>
      <c r="I620" s="11" t="str">
        <f t="shared" si="6"/>
        <v>2023-05</v>
      </c>
      <c r="J620" s="11" t="str">
        <f t="shared" si="7"/>
        <v>1900-01</v>
      </c>
      <c r="K620" s="11"/>
      <c r="L620" s="11"/>
      <c r="M620" s="36"/>
    </row>
    <row r="621" spans="7:13" ht="15.75" customHeight="1" x14ac:dyDescent="0.2">
      <c r="G621" s="34">
        <f>'Black (Cleaned)'!G620</f>
        <v>45063.705375863246</v>
      </c>
      <c r="H621" s="27">
        <f>'Black (Cleaned)'!Q620</f>
        <v>3035</v>
      </c>
      <c r="I621" s="11" t="str">
        <f t="shared" si="6"/>
        <v>2023-05</v>
      </c>
      <c r="J621" s="11" t="str">
        <f t="shared" si="7"/>
        <v>1900-01</v>
      </c>
      <c r="K621" s="11"/>
      <c r="L621" s="11"/>
      <c r="M621" s="36"/>
    </row>
    <row r="622" spans="7:13" ht="15.75" customHeight="1" x14ac:dyDescent="0.2">
      <c r="G622" s="34">
        <f>'Black (Cleaned)'!G621</f>
        <v>45063.128173272366</v>
      </c>
      <c r="H622" s="27">
        <f>'Black (Cleaned)'!Q621</f>
        <v>3178</v>
      </c>
      <c r="I622" s="11" t="str">
        <f t="shared" si="6"/>
        <v>2023-05</v>
      </c>
      <c r="J622" s="11" t="str">
        <f t="shared" si="7"/>
        <v>1900-01</v>
      </c>
      <c r="K622" s="11"/>
      <c r="L622" s="11"/>
      <c r="M622" s="36"/>
    </row>
    <row r="623" spans="7:13" ht="15.75" customHeight="1" x14ac:dyDescent="0.2">
      <c r="G623" s="34">
        <f>'Black (Cleaned)'!G622</f>
        <v>45062.562842994623</v>
      </c>
      <c r="H623" s="27">
        <f>'Black (Cleaned)'!Q622</f>
        <v>2525</v>
      </c>
      <c r="I623" s="11" t="str">
        <f t="shared" si="6"/>
        <v>2023-05</v>
      </c>
      <c r="J623" s="11" t="str">
        <f t="shared" si="7"/>
        <v>1900-01</v>
      </c>
      <c r="K623" s="11"/>
      <c r="L623" s="11"/>
      <c r="M623" s="36"/>
    </row>
    <row r="624" spans="7:13" ht="15.75" customHeight="1" x14ac:dyDescent="0.2">
      <c r="G624" s="34">
        <f>'Black (Cleaned)'!G623</f>
        <v>45062.024436249201</v>
      </c>
      <c r="H624" s="27">
        <f>'Black (Cleaned)'!Q623</f>
        <v>2660</v>
      </c>
      <c r="I624" s="11" t="str">
        <f t="shared" si="6"/>
        <v>2023-05</v>
      </c>
      <c r="J624" s="11" t="str">
        <f t="shared" si="7"/>
        <v>1900-01</v>
      </c>
      <c r="K624" s="11"/>
      <c r="L624" s="11"/>
      <c r="M624" s="36"/>
    </row>
    <row r="625" spans="7:13" ht="15.75" customHeight="1" x14ac:dyDescent="0.2">
      <c r="G625" s="34">
        <f>'Black (Cleaned)'!G624</f>
        <v>45061.444930604455</v>
      </c>
      <c r="H625" s="27">
        <f>'Black (Cleaned)'!Q624</f>
        <v>3191</v>
      </c>
      <c r="I625" s="11" t="str">
        <f t="shared" si="6"/>
        <v>2023-05</v>
      </c>
      <c r="J625" s="11" t="str">
        <f t="shared" si="7"/>
        <v>1900-01</v>
      </c>
      <c r="K625" s="11"/>
      <c r="L625" s="11"/>
      <c r="M625" s="36"/>
    </row>
    <row r="626" spans="7:13" ht="15.75" customHeight="1" x14ac:dyDescent="0.2">
      <c r="G626" s="34">
        <f>'Black (Cleaned)'!G625</f>
        <v>45058.606053309952</v>
      </c>
      <c r="H626" s="27">
        <f>'Black (Cleaned)'!Q625</f>
        <v>2529</v>
      </c>
      <c r="I626" s="11" t="str">
        <f t="shared" si="6"/>
        <v>2023-05</v>
      </c>
      <c r="J626" s="11" t="str">
        <f t="shared" si="7"/>
        <v>1900-01</v>
      </c>
      <c r="K626" s="11"/>
      <c r="L626" s="11"/>
      <c r="M626" s="36"/>
    </row>
    <row r="627" spans="7:13" ht="15.75" customHeight="1" x14ac:dyDescent="0.2">
      <c r="G627" s="34">
        <f>'Black (Cleaned)'!G626</f>
        <v>45058.011380469885</v>
      </c>
      <c r="H627" s="27">
        <f>'Black (Cleaned)'!Q626</f>
        <v>2772</v>
      </c>
      <c r="I627" s="11" t="str">
        <f t="shared" si="6"/>
        <v>2023-05</v>
      </c>
      <c r="J627" s="11" t="str">
        <f t="shared" si="7"/>
        <v>1900-01</v>
      </c>
      <c r="K627" s="11"/>
      <c r="L627" s="11"/>
      <c r="M627" s="36"/>
    </row>
    <row r="628" spans="7:13" ht="15.75" customHeight="1" x14ac:dyDescent="0.2">
      <c r="G628" s="34">
        <f>'Black (Cleaned)'!G627</f>
        <v>45057.465190781812</v>
      </c>
      <c r="H628" s="27">
        <f>'Black (Cleaned)'!Q627</f>
        <v>3037</v>
      </c>
      <c r="I628" s="11" t="str">
        <f t="shared" si="6"/>
        <v>2023-05</v>
      </c>
      <c r="J628" s="11" t="str">
        <f t="shared" si="7"/>
        <v>1900-01</v>
      </c>
      <c r="K628" s="11"/>
      <c r="L628" s="11"/>
      <c r="M628" s="36"/>
    </row>
    <row r="629" spans="7:13" ht="15.75" customHeight="1" x14ac:dyDescent="0.2">
      <c r="G629" s="34">
        <f>'Black (Cleaned)'!G628</f>
        <v>45056.865781832726</v>
      </c>
      <c r="H629" s="27">
        <f>'Black (Cleaned)'!Q628</f>
        <v>2504</v>
      </c>
      <c r="I629" s="11" t="str">
        <f t="shared" si="6"/>
        <v>2023-05</v>
      </c>
      <c r="J629" s="11" t="str">
        <f t="shared" si="7"/>
        <v>1900-01</v>
      </c>
      <c r="K629" s="11"/>
      <c r="L629" s="11"/>
      <c r="M629" s="36"/>
    </row>
    <row r="630" spans="7:13" ht="15.75" customHeight="1" x14ac:dyDescent="0.2">
      <c r="G630" s="34">
        <f>'Black (Cleaned)'!G629</f>
        <v>45056.319770713439</v>
      </c>
      <c r="H630" s="27">
        <f>'Black (Cleaned)'!Q629</f>
        <v>2967</v>
      </c>
      <c r="I630" s="11" t="str">
        <f t="shared" si="6"/>
        <v>2023-05</v>
      </c>
      <c r="J630" s="11" t="str">
        <f t="shared" si="7"/>
        <v>1900-01</v>
      </c>
      <c r="K630" s="11"/>
      <c r="L630" s="11"/>
      <c r="M630" s="36"/>
    </row>
    <row r="631" spans="7:13" ht="15.75" customHeight="1" x14ac:dyDescent="0.2">
      <c r="G631" s="34">
        <f>'Black (Cleaned)'!G630</f>
        <v>45055.76556056548</v>
      </c>
      <c r="H631" s="27">
        <f>'Black (Cleaned)'!Q630</f>
        <v>2597</v>
      </c>
      <c r="I631" s="11" t="str">
        <f t="shared" si="6"/>
        <v>2023-05</v>
      </c>
      <c r="J631" s="11" t="str">
        <f t="shared" si="7"/>
        <v>1900-01</v>
      </c>
      <c r="K631" s="11"/>
      <c r="L631" s="11"/>
      <c r="M631" s="36"/>
    </row>
    <row r="632" spans="7:13" ht="15.75" customHeight="1" x14ac:dyDescent="0.2">
      <c r="G632" s="34">
        <f>'Black (Cleaned)'!G631</f>
        <v>45055.200336663715</v>
      </c>
      <c r="H632" s="27">
        <f>'Black (Cleaned)'!Q631</f>
        <v>2824</v>
      </c>
      <c r="I632" s="11" t="str">
        <f t="shared" si="6"/>
        <v>2023-05</v>
      </c>
      <c r="J632" s="11" t="str">
        <f t="shared" si="7"/>
        <v>1900-01</v>
      </c>
      <c r="K632" s="11"/>
      <c r="L632" s="11"/>
      <c r="M632" s="36"/>
    </row>
    <row r="633" spans="7:13" ht="15.75" customHeight="1" x14ac:dyDescent="0.2">
      <c r="G633" s="34">
        <f>'Black (Cleaned)'!G632</f>
        <v>45054.635672319615</v>
      </c>
      <c r="H633" s="27">
        <f>'Black (Cleaned)'!Q632</f>
        <v>2833</v>
      </c>
      <c r="I633" s="11" t="str">
        <f t="shared" si="6"/>
        <v>2023-05</v>
      </c>
      <c r="J633" s="11" t="str">
        <f t="shared" si="7"/>
        <v>1900-01</v>
      </c>
      <c r="K633" s="11"/>
      <c r="L633" s="11"/>
      <c r="M633" s="36"/>
    </row>
    <row r="634" spans="7:13" ht="15.75" customHeight="1" x14ac:dyDescent="0.2">
      <c r="G634" s="34">
        <f>'Black (Cleaned)'!G633</f>
        <v>45054.099909614561</v>
      </c>
      <c r="H634" s="27">
        <f>'Black (Cleaned)'!Q633</f>
        <v>2547</v>
      </c>
      <c r="I634" s="11" t="str">
        <f t="shared" si="6"/>
        <v>2023-05</v>
      </c>
      <c r="J634" s="11" t="str">
        <f t="shared" si="7"/>
        <v>1900-01</v>
      </c>
      <c r="K634" s="11"/>
      <c r="L634" s="11"/>
      <c r="M634" s="36"/>
    </row>
    <row r="635" spans="7:13" ht="15.75" customHeight="1" x14ac:dyDescent="0.2">
      <c r="G635" s="34">
        <f>'Black (Cleaned)'!G634</f>
        <v>45051.761799260516</v>
      </c>
      <c r="H635" s="27">
        <f>'Black (Cleaned)'!Q634</f>
        <v>2746</v>
      </c>
      <c r="I635" s="11" t="str">
        <f t="shared" si="6"/>
        <v>2023-05</v>
      </c>
      <c r="J635" s="11" t="str">
        <f t="shared" si="7"/>
        <v>1900-01</v>
      </c>
      <c r="K635" s="11"/>
      <c r="L635" s="11"/>
      <c r="M635" s="36"/>
    </row>
    <row r="636" spans="7:13" ht="15.75" customHeight="1" x14ac:dyDescent="0.2">
      <c r="G636" s="34">
        <f>'Black (Cleaned)'!G635</f>
        <v>45051.166222685584</v>
      </c>
      <c r="H636" s="27">
        <f>'Black (Cleaned)'!Q635</f>
        <v>2753</v>
      </c>
      <c r="I636" s="11" t="str">
        <f t="shared" si="6"/>
        <v>2023-05</v>
      </c>
      <c r="J636" s="11" t="str">
        <f t="shared" si="7"/>
        <v>1900-01</v>
      </c>
      <c r="K636" s="11"/>
      <c r="L636" s="11"/>
      <c r="M636" s="36"/>
    </row>
    <row r="637" spans="7:13" ht="15.75" customHeight="1" x14ac:dyDescent="0.2">
      <c r="G637" s="34">
        <f>'Black (Cleaned)'!G636</f>
        <v>45050.561979233811</v>
      </c>
      <c r="H637" s="27">
        <f>'Black (Cleaned)'!Q636</f>
        <v>2880</v>
      </c>
      <c r="I637" s="11" t="str">
        <f t="shared" si="6"/>
        <v>2023-05</v>
      </c>
      <c r="J637" s="11" t="str">
        <f t="shared" si="7"/>
        <v>1900-01</v>
      </c>
      <c r="K637" s="11"/>
      <c r="L637" s="11"/>
      <c r="M637" s="36"/>
    </row>
    <row r="638" spans="7:13" ht="15.75" customHeight="1" x14ac:dyDescent="0.2">
      <c r="G638" s="34">
        <f>'Black (Cleaned)'!G637</f>
        <v>45049.971329326421</v>
      </c>
      <c r="H638" s="27">
        <f>'Black (Cleaned)'!Q637</f>
        <v>2988</v>
      </c>
      <c r="I638" s="11" t="str">
        <f t="shared" si="6"/>
        <v>2023-05</v>
      </c>
      <c r="J638" s="11" t="str">
        <f t="shared" si="7"/>
        <v>1900-01</v>
      </c>
      <c r="K638" s="11"/>
      <c r="L638" s="11"/>
      <c r="M638" s="36"/>
    </row>
    <row r="639" spans="7:13" ht="15.75" customHeight="1" x14ac:dyDescent="0.2">
      <c r="G639" s="34">
        <f>'Black (Cleaned)'!G638</f>
        <v>45049.382138224959</v>
      </c>
      <c r="H639" s="27">
        <f>'Black (Cleaned)'!Q638</f>
        <v>2488</v>
      </c>
      <c r="I639" s="11" t="str">
        <f t="shared" si="6"/>
        <v>2023-05</v>
      </c>
      <c r="J639" s="11" t="str">
        <f t="shared" si="7"/>
        <v>1900-01</v>
      </c>
      <c r="K639" s="11"/>
      <c r="L639" s="11"/>
      <c r="M639" s="36"/>
    </row>
    <row r="640" spans="7:13" ht="15.75" customHeight="1" x14ac:dyDescent="0.2">
      <c r="G640" s="34">
        <f>'Black (Cleaned)'!G639</f>
        <v>45048.825413514773</v>
      </c>
      <c r="H640" s="27">
        <f>'Black (Cleaned)'!Q639</f>
        <v>2889</v>
      </c>
      <c r="I640" s="11" t="str">
        <f t="shared" si="6"/>
        <v>2023-05</v>
      </c>
      <c r="J640" s="11" t="str">
        <f t="shared" si="7"/>
        <v>1900-01</v>
      </c>
      <c r="K640" s="11"/>
      <c r="L640" s="11"/>
      <c r="M640" s="36"/>
    </row>
    <row r="641" spans="7:13" ht="15.75" customHeight="1" x14ac:dyDescent="0.2">
      <c r="G641" s="34">
        <f>'Black (Cleaned)'!G640</f>
        <v>45048.224251345935</v>
      </c>
      <c r="H641" s="27">
        <f>'Black (Cleaned)'!Q640</f>
        <v>2544</v>
      </c>
      <c r="I641" s="11" t="str">
        <f t="shared" si="6"/>
        <v>2023-05</v>
      </c>
      <c r="J641" s="11" t="str">
        <f t="shared" si="7"/>
        <v>1900-01</v>
      </c>
      <c r="K641" s="11"/>
      <c r="L641" s="11"/>
      <c r="M641" s="36"/>
    </row>
    <row r="642" spans="7:13" ht="15.75" customHeight="1" x14ac:dyDescent="0.2">
      <c r="G642" s="34">
        <f>'Black (Cleaned)'!G641</f>
        <v>45047.650287060518</v>
      </c>
      <c r="H642" s="27">
        <f>'Black (Cleaned)'!Q641</f>
        <v>2610</v>
      </c>
      <c r="I642" s="11" t="str">
        <f t="shared" si="6"/>
        <v>2023-05</v>
      </c>
      <c r="J642" s="11" t="str">
        <f t="shared" si="7"/>
        <v>1900-01</v>
      </c>
      <c r="K642" s="11"/>
      <c r="L642" s="11"/>
      <c r="M642" s="36"/>
    </row>
    <row r="643" spans="7:13" ht="15.75" customHeight="1" x14ac:dyDescent="0.2">
      <c r="G643" s="34">
        <f>'Black (Cleaned)'!G642</f>
        <v>45047.117215875463</v>
      </c>
      <c r="H643" s="27">
        <f>'Black (Cleaned)'!Q642</f>
        <v>2692</v>
      </c>
      <c r="I643" s="11" t="str">
        <f t="shared" si="6"/>
        <v>2023-05</v>
      </c>
      <c r="J643" s="11" t="str">
        <f t="shared" si="7"/>
        <v>1900-01</v>
      </c>
      <c r="K643" s="11"/>
      <c r="L643" s="11"/>
      <c r="M643" s="36"/>
    </row>
    <row r="644" spans="7:13" ht="15.75" customHeight="1" x14ac:dyDescent="0.2">
      <c r="G644" s="34">
        <f>'Black (Cleaned)'!G643</f>
        <v>45044.931462757864</v>
      </c>
      <c r="H644" s="27">
        <f>'Black (Cleaned)'!Q643</f>
        <v>2700</v>
      </c>
      <c r="I644" s="11" t="str">
        <f t="shared" si="6"/>
        <v>2023-04</v>
      </c>
      <c r="J644" s="11" t="str">
        <f t="shared" si="7"/>
        <v>1900-01</v>
      </c>
      <c r="K644" s="11"/>
      <c r="L644" s="11"/>
      <c r="M644" s="36"/>
    </row>
    <row r="645" spans="7:13" ht="15.75" customHeight="1" x14ac:dyDescent="0.2">
      <c r="G645" s="34">
        <f>'Black (Cleaned)'!G644</f>
        <v>45044.33727109</v>
      </c>
      <c r="H645" s="27">
        <f>'Black (Cleaned)'!Q644</f>
        <v>2586</v>
      </c>
      <c r="I645" s="11" t="str">
        <f t="shared" si="6"/>
        <v>2023-04</v>
      </c>
      <c r="J645" s="11" t="str">
        <f t="shared" si="7"/>
        <v>1900-01</v>
      </c>
      <c r="K645" s="11"/>
      <c r="L645" s="11"/>
      <c r="M645" s="36"/>
    </row>
    <row r="646" spans="7:13" ht="15.75" customHeight="1" x14ac:dyDescent="0.2">
      <c r="G646" s="34">
        <f>'Black (Cleaned)'!G645</f>
        <v>45043.798112786804</v>
      </c>
      <c r="H646" s="27">
        <f>'Black (Cleaned)'!Q645</f>
        <v>2638</v>
      </c>
      <c r="I646" s="11" t="str">
        <f t="shared" si="6"/>
        <v>2023-04</v>
      </c>
      <c r="J646" s="11" t="str">
        <f t="shared" si="7"/>
        <v>1900-01</v>
      </c>
      <c r="K646" s="11"/>
      <c r="L646" s="11"/>
      <c r="M646" s="36"/>
    </row>
    <row r="647" spans="7:13" ht="15.75" customHeight="1" x14ac:dyDescent="0.2">
      <c r="G647" s="34">
        <f>'Black (Cleaned)'!G646</f>
        <v>45043.203611892088</v>
      </c>
      <c r="H647" s="27">
        <f>'Black (Cleaned)'!Q646</f>
        <v>2464</v>
      </c>
      <c r="I647" s="11" t="str">
        <f t="shared" si="6"/>
        <v>2023-04</v>
      </c>
      <c r="J647" s="11" t="str">
        <f t="shared" si="7"/>
        <v>1900-01</v>
      </c>
      <c r="K647" s="11"/>
      <c r="L647" s="11"/>
      <c r="M647" s="36"/>
    </row>
    <row r="648" spans="7:13" ht="15.75" customHeight="1" x14ac:dyDescent="0.2">
      <c r="G648" s="34">
        <f>'Black (Cleaned)'!G647</f>
        <v>45042.64925809369</v>
      </c>
      <c r="H648" s="27">
        <f>'Black (Cleaned)'!Q647</f>
        <v>2609</v>
      </c>
      <c r="I648" s="11" t="str">
        <f t="shared" si="6"/>
        <v>2023-04</v>
      </c>
      <c r="J648" s="11" t="str">
        <f t="shared" si="7"/>
        <v>1900-01</v>
      </c>
      <c r="K648" s="11"/>
      <c r="L648" s="11"/>
      <c r="M648" s="36"/>
    </row>
    <row r="649" spans="7:13" ht="15.75" customHeight="1" x14ac:dyDescent="0.2">
      <c r="G649" s="34">
        <f>'Black (Cleaned)'!G648</f>
        <v>45042.09886963461</v>
      </c>
      <c r="H649" s="27">
        <f>'Black (Cleaned)'!Q648</f>
        <v>2395</v>
      </c>
      <c r="I649" s="11" t="str">
        <f t="shared" si="6"/>
        <v>2023-04</v>
      </c>
      <c r="J649" s="11" t="str">
        <f t="shared" si="7"/>
        <v>1900-01</v>
      </c>
      <c r="K649" s="11"/>
      <c r="L649" s="11"/>
      <c r="M649" s="36"/>
    </row>
    <row r="650" spans="7:13" ht="15.75" customHeight="1" x14ac:dyDescent="0.2">
      <c r="G650" s="34">
        <f>'Black (Cleaned)'!G649</f>
        <v>45041.508420106373</v>
      </c>
      <c r="H650" s="27">
        <f>'Black (Cleaned)'!Q649</f>
        <v>2711</v>
      </c>
      <c r="I650" s="11" t="str">
        <f t="shared" si="6"/>
        <v>2023-04</v>
      </c>
      <c r="J650" s="11" t="str">
        <f t="shared" si="7"/>
        <v>1900-01</v>
      </c>
      <c r="K650" s="11"/>
      <c r="L650" s="11"/>
      <c r="M650" s="36"/>
    </row>
    <row r="651" spans="7:13" ht="15.75" customHeight="1" x14ac:dyDescent="0.2">
      <c r="G651" s="34">
        <f>'Black (Cleaned)'!G650</f>
        <v>45040.93723838633</v>
      </c>
      <c r="H651" s="27">
        <f>'Black (Cleaned)'!Q650</f>
        <v>2328</v>
      </c>
      <c r="I651" s="11" t="str">
        <f t="shared" si="6"/>
        <v>2023-04</v>
      </c>
      <c r="J651" s="11" t="str">
        <f t="shared" si="7"/>
        <v>1900-01</v>
      </c>
      <c r="K651" s="11"/>
      <c r="L651" s="11"/>
      <c r="M651" s="36"/>
    </row>
    <row r="652" spans="7:13" ht="15.75" customHeight="1" x14ac:dyDescent="0.2">
      <c r="G652" s="34">
        <f>'Black (Cleaned)'!G651</f>
        <v>45040.346241721534</v>
      </c>
      <c r="H652" s="27">
        <f>'Black (Cleaned)'!Q651</f>
        <v>2611</v>
      </c>
      <c r="I652" s="11" t="str">
        <f t="shared" si="6"/>
        <v>2023-04</v>
      </c>
      <c r="J652" s="11" t="str">
        <f t="shared" si="7"/>
        <v>1900-01</v>
      </c>
      <c r="K652" s="11"/>
      <c r="L652" s="11"/>
      <c r="M652" s="36"/>
    </row>
    <row r="653" spans="7:13" ht="15.75" customHeight="1" x14ac:dyDescent="0.2">
      <c r="G653" s="34">
        <f>'Black (Cleaned)'!G652</f>
        <v>45037.485624524081</v>
      </c>
      <c r="H653" s="27">
        <f>'Black (Cleaned)'!Q652</f>
        <v>2590</v>
      </c>
      <c r="I653" s="11" t="str">
        <f t="shared" si="6"/>
        <v>2023-04</v>
      </c>
      <c r="J653" s="11" t="str">
        <f t="shared" si="7"/>
        <v>1900-01</v>
      </c>
      <c r="K653" s="11"/>
      <c r="L653" s="11"/>
      <c r="M653" s="36"/>
    </row>
    <row r="654" spans="7:13" ht="15.75" customHeight="1" x14ac:dyDescent="0.2">
      <c r="G654" s="34">
        <f>'Black (Cleaned)'!G653</f>
        <v>45036.952491745302</v>
      </c>
      <c r="H654" s="27">
        <f>'Black (Cleaned)'!Q653</f>
        <v>2487</v>
      </c>
      <c r="I654" s="11" t="str">
        <f t="shared" si="6"/>
        <v>2023-04</v>
      </c>
      <c r="J654" s="11" t="str">
        <f t="shared" si="7"/>
        <v>1900-01</v>
      </c>
      <c r="K654" s="11"/>
      <c r="L654" s="11"/>
      <c r="M654" s="36"/>
    </row>
    <row r="655" spans="7:13" ht="15.75" customHeight="1" x14ac:dyDescent="0.2">
      <c r="G655" s="34">
        <f>'Black (Cleaned)'!G654</f>
        <v>45036.396644921828</v>
      </c>
      <c r="H655" s="27">
        <f>'Black (Cleaned)'!Q654</f>
        <v>2558</v>
      </c>
      <c r="I655" s="11" t="str">
        <f t="shared" si="6"/>
        <v>2023-04</v>
      </c>
      <c r="J655" s="11" t="str">
        <f t="shared" si="7"/>
        <v>1900-01</v>
      </c>
      <c r="K655" s="11"/>
      <c r="L655" s="11"/>
      <c r="M655" s="36"/>
    </row>
    <row r="656" spans="7:13" ht="15.75" customHeight="1" x14ac:dyDescent="0.2">
      <c r="G656" s="34">
        <f>'Black (Cleaned)'!G655</f>
        <v>45035.845709226087</v>
      </c>
      <c r="H656" s="27">
        <f>'Black (Cleaned)'!Q655</f>
        <v>2719</v>
      </c>
      <c r="I656" s="11" t="str">
        <f t="shared" si="6"/>
        <v>2023-04</v>
      </c>
      <c r="J656" s="11" t="str">
        <f t="shared" si="7"/>
        <v>1900-01</v>
      </c>
      <c r="K656" s="11"/>
      <c r="L656" s="11"/>
      <c r="M656" s="36"/>
    </row>
    <row r="657" spans="7:13" ht="15.75" customHeight="1" x14ac:dyDescent="0.2">
      <c r="G657" s="34">
        <f>'Black (Cleaned)'!G656</f>
        <v>45035.304855213246</v>
      </c>
      <c r="H657" s="27">
        <f>'Black (Cleaned)'!Q656</f>
        <v>2563</v>
      </c>
      <c r="I657" s="11" t="str">
        <f t="shared" si="6"/>
        <v>2023-04</v>
      </c>
      <c r="J657" s="11" t="str">
        <f t="shared" si="7"/>
        <v>1900-01</v>
      </c>
      <c r="K657" s="11"/>
      <c r="L657" s="11"/>
      <c r="M657" s="36"/>
    </row>
    <row r="658" spans="7:13" ht="15.75" customHeight="1" x14ac:dyDescent="0.2">
      <c r="G658" s="34">
        <f>'Black (Cleaned)'!G657</f>
        <v>45034.763517078878</v>
      </c>
      <c r="H658" s="27">
        <f>'Black (Cleaned)'!Q657</f>
        <v>2640</v>
      </c>
      <c r="I658" s="11" t="str">
        <f t="shared" si="6"/>
        <v>2023-04</v>
      </c>
      <c r="J658" s="11" t="str">
        <f t="shared" si="7"/>
        <v>1900-01</v>
      </c>
      <c r="K658" s="11"/>
      <c r="L658" s="11"/>
      <c r="M658" s="36"/>
    </row>
    <row r="659" spans="7:13" ht="15.75" customHeight="1" x14ac:dyDescent="0.2">
      <c r="G659" s="34">
        <f>'Black (Cleaned)'!G658</f>
        <v>45034.153608970853</v>
      </c>
      <c r="H659" s="27">
        <f>'Black (Cleaned)'!Q658</f>
        <v>2121</v>
      </c>
      <c r="I659" s="11" t="str">
        <f t="shared" si="6"/>
        <v>2023-04</v>
      </c>
      <c r="J659" s="11" t="str">
        <f t="shared" si="7"/>
        <v>1900-01</v>
      </c>
      <c r="K659" s="11"/>
      <c r="L659" s="11"/>
      <c r="M659" s="36"/>
    </row>
    <row r="660" spans="7:13" ht="15.75" customHeight="1" x14ac:dyDescent="0.2">
      <c r="G660" s="34">
        <f>'Black (Cleaned)'!G659</f>
        <v>45033.549628653367</v>
      </c>
      <c r="H660" s="27">
        <f>'Black (Cleaned)'!Q659</f>
        <v>2358</v>
      </c>
      <c r="I660" s="11" t="str">
        <f t="shared" si="6"/>
        <v>2023-04</v>
      </c>
      <c r="J660" s="11" t="str">
        <f t="shared" si="7"/>
        <v>1900-01</v>
      </c>
      <c r="K660" s="11"/>
      <c r="L660" s="11"/>
      <c r="M660" s="36"/>
    </row>
    <row r="661" spans="7:13" ht="15.75" customHeight="1" x14ac:dyDescent="0.2">
      <c r="G661" s="34">
        <f>'Black (Cleaned)'!G660</f>
        <v>45030.704142151299</v>
      </c>
      <c r="H661" s="27">
        <f>'Black (Cleaned)'!Q660</f>
        <v>2355</v>
      </c>
      <c r="I661" s="11" t="str">
        <f t="shared" si="6"/>
        <v>2023-04</v>
      </c>
      <c r="J661" s="11" t="str">
        <f t="shared" si="7"/>
        <v>1900-01</v>
      </c>
      <c r="K661" s="11"/>
      <c r="L661" s="11"/>
      <c r="M661" s="36"/>
    </row>
    <row r="662" spans="7:13" ht="15.75" customHeight="1" x14ac:dyDescent="0.2">
      <c r="G662" s="34">
        <f>'Black (Cleaned)'!G661</f>
        <v>45030.116476340008</v>
      </c>
      <c r="H662" s="27">
        <f>'Black (Cleaned)'!Q661</f>
        <v>2359</v>
      </c>
      <c r="I662" s="11" t="str">
        <f t="shared" si="6"/>
        <v>2023-04</v>
      </c>
      <c r="J662" s="11" t="str">
        <f t="shared" si="7"/>
        <v>1900-01</v>
      </c>
      <c r="K662" s="11"/>
      <c r="L662" s="11"/>
      <c r="M662" s="36"/>
    </row>
    <row r="663" spans="7:13" ht="15.75" customHeight="1" x14ac:dyDescent="0.2">
      <c r="G663" s="34">
        <f>'Black (Cleaned)'!G662</f>
        <v>45029.587603259359</v>
      </c>
      <c r="H663" s="27">
        <f>'Black (Cleaned)'!Q662</f>
        <v>2193</v>
      </c>
      <c r="I663" s="11" t="str">
        <f t="shared" si="6"/>
        <v>2023-04</v>
      </c>
      <c r="J663" s="11" t="str">
        <f t="shared" si="7"/>
        <v>1900-01</v>
      </c>
      <c r="K663" s="11"/>
      <c r="L663" s="11"/>
      <c r="M663" s="36"/>
    </row>
    <row r="664" spans="7:13" ht="15.75" customHeight="1" x14ac:dyDescent="0.2">
      <c r="G664" s="34">
        <f>'Black (Cleaned)'!G663</f>
        <v>45029.050105637893</v>
      </c>
      <c r="H664" s="27">
        <f>'Black (Cleaned)'!Q663</f>
        <v>2370</v>
      </c>
      <c r="I664" s="11" t="str">
        <f t="shared" si="6"/>
        <v>2023-04</v>
      </c>
      <c r="J664" s="11" t="str">
        <f t="shared" si="7"/>
        <v>1900-01</v>
      </c>
      <c r="K664" s="11"/>
      <c r="L664" s="11"/>
      <c r="M664" s="36"/>
    </row>
    <row r="665" spans="7:13" ht="15.75" customHeight="1" x14ac:dyDescent="0.2">
      <c r="G665" s="34">
        <f>'Black (Cleaned)'!G664</f>
        <v>45028.437765914867</v>
      </c>
      <c r="H665" s="27">
        <f>'Black (Cleaned)'!Q664</f>
        <v>2731</v>
      </c>
      <c r="I665" s="11" t="str">
        <f t="shared" si="6"/>
        <v>2023-04</v>
      </c>
      <c r="J665" s="11" t="str">
        <f t="shared" si="7"/>
        <v>1900-01</v>
      </c>
      <c r="K665" s="11"/>
      <c r="L665" s="11"/>
      <c r="M665" s="36"/>
    </row>
    <row r="666" spans="7:13" ht="15.75" customHeight="1" x14ac:dyDescent="0.2">
      <c r="G666" s="34">
        <f>'Black (Cleaned)'!G665</f>
        <v>45027.853612598672</v>
      </c>
      <c r="H666" s="27">
        <f>'Black (Cleaned)'!Q665</f>
        <v>2179</v>
      </c>
      <c r="I666" s="11" t="str">
        <f t="shared" si="6"/>
        <v>2023-04</v>
      </c>
      <c r="J666" s="11" t="str">
        <f t="shared" si="7"/>
        <v>1900-01</v>
      </c>
      <c r="K666" s="11"/>
      <c r="L666" s="11"/>
      <c r="M666" s="36"/>
    </row>
    <row r="667" spans="7:13" ht="15.75" customHeight="1" x14ac:dyDescent="0.2">
      <c r="G667" s="34">
        <f>'Black (Cleaned)'!G666</f>
        <v>45027.306160801985</v>
      </c>
      <c r="H667" s="27">
        <f>'Black (Cleaned)'!Q666</f>
        <v>2753</v>
      </c>
      <c r="I667" s="11" t="str">
        <f t="shared" si="6"/>
        <v>2023-04</v>
      </c>
      <c r="J667" s="11" t="str">
        <f t="shared" si="7"/>
        <v>1900-01</v>
      </c>
      <c r="K667" s="11"/>
      <c r="L667" s="11"/>
      <c r="M667" s="36"/>
    </row>
    <row r="668" spans="7:13" ht="15.75" customHeight="1" x14ac:dyDescent="0.2">
      <c r="G668" s="34">
        <f>'Black (Cleaned)'!G667</f>
        <v>45026.709603505529</v>
      </c>
      <c r="H668" s="27">
        <f>'Black (Cleaned)'!Q667</f>
        <v>2640</v>
      </c>
      <c r="I668" s="11" t="str">
        <f t="shared" si="6"/>
        <v>2023-04</v>
      </c>
      <c r="J668" s="11" t="str">
        <f t="shared" si="7"/>
        <v>1900-01</v>
      </c>
      <c r="K668" s="11"/>
      <c r="L668" s="11"/>
      <c r="M668" s="36"/>
    </row>
    <row r="669" spans="7:13" ht="15.75" customHeight="1" x14ac:dyDescent="0.2">
      <c r="G669" s="34">
        <f>'Black (Cleaned)'!G668</f>
        <v>45026.100444266849</v>
      </c>
      <c r="H669" s="27">
        <f>'Black (Cleaned)'!Q668</f>
        <v>2344</v>
      </c>
      <c r="I669" s="11" t="str">
        <f t="shared" si="6"/>
        <v>2023-04</v>
      </c>
      <c r="J669" s="11" t="str">
        <f t="shared" si="7"/>
        <v>1900-01</v>
      </c>
      <c r="K669" s="11"/>
      <c r="L669" s="11"/>
      <c r="M669" s="36"/>
    </row>
    <row r="670" spans="7:13" ht="15.75" customHeight="1" x14ac:dyDescent="0.2">
      <c r="G670" s="34">
        <f>'Black (Cleaned)'!G669</f>
        <v>45023.854856639395</v>
      </c>
      <c r="H670" s="27">
        <f>'Black (Cleaned)'!Q669</f>
        <v>2652</v>
      </c>
      <c r="I670" s="11" t="str">
        <f t="shared" si="6"/>
        <v>2023-04</v>
      </c>
      <c r="J670" s="11" t="str">
        <f t="shared" si="7"/>
        <v>1900-01</v>
      </c>
      <c r="K670" s="11"/>
      <c r="L670" s="11"/>
      <c r="M670" s="36"/>
    </row>
    <row r="671" spans="7:13" ht="15.75" customHeight="1" x14ac:dyDescent="0.2">
      <c r="G671" s="34">
        <f>'Black (Cleaned)'!G670</f>
        <v>45023.31945220221</v>
      </c>
      <c r="H671" s="27">
        <f>'Black (Cleaned)'!Q670</f>
        <v>2267</v>
      </c>
      <c r="I671" s="11" t="str">
        <f t="shared" si="6"/>
        <v>2023-04</v>
      </c>
      <c r="J671" s="11" t="str">
        <f t="shared" si="7"/>
        <v>1900-01</v>
      </c>
      <c r="K671" s="11"/>
      <c r="L671" s="11"/>
      <c r="M671" s="36"/>
    </row>
    <row r="672" spans="7:13" ht="15.75" customHeight="1" x14ac:dyDescent="0.2">
      <c r="G672" s="34">
        <f>'Black (Cleaned)'!G671</f>
        <v>45022.72385306775</v>
      </c>
      <c r="H672" s="27">
        <f>'Black (Cleaned)'!Q671</f>
        <v>2397</v>
      </c>
      <c r="I672" s="11" t="str">
        <f t="shared" si="6"/>
        <v>2023-04</v>
      </c>
      <c r="J672" s="11" t="str">
        <f t="shared" si="7"/>
        <v>1900-01</v>
      </c>
      <c r="K672" s="11"/>
      <c r="L672" s="11"/>
      <c r="M672" s="36"/>
    </row>
    <row r="673" spans="7:13" ht="15.75" customHeight="1" x14ac:dyDescent="0.2">
      <c r="G673" s="34">
        <f>'Black (Cleaned)'!G672</f>
        <v>45022.128313076086</v>
      </c>
      <c r="H673" s="27">
        <f>'Black (Cleaned)'!Q672</f>
        <v>2585</v>
      </c>
      <c r="I673" s="11" t="str">
        <f t="shared" si="6"/>
        <v>2023-04</v>
      </c>
      <c r="J673" s="11" t="str">
        <f t="shared" si="7"/>
        <v>1900-01</v>
      </c>
      <c r="K673" s="11"/>
      <c r="L673" s="11"/>
      <c r="M673" s="36"/>
    </row>
    <row r="674" spans="7:13" ht="15.75" customHeight="1" x14ac:dyDescent="0.2">
      <c r="G674" s="34">
        <f>'Black (Cleaned)'!G673</f>
        <v>45021.56237856306</v>
      </c>
      <c r="H674" s="27">
        <f>'Black (Cleaned)'!Q673</f>
        <v>2839</v>
      </c>
      <c r="I674" s="11" t="str">
        <f t="shared" si="6"/>
        <v>2023-04</v>
      </c>
      <c r="J674" s="11" t="str">
        <f t="shared" si="7"/>
        <v>1900-01</v>
      </c>
      <c r="K674" s="11"/>
      <c r="L674" s="11"/>
      <c r="M674" s="36"/>
    </row>
    <row r="675" spans="7:13" ht="15.75" customHeight="1" x14ac:dyDescent="0.2">
      <c r="G675" s="34">
        <f>'Black (Cleaned)'!G674</f>
        <v>45020.974948851697</v>
      </c>
      <c r="H675" s="27">
        <f>'Black (Cleaned)'!Q674</f>
        <v>2834</v>
      </c>
      <c r="I675" s="11" t="str">
        <f t="shared" si="6"/>
        <v>2023-04</v>
      </c>
      <c r="J675" s="11" t="str">
        <f t="shared" si="7"/>
        <v>1900-01</v>
      </c>
      <c r="K675" s="11"/>
      <c r="L675" s="11"/>
      <c r="M675" s="36"/>
    </row>
    <row r="676" spans="7:13" ht="15.75" customHeight="1" x14ac:dyDescent="0.2">
      <c r="G676" s="34">
        <f>'Black (Cleaned)'!G675</f>
        <v>45020.372168262656</v>
      </c>
      <c r="H676" s="27">
        <f>'Black (Cleaned)'!Q675</f>
        <v>2557</v>
      </c>
      <c r="I676" s="11" t="str">
        <f t="shared" si="6"/>
        <v>2023-04</v>
      </c>
      <c r="J676" s="11" t="str">
        <f t="shared" si="7"/>
        <v>1900-01</v>
      </c>
      <c r="K676" s="11"/>
      <c r="L676" s="11"/>
      <c r="M676" s="36"/>
    </row>
    <row r="677" spans="7:13" ht="15.75" customHeight="1" x14ac:dyDescent="0.2">
      <c r="G677" s="34">
        <f>'Black (Cleaned)'!G676</f>
        <v>45019.810434829116</v>
      </c>
      <c r="H677" s="27">
        <f>'Black (Cleaned)'!Q676</f>
        <v>2954</v>
      </c>
      <c r="I677" s="11" t="str">
        <f t="shared" si="6"/>
        <v>2023-04</v>
      </c>
      <c r="J677" s="11" t="str">
        <f t="shared" si="7"/>
        <v>1900-01</v>
      </c>
      <c r="K677" s="11"/>
      <c r="L677" s="11"/>
      <c r="M677" s="36"/>
    </row>
    <row r="678" spans="7:13" ht="15.75" customHeight="1" x14ac:dyDescent="0.2">
      <c r="G678" s="34">
        <f>'Black (Cleaned)'!G677</f>
        <v>45019.280897196862</v>
      </c>
      <c r="H678" s="27">
        <f>'Black (Cleaned)'!Q677</f>
        <v>2923</v>
      </c>
      <c r="I678" s="11" t="str">
        <f t="shared" si="6"/>
        <v>2023-04</v>
      </c>
      <c r="J678" s="11" t="str">
        <f t="shared" si="7"/>
        <v>1900-01</v>
      </c>
      <c r="K678" s="11"/>
      <c r="L678" s="11"/>
      <c r="M678" s="36"/>
    </row>
    <row r="679" spans="7:13" ht="15.75" customHeight="1" x14ac:dyDescent="0.2">
      <c r="G679" s="34">
        <f>'Black (Cleaned)'!G678</f>
        <v>45016.439157534318</v>
      </c>
      <c r="H679" s="27">
        <f>'Black (Cleaned)'!Q678</f>
        <v>3109</v>
      </c>
      <c r="I679" s="11" t="str">
        <f t="shared" si="6"/>
        <v>2023-03</v>
      </c>
      <c r="J679" s="11" t="str">
        <f t="shared" si="7"/>
        <v>1900-01</v>
      </c>
      <c r="K679" s="11"/>
      <c r="L679" s="11"/>
      <c r="M679" s="36"/>
    </row>
    <row r="680" spans="7:13" ht="15.75" customHeight="1" x14ac:dyDescent="0.2">
      <c r="G680" s="34">
        <f>'Black (Cleaned)'!G679</f>
        <v>45015.831660432465</v>
      </c>
      <c r="H680" s="27">
        <f>'Black (Cleaned)'!Q679</f>
        <v>2596</v>
      </c>
      <c r="I680" s="11" t="str">
        <f t="shared" si="6"/>
        <v>2023-03</v>
      </c>
      <c r="J680" s="11" t="str">
        <f t="shared" si="7"/>
        <v>1900-01</v>
      </c>
      <c r="K680" s="11"/>
      <c r="L680" s="11"/>
      <c r="M680" s="36"/>
    </row>
    <row r="681" spans="7:13" ht="15.75" customHeight="1" x14ac:dyDescent="0.2">
      <c r="G681" s="34">
        <f>'Black (Cleaned)'!G680</f>
        <v>45015.257999191133</v>
      </c>
      <c r="H681" s="27">
        <f>'Black (Cleaned)'!Q680</f>
        <v>2467</v>
      </c>
      <c r="I681" s="11" t="str">
        <f t="shared" si="6"/>
        <v>2023-03</v>
      </c>
      <c r="J681" s="11" t="str">
        <f t="shared" si="7"/>
        <v>1900-01</v>
      </c>
      <c r="K681" s="11"/>
      <c r="L681" s="11"/>
      <c r="M681" s="36"/>
    </row>
    <row r="682" spans="7:13" ht="15.75" customHeight="1" x14ac:dyDescent="0.2">
      <c r="G682" s="34">
        <f>'Black (Cleaned)'!G681</f>
        <v>45014.696917435846</v>
      </c>
      <c r="H682" s="27">
        <f>'Black (Cleaned)'!Q681</f>
        <v>2652</v>
      </c>
      <c r="I682" s="11" t="str">
        <f t="shared" si="6"/>
        <v>2023-03</v>
      </c>
      <c r="J682" s="11" t="str">
        <f t="shared" si="7"/>
        <v>1900-01</v>
      </c>
      <c r="K682" s="11"/>
      <c r="L682" s="11"/>
      <c r="M682" s="36"/>
    </row>
    <row r="683" spans="7:13" ht="15.75" customHeight="1" x14ac:dyDescent="0.2">
      <c r="G683" s="34">
        <f>'Black (Cleaned)'!G682</f>
        <v>45014.12264298115</v>
      </c>
      <c r="H683" s="27">
        <f>'Black (Cleaned)'!Q682</f>
        <v>2837</v>
      </c>
      <c r="I683" s="11" t="str">
        <f t="shared" si="6"/>
        <v>2023-03</v>
      </c>
      <c r="J683" s="11" t="str">
        <f t="shared" si="7"/>
        <v>1900-01</v>
      </c>
      <c r="K683" s="11"/>
      <c r="L683" s="11"/>
      <c r="M683" s="36"/>
    </row>
    <row r="684" spans="7:13" ht="15.75" customHeight="1" x14ac:dyDescent="0.2">
      <c r="G684" s="34">
        <f>'Black (Cleaned)'!G683</f>
        <v>45013.534173392596</v>
      </c>
      <c r="H684" s="27">
        <f>'Black (Cleaned)'!Q683</f>
        <v>3064</v>
      </c>
      <c r="I684" s="11" t="str">
        <f t="shared" si="6"/>
        <v>2023-03</v>
      </c>
      <c r="J684" s="11" t="str">
        <f t="shared" si="7"/>
        <v>1900-01</v>
      </c>
      <c r="K684" s="11"/>
      <c r="L684" s="11"/>
      <c r="M684" s="36"/>
    </row>
    <row r="685" spans="7:13" ht="15.75" customHeight="1" x14ac:dyDescent="0.2">
      <c r="G685" s="34">
        <f>'Black (Cleaned)'!G684</f>
        <v>45012.926633817013</v>
      </c>
      <c r="H685" s="27">
        <f>'Black (Cleaned)'!Q684</f>
        <v>2569</v>
      </c>
      <c r="I685" s="11" t="str">
        <f t="shared" si="6"/>
        <v>2023-03</v>
      </c>
      <c r="J685" s="11" t="str">
        <f t="shared" si="7"/>
        <v>1900-01</v>
      </c>
      <c r="K685" s="11"/>
      <c r="L685" s="11"/>
      <c r="M685" s="36"/>
    </row>
    <row r="686" spans="7:13" ht="15.75" customHeight="1" x14ac:dyDescent="0.2">
      <c r="G686" s="34">
        <f>'Black (Cleaned)'!G685</f>
        <v>45012.331545614361</v>
      </c>
      <c r="H686" s="27">
        <f>'Black (Cleaned)'!Q685</f>
        <v>3224</v>
      </c>
      <c r="I686" s="11" t="str">
        <f t="shared" si="6"/>
        <v>2023-03</v>
      </c>
      <c r="J686" s="11" t="str">
        <f t="shared" si="7"/>
        <v>1900-01</v>
      </c>
      <c r="K686" s="11"/>
      <c r="L686" s="11"/>
      <c r="M686" s="36"/>
    </row>
    <row r="687" spans="7:13" ht="15.75" customHeight="1" x14ac:dyDescent="0.2">
      <c r="G687" s="34">
        <f>'Black (Cleaned)'!G686</f>
        <v>45009.545751400517</v>
      </c>
      <c r="H687" s="27">
        <f>'Black (Cleaned)'!Q686</f>
        <v>3303</v>
      </c>
      <c r="I687" s="11" t="str">
        <f t="shared" si="6"/>
        <v>2023-03</v>
      </c>
      <c r="J687" s="11" t="str">
        <f t="shared" si="7"/>
        <v>1900-01</v>
      </c>
      <c r="K687" s="11"/>
      <c r="L687" s="11"/>
      <c r="M687" s="36"/>
    </row>
    <row r="688" spans="7:13" ht="15.75" customHeight="1" x14ac:dyDescent="0.2">
      <c r="G688" s="34">
        <f>'Black (Cleaned)'!G687</f>
        <v>45009.01438078707</v>
      </c>
      <c r="H688" s="27">
        <f>'Black (Cleaned)'!Q687</f>
        <v>2919</v>
      </c>
      <c r="I688" s="11" t="str">
        <f t="shared" si="6"/>
        <v>2023-03</v>
      </c>
      <c r="J688" s="11" t="str">
        <f t="shared" si="7"/>
        <v>1900-01</v>
      </c>
      <c r="K688" s="11"/>
      <c r="L688" s="11"/>
      <c r="M688" s="36"/>
    </row>
    <row r="689" spans="7:13" ht="15.75" customHeight="1" x14ac:dyDescent="0.2">
      <c r="G689" s="34">
        <f>'Black (Cleaned)'!G688</f>
        <v>45008.438990108218</v>
      </c>
      <c r="H689" s="27">
        <f>'Black (Cleaned)'!Q688</f>
        <v>2749</v>
      </c>
      <c r="I689" s="11" t="str">
        <f t="shared" si="6"/>
        <v>2023-03</v>
      </c>
      <c r="J689" s="11" t="str">
        <f t="shared" si="7"/>
        <v>1900-01</v>
      </c>
      <c r="K689" s="11"/>
      <c r="L689" s="11"/>
      <c r="M689" s="36"/>
    </row>
    <row r="690" spans="7:13" ht="15.75" customHeight="1" x14ac:dyDescent="0.2">
      <c r="G690" s="34">
        <f>'Black (Cleaned)'!G689</f>
        <v>45007.860248906778</v>
      </c>
      <c r="H690" s="27">
        <f>'Black (Cleaned)'!Q689</f>
        <v>3276</v>
      </c>
      <c r="I690" s="11" t="str">
        <f t="shared" si="6"/>
        <v>2023-03</v>
      </c>
      <c r="J690" s="11" t="str">
        <f t="shared" si="7"/>
        <v>1900-01</v>
      </c>
      <c r="K690" s="11"/>
      <c r="L690" s="11"/>
      <c r="M690" s="36"/>
    </row>
    <row r="691" spans="7:13" ht="15.75" customHeight="1" x14ac:dyDescent="0.2">
      <c r="G691" s="34">
        <f>'Black (Cleaned)'!G690</f>
        <v>45007.312774778235</v>
      </c>
      <c r="H691" s="27">
        <f>'Black (Cleaned)'!Q690</f>
        <v>3336</v>
      </c>
      <c r="I691" s="11" t="str">
        <f t="shared" si="6"/>
        <v>2023-03</v>
      </c>
      <c r="J691" s="11" t="str">
        <f t="shared" si="7"/>
        <v>1900-01</v>
      </c>
      <c r="K691" s="11"/>
      <c r="L691" s="11"/>
      <c r="M691" s="36"/>
    </row>
    <row r="692" spans="7:13" ht="15.75" customHeight="1" x14ac:dyDescent="0.2">
      <c r="G692" s="34">
        <f>'Black (Cleaned)'!G691</f>
        <v>45006.760976254795</v>
      </c>
      <c r="H692" s="27">
        <f>'Black (Cleaned)'!Q691</f>
        <v>3387</v>
      </c>
      <c r="I692" s="11" t="str">
        <f t="shared" si="6"/>
        <v>2023-03</v>
      </c>
      <c r="J692" s="11" t="str">
        <f t="shared" si="7"/>
        <v>1900-01</v>
      </c>
      <c r="K692" s="11"/>
      <c r="L692" s="11"/>
      <c r="M692" s="36"/>
    </row>
    <row r="693" spans="7:13" ht="15.75" customHeight="1" x14ac:dyDescent="0.2">
      <c r="G693" s="34">
        <f>'Black (Cleaned)'!G692</f>
        <v>45006.178250170626</v>
      </c>
      <c r="H693" s="27">
        <f>'Black (Cleaned)'!Q692</f>
        <v>2863</v>
      </c>
      <c r="I693" s="11" t="str">
        <f t="shared" si="6"/>
        <v>2023-03</v>
      </c>
      <c r="J693" s="11" t="str">
        <f t="shared" si="7"/>
        <v>1900-01</v>
      </c>
      <c r="K693" s="11"/>
      <c r="L693" s="11"/>
      <c r="M693" s="36"/>
    </row>
    <row r="694" spans="7:13" ht="15.75" customHeight="1" x14ac:dyDescent="0.2">
      <c r="G694" s="34">
        <f>'Black (Cleaned)'!G693</f>
        <v>45005.631807126134</v>
      </c>
      <c r="H694" s="27">
        <f>'Black (Cleaned)'!Q693</f>
        <v>3201</v>
      </c>
      <c r="I694" s="11" t="str">
        <f t="shared" si="6"/>
        <v>2023-03</v>
      </c>
      <c r="J694" s="11" t="str">
        <f t="shared" si="7"/>
        <v>1900-01</v>
      </c>
      <c r="K694" s="11"/>
      <c r="L694" s="11"/>
      <c r="M694" s="36"/>
    </row>
    <row r="695" spans="7:13" ht="15.75" customHeight="1" x14ac:dyDescent="0.2">
      <c r="G695" s="34">
        <f>'Black (Cleaned)'!G694</f>
        <v>45005.050479978228</v>
      </c>
      <c r="H695" s="27">
        <f>'Black (Cleaned)'!Q694</f>
        <v>3203</v>
      </c>
      <c r="I695" s="11" t="str">
        <f t="shared" si="6"/>
        <v>2023-03</v>
      </c>
      <c r="J695" s="11" t="str">
        <f t="shared" si="7"/>
        <v>1900-01</v>
      </c>
      <c r="K695" s="11"/>
      <c r="L695" s="11"/>
      <c r="M695" s="36"/>
    </row>
    <row r="696" spans="7:13" ht="15.75" customHeight="1" x14ac:dyDescent="0.2">
      <c r="G696" s="34">
        <f>'Black (Cleaned)'!G695</f>
        <v>45002.880528043272</v>
      </c>
      <c r="H696" s="27">
        <f>'Black (Cleaned)'!Q695</f>
        <v>3559</v>
      </c>
      <c r="I696" s="11" t="str">
        <f t="shared" si="6"/>
        <v>2023-03</v>
      </c>
      <c r="J696" s="11" t="str">
        <f t="shared" si="7"/>
        <v>1900-01</v>
      </c>
      <c r="K696" s="11"/>
      <c r="L696" s="11"/>
      <c r="M696" s="36"/>
    </row>
    <row r="697" spans="7:13" ht="15.75" customHeight="1" x14ac:dyDescent="0.2">
      <c r="G697" s="34">
        <f>'Black (Cleaned)'!G696</f>
        <v>45002.318892936564</v>
      </c>
      <c r="H697" s="27">
        <f>'Black (Cleaned)'!Q696</f>
        <v>3152</v>
      </c>
      <c r="I697" s="11" t="str">
        <f t="shared" si="6"/>
        <v>2023-03</v>
      </c>
      <c r="J697" s="11" t="str">
        <f t="shared" si="7"/>
        <v>1900-01</v>
      </c>
      <c r="K697" s="11"/>
      <c r="L697" s="11"/>
      <c r="M697" s="36"/>
    </row>
    <row r="698" spans="7:13" ht="15.75" customHeight="1" x14ac:dyDescent="0.2">
      <c r="G698" s="34">
        <f>'Black (Cleaned)'!G697</f>
        <v>45001.764987910996</v>
      </c>
      <c r="H698" s="27">
        <f>'Black (Cleaned)'!Q697</f>
        <v>3242</v>
      </c>
      <c r="I698" s="11" t="str">
        <f t="shared" si="6"/>
        <v>2023-03</v>
      </c>
      <c r="J698" s="11" t="str">
        <f t="shared" si="7"/>
        <v>1900-01</v>
      </c>
      <c r="K698" s="11"/>
      <c r="L698" s="11"/>
      <c r="M698" s="36"/>
    </row>
    <row r="699" spans="7:13" ht="15.75" customHeight="1" x14ac:dyDescent="0.2">
      <c r="G699" s="34">
        <f>'Black (Cleaned)'!G698</f>
        <v>45001.203223771678</v>
      </c>
      <c r="H699" s="27">
        <f>'Black (Cleaned)'!Q698</f>
        <v>3625</v>
      </c>
      <c r="I699" s="11" t="str">
        <f t="shared" si="6"/>
        <v>2023-03</v>
      </c>
      <c r="J699" s="11" t="str">
        <f t="shared" si="7"/>
        <v>1900-01</v>
      </c>
      <c r="K699" s="11"/>
      <c r="L699" s="11"/>
      <c r="M699" s="36"/>
    </row>
    <row r="700" spans="7:13" ht="15.75" customHeight="1" x14ac:dyDescent="0.2">
      <c r="G700" s="34">
        <f>'Black (Cleaned)'!G699</f>
        <v>45000.664073818953</v>
      </c>
      <c r="H700" s="27">
        <f>'Black (Cleaned)'!Q699</f>
        <v>3206</v>
      </c>
      <c r="I700" s="11" t="str">
        <f t="shared" si="6"/>
        <v>2023-03</v>
      </c>
      <c r="J700" s="11" t="str">
        <f t="shared" si="7"/>
        <v>1900-01</v>
      </c>
      <c r="K700" s="11"/>
      <c r="L700" s="11"/>
      <c r="M700" s="36"/>
    </row>
    <row r="701" spans="7:13" ht="15.75" customHeight="1" x14ac:dyDescent="0.2">
      <c r="G701" s="34">
        <f>'Black (Cleaned)'!G700</f>
        <v>45000.130966958794</v>
      </c>
      <c r="H701" s="27">
        <f>'Black (Cleaned)'!Q700</f>
        <v>3082</v>
      </c>
      <c r="I701" s="11" t="str">
        <f t="shared" si="6"/>
        <v>2023-03</v>
      </c>
      <c r="J701" s="11" t="str">
        <f t="shared" si="7"/>
        <v>1900-01</v>
      </c>
      <c r="K701" s="11"/>
      <c r="L701" s="11"/>
      <c r="M701" s="36"/>
    </row>
    <row r="702" spans="7:13" ht="15.75" customHeight="1" x14ac:dyDescent="0.2">
      <c r="G702" s="34">
        <f>'Black (Cleaned)'!G701</f>
        <v>44999.539481085121</v>
      </c>
      <c r="H702" s="27">
        <f>'Black (Cleaned)'!Q701</f>
        <v>2970</v>
      </c>
      <c r="I702" s="11" t="str">
        <f t="shared" si="6"/>
        <v>2023-03</v>
      </c>
      <c r="J702" s="11" t="str">
        <f t="shared" si="7"/>
        <v>1900-01</v>
      </c>
      <c r="K702" s="11"/>
      <c r="L702" s="11"/>
      <c r="M702" s="36"/>
    </row>
    <row r="703" spans="7:13" ht="15.75" customHeight="1" x14ac:dyDescent="0.2">
      <c r="G703" s="34">
        <f>'Black (Cleaned)'!G702</f>
        <v>44998.977600753562</v>
      </c>
      <c r="H703" s="27">
        <f>'Black (Cleaned)'!Q702</f>
        <v>3336</v>
      </c>
      <c r="I703" s="11" t="str">
        <f t="shared" si="6"/>
        <v>2023-03</v>
      </c>
      <c r="J703" s="11" t="str">
        <f t="shared" si="7"/>
        <v>1900-01</v>
      </c>
      <c r="K703" s="11"/>
      <c r="L703" s="11"/>
      <c r="M703" s="36"/>
    </row>
    <row r="704" spans="7:13" ht="15.75" customHeight="1" x14ac:dyDescent="0.2">
      <c r="G704" s="34">
        <f>'Black (Cleaned)'!G703</f>
        <v>44998.364775112866</v>
      </c>
      <c r="H704" s="27">
        <f>'Black (Cleaned)'!Q703</f>
        <v>3404</v>
      </c>
      <c r="I704" s="11" t="str">
        <f t="shared" si="6"/>
        <v>2023-03</v>
      </c>
      <c r="J704" s="11" t="str">
        <f t="shared" si="7"/>
        <v>1900-01</v>
      </c>
      <c r="K704" s="11"/>
      <c r="L704" s="11"/>
      <c r="M704" s="36"/>
    </row>
    <row r="705" spans="7:13" ht="15.75" customHeight="1" x14ac:dyDescent="0.2">
      <c r="G705" s="34">
        <f>'Black (Cleaned)'!G704</f>
        <v>44995.515131713204</v>
      </c>
      <c r="H705" s="27">
        <f>'Black (Cleaned)'!Q704</f>
        <v>3371</v>
      </c>
      <c r="I705" s="11" t="str">
        <f t="shared" si="6"/>
        <v>2023-03</v>
      </c>
      <c r="J705" s="11" t="str">
        <f t="shared" si="7"/>
        <v>1900-01</v>
      </c>
      <c r="K705" s="11"/>
      <c r="L705" s="11"/>
      <c r="M705" s="36"/>
    </row>
    <row r="706" spans="7:13" ht="15.75" customHeight="1" x14ac:dyDescent="0.2">
      <c r="G706" s="34">
        <f>'Black (Cleaned)'!G705</f>
        <v>44994.932055442172</v>
      </c>
      <c r="H706" s="27">
        <f>'Black (Cleaned)'!Q705</f>
        <v>3655</v>
      </c>
      <c r="I706" s="11" t="str">
        <f t="shared" si="6"/>
        <v>2023-03</v>
      </c>
      <c r="J706" s="11" t="str">
        <f t="shared" si="7"/>
        <v>1900-01</v>
      </c>
      <c r="K706" s="11"/>
      <c r="L706" s="11"/>
      <c r="M706" s="36"/>
    </row>
    <row r="707" spans="7:13" ht="15.75" customHeight="1" x14ac:dyDescent="0.2">
      <c r="G707" s="34">
        <f>'Black (Cleaned)'!G706</f>
        <v>44994.394785625715</v>
      </c>
      <c r="H707" s="27">
        <f>'Black (Cleaned)'!Q706</f>
        <v>3143</v>
      </c>
      <c r="I707" s="11" t="str">
        <f t="shared" si="6"/>
        <v>2023-03</v>
      </c>
      <c r="J707" s="11" t="str">
        <f t="shared" si="7"/>
        <v>1900-01</v>
      </c>
      <c r="K707" s="11"/>
      <c r="L707" s="11"/>
      <c r="M707" s="36"/>
    </row>
    <row r="708" spans="7:13" ht="15.75" customHeight="1" x14ac:dyDescent="0.2">
      <c r="G708" s="34">
        <f>'Black (Cleaned)'!G707</f>
        <v>44993.782255691738</v>
      </c>
      <c r="H708" s="27">
        <f>'Black (Cleaned)'!Q707</f>
        <v>3311</v>
      </c>
      <c r="I708" s="11" t="str">
        <f t="shared" si="6"/>
        <v>2023-03</v>
      </c>
      <c r="J708" s="11" t="str">
        <f t="shared" si="7"/>
        <v>1900-01</v>
      </c>
      <c r="K708" s="11"/>
      <c r="L708" s="11"/>
      <c r="M708" s="36"/>
    </row>
    <row r="709" spans="7:13" ht="15.75" customHeight="1" x14ac:dyDescent="0.2">
      <c r="G709" s="34">
        <f>'Black (Cleaned)'!G708</f>
        <v>44993.197000204273</v>
      </c>
      <c r="H709" s="27">
        <f>'Black (Cleaned)'!Q708</f>
        <v>3608</v>
      </c>
      <c r="I709" s="11" t="str">
        <f t="shared" si="6"/>
        <v>2023-03</v>
      </c>
      <c r="J709" s="11" t="str">
        <f t="shared" si="7"/>
        <v>1900-01</v>
      </c>
      <c r="K709" s="11"/>
      <c r="L709" s="11"/>
      <c r="M709" s="36"/>
    </row>
    <row r="710" spans="7:13" ht="15.75" customHeight="1" x14ac:dyDescent="0.2">
      <c r="G710" s="34">
        <f>'Black (Cleaned)'!G709</f>
        <v>44992.612833926367</v>
      </c>
      <c r="H710" s="27">
        <f>'Black (Cleaned)'!Q709</f>
        <v>2910</v>
      </c>
      <c r="I710" s="11" t="str">
        <f t="shared" si="6"/>
        <v>2023-03</v>
      </c>
      <c r="J710" s="11" t="str">
        <f t="shared" si="7"/>
        <v>1900-01</v>
      </c>
      <c r="K710" s="11"/>
      <c r="L710" s="11"/>
      <c r="M710" s="36"/>
    </row>
    <row r="711" spans="7:13" ht="15.75" customHeight="1" x14ac:dyDescent="0.2">
      <c r="G711" s="34">
        <f>'Black (Cleaned)'!G710</f>
        <v>44992.064703661403</v>
      </c>
      <c r="H711" s="27">
        <f>'Black (Cleaned)'!Q710</f>
        <v>3025</v>
      </c>
      <c r="I711" s="11" t="str">
        <f t="shared" si="6"/>
        <v>2023-03</v>
      </c>
      <c r="J711" s="11" t="str">
        <f t="shared" si="7"/>
        <v>1900-01</v>
      </c>
      <c r="K711" s="11"/>
      <c r="L711" s="11"/>
      <c r="M711" s="36"/>
    </row>
    <row r="712" spans="7:13" ht="15.75" customHeight="1" x14ac:dyDescent="0.2">
      <c r="G712" s="34">
        <f>'Black (Cleaned)'!G711</f>
        <v>44991.481004236222</v>
      </c>
      <c r="H712" s="27">
        <f>'Black (Cleaned)'!Q711</f>
        <v>3131</v>
      </c>
      <c r="I712" s="11" t="str">
        <f t="shared" si="6"/>
        <v>2023-03</v>
      </c>
      <c r="J712" s="11" t="str">
        <f t="shared" si="7"/>
        <v>1900-01</v>
      </c>
      <c r="K712" s="11"/>
      <c r="L712" s="11"/>
      <c r="M712" s="36"/>
    </row>
    <row r="713" spans="7:13" ht="15.75" customHeight="1" x14ac:dyDescent="0.2">
      <c r="G713" s="34">
        <f>'Black (Cleaned)'!G712</f>
        <v>44988.646978745986</v>
      </c>
      <c r="H713" s="27">
        <f>'Black (Cleaned)'!Q712</f>
        <v>3270</v>
      </c>
      <c r="I713" s="11" t="str">
        <f t="shared" si="6"/>
        <v>2023-03</v>
      </c>
      <c r="J713" s="11" t="str">
        <f t="shared" si="7"/>
        <v>1900-01</v>
      </c>
      <c r="K713" s="11"/>
      <c r="L713" s="11"/>
      <c r="M713" s="36"/>
    </row>
    <row r="714" spans="7:13" ht="15.75" customHeight="1" x14ac:dyDescent="0.2">
      <c r="G714" s="34">
        <f>'Black (Cleaned)'!G713</f>
        <v>44988.055446704871</v>
      </c>
      <c r="H714" s="27">
        <f>'Black (Cleaned)'!Q713</f>
        <v>3358</v>
      </c>
      <c r="I714" s="11" t="str">
        <f t="shared" si="6"/>
        <v>2023-03</v>
      </c>
      <c r="J714" s="11" t="str">
        <f t="shared" si="7"/>
        <v>1900-01</v>
      </c>
      <c r="K714" s="11"/>
      <c r="L714" s="11"/>
      <c r="M714" s="36"/>
    </row>
    <row r="715" spans="7:13" ht="15.75" customHeight="1" x14ac:dyDescent="0.2">
      <c r="G715" s="34">
        <f>'Black (Cleaned)'!G714</f>
        <v>44987.487475126771</v>
      </c>
      <c r="H715" s="27">
        <f>'Black (Cleaned)'!Q714</f>
        <v>2945</v>
      </c>
      <c r="I715" s="11" t="str">
        <f t="shared" si="6"/>
        <v>2023-03</v>
      </c>
      <c r="J715" s="11" t="str">
        <f t="shared" si="7"/>
        <v>1900-01</v>
      </c>
      <c r="K715" s="11"/>
      <c r="L715" s="11"/>
      <c r="M715" s="36"/>
    </row>
    <row r="716" spans="7:13" ht="15.75" customHeight="1" x14ac:dyDescent="0.2">
      <c r="G716" s="34">
        <f>'Black (Cleaned)'!G715</f>
        <v>44986.922844452463</v>
      </c>
      <c r="H716" s="27">
        <f>'Black (Cleaned)'!Q715</f>
        <v>3629</v>
      </c>
      <c r="I716" s="11" t="str">
        <f t="shared" si="6"/>
        <v>2023-03</v>
      </c>
      <c r="J716" s="11" t="str">
        <f t="shared" si="7"/>
        <v>1900-01</v>
      </c>
      <c r="K716" s="11"/>
      <c r="L716" s="11"/>
      <c r="M716" s="36"/>
    </row>
    <row r="717" spans="7:13" ht="15.75" customHeight="1" x14ac:dyDescent="0.2">
      <c r="G717" s="34">
        <f>'Black (Cleaned)'!G716</f>
        <v>44986.352970432366</v>
      </c>
      <c r="H717" s="27">
        <f>'Black (Cleaned)'!Q716</f>
        <v>3183</v>
      </c>
      <c r="I717" s="11" t="str">
        <f t="shared" si="6"/>
        <v>2023-03</v>
      </c>
      <c r="J717" s="11" t="str">
        <f t="shared" si="7"/>
        <v>1900-01</v>
      </c>
      <c r="K717" s="11"/>
      <c r="L717" s="11"/>
      <c r="M717" s="36"/>
    </row>
    <row r="718" spans="7:13" ht="15.75" customHeight="1" x14ac:dyDescent="0.2">
      <c r="G718" s="34">
        <f>'Black (Cleaned)'!G717</f>
        <v>44985.779381456858</v>
      </c>
      <c r="H718" s="27">
        <f>'Black (Cleaned)'!Q717</f>
        <v>3434</v>
      </c>
      <c r="I718" s="11" t="str">
        <f t="shared" si="6"/>
        <v>2023-02</v>
      </c>
      <c r="J718" s="11" t="str">
        <f t="shared" si="7"/>
        <v>1900-01</v>
      </c>
      <c r="K718" s="11"/>
      <c r="L718" s="11"/>
      <c r="M718" s="36"/>
    </row>
    <row r="719" spans="7:13" ht="15.75" customHeight="1" x14ac:dyDescent="0.2">
      <c r="G719" s="34">
        <f>'Black (Cleaned)'!G718</f>
        <v>44985.202691843406</v>
      </c>
      <c r="H719" s="27">
        <f>'Black (Cleaned)'!Q718</f>
        <v>3059</v>
      </c>
      <c r="I719" s="11" t="str">
        <f t="shared" si="6"/>
        <v>2023-02</v>
      </c>
      <c r="J719" s="11" t="str">
        <f t="shared" si="7"/>
        <v>1900-01</v>
      </c>
      <c r="K719" s="11"/>
      <c r="L719" s="11"/>
      <c r="M719" s="36"/>
    </row>
    <row r="720" spans="7:13" ht="15.75" customHeight="1" x14ac:dyDescent="0.2">
      <c r="G720" s="34">
        <f>'Black (Cleaned)'!G719</f>
        <v>44984.627164543621</v>
      </c>
      <c r="H720" s="27">
        <f>'Black (Cleaned)'!Q719</f>
        <v>3585</v>
      </c>
      <c r="I720" s="11" t="str">
        <f t="shared" si="6"/>
        <v>2023-02</v>
      </c>
      <c r="J720" s="11" t="str">
        <f t="shared" si="7"/>
        <v>1900-01</v>
      </c>
      <c r="K720" s="11"/>
      <c r="L720" s="11"/>
      <c r="M720" s="36"/>
    </row>
    <row r="721" spans="7:13" ht="15.75" customHeight="1" x14ac:dyDescent="0.2">
      <c r="G721" s="34">
        <f>'Black (Cleaned)'!G720</f>
        <v>44984.060940993026</v>
      </c>
      <c r="H721" s="27">
        <f>'Black (Cleaned)'!Q720</f>
        <v>3173</v>
      </c>
      <c r="I721" s="11" t="str">
        <f t="shared" si="6"/>
        <v>2023-02</v>
      </c>
      <c r="J721" s="11" t="str">
        <f t="shared" si="7"/>
        <v>1900-01</v>
      </c>
      <c r="K721" s="11"/>
      <c r="L721" s="11"/>
      <c r="M721" s="36"/>
    </row>
    <row r="722" spans="7:13" ht="15.75" customHeight="1" x14ac:dyDescent="0.2">
      <c r="G722" s="34">
        <f>'Black (Cleaned)'!G721</f>
        <v>44981.78052856186</v>
      </c>
      <c r="H722" s="27">
        <f>'Black (Cleaned)'!Q721</f>
        <v>3075</v>
      </c>
      <c r="I722" s="11" t="str">
        <f t="shared" si="6"/>
        <v>2023-02</v>
      </c>
      <c r="J722" s="11" t="str">
        <f t="shared" si="7"/>
        <v>1900-01</v>
      </c>
      <c r="K722" s="11"/>
      <c r="L722" s="11"/>
      <c r="M722" s="36"/>
    </row>
    <row r="723" spans="7:13" ht="15.75" customHeight="1" x14ac:dyDescent="0.2">
      <c r="G723" s="34">
        <f>'Black (Cleaned)'!G722</f>
        <v>44981.227887966794</v>
      </c>
      <c r="H723" s="27">
        <f>'Black (Cleaned)'!Q722</f>
        <v>3682</v>
      </c>
      <c r="I723" s="11" t="str">
        <f t="shared" si="6"/>
        <v>2023-02</v>
      </c>
      <c r="J723" s="11" t="str">
        <f t="shared" si="7"/>
        <v>1900-01</v>
      </c>
      <c r="K723" s="11"/>
      <c r="L723" s="11"/>
      <c r="M723" s="36"/>
    </row>
    <row r="724" spans="7:13" ht="15.75" customHeight="1" x14ac:dyDescent="0.2">
      <c r="G724" s="34">
        <f>'Black (Cleaned)'!G723</f>
        <v>44980.658109008873</v>
      </c>
      <c r="H724" s="27">
        <f>'Black (Cleaned)'!Q723</f>
        <v>3385</v>
      </c>
      <c r="I724" s="11" t="str">
        <f t="shared" si="6"/>
        <v>2023-02</v>
      </c>
      <c r="J724" s="11" t="str">
        <f t="shared" si="7"/>
        <v>1900-01</v>
      </c>
      <c r="K724" s="11"/>
      <c r="L724" s="11"/>
      <c r="M724" s="36"/>
    </row>
    <row r="725" spans="7:13" ht="15.75" customHeight="1" x14ac:dyDescent="0.2">
      <c r="G725" s="34">
        <f>'Black (Cleaned)'!G724</f>
        <v>44980.116833559186</v>
      </c>
      <c r="H725" s="27">
        <f>'Black (Cleaned)'!Q724</f>
        <v>3731</v>
      </c>
      <c r="I725" s="11" t="str">
        <f t="shared" si="6"/>
        <v>2023-02</v>
      </c>
      <c r="J725" s="11" t="str">
        <f t="shared" si="7"/>
        <v>1900-01</v>
      </c>
      <c r="K725" s="11"/>
      <c r="L725" s="11"/>
      <c r="M725" s="36"/>
    </row>
    <row r="726" spans="7:13" ht="15.75" customHeight="1" x14ac:dyDescent="0.2">
      <c r="G726" s="34">
        <f>'Black (Cleaned)'!G725</f>
        <v>44979.58766036186</v>
      </c>
      <c r="H726" s="27">
        <f>'Black (Cleaned)'!Q725</f>
        <v>3321</v>
      </c>
      <c r="I726" s="11" t="str">
        <f t="shared" si="6"/>
        <v>2023-02</v>
      </c>
      <c r="J726" s="11" t="str">
        <f t="shared" si="7"/>
        <v>1900-01</v>
      </c>
      <c r="K726" s="11"/>
      <c r="L726" s="11"/>
      <c r="M726" s="36"/>
    </row>
    <row r="727" spans="7:13" ht="15.75" customHeight="1" x14ac:dyDescent="0.2">
      <c r="G727" s="34">
        <f>'Black (Cleaned)'!G726</f>
        <v>44979.03023496778</v>
      </c>
      <c r="H727" s="27">
        <f>'Black (Cleaned)'!Q726</f>
        <v>3560</v>
      </c>
      <c r="I727" s="11" t="str">
        <f t="shared" si="6"/>
        <v>2023-02</v>
      </c>
      <c r="J727" s="11" t="str">
        <f t="shared" si="7"/>
        <v>1900-01</v>
      </c>
      <c r="K727" s="11"/>
      <c r="L727" s="11"/>
      <c r="M727" s="36"/>
    </row>
    <row r="728" spans="7:13" ht="15.75" customHeight="1" x14ac:dyDescent="0.2">
      <c r="G728" s="34">
        <f>'Black (Cleaned)'!G727</f>
        <v>44978.465805682004</v>
      </c>
      <c r="H728" s="27">
        <f>'Black (Cleaned)'!Q727</f>
        <v>3009</v>
      </c>
      <c r="I728" s="11" t="str">
        <f t="shared" si="6"/>
        <v>2023-02</v>
      </c>
      <c r="J728" s="11" t="str">
        <f t="shared" si="7"/>
        <v>1900-01</v>
      </c>
      <c r="K728" s="11"/>
      <c r="L728" s="11"/>
      <c r="M728" s="36"/>
    </row>
    <row r="729" spans="7:13" ht="15.75" customHeight="1" x14ac:dyDescent="0.2">
      <c r="G729" s="34">
        <f>'Black (Cleaned)'!G728</f>
        <v>44977.867830256328</v>
      </c>
      <c r="H729" s="27">
        <f>'Black (Cleaned)'!Q728</f>
        <v>3594</v>
      </c>
      <c r="I729" s="11" t="str">
        <f t="shared" si="6"/>
        <v>2023-02</v>
      </c>
      <c r="J729" s="11" t="str">
        <f t="shared" si="7"/>
        <v>1900-01</v>
      </c>
      <c r="K729" s="11"/>
      <c r="L729" s="11"/>
      <c r="M729" s="36"/>
    </row>
    <row r="730" spans="7:13" ht="15.75" customHeight="1" x14ac:dyDescent="0.2">
      <c r="G730" s="34">
        <f>'Black (Cleaned)'!G729</f>
        <v>44977.282516428895</v>
      </c>
      <c r="H730" s="27">
        <f>'Black (Cleaned)'!Q729</f>
        <v>3819</v>
      </c>
      <c r="I730" s="11" t="str">
        <f t="shared" si="6"/>
        <v>2023-02</v>
      </c>
      <c r="J730" s="11" t="str">
        <f t="shared" si="7"/>
        <v>1900-01</v>
      </c>
      <c r="K730" s="11"/>
      <c r="L730" s="11"/>
      <c r="M730" s="36"/>
    </row>
    <row r="731" spans="7:13" ht="15.75" customHeight="1" x14ac:dyDescent="0.2">
      <c r="G731" s="34">
        <f>'Black (Cleaned)'!G730</f>
        <v>44974.948085144177</v>
      </c>
      <c r="H731" s="27">
        <f>'Black (Cleaned)'!Q730</f>
        <v>3088</v>
      </c>
      <c r="I731" s="11" t="str">
        <f t="shared" si="6"/>
        <v>2023-02</v>
      </c>
      <c r="J731" s="11" t="str">
        <f t="shared" si="7"/>
        <v>1900-01</v>
      </c>
      <c r="K731" s="11"/>
      <c r="L731" s="11"/>
      <c r="M731" s="36"/>
    </row>
    <row r="732" spans="7:13" ht="15.75" customHeight="1" x14ac:dyDescent="0.2">
      <c r="G732" s="34">
        <f>'Black (Cleaned)'!G731</f>
        <v>44974.404237505078</v>
      </c>
      <c r="H732" s="27">
        <f>'Black (Cleaned)'!Q731</f>
        <v>3337</v>
      </c>
      <c r="I732" s="11" t="str">
        <f t="shared" si="6"/>
        <v>2023-02</v>
      </c>
      <c r="J732" s="11" t="str">
        <f t="shared" si="7"/>
        <v>1900-01</v>
      </c>
      <c r="K732" s="11"/>
      <c r="L732" s="11"/>
      <c r="M732" s="36"/>
    </row>
    <row r="733" spans="7:13" ht="15.75" customHeight="1" x14ac:dyDescent="0.2">
      <c r="G733" s="34">
        <f>'Black (Cleaned)'!G732</f>
        <v>44973.858993400303</v>
      </c>
      <c r="H733" s="27">
        <f>'Black (Cleaned)'!Q732</f>
        <v>3595</v>
      </c>
      <c r="I733" s="11" t="str">
        <f t="shared" si="6"/>
        <v>2023-02</v>
      </c>
      <c r="J733" s="11" t="str">
        <f t="shared" si="7"/>
        <v>1900-01</v>
      </c>
      <c r="K733" s="11"/>
      <c r="L733" s="11"/>
      <c r="M733" s="36"/>
    </row>
    <row r="734" spans="7:13" ht="15.75" customHeight="1" x14ac:dyDescent="0.2">
      <c r="G734" s="34">
        <f>'Black (Cleaned)'!G733</f>
        <v>44973.289403679104</v>
      </c>
      <c r="H734" s="27">
        <f>'Black (Cleaned)'!Q733</f>
        <v>3736</v>
      </c>
      <c r="I734" s="11" t="str">
        <f t="shared" si="6"/>
        <v>2023-02</v>
      </c>
      <c r="J734" s="11" t="str">
        <f t="shared" si="7"/>
        <v>1900-01</v>
      </c>
      <c r="K734" s="11"/>
      <c r="L734" s="11"/>
      <c r="M734" s="36"/>
    </row>
    <row r="735" spans="7:13" ht="15.75" customHeight="1" x14ac:dyDescent="0.2">
      <c r="G735" s="34">
        <f>'Black (Cleaned)'!G734</f>
        <v>44972.721479195527</v>
      </c>
      <c r="H735" s="27">
        <f>'Black (Cleaned)'!Q734</f>
        <v>3226</v>
      </c>
      <c r="I735" s="11" t="str">
        <f t="shared" si="6"/>
        <v>2023-02</v>
      </c>
      <c r="J735" s="11" t="str">
        <f t="shared" si="7"/>
        <v>1900-01</v>
      </c>
      <c r="K735" s="11"/>
      <c r="L735" s="11"/>
      <c r="M735" s="36"/>
    </row>
    <row r="736" spans="7:13" ht="15.75" customHeight="1" x14ac:dyDescent="0.2">
      <c r="G736" s="34">
        <f>'Black (Cleaned)'!G735</f>
        <v>44972.11835040299</v>
      </c>
      <c r="H736" s="27">
        <f>'Black (Cleaned)'!Q735</f>
        <v>3417</v>
      </c>
      <c r="I736" s="11" t="str">
        <f t="shared" si="6"/>
        <v>2023-02</v>
      </c>
      <c r="J736" s="11" t="str">
        <f t="shared" si="7"/>
        <v>1900-01</v>
      </c>
      <c r="K736" s="11"/>
      <c r="L736" s="11"/>
      <c r="M736" s="36"/>
    </row>
    <row r="737" spans="7:13" ht="15.75" customHeight="1" x14ac:dyDescent="0.2">
      <c r="G737" s="34">
        <f>'Black (Cleaned)'!G736</f>
        <v>44971.579358727198</v>
      </c>
      <c r="H737" s="27">
        <f>'Black (Cleaned)'!Q736</f>
        <v>3459</v>
      </c>
      <c r="I737" s="11" t="str">
        <f t="shared" si="6"/>
        <v>2023-02</v>
      </c>
      <c r="J737" s="11" t="str">
        <f t="shared" si="7"/>
        <v>1900-01</v>
      </c>
      <c r="K737" s="11"/>
      <c r="L737" s="11"/>
      <c r="M737" s="36"/>
    </row>
    <row r="738" spans="7:13" ht="15.75" customHeight="1" x14ac:dyDescent="0.2">
      <c r="G738" s="34">
        <f>'Black (Cleaned)'!G737</f>
        <v>44971.043736084153</v>
      </c>
      <c r="H738" s="27">
        <f>'Black (Cleaned)'!Q737</f>
        <v>3281</v>
      </c>
      <c r="I738" s="11" t="str">
        <f t="shared" si="6"/>
        <v>2023-02</v>
      </c>
      <c r="J738" s="11" t="str">
        <f t="shared" si="7"/>
        <v>1900-01</v>
      </c>
      <c r="K738" s="11"/>
      <c r="L738" s="11"/>
      <c r="M738" s="36"/>
    </row>
    <row r="739" spans="7:13" ht="15.75" customHeight="1" x14ac:dyDescent="0.2">
      <c r="G739" s="34">
        <f>'Black (Cleaned)'!G738</f>
        <v>44970.50885469724</v>
      </c>
      <c r="H739" s="27">
        <f>'Black (Cleaned)'!Q738</f>
        <v>3247</v>
      </c>
      <c r="I739" s="11" t="str">
        <f t="shared" si="6"/>
        <v>2023-02</v>
      </c>
      <c r="J739" s="11" t="str">
        <f t="shared" si="7"/>
        <v>1900-01</v>
      </c>
      <c r="K739" s="11"/>
      <c r="L739" s="11"/>
      <c r="M739" s="36"/>
    </row>
    <row r="740" spans="7:13" ht="15.75" customHeight="1" x14ac:dyDescent="0.2">
      <c r="G740" s="34">
        <f>'Black (Cleaned)'!G739</f>
        <v>44967.669154489646</v>
      </c>
      <c r="H740" s="27">
        <f>'Black (Cleaned)'!Q739</f>
        <v>3904</v>
      </c>
      <c r="I740" s="11" t="str">
        <f t="shared" si="6"/>
        <v>2023-02</v>
      </c>
      <c r="J740" s="11" t="str">
        <f t="shared" si="7"/>
        <v>1900-01</v>
      </c>
      <c r="K740" s="11"/>
      <c r="L740" s="11"/>
      <c r="M740" s="36"/>
    </row>
    <row r="741" spans="7:13" ht="15.75" customHeight="1" x14ac:dyDescent="0.2">
      <c r="G741" s="34">
        <f>'Black (Cleaned)'!G740</f>
        <v>44967.088486954213</v>
      </c>
      <c r="H741" s="27">
        <f>'Black (Cleaned)'!Q740</f>
        <v>4110</v>
      </c>
      <c r="I741" s="11" t="str">
        <f t="shared" si="6"/>
        <v>2023-02</v>
      </c>
      <c r="J741" s="11" t="str">
        <f t="shared" si="7"/>
        <v>1900-01</v>
      </c>
      <c r="K741" s="11"/>
      <c r="L741" s="11"/>
      <c r="M741" s="36"/>
    </row>
    <row r="742" spans="7:13" ht="15.75" customHeight="1" x14ac:dyDescent="0.2">
      <c r="G742" s="34">
        <f>'Black (Cleaned)'!G741</f>
        <v>44966.481137095019</v>
      </c>
      <c r="H742" s="27">
        <f>'Black (Cleaned)'!Q741</f>
        <v>3808</v>
      </c>
      <c r="I742" s="11" t="str">
        <f t="shared" si="6"/>
        <v>2023-02</v>
      </c>
      <c r="J742" s="11" t="str">
        <f t="shared" si="7"/>
        <v>1900-01</v>
      </c>
      <c r="K742" s="11"/>
      <c r="L742" s="11"/>
      <c r="M742" s="36"/>
    </row>
    <row r="743" spans="7:13" ht="15.75" customHeight="1" x14ac:dyDescent="0.2">
      <c r="G743" s="34">
        <f>'Black (Cleaned)'!G742</f>
        <v>44965.878350814251</v>
      </c>
      <c r="H743" s="27">
        <f>'Black (Cleaned)'!Q742</f>
        <v>3567</v>
      </c>
      <c r="I743" s="11" t="str">
        <f t="shared" si="6"/>
        <v>2023-02</v>
      </c>
      <c r="J743" s="11" t="str">
        <f t="shared" si="7"/>
        <v>1900-01</v>
      </c>
      <c r="K743" s="11"/>
      <c r="L743" s="11"/>
      <c r="M743" s="36"/>
    </row>
    <row r="744" spans="7:13" ht="15.75" customHeight="1" x14ac:dyDescent="0.2">
      <c r="G744" s="34">
        <f>'Black (Cleaned)'!G743</f>
        <v>44965.304913882952</v>
      </c>
      <c r="H744" s="27">
        <f>'Black (Cleaned)'!Q743</f>
        <v>4155</v>
      </c>
      <c r="I744" s="11" t="str">
        <f t="shared" si="6"/>
        <v>2023-02</v>
      </c>
      <c r="J744" s="11" t="str">
        <f t="shared" si="7"/>
        <v>1900-01</v>
      </c>
      <c r="K744" s="11"/>
      <c r="L744" s="11"/>
      <c r="M744" s="36"/>
    </row>
    <row r="745" spans="7:13" ht="15.75" customHeight="1" x14ac:dyDescent="0.2">
      <c r="G745" s="34">
        <f>'Black (Cleaned)'!G744</f>
        <v>44964.753045511359</v>
      </c>
      <c r="H745" s="27">
        <f>'Black (Cleaned)'!Q744</f>
        <v>4082</v>
      </c>
      <c r="I745" s="11" t="str">
        <f t="shared" si="6"/>
        <v>2023-02</v>
      </c>
      <c r="J745" s="11" t="str">
        <f t="shared" si="7"/>
        <v>1900-01</v>
      </c>
      <c r="K745" s="11"/>
      <c r="L745" s="11"/>
      <c r="M745" s="36"/>
    </row>
    <row r="746" spans="7:13" ht="15.75" customHeight="1" x14ac:dyDescent="0.2">
      <c r="G746" s="34">
        <f>'Black (Cleaned)'!G745</f>
        <v>44964.197603826673</v>
      </c>
      <c r="H746" s="27">
        <f>'Black (Cleaned)'!Q745</f>
        <v>3459</v>
      </c>
      <c r="I746" s="11" t="str">
        <f t="shared" si="6"/>
        <v>2023-02</v>
      </c>
      <c r="J746" s="11" t="str">
        <f t="shared" si="7"/>
        <v>1900-01</v>
      </c>
      <c r="K746" s="11"/>
      <c r="L746" s="11"/>
      <c r="M746" s="36"/>
    </row>
    <row r="747" spans="7:13" ht="15.75" customHeight="1" x14ac:dyDescent="0.2">
      <c r="G747" s="34">
        <f>'Black (Cleaned)'!G746</f>
        <v>44963.59938245167</v>
      </c>
      <c r="H747" s="27">
        <f>'Black (Cleaned)'!Q746</f>
        <v>3406</v>
      </c>
      <c r="I747" s="11" t="str">
        <f t="shared" si="6"/>
        <v>2023-02</v>
      </c>
      <c r="J747" s="11" t="str">
        <f t="shared" si="7"/>
        <v>1900-01</v>
      </c>
      <c r="K747" s="11"/>
      <c r="L747" s="11"/>
      <c r="M747" s="36"/>
    </row>
    <row r="748" spans="7:13" ht="15.75" customHeight="1" x14ac:dyDescent="0.2">
      <c r="G748" s="34">
        <f>'Black (Cleaned)'!G747</f>
        <v>44963.033018554306</v>
      </c>
      <c r="H748" s="27">
        <f>'Black (Cleaned)'!Q747</f>
        <v>4027</v>
      </c>
      <c r="I748" s="11" t="str">
        <f t="shared" si="6"/>
        <v>2023-02</v>
      </c>
      <c r="J748" s="11" t="str">
        <f t="shared" si="7"/>
        <v>1900-01</v>
      </c>
      <c r="K748" s="11"/>
      <c r="L748" s="11"/>
      <c r="M748" s="36"/>
    </row>
    <row r="749" spans="7:13" ht="15.75" customHeight="1" x14ac:dyDescent="0.2">
      <c r="G749" s="34">
        <f>'Black (Cleaned)'!G748</f>
        <v>44960.713545326973</v>
      </c>
      <c r="H749" s="27">
        <f>'Black (Cleaned)'!Q748</f>
        <v>3839</v>
      </c>
      <c r="I749" s="11" t="str">
        <f t="shared" si="6"/>
        <v>2023-02</v>
      </c>
      <c r="J749" s="11" t="str">
        <f t="shared" si="7"/>
        <v>1900-01</v>
      </c>
      <c r="K749" s="11"/>
      <c r="L749" s="11"/>
      <c r="M749" s="36"/>
    </row>
    <row r="750" spans="7:13" ht="15.75" customHeight="1" x14ac:dyDescent="0.2">
      <c r="G750" s="34">
        <f>'Black (Cleaned)'!G749</f>
        <v>44960.148996954791</v>
      </c>
      <c r="H750" s="27">
        <f>'Black (Cleaned)'!Q749</f>
        <v>3673</v>
      </c>
      <c r="I750" s="11" t="str">
        <f t="shared" si="6"/>
        <v>2023-02</v>
      </c>
      <c r="J750" s="11" t="str">
        <f t="shared" si="7"/>
        <v>1900-01</v>
      </c>
      <c r="K750" s="11"/>
      <c r="L750" s="11"/>
      <c r="M750" s="36"/>
    </row>
    <row r="751" spans="7:13" ht="15.75" customHeight="1" x14ac:dyDescent="0.2">
      <c r="G751" s="34">
        <f>'Black (Cleaned)'!G750</f>
        <v>44959.568807042073</v>
      </c>
      <c r="H751" s="27">
        <f>'Black (Cleaned)'!Q750</f>
        <v>3916</v>
      </c>
      <c r="I751" s="11" t="str">
        <f t="shared" si="6"/>
        <v>2023-02</v>
      </c>
      <c r="J751" s="11" t="str">
        <f t="shared" si="7"/>
        <v>1900-01</v>
      </c>
      <c r="K751" s="11"/>
      <c r="L751" s="11"/>
      <c r="M751" s="36"/>
    </row>
    <row r="752" spans="7:13" ht="15.75" customHeight="1" x14ac:dyDescent="0.2">
      <c r="G752" s="34">
        <f>'Black (Cleaned)'!G751</f>
        <v>44959.035251045796</v>
      </c>
      <c r="H752" s="27">
        <f>'Black (Cleaned)'!Q751</f>
        <v>3694</v>
      </c>
      <c r="I752" s="11" t="str">
        <f t="shared" si="6"/>
        <v>2023-02</v>
      </c>
      <c r="J752" s="11" t="str">
        <f t="shared" si="7"/>
        <v>1900-01</v>
      </c>
      <c r="K752" s="11"/>
      <c r="L752" s="11"/>
      <c r="M752" s="36"/>
    </row>
    <row r="753" spans="7:13" ht="15.75" customHeight="1" x14ac:dyDescent="0.2">
      <c r="G753" s="34">
        <f>'Black (Cleaned)'!G752</f>
        <v>44958.45328477976</v>
      </c>
      <c r="H753" s="27">
        <f>'Black (Cleaned)'!Q752</f>
        <v>3767</v>
      </c>
      <c r="I753" s="11" t="str">
        <f t="shared" si="6"/>
        <v>2023-02</v>
      </c>
      <c r="J753" s="11" t="str">
        <f t="shared" si="7"/>
        <v>1900-01</v>
      </c>
      <c r="K753" s="11"/>
      <c r="L753" s="11"/>
      <c r="M753" s="36"/>
    </row>
    <row r="754" spans="7:13" ht="15.75" customHeight="1" x14ac:dyDescent="0.2">
      <c r="G754" s="34">
        <f>'Black (Cleaned)'!G753</f>
        <v>44957.849511410015</v>
      </c>
      <c r="H754" s="27">
        <f>'Black (Cleaned)'!Q753</f>
        <v>4576</v>
      </c>
      <c r="I754" s="11" t="str">
        <f t="shared" si="6"/>
        <v>2023-01</v>
      </c>
      <c r="J754" s="11" t="str">
        <f t="shared" si="7"/>
        <v>1900-01</v>
      </c>
      <c r="K754" s="11"/>
      <c r="L754" s="11"/>
      <c r="M754" s="36"/>
    </row>
    <row r="755" spans="7:13" ht="15.75" customHeight="1" x14ac:dyDescent="0.2">
      <c r="G755" s="34">
        <f>'Black (Cleaned)'!G754</f>
        <v>44957.316928915585</v>
      </c>
      <c r="H755" s="27">
        <f>'Black (Cleaned)'!Q754</f>
        <v>4242</v>
      </c>
      <c r="I755" s="11" t="str">
        <f t="shared" si="6"/>
        <v>2023-01</v>
      </c>
      <c r="J755" s="11" t="str">
        <f t="shared" si="7"/>
        <v>1900-01</v>
      </c>
      <c r="K755" s="11"/>
      <c r="L755" s="11"/>
      <c r="M755" s="36"/>
    </row>
    <row r="756" spans="7:13" ht="15.75" customHeight="1" x14ac:dyDescent="0.2">
      <c r="G756" s="34">
        <f>'Black (Cleaned)'!G755</f>
        <v>44956.783353845611</v>
      </c>
      <c r="H756" s="27">
        <f>'Black (Cleaned)'!Q755</f>
        <v>4429</v>
      </c>
      <c r="I756" s="11" t="str">
        <f t="shared" si="6"/>
        <v>2023-01</v>
      </c>
      <c r="J756" s="11" t="str">
        <f t="shared" si="7"/>
        <v>1900-01</v>
      </c>
      <c r="K756" s="11"/>
      <c r="L756" s="11"/>
      <c r="M756" s="36"/>
    </row>
    <row r="757" spans="7:13" ht="15.75" customHeight="1" x14ac:dyDescent="0.2">
      <c r="G757" s="34">
        <f>'Black (Cleaned)'!G756</f>
        <v>44956.239736121293</v>
      </c>
      <c r="H757" s="27">
        <f>'Black (Cleaned)'!Q756</f>
        <v>3904</v>
      </c>
      <c r="I757" s="11" t="str">
        <f t="shared" si="6"/>
        <v>2023-01</v>
      </c>
      <c r="J757" s="11" t="str">
        <f t="shared" si="7"/>
        <v>1900-01</v>
      </c>
      <c r="K757" s="11"/>
      <c r="L757" s="11"/>
      <c r="M757" s="36"/>
    </row>
    <row r="758" spans="7:13" ht="15.75" customHeight="1" x14ac:dyDescent="0.2">
      <c r="G758" s="34">
        <f>'Black (Cleaned)'!G757</f>
        <v>44953.953293961466</v>
      </c>
      <c r="H758" s="27">
        <f>'Black (Cleaned)'!Q757</f>
        <v>4682</v>
      </c>
      <c r="I758" s="11" t="str">
        <f t="shared" si="6"/>
        <v>2023-01</v>
      </c>
      <c r="J758" s="11" t="str">
        <f t="shared" si="7"/>
        <v>1900-01</v>
      </c>
      <c r="K758" s="11"/>
      <c r="L758" s="11"/>
      <c r="M758" s="36"/>
    </row>
    <row r="759" spans="7:13" ht="15.75" customHeight="1" x14ac:dyDescent="0.2">
      <c r="G759" s="34">
        <f>'Black (Cleaned)'!G758</f>
        <v>44953.390828659729</v>
      </c>
      <c r="H759" s="27">
        <f>'Black (Cleaned)'!Q758</f>
        <v>3835</v>
      </c>
      <c r="I759" s="11" t="str">
        <f t="shared" si="6"/>
        <v>2023-01</v>
      </c>
      <c r="J759" s="11" t="str">
        <f t="shared" si="7"/>
        <v>1900-01</v>
      </c>
      <c r="K759" s="11"/>
      <c r="L759" s="11"/>
      <c r="M759" s="36"/>
    </row>
    <row r="760" spans="7:13" ht="15.75" customHeight="1" x14ac:dyDescent="0.2">
      <c r="G760" s="34">
        <f>'Black (Cleaned)'!G759</f>
        <v>44952.837634551346</v>
      </c>
      <c r="H760" s="27">
        <f>'Black (Cleaned)'!Q759</f>
        <v>4306</v>
      </c>
      <c r="I760" s="11" t="str">
        <f t="shared" si="6"/>
        <v>2023-01</v>
      </c>
      <c r="J760" s="11" t="str">
        <f t="shared" si="7"/>
        <v>1900-01</v>
      </c>
      <c r="K760" s="11"/>
      <c r="L760" s="11"/>
      <c r="M760" s="36"/>
    </row>
    <row r="761" spans="7:13" ht="15.75" customHeight="1" x14ac:dyDescent="0.2">
      <c r="G761" s="34">
        <f>'Black (Cleaned)'!G760</f>
        <v>44952.30549728046</v>
      </c>
      <c r="H761" s="27">
        <f>'Black (Cleaned)'!Q760</f>
        <v>4686</v>
      </c>
      <c r="I761" s="11" t="str">
        <f t="shared" si="6"/>
        <v>2023-01</v>
      </c>
      <c r="J761" s="11" t="str">
        <f t="shared" si="7"/>
        <v>1900-01</v>
      </c>
      <c r="K761" s="11"/>
      <c r="L761" s="11"/>
      <c r="M761" s="36"/>
    </row>
    <row r="762" spans="7:13" ht="15.75" customHeight="1" x14ac:dyDescent="0.2">
      <c r="G762" s="34">
        <f>'Black (Cleaned)'!G761</f>
        <v>44951.769780092742</v>
      </c>
      <c r="H762" s="27">
        <f>'Black (Cleaned)'!Q761</f>
        <v>4399</v>
      </c>
      <c r="I762" s="11" t="str">
        <f t="shared" si="6"/>
        <v>2023-01</v>
      </c>
      <c r="J762" s="11" t="str">
        <f t="shared" si="7"/>
        <v>1900-01</v>
      </c>
      <c r="K762" s="11"/>
      <c r="L762" s="11"/>
      <c r="M762" s="36"/>
    </row>
    <row r="763" spans="7:13" ht="15.75" customHeight="1" x14ac:dyDescent="0.2">
      <c r="G763" s="34">
        <f>'Black (Cleaned)'!G762</f>
        <v>44951.20969681393</v>
      </c>
      <c r="H763" s="27">
        <f>'Black (Cleaned)'!Q762</f>
        <v>4242</v>
      </c>
      <c r="I763" s="11" t="str">
        <f t="shared" si="6"/>
        <v>2023-01</v>
      </c>
      <c r="J763" s="11" t="str">
        <f t="shared" si="7"/>
        <v>1900-01</v>
      </c>
      <c r="K763" s="11"/>
      <c r="L763" s="11"/>
      <c r="M763" s="36"/>
    </row>
    <row r="764" spans="7:13" ht="15.75" customHeight="1" x14ac:dyDescent="0.2">
      <c r="G764" s="34">
        <f>'Black (Cleaned)'!G763</f>
        <v>44950.622020754956</v>
      </c>
      <c r="H764" s="27">
        <f>'Black (Cleaned)'!Q763</f>
        <v>4150</v>
      </c>
      <c r="I764" s="11" t="str">
        <f t="shared" si="6"/>
        <v>2023-01</v>
      </c>
      <c r="J764" s="11" t="str">
        <f t="shared" si="7"/>
        <v>1900-01</v>
      </c>
      <c r="K764" s="11"/>
      <c r="L764" s="11"/>
      <c r="M764" s="36"/>
    </row>
    <row r="765" spans="7:13" ht="15.75" customHeight="1" x14ac:dyDescent="0.2">
      <c r="G765" s="34">
        <f>'Black (Cleaned)'!G764</f>
        <v>44950.010365327711</v>
      </c>
      <c r="H765" s="27">
        <f>'Black (Cleaned)'!Q764</f>
        <v>4386</v>
      </c>
      <c r="I765" s="11" t="str">
        <f t="shared" si="6"/>
        <v>2023-01</v>
      </c>
      <c r="J765" s="11" t="str">
        <f t="shared" si="7"/>
        <v>1900-01</v>
      </c>
      <c r="K765" s="11"/>
      <c r="L765" s="11"/>
      <c r="M765" s="36"/>
    </row>
    <row r="766" spans="7:13" ht="15.75" customHeight="1" x14ac:dyDescent="0.2">
      <c r="G766" s="34">
        <f>'Black (Cleaned)'!G765</f>
        <v>44949.453468013628</v>
      </c>
      <c r="H766" s="27">
        <f>'Black (Cleaned)'!Q765</f>
        <v>3926</v>
      </c>
      <c r="I766" s="11" t="str">
        <f t="shared" si="6"/>
        <v>2023-01</v>
      </c>
      <c r="J766" s="11" t="str">
        <f t="shared" si="7"/>
        <v>1900-01</v>
      </c>
      <c r="K766" s="11"/>
      <c r="L766" s="11"/>
      <c r="M766" s="36"/>
    </row>
    <row r="767" spans="7:13" ht="15.75" customHeight="1" x14ac:dyDescent="0.2">
      <c r="G767" s="34">
        <f>'Black (Cleaned)'!G766</f>
        <v>44946.616021687798</v>
      </c>
      <c r="H767" s="27">
        <f>'Black (Cleaned)'!Q766</f>
        <v>4762</v>
      </c>
      <c r="I767" s="11" t="str">
        <f t="shared" si="6"/>
        <v>2023-01</v>
      </c>
      <c r="J767" s="11" t="str">
        <f t="shared" si="7"/>
        <v>1900-01</v>
      </c>
      <c r="K767" s="11"/>
      <c r="L767" s="11"/>
      <c r="M767" s="36"/>
    </row>
    <row r="768" spans="7:13" ht="15.75" customHeight="1" x14ac:dyDescent="0.2">
      <c r="G768" s="34">
        <f>'Black (Cleaned)'!G767</f>
        <v>44946.080237573253</v>
      </c>
      <c r="H768" s="27">
        <f>'Black (Cleaned)'!Q767</f>
        <v>4828</v>
      </c>
      <c r="I768" s="11" t="str">
        <f t="shared" si="6"/>
        <v>2023-01</v>
      </c>
      <c r="J768" s="11" t="str">
        <f t="shared" si="7"/>
        <v>1900-01</v>
      </c>
      <c r="K768" s="11"/>
      <c r="L768" s="11"/>
      <c r="M768" s="36"/>
    </row>
    <row r="769" spans="7:13" ht="15.75" customHeight="1" x14ac:dyDescent="0.2">
      <c r="G769" s="34">
        <f>'Black (Cleaned)'!G768</f>
        <v>44945.536897128215</v>
      </c>
      <c r="H769" s="27">
        <f>'Black (Cleaned)'!Q768</f>
        <v>5073</v>
      </c>
      <c r="I769" s="11" t="str">
        <f t="shared" si="6"/>
        <v>2023-01</v>
      </c>
      <c r="J769" s="11" t="str">
        <f t="shared" si="7"/>
        <v>1900-01</v>
      </c>
      <c r="K769" s="11"/>
      <c r="L769" s="11"/>
      <c r="M769" s="36"/>
    </row>
    <row r="770" spans="7:13" ht="15.75" customHeight="1" x14ac:dyDescent="0.2">
      <c r="G770" s="34">
        <f>'Black (Cleaned)'!G769</f>
        <v>44944.99342688443</v>
      </c>
      <c r="H770" s="27">
        <f>'Black (Cleaned)'!Q769</f>
        <v>4306</v>
      </c>
      <c r="I770" s="11" t="str">
        <f t="shared" si="6"/>
        <v>2023-01</v>
      </c>
      <c r="J770" s="11" t="str">
        <f t="shared" si="7"/>
        <v>1900-01</v>
      </c>
      <c r="K770" s="11"/>
      <c r="L770" s="11"/>
      <c r="M770" s="36"/>
    </row>
    <row r="771" spans="7:13" ht="15.75" customHeight="1" x14ac:dyDescent="0.2">
      <c r="G771" s="34">
        <f>'Black (Cleaned)'!G770</f>
        <v>44944.455489285298</v>
      </c>
      <c r="H771" s="27">
        <f>'Black (Cleaned)'!Q770</f>
        <v>4247</v>
      </c>
      <c r="I771" s="11" t="str">
        <f t="shared" ref="I771:I1025" si="8">TEXT(G771, "YYYY-MM")</f>
        <v>2023-01</v>
      </c>
      <c r="J771" s="11" t="str">
        <f t="shared" ref="J771:J1025" si="9">TEXT(M771, "YYYY-MM")</f>
        <v>1900-01</v>
      </c>
      <c r="K771" s="11"/>
      <c r="L771" s="11"/>
      <c r="M771" s="36"/>
    </row>
    <row r="772" spans="7:13" ht="15.75" customHeight="1" x14ac:dyDescent="0.2">
      <c r="G772" s="34">
        <f>'Black (Cleaned)'!G771</f>
        <v>44943.871880516468</v>
      </c>
      <c r="H772" s="27">
        <f>'Black (Cleaned)'!Q771</f>
        <v>4689</v>
      </c>
      <c r="I772" s="11" t="str">
        <f t="shared" si="8"/>
        <v>2023-01</v>
      </c>
      <c r="J772" s="11" t="str">
        <f t="shared" si="9"/>
        <v>1900-01</v>
      </c>
      <c r="K772" s="11"/>
      <c r="L772" s="11"/>
      <c r="M772" s="36"/>
    </row>
    <row r="773" spans="7:13" ht="15.75" customHeight="1" x14ac:dyDescent="0.2">
      <c r="G773" s="34">
        <f>'Black (Cleaned)'!G772</f>
        <v>44943.284230687845</v>
      </c>
      <c r="H773" s="27">
        <f>'Black (Cleaned)'!Q772</f>
        <v>5114</v>
      </c>
      <c r="I773" s="11" t="str">
        <f t="shared" si="8"/>
        <v>2023-01</v>
      </c>
      <c r="J773" s="11" t="str">
        <f t="shared" si="9"/>
        <v>1900-01</v>
      </c>
      <c r="K773" s="11"/>
      <c r="L773" s="11"/>
      <c r="M773" s="36"/>
    </row>
    <row r="774" spans="7:13" ht="15.75" customHeight="1" x14ac:dyDescent="0.2">
      <c r="G774" s="34">
        <f>'Black (Cleaned)'!G773</f>
        <v>44942.721456480467</v>
      </c>
      <c r="H774" s="27">
        <f>'Black (Cleaned)'!Q773</f>
        <v>5349</v>
      </c>
      <c r="I774" s="11" t="str">
        <f t="shared" si="8"/>
        <v>2023-01</v>
      </c>
      <c r="J774" s="11" t="str">
        <f t="shared" si="9"/>
        <v>1900-01</v>
      </c>
      <c r="K774" s="11"/>
      <c r="L774" s="11"/>
      <c r="M774" s="36"/>
    </row>
    <row r="775" spans="7:13" ht="15.75" customHeight="1" x14ac:dyDescent="0.2">
      <c r="G775" s="34">
        <f>'Black (Cleaned)'!G774</f>
        <v>44942.177144468063</v>
      </c>
      <c r="H775" s="27">
        <f>'Black (Cleaned)'!Q774</f>
        <v>5114</v>
      </c>
      <c r="I775" s="11" t="str">
        <f t="shared" si="8"/>
        <v>2023-01</v>
      </c>
      <c r="J775" s="11" t="str">
        <f t="shared" si="9"/>
        <v>1900-01</v>
      </c>
      <c r="K775" s="11"/>
      <c r="L775" s="11"/>
      <c r="M775" s="36"/>
    </row>
    <row r="776" spans="7:13" ht="15.75" customHeight="1" x14ac:dyDescent="0.2">
      <c r="G776" s="34">
        <f>'Black (Cleaned)'!G775</f>
        <v>44939.857057237932</v>
      </c>
      <c r="H776" s="27">
        <f>'Black (Cleaned)'!Q775</f>
        <v>4978</v>
      </c>
      <c r="I776" s="11" t="str">
        <f t="shared" si="8"/>
        <v>2023-01</v>
      </c>
      <c r="J776" s="11" t="str">
        <f t="shared" si="9"/>
        <v>1900-01</v>
      </c>
      <c r="K776" s="11"/>
      <c r="L776" s="11"/>
      <c r="M776" s="36"/>
    </row>
    <row r="777" spans="7:13" ht="15.75" customHeight="1" x14ac:dyDescent="0.2">
      <c r="G777" s="34">
        <f>'Black (Cleaned)'!G776</f>
        <v>44939.271440104298</v>
      </c>
      <c r="H777" s="27">
        <f>'Black (Cleaned)'!Q776</f>
        <v>4657</v>
      </c>
      <c r="I777" s="11" t="str">
        <f t="shared" si="8"/>
        <v>2023-01</v>
      </c>
      <c r="J777" s="11" t="str">
        <f t="shared" si="9"/>
        <v>1900-01</v>
      </c>
      <c r="K777" s="11"/>
      <c r="L777" s="11"/>
      <c r="M777" s="36"/>
    </row>
    <row r="778" spans="7:13" ht="15.75" customHeight="1" x14ac:dyDescent="0.2">
      <c r="G778" s="34">
        <f>'Black (Cleaned)'!G777</f>
        <v>44938.663337256599</v>
      </c>
      <c r="H778" s="27">
        <f>'Black (Cleaned)'!Q777</f>
        <v>4706</v>
      </c>
      <c r="I778" s="11" t="str">
        <f t="shared" si="8"/>
        <v>2023-01</v>
      </c>
      <c r="J778" s="11" t="str">
        <f t="shared" si="9"/>
        <v>1900-01</v>
      </c>
      <c r="K778" s="11"/>
      <c r="L778" s="11"/>
      <c r="M778" s="36"/>
    </row>
    <row r="779" spans="7:13" ht="15.75" customHeight="1" x14ac:dyDescent="0.2">
      <c r="G779" s="34">
        <f>'Black (Cleaned)'!G778</f>
        <v>44938.089257331732</v>
      </c>
      <c r="H779" s="27">
        <f>'Black (Cleaned)'!Q778</f>
        <v>4988</v>
      </c>
      <c r="I779" s="11" t="str">
        <f t="shared" si="8"/>
        <v>2023-01</v>
      </c>
      <c r="J779" s="11" t="str">
        <f t="shared" si="9"/>
        <v>1900-01</v>
      </c>
      <c r="K779" s="11"/>
      <c r="L779" s="11"/>
      <c r="M779" s="36"/>
    </row>
    <row r="780" spans="7:13" ht="15.75" customHeight="1" x14ac:dyDescent="0.2">
      <c r="G780" s="34">
        <f>'Black (Cleaned)'!G779</f>
        <v>44937.527886360207</v>
      </c>
      <c r="H780" s="27">
        <f>'Black (Cleaned)'!Q779</f>
        <v>5398</v>
      </c>
      <c r="I780" s="11" t="str">
        <f t="shared" si="8"/>
        <v>2023-01</v>
      </c>
      <c r="J780" s="11" t="str">
        <f t="shared" si="9"/>
        <v>1900-01</v>
      </c>
      <c r="K780" s="11"/>
      <c r="L780" s="11"/>
      <c r="M780" s="36"/>
    </row>
    <row r="781" spans="7:13" ht="15.75" customHeight="1" x14ac:dyDescent="0.2">
      <c r="G781" s="34">
        <f>'Black (Cleaned)'!G780</f>
        <v>44936.976934508122</v>
      </c>
      <c r="H781" s="27">
        <f>'Black (Cleaned)'!Q780</f>
        <v>4416</v>
      </c>
      <c r="I781" s="11" t="str">
        <f t="shared" si="8"/>
        <v>2023-01</v>
      </c>
      <c r="J781" s="11" t="str">
        <f t="shared" si="9"/>
        <v>1900-01</v>
      </c>
      <c r="K781" s="11"/>
      <c r="L781" s="11"/>
      <c r="M781" s="36"/>
    </row>
    <row r="782" spans="7:13" ht="15.75" customHeight="1" x14ac:dyDescent="0.2">
      <c r="G782" s="34">
        <f>'Black (Cleaned)'!G781</f>
        <v>44936.377037890335</v>
      </c>
      <c r="H782" s="27">
        <f>'Black (Cleaned)'!Q781</f>
        <v>5509</v>
      </c>
      <c r="I782" s="11" t="str">
        <f t="shared" si="8"/>
        <v>2023-01</v>
      </c>
      <c r="J782" s="11" t="str">
        <f t="shared" si="9"/>
        <v>1900-01</v>
      </c>
      <c r="K782" s="11"/>
      <c r="L782" s="11"/>
      <c r="M782" s="36"/>
    </row>
    <row r="783" spans="7:13" ht="15.75" customHeight="1" x14ac:dyDescent="0.2">
      <c r="G783" s="34">
        <f>'Black (Cleaned)'!G782</f>
        <v>44935.792893444341</v>
      </c>
      <c r="H783" s="27">
        <f>'Black (Cleaned)'!Q782</f>
        <v>5166</v>
      </c>
      <c r="I783" s="11" t="str">
        <f t="shared" si="8"/>
        <v>2023-01</v>
      </c>
      <c r="J783" s="11" t="str">
        <f t="shared" si="9"/>
        <v>1900-01</v>
      </c>
      <c r="K783" s="11"/>
      <c r="L783" s="11"/>
      <c r="M783" s="36"/>
    </row>
    <row r="784" spans="7:13" ht="15.75" customHeight="1" x14ac:dyDescent="0.2">
      <c r="G784" s="34">
        <f>'Black (Cleaned)'!G783</f>
        <v>44935.211971472367</v>
      </c>
      <c r="H784" s="27">
        <f>'Black (Cleaned)'!Q783</f>
        <v>4336</v>
      </c>
      <c r="I784" s="11" t="str">
        <f t="shared" si="8"/>
        <v>2023-01</v>
      </c>
      <c r="J784" s="11" t="str">
        <f t="shared" si="9"/>
        <v>1900-01</v>
      </c>
      <c r="K784" s="11"/>
      <c r="L784" s="11"/>
      <c r="M784" s="36"/>
    </row>
    <row r="785" spans="7:13" ht="15.75" customHeight="1" x14ac:dyDescent="0.2">
      <c r="G785" s="34">
        <f>'Black (Cleaned)'!G784</f>
        <v>44932.952797906597</v>
      </c>
      <c r="H785" s="27">
        <f>'Black (Cleaned)'!Q784</f>
        <v>4906</v>
      </c>
      <c r="I785" s="11" t="str">
        <f t="shared" si="8"/>
        <v>2023-01</v>
      </c>
      <c r="J785" s="11" t="str">
        <f t="shared" si="9"/>
        <v>1900-01</v>
      </c>
      <c r="K785" s="11"/>
      <c r="L785" s="11"/>
      <c r="M785" s="36"/>
    </row>
    <row r="786" spans="7:13" ht="15.75" customHeight="1" x14ac:dyDescent="0.2">
      <c r="G786" s="34">
        <f>'Black (Cleaned)'!G785</f>
        <v>44932.412391272759</v>
      </c>
      <c r="H786" s="27">
        <f>'Black (Cleaned)'!Q785</f>
        <v>4797</v>
      </c>
      <c r="I786" s="11" t="str">
        <f t="shared" si="8"/>
        <v>2023-01</v>
      </c>
      <c r="J786" s="11" t="str">
        <f t="shared" si="9"/>
        <v>1900-01</v>
      </c>
      <c r="K786" s="11"/>
      <c r="L786" s="11"/>
      <c r="M786" s="36"/>
    </row>
    <row r="787" spans="7:13" ht="15.75" customHeight="1" x14ac:dyDescent="0.2">
      <c r="G787" s="34">
        <f>'Black (Cleaned)'!G786</f>
        <v>44931.819469303242</v>
      </c>
      <c r="H787" s="27">
        <f>'Black (Cleaned)'!Q786</f>
        <v>5552</v>
      </c>
      <c r="I787" s="11" t="str">
        <f t="shared" si="8"/>
        <v>2023-01</v>
      </c>
      <c r="J787" s="11" t="str">
        <f t="shared" si="9"/>
        <v>1900-01</v>
      </c>
      <c r="K787" s="11"/>
      <c r="L787" s="11"/>
      <c r="M787" s="36"/>
    </row>
    <row r="788" spans="7:13" ht="15.75" customHeight="1" x14ac:dyDescent="0.2">
      <c r="G788" s="34">
        <f>'Black (Cleaned)'!G787</f>
        <v>44931.260739701858</v>
      </c>
      <c r="H788" s="27">
        <f>'Black (Cleaned)'!Q787</f>
        <v>4820</v>
      </c>
      <c r="I788" s="11" t="str">
        <f t="shared" si="8"/>
        <v>2023-01</v>
      </c>
      <c r="J788" s="11" t="str">
        <f t="shared" si="9"/>
        <v>1900-01</v>
      </c>
      <c r="K788" s="11"/>
      <c r="L788" s="11"/>
      <c r="M788" s="36"/>
    </row>
    <row r="789" spans="7:13" ht="15.75" customHeight="1" x14ac:dyDescent="0.2">
      <c r="G789" s="34">
        <f>'Black (Cleaned)'!G788</f>
        <v>44930.674725651174</v>
      </c>
      <c r="H789" s="27">
        <f>'Black (Cleaned)'!Q788</f>
        <v>5453</v>
      </c>
      <c r="I789" s="11" t="str">
        <f t="shared" si="8"/>
        <v>2023-01</v>
      </c>
      <c r="J789" s="11" t="str">
        <f t="shared" si="9"/>
        <v>1900-01</v>
      </c>
      <c r="K789" s="11"/>
      <c r="L789" s="11"/>
      <c r="M789" s="36"/>
    </row>
    <row r="790" spans="7:13" ht="15.75" customHeight="1" x14ac:dyDescent="0.2">
      <c r="G790" s="34">
        <f>'Black (Cleaned)'!G789</f>
        <v>44930.084593180472</v>
      </c>
      <c r="H790" s="27">
        <f>'Black (Cleaned)'!Q789</f>
        <v>4844</v>
      </c>
      <c r="I790" s="11" t="str">
        <f t="shared" si="8"/>
        <v>2023-01</v>
      </c>
      <c r="J790" s="11" t="str">
        <f t="shared" si="9"/>
        <v>1900-01</v>
      </c>
      <c r="K790" s="11"/>
      <c r="L790" s="11"/>
      <c r="M790" s="36"/>
    </row>
    <row r="791" spans="7:13" ht="15.75" customHeight="1" x14ac:dyDescent="0.2">
      <c r="G791" s="34">
        <f>'Black (Cleaned)'!G790</f>
        <v>44929.483734769674</v>
      </c>
      <c r="H791" s="27">
        <f>'Black (Cleaned)'!Q790</f>
        <v>5614</v>
      </c>
      <c r="I791" s="11" t="str">
        <f t="shared" si="8"/>
        <v>2023-01</v>
      </c>
      <c r="J791" s="11" t="str">
        <f t="shared" si="9"/>
        <v>1900-01</v>
      </c>
      <c r="K791" s="11"/>
      <c r="L791" s="11"/>
      <c r="M791" s="36"/>
    </row>
    <row r="792" spans="7:13" ht="15.75" customHeight="1" x14ac:dyDescent="0.2">
      <c r="G792" s="34">
        <f>'Black (Cleaned)'!G791</f>
        <v>44928.882600846089</v>
      </c>
      <c r="H792" s="27">
        <f>'Black (Cleaned)'!Q791</f>
        <v>4585</v>
      </c>
      <c r="I792" s="11" t="str">
        <f t="shared" si="8"/>
        <v>2023-01</v>
      </c>
      <c r="J792" s="11" t="str">
        <f t="shared" si="9"/>
        <v>1900-01</v>
      </c>
      <c r="K792" s="11"/>
      <c r="L792" s="11"/>
      <c r="M792" s="36"/>
    </row>
    <row r="793" spans="7:13" ht="15.75" customHeight="1" x14ac:dyDescent="0.2">
      <c r="G793" s="34">
        <f>'Black (Cleaned)'!G792</f>
        <v>44928.317491480157</v>
      </c>
      <c r="H793" s="27">
        <f>'Black (Cleaned)'!Q792</f>
        <v>4811</v>
      </c>
      <c r="I793" s="11" t="str">
        <f t="shared" si="8"/>
        <v>2023-01</v>
      </c>
      <c r="J793" s="11" t="str">
        <f t="shared" si="9"/>
        <v>1900-01</v>
      </c>
      <c r="K793" s="11"/>
      <c r="L793" s="11"/>
      <c r="M793" s="36"/>
    </row>
    <row r="794" spans="7:13" ht="15.75" customHeight="1" x14ac:dyDescent="0.2">
      <c r="G794" s="34">
        <f>'Black (Cleaned)'!G793</f>
        <v>44925.573072843479</v>
      </c>
      <c r="H794" s="27">
        <f>'Black (Cleaned)'!Q793</f>
        <v>5263</v>
      </c>
      <c r="I794" s="11" t="str">
        <f t="shared" si="8"/>
        <v>2022-12</v>
      </c>
      <c r="J794" s="11" t="str">
        <f t="shared" si="9"/>
        <v>1900-01</v>
      </c>
      <c r="K794" s="11"/>
      <c r="L794" s="11"/>
      <c r="M794" s="36"/>
    </row>
    <row r="795" spans="7:13" ht="15.75" customHeight="1" x14ac:dyDescent="0.2">
      <c r="G795" s="34">
        <f>'Black (Cleaned)'!G794</f>
        <v>44924.999428503143</v>
      </c>
      <c r="H795" s="27">
        <f>'Black (Cleaned)'!Q794</f>
        <v>5366</v>
      </c>
      <c r="I795" s="11" t="str">
        <f t="shared" si="8"/>
        <v>2022-12</v>
      </c>
      <c r="J795" s="11" t="str">
        <f t="shared" si="9"/>
        <v>1900-01</v>
      </c>
      <c r="K795" s="11"/>
      <c r="L795" s="11"/>
      <c r="M795" s="36"/>
    </row>
    <row r="796" spans="7:13" ht="15.75" customHeight="1" x14ac:dyDescent="0.2">
      <c r="G796" s="34">
        <f>'Black (Cleaned)'!G795</f>
        <v>44924.434871859565</v>
      </c>
      <c r="H796" s="27">
        <f>'Black (Cleaned)'!Q795</f>
        <v>4634</v>
      </c>
      <c r="I796" s="11" t="str">
        <f t="shared" si="8"/>
        <v>2022-12</v>
      </c>
      <c r="J796" s="11" t="str">
        <f t="shared" si="9"/>
        <v>1900-01</v>
      </c>
      <c r="K796" s="11"/>
      <c r="L796" s="11"/>
      <c r="M796" s="36"/>
    </row>
    <row r="797" spans="7:13" ht="15.75" customHeight="1" x14ac:dyDescent="0.2">
      <c r="G797" s="34">
        <f>'Black (Cleaned)'!G796</f>
        <v>44923.850572855001</v>
      </c>
      <c r="H797" s="27">
        <f>'Black (Cleaned)'!Q796</f>
        <v>4910</v>
      </c>
      <c r="I797" s="11" t="str">
        <f t="shared" si="8"/>
        <v>2022-12</v>
      </c>
      <c r="J797" s="11" t="str">
        <f t="shared" si="9"/>
        <v>1900-01</v>
      </c>
      <c r="K797" s="11"/>
      <c r="L797" s="11"/>
      <c r="M797" s="36"/>
    </row>
    <row r="798" spans="7:13" ht="15.75" customHeight="1" x14ac:dyDescent="0.2">
      <c r="G798" s="34">
        <f>'Black (Cleaned)'!G797</f>
        <v>44923.237676951147</v>
      </c>
      <c r="H798" s="27">
        <f>'Black (Cleaned)'!Q797</f>
        <v>5399</v>
      </c>
      <c r="I798" s="11" t="str">
        <f t="shared" si="8"/>
        <v>2022-12</v>
      </c>
      <c r="J798" s="11" t="str">
        <f t="shared" si="9"/>
        <v>1900-01</v>
      </c>
      <c r="K798" s="11"/>
      <c r="L798" s="11"/>
      <c r="M798" s="36"/>
    </row>
    <row r="799" spans="7:13" ht="15.75" customHeight="1" x14ac:dyDescent="0.2">
      <c r="G799" s="34">
        <f>'Black (Cleaned)'!G798</f>
        <v>44922.706624440914</v>
      </c>
      <c r="H799" s="27">
        <f>'Black (Cleaned)'!Q798</f>
        <v>5441</v>
      </c>
      <c r="I799" s="11" t="str">
        <f t="shared" si="8"/>
        <v>2022-12</v>
      </c>
      <c r="J799" s="11" t="str">
        <f t="shared" si="9"/>
        <v>1900-01</v>
      </c>
      <c r="K799" s="11"/>
      <c r="L799" s="11"/>
      <c r="M799" s="36"/>
    </row>
    <row r="800" spans="7:13" ht="15.75" customHeight="1" x14ac:dyDescent="0.2">
      <c r="G800" s="34">
        <f>'Black (Cleaned)'!G799</f>
        <v>44922.131502256889</v>
      </c>
      <c r="H800" s="27">
        <f>'Black (Cleaned)'!Q799</f>
        <v>5498</v>
      </c>
      <c r="I800" s="11" t="str">
        <f t="shared" si="8"/>
        <v>2022-12</v>
      </c>
      <c r="J800" s="11" t="str">
        <f t="shared" si="9"/>
        <v>1900-01</v>
      </c>
      <c r="K800" s="11"/>
      <c r="L800" s="11"/>
      <c r="M800" s="36"/>
    </row>
    <row r="801" spans="7:13" ht="15.75" customHeight="1" x14ac:dyDescent="0.2">
      <c r="G801" s="34">
        <f>'Black (Cleaned)'!G800</f>
        <v>44921.565729235401</v>
      </c>
      <c r="H801" s="27">
        <f>'Black (Cleaned)'!Q800</f>
        <v>5737</v>
      </c>
      <c r="I801" s="11" t="str">
        <f t="shared" si="8"/>
        <v>2022-12</v>
      </c>
      <c r="J801" s="11" t="str">
        <f t="shared" si="9"/>
        <v>1900-01</v>
      </c>
      <c r="K801" s="11"/>
      <c r="L801" s="11"/>
      <c r="M801" s="36"/>
    </row>
    <row r="802" spans="7:13" ht="15.75" customHeight="1" x14ac:dyDescent="0.2">
      <c r="G802" s="34">
        <f>'Black (Cleaned)'!G801</f>
        <v>44918.70231159914</v>
      </c>
      <c r="H802" s="27">
        <f>'Black (Cleaned)'!Q801</f>
        <v>5186</v>
      </c>
      <c r="I802" s="11" t="str">
        <f t="shared" si="8"/>
        <v>2022-12</v>
      </c>
      <c r="J802" s="11" t="str">
        <f t="shared" si="9"/>
        <v>1900-01</v>
      </c>
      <c r="K802" s="11"/>
      <c r="L802" s="11"/>
      <c r="M802" s="36"/>
    </row>
    <row r="803" spans="7:13" ht="15.75" customHeight="1" x14ac:dyDescent="0.2">
      <c r="G803" s="34">
        <f>'Black (Cleaned)'!G802</f>
        <v>44918.151997332752</v>
      </c>
      <c r="H803" s="27">
        <f>'Black (Cleaned)'!Q802</f>
        <v>4876</v>
      </c>
      <c r="I803" s="11" t="str">
        <f t="shared" si="8"/>
        <v>2022-12</v>
      </c>
      <c r="J803" s="11" t="str">
        <f t="shared" si="9"/>
        <v>1900-01</v>
      </c>
      <c r="K803" s="11"/>
      <c r="L803" s="11"/>
      <c r="M803" s="36"/>
    </row>
    <row r="804" spans="7:13" ht="15.75" customHeight="1" x14ac:dyDescent="0.2">
      <c r="G804" s="34">
        <f>'Black (Cleaned)'!G803</f>
        <v>44917.541102410629</v>
      </c>
      <c r="H804" s="27">
        <f>'Black (Cleaned)'!Q803</f>
        <v>5419</v>
      </c>
      <c r="I804" s="11" t="str">
        <f t="shared" si="8"/>
        <v>2022-12</v>
      </c>
      <c r="J804" s="11" t="str">
        <f t="shared" si="9"/>
        <v>1900-01</v>
      </c>
      <c r="K804" s="11"/>
      <c r="L804" s="11"/>
      <c r="M804" s="36"/>
    </row>
    <row r="805" spans="7:13" ht="15.75" customHeight="1" x14ac:dyDescent="0.2">
      <c r="G805" s="34">
        <f>'Black (Cleaned)'!G804</f>
        <v>44916.976768510765</v>
      </c>
      <c r="H805" s="27">
        <f>'Black (Cleaned)'!Q804</f>
        <v>5264</v>
      </c>
      <c r="I805" s="11" t="str">
        <f t="shared" si="8"/>
        <v>2022-12</v>
      </c>
      <c r="J805" s="11" t="str">
        <f t="shared" si="9"/>
        <v>1900-01</v>
      </c>
      <c r="K805" s="11"/>
      <c r="L805" s="11"/>
      <c r="M805" s="36"/>
    </row>
    <row r="806" spans="7:13" ht="15.75" customHeight="1" x14ac:dyDescent="0.2">
      <c r="G806" s="34">
        <f>'Black (Cleaned)'!G805</f>
        <v>44916.387172061557</v>
      </c>
      <c r="H806" s="27">
        <f>'Black (Cleaned)'!Q805</f>
        <v>5108</v>
      </c>
      <c r="I806" s="11" t="str">
        <f t="shared" si="8"/>
        <v>2022-12</v>
      </c>
      <c r="J806" s="11" t="str">
        <f t="shared" si="9"/>
        <v>1900-01</v>
      </c>
      <c r="K806" s="11"/>
      <c r="L806" s="11"/>
      <c r="M806" s="36"/>
    </row>
    <row r="807" spans="7:13" ht="15.75" customHeight="1" x14ac:dyDescent="0.2">
      <c r="G807" s="34">
        <f>'Black (Cleaned)'!G806</f>
        <v>44915.789078677844</v>
      </c>
      <c r="H807" s="27">
        <f>'Black (Cleaned)'!Q806</f>
        <v>4922</v>
      </c>
      <c r="I807" s="11" t="str">
        <f t="shared" si="8"/>
        <v>2022-12</v>
      </c>
      <c r="J807" s="11" t="str">
        <f t="shared" si="9"/>
        <v>1900-01</v>
      </c>
      <c r="K807" s="11"/>
      <c r="L807" s="11"/>
      <c r="M807" s="36"/>
    </row>
    <row r="808" spans="7:13" ht="15.75" customHeight="1" x14ac:dyDescent="0.2">
      <c r="G808" s="34">
        <f>'Black (Cleaned)'!G807</f>
        <v>44915.254588695534</v>
      </c>
      <c r="H808" s="27">
        <f>'Black (Cleaned)'!Q807</f>
        <v>5151</v>
      </c>
      <c r="I808" s="11" t="str">
        <f t="shared" si="8"/>
        <v>2022-12</v>
      </c>
      <c r="J808" s="11" t="str">
        <f t="shared" si="9"/>
        <v>1900-01</v>
      </c>
      <c r="K808" s="11"/>
      <c r="L808" s="11"/>
      <c r="M808" s="36"/>
    </row>
    <row r="809" spans="7:13" ht="15.75" customHeight="1" x14ac:dyDescent="0.2">
      <c r="G809" s="34">
        <f>'Black (Cleaned)'!G808</f>
        <v>44914.684097119178</v>
      </c>
      <c r="H809" s="27">
        <f>'Black (Cleaned)'!Q808</f>
        <v>5973</v>
      </c>
      <c r="I809" s="11" t="str">
        <f t="shared" si="8"/>
        <v>2022-12</v>
      </c>
      <c r="J809" s="11" t="str">
        <f t="shared" si="9"/>
        <v>1900-01</v>
      </c>
      <c r="K809" s="11"/>
      <c r="L809" s="11"/>
      <c r="M809" s="36"/>
    </row>
    <row r="810" spans="7:13" ht="15.75" customHeight="1" x14ac:dyDescent="0.2">
      <c r="G810" s="34">
        <f>'Black (Cleaned)'!G809</f>
        <v>44914.155292078336</v>
      </c>
      <c r="H810" s="27">
        <f>'Black (Cleaned)'!Q809</f>
        <v>5667</v>
      </c>
      <c r="I810" s="11" t="str">
        <f t="shared" si="8"/>
        <v>2022-12</v>
      </c>
      <c r="J810" s="11" t="str">
        <f t="shared" si="9"/>
        <v>1900-01</v>
      </c>
      <c r="K810" s="11"/>
      <c r="L810" s="11"/>
      <c r="M810" s="36"/>
    </row>
    <row r="811" spans="7:13" ht="15.75" customHeight="1" x14ac:dyDescent="0.2">
      <c r="G811" s="34">
        <f>'Black (Cleaned)'!G810</f>
        <v>44911.876248799483</v>
      </c>
      <c r="H811" s="27">
        <f>'Black (Cleaned)'!Q810</f>
        <v>5036</v>
      </c>
      <c r="I811" s="11" t="str">
        <f t="shared" si="8"/>
        <v>2022-12</v>
      </c>
      <c r="J811" s="11" t="str">
        <f t="shared" si="9"/>
        <v>1900-01</v>
      </c>
      <c r="K811" s="11"/>
      <c r="L811" s="11"/>
      <c r="M811" s="36"/>
    </row>
    <row r="812" spans="7:13" ht="15.75" customHeight="1" x14ac:dyDescent="0.2">
      <c r="G812" s="34">
        <f>'Black (Cleaned)'!G811</f>
        <v>44911.299572846212</v>
      </c>
      <c r="H812" s="27">
        <f>'Black (Cleaned)'!Q811</f>
        <v>5598</v>
      </c>
      <c r="I812" s="11" t="str">
        <f t="shared" si="8"/>
        <v>2022-12</v>
      </c>
      <c r="J812" s="11" t="str">
        <f t="shared" si="9"/>
        <v>1900-01</v>
      </c>
      <c r="K812" s="11"/>
      <c r="L812" s="11"/>
      <c r="M812" s="36"/>
    </row>
    <row r="813" spans="7:13" ht="15.75" customHeight="1" x14ac:dyDescent="0.2">
      <c r="G813" s="34">
        <f>'Black (Cleaned)'!G812</f>
        <v>44910.73185825465</v>
      </c>
      <c r="H813" s="27">
        <f>'Black (Cleaned)'!Q812</f>
        <v>6188</v>
      </c>
      <c r="I813" s="11" t="str">
        <f t="shared" si="8"/>
        <v>2022-12</v>
      </c>
      <c r="J813" s="11" t="str">
        <f t="shared" si="9"/>
        <v>1900-01</v>
      </c>
      <c r="K813" s="11"/>
      <c r="L813" s="11"/>
      <c r="M813" s="36"/>
    </row>
    <row r="814" spans="7:13" ht="15.75" customHeight="1" x14ac:dyDescent="0.2">
      <c r="G814" s="34">
        <f>'Black (Cleaned)'!G813</f>
        <v>44910.140555177641</v>
      </c>
      <c r="H814" s="27">
        <f>'Black (Cleaned)'!Q813</f>
        <v>5339</v>
      </c>
      <c r="I814" s="11" t="str">
        <f t="shared" si="8"/>
        <v>2022-12</v>
      </c>
      <c r="J814" s="11" t="str">
        <f t="shared" si="9"/>
        <v>1900-01</v>
      </c>
      <c r="K814" s="11"/>
      <c r="L814" s="11"/>
      <c r="M814" s="36"/>
    </row>
    <row r="815" spans="7:13" ht="15.75" customHeight="1" x14ac:dyDescent="0.2">
      <c r="G815" s="34">
        <f>'Black (Cleaned)'!G814</f>
        <v>44909.528596260127</v>
      </c>
      <c r="H815" s="27">
        <f>'Black (Cleaned)'!Q814</f>
        <v>5864</v>
      </c>
      <c r="I815" s="11" t="str">
        <f t="shared" si="8"/>
        <v>2022-12</v>
      </c>
      <c r="J815" s="11" t="str">
        <f t="shared" si="9"/>
        <v>1900-01</v>
      </c>
      <c r="K815" s="11"/>
      <c r="L815" s="11"/>
      <c r="M815" s="36"/>
    </row>
    <row r="816" spans="7:13" ht="15.75" customHeight="1" x14ac:dyDescent="0.2">
      <c r="G816" s="34">
        <f>'Black (Cleaned)'!G815</f>
        <v>44908.96614336397</v>
      </c>
      <c r="H816" s="27">
        <f>'Black (Cleaned)'!Q815</f>
        <v>5854</v>
      </c>
      <c r="I816" s="11" t="str">
        <f t="shared" si="8"/>
        <v>2022-12</v>
      </c>
      <c r="J816" s="11" t="str">
        <f t="shared" si="9"/>
        <v>1900-01</v>
      </c>
      <c r="K816" s="11"/>
      <c r="L816" s="11"/>
      <c r="M816" s="36"/>
    </row>
    <row r="817" spans="7:13" ht="15.75" customHeight="1" x14ac:dyDescent="0.2">
      <c r="G817" s="34">
        <f>'Black (Cleaned)'!G816</f>
        <v>44908.373564302288</v>
      </c>
      <c r="H817" s="27">
        <f>'Black (Cleaned)'!Q816</f>
        <v>4825</v>
      </c>
      <c r="I817" s="11" t="str">
        <f t="shared" si="8"/>
        <v>2022-12</v>
      </c>
      <c r="J817" s="11" t="str">
        <f t="shared" si="9"/>
        <v>1900-01</v>
      </c>
      <c r="K817" s="11"/>
      <c r="L817" s="11"/>
      <c r="M817" s="36"/>
    </row>
    <row r="818" spans="7:13" ht="15.75" customHeight="1" x14ac:dyDescent="0.2">
      <c r="G818" s="34">
        <f>'Black (Cleaned)'!G817</f>
        <v>44907.825828399909</v>
      </c>
      <c r="H818" s="27">
        <f>'Black (Cleaned)'!Q817</f>
        <v>5696</v>
      </c>
      <c r="I818" s="11" t="str">
        <f t="shared" si="8"/>
        <v>2022-12</v>
      </c>
      <c r="J818" s="11" t="str">
        <f t="shared" si="9"/>
        <v>1900-01</v>
      </c>
      <c r="K818" s="11"/>
      <c r="L818" s="11"/>
      <c r="M818" s="36"/>
    </row>
    <row r="819" spans="7:13" ht="15.75" customHeight="1" x14ac:dyDescent="0.2">
      <c r="G819" s="34">
        <f>'Black (Cleaned)'!G818</f>
        <v>44907.22713273792</v>
      </c>
      <c r="H819" s="27">
        <f>'Black (Cleaned)'!Q818</f>
        <v>5464</v>
      </c>
      <c r="I819" s="11" t="str">
        <f t="shared" si="8"/>
        <v>2022-12</v>
      </c>
      <c r="J819" s="11" t="str">
        <f t="shared" si="9"/>
        <v>1900-01</v>
      </c>
      <c r="K819" s="11"/>
      <c r="L819" s="11"/>
      <c r="M819" s="36"/>
    </row>
    <row r="820" spans="7:13" ht="15.75" customHeight="1" x14ac:dyDescent="0.2">
      <c r="G820" s="34">
        <f>'Black (Cleaned)'!G819</f>
        <v>44904.966486344252</v>
      </c>
      <c r="H820" s="27">
        <f>'Black (Cleaned)'!Q819</f>
        <v>4759</v>
      </c>
      <c r="I820" s="11" t="str">
        <f t="shared" si="8"/>
        <v>2022-12</v>
      </c>
      <c r="J820" s="11" t="str">
        <f t="shared" si="9"/>
        <v>1900-01</v>
      </c>
      <c r="K820" s="11"/>
      <c r="L820" s="11"/>
      <c r="M820" s="36"/>
    </row>
    <row r="821" spans="7:13" ht="15.75" customHeight="1" x14ac:dyDescent="0.2">
      <c r="G821" s="34">
        <f>'Black (Cleaned)'!G820</f>
        <v>44904.372957297237</v>
      </c>
      <c r="H821" s="27">
        <f>'Black (Cleaned)'!Q820</f>
        <v>5319</v>
      </c>
      <c r="I821" s="11" t="str">
        <f t="shared" si="8"/>
        <v>2022-12</v>
      </c>
      <c r="J821" s="11" t="str">
        <f t="shared" si="9"/>
        <v>1900-01</v>
      </c>
      <c r="K821" s="11"/>
      <c r="L821" s="11"/>
      <c r="M821" s="36"/>
    </row>
    <row r="822" spans="7:13" ht="15.75" customHeight="1" x14ac:dyDescent="0.2">
      <c r="G822" s="34">
        <f>'Black (Cleaned)'!G821</f>
        <v>44903.761381583943</v>
      </c>
      <c r="H822" s="27">
        <f>'Black (Cleaned)'!Q821</f>
        <v>4837</v>
      </c>
      <c r="I822" s="11" t="str">
        <f t="shared" si="8"/>
        <v>2022-12</v>
      </c>
      <c r="J822" s="11" t="str">
        <f t="shared" si="9"/>
        <v>1900-01</v>
      </c>
      <c r="K822" s="11"/>
      <c r="L822" s="11"/>
      <c r="M822" s="36"/>
    </row>
    <row r="823" spans="7:13" ht="15.75" customHeight="1" x14ac:dyDescent="0.2">
      <c r="G823" s="34">
        <f>'Black (Cleaned)'!G822</f>
        <v>44903.198860814846</v>
      </c>
      <c r="H823" s="27">
        <f>'Black (Cleaned)'!Q822</f>
        <v>4945</v>
      </c>
      <c r="I823" s="11" t="str">
        <f t="shared" si="8"/>
        <v>2022-12</v>
      </c>
      <c r="J823" s="11" t="str">
        <f t="shared" si="9"/>
        <v>1900-01</v>
      </c>
      <c r="K823" s="11"/>
      <c r="L823" s="11"/>
      <c r="M823" s="36"/>
    </row>
    <row r="824" spans="7:13" ht="15.75" customHeight="1" x14ac:dyDescent="0.2">
      <c r="G824" s="34">
        <f>'Black (Cleaned)'!G823</f>
        <v>44902.620391967728</v>
      </c>
      <c r="H824" s="27">
        <f>'Black (Cleaned)'!Q823</f>
        <v>5655</v>
      </c>
      <c r="I824" s="11" t="str">
        <f t="shared" si="8"/>
        <v>2022-12</v>
      </c>
      <c r="J824" s="11" t="str">
        <f t="shared" si="9"/>
        <v>1900-01</v>
      </c>
      <c r="K824" s="11"/>
      <c r="L824" s="11"/>
      <c r="M824" s="36"/>
    </row>
    <row r="825" spans="7:13" ht="15.75" customHeight="1" x14ac:dyDescent="0.2">
      <c r="G825" s="34">
        <f>'Black (Cleaned)'!G824</f>
        <v>44902.058924508819</v>
      </c>
      <c r="H825" s="27">
        <f>'Black (Cleaned)'!Q824</f>
        <v>5192</v>
      </c>
      <c r="I825" s="11" t="str">
        <f t="shared" si="8"/>
        <v>2022-12</v>
      </c>
      <c r="J825" s="11" t="str">
        <f t="shared" si="9"/>
        <v>1900-01</v>
      </c>
      <c r="K825" s="11"/>
      <c r="L825" s="11"/>
      <c r="M825" s="36"/>
    </row>
    <row r="826" spans="7:13" ht="15.75" customHeight="1" x14ac:dyDescent="0.2">
      <c r="G826" s="34">
        <f>'Black (Cleaned)'!G825</f>
        <v>44901.497119125801</v>
      </c>
      <c r="H826" s="27">
        <f>'Black (Cleaned)'!Q825</f>
        <v>4578</v>
      </c>
      <c r="I826" s="11" t="str">
        <f t="shared" si="8"/>
        <v>2022-12</v>
      </c>
      <c r="J826" s="11" t="str">
        <f t="shared" si="9"/>
        <v>1900-01</v>
      </c>
      <c r="K826" s="11"/>
      <c r="L826" s="11"/>
      <c r="M826" s="36"/>
    </row>
    <row r="827" spans="7:13" ht="15.75" customHeight="1" x14ac:dyDescent="0.2">
      <c r="G827" s="34">
        <f>'Black (Cleaned)'!G826</f>
        <v>44900.925217876516</v>
      </c>
      <c r="H827" s="27">
        <f>'Black (Cleaned)'!Q826</f>
        <v>4700</v>
      </c>
      <c r="I827" s="11" t="str">
        <f t="shared" si="8"/>
        <v>2022-12</v>
      </c>
      <c r="J827" s="11" t="str">
        <f t="shared" si="9"/>
        <v>1900-01</v>
      </c>
      <c r="K827" s="11"/>
      <c r="L827" s="11"/>
      <c r="M827" s="36"/>
    </row>
    <row r="828" spans="7:13" ht="15.75" customHeight="1" x14ac:dyDescent="0.2">
      <c r="G828" s="34">
        <f>'Black (Cleaned)'!G827</f>
        <v>44900.327238421909</v>
      </c>
      <c r="H828" s="27">
        <f>'Black (Cleaned)'!Q827</f>
        <v>5530</v>
      </c>
      <c r="I828" s="11" t="str">
        <f t="shared" si="8"/>
        <v>2022-12</v>
      </c>
      <c r="J828" s="11" t="str">
        <f t="shared" si="9"/>
        <v>1900-01</v>
      </c>
      <c r="K828" s="11"/>
      <c r="L828" s="11"/>
      <c r="M828" s="36"/>
    </row>
    <row r="829" spans="7:13" ht="15.75" customHeight="1" x14ac:dyDescent="0.2">
      <c r="G829" s="34">
        <f>'Black (Cleaned)'!G828</f>
        <v>44897.54577716162</v>
      </c>
      <c r="H829" s="27">
        <f>'Black (Cleaned)'!Q828</f>
        <v>4755</v>
      </c>
      <c r="I829" s="11" t="str">
        <f t="shared" si="8"/>
        <v>2022-12</v>
      </c>
      <c r="J829" s="11" t="str">
        <f t="shared" si="9"/>
        <v>1900-01</v>
      </c>
      <c r="K829" s="11"/>
      <c r="L829" s="11"/>
      <c r="M829" s="36"/>
    </row>
    <row r="830" spans="7:13" ht="15.75" customHeight="1" x14ac:dyDescent="0.2">
      <c r="G830" s="34">
        <f>'Black (Cleaned)'!G829</f>
        <v>44896.985023039924</v>
      </c>
      <c r="H830" s="27">
        <f>'Black (Cleaned)'!Q829</f>
        <v>5302</v>
      </c>
      <c r="I830" s="11" t="str">
        <f t="shared" si="8"/>
        <v>2022-12</v>
      </c>
      <c r="J830" s="11" t="str">
        <f t="shared" si="9"/>
        <v>1900-01</v>
      </c>
      <c r="K830" s="11"/>
      <c r="L830" s="11"/>
      <c r="M830" s="36"/>
    </row>
    <row r="831" spans="7:13" ht="15.75" customHeight="1" x14ac:dyDescent="0.2">
      <c r="G831" s="34">
        <f>'Black (Cleaned)'!G830</f>
        <v>44896.404025745986</v>
      </c>
      <c r="H831" s="27">
        <f>'Black (Cleaned)'!Q830</f>
        <v>4516</v>
      </c>
      <c r="I831" s="11" t="str">
        <f t="shared" si="8"/>
        <v>2022-12</v>
      </c>
      <c r="J831" s="11" t="str">
        <f t="shared" si="9"/>
        <v>1900-01</v>
      </c>
      <c r="K831" s="11"/>
      <c r="L831" s="11"/>
      <c r="M831" s="36"/>
    </row>
    <row r="832" spans="7:13" ht="15.75" customHeight="1" x14ac:dyDescent="0.2">
      <c r="G832" s="34">
        <f>'Black (Cleaned)'!G831</f>
        <v>44895.846233988603</v>
      </c>
      <c r="H832" s="27">
        <f>'Black (Cleaned)'!Q831</f>
        <v>4822</v>
      </c>
      <c r="I832" s="11" t="str">
        <f t="shared" si="8"/>
        <v>2022-11</v>
      </c>
      <c r="J832" s="11" t="str">
        <f t="shared" si="9"/>
        <v>1900-01</v>
      </c>
      <c r="K832" s="11"/>
      <c r="L832" s="11"/>
      <c r="M832" s="36"/>
    </row>
    <row r="833" spans="7:13" ht="15.75" customHeight="1" x14ac:dyDescent="0.2">
      <c r="G833" s="34">
        <f>'Black (Cleaned)'!G832</f>
        <v>44895.30589780656</v>
      </c>
      <c r="H833" s="27">
        <f>'Black (Cleaned)'!Q832</f>
        <v>4727</v>
      </c>
      <c r="I833" s="11" t="str">
        <f t="shared" si="8"/>
        <v>2022-11</v>
      </c>
      <c r="J833" s="11" t="str">
        <f t="shared" si="9"/>
        <v>1900-01</v>
      </c>
      <c r="K833" s="11"/>
      <c r="L833" s="11"/>
      <c r="M833" s="36"/>
    </row>
    <row r="834" spans="7:13" ht="15.75" customHeight="1" x14ac:dyDescent="0.2">
      <c r="G834" s="34">
        <f>'Black (Cleaned)'!G833</f>
        <v>44894.751658783607</v>
      </c>
      <c r="H834" s="27">
        <f>'Black (Cleaned)'!Q833</f>
        <v>4623</v>
      </c>
      <c r="I834" s="11" t="str">
        <f t="shared" si="8"/>
        <v>2022-11</v>
      </c>
      <c r="J834" s="11" t="str">
        <f t="shared" si="9"/>
        <v>1900-01</v>
      </c>
      <c r="K834" s="11"/>
      <c r="L834" s="11"/>
      <c r="M834" s="36"/>
    </row>
    <row r="835" spans="7:13" ht="15.75" customHeight="1" x14ac:dyDescent="0.2">
      <c r="G835" s="34">
        <f>'Black (Cleaned)'!G834</f>
        <v>44894.210854287172</v>
      </c>
      <c r="H835" s="27">
        <f>'Black (Cleaned)'!Q834</f>
        <v>4278</v>
      </c>
      <c r="I835" s="11" t="str">
        <f t="shared" si="8"/>
        <v>2022-11</v>
      </c>
      <c r="J835" s="11" t="str">
        <f t="shared" si="9"/>
        <v>1900-01</v>
      </c>
      <c r="K835" s="11"/>
      <c r="L835" s="11"/>
      <c r="M835" s="36"/>
    </row>
    <row r="836" spans="7:13" ht="15.75" customHeight="1" x14ac:dyDescent="0.2">
      <c r="G836" s="34">
        <f>'Black (Cleaned)'!G835</f>
        <v>44893.668273447736</v>
      </c>
      <c r="H836" s="27">
        <f>'Black (Cleaned)'!Q835</f>
        <v>4727</v>
      </c>
      <c r="I836" s="11" t="str">
        <f t="shared" si="8"/>
        <v>2022-11</v>
      </c>
      <c r="J836" s="11" t="str">
        <f t="shared" si="9"/>
        <v>1900-01</v>
      </c>
      <c r="K836" s="11"/>
      <c r="L836" s="11"/>
      <c r="M836" s="36"/>
    </row>
    <row r="837" spans="7:13" ht="15.75" customHeight="1" x14ac:dyDescent="0.2">
      <c r="G837" s="34">
        <f>'Black (Cleaned)'!G836</f>
        <v>44893.077392192834</v>
      </c>
      <c r="H837" s="27">
        <f>'Black (Cleaned)'!Q836</f>
        <v>4650</v>
      </c>
      <c r="I837" s="11" t="str">
        <f t="shared" si="8"/>
        <v>2022-11</v>
      </c>
      <c r="J837" s="11" t="str">
        <f t="shared" si="9"/>
        <v>1900-01</v>
      </c>
      <c r="K837" s="11"/>
      <c r="L837" s="11"/>
      <c r="M837" s="36"/>
    </row>
    <row r="838" spans="7:13" ht="15.75" customHeight="1" x14ac:dyDescent="0.2">
      <c r="G838" s="34">
        <f>'Black (Cleaned)'!G837</f>
        <v>44890.855472210525</v>
      </c>
      <c r="H838" s="27">
        <f>'Black (Cleaned)'!Q837</f>
        <v>4556</v>
      </c>
      <c r="I838" s="11" t="str">
        <f t="shared" si="8"/>
        <v>2022-11</v>
      </c>
      <c r="J838" s="11" t="str">
        <f t="shared" si="9"/>
        <v>1900-01</v>
      </c>
      <c r="K838" s="11"/>
      <c r="L838" s="11"/>
      <c r="M838" s="36"/>
    </row>
    <row r="839" spans="7:13" ht="15.75" customHeight="1" x14ac:dyDescent="0.2">
      <c r="G839" s="34">
        <f>'Black (Cleaned)'!G838</f>
        <v>44890.247006771926</v>
      </c>
      <c r="H839" s="27">
        <f>'Black (Cleaned)'!Q838</f>
        <v>4745</v>
      </c>
      <c r="I839" s="11" t="str">
        <f t="shared" si="8"/>
        <v>2022-11</v>
      </c>
      <c r="J839" s="11" t="str">
        <f t="shared" si="9"/>
        <v>1900-01</v>
      </c>
      <c r="K839" s="11"/>
      <c r="L839" s="11"/>
      <c r="M839" s="36"/>
    </row>
    <row r="840" spans="7:13" ht="15.75" customHeight="1" x14ac:dyDescent="0.2">
      <c r="G840" s="34">
        <f>'Black (Cleaned)'!G839</f>
        <v>44889.637311753228</v>
      </c>
      <c r="H840" s="27">
        <f>'Black (Cleaned)'!Q839</f>
        <v>4431</v>
      </c>
      <c r="I840" s="11" t="str">
        <f t="shared" si="8"/>
        <v>2022-11</v>
      </c>
      <c r="J840" s="11" t="str">
        <f t="shared" si="9"/>
        <v>1900-01</v>
      </c>
      <c r="K840" s="11"/>
      <c r="L840" s="11"/>
      <c r="M840" s="36"/>
    </row>
    <row r="841" spans="7:13" ht="15.75" customHeight="1" x14ac:dyDescent="0.2">
      <c r="G841" s="34">
        <f>'Black (Cleaned)'!G840</f>
        <v>44889.067048784003</v>
      </c>
      <c r="H841" s="27">
        <f>'Black (Cleaned)'!Q840</f>
        <v>4486</v>
      </c>
      <c r="I841" s="11" t="str">
        <f t="shared" si="8"/>
        <v>2022-11</v>
      </c>
      <c r="J841" s="11" t="str">
        <f t="shared" si="9"/>
        <v>1900-01</v>
      </c>
      <c r="K841" s="11"/>
      <c r="L841" s="11"/>
      <c r="M841" s="36"/>
    </row>
    <row r="842" spans="7:13" ht="15.75" customHeight="1" x14ac:dyDescent="0.2">
      <c r="G842" s="34">
        <f>'Black (Cleaned)'!G841</f>
        <v>44888.495558794195</v>
      </c>
      <c r="H842" s="27">
        <f>'Black (Cleaned)'!Q841</f>
        <v>4628</v>
      </c>
      <c r="I842" s="11" t="str">
        <f t="shared" si="8"/>
        <v>2022-11</v>
      </c>
      <c r="J842" s="11" t="str">
        <f t="shared" si="9"/>
        <v>1900-01</v>
      </c>
      <c r="K842" s="11"/>
      <c r="L842" s="11"/>
      <c r="M842" s="36"/>
    </row>
    <row r="843" spans="7:13" ht="15.75" customHeight="1" x14ac:dyDescent="0.2">
      <c r="G843" s="34">
        <f>'Black (Cleaned)'!G842</f>
        <v>44887.964038701874</v>
      </c>
      <c r="H843" s="27">
        <f>'Black (Cleaned)'!Q842</f>
        <v>3887</v>
      </c>
      <c r="I843" s="11" t="str">
        <f t="shared" si="8"/>
        <v>2022-11</v>
      </c>
      <c r="J843" s="11" t="str">
        <f t="shared" si="9"/>
        <v>1900-01</v>
      </c>
      <c r="K843" s="11"/>
      <c r="L843" s="11"/>
      <c r="M843" s="36"/>
    </row>
    <row r="844" spans="7:13" ht="15.75" customHeight="1" x14ac:dyDescent="0.2">
      <c r="G844" s="34">
        <f>'Black (Cleaned)'!G843</f>
        <v>44887.431992739861</v>
      </c>
      <c r="H844" s="27">
        <f>'Black (Cleaned)'!Q843</f>
        <v>4504</v>
      </c>
      <c r="I844" s="11" t="str">
        <f t="shared" si="8"/>
        <v>2022-11</v>
      </c>
      <c r="J844" s="11" t="str">
        <f t="shared" si="9"/>
        <v>1900-01</v>
      </c>
      <c r="K844" s="11"/>
      <c r="L844" s="11"/>
      <c r="M844" s="36"/>
    </row>
    <row r="845" spans="7:13" ht="15.75" customHeight="1" x14ac:dyDescent="0.2">
      <c r="G845" s="34">
        <f>'Black (Cleaned)'!G844</f>
        <v>44886.830262063791</v>
      </c>
      <c r="H845" s="27">
        <f>'Black (Cleaned)'!Q844</f>
        <v>4727</v>
      </c>
      <c r="I845" s="11" t="str">
        <f t="shared" si="8"/>
        <v>2022-11</v>
      </c>
      <c r="J845" s="11" t="str">
        <f t="shared" si="9"/>
        <v>1900-01</v>
      </c>
      <c r="K845" s="11"/>
      <c r="L845" s="11"/>
      <c r="M845" s="36"/>
    </row>
    <row r="846" spans="7:13" ht="15.75" customHeight="1" x14ac:dyDescent="0.2">
      <c r="G846" s="34">
        <f>'Black (Cleaned)'!G845</f>
        <v>44886.26182859634</v>
      </c>
      <c r="H846" s="27">
        <f>'Black (Cleaned)'!Q845</f>
        <v>4698</v>
      </c>
      <c r="I846" s="11" t="str">
        <f t="shared" si="8"/>
        <v>2022-11</v>
      </c>
      <c r="J846" s="11" t="str">
        <f t="shared" si="9"/>
        <v>1900-01</v>
      </c>
      <c r="K846" s="11"/>
      <c r="L846" s="11"/>
      <c r="M846" s="36"/>
    </row>
    <row r="847" spans="7:13" ht="15.75" customHeight="1" x14ac:dyDescent="0.2">
      <c r="G847" s="34">
        <f>'Black (Cleaned)'!G846</f>
        <v>44883.476219196382</v>
      </c>
      <c r="H847" s="27">
        <f>'Black (Cleaned)'!Q846</f>
        <v>3739</v>
      </c>
      <c r="I847" s="11" t="str">
        <f t="shared" si="8"/>
        <v>2022-11</v>
      </c>
      <c r="J847" s="11" t="str">
        <f t="shared" si="9"/>
        <v>1900-01</v>
      </c>
      <c r="K847" s="11"/>
      <c r="L847" s="11"/>
      <c r="M847" s="36"/>
    </row>
    <row r="848" spans="7:13" ht="15.75" customHeight="1" x14ac:dyDescent="0.2">
      <c r="G848" s="34">
        <f>'Black (Cleaned)'!G847</f>
        <v>44882.927773599426</v>
      </c>
      <c r="H848" s="27">
        <f>'Black (Cleaned)'!Q847</f>
        <v>4049</v>
      </c>
      <c r="I848" s="11" t="str">
        <f t="shared" si="8"/>
        <v>2022-11</v>
      </c>
      <c r="J848" s="11" t="str">
        <f t="shared" si="9"/>
        <v>1900-01</v>
      </c>
      <c r="K848" s="11"/>
      <c r="L848" s="11"/>
      <c r="M848" s="36"/>
    </row>
    <row r="849" spans="7:13" ht="15.75" customHeight="1" x14ac:dyDescent="0.2">
      <c r="G849" s="34">
        <f>'Black (Cleaned)'!G848</f>
        <v>44882.335173582906</v>
      </c>
      <c r="H849" s="27">
        <f>'Black (Cleaned)'!Q848</f>
        <v>4453</v>
      </c>
      <c r="I849" s="11" t="str">
        <f t="shared" si="8"/>
        <v>2022-11</v>
      </c>
      <c r="J849" s="11" t="str">
        <f t="shared" si="9"/>
        <v>1900-01</v>
      </c>
      <c r="K849" s="11"/>
      <c r="L849" s="11"/>
      <c r="M849" s="36"/>
    </row>
    <row r="850" spans="7:13" ht="15.75" customHeight="1" x14ac:dyDescent="0.2">
      <c r="G850" s="34">
        <f>'Black (Cleaned)'!G849</f>
        <v>44881.800798571552</v>
      </c>
      <c r="H850" s="27">
        <f>'Black (Cleaned)'!Q849</f>
        <v>3725</v>
      </c>
      <c r="I850" s="11" t="str">
        <f t="shared" si="8"/>
        <v>2022-11</v>
      </c>
      <c r="J850" s="11" t="str">
        <f t="shared" si="9"/>
        <v>1900-01</v>
      </c>
      <c r="K850" s="11"/>
      <c r="L850" s="11"/>
      <c r="M850" s="36"/>
    </row>
    <row r="851" spans="7:13" ht="15.75" customHeight="1" x14ac:dyDescent="0.2">
      <c r="G851" s="34">
        <f>'Black (Cleaned)'!G850</f>
        <v>44881.27219732949</v>
      </c>
      <c r="H851" s="27">
        <f>'Black (Cleaned)'!Q850</f>
        <v>4382</v>
      </c>
      <c r="I851" s="11" t="str">
        <f t="shared" si="8"/>
        <v>2022-11</v>
      </c>
      <c r="J851" s="11" t="str">
        <f t="shared" si="9"/>
        <v>1900-01</v>
      </c>
      <c r="K851" s="11"/>
      <c r="L851" s="11"/>
      <c r="M851" s="36"/>
    </row>
    <row r="852" spans="7:13" ht="15.75" customHeight="1" x14ac:dyDescent="0.2">
      <c r="G852" s="34">
        <f>'Black (Cleaned)'!G851</f>
        <v>44880.684379599035</v>
      </c>
      <c r="H852" s="27">
        <f>'Black (Cleaned)'!Q851</f>
        <v>3808</v>
      </c>
      <c r="I852" s="11" t="str">
        <f t="shared" si="8"/>
        <v>2022-11</v>
      </c>
      <c r="J852" s="11" t="str">
        <f t="shared" si="9"/>
        <v>1900-01</v>
      </c>
      <c r="K852" s="11"/>
      <c r="L852" s="11"/>
      <c r="M852" s="36"/>
    </row>
    <row r="853" spans="7:13" ht="15.75" customHeight="1" x14ac:dyDescent="0.2">
      <c r="G853" s="34">
        <f>'Black (Cleaned)'!G852</f>
        <v>44880.154116230449</v>
      </c>
      <c r="H853" s="27">
        <f>'Black (Cleaned)'!Q852</f>
        <v>3528</v>
      </c>
      <c r="I853" s="11" t="str">
        <f t="shared" si="8"/>
        <v>2022-11</v>
      </c>
      <c r="J853" s="11" t="str">
        <f t="shared" si="9"/>
        <v>1900-01</v>
      </c>
      <c r="K853" s="11"/>
      <c r="L853" s="11"/>
      <c r="M853" s="36"/>
    </row>
    <row r="854" spans="7:13" ht="15.75" customHeight="1" x14ac:dyDescent="0.2">
      <c r="G854" s="34">
        <f>'Black (Cleaned)'!G853</f>
        <v>44879.618008109246</v>
      </c>
      <c r="H854" s="27">
        <f>'Black (Cleaned)'!Q853</f>
        <v>3668</v>
      </c>
      <c r="I854" s="11" t="str">
        <f t="shared" si="8"/>
        <v>2022-11</v>
      </c>
      <c r="J854" s="11" t="str">
        <f t="shared" si="9"/>
        <v>1900-01</v>
      </c>
      <c r="K854" s="11"/>
      <c r="L854" s="11"/>
      <c r="M854" s="36"/>
    </row>
    <row r="855" spans="7:13" ht="15.75" customHeight="1" x14ac:dyDescent="0.2">
      <c r="G855" s="34">
        <f>'Black (Cleaned)'!G854</f>
        <v>44879.015124512654</v>
      </c>
      <c r="H855" s="27">
        <f>'Black (Cleaned)'!Q854</f>
        <v>4236</v>
      </c>
      <c r="I855" s="11" t="str">
        <f t="shared" si="8"/>
        <v>2022-11</v>
      </c>
      <c r="J855" s="11" t="str">
        <f t="shared" si="9"/>
        <v>1900-01</v>
      </c>
      <c r="K855" s="11"/>
      <c r="L855" s="11"/>
      <c r="M855" s="36"/>
    </row>
    <row r="856" spans="7:13" ht="15.75" customHeight="1" x14ac:dyDescent="0.2">
      <c r="G856" s="34">
        <f>'Black (Cleaned)'!G855</f>
        <v>44876.848989638878</v>
      </c>
      <c r="H856" s="27">
        <f>'Black (Cleaned)'!Q855</f>
        <v>3652</v>
      </c>
      <c r="I856" s="11" t="str">
        <f t="shared" si="8"/>
        <v>2022-11</v>
      </c>
      <c r="J856" s="11" t="str">
        <f t="shared" si="9"/>
        <v>1900-01</v>
      </c>
      <c r="K856" s="11"/>
      <c r="L856" s="11"/>
      <c r="M856" s="36"/>
    </row>
    <row r="857" spans="7:13" ht="15.75" customHeight="1" x14ac:dyDescent="0.2">
      <c r="G857" s="34">
        <f>'Black (Cleaned)'!G856</f>
        <v>44876.288707359163</v>
      </c>
      <c r="H857" s="27">
        <f>'Black (Cleaned)'!Q856</f>
        <v>3787</v>
      </c>
      <c r="I857" s="11" t="str">
        <f t="shared" si="8"/>
        <v>2022-11</v>
      </c>
      <c r="J857" s="11" t="str">
        <f t="shared" si="9"/>
        <v>1900-01</v>
      </c>
      <c r="K857" s="11"/>
      <c r="L857" s="11"/>
      <c r="M857" s="36"/>
    </row>
    <row r="858" spans="7:13" ht="15.75" customHeight="1" x14ac:dyDescent="0.2">
      <c r="G858" s="34">
        <f>'Black (Cleaned)'!G857</f>
        <v>44875.754347184658</v>
      </c>
      <c r="H858" s="27">
        <f>'Black (Cleaned)'!Q857</f>
        <v>3328</v>
      </c>
      <c r="I858" s="11" t="str">
        <f t="shared" si="8"/>
        <v>2022-11</v>
      </c>
      <c r="J858" s="11" t="str">
        <f t="shared" si="9"/>
        <v>1900-01</v>
      </c>
      <c r="K858" s="11"/>
      <c r="L858" s="11"/>
      <c r="M858" s="36"/>
    </row>
    <row r="859" spans="7:13" ht="15.75" customHeight="1" x14ac:dyDescent="0.2">
      <c r="G859" s="34">
        <f>'Black (Cleaned)'!G858</f>
        <v>44875.174207668133</v>
      </c>
      <c r="H859" s="27">
        <f>'Black (Cleaned)'!Q858</f>
        <v>4180</v>
      </c>
      <c r="I859" s="11" t="str">
        <f t="shared" si="8"/>
        <v>2022-11</v>
      </c>
      <c r="J859" s="11" t="str">
        <f t="shared" si="9"/>
        <v>1900-01</v>
      </c>
      <c r="K859" s="11"/>
      <c r="L859" s="11"/>
      <c r="M859" s="36"/>
    </row>
    <row r="860" spans="7:13" ht="15.75" customHeight="1" x14ac:dyDescent="0.2">
      <c r="G860" s="34">
        <f>'Black (Cleaned)'!G859</f>
        <v>44874.584932263519</v>
      </c>
      <c r="H860" s="27">
        <f>'Black (Cleaned)'!Q859</f>
        <v>4018</v>
      </c>
      <c r="I860" s="11" t="str">
        <f t="shared" si="8"/>
        <v>2022-11</v>
      </c>
      <c r="J860" s="11" t="str">
        <f t="shared" si="9"/>
        <v>1900-01</v>
      </c>
      <c r="K860" s="11"/>
      <c r="L860" s="11"/>
      <c r="M860" s="36"/>
    </row>
    <row r="861" spans="7:13" ht="15.75" customHeight="1" x14ac:dyDescent="0.2">
      <c r="G861" s="34">
        <f>'Black (Cleaned)'!G860</f>
        <v>44874.019857621352</v>
      </c>
      <c r="H861" s="27">
        <f>'Black (Cleaned)'!Q860</f>
        <v>3985</v>
      </c>
      <c r="I861" s="11" t="str">
        <f t="shared" si="8"/>
        <v>2022-11</v>
      </c>
      <c r="J861" s="11" t="str">
        <f t="shared" si="9"/>
        <v>1900-01</v>
      </c>
      <c r="K861" s="11"/>
      <c r="L861" s="11"/>
      <c r="M861" s="36"/>
    </row>
    <row r="862" spans="7:13" ht="15.75" customHeight="1" x14ac:dyDescent="0.2">
      <c r="G862" s="34">
        <f>'Black (Cleaned)'!G861</f>
        <v>44873.432295548148</v>
      </c>
      <c r="H862" s="27">
        <f>'Black (Cleaned)'!Q861</f>
        <v>3424</v>
      </c>
      <c r="I862" s="11" t="str">
        <f t="shared" si="8"/>
        <v>2022-11</v>
      </c>
      <c r="J862" s="11" t="str">
        <f t="shared" si="9"/>
        <v>1900-01</v>
      </c>
      <c r="K862" s="11"/>
      <c r="L862" s="11"/>
      <c r="M862" s="36"/>
    </row>
    <row r="863" spans="7:13" ht="15.75" customHeight="1" x14ac:dyDescent="0.2">
      <c r="G863" s="34">
        <f>'Black (Cleaned)'!G862</f>
        <v>44872.82095271803</v>
      </c>
      <c r="H863" s="27">
        <f>'Black (Cleaned)'!Q862</f>
        <v>3307</v>
      </c>
      <c r="I863" s="11" t="str">
        <f t="shared" si="8"/>
        <v>2022-11</v>
      </c>
      <c r="J863" s="11" t="str">
        <f t="shared" si="9"/>
        <v>1900-01</v>
      </c>
      <c r="K863" s="11"/>
      <c r="L863" s="11"/>
      <c r="M863" s="36"/>
    </row>
    <row r="864" spans="7:13" ht="15.75" customHeight="1" x14ac:dyDescent="0.2">
      <c r="G864" s="34">
        <f>'Black (Cleaned)'!G863</f>
        <v>44872.28794704668</v>
      </c>
      <c r="H864" s="27">
        <f>'Black (Cleaned)'!Q863</f>
        <v>4066</v>
      </c>
      <c r="I864" s="11" t="str">
        <f t="shared" si="8"/>
        <v>2022-11</v>
      </c>
      <c r="J864" s="11" t="str">
        <f t="shared" si="9"/>
        <v>1900-01</v>
      </c>
      <c r="K864" s="11"/>
      <c r="L864" s="11"/>
      <c r="M864" s="36"/>
    </row>
    <row r="865" spans="7:13" ht="15.75" customHeight="1" x14ac:dyDescent="0.2">
      <c r="G865" s="34">
        <f>'Black (Cleaned)'!G864</f>
        <v>44869.51971890156</v>
      </c>
      <c r="H865" s="27">
        <f>'Black (Cleaned)'!Q864</f>
        <v>3265</v>
      </c>
      <c r="I865" s="11" t="str">
        <f t="shared" si="8"/>
        <v>2022-11</v>
      </c>
      <c r="J865" s="11" t="str">
        <f t="shared" si="9"/>
        <v>1900-01</v>
      </c>
      <c r="K865" s="11"/>
      <c r="L865" s="11"/>
      <c r="M865" s="36"/>
    </row>
    <row r="866" spans="7:13" ht="15.75" customHeight="1" x14ac:dyDescent="0.2">
      <c r="G866" s="34">
        <f>'Black (Cleaned)'!G865</f>
        <v>44868.978919464658</v>
      </c>
      <c r="H866" s="27">
        <f>'Black (Cleaned)'!Q865</f>
        <v>3860</v>
      </c>
      <c r="I866" s="11" t="str">
        <f t="shared" si="8"/>
        <v>2022-11</v>
      </c>
      <c r="J866" s="11" t="str">
        <f t="shared" si="9"/>
        <v>1900-01</v>
      </c>
      <c r="K866" s="11"/>
      <c r="L866" s="11"/>
      <c r="M866" s="36"/>
    </row>
    <row r="867" spans="7:13" ht="15.75" customHeight="1" x14ac:dyDescent="0.2">
      <c r="G867" s="34">
        <f>'Black (Cleaned)'!G866</f>
        <v>44868.427146347545</v>
      </c>
      <c r="H867" s="27">
        <f>'Black (Cleaned)'!Q866</f>
        <v>3959</v>
      </c>
      <c r="I867" s="11" t="str">
        <f t="shared" si="8"/>
        <v>2022-11</v>
      </c>
      <c r="J867" s="11" t="str">
        <f t="shared" si="9"/>
        <v>1900-01</v>
      </c>
      <c r="K867" s="11"/>
      <c r="L867" s="11"/>
      <c r="M867" s="36"/>
    </row>
    <row r="868" spans="7:13" ht="15.75" customHeight="1" x14ac:dyDescent="0.2">
      <c r="G868" s="34">
        <f>'Black (Cleaned)'!G867</f>
        <v>44867.852179966467</v>
      </c>
      <c r="H868" s="27">
        <f>'Black (Cleaned)'!Q867</f>
        <v>3851</v>
      </c>
      <c r="I868" s="11" t="str">
        <f t="shared" si="8"/>
        <v>2022-11</v>
      </c>
      <c r="J868" s="11" t="str">
        <f t="shared" si="9"/>
        <v>1900-01</v>
      </c>
      <c r="K868" s="11"/>
      <c r="L868" s="11"/>
      <c r="M868" s="36"/>
    </row>
    <row r="869" spans="7:13" ht="15.75" customHeight="1" x14ac:dyDescent="0.2">
      <c r="G869" s="34">
        <f>'Black (Cleaned)'!G868</f>
        <v>44867.309275733758</v>
      </c>
      <c r="H869" s="27">
        <f>'Black (Cleaned)'!Q868</f>
        <v>3731</v>
      </c>
      <c r="I869" s="11" t="str">
        <f t="shared" si="8"/>
        <v>2022-11</v>
      </c>
      <c r="J869" s="11" t="str">
        <f t="shared" si="9"/>
        <v>1900-01</v>
      </c>
      <c r="K869" s="11"/>
      <c r="L869" s="11"/>
      <c r="M869" s="36"/>
    </row>
    <row r="870" spans="7:13" ht="15.75" customHeight="1" x14ac:dyDescent="0.2">
      <c r="G870" s="34">
        <f>'Black (Cleaned)'!G869</f>
        <v>44866.776456268184</v>
      </c>
      <c r="H870" s="27">
        <f>'Black (Cleaned)'!Q869</f>
        <v>3381</v>
      </c>
      <c r="I870" s="11" t="str">
        <f t="shared" si="8"/>
        <v>2022-11</v>
      </c>
      <c r="J870" s="11" t="str">
        <f t="shared" si="9"/>
        <v>1900-01</v>
      </c>
      <c r="K870" s="11"/>
      <c r="L870" s="11"/>
      <c r="M870" s="36"/>
    </row>
    <row r="871" spans="7:13" ht="15.75" customHeight="1" x14ac:dyDescent="0.2">
      <c r="G871" s="34">
        <f>'Black (Cleaned)'!G870</f>
        <v>44866.166086388112</v>
      </c>
      <c r="H871" s="27">
        <f>'Black (Cleaned)'!Q870</f>
        <v>3541</v>
      </c>
      <c r="I871" s="11" t="str">
        <f t="shared" si="8"/>
        <v>2022-11</v>
      </c>
      <c r="J871" s="11" t="str">
        <f t="shared" si="9"/>
        <v>1900-01</v>
      </c>
      <c r="K871" s="11"/>
      <c r="L871" s="11"/>
      <c r="M871" s="36"/>
    </row>
    <row r="872" spans="7:13" ht="15.75" customHeight="1" x14ac:dyDescent="0.2">
      <c r="G872" s="34">
        <f>'Black (Cleaned)'!G871</f>
        <v>44865.635716080789</v>
      </c>
      <c r="H872" s="27">
        <f>'Black (Cleaned)'!Q871</f>
        <v>3813</v>
      </c>
      <c r="I872" s="11" t="str">
        <f t="shared" si="8"/>
        <v>2022-10</v>
      </c>
      <c r="J872" s="11" t="str">
        <f t="shared" si="9"/>
        <v>1900-01</v>
      </c>
      <c r="K872" s="11"/>
      <c r="L872" s="11"/>
      <c r="M872" s="36"/>
    </row>
    <row r="873" spans="7:13" ht="15.75" customHeight="1" x14ac:dyDescent="0.2">
      <c r="G873" s="34">
        <f>'Black (Cleaned)'!G872</f>
        <v>44865.097276488421</v>
      </c>
      <c r="H873" s="27">
        <f>'Black (Cleaned)'!Q872</f>
        <v>3143</v>
      </c>
      <c r="I873" s="11" t="str">
        <f t="shared" si="8"/>
        <v>2022-10</v>
      </c>
      <c r="J873" s="11" t="str">
        <f t="shared" si="9"/>
        <v>1900-01</v>
      </c>
      <c r="K873" s="11"/>
      <c r="L873" s="11"/>
      <c r="M873" s="36"/>
    </row>
    <row r="874" spans="7:13" ht="15.75" customHeight="1" x14ac:dyDescent="0.2">
      <c r="G874" s="34">
        <f>'Black (Cleaned)'!G873</f>
        <v>44862.762694972771</v>
      </c>
      <c r="H874" s="27">
        <f>'Black (Cleaned)'!Q873</f>
        <v>3501</v>
      </c>
      <c r="I874" s="11" t="str">
        <f t="shared" si="8"/>
        <v>2022-10</v>
      </c>
      <c r="J874" s="11" t="str">
        <f t="shared" si="9"/>
        <v>1900-01</v>
      </c>
      <c r="K874" s="11"/>
      <c r="L874" s="11"/>
      <c r="M874" s="36"/>
    </row>
    <row r="875" spans="7:13" ht="15.75" customHeight="1" x14ac:dyDescent="0.2">
      <c r="G875" s="34">
        <f>'Black (Cleaned)'!G874</f>
        <v>44862.218245431359</v>
      </c>
      <c r="H875" s="27">
        <f>'Black (Cleaned)'!Q874</f>
        <v>3074</v>
      </c>
      <c r="I875" s="11" t="str">
        <f t="shared" si="8"/>
        <v>2022-10</v>
      </c>
      <c r="J875" s="11" t="str">
        <f t="shared" si="9"/>
        <v>1900-01</v>
      </c>
      <c r="K875" s="11"/>
      <c r="L875" s="11"/>
      <c r="M875" s="36"/>
    </row>
    <row r="876" spans="7:13" ht="15.75" customHeight="1" x14ac:dyDescent="0.2">
      <c r="G876" s="34">
        <f>'Black (Cleaned)'!G875</f>
        <v>44861.637445013184</v>
      </c>
      <c r="H876" s="27">
        <f>'Black (Cleaned)'!Q875</f>
        <v>3829</v>
      </c>
      <c r="I876" s="11" t="str">
        <f t="shared" si="8"/>
        <v>2022-10</v>
      </c>
      <c r="J876" s="11" t="str">
        <f t="shared" si="9"/>
        <v>1900-01</v>
      </c>
      <c r="K876" s="11"/>
      <c r="L876" s="11"/>
      <c r="M876" s="36"/>
    </row>
    <row r="877" spans="7:13" ht="15.75" customHeight="1" x14ac:dyDescent="0.2">
      <c r="G877" s="34">
        <f>'Black (Cleaned)'!G876</f>
        <v>44861.084900692127</v>
      </c>
      <c r="H877" s="27">
        <f>'Black (Cleaned)'!Q876</f>
        <v>3137</v>
      </c>
      <c r="I877" s="11" t="str">
        <f t="shared" si="8"/>
        <v>2022-10</v>
      </c>
      <c r="J877" s="11" t="str">
        <f t="shared" si="9"/>
        <v>1900-01</v>
      </c>
      <c r="K877" s="11"/>
      <c r="L877" s="11"/>
      <c r="M877" s="36"/>
    </row>
    <row r="878" spans="7:13" ht="15.75" customHeight="1" x14ac:dyDescent="0.2">
      <c r="G878" s="34">
        <f>'Black (Cleaned)'!G877</f>
        <v>44860.473748458484</v>
      </c>
      <c r="H878" s="27">
        <f>'Black (Cleaned)'!Q877</f>
        <v>3190</v>
      </c>
      <c r="I878" s="11" t="str">
        <f t="shared" si="8"/>
        <v>2022-10</v>
      </c>
      <c r="J878" s="11" t="str">
        <f t="shared" si="9"/>
        <v>1900-01</v>
      </c>
      <c r="K878" s="11"/>
      <c r="L878" s="11"/>
      <c r="M878" s="36"/>
    </row>
    <row r="879" spans="7:13" ht="15.75" customHeight="1" x14ac:dyDescent="0.2">
      <c r="G879" s="34">
        <f>'Black (Cleaned)'!G878</f>
        <v>44859.913062956643</v>
      </c>
      <c r="H879" s="27">
        <f>'Black (Cleaned)'!Q878</f>
        <v>3452</v>
      </c>
      <c r="I879" s="11" t="str">
        <f t="shared" si="8"/>
        <v>2022-10</v>
      </c>
      <c r="J879" s="11" t="str">
        <f t="shared" si="9"/>
        <v>1900-01</v>
      </c>
      <c r="K879" s="11"/>
      <c r="L879" s="11"/>
      <c r="M879" s="36"/>
    </row>
    <row r="880" spans="7:13" ht="15.75" customHeight="1" x14ac:dyDescent="0.2">
      <c r="G880" s="34">
        <f>'Black (Cleaned)'!G879</f>
        <v>44859.326486445461</v>
      </c>
      <c r="H880" s="27">
        <f>'Black (Cleaned)'!Q879</f>
        <v>3578</v>
      </c>
      <c r="I880" s="11" t="str">
        <f t="shared" si="8"/>
        <v>2022-10</v>
      </c>
      <c r="J880" s="11" t="str">
        <f t="shared" si="9"/>
        <v>1900-01</v>
      </c>
      <c r="K880" s="11"/>
      <c r="L880" s="11"/>
      <c r="M880" s="36"/>
    </row>
    <row r="881" spans="7:13" ht="15.75" customHeight="1" x14ac:dyDescent="0.2">
      <c r="G881" s="34">
        <f>'Black (Cleaned)'!G880</f>
        <v>44858.780665803541</v>
      </c>
      <c r="H881" s="27">
        <f>'Black (Cleaned)'!Q880</f>
        <v>2976</v>
      </c>
      <c r="I881" s="11" t="str">
        <f t="shared" si="8"/>
        <v>2022-10</v>
      </c>
      <c r="J881" s="11" t="str">
        <f t="shared" si="9"/>
        <v>1900-01</v>
      </c>
      <c r="K881" s="11"/>
      <c r="L881" s="11"/>
      <c r="M881" s="36"/>
    </row>
    <row r="882" spans="7:13" ht="15.75" customHeight="1" x14ac:dyDescent="0.2">
      <c r="G882" s="34">
        <f>'Black (Cleaned)'!G881</f>
        <v>44858.214414866197</v>
      </c>
      <c r="H882" s="27">
        <f>'Black (Cleaned)'!Q881</f>
        <v>3522</v>
      </c>
      <c r="I882" s="11" t="str">
        <f t="shared" si="8"/>
        <v>2022-10</v>
      </c>
      <c r="J882" s="11" t="str">
        <f t="shared" si="9"/>
        <v>1900-01</v>
      </c>
      <c r="K882" s="11"/>
      <c r="L882" s="11"/>
      <c r="M882" s="36"/>
    </row>
    <row r="883" spans="7:13" ht="15.75" customHeight="1" x14ac:dyDescent="0.2">
      <c r="G883" s="34">
        <f>'Black (Cleaned)'!G882</f>
        <v>44855.90209823817</v>
      </c>
      <c r="H883" s="27">
        <f>'Black (Cleaned)'!Q882</f>
        <v>3180</v>
      </c>
      <c r="I883" s="11" t="str">
        <f t="shared" si="8"/>
        <v>2022-10</v>
      </c>
      <c r="J883" s="11" t="str">
        <f t="shared" si="9"/>
        <v>1900-01</v>
      </c>
      <c r="K883" s="11"/>
      <c r="L883" s="11"/>
      <c r="M883" s="36"/>
    </row>
    <row r="884" spans="7:13" ht="15.75" customHeight="1" x14ac:dyDescent="0.2">
      <c r="G884" s="34">
        <f>'Black (Cleaned)'!G883</f>
        <v>44855.372904919102</v>
      </c>
      <c r="H884" s="27">
        <f>'Black (Cleaned)'!Q883</f>
        <v>3125</v>
      </c>
      <c r="I884" s="11" t="str">
        <f t="shared" si="8"/>
        <v>2022-10</v>
      </c>
      <c r="J884" s="11" t="str">
        <f t="shared" si="9"/>
        <v>1900-01</v>
      </c>
      <c r="K884" s="11"/>
      <c r="L884" s="11"/>
      <c r="M884" s="36"/>
    </row>
    <row r="885" spans="7:13" ht="15.75" customHeight="1" x14ac:dyDescent="0.2">
      <c r="G885" s="34">
        <f>'Black (Cleaned)'!G884</f>
        <v>44854.767771854647</v>
      </c>
      <c r="H885" s="27">
        <f>'Black (Cleaned)'!Q884</f>
        <v>3539</v>
      </c>
      <c r="I885" s="11" t="str">
        <f t="shared" si="8"/>
        <v>2022-10</v>
      </c>
      <c r="J885" s="11" t="str">
        <f t="shared" si="9"/>
        <v>1900-01</v>
      </c>
      <c r="K885" s="11"/>
      <c r="L885" s="11"/>
      <c r="M885" s="36"/>
    </row>
    <row r="886" spans="7:13" ht="15.75" customHeight="1" x14ac:dyDescent="0.2">
      <c r="G886" s="34">
        <f>'Black (Cleaned)'!G885</f>
        <v>44854.155243230533</v>
      </c>
      <c r="H886" s="27">
        <f>'Black (Cleaned)'!Q885</f>
        <v>3626</v>
      </c>
      <c r="I886" s="11" t="str">
        <f t="shared" si="8"/>
        <v>2022-10</v>
      </c>
      <c r="J886" s="11" t="str">
        <f t="shared" si="9"/>
        <v>1900-01</v>
      </c>
      <c r="K886" s="11"/>
      <c r="L886" s="11"/>
      <c r="M886" s="36"/>
    </row>
    <row r="887" spans="7:13" ht="15.75" customHeight="1" x14ac:dyDescent="0.2">
      <c r="G887" s="34">
        <f>'Black (Cleaned)'!G886</f>
        <v>44853.575664998818</v>
      </c>
      <c r="H887" s="27">
        <f>'Black (Cleaned)'!Q886</f>
        <v>3428</v>
      </c>
      <c r="I887" s="11" t="str">
        <f t="shared" si="8"/>
        <v>2022-10</v>
      </c>
      <c r="J887" s="11" t="str">
        <f t="shared" si="9"/>
        <v>1900-01</v>
      </c>
      <c r="K887" s="11"/>
      <c r="L887" s="11"/>
      <c r="M887" s="36"/>
    </row>
    <row r="888" spans="7:13" ht="15.75" customHeight="1" x14ac:dyDescent="0.2">
      <c r="G888" s="34">
        <f>'Black (Cleaned)'!G887</f>
        <v>44853.039743497859</v>
      </c>
      <c r="H888" s="27">
        <f>'Black (Cleaned)'!Q887</f>
        <v>2993</v>
      </c>
      <c r="I888" s="11" t="str">
        <f t="shared" si="8"/>
        <v>2022-10</v>
      </c>
      <c r="J888" s="11" t="str">
        <f t="shared" si="9"/>
        <v>1900-01</v>
      </c>
      <c r="K888" s="11"/>
      <c r="L888" s="11"/>
      <c r="M888" s="36"/>
    </row>
    <row r="889" spans="7:13" ht="15.75" customHeight="1" x14ac:dyDescent="0.2">
      <c r="G889" s="34">
        <f>'Black (Cleaned)'!G888</f>
        <v>44852.425841483644</v>
      </c>
      <c r="H889" s="27">
        <f>'Black (Cleaned)'!Q888</f>
        <v>2827</v>
      </c>
      <c r="I889" s="11" t="str">
        <f t="shared" si="8"/>
        <v>2022-10</v>
      </c>
      <c r="J889" s="11" t="str">
        <f t="shared" si="9"/>
        <v>1900-01</v>
      </c>
      <c r="K889" s="11"/>
      <c r="L889" s="11"/>
      <c r="M889" s="36"/>
    </row>
    <row r="890" spans="7:13" ht="15.75" customHeight="1" x14ac:dyDescent="0.2">
      <c r="G890" s="34">
        <f>'Black (Cleaned)'!G889</f>
        <v>44851.884327802902</v>
      </c>
      <c r="H890" s="27">
        <f>'Black (Cleaned)'!Q889</f>
        <v>3064</v>
      </c>
      <c r="I890" s="11" t="str">
        <f t="shared" si="8"/>
        <v>2022-10</v>
      </c>
      <c r="J890" s="11" t="str">
        <f t="shared" si="9"/>
        <v>1900-01</v>
      </c>
      <c r="K890" s="11"/>
      <c r="L890" s="11"/>
      <c r="M890" s="36"/>
    </row>
    <row r="891" spans="7:13" ht="15.75" customHeight="1" x14ac:dyDescent="0.2">
      <c r="G891" s="34">
        <f>'Black (Cleaned)'!G890</f>
        <v>44851.32798813939</v>
      </c>
      <c r="H891" s="27">
        <f>'Black (Cleaned)'!Q890</f>
        <v>3344</v>
      </c>
      <c r="I891" s="11" t="str">
        <f t="shared" si="8"/>
        <v>2022-10</v>
      </c>
      <c r="J891" s="11" t="str">
        <f t="shared" si="9"/>
        <v>1900-01</v>
      </c>
      <c r="K891" s="11"/>
      <c r="L891" s="11"/>
      <c r="M891" s="36"/>
    </row>
    <row r="892" spans="7:13" ht="15.75" customHeight="1" x14ac:dyDescent="0.2">
      <c r="G892" s="34">
        <f>'Black (Cleaned)'!G891</f>
        <v>44848.482001774857</v>
      </c>
      <c r="H892" s="27">
        <f>'Black (Cleaned)'!Q891</f>
        <v>3430</v>
      </c>
      <c r="I892" s="11" t="str">
        <f t="shared" si="8"/>
        <v>2022-10</v>
      </c>
      <c r="J892" s="11" t="str">
        <f t="shared" si="9"/>
        <v>1900-01</v>
      </c>
      <c r="K892" s="11"/>
      <c r="L892" s="11"/>
      <c r="M892" s="36"/>
    </row>
    <row r="893" spans="7:13" ht="15.75" customHeight="1" x14ac:dyDescent="0.2">
      <c r="G893" s="34">
        <f>'Black (Cleaned)'!G892</f>
        <v>44847.936029764736</v>
      </c>
      <c r="H893" s="27">
        <f>'Black (Cleaned)'!Q892</f>
        <v>3400</v>
      </c>
      <c r="I893" s="11" t="str">
        <f t="shared" si="8"/>
        <v>2022-10</v>
      </c>
      <c r="J893" s="11" t="str">
        <f t="shared" si="9"/>
        <v>1900-01</v>
      </c>
      <c r="K893" s="11"/>
      <c r="L893" s="11"/>
      <c r="M893" s="36"/>
    </row>
    <row r="894" spans="7:13" ht="15.75" customHeight="1" x14ac:dyDescent="0.2">
      <c r="G894" s="34">
        <f>'Black (Cleaned)'!G893</f>
        <v>44847.376399502085</v>
      </c>
      <c r="H894" s="27">
        <f>'Black (Cleaned)'!Q893</f>
        <v>3175</v>
      </c>
      <c r="I894" s="11" t="str">
        <f t="shared" si="8"/>
        <v>2022-10</v>
      </c>
      <c r="J894" s="11" t="str">
        <f t="shared" si="9"/>
        <v>1900-01</v>
      </c>
      <c r="K894" s="11"/>
      <c r="L894" s="11"/>
      <c r="M894" s="36"/>
    </row>
    <row r="895" spans="7:13" ht="15.75" customHeight="1" x14ac:dyDescent="0.2">
      <c r="G895" s="34">
        <f>'Black (Cleaned)'!G894</f>
        <v>44846.794543982141</v>
      </c>
      <c r="H895" s="27">
        <f>'Black (Cleaned)'!Q894</f>
        <v>3179</v>
      </c>
      <c r="I895" s="11" t="str">
        <f t="shared" si="8"/>
        <v>2022-10</v>
      </c>
      <c r="J895" s="11" t="str">
        <f t="shared" si="9"/>
        <v>1900-01</v>
      </c>
      <c r="K895" s="11"/>
      <c r="L895" s="11"/>
      <c r="M895" s="36"/>
    </row>
    <row r="896" spans="7:13" ht="15.75" customHeight="1" x14ac:dyDescent="0.2">
      <c r="G896" s="34">
        <f>'Black (Cleaned)'!G895</f>
        <v>44846.252981152153</v>
      </c>
      <c r="H896" s="27">
        <f>'Black (Cleaned)'!Q895</f>
        <v>2947</v>
      </c>
      <c r="I896" s="11" t="str">
        <f t="shared" si="8"/>
        <v>2022-10</v>
      </c>
      <c r="J896" s="11" t="str">
        <f t="shared" si="9"/>
        <v>1900-01</v>
      </c>
      <c r="K896" s="11"/>
      <c r="L896" s="11"/>
      <c r="M896" s="36"/>
    </row>
    <row r="897" spans="7:13" ht="15.75" customHeight="1" x14ac:dyDescent="0.2">
      <c r="G897" s="34">
        <f>'Black (Cleaned)'!G896</f>
        <v>44845.640604348606</v>
      </c>
      <c r="H897" s="27">
        <f>'Black (Cleaned)'!Q896</f>
        <v>3290</v>
      </c>
      <c r="I897" s="11" t="str">
        <f t="shared" si="8"/>
        <v>2022-10</v>
      </c>
      <c r="J897" s="11" t="str">
        <f t="shared" si="9"/>
        <v>1900-01</v>
      </c>
      <c r="K897" s="11"/>
      <c r="L897" s="11"/>
      <c r="M897" s="36"/>
    </row>
    <row r="898" spans="7:13" ht="15.75" customHeight="1" x14ac:dyDescent="0.2">
      <c r="G898" s="34">
        <f>'Black (Cleaned)'!G897</f>
        <v>44845.064038827491</v>
      </c>
      <c r="H898" s="27">
        <f>'Black (Cleaned)'!Q897</f>
        <v>3165</v>
      </c>
      <c r="I898" s="11" t="str">
        <f t="shared" si="8"/>
        <v>2022-10</v>
      </c>
      <c r="J898" s="11" t="str">
        <f t="shared" si="9"/>
        <v>1900-01</v>
      </c>
      <c r="K898" s="11"/>
      <c r="L898" s="11"/>
      <c r="M898" s="36"/>
    </row>
    <row r="899" spans="7:13" ht="15.75" customHeight="1" x14ac:dyDescent="0.2">
      <c r="G899" s="34">
        <f>'Black (Cleaned)'!G898</f>
        <v>44844.520479140418</v>
      </c>
      <c r="H899" s="27">
        <f>'Black (Cleaned)'!Q898</f>
        <v>3031</v>
      </c>
      <c r="I899" s="11" t="str">
        <f t="shared" si="8"/>
        <v>2022-10</v>
      </c>
      <c r="J899" s="11" t="str">
        <f t="shared" si="9"/>
        <v>1900-01</v>
      </c>
      <c r="K899" s="11"/>
      <c r="L899" s="11"/>
      <c r="M899" s="36"/>
    </row>
    <row r="900" spans="7:13" ht="15.75" customHeight="1" x14ac:dyDescent="0.2">
      <c r="G900" s="34">
        <f>'Black (Cleaned)'!G899</f>
        <v>44841.578921065637</v>
      </c>
      <c r="H900" s="27">
        <f>'Black (Cleaned)'!Q899</f>
        <v>3341</v>
      </c>
      <c r="I900" s="11" t="str">
        <f t="shared" si="8"/>
        <v>2022-10</v>
      </c>
      <c r="J900" s="11" t="str">
        <f t="shared" si="9"/>
        <v>1900-01</v>
      </c>
      <c r="K900" s="11"/>
      <c r="L900" s="11"/>
      <c r="M900" s="36"/>
    </row>
    <row r="901" spans="7:13" ht="15.75" customHeight="1" x14ac:dyDescent="0.2">
      <c r="G901" s="34">
        <f>'Black (Cleaned)'!G900</f>
        <v>44841.003527409041</v>
      </c>
      <c r="H901" s="27">
        <f>'Black (Cleaned)'!Q900</f>
        <v>3121</v>
      </c>
      <c r="I901" s="11" t="str">
        <f t="shared" si="8"/>
        <v>2022-10</v>
      </c>
      <c r="J901" s="11" t="str">
        <f t="shared" si="9"/>
        <v>1900-01</v>
      </c>
      <c r="K901" s="11"/>
      <c r="L901" s="11"/>
      <c r="M901" s="36"/>
    </row>
    <row r="902" spans="7:13" ht="15.75" customHeight="1" x14ac:dyDescent="0.2">
      <c r="G902" s="34">
        <f>'Black (Cleaned)'!G901</f>
        <v>44840.395115701198</v>
      </c>
      <c r="H902" s="27">
        <f>'Black (Cleaned)'!Q901</f>
        <v>3416</v>
      </c>
      <c r="I902" s="11" t="str">
        <f t="shared" si="8"/>
        <v>2022-10</v>
      </c>
      <c r="J902" s="11" t="str">
        <f t="shared" si="9"/>
        <v>1900-01</v>
      </c>
      <c r="K902" s="11"/>
      <c r="L902" s="11"/>
      <c r="M902" s="36"/>
    </row>
    <row r="903" spans="7:13" ht="15.75" customHeight="1" x14ac:dyDescent="0.2">
      <c r="G903" s="34">
        <f>'Black (Cleaned)'!G902</f>
        <v>44839.835117225441</v>
      </c>
      <c r="H903" s="27">
        <f>'Black (Cleaned)'!Q902</f>
        <v>2954</v>
      </c>
      <c r="I903" s="11" t="str">
        <f t="shared" si="8"/>
        <v>2022-10</v>
      </c>
      <c r="J903" s="11" t="str">
        <f t="shared" si="9"/>
        <v>1900-01</v>
      </c>
      <c r="K903" s="11"/>
      <c r="L903" s="11"/>
      <c r="M903" s="36"/>
    </row>
    <row r="904" spans="7:13" ht="15.75" customHeight="1" x14ac:dyDescent="0.2">
      <c r="G904" s="34">
        <f>'Black (Cleaned)'!G903</f>
        <v>44839.25093355478</v>
      </c>
      <c r="H904" s="27">
        <f>'Black (Cleaned)'!Q903</f>
        <v>2742</v>
      </c>
      <c r="I904" s="11" t="str">
        <f t="shared" si="8"/>
        <v>2022-10</v>
      </c>
      <c r="J904" s="11" t="str">
        <f t="shared" si="9"/>
        <v>1900-01</v>
      </c>
      <c r="K904" s="11"/>
      <c r="L904" s="11"/>
      <c r="M904" s="36"/>
    </row>
    <row r="905" spans="7:13" ht="15.75" customHeight="1" x14ac:dyDescent="0.2">
      <c r="G905" s="34">
        <f>'Black (Cleaned)'!G904</f>
        <v>44838.681908377235</v>
      </c>
      <c r="H905" s="27">
        <f>'Black (Cleaned)'!Q904</f>
        <v>2929</v>
      </c>
      <c r="I905" s="11" t="str">
        <f t="shared" si="8"/>
        <v>2022-10</v>
      </c>
      <c r="J905" s="11" t="str">
        <f t="shared" si="9"/>
        <v>1900-01</v>
      </c>
      <c r="K905" s="11"/>
      <c r="L905" s="11"/>
      <c r="M905" s="36"/>
    </row>
    <row r="906" spans="7:13" ht="15.75" customHeight="1" x14ac:dyDescent="0.2">
      <c r="G906" s="34">
        <f>'Black (Cleaned)'!G905</f>
        <v>44838.138580513027</v>
      </c>
      <c r="H906" s="27">
        <f>'Black (Cleaned)'!Q905</f>
        <v>2802</v>
      </c>
      <c r="I906" s="11" t="str">
        <f t="shared" si="8"/>
        <v>2022-10</v>
      </c>
      <c r="J906" s="11" t="str">
        <f t="shared" si="9"/>
        <v>1900-01</v>
      </c>
      <c r="K906" s="11"/>
      <c r="L906" s="11"/>
      <c r="M906" s="36"/>
    </row>
    <row r="907" spans="7:13" ht="15.75" customHeight="1" x14ac:dyDescent="0.2">
      <c r="G907" s="34">
        <f>'Black (Cleaned)'!G906</f>
        <v>44837.578136734992</v>
      </c>
      <c r="H907" s="27">
        <f>'Black (Cleaned)'!Q906</f>
        <v>2924</v>
      </c>
      <c r="I907" s="11" t="str">
        <f t="shared" si="8"/>
        <v>2022-10</v>
      </c>
      <c r="J907" s="11" t="str">
        <f t="shared" si="9"/>
        <v>1900-01</v>
      </c>
      <c r="K907" s="11"/>
      <c r="L907" s="11"/>
      <c r="M907" s="36"/>
    </row>
    <row r="908" spans="7:13" ht="15.75" customHeight="1" x14ac:dyDescent="0.2">
      <c r="G908" s="34">
        <f>'Black (Cleaned)'!G907</f>
        <v>44834.786807080352</v>
      </c>
      <c r="H908" s="27">
        <f>'Black (Cleaned)'!Q907</f>
        <v>2886</v>
      </c>
      <c r="I908" s="11" t="str">
        <f t="shared" si="8"/>
        <v>2022-09</v>
      </c>
      <c r="J908" s="11" t="str">
        <f t="shared" si="9"/>
        <v>1900-01</v>
      </c>
      <c r="K908" s="11"/>
      <c r="L908" s="11"/>
      <c r="M908" s="36"/>
    </row>
    <row r="909" spans="7:13" ht="15.75" customHeight="1" x14ac:dyDescent="0.2">
      <c r="G909" s="34">
        <f>'Black (Cleaned)'!G908</f>
        <v>44834.191515549377</v>
      </c>
      <c r="H909" s="27">
        <f>'Black (Cleaned)'!Q908</f>
        <v>3077</v>
      </c>
      <c r="I909" s="11" t="str">
        <f t="shared" si="8"/>
        <v>2022-09</v>
      </c>
      <c r="J909" s="11" t="str">
        <f t="shared" si="9"/>
        <v>1900-01</v>
      </c>
      <c r="K909" s="11"/>
      <c r="L909" s="11"/>
      <c r="M909" s="36"/>
    </row>
    <row r="910" spans="7:13" ht="15.75" customHeight="1" x14ac:dyDescent="0.2">
      <c r="G910" s="34">
        <f>'Black (Cleaned)'!G909</f>
        <v>44833.653635139766</v>
      </c>
      <c r="H910" s="27">
        <f>'Black (Cleaned)'!Q909</f>
        <v>2775</v>
      </c>
      <c r="I910" s="11" t="str">
        <f t="shared" si="8"/>
        <v>2022-09</v>
      </c>
      <c r="J910" s="11" t="str">
        <f t="shared" si="9"/>
        <v>1900-01</v>
      </c>
      <c r="K910" s="11"/>
      <c r="L910" s="11"/>
      <c r="M910" s="36"/>
    </row>
    <row r="911" spans="7:13" ht="15.75" customHeight="1" x14ac:dyDescent="0.2">
      <c r="G911" s="34">
        <f>'Black (Cleaned)'!G910</f>
        <v>44833.044939345578</v>
      </c>
      <c r="H911" s="27">
        <f>'Black (Cleaned)'!Q910</f>
        <v>3001</v>
      </c>
      <c r="I911" s="11" t="str">
        <f t="shared" si="8"/>
        <v>2022-09</v>
      </c>
      <c r="J911" s="11" t="str">
        <f t="shared" si="9"/>
        <v>1900-01</v>
      </c>
      <c r="K911" s="11"/>
      <c r="L911" s="11"/>
      <c r="M911" s="36"/>
    </row>
    <row r="912" spans="7:13" ht="15.75" customHeight="1" x14ac:dyDescent="0.2">
      <c r="G912" s="34">
        <f>'Black (Cleaned)'!G911</f>
        <v>44832.458434222819</v>
      </c>
      <c r="H912" s="27">
        <f>'Black (Cleaned)'!Q911</f>
        <v>3244</v>
      </c>
      <c r="I912" s="11" t="str">
        <f t="shared" si="8"/>
        <v>2022-09</v>
      </c>
      <c r="J912" s="11" t="str">
        <f t="shared" si="9"/>
        <v>1900-01</v>
      </c>
      <c r="K912" s="11"/>
      <c r="L912" s="11"/>
      <c r="M912" s="36"/>
    </row>
    <row r="913" spans="7:13" ht="15.75" customHeight="1" x14ac:dyDescent="0.2">
      <c r="G913" s="34">
        <f>'Black (Cleaned)'!G912</f>
        <v>44831.915532664869</v>
      </c>
      <c r="H913" s="27">
        <f>'Black (Cleaned)'!Q912</f>
        <v>2878</v>
      </c>
      <c r="I913" s="11" t="str">
        <f t="shared" si="8"/>
        <v>2022-09</v>
      </c>
      <c r="J913" s="11" t="str">
        <f t="shared" si="9"/>
        <v>1900-01</v>
      </c>
      <c r="K913" s="11"/>
      <c r="L913" s="11"/>
      <c r="M913" s="36"/>
    </row>
    <row r="914" spans="7:13" ht="15.75" customHeight="1" x14ac:dyDescent="0.2">
      <c r="G914" s="34">
        <f>'Black (Cleaned)'!G913</f>
        <v>44831.331326241299</v>
      </c>
      <c r="H914" s="27">
        <f>'Black (Cleaned)'!Q913</f>
        <v>3128</v>
      </c>
      <c r="I914" s="11" t="str">
        <f t="shared" si="8"/>
        <v>2022-09</v>
      </c>
      <c r="J914" s="11" t="str">
        <f t="shared" si="9"/>
        <v>1900-01</v>
      </c>
      <c r="K914" s="11"/>
      <c r="L914" s="11"/>
      <c r="M914" s="36"/>
    </row>
    <row r="915" spans="7:13" ht="15.75" customHeight="1" x14ac:dyDescent="0.2">
      <c r="G915" s="34">
        <f>'Black (Cleaned)'!G914</f>
        <v>44830.79328375397</v>
      </c>
      <c r="H915" s="27">
        <f>'Black (Cleaned)'!Q914</f>
        <v>3033</v>
      </c>
      <c r="I915" s="11" t="str">
        <f t="shared" si="8"/>
        <v>2022-09</v>
      </c>
      <c r="J915" s="11" t="str">
        <f t="shared" si="9"/>
        <v>1900-01</v>
      </c>
      <c r="K915" s="11"/>
      <c r="L915" s="11"/>
      <c r="M915" s="36"/>
    </row>
    <row r="916" spans="7:13" ht="15.75" customHeight="1" x14ac:dyDescent="0.2">
      <c r="G916" s="34">
        <f>'Black (Cleaned)'!G915</f>
        <v>44830.20174753639</v>
      </c>
      <c r="H916" s="27">
        <f>'Black (Cleaned)'!Q915</f>
        <v>3071</v>
      </c>
      <c r="I916" s="11" t="str">
        <f t="shared" si="8"/>
        <v>2022-09</v>
      </c>
      <c r="J916" s="11" t="str">
        <f t="shared" si="9"/>
        <v>1900-01</v>
      </c>
      <c r="K916" s="11"/>
      <c r="L916" s="11"/>
      <c r="M916" s="36"/>
    </row>
    <row r="917" spans="7:13" ht="15.75" customHeight="1" x14ac:dyDescent="0.2">
      <c r="G917" s="34">
        <f>'Black (Cleaned)'!G916</f>
        <v>44827.917381858992</v>
      </c>
      <c r="H917" s="27">
        <f>'Black (Cleaned)'!Q916</f>
        <v>3038</v>
      </c>
      <c r="I917" s="11" t="str">
        <f t="shared" si="8"/>
        <v>2022-09</v>
      </c>
      <c r="J917" s="11" t="str">
        <f t="shared" si="9"/>
        <v>1900-01</v>
      </c>
      <c r="K917" s="11"/>
      <c r="L917" s="11"/>
      <c r="M917" s="36"/>
    </row>
    <row r="918" spans="7:13" ht="15.75" customHeight="1" x14ac:dyDescent="0.2">
      <c r="G918" s="34">
        <f>'Black (Cleaned)'!G917</f>
        <v>44827.351937029911</v>
      </c>
      <c r="H918" s="27">
        <f>'Black (Cleaned)'!Q917</f>
        <v>2788</v>
      </c>
      <c r="I918" s="11" t="str">
        <f t="shared" si="8"/>
        <v>2022-09</v>
      </c>
      <c r="J918" s="11" t="str">
        <f t="shared" si="9"/>
        <v>1900-01</v>
      </c>
      <c r="K918" s="11"/>
      <c r="L918" s="11"/>
      <c r="M918" s="36"/>
    </row>
    <row r="919" spans="7:13" ht="15.75" customHeight="1" x14ac:dyDescent="0.2">
      <c r="G919" s="34">
        <f>'Black (Cleaned)'!G918</f>
        <v>44826.746417996685</v>
      </c>
      <c r="H919" s="27">
        <f>'Black (Cleaned)'!Q918</f>
        <v>3098</v>
      </c>
      <c r="I919" s="11" t="str">
        <f t="shared" si="8"/>
        <v>2022-09</v>
      </c>
      <c r="J919" s="11" t="str">
        <f t="shared" si="9"/>
        <v>1900-01</v>
      </c>
      <c r="K919" s="11"/>
      <c r="L919" s="11"/>
      <c r="M919" s="36"/>
    </row>
    <row r="920" spans="7:13" ht="15.75" customHeight="1" x14ac:dyDescent="0.2">
      <c r="G920" s="34">
        <f>'Black (Cleaned)'!G919</f>
        <v>44826.178852469653</v>
      </c>
      <c r="H920" s="27">
        <f>'Black (Cleaned)'!Q919</f>
        <v>3302</v>
      </c>
      <c r="I920" s="11" t="str">
        <f t="shared" si="8"/>
        <v>2022-09</v>
      </c>
      <c r="J920" s="11" t="str">
        <f t="shared" si="9"/>
        <v>1900-01</v>
      </c>
      <c r="K920" s="11"/>
      <c r="L920" s="11"/>
      <c r="M920" s="36"/>
    </row>
    <row r="921" spans="7:13" ht="15.75" customHeight="1" x14ac:dyDescent="0.2">
      <c r="G921" s="34">
        <f>'Black (Cleaned)'!G920</f>
        <v>44825.60725857348</v>
      </c>
      <c r="H921" s="27">
        <f>'Black (Cleaned)'!Q920</f>
        <v>3434</v>
      </c>
      <c r="I921" s="11" t="str">
        <f t="shared" si="8"/>
        <v>2022-09</v>
      </c>
      <c r="J921" s="11" t="str">
        <f t="shared" si="9"/>
        <v>1900-01</v>
      </c>
      <c r="K921" s="11"/>
      <c r="L921" s="11"/>
      <c r="M921" s="36"/>
    </row>
    <row r="922" spans="7:13" ht="15.75" customHeight="1" x14ac:dyDescent="0.2">
      <c r="G922" s="34">
        <f>'Black (Cleaned)'!G921</f>
        <v>44825.05070743987</v>
      </c>
      <c r="H922" s="27">
        <f>'Black (Cleaned)'!Q921</f>
        <v>2885</v>
      </c>
      <c r="I922" s="11" t="str">
        <f t="shared" si="8"/>
        <v>2022-09</v>
      </c>
      <c r="J922" s="11" t="str">
        <f t="shared" si="9"/>
        <v>1900-01</v>
      </c>
      <c r="K922" s="11"/>
      <c r="L922" s="11"/>
      <c r="M922" s="36"/>
    </row>
    <row r="923" spans="7:13" ht="15.75" customHeight="1" x14ac:dyDescent="0.2">
      <c r="G923" s="34">
        <f>'Black (Cleaned)'!G922</f>
        <v>44824.488177433275</v>
      </c>
      <c r="H923" s="27">
        <f>'Black (Cleaned)'!Q922</f>
        <v>3304</v>
      </c>
      <c r="I923" s="11" t="str">
        <f t="shared" si="8"/>
        <v>2022-09</v>
      </c>
      <c r="J923" s="11" t="str">
        <f t="shared" si="9"/>
        <v>1900-01</v>
      </c>
      <c r="K923" s="11"/>
      <c r="L923" s="11"/>
      <c r="M923" s="36"/>
    </row>
    <row r="924" spans="7:13" ht="15.75" customHeight="1" x14ac:dyDescent="0.2">
      <c r="G924" s="34">
        <f>'Black (Cleaned)'!G923</f>
        <v>44823.916795598008</v>
      </c>
      <c r="H924" s="27">
        <f>'Black (Cleaned)'!Q923</f>
        <v>2775</v>
      </c>
      <c r="I924" s="11" t="str">
        <f t="shared" si="8"/>
        <v>2022-09</v>
      </c>
      <c r="J924" s="11" t="str">
        <f t="shared" si="9"/>
        <v>1900-01</v>
      </c>
      <c r="K924" s="11"/>
      <c r="L924" s="11"/>
      <c r="M924" s="36"/>
    </row>
    <row r="925" spans="7:13" ht="15.75" customHeight="1" x14ac:dyDescent="0.2">
      <c r="G925" s="34">
        <f>'Black (Cleaned)'!G924</f>
        <v>44823.333624899642</v>
      </c>
      <c r="H925" s="27">
        <f>'Black (Cleaned)'!Q924</f>
        <v>2954</v>
      </c>
      <c r="I925" s="11" t="str">
        <f t="shared" si="8"/>
        <v>2022-09</v>
      </c>
      <c r="J925" s="11" t="str">
        <f t="shared" si="9"/>
        <v>1900-01</v>
      </c>
      <c r="K925" s="11"/>
      <c r="L925" s="11"/>
      <c r="M925" s="36"/>
    </row>
    <row r="926" spans="7:13" ht="15.75" customHeight="1" x14ac:dyDescent="0.2">
      <c r="G926" s="34">
        <f>'Black (Cleaned)'!G925</f>
        <v>44820.478361835754</v>
      </c>
      <c r="H926" s="27">
        <f>'Black (Cleaned)'!Q925</f>
        <v>2875</v>
      </c>
      <c r="I926" s="11" t="str">
        <f t="shared" si="8"/>
        <v>2022-09</v>
      </c>
      <c r="J926" s="11" t="str">
        <f t="shared" si="9"/>
        <v>1900-01</v>
      </c>
      <c r="K926" s="11"/>
      <c r="L926" s="11"/>
      <c r="M926" s="36"/>
    </row>
    <row r="927" spans="7:13" ht="15.75" customHeight="1" x14ac:dyDescent="0.2">
      <c r="G927" s="34">
        <f>'Black (Cleaned)'!G926</f>
        <v>44819.922145597826</v>
      </c>
      <c r="H927" s="27">
        <f>'Black (Cleaned)'!Q926</f>
        <v>2975</v>
      </c>
      <c r="I927" s="11" t="str">
        <f t="shared" si="8"/>
        <v>2022-09</v>
      </c>
      <c r="J927" s="11" t="str">
        <f t="shared" si="9"/>
        <v>1900-01</v>
      </c>
      <c r="K927" s="11"/>
      <c r="L927" s="11"/>
      <c r="M927" s="36"/>
    </row>
    <row r="928" spans="7:13" ht="15.75" customHeight="1" x14ac:dyDescent="0.2">
      <c r="G928" s="34">
        <f>'Black (Cleaned)'!G927</f>
        <v>44819.391967561336</v>
      </c>
      <c r="H928" s="27">
        <f>'Black (Cleaned)'!Q927</f>
        <v>3167</v>
      </c>
      <c r="I928" s="11" t="str">
        <f t="shared" si="8"/>
        <v>2022-09</v>
      </c>
      <c r="J928" s="11" t="str">
        <f t="shared" si="9"/>
        <v>1900-01</v>
      </c>
      <c r="K928" s="11"/>
      <c r="L928" s="11"/>
      <c r="M928" s="36"/>
    </row>
    <row r="929" spans="7:13" ht="15.75" customHeight="1" x14ac:dyDescent="0.2">
      <c r="G929" s="34">
        <f>'Black (Cleaned)'!G928</f>
        <v>44818.797473068706</v>
      </c>
      <c r="H929" s="27">
        <f>'Black (Cleaned)'!Q928</f>
        <v>2994</v>
      </c>
      <c r="I929" s="11" t="str">
        <f t="shared" si="8"/>
        <v>2022-09</v>
      </c>
      <c r="J929" s="11" t="str">
        <f t="shared" si="9"/>
        <v>1900-01</v>
      </c>
      <c r="K929" s="11"/>
      <c r="L929" s="11"/>
      <c r="M929" s="36"/>
    </row>
    <row r="930" spans="7:13" ht="15.75" customHeight="1" x14ac:dyDescent="0.2">
      <c r="G930" s="34">
        <f>'Black (Cleaned)'!G929</f>
        <v>44818.193785021453</v>
      </c>
      <c r="H930" s="27">
        <f>'Black (Cleaned)'!Q929</f>
        <v>3122</v>
      </c>
      <c r="I930" s="11" t="str">
        <f t="shared" si="8"/>
        <v>2022-09</v>
      </c>
      <c r="J930" s="11" t="str">
        <f t="shared" si="9"/>
        <v>1900-01</v>
      </c>
      <c r="K930" s="11"/>
      <c r="L930" s="11"/>
      <c r="M930" s="36"/>
    </row>
    <row r="931" spans="7:13" ht="15.75" customHeight="1" x14ac:dyDescent="0.2">
      <c r="G931" s="34">
        <f>'Black (Cleaned)'!G930</f>
        <v>44817.643111314959</v>
      </c>
      <c r="H931" s="27">
        <f>'Black (Cleaned)'!Q930</f>
        <v>3176</v>
      </c>
      <c r="I931" s="11" t="str">
        <f t="shared" si="8"/>
        <v>2022-09</v>
      </c>
      <c r="J931" s="11" t="str">
        <f t="shared" si="9"/>
        <v>1900-01</v>
      </c>
      <c r="K931" s="11"/>
      <c r="L931" s="11"/>
      <c r="M931" s="36"/>
    </row>
    <row r="932" spans="7:13" ht="15.75" customHeight="1" x14ac:dyDescent="0.2">
      <c r="G932" s="34">
        <f>'Black (Cleaned)'!G931</f>
        <v>44817.030724323413</v>
      </c>
      <c r="H932" s="27">
        <f>'Black (Cleaned)'!Q931</f>
        <v>3131</v>
      </c>
      <c r="I932" s="11" t="str">
        <f t="shared" si="8"/>
        <v>2022-09</v>
      </c>
      <c r="J932" s="11" t="str">
        <f t="shared" si="9"/>
        <v>1900-01</v>
      </c>
      <c r="K932" s="11"/>
      <c r="L932" s="11"/>
      <c r="M932" s="36"/>
    </row>
    <row r="933" spans="7:13" ht="15.75" customHeight="1" x14ac:dyDescent="0.2">
      <c r="G933" s="34">
        <f>'Black (Cleaned)'!G932</f>
        <v>44816.442276847367</v>
      </c>
      <c r="H933" s="27">
        <f>'Black (Cleaned)'!Q932</f>
        <v>2751</v>
      </c>
      <c r="I933" s="11" t="str">
        <f t="shared" si="8"/>
        <v>2022-09</v>
      </c>
      <c r="J933" s="11" t="str">
        <f t="shared" si="9"/>
        <v>1900-01</v>
      </c>
      <c r="K933" s="11"/>
      <c r="L933" s="11"/>
      <c r="M933" s="36"/>
    </row>
    <row r="934" spans="7:13" ht="15.75" customHeight="1" x14ac:dyDescent="0.2">
      <c r="G934" s="34">
        <f>'Black (Cleaned)'!G933</f>
        <v>44813.600669987682</v>
      </c>
      <c r="H934" s="27">
        <f>'Black (Cleaned)'!Q933</f>
        <v>2973</v>
      </c>
      <c r="I934" s="11" t="str">
        <f t="shared" si="8"/>
        <v>2022-09</v>
      </c>
      <c r="J934" s="11" t="str">
        <f t="shared" si="9"/>
        <v>1900-01</v>
      </c>
      <c r="K934" s="11"/>
      <c r="L934" s="11"/>
      <c r="M934" s="36"/>
    </row>
    <row r="935" spans="7:13" ht="15.75" customHeight="1" x14ac:dyDescent="0.2">
      <c r="G935" s="34">
        <f>'Black (Cleaned)'!G934</f>
        <v>44813.010587657089</v>
      </c>
      <c r="H935" s="27">
        <f>'Black (Cleaned)'!Q934</f>
        <v>2966</v>
      </c>
      <c r="I935" s="11" t="str">
        <f t="shared" si="8"/>
        <v>2022-09</v>
      </c>
      <c r="J935" s="11" t="str">
        <f t="shared" si="9"/>
        <v>1900-01</v>
      </c>
      <c r="K935" s="11"/>
      <c r="L935" s="11"/>
      <c r="M935" s="36"/>
    </row>
    <row r="936" spans="7:13" ht="15.75" customHeight="1" x14ac:dyDescent="0.2">
      <c r="G936" s="34">
        <f>'Black (Cleaned)'!G935</f>
        <v>44812.448520742524</v>
      </c>
      <c r="H936" s="27">
        <f>'Black (Cleaned)'!Q935</f>
        <v>2966</v>
      </c>
      <c r="I936" s="11" t="str">
        <f t="shared" si="8"/>
        <v>2022-09</v>
      </c>
      <c r="J936" s="11" t="str">
        <f t="shared" si="9"/>
        <v>1900-01</v>
      </c>
      <c r="K936" s="11"/>
      <c r="L936" s="11"/>
      <c r="M936" s="36"/>
    </row>
    <row r="937" spans="7:13" ht="15.75" customHeight="1" x14ac:dyDescent="0.2">
      <c r="G937" s="34">
        <f>'Black (Cleaned)'!G936</f>
        <v>44811.864339207867</v>
      </c>
      <c r="H937" s="27">
        <f>'Black (Cleaned)'!Q936</f>
        <v>3074</v>
      </c>
      <c r="I937" s="11" t="str">
        <f t="shared" si="8"/>
        <v>2022-09</v>
      </c>
      <c r="J937" s="11" t="str">
        <f t="shared" si="9"/>
        <v>1900-01</v>
      </c>
      <c r="K937" s="11"/>
      <c r="L937" s="11"/>
      <c r="M937" s="36"/>
    </row>
    <row r="938" spans="7:13" ht="15.75" customHeight="1" x14ac:dyDescent="0.2">
      <c r="G938" s="34">
        <f>'Black (Cleaned)'!G937</f>
        <v>44811.259546472626</v>
      </c>
      <c r="H938" s="27">
        <f>'Black (Cleaned)'!Q937</f>
        <v>2635</v>
      </c>
      <c r="I938" s="11" t="str">
        <f t="shared" si="8"/>
        <v>2022-09</v>
      </c>
      <c r="J938" s="11" t="str">
        <f t="shared" si="9"/>
        <v>1900-01</v>
      </c>
      <c r="K938" s="11"/>
      <c r="L938" s="11"/>
      <c r="M938" s="36"/>
    </row>
    <row r="939" spans="7:13" ht="15.75" customHeight="1" x14ac:dyDescent="0.2">
      <c r="G939" s="34">
        <f>'Black (Cleaned)'!G938</f>
        <v>44810.710016687044</v>
      </c>
      <c r="H939" s="27">
        <f>'Black (Cleaned)'!Q938</f>
        <v>2749</v>
      </c>
      <c r="I939" s="11" t="str">
        <f t="shared" si="8"/>
        <v>2022-09</v>
      </c>
      <c r="J939" s="11" t="str">
        <f t="shared" si="9"/>
        <v>1900-01</v>
      </c>
      <c r="K939" s="11"/>
      <c r="L939" s="11"/>
      <c r="M939" s="36"/>
    </row>
    <row r="940" spans="7:13" ht="15.75" customHeight="1" x14ac:dyDescent="0.2">
      <c r="G940" s="34">
        <f>'Black (Cleaned)'!G939</f>
        <v>44810.101919299828</v>
      </c>
      <c r="H940" s="27">
        <f>'Black (Cleaned)'!Q939</f>
        <v>2837</v>
      </c>
      <c r="I940" s="11" t="str">
        <f t="shared" si="8"/>
        <v>2022-09</v>
      </c>
      <c r="J940" s="11" t="str">
        <f t="shared" si="9"/>
        <v>1900-01</v>
      </c>
      <c r="K940" s="11"/>
      <c r="L940" s="11"/>
      <c r="M940" s="36"/>
    </row>
    <row r="941" spans="7:13" ht="15.75" customHeight="1" x14ac:dyDescent="0.2">
      <c r="G941" s="34">
        <f>'Black (Cleaned)'!G940</f>
        <v>44809.559047808594</v>
      </c>
      <c r="H941" s="27">
        <f>'Black (Cleaned)'!Q940</f>
        <v>2835</v>
      </c>
      <c r="I941" s="11" t="str">
        <f t="shared" si="8"/>
        <v>2022-09</v>
      </c>
      <c r="J941" s="11" t="str">
        <f t="shared" si="9"/>
        <v>1900-01</v>
      </c>
      <c r="K941" s="11"/>
      <c r="L941" s="11"/>
      <c r="M941" s="36"/>
    </row>
    <row r="942" spans="7:13" ht="15.75" customHeight="1" x14ac:dyDescent="0.2">
      <c r="G942" s="34">
        <f>'Black (Cleaned)'!G941</f>
        <v>44809.003836300544</v>
      </c>
      <c r="H942" s="27">
        <f>'Black (Cleaned)'!Q941</f>
        <v>2686</v>
      </c>
      <c r="I942" s="11" t="str">
        <f t="shared" si="8"/>
        <v>2022-09</v>
      </c>
      <c r="J942" s="11" t="str">
        <f t="shared" si="9"/>
        <v>1900-01</v>
      </c>
      <c r="K942" s="11"/>
      <c r="L942" s="11"/>
      <c r="M942" s="36"/>
    </row>
    <row r="943" spans="7:13" ht="15.75" customHeight="1" x14ac:dyDescent="0.2">
      <c r="G943" s="34">
        <f>'Black (Cleaned)'!G942</f>
        <v>44806.640888542752</v>
      </c>
      <c r="H943" s="27">
        <f>'Black (Cleaned)'!Q942</f>
        <v>2583</v>
      </c>
      <c r="I943" s="11" t="str">
        <f t="shared" si="8"/>
        <v>2022-09</v>
      </c>
      <c r="J943" s="11" t="str">
        <f t="shared" si="9"/>
        <v>1900-01</v>
      </c>
      <c r="K943" s="11"/>
      <c r="L943" s="11"/>
      <c r="M943" s="36"/>
    </row>
    <row r="944" spans="7:13" ht="15.75" customHeight="1" x14ac:dyDescent="0.2">
      <c r="G944" s="34">
        <f>'Black (Cleaned)'!G943</f>
        <v>44806.105177170728</v>
      </c>
      <c r="H944" s="27">
        <f>'Black (Cleaned)'!Q943</f>
        <v>2529</v>
      </c>
      <c r="I944" s="11" t="str">
        <f t="shared" si="8"/>
        <v>2022-09</v>
      </c>
      <c r="J944" s="11" t="str">
        <f t="shared" si="9"/>
        <v>1900-01</v>
      </c>
      <c r="K944" s="11"/>
      <c r="L944" s="11"/>
      <c r="M944" s="36"/>
    </row>
    <row r="945" spans="7:13" ht="15.75" customHeight="1" x14ac:dyDescent="0.2">
      <c r="G945" s="34">
        <f>'Black (Cleaned)'!G944</f>
        <v>44805.525849599362</v>
      </c>
      <c r="H945" s="27">
        <f>'Black (Cleaned)'!Q944</f>
        <v>2651</v>
      </c>
      <c r="I945" s="11" t="str">
        <f t="shared" si="8"/>
        <v>2022-09</v>
      </c>
      <c r="J945" s="11" t="str">
        <f t="shared" si="9"/>
        <v>1900-01</v>
      </c>
      <c r="K945" s="11"/>
      <c r="L945" s="11"/>
      <c r="M945" s="36"/>
    </row>
    <row r="946" spans="7:13" ht="15.75" customHeight="1" x14ac:dyDescent="0.2">
      <c r="G946" s="34">
        <f>'Black (Cleaned)'!G945</f>
        <v>44804.992261384992</v>
      </c>
      <c r="H946" s="27">
        <f>'Black (Cleaned)'!Q945</f>
        <v>2613</v>
      </c>
      <c r="I946" s="11" t="str">
        <f t="shared" si="8"/>
        <v>2022-08</v>
      </c>
      <c r="J946" s="11" t="str">
        <f t="shared" si="9"/>
        <v>1900-01</v>
      </c>
      <c r="K946" s="11"/>
      <c r="L946" s="11"/>
      <c r="M946" s="36"/>
    </row>
    <row r="947" spans="7:13" ht="15.75" customHeight="1" x14ac:dyDescent="0.2">
      <c r="G947" s="34">
        <f>'Black (Cleaned)'!G946</f>
        <v>44804.46180259181</v>
      </c>
      <c r="H947" s="27">
        <f>'Black (Cleaned)'!Q946</f>
        <v>2224</v>
      </c>
      <c r="I947" s="11" t="str">
        <f t="shared" si="8"/>
        <v>2022-08</v>
      </c>
      <c r="J947" s="11" t="str">
        <f t="shared" si="9"/>
        <v>1900-01</v>
      </c>
      <c r="K947" s="11"/>
      <c r="L947" s="11"/>
      <c r="M947" s="36"/>
    </row>
    <row r="948" spans="7:13" ht="15.75" customHeight="1" x14ac:dyDescent="0.2">
      <c r="G948" s="34">
        <f>'Black (Cleaned)'!G947</f>
        <v>44803.879181520846</v>
      </c>
      <c r="H948" s="27">
        <f>'Black (Cleaned)'!Q947</f>
        <v>2327</v>
      </c>
      <c r="I948" s="11" t="str">
        <f t="shared" si="8"/>
        <v>2022-08</v>
      </c>
      <c r="J948" s="11" t="str">
        <f t="shared" si="9"/>
        <v>1900-01</v>
      </c>
      <c r="K948" s="11"/>
      <c r="L948" s="11"/>
      <c r="M948" s="36"/>
    </row>
    <row r="949" spans="7:13" ht="15.75" customHeight="1" x14ac:dyDescent="0.2">
      <c r="G949" s="34">
        <f>'Black (Cleaned)'!G948</f>
        <v>44803.286103180057</v>
      </c>
      <c r="H949" s="27">
        <f>'Black (Cleaned)'!Q948</f>
        <v>2583</v>
      </c>
      <c r="I949" s="11" t="str">
        <f t="shared" si="8"/>
        <v>2022-08</v>
      </c>
      <c r="J949" s="11" t="str">
        <f t="shared" si="9"/>
        <v>1900-01</v>
      </c>
      <c r="K949" s="11"/>
      <c r="L949" s="11"/>
      <c r="M949" s="36"/>
    </row>
    <row r="950" spans="7:13" ht="15.75" customHeight="1" x14ac:dyDescent="0.2">
      <c r="G950" s="34">
        <f>'Black (Cleaned)'!G949</f>
        <v>44802.675511763824</v>
      </c>
      <c r="H950" s="27">
        <f>'Black (Cleaned)'!Q949</f>
        <v>2669</v>
      </c>
      <c r="I950" s="11" t="str">
        <f t="shared" si="8"/>
        <v>2022-08</v>
      </c>
      <c r="J950" s="11" t="str">
        <f t="shared" si="9"/>
        <v>1900-01</v>
      </c>
      <c r="K950" s="11"/>
      <c r="L950" s="11"/>
      <c r="M950" s="36"/>
    </row>
    <row r="951" spans="7:13" ht="15.75" customHeight="1" x14ac:dyDescent="0.2">
      <c r="G951" s="34">
        <f>'Black (Cleaned)'!G950</f>
        <v>44802.065716580124</v>
      </c>
      <c r="H951" s="27">
        <f>'Black (Cleaned)'!Q950</f>
        <v>2242</v>
      </c>
      <c r="I951" s="11" t="str">
        <f t="shared" si="8"/>
        <v>2022-08</v>
      </c>
      <c r="J951" s="11" t="str">
        <f t="shared" si="9"/>
        <v>1900-01</v>
      </c>
      <c r="K951" s="11"/>
      <c r="L951" s="11"/>
      <c r="M951" s="36"/>
    </row>
    <row r="952" spans="7:13" ht="15.75" customHeight="1" x14ac:dyDescent="0.2">
      <c r="G952" s="34">
        <f>'Black (Cleaned)'!G951</f>
        <v>44799.763093123554</v>
      </c>
      <c r="H952" s="27">
        <f>'Black (Cleaned)'!Q951</f>
        <v>2421</v>
      </c>
      <c r="I952" s="11" t="str">
        <f t="shared" si="8"/>
        <v>2022-08</v>
      </c>
      <c r="J952" s="11" t="str">
        <f t="shared" si="9"/>
        <v>1900-01</v>
      </c>
      <c r="K952" s="11"/>
      <c r="L952" s="11"/>
      <c r="M952" s="36"/>
    </row>
    <row r="953" spans="7:13" ht="15.75" customHeight="1" x14ac:dyDescent="0.2">
      <c r="G953" s="34">
        <f>'Black (Cleaned)'!G952</f>
        <v>44799.220082944434</v>
      </c>
      <c r="H953" s="27">
        <f>'Black (Cleaned)'!Q952</f>
        <v>2038</v>
      </c>
      <c r="I953" s="11" t="str">
        <f t="shared" si="8"/>
        <v>2022-08</v>
      </c>
      <c r="J953" s="11" t="str">
        <f t="shared" si="9"/>
        <v>1900-01</v>
      </c>
      <c r="K953" s="11"/>
      <c r="L953" s="11"/>
      <c r="M953" s="36"/>
    </row>
    <row r="954" spans="7:13" ht="15.75" customHeight="1" x14ac:dyDescent="0.2">
      <c r="G954" s="34">
        <f>'Black (Cleaned)'!G953</f>
        <v>44798.611319575117</v>
      </c>
      <c r="H954" s="27">
        <f>'Black (Cleaned)'!Q953</f>
        <v>2187</v>
      </c>
      <c r="I954" s="11" t="str">
        <f t="shared" si="8"/>
        <v>2022-08</v>
      </c>
      <c r="J954" s="11" t="str">
        <f t="shared" si="9"/>
        <v>1900-01</v>
      </c>
      <c r="K954" s="11"/>
      <c r="L954" s="11"/>
      <c r="M954" s="36"/>
    </row>
    <row r="955" spans="7:13" ht="15.75" customHeight="1" x14ac:dyDescent="0.2">
      <c r="G955" s="34">
        <f>'Black (Cleaned)'!G954</f>
        <v>44798.079961670912</v>
      </c>
      <c r="H955" s="27">
        <f>'Black (Cleaned)'!Q954</f>
        <v>2356</v>
      </c>
      <c r="I955" s="11" t="str">
        <f t="shared" si="8"/>
        <v>2022-08</v>
      </c>
      <c r="J955" s="11" t="str">
        <f t="shared" si="9"/>
        <v>1900-01</v>
      </c>
      <c r="K955" s="11"/>
      <c r="L955" s="11"/>
      <c r="M955" s="36"/>
    </row>
    <row r="956" spans="7:13" ht="15.75" customHeight="1" x14ac:dyDescent="0.2">
      <c r="G956" s="34">
        <f>'Black (Cleaned)'!G955</f>
        <v>44797.488559899306</v>
      </c>
      <c r="H956" s="27">
        <f>'Black (Cleaned)'!Q955</f>
        <v>2190</v>
      </c>
      <c r="I956" s="11" t="str">
        <f t="shared" si="8"/>
        <v>2022-08</v>
      </c>
      <c r="J956" s="11" t="str">
        <f t="shared" si="9"/>
        <v>1900-01</v>
      </c>
      <c r="K956" s="11"/>
      <c r="L956" s="11"/>
      <c r="M956" s="36"/>
    </row>
    <row r="957" spans="7:13" ht="15.75" customHeight="1" x14ac:dyDescent="0.2">
      <c r="G957" s="34">
        <f>'Black (Cleaned)'!G956</f>
        <v>44796.889461651568</v>
      </c>
      <c r="H957" s="27">
        <f>'Black (Cleaned)'!Q956</f>
        <v>2006</v>
      </c>
      <c r="I957" s="11" t="str">
        <f t="shared" si="8"/>
        <v>2022-08</v>
      </c>
      <c r="J957" s="11" t="str">
        <f t="shared" si="9"/>
        <v>1900-01</v>
      </c>
      <c r="K957" s="11"/>
      <c r="L957" s="11"/>
      <c r="M957" s="36"/>
    </row>
    <row r="958" spans="7:13" ht="15.75" customHeight="1" x14ac:dyDescent="0.2">
      <c r="G958" s="34">
        <f>'Black (Cleaned)'!G957</f>
        <v>44796.281451126568</v>
      </c>
      <c r="H958" s="27">
        <f>'Black (Cleaned)'!Q957</f>
        <v>1988</v>
      </c>
      <c r="I958" s="11" t="str">
        <f t="shared" si="8"/>
        <v>2022-08</v>
      </c>
      <c r="J958" s="11" t="str">
        <f t="shared" si="9"/>
        <v>1900-01</v>
      </c>
      <c r="K958" s="11"/>
      <c r="L958" s="11"/>
      <c r="M958" s="36"/>
    </row>
    <row r="959" spans="7:13" ht="15.75" customHeight="1" x14ac:dyDescent="0.2">
      <c r="G959" s="34">
        <f>'Black (Cleaned)'!G958</f>
        <v>44795.72193884226</v>
      </c>
      <c r="H959" s="27">
        <f>'Black (Cleaned)'!Q958</f>
        <v>2258</v>
      </c>
      <c r="I959" s="11" t="str">
        <f t="shared" si="8"/>
        <v>2022-08</v>
      </c>
      <c r="J959" s="11" t="str">
        <f t="shared" si="9"/>
        <v>1900-01</v>
      </c>
      <c r="K959" s="11"/>
      <c r="L959" s="11"/>
      <c r="M959" s="36"/>
    </row>
    <row r="960" spans="7:13" ht="15.75" customHeight="1" x14ac:dyDescent="0.2">
      <c r="G960" s="34">
        <f>'Black (Cleaned)'!G959</f>
        <v>44795.181905348596</v>
      </c>
      <c r="H960" s="27">
        <f>'Black (Cleaned)'!Q959</f>
        <v>1957</v>
      </c>
      <c r="I960" s="11" t="str">
        <f t="shared" si="8"/>
        <v>2022-08</v>
      </c>
      <c r="J960" s="11" t="str">
        <f t="shared" si="9"/>
        <v>1900-01</v>
      </c>
      <c r="K960" s="11"/>
      <c r="L960" s="11"/>
      <c r="M960" s="36"/>
    </row>
    <row r="961" spans="7:13" ht="15.75" customHeight="1" x14ac:dyDescent="0.2">
      <c r="G961" s="34">
        <f>'Black (Cleaned)'!G960</f>
        <v>44792.894745862897</v>
      </c>
      <c r="H961" s="27">
        <f>'Black (Cleaned)'!Q960</f>
        <v>1802</v>
      </c>
      <c r="I961" s="11" t="str">
        <f t="shared" si="8"/>
        <v>2022-08</v>
      </c>
      <c r="J961" s="11" t="str">
        <f t="shared" si="9"/>
        <v>1900-01</v>
      </c>
      <c r="K961" s="11"/>
      <c r="L961" s="11"/>
      <c r="M961" s="36"/>
    </row>
    <row r="962" spans="7:13" ht="15.75" customHeight="1" x14ac:dyDescent="0.2">
      <c r="G962" s="34">
        <f>'Black (Cleaned)'!G961</f>
        <v>44792.290655356934</v>
      </c>
      <c r="H962" s="27">
        <f>'Black (Cleaned)'!Q961</f>
        <v>2044</v>
      </c>
      <c r="I962" s="11" t="str">
        <f t="shared" si="8"/>
        <v>2022-08</v>
      </c>
      <c r="J962" s="11" t="str">
        <f t="shared" si="9"/>
        <v>1900-01</v>
      </c>
      <c r="K962" s="11"/>
      <c r="L962" s="11"/>
      <c r="M962" s="36"/>
    </row>
    <row r="963" spans="7:13" ht="15.75" customHeight="1" x14ac:dyDescent="0.2">
      <c r="G963" s="34">
        <f>'Black (Cleaned)'!G962</f>
        <v>44791.695510076635</v>
      </c>
      <c r="H963" s="27">
        <f>'Black (Cleaned)'!Q962</f>
        <v>2095</v>
      </c>
      <c r="I963" s="11" t="str">
        <f t="shared" si="8"/>
        <v>2022-08</v>
      </c>
      <c r="J963" s="11" t="str">
        <f t="shared" si="9"/>
        <v>1900-01</v>
      </c>
      <c r="K963" s="11"/>
      <c r="L963" s="11"/>
      <c r="M963" s="36"/>
    </row>
    <row r="964" spans="7:13" ht="15.75" customHeight="1" x14ac:dyDescent="0.2">
      <c r="G964" s="34">
        <f>'Black (Cleaned)'!G963</f>
        <v>44791.119071969828</v>
      </c>
      <c r="H964" s="27">
        <f>'Black (Cleaned)'!Q963</f>
        <v>1845</v>
      </c>
      <c r="I964" s="11" t="str">
        <f t="shared" si="8"/>
        <v>2022-08</v>
      </c>
      <c r="J964" s="11" t="str">
        <f t="shared" si="9"/>
        <v>1900-01</v>
      </c>
      <c r="K964" s="11"/>
      <c r="L964" s="11"/>
      <c r="M964" s="36"/>
    </row>
    <row r="965" spans="7:13" ht="15.75" customHeight="1" x14ac:dyDescent="0.2">
      <c r="G965" s="34">
        <f>'Black (Cleaned)'!G964</f>
        <v>44790.575404866016</v>
      </c>
      <c r="H965" s="27">
        <f>'Black (Cleaned)'!Q964</f>
        <v>1794</v>
      </c>
      <c r="I965" s="11" t="str">
        <f t="shared" si="8"/>
        <v>2022-08</v>
      </c>
      <c r="J965" s="11" t="str">
        <f t="shared" si="9"/>
        <v>1900-01</v>
      </c>
      <c r="K965" s="11"/>
      <c r="L965" s="11"/>
      <c r="M965" s="36"/>
    </row>
    <row r="966" spans="7:13" ht="15.75" customHeight="1" x14ac:dyDescent="0.2">
      <c r="G966" s="34">
        <f>'Black (Cleaned)'!G965</f>
        <v>44789.963028693317</v>
      </c>
      <c r="H966" s="27">
        <f>'Black (Cleaned)'!Q965</f>
        <v>2045</v>
      </c>
      <c r="I966" s="11" t="str">
        <f t="shared" si="8"/>
        <v>2022-08</v>
      </c>
      <c r="J966" s="11" t="str">
        <f t="shared" si="9"/>
        <v>1900-01</v>
      </c>
      <c r="K966" s="11"/>
      <c r="L966" s="11"/>
      <c r="M966" s="36"/>
    </row>
    <row r="967" spans="7:13" ht="15.75" customHeight="1" x14ac:dyDescent="0.2">
      <c r="G967" s="34">
        <f>'Black (Cleaned)'!G966</f>
        <v>44789.356359524165</v>
      </c>
      <c r="H967" s="27">
        <f>'Black (Cleaned)'!Q966</f>
        <v>1927</v>
      </c>
      <c r="I967" s="11" t="str">
        <f t="shared" si="8"/>
        <v>2022-08</v>
      </c>
      <c r="J967" s="11" t="str">
        <f t="shared" si="9"/>
        <v>1900-01</v>
      </c>
      <c r="K967" s="11"/>
      <c r="L967" s="11"/>
      <c r="M967" s="36"/>
    </row>
    <row r="968" spans="7:13" ht="15.75" customHeight="1" x14ac:dyDescent="0.2">
      <c r="G968" s="34">
        <f>'Black (Cleaned)'!G967</f>
        <v>44788.814486856762</v>
      </c>
      <c r="H968" s="27">
        <f>'Black (Cleaned)'!Q967</f>
        <v>1842</v>
      </c>
      <c r="I968" s="11" t="str">
        <f t="shared" si="8"/>
        <v>2022-08</v>
      </c>
      <c r="J968" s="11" t="str">
        <f t="shared" si="9"/>
        <v>1900-01</v>
      </c>
      <c r="K968" s="11"/>
      <c r="L968" s="11"/>
      <c r="M968" s="36"/>
    </row>
    <row r="969" spans="7:13" ht="15.75" customHeight="1" x14ac:dyDescent="0.2">
      <c r="G969" s="34">
        <f>'Black (Cleaned)'!G968</f>
        <v>44788.273901829052</v>
      </c>
      <c r="H969" s="27">
        <f>'Black (Cleaned)'!Q968</f>
        <v>2066</v>
      </c>
      <c r="I969" s="11" t="str">
        <f t="shared" si="8"/>
        <v>2022-08</v>
      </c>
      <c r="J969" s="11" t="str">
        <f t="shared" si="9"/>
        <v>1900-01</v>
      </c>
      <c r="K969" s="11"/>
      <c r="L969" s="11"/>
      <c r="M969" s="36"/>
    </row>
    <row r="970" spans="7:13" ht="15.75" customHeight="1" x14ac:dyDescent="0.2">
      <c r="G970" s="34">
        <f>'Black (Cleaned)'!G969</f>
        <v>44785.400231711952</v>
      </c>
      <c r="H970" s="27">
        <f>'Black (Cleaned)'!Q969</f>
        <v>1850</v>
      </c>
      <c r="I970" s="11" t="str">
        <f t="shared" si="8"/>
        <v>2022-08</v>
      </c>
      <c r="J970" s="11" t="str">
        <f t="shared" si="9"/>
        <v>1900-01</v>
      </c>
      <c r="K970" s="11"/>
      <c r="L970" s="11"/>
      <c r="M970" s="36"/>
    </row>
    <row r="971" spans="7:13" ht="15.75" customHeight="1" x14ac:dyDescent="0.2">
      <c r="G971" s="34">
        <f>'Black (Cleaned)'!G970</f>
        <v>44784.803613089891</v>
      </c>
      <c r="H971" s="27">
        <f>'Black (Cleaned)'!Q970</f>
        <v>2042</v>
      </c>
      <c r="I971" s="11" t="str">
        <f t="shared" si="8"/>
        <v>2022-08</v>
      </c>
      <c r="J971" s="11" t="str">
        <f t="shared" si="9"/>
        <v>1900-01</v>
      </c>
      <c r="K971" s="11"/>
      <c r="L971" s="11"/>
      <c r="M971" s="36"/>
    </row>
    <row r="972" spans="7:13" ht="15.75" customHeight="1" x14ac:dyDescent="0.2">
      <c r="G972" s="34">
        <f>'Black (Cleaned)'!G971</f>
        <v>44784.238361892647</v>
      </c>
      <c r="H972" s="27">
        <f>'Black (Cleaned)'!Q971</f>
        <v>1893</v>
      </c>
      <c r="I972" s="11" t="str">
        <f t="shared" si="8"/>
        <v>2022-08</v>
      </c>
      <c r="J972" s="11" t="str">
        <f t="shared" si="9"/>
        <v>1900-01</v>
      </c>
      <c r="K972" s="11"/>
      <c r="L972" s="11"/>
      <c r="M972" s="36"/>
    </row>
    <row r="973" spans="7:13" ht="15.75" customHeight="1" x14ac:dyDescent="0.2">
      <c r="G973" s="34">
        <f>'Black (Cleaned)'!G972</f>
        <v>44783.695639680671</v>
      </c>
      <c r="H973" s="27">
        <f>'Black (Cleaned)'!Q972</f>
        <v>1717</v>
      </c>
      <c r="I973" s="11" t="str">
        <f t="shared" si="8"/>
        <v>2022-08</v>
      </c>
      <c r="J973" s="11" t="str">
        <f t="shared" si="9"/>
        <v>1900-01</v>
      </c>
      <c r="K973" s="11"/>
      <c r="L973" s="11"/>
      <c r="M973" s="36"/>
    </row>
    <row r="974" spans="7:13" ht="15.75" customHeight="1" x14ac:dyDescent="0.2">
      <c r="G974" s="34">
        <f>'Black (Cleaned)'!G973</f>
        <v>44783.158244091115</v>
      </c>
      <c r="H974" s="27">
        <f>'Black (Cleaned)'!Q973</f>
        <v>1985</v>
      </c>
      <c r="I974" s="11" t="str">
        <f t="shared" si="8"/>
        <v>2022-08</v>
      </c>
      <c r="J974" s="11" t="str">
        <f t="shared" si="9"/>
        <v>1900-01</v>
      </c>
      <c r="K974" s="11"/>
      <c r="L974" s="11"/>
      <c r="M974" s="36"/>
    </row>
    <row r="975" spans="7:13" ht="15.75" customHeight="1" x14ac:dyDescent="0.2">
      <c r="G975" s="34">
        <f>'Black (Cleaned)'!G974</f>
        <v>44782.572945799795</v>
      </c>
      <c r="H975" s="27">
        <f>'Black (Cleaned)'!Q974</f>
        <v>1902</v>
      </c>
      <c r="I975" s="11" t="str">
        <f t="shared" si="8"/>
        <v>2022-08</v>
      </c>
      <c r="J975" s="11" t="str">
        <f t="shared" si="9"/>
        <v>1900-01</v>
      </c>
      <c r="K975" s="11"/>
      <c r="L975" s="11"/>
      <c r="M975" s="36"/>
    </row>
    <row r="976" spans="7:13" ht="15.75" customHeight="1" x14ac:dyDescent="0.2">
      <c r="G976" s="34">
        <f>'Black (Cleaned)'!G975</f>
        <v>44781.998620413593</v>
      </c>
      <c r="H976" s="27">
        <f>'Black (Cleaned)'!Q975</f>
        <v>1977</v>
      </c>
      <c r="I976" s="11" t="str">
        <f t="shared" si="8"/>
        <v>2022-08</v>
      </c>
      <c r="J976" s="11" t="str">
        <f t="shared" si="9"/>
        <v>1900-01</v>
      </c>
      <c r="K976" s="11"/>
      <c r="L976" s="11"/>
      <c r="M976" s="36"/>
    </row>
    <row r="977" spans="7:13" ht="15.75" customHeight="1" x14ac:dyDescent="0.2">
      <c r="G977" s="34">
        <f>'Black (Cleaned)'!G976</f>
        <v>44781.445146889775</v>
      </c>
      <c r="H977" s="27">
        <f>'Black (Cleaned)'!Q976</f>
        <v>1906</v>
      </c>
      <c r="I977" s="11" t="str">
        <f t="shared" si="8"/>
        <v>2022-08</v>
      </c>
      <c r="J977" s="11" t="str">
        <f t="shared" si="9"/>
        <v>1900-01</v>
      </c>
      <c r="K977" s="11"/>
      <c r="L977" s="11"/>
      <c r="M977" s="36"/>
    </row>
    <row r="978" spans="7:13" ht="15.75" customHeight="1" x14ac:dyDescent="0.2">
      <c r="G978" s="34">
        <f>'Black (Cleaned)'!G977</f>
        <v>44778.507410953462</v>
      </c>
      <c r="H978" s="27">
        <f>'Black (Cleaned)'!Q977</f>
        <v>1888</v>
      </c>
      <c r="I978" s="11" t="str">
        <f t="shared" si="8"/>
        <v>2022-08</v>
      </c>
      <c r="J978" s="11" t="str">
        <f t="shared" si="9"/>
        <v>1900-01</v>
      </c>
      <c r="K978" s="11"/>
      <c r="L978" s="11"/>
      <c r="M978" s="36"/>
    </row>
    <row r="979" spans="7:13" ht="15.75" customHeight="1" x14ac:dyDescent="0.2">
      <c r="G979" s="34">
        <f>'Black (Cleaned)'!G978</f>
        <v>44777.911086707536</v>
      </c>
      <c r="H979" s="27">
        <f>'Black (Cleaned)'!Q978</f>
        <v>2034</v>
      </c>
      <c r="I979" s="11" t="str">
        <f t="shared" si="8"/>
        <v>2022-08</v>
      </c>
      <c r="J979" s="11" t="str">
        <f t="shared" si="9"/>
        <v>1900-01</v>
      </c>
      <c r="K979" s="11"/>
      <c r="L979" s="11"/>
      <c r="M979" s="36"/>
    </row>
    <row r="980" spans="7:13" ht="15.75" customHeight="1" x14ac:dyDescent="0.2">
      <c r="G980" s="34">
        <f>'Black (Cleaned)'!G979</f>
        <v>44777.351224350139</v>
      </c>
      <c r="H980" s="27">
        <f>'Black (Cleaned)'!Q979</f>
        <v>2063</v>
      </c>
      <c r="I980" s="11" t="str">
        <f t="shared" si="8"/>
        <v>2022-08</v>
      </c>
      <c r="J980" s="11" t="str">
        <f t="shared" si="9"/>
        <v>1900-01</v>
      </c>
      <c r="K980" s="11"/>
      <c r="L980" s="11"/>
      <c r="M980" s="36"/>
    </row>
    <row r="981" spans="7:13" ht="15.75" customHeight="1" x14ac:dyDescent="0.2">
      <c r="G981" s="34">
        <f>'Black (Cleaned)'!G980</f>
        <v>44776.807944193693</v>
      </c>
      <c r="H981" s="27">
        <f>'Black (Cleaned)'!Q980</f>
        <v>1958</v>
      </c>
      <c r="I981" s="11" t="str">
        <f t="shared" si="8"/>
        <v>2022-08</v>
      </c>
      <c r="J981" s="11" t="str">
        <f t="shared" si="9"/>
        <v>1900-01</v>
      </c>
      <c r="K981" s="11"/>
      <c r="L981" s="11"/>
      <c r="M981" s="36"/>
    </row>
    <row r="982" spans="7:13" ht="15.75" customHeight="1" x14ac:dyDescent="0.2">
      <c r="G982" s="34">
        <f>'Black (Cleaned)'!G981</f>
        <v>44776.268847888954</v>
      </c>
      <c r="H982" s="27">
        <f>'Black (Cleaned)'!Q981</f>
        <v>2036</v>
      </c>
      <c r="I982" s="11" t="str">
        <f t="shared" si="8"/>
        <v>2022-08</v>
      </c>
      <c r="J982" s="11" t="str">
        <f t="shared" si="9"/>
        <v>1900-01</v>
      </c>
      <c r="K982" s="11"/>
      <c r="L982" s="11"/>
      <c r="M982" s="36"/>
    </row>
    <row r="983" spans="7:13" ht="15.75" customHeight="1" x14ac:dyDescent="0.2">
      <c r="G983" s="34">
        <f>'Black (Cleaned)'!G982</f>
        <v>44775.716630463787</v>
      </c>
      <c r="H983" s="27">
        <f>'Black (Cleaned)'!Q982</f>
        <v>1799</v>
      </c>
      <c r="I983" s="11" t="str">
        <f t="shared" si="8"/>
        <v>2022-08</v>
      </c>
      <c r="J983" s="11" t="str">
        <f t="shared" si="9"/>
        <v>1900-01</v>
      </c>
      <c r="K983" s="11"/>
      <c r="L983" s="11"/>
      <c r="M983" s="36"/>
    </row>
    <row r="984" spans="7:13" ht="15.75" customHeight="1" x14ac:dyDescent="0.2">
      <c r="G984" s="34">
        <f>'Black (Cleaned)'!G983</f>
        <v>44775.179713324964</v>
      </c>
      <c r="H984" s="27">
        <f>'Black (Cleaned)'!Q983</f>
        <v>1798</v>
      </c>
      <c r="I984" s="11" t="str">
        <f t="shared" si="8"/>
        <v>2022-08</v>
      </c>
      <c r="J984" s="11" t="str">
        <f t="shared" si="9"/>
        <v>1900-01</v>
      </c>
      <c r="K984" s="11"/>
      <c r="L984" s="11"/>
      <c r="M984" s="36"/>
    </row>
    <row r="985" spans="7:13" ht="15.75" customHeight="1" x14ac:dyDescent="0.2">
      <c r="G985" s="34">
        <f>'Black (Cleaned)'!G984</f>
        <v>44774.595354800258</v>
      </c>
      <c r="H985" s="27">
        <f>'Black (Cleaned)'!Q984</f>
        <v>1906</v>
      </c>
      <c r="I985" s="11" t="str">
        <f t="shared" si="8"/>
        <v>2022-08</v>
      </c>
      <c r="J985" s="11" t="str">
        <f t="shared" si="9"/>
        <v>1900-01</v>
      </c>
      <c r="K985" s="11"/>
      <c r="L985" s="11"/>
      <c r="M985" s="36"/>
    </row>
    <row r="986" spans="7:13" ht="15.75" customHeight="1" x14ac:dyDescent="0.2">
      <c r="G986" s="34">
        <f>'Black (Cleaned)'!G985</f>
        <v>44774.014006843739</v>
      </c>
      <c r="H986" s="27">
        <f>'Black (Cleaned)'!Q985</f>
        <v>1908</v>
      </c>
      <c r="I986" s="11" t="str">
        <f t="shared" si="8"/>
        <v>2022-08</v>
      </c>
      <c r="J986" s="11" t="str">
        <f t="shared" si="9"/>
        <v>1900-01</v>
      </c>
      <c r="K986" s="11"/>
      <c r="L986" s="11"/>
      <c r="M986" s="36"/>
    </row>
    <row r="987" spans="7:13" ht="15.75" customHeight="1" x14ac:dyDescent="0.2">
      <c r="G987" s="34">
        <f>'Black (Cleaned)'!G986</f>
        <v>44771.669556346671</v>
      </c>
      <c r="H987" s="27">
        <f>'Black (Cleaned)'!Q986</f>
        <v>1730</v>
      </c>
      <c r="I987" s="11" t="str">
        <f t="shared" si="8"/>
        <v>2022-07</v>
      </c>
      <c r="J987" s="11" t="str">
        <f t="shared" si="9"/>
        <v>1900-01</v>
      </c>
      <c r="K987" s="11"/>
      <c r="L987" s="11"/>
      <c r="M987" s="36"/>
    </row>
    <row r="988" spans="7:13" ht="15.75" customHeight="1" x14ac:dyDescent="0.2">
      <c r="G988" s="34">
        <f>'Black (Cleaned)'!G987</f>
        <v>44771.110411197726</v>
      </c>
      <c r="H988" s="27">
        <f>'Black (Cleaned)'!Q987</f>
        <v>1953</v>
      </c>
      <c r="I988" s="11" t="str">
        <f t="shared" si="8"/>
        <v>2022-07</v>
      </c>
      <c r="J988" s="11" t="str">
        <f t="shared" si="9"/>
        <v>1900-01</v>
      </c>
      <c r="K988" s="11"/>
      <c r="L988" s="11"/>
      <c r="M988" s="36"/>
    </row>
    <row r="989" spans="7:13" ht="15.75" customHeight="1" x14ac:dyDescent="0.2">
      <c r="G989" s="34">
        <f>'Black (Cleaned)'!G988</f>
        <v>44770.535576162561</v>
      </c>
      <c r="H989" s="27">
        <f>'Black (Cleaned)'!Q988</f>
        <v>1965</v>
      </c>
      <c r="I989" s="11" t="str">
        <f t="shared" si="8"/>
        <v>2022-07</v>
      </c>
      <c r="J989" s="11" t="str">
        <f t="shared" si="9"/>
        <v>1900-01</v>
      </c>
      <c r="K989" s="11"/>
      <c r="L989" s="11"/>
      <c r="M989" s="36"/>
    </row>
    <row r="990" spans="7:13" ht="15.75" customHeight="1" x14ac:dyDescent="0.2">
      <c r="G990" s="34">
        <f>'Black (Cleaned)'!G989</f>
        <v>44769.991639734937</v>
      </c>
      <c r="H990" s="27">
        <f>'Black (Cleaned)'!Q989</f>
        <v>1940</v>
      </c>
      <c r="I990" s="11" t="str">
        <f t="shared" si="8"/>
        <v>2022-07</v>
      </c>
      <c r="J990" s="11" t="str">
        <f t="shared" si="9"/>
        <v>1900-01</v>
      </c>
      <c r="K990" s="11"/>
      <c r="L990" s="11"/>
      <c r="M990" s="36"/>
    </row>
    <row r="991" spans="7:13" ht="15.75" customHeight="1" x14ac:dyDescent="0.2">
      <c r="G991" s="34">
        <f>'Black (Cleaned)'!G990</f>
        <v>44769.452308531152</v>
      </c>
      <c r="H991" s="27">
        <f>'Black (Cleaned)'!Q990</f>
        <v>1879</v>
      </c>
      <c r="I991" s="11" t="str">
        <f t="shared" si="8"/>
        <v>2022-07</v>
      </c>
      <c r="J991" s="11" t="str">
        <f t="shared" si="9"/>
        <v>1900-01</v>
      </c>
      <c r="K991" s="11"/>
      <c r="L991" s="11"/>
      <c r="M991" s="36"/>
    </row>
    <row r="992" spans="7:13" ht="15.75" customHeight="1" x14ac:dyDescent="0.2">
      <c r="G992" s="34">
        <f>'Black (Cleaned)'!G991</f>
        <v>44768.840286807746</v>
      </c>
      <c r="H992" s="27">
        <f>'Black (Cleaned)'!Q991</f>
        <v>2087</v>
      </c>
      <c r="I992" s="11" t="str">
        <f t="shared" si="8"/>
        <v>2022-07</v>
      </c>
      <c r="J992" s="11" t="str">
        <f t="shared" si="9"/>
        <v>1900-01</v>
      </c>
      <c r="K992" s="11"/>
      <c r="L992" s="11"/>
      <c r="M992" s="36"/>
    </row>
    <row r="993" spans="7:13" ht="15.75" customHeight="1" x14ac:dyDescent="0.2">
      <c r="G993" s="34">
        <f>'Black (Cleaned)'!G992</f>
        <v>44768.250300918087</v>
      </c>
      <c r="H993" s="27">
        <f>'Black (Cleaned)'!Q992</f>
        <v>1994</v>
      </c>
      <c r="I993" s="11" t="str">
        <f t="shared" si="8"/>
        <v>2022-07</v>
      </c>
      <c r="J993" s="11" t="str">
        <f t="shared" si="9"/>
        <v>1900-01</v>
      </c>
      <c r="K993" s="11"/>
      <c r="L993" s="11"/>
      <c r="M993" s="36"/>
    </row>
    <row r="994" spans="7:13" ht="15.75" customHeight="1" x14ac:dyDescent="0.2">
      <c r="G994" s="34">
        <f>'Black (Cleaned)'!G993</f>
        <v>44767.716665313186</v>
      </c>
      <c r="H994" s="27">
        <f>'Black (Cleaned)'!Q993</f>
        <v>2062</v>
      </c>
      <c r="I994" s="11" t="str">
        <f t="shared" si="8"/>
        <v>2022-07</v>
      </c>
      <c r="J994" s="11" t="str">
        <f t="shared" si="9"/>
        <v>1900-01</v>
      </c>
      <c r="K994" s="11"/>
      <c r="L994" s="11"/>
      <c r="M994" s="36"/>
    </row>
    <row r="995" spans="7:13" ht="15.75" customHeight="1" x14ac:dyDescent="0.2">
      <c r="G995" s="34">
        <f>'Black (Cleaned)'!G994</f>
        <v>44767.158087257216</v>
      </c>
      <c r="H995" s="27">
        <f>'Black (Cleaned)'!Q994</f>
        <v>2037</v>
      </c>
      <c r="I995" s="11" t="str">
        <f t="shared" si="8"/>
        <v>2022-07</v>
      </c>
      <c r="J995" s="11" t="str">
        <f t="shared" si="9"/>
        <v>1900-01</v>
      </c>
      <c r="K995" s="11"/>
      <c r="L995" s="11"/>
      <c r="M995" s="36"/>
    </row>
    <row r="996" spans="7:13" ht="15.75" customHeight="1" x14ac:dyDescent="0.2">
      <c r="G996" s="34">
        <f>'Black (Cleaned)'!G995</f>
        <v>44764.965821562582</v>
      </c>
      <c r="H996" s="27">
        <f>'Black (Cleaned)'!Q995</f>
        <v>1998</v>
      </c>
      <c r="I996" s="11" t="str">
        <f t="shared" si="8"/>
        <v>2022-07</v>
      </c>
      <c r="J996" s="11" t="str">
        <f t="shared" si="9"/>
        <v>1900-01</v>
      </c>
      <c r="K996" s="11"/>
      <c r="L996" s="11"/>
      <c r="M996" s="36"/>
    </row>
    <row r="997" spans="7:13" ht="15.75" customHeight="1" x14ac:dyDescent="0.2">
      <c r="G997" s="34">
        <f>'Black (Cleaned)'!G996</f>
        <v>44764.415058340688</v>
      </c>
      <c r="H997" s="27">
        <f>'Black (Cleaned)'!Q996</f>
        <v>1895</v>
      </c>
      <c r="I997" s="11" t="str">
        <f t="shared" si="8"/>
        <v>2022-07</v>
      </c>
      <c r="J997" s="11" t="str">
        <f t="shared" si="9"/>
        <v>1900-01</v>
      </c>
      <c r="K997" s="11"/>
      <c r="L997" s="11"/>
      <c r="M997" s="36"/>
    </row>
    <row r="998" spans="7:13" ht="15.75" customHeight="1" x14ac:dyDescent="0.2">
      <c r="G998" s="34">
        <f>'Black (Cleaned)'!G997</f>
        <v>44763.800853139299</v>
      </c>
      <c r="H998" s="27">
        <f>'Black (Cleaned)'!Q997</f>
        <v>1741</v>
      </c>
      <c r="I998" s="11" t="str">
        <f t="shared" si="8"/>
        <v>2022-07</v>
      </c>
      <c r="J998" s="11" t="str">
        <f t="shared" si="9"/>
        <v>1900-01</v>
      </c>
      <c r="K998" s="11"/>
      <c r="L998" s="11"/>
      <c r="M998" s="36"/>
    </row>
    <row r="999" spans="7:13" ht="15.75" customHeight="1" x14ac:dyDescent="0.2">
      <c r="G999" s="34">
        <f>'Black (Cleaned)'!G998</f>
        <v>44763.233249682409</v>
      </c>
      <c r="H999" s="27">
        <f>'Black (Cleaned)'!Q998</f>
        <v>1836</v>
      </c>
      <c r="I999" s="11" t="str">
        <f t="shared" si="8"/>
        <v>2022-07</v>
      </c>
      <c r="J999" s="11" t="str">
        <f t="shared" si="9"/>
        <v>1900-01</v>
      </c>
      <c r="K999" s="11"/>
      <c r="L999" s="11"/>
      <c r="M999" s="36"/>
    </row>
    <row r="1000" spans="7:13" ht="15.75" customHeight="1" x14ac:dyDescent="0.2">
      <c r="G1000" s="34">
        <f>'Black (Cleaned)'!G999</f>
        <v>44762.644913992517</v>
      </c>
      <c r="H1000" s="27">
        <f>'Black (Cleaned)'!Q999</f>
        <v>2156</v>
      </c>
      <c r="I1000" s="11" t="str">
        <f t="shared" si="8"/>
        <v>2022-07</v>
      </c>
      <c r="J1000" s="11" t="str">
        <f t="shared" si="9"/>
        <v>1900-01</v>
      </c>
      <c r="K1000" s="11"/>
      <c r="L1000" s="11"/>
      <c r="M1000" s="36"/>
    </row>
    <row r="1001" spans="7:13" ht="15.75" customHeight="1" x14ac:dyDescent="0.2">
      <c r="G1001" s="34">
        <f>'Black (Cleaned)'!G1000</f>
        <v>44762.112519585469</v>
      </c>
      <c r="H1001" s="27">
        <f>'Black (Cleaned)'!Q1000</f>
        <v>2126</v>
      </c>
      <c r="I1001" s="11" t="str">
        <f t="shared" si="8"/>
        <v>2022-07</v>
      </c>
      <c r="J1001" s="11" t="str">
        <f t="shared" si="9"/>
        <v>1900-01</v>
      </c>
      <c r="K1001" s="11"/>
      <c r="L1001" s="11"/>
      <c r="M1001" s="36"/>
    </row>
    <row r="1002" spans="7:13" ht="15.75" customHeight="1" x14ac:dyDescent="0.2">
      <c r="G1002" s="34">
        <f>'Black (Cleaned)'!G1001</f>
        <v>44761.532093327762</v>
      </c>
      <c r="H1002" s="27">
        <f>'Black (Cleaned)'!Q1001</f>
        <v>2072</v>
      </c>
      <c r="I1002" s="11" t="str">
        <f t="shared" si="8"/>
        <v>2022-07</v>
      </c>
      <c r="J1002" s="11" t="str">
        <f t="shared" si="9"/>
        <v>1900-01</v>
      </c>
      <c r="K1002" s="11"/>
      <c r="L1002" s="11"/>
      <c r="M1002" s="36"/>
    </row>
    <row r="1003" spans="7:13" ht="15.75" customHeight="1" x14ac:dyDescent="0.2">
      <c r="G1003" s="34">
        <f>'Black (Cleaned)'!G1002</f>
        <v>44760.938977549355</v>
      </c>
      <c r="H1003" s="27">
        <f>'Black (Cleaned)'!Q1002</f>
        <v>1797</v>
      </c>
      <c r="I1003" s="11" t="str">
        <f t="shared" si="8"/>
        <v>2022-07</v>
      </c>
      <c r="J1003" s="11" t="str">
        <f t="shared" si="9"/>
        <v>1900-01</v>
      </c>
      <c r="K1003" s="11"/>
      <c r="L1003" s="11"/>
      <c r="M1003" s="36"/>
    </row>
    <row r="1004" spans="7:13" ht="15.75" customHeight="1" x14ac:dyDescent="0.2">
      <c r="G1004" s="34">
        <f>'Black (Cleaned)'!G1003</f>
        <v>44760.339043709879</v>
      </c>
      <c r="H1004" s="27">
        <f>'Black (Cleaned)'!Q1003</f>
        <v>1924</v>
      </c>
      <c r="I1004" s="11" t="str">
        <f t="shared" si="8"/>
        <v>2022-07</v>
      </c>
      <c r="J1004" s="11" t="str">
        <f t="shared" si="9"/>
        <v>1900-01</v>
      </c>
      <c r="K1004" s="11"/>
      <c r="L1004" s="11"/>
      <c r="M1004" s="36"/>
    </row>
    <row r="1005" spans="7:13" ht="15.75" customHeight="1" x14ac:dyDescent="0.2">
      <c r="G1005" s="34">
        <f>'Black (Cleaned)'!G1004</f>
        <v>44757.484353684966</v>
      </c>
      <c r="H1005" s="27">
        <f>'Black (Cleaned)'!Q1004</f>
        <v>2051</v>
      </c>
      <c r="I1005" s="11" t="str">
        <f t="shared" si="8"/>
        <v>2022-07</v>
      </c>
      <c r="J1005" s="11" t="str">
        <f t="shared" si="9"/>
        <v>1900-01</v>
      </c>
      <c r="K1005" s="11"/>
      <c r="L1005" s="11"/>
      <c r="M1005" s="36"/>
    </row>
    <row r="1006" spans="7:13" ht="15.75" customHeight="1" x14ac:dyDescent="0.2">
      <c r="G1006" s="34">
        <f>'Black (Cleaned)'!G1005</f>
        <v>44756.943453127933</v>
      </c>
      <c r="H1006" s="27">
        <f>'Black (Cleaned)'!Q1005</f>
        <v>2017</v>
      </c>
      <c r="I1006" s="11" t="str">
        <f t="shared" si="8"/>
        <v>2022-07</v>
      </c>
      <c r="J1006" s="11" t="str">
        <f t="shared" si="9"/>
        <v>1900-01</v>
      </c>
      <c r="K1006" s="11"/>
      <c r="L1006" s="11"/>
      <c r="M1006" s="36"/>
    </row>
    <row r="1007" spans="7:13" ht="15.75" customHeight="1" x14ac:dyDescent="0.2">
      <c r="G1007" s="34">
        <f>'Black (Cleaned)'!G1006</f>
        <v>44756.345169368273</v>
      </c>
      <c r="H1007" s="27">
        <f>'Black (Cleaned)'!Q1006</f>
        <v>2012</v>
      </c>
      <c r="I1007" s="11" t="str">
        <f t="shared" si="8"/>
        <v>2022-07</v>
      </c>
      <c r="J1007" s="11" t="str">
        <f t="shared" si="9"/>
        <v>1900-01</v>
      </c>
      <c r="K1007" s="11"/>
      <c r="L1007" s="11"/>
      <c r="M1007" s="36"/>
    </row>
    <row r="1008" spans="7:13" ht="15.75" customHeight="1" x14ac:dyDescent="0.2">
      <c r="G1008" s="34">
        <f>'Black (Cleaned)'!G1007</f>
        <v>44755.73972400387</v>
      </c>
      <c r="H1008" s="27">
        <f>'Black (Cleaned)'!Q1007</f>
        <v>1895</v>
      </c>
      <c r="I1008" s="11" t="str">
        <f t="shared" si="8"/>
        <v>2022-07</v>
      </c>
      <c r="J1008" s="11" t="str">
        <f t="shared" si="9"/>
        <v>1900-01</v>
      </c>
      <c r="K1008" s="11"/>
      <c r="L1008" s="11"/>
      <c r="M1008" s="36"/>
    </row>
    <row r="1009" spans="7:13" ht="15.75" customHeight="1" x14ac:dyDescent="0.2">
      <c r="G1009" s="34">
        <f>'Black (Cleaned)'!G1008</f>
        <v>44755.175892876308</v>
      </c>
      <c r="H1009" s="27">
        <f>'Black (Cleaned)'!Q1008</f>
        <v>1807</v>
      </c>
      <c r="I1009" s="11" t="str">
        <f t="shared" si="8"/>
        <v>2022-07</v>
      </c>
      <c r="J1009" s="11" t="str">
        <f t="shared" si="9"/>
        <v>1900-01</v>
      </c>
      <c r="K1009" s="11"/>
      <c r="L1009" s="11"/>
      <c r="M1009" s="36"/>
    </row>
    <row r="1010" spans="7:13" ht="15.75" customHeight="1" x14ac:dyDescent="0.2">
      <c r="G1010" s="34">
        <f>'Black (Cleaned)'!G1009</f>
        <v>44754.597514364592</v>
      </c>
      <c r="H1010" s="27">
        <f>'Black (Cleaned)'!Q1009</f>
        <v>1957</v>
      </c>
      <c r="I1010" s="11" t="str">
        <f t="shared" si="8"/>
        <v>2022-07</v>
      </c>
      <c r="J1010" s="11" t="str">
        <f t="shared" si="9"/>
        <v>1900-01</v>
      </c>
      <c r="K1010" s="11"/>
      <c r="L1010" s="11"/>
      <c r="M1010" s="36"/>
    </row>
    <row r="1011" spans="7:13" ht="15.75" customHeight="1" x14ac:dyDescent="0.2">
      <c r="G1011" s="34">
        <f>'Black (Cleaned)'!G1010</f>
        <v>44754.033407162111</v>
      </c>
      <c r="H1011" s="27">
        <f>'Black (Cleaned)'!Q1010</f>
        <v>1841</v>
      </c>
      <c r="I1011" s="11" t="str">
        <f t="shared" si="8"/>
        <v>2022-07</v>
      </c>
      <c r="J1011" s="11" t="str">
        <f t="shared" si="9"/>
        <v>1900-01</v>
      </c>
      <c r="K1011" s="11"/>
      <c r="L1011" s="11"/>
      <c r="M1011" s="36"/>
    </row>
    <row r="1012" spans="7:13" ht="15.75" customHeight="1" x14ac:dyDescent="0.2">
      <c r="G1012" s="34">
        <f>'Black (Cleaned)'!G1011</f>
        <v>44753.49301580443</v>
      </c>
      <c r="H1012" s="27">
        <f>'Black (Cleaned)'!Q1011</f>
        <v>1932</v>
      </c>
      <c r="I1012" s="11" t="str">
        <f t="shared" si="8"/>
        <v>2022-07</v>
      </c>
      <c r="J1012" s="11" t="str">
        <f t="shared" si="9"/>
        <v>1900-01</v>
      </c>
      <c r="K1012" s="11"/>
      <c r="L1012" s="11"/>
      <c r="M1012" s="36"/>
    </row>
    <row r="1013" spans="7:13" ht="15.75" customHeight="1" x14ac:dyDescent="0.2">
      <c r="G1013" s="34">
        <f>'Black (Cleaned)'!G1012</f>
        <v>44750.686002090573</v>
      </c>
      <c r="H1013" s="27">
        <f>'Black (Cleaned)'!Q1012</f>
        <v>2119</v>
      </c>
      <c r="I1013" s="11" t="str">
        <f t="shared" si="8"/>
        <v>2022-07</v>
      </c>
      <c r="J1013" s="11" t="str">
        <f t="shared" si="9"/>
        <v>1900-01</v>
      </c>
      <c r="K1013" s="11"/>
      <c r="L1013" s="11"/>
      <c r="M1013" s="36"/>
    </row>
    <row r="1014" spans="7:13" ht="15.75" customHeight="1" x14ac:dyDescent="0.2">
      <c r="G1014" s="34">
        <f>'Black (Cleaned)'!G1013</f>
        <v>44750.085750994578</v>
      </c>
      <c r="H1014" s="27">
        <f>'Black (Cleaned)'!Q1013</f>
        <v>2004</v>
      </c>
      <c r="I1014" s="11" t="str">
        <f t="shared" si="8"/>
        <v>2022-07</v>
      </c>
      <c r="J1014" s="11" t="str">
        <f t="shared" si="9"/>
        <v>1900-01</v>
      </c>
      <c r="K1014" s="11"/>
      <c r="L1014" s="11"/>
      <c r="M1014" s="36"/>
    </row>
    <row r="1015" spans="7:13" ht="15.75" customHeight="1" x14ac:dyDescent="0.2">
      <c r="G1015" s="34">
        <f>'Black (Cleaned)'!G1014</f>
        <v>44749.518494950986</v>
      </c>
      <c r="H1015" s="27">
        <f>'Black (Cleaned)'!Q1014</f>
        <v>2226</v>
      </c>
      <c r="I1015" s="11" t="str">
        <f t="shared" si="8"/>
        <v>2022-07</v>
      </c>
      <c r="J1015" s="11" t="str">
        <f t="shared" si="9"/>
        <v>1900-01</v>
      </c>
      <c r="K1015" s="11"/>
      <c r="L1015" s="11"/>
      <c r="M1015" s="36"/>
    </row>
    <row r="1016" spans="7:13" ht="15.75" customHeight="1" x14ac:dyDescent="0.2">
      <c r="G1016" s="34">
        <f>'Black (Cleaned)'!G1015</f>
        <v>44748.976959473752</v>
      </c>
      <c r="H1016" s="27">
        <f>'Black (Cleaned)'!Q1015</f>
        <v>2391</v>
      </c>
      <c r="I1016" s="11" t="str">
        <f t="shared" si="8"/>
        <v>2022-07</v>
      </c>
      <c r="J1016" s="11" t="str">
        <f t="shared" si="9"/>
        <v>1900-01</v>
      </c>
      <c r="K1016" s="11"/>
      <c r="L1016" s="11"/>
      <c r="M1016" s="36"/>
    </row>
    <row r="1017" spans="7:13" ht="15.75" customHeight="1" x14ac:dyDescent="0.2">
      <c r="G1017" s="34">
        <f>'Black (Cleaned)'!G1016</f>
        <v>44748.432862192349</v>
      </c>
      <c r="H1017" s="27">
        <f>'Black (Cleaned)'!Q1016</f>
        <v>2312</v>
      </c>
      <c r="I1017" s="11" t="str">
        <f t="shared" si="8"/>
        <v>2022-07</v>
      </c>
      <c r="J1017" s="11" t="str">
        <f t="shared" si="9"/>
        <v>1900-01</v>
      </c>
      <c r="K1017" s="11"/>
      <c r="L1017" s="11"/>
      <c r="M1017" s="36"/>
    </row>
    <row r="1018" spans="7:13" ht="15.75" customHeight="1" x14ac:dyDescent="0.2">
      <c r="G1018" s="34">
        <f>'Black (Cleaned)'!G1017</f>
        <v>44747.863027281965</v>
      </c>
      <c r="H1018" s="27">
        <f>'Black (Cleaned)'!Q1017</f>
        <v>2063</v>
      </c>
      <c r="I1018" s="11" t="str">
        <f t="shared" si="8"/>
        <v>2022-07</v>
      </c>
      <c r="J1018" s="11" t="str">
        <f t="shared" si="9"/>
        <v>1900-01</v>
      </c>
      <c r="K1018" s="11"/>
      <c r="L1018" s="11"/>
      <c r="M1018" s="36"/>
    </row>
    <row r="1019" spans="7:13" ht="15.75" customHeight="1" x14ac:dyDescent="0.2">
      <c r="G1019" s="34">
        <f>'Black (Cleaned)'!G1018</f>
        <v>44747.307078244135</v>
      </c>
      <c r="H1019" s="27">
        <f>'Black (Cleaned)'!Q1018</f>
        <v>2114</v>
      </c>
      <c r="I1019" s="11" t="str">
        <f t="shared" si="8"/>
        <v>2022-07</v>
      </c>
      <c r="J1019" s="11" t="str">
        <f t="shared" si="9"/>
        <v>1900-01</v>
      </c>
      <c r="K1019" s="11"/>
      <c r="L1019" s="11"/>
      <c r="M1019" s="36"/>
    </row>
    <row r="1020" spans="7:13" ht="15.75" customHeight="1" x14ac:dyDescent="0.2">
      <c r="G1020" s="34">
        <f>'Black (Cleaned)'!G1019</f>
        <v>44746.738577128031</v>
      </c>
      <c r="H1020" s="27">
        <f>'Black (Cleaned)'!Q1019</f>
        <v>1978</v>
      </c>
      <c r="I1020" s="11" t="str">
        <f t="shared" si="8"/>
        <v>2022-07</v>
      </c>
      <c r="J1020" s="11" t="str">
        <f t="shared" si="9"/>
        <v>1900-01</v>
      </c>
      <c r="K1020" s="11"/>
      <c r="L1020" s="11"/>
      <c r="M1020" s="36"/>
    </row>
    <row r="1021" spans="7:13" ht="15.75" customHeight="1" x14ac:dyDescent="0.2">
      <c r="G1021" s="34">
        <f>'Black (Cleaned)'!G1020</f>
        <v>44746.139179214704</v>
      </c>
      <c r="H1021" s="27">
        <f>'Black (Cleaned)'!Q1020</f>
        <v>2297</v>
      </c>
      <c r="I1021" s="11" t="str">
        <f t="shared" si="8"/>
        <v>2022-07</v>
      </c>
      <c r="J1021" s="11" t="str">
        <f t="shared" si="9"/>
        <v>1900-01</v>
      </c>
      <c r="K1021" s="11"/>
      <c r="L1021" s="11"/>
      <c r="M1021" s="36"/>
    </row>
    <row r="1022" spans="7:13" ht="15.75" customHeight="1" x14ac:dyDescent="0.2">
      <c r="G1022" s="34">
        <f>'Black (Cleaned)'!G1021</f>
        <v>44743.802135567355</v>
      </c>
      <c r="H1022" s="27">
        <f>'Black (Cleaned)'!Q1021</f>
        <v>2019</v>
      </c>
      <c r="I1022" s="11" t="str">
        <f t="shared" si="8"/>
        <v>2022-07</v>
      </c>
      <c r="J1022" s="11" t="str">
        <f t="shared" si="9"/>
        <v>1900-01</v>
      </c>
      <c r="K1022" s="11"/>
      <c r="L1022" s="11"/>
      <c r="M1022" s="36"/>
    </row>
    <row r="1023" spans="7:13" ht="15.75" customHeight="1" x14ac:dyDescent="0.2">
      <c r="G1023" s="34">
        <f>'Black (Cleaned)'!G1022</f>
        <v>44743.19030637612</v>
      </c>
      <c r="H1023" s="27">
        <f>'Black (Cleaned)'!Q1022</f>
        <v>2312</v>
      </c>
      <c r="I1023" s="11" t="str">
        <f t="shared" si="8"/>
        <v>2022-07</v>
      </c>
      <c r="J1023" s="11" t="str">
        <f t="shared" si="9"/>
        <v>1900-01</v>
      </c>
      <c r="K1023" s="11"/>
      <c r="L1023" s="11"/>
      <c r="M1023" s="36"/>
    </row>
    <row r="1024" spans="7:13" ht="15.75" customHeight="1" x14ac:dyDescent="0.2">
      <c r="G1024" s="34">
        <f>'Black (Cleaned)'!G1023</f>
        <v>44742.642085112311</v>
      </c>
      <c r="H1024" s="27">
        <f>'Black (Cleaned)'!Q1023</f>
        <v>2551</v>
      </c>
      <c r="I1024" s="11" t="str">
        <f t="shared" si="8"/>
        <v>2022-06</v>
      </c>
      <c r="J1024" s="11" t="str">
        <f t="shared" si="9"/>
        <v>1900-01</v>
      </c>
      <c r="K1024" s="11"/>
      <c r="L1024" s="11"/>
      <c r="M1024" s="36"/>
    </row>
    <row r="1025" spans="7:13" ht="15.75" customHeight="1" x14ac:dyDescent="0.2">
      <c r="G1025" s="34">
        <f>'Black (Cleaned)'!G1024</f>
        <v>44742.067891993152</v>
      </c>
      <c r="H1025" s="27">
        <f>'Black (Cleaned)'!Q1024</f>
        <v>2404</v>
      </c>
      <c r="I1025" s="11" t="str">
        <f t="shared" si="8"/>
        <v>2022-06</v>
      </c>
      <c r="J1025" s="11" t="str">
        <f t="shared" si="9"/>
        <v>1900-01</v>
      </c>
      <c r="K1025" s="11"/>
      <c r="L1025" s="11"/>
      <c r="M1025" s="36"/>
    </row>
    <row r="1026" spans="7:13" ht="15.75" customHeight="1" x14ac:dyDescent="0.2">
      <c r="G1026" s="34">
        <f>'Black (Cleaned)'!G1025</f>
        <v>44741.507234518409</v>
      </c>
      <c r="H1026" s="27">
        <f>'Black (Cleaned)'!Q1025</f>
        <v>2012</v>
      </c>
      <c r="I1026" s="11" t="str">
        <f t="shared" ref="I1026:I1280" si="10">TEXT(G1026, "YYYY-MM")</f>
        <v>2022-06</v>
      </c>
      <c r="J1026" s="11" t="str">
        <f t="shared" ref="J1026:J1280" si="11">TEXT(M1026, "YYYY-MM")</f>
        <v>1900-01</v>
      </c>
      <c r="K1026" s="11"/>
      <c r="L1026" s="11"/>
      <c r="M1026" s="36"/>
    </row>
    <row r="1027" spans="7:13" ht="15.75" customHeight="1" x14ac:dyDescent="0.2">
      <c r="G1027" s="34">
        <f>'Black (Cleaned)'!G1026</f>
        <v>44740.975629158842</v>
      </c>
      <c r="H1027" s="27">
        <f>'Black (Cleaned)'!Q1026</f>
        <v>2119</v>
      </c>
      <c r="I1027" s="11" t="str">
        <f t="shared" si="10"/>
        <v>2022-06</v>
      </c>
      <c r="J1027" s="11" t="str">
        <f t="shared" si="11"/>
        <v>1900-01</v>
      </c>
      <c r="K1027" s="11"/>
      <c r="L1027" s="11"/>
      <c r="M1027" s="36"/>
    </row>
    <row r="1028" spans="7:13" ht="15.75" customHeight="1" x14ac:dyDescent="0.2">
      <c r="G1028" s="34">
        <f>'Black (Cleaned)'!G1027</f>
        <v>44740.400340653367</v>
      </c>
      <c r="H1028" s="27">
        <f>'Black (Cleaned)'!Q1027</f>
        <v>2025</v>
      </c>
      <c r="I1028" s="11" t="str">
        <f t="shared" si="10"/>
        <v>2022-06</v>
      </c>
      <c r="J1028" s="11" t="str">
        <f t="shared" si="11"/>
        <v>1900-01</v>
      </c>
      <c r="K1028" s="11"/>
      <c r="L1028" s="11"/>
      <c r="M1028" s="36"/>
    </row>
    <row r="1029" spans="7:13" ht="15.75" customHeight="1" x14ac:dyDescent="0.2">
      <c r="G1029" s="34">
        <f>'Black (Cleaned)'!G1028</f>
        <v>44739.86228334609</v>
      </c>
      <c r="H1029" s="27">
        <f>'Black (Cleaned)'!Q1028</f>
        <v>2397</v>
      </c>
      <c r="I1029" s="11" t="str">
        <f t="shared" si="10"/>
        <v>2022-06</v>
      </c>
      <c r="J1029" s="11" t="str">
        <f t="shared" si="11"/>
        <v>1900-01</v>
      </c>
      <c r="K1029" s="11"/>
      <c r="L1029" s="11"/>
      <c r="M1029" s="36"/>
    </row>
    <row r="1030" spans="7:13" ht="15.75" customHeight="1" x14ac:dyDescent="0.2">
      <c r="G1030" s="34">
        <f>'Black (Cleaned)'!G1029</f>
        <v>44739.258312976672</v>
      </c>
      <c r="H1030" s="27">
        <f>'Black (Cleaned)'!Q1029</f>
        <v>2080</v>
      </c>
      <c r="I1030" s="11" t="str">
        <f t="shared" si="10"/>
        <v>2022-06</v>
      </c>
      <c r="J1030" s="11" t="str">
        <f t="shared" si="11"/>
        <v>1900-01</v>
      </c>
      <c r="K1030" s="11"/>
      <c r="L1030" s="11"/>
      <c r="M1030" s="36"/>
    </row>
    <row r="1031" spans="7:13" ht="15.75" customHeight="1" x14ac:dyDescent="0.2">
      <c r="G1031" s="34">
        <f>'Black (Cleaned)'!G1030</f>
        <v>44736.4336195699</v>
      </c>
      <c r="H1031" s="27">
        <f>'Black (Cleaned)'!Q1030</f>
        <v>2403</v>
      </c>
      <c r="I1031" s="11" t="str">
        <f t="shared" si="10"/>
        <v>2022-06</v>
      </c>
      <c r="J1031" s="11" t="str">
        <f t="shared" si="11"/>
        <v>1900-01</v>
      </c>
      <c r="K1031" s="11"/>
      <c r="L1031" s="11"/>
      <c r="M1031" s="36"/>
    </row>
    <row r="1032" spans="7:13" ht="15.75" customHeight="1" x14ac:dyDescent="0.2">
      <c r="G1032" s="34">
        <f>'Black (Cleaned)'!G1031</f>
        <v>44735.856600207866</v>
      </c>
      <c r="H1032" s="27">
        <f>'Black (Cleaned)'!Q1031</f>
        <v>2352</v>
      </c>
      <c r="I1032" s="11" t="str">
        <f t="shared" si="10"/>
        <v>2022-06</v>
      </c>
      <c r="J1032" s="11" t="str">
        <f t="shared" si="11"/>
        <v>1900-01</v>
      </c>
      <c r="K1032" s="11"/>
      <c r="L1032" s="11"/>
      <c r="M1032" s="36"/>
    </row>
    <row r="1033" spans="7:13" ht="15.75" customHeight="1" x14ac:dyDescent="0.2">
      <c r="G1033" s="34">
        <f>'Black (Cleaned)'!G1032</f>
        <v>44735.317195661606</v>
      </c>
      <c r="H1033" s="27">
        <f>'Black (Cleaned)'!Q1032</f>
        <v>2314</v>
      </c>
      <c r="I1033" s="11" t="str">
        <f t="shared" si="10"/>
        <v>2022-06</v>
      </c>
      <c r="J1033" s="11" t="str">
        <f t="shared" si="11"/>
        <v>1900-01</v>
      </c>
      <c r="K1033" s="11"/>
      <c r="L1033" s="11"/>
      <c r="M1033" s="36"/>
    </row>
    <row r="1034" spans="7:13" ht="15.75" customHeight="1" x14ac:dyDescent="0.2">
      <c r="G1034" s="34">
        <f>'Black (Cleaned)'!G1033</f>
        <v>44734.762819800431</v>
      </c>
      <c r="H1034" s="27">
        <f>'Black (Cleaned)'!Q1033</f>
        <v>2408</v>
      </c>
      <c r="I1034" s="11" t="str">
        <f t="shared" si="10"/>
        <v>2022-06</v>
      </c>
      <c r="J1034" s="11" t="str">
        <f t="shared" si="11"/>
        <v>1900-01</v>
      </c>
      <c r="K1034" s="11"/>
      <c r="L1034" s="11"/>
      <c r="M1034" s="36"/>
    </row>
    <row r="1035" spans="7:13" ht="15.75" customHeight="1" x14ac:dyDescent="0.2">
      <c r="G1035" s="34">
        <f>'Black (Cleaned)'!G1034</f>
        <v>44734.226625886804</v>
      </c>
      <c r="H1035" s="27">
        <f>'Black (Cleaned)'!Q1034</f>
        <v>2592</v>
      </c>
      <c r="I1035" s="11" t="str">
        <f t="shared" si="10"/>
        <v>2022-06</v>
      </c>
      <c r="J1035" s="11" t="str">
        <f t="shared" si="11"/>
        <v>1900-01</v>
      </c>
      <c r="K1035" s="11"/>
      <c r="L1035" s="11"/>
      <c r="M1035" s="36"/>
    </row>
    <row r="1036" spans="7:13" ht="15.75" customHeight="1" x14ac:dyDescent="0.2">
      <c r="G1036" s="34">
        <f>'Black (Cleaned)'!G1035</f>
        <v>44733.64409247032</v>
      </c>
      <c r="H1036" s="27">
        <f>'Black (Cleaned)'!Q1035</f>
        <v>2340</v>
      </c>
      <c r="I1036" s="11" t="str">
        <f t="shared" si="10"/>
        <v>2022-06</v>
      </c>
      <c r="J1036" s="11" t="str">
        <f t="shared" si="11"/>
        <v>1900-01</v>
      </c>
      <c r="K1036" s="11"/>
      <c r="L1036" s="11"/>
      <c r="M1036" s="36"/>
    </row>
    <row r="1037" spans="7:13" ht="15.75" customHeight="1" x14ac:dyDescent="0.2">
      <c r="G1037" s="34">
        <f>'Black (Cleaned)'!G1036</f>
        <v>44733.111698642264</v>
      </c>
      <c r="H1037" s="27">
        <f>'Black (Cleaned)'!Q1036</f>
        <v>2656</v>
      </c>
      <c r="I1037" s="11" t="str">
        <f t="shared" si="10"/>
        <v>2022-06</v>
      </c>
      <c r="J1037" s="11" t="str">
        <f t="shared" si="11"/>
        <v>1900-01</v>
      </c>
      <c r="K1037" s="11"/>
      <c r="L1037" s="11"/>
      <c r="M1037" s="36"/>
    </row>
    <row r="1038" spans="7:13" ht="15.75" customHeight="1" x14ac:dyDescent="0.2">
      <c r="G1038" s="34">
        <f>'Black (Cleaned)'!G1037</f>
        <v>44732.556174080026</v>
      </c>
      <c r="H1038" s="27">
        <f>'Black (Cleaned)'!Q1037</f>
        <v>2518</v>
      </c>
      <c r="I1038" s="11" t="str">
        <f t="shared" si="10"/>
        <v>2022-06</v>
      </c>
      <c r="J1038" s="11" t="str">
        <f t="shared" si="11"/>
        <v>1900-01</v>
      </c>
      <c r="K1038" s="11"/>
      <c r="L1038" s="11"/>
      <c r="M1038" s="36"/>
    </row>
    <row r="1039" spans="7:13" ht="15.75" customHeight="1" x14ac:dyDescent="0.2">
      <c r="G1039" s="34">
        <f>'Black (Cleaned)'!G1038</f>
        <v>44732.020695671185</v>
      </c>
      <c r="H1039" s="27">
        <f>'Black (Cleaned)'!Q1038</f>
        <v>2460</v>
      </c>
      <c r="I1039" s="11" t="str">
        <f t="shared" si="10"/>
        <v>2022-06</v>
      </c>
      <c r="J1039" s="11" t="str">
        <f t="shared" si="11"/>
        <v>1900-01</v>
      </c>
      <c r="K1039" s="11"/>
      <c r="L1039" s="11"/>
      <c r="M1039" s="36"/>
    </row>
    <row r="1040" spans="7:13" ht="15.75" customHeight="1" x14ac:dyDescent="0.2">
      <c r="G1040" s="34">
        <f>'Black (Cleaned)'!G1039</f>
        <v>44729.755948811988</v>
      </c>
      <c r="H1040" s="27">
        <f>'Black (Cleaned)'!Q1039</f>
        <v>2832</v>
      </c>
      <c r="I1040" s="11" t="str">
        <f t="shared" si="10"/>
        <v>2022-06</v>
      </c>
      <c r="J1040" s="11" t="str">
        <f t="shared" si="11"/>
        <v>1900-01</v>
      </c>
      <c r="K1040" s="11"/>
      <c r="L1040" s="11"/>
      <c r="M1040" s="36"/>
    </row>
    <row r="1041" spans="7:13" ht="15.75" customHeight="1" x14ac:dyDescent="0.2">
      <c r="G1041" s="34">
        <f>'Black (Cleaned)'!G1040</f>
        <v>44729.169338642285</v>
      </c>
      <c r="H1041" s="27">
        <f>'Black (Cleaned)'!Q1040</f>
        <v>2325</v>
      </c>
      <c r="I1041" s="11" t="str">
        <f t="shared" si="10"/>
        <v>2022-06</v>
      </c>
      <c r="J1041" s="11" t="str">
        <f t="shared" si="11"/>
        <v>1900-01</v>
      </c>
      <c r="K1041" s="11"/>
      <c r="L1041" s="11"/>
      <c r="M1041" s="36"/>
    </row>
    <row r="1042" spans="7:13" ht="15.75" customHeight="1" x14ac:dyDescent="0.2">
      <c r="G1042" s="34">
        <f>'Black (Cleaned)'!G1041</f>
        <v>44728.630475741564</v>
      </c>
      <c r="H1042" s="27">
        <f>'Black (Cleaned)'!Q1041</f>
        <v>2688</v>
      </c>
      <c r="I1042" s="11" t="str">
        <f t="shared" si="10"/>
        <v>2022-06</v>
      </c>
      <c r="J1042" s="11" t="str">
        <f t="shared" si="11"/>
        <v>1900-01</v>
      </c>
      <c r="K1042" s="11"/>
      <c r="L1042" s="11"/>
      <c r="M1042" s="36"/>
    </row>
    <row r="1043" spans="7:13" ht="15.75" customHeight="1" x14ac:dyDescent="0.2">
      <c r="G1043" s="34">
        <f>'Black (Cleaned)'!G1042</f>
        <v>44728.021926189584</v>
      </c>
      <c r="H1043" s="27">
        <f>'Black (Cleaned)'!Q1042</f>
        <v>2304</v>
      </c>
      <c r="I1043" s="11" t="str">
        <f t="shared" si="10"/>
        <v>2022-06</v>
      </c>
      <c r="J1043" s="11" t="str">
        <f t="shared" si="11"/>
        <v>1900-01</v>
      </c>
      <c r="K1043" s="11"/>
      <c r="L1043" s="11"/>
      <c r="M1043" s="36"/>
    </row>
    <row r="1044" spans="7:13" ht="15.75" customHeight="1" x14ac:dyDescent="0.2">
      <c r="G1044" s="34">
        <f>'Black (Cleaned)'!G1043</f>
        <v>44727.475837610313</v>
      </c>
      <c r="H1044" s="27">
        <f>'Black (Cleaned)'!Q1043</f>
        <v>2412</v>
      </c>
      <c r="I1044" s="11" t="str">
        <f t="shared" si="10"/>
        <v>2022-06</v>
      </c>
      <c r="J1044" s="11" t="str">
        <f t="shared" si="11"/>
        <v>1900-01</v>
      </c>
      <c r="K1044" s="11"/>
      <c r="L1044" s="11"/>
      <c r="M1044" s="36"/>
    </row>
    <row r="1045" spans="7:13" ht="15.75" customHeight="1" x14ac:dyDescent="0.2">
      <c r="G1045" s="34">
        <f>'Black (Cleaned)'!G1044</f>
        <v>44726.925051106671</v>
      </c>
      <c r="H1045" s="27">
        <f>'Black (Cleaned)'!Q1044</f>
        <v>2861</v>
      </c>
      <c r="I1045" s="11" t="str">
        <f t="shared" si="10"/>
        <v>2022-06</v>
      </c>
      <c r="J1045" s="11" t="str">
        <f t="shared" si="11"/>
        <v>1900-01</v>
      </c>
      <c r="K1045" s="11"/>
      <c r="L1045" s="11"/>
      <c r="M1045" s="36"/>
    </row>
    <row r="1046" spans="7:13" ht="15.75" customHeight="1" x14ac:dyDescent="0.2">
      <c r="G1046" s="34">
        <f>'Black (Cleaned)'!G1045</f>
        <v>44726.328626580274</v>
      </c>
      <c r="H1046" s="27">
        <f>'Black (Cleaned)'!Q1045</f>
        <v>2801</v>
      </c>
      <c r="I1046" s="11" t="str">
        <f t="shared" si="10"/>
        <v>2022-06</v>
      </c>
      <c r="J1046" s="11" t="str">
        <f t="shared" si="11"/>
        <v>1900-01</v>
      </c>
      <c r="K1046" s="11"/>
      <c r="L1046" s="11"/>
      <c r="M1046" s="36"/>
    </row>
    <row r="1047" spans="7:13" ht="15.75" customHeight="1" x14ac:dyDescent="0.2">
      <c r="G1047" s="34">
        <f>'Black (Cleaned)'!G1046</f>
        <v>44725.792365584683</v>
      </c>
      <c r="H1047" s="27">
        <f>'Black (Cleaned)'!Q1046</f>
        <v>2300</v>
      </c>
      <c r="I1047" s="11" t="str">
        <f t="shared" si="10"/>
        <v>2022-06</v>
      </c>
      <c r="J1047" s="11" t="str">
        <f t="shared" si="11"/>
        <v>1900-01</v>
      </c>
      <c r="K1047" s="11"/>
      <c r="L1047" s="11"/>
      <c r="M1047" s="36"/>
    </row>
    <row r="1048" spans="7:13" ht="15.75" customHeight="1" x14ac:dyDescent="0.2">
      <c r="G1048" s="34">
        <f>'Black (Cleaned)'!G1047</f>
        <v>44725.201484206002</v>
      </c>
      <c r="H1048" s="27">
        <f>'Black (Cleaned)'!Q1047</f>
        <v>2558</v>
      </c>
      <c r="I1048" s="11" t="str">
        <f t="shared" si="10"/>
        <v>2022-06</v>
      </c>
      <c r="J1048" s="11" t="str">
        <f t="shared" si="11"/>
        <v>1900-01</v>
      </c>
      <c r="K1048" s="11"/>
      <c r="L1048" s="11"/>
      <c r="M1048" s="36"/>
    </row>
    <row r="1049" spans="7:13" ht="15.75" customHeight="1" x14ac:dyDescent="0.2">
      <c r="G1049" s="34">
        <f>'Black (Cleaned)'!G1048</f>
        <v>44722.794396960104</v>
      </c>
      <c r="H1049" s="27">
        <f>'Black (Cleaned)'!Q1048</f>
        <v>2849</v>
      </c>
      <c r="I1049" s="11" t="str">
        <f t="shared" si="10"/>
        <v>2022-06</v>
      </c>
      <c r="J1049" s="11" t="str">
        <f t="shared" si="11"/>
        <v>1900-01</v>
      </c>
      <c r="K1049" s="11"/>
      <c r="L1049" s="11"/>
      <c r="M1049" s="36"/>
    </row>
    <row r="1050" spans="7:13" ht="15.75" customHeight="1" x14ac:dyDescent="0.2">
      <c r="G1050" s="34">
        <f>'Black (Cleaned)'!G1049</f>
        <v>44722.189540029307</v>
      </c>
      <c r="H1050" s="27">
        <f>'Black (Cleaned)'!Q1049</f>
        <v>2329</v>
      </c>
      <c r="I1050" s="11" t="str">
        <f t="shared" si="10"/>
        <v>2022-06</v>
      </c>
      <c r="J1050" s="11" t="str">
        <f t="shared" si="11"/>
        <v>1900-01</v>
      </c>
      <c r="K1050" s="11"/>
      <c r="L1050" s="11"/>
      <c r="M1050" s="36"/>
    </row>
    <row r="1051" spans="7:13" ht="15.75" customHeight="1" x14ac:dyDescent="0.2">
      <c r="G1051" s="34">
        <f>'Black (Cleaned)'!G1050</f>
        <v>44721.660357621266</v>
      </c>
      <c r="H1051" s="27">
        <f>'Black (Cleaned)'!Q1050</f>
        <v>2371</v>
      </c>
      <c r="I1051" s="11" t="str">
        <f t="shared" si="10"/>
        <v>2022-06</v>
      </c>
      <c r="J1051" s="11" t="str">
        <f t="shared" si="11"/>
        <v>1900-01</v>
      </c>
      <c r="K1051" s="11"/>
      <c r="L1051" s="11"/>
      <c r="M1051" s="36"/>
    </row>
    <row r="1052" spans="7:13" ht="15.75" customHeight="1" x14ac:dyDescent="0.2">
      <c r="G1052" s="34">
        <f>'Black (Cleaned)'!G1051</f>
        <v>44721.10666792214</v>
      </c>
      <c r="H1052" s="27">
        <f>'Black (Cleaned)'!Q1051</f>
        <v>2386</v>
      </c>
      <c r="I1052" s="11" t="str">
        <f t="shared" si="10"/>
        <v>2022-06</v>
      </c>
      <c r="J1052" s="11" t="str">
        <f t="shared" si="11"/>
        <v>1900-01</v>
      </c>
      <c r="K1052" s="11"/>
      <c r="L1052" s="11"/>
      <c r="M1052" s="36"/>
    </row>
    <row r="1053" spans="7:13" ht="15.75" customHeight="1" x14ac:dyDescent="0.2">
      <c r="G1053" s="34">
        <f>'Black (Cleaned)'!G1052</f>
        <v>44720.56700917078</v>
      </c>
      <c r="H1053" s="27">
        <f>'Black (Cleaned)'!Q1052</f>
        <v>2700</v>
      </c>
      <c r="I1053" s="11" t="str">
        <f t="shared" si="10"/>
        <v>2022-06</v>
      </c>
      <c r="J1053" s="11" t="str">
        <f t="shared" si="11"/>
        <v>1900-01</v>
      </c>
      <c r="K1053" s="11"/>
      <c r="L1053" s="11"/>
      <c r="M1053" s="36"/>
    </row>
    <row r="1054" spans="7:13" ht="15.75" customHeight="1" x14ac:dyDescent="0.2">
      <c r="G1054" s="34">
        <f>'Black (Cleaned)'!G1053</f>
        <v>44719.983169930463</v>
      </c>
      <c r="H1054" s="27">
        <f>'Black (Cleaned)'!Q1053</f>
        <v>2782</v>
      </c>
      <c r="I1054" s="11" t="str">
        <f t="shared" si="10"/>
        <v>2022-06</v>
      </c>
      <c r="J1054" s="11" t="str">
        <f t="shared" si="11"/>
        <v>1900-01</v>
      </c>
      <c r="K1054" s="11"/>
      <c r="L1054" s="11"/>
      <c r="M1054" s="36"/>
    </row>
    <row r="1055" spans="7:13" ht="15.75" customHeight="1" x14ac:dyDescent="0.2">
      <c r="G1055" s="34">
        <f>'Black (Cleaned)'!G1054</f>
        <v>44719.410197675657</v>
      </c>
      <c r="H1055" s="27">
        <f>'Black (Cleaned)'!Q1054</f>
        <v>2580</v>
      </c>
      <c r="I1055" s="11" t="str">
        <f t="shared" si="10"/>
        <v>2022-06</v>
      </c>
      <c r="J1055" s="11" t="str">
        <f t="shared" si="11"/>
        <v>1900-01</v>
      </c>
      <c r="K1055" s="11"/>
      <c r="L1055" s="11"/>
      <c r="M1055" s="36"/>
    </row>
    <row r="1056" spans="7:13" ht="15.75" customHeight="1" x14ac:dyDescent="0.2">
      <c r="G1056" s="34">
        <f>'Black (Cleaned)'!G1055</f>
        <v>44718.797866066219</v>
      </c>
      <c r="H1056" s="27">
        <f>'Black (Cleaned)'!Q1055</f>
        <v>2493</v>
      </c>
      <c r="I1056" s="11" t="str">
        <f t="shared" si="10"/>
        <v>2022-06</v>
      </c>
      <c r="J1056" s="11" t="str">
        <f t="shared" si="11"/>
        <v>1900-01</v>
      </c>
      <c r="K1056" s="11"/>
      <c r="L1056" s="11"/>
      <c r="M1056" s="36"/>
    </row>
    <row r="1057" spans="7:13" ht="15.75" customHeight="1" x14ac:dyDescent="0.2">
      <c r="G1057" s="34">
        <f>'Black (Cleaned)'!G1056</f>
        <v>44718.255198499741</v>
      </c>
      <c r="H1057" s="27">
        <f>'Black (Cleaned)'!Q1056</f>
        <v>2837</v>
      </c>
      <c r="I1057" s="11" t="str">
        <f t="shared" si="10"/>
        <v>2022-06</v>
      </c>
      <c r="J1057" s="11" t="str">
        <f t="shared" si="11"/>
        <v>1900-01</v>
      </c>
      <c r="K1057" s="11"/>
      <c r="L1057" s="11"/>
      <c r="M1057" s="36"/>
    </row>
    <row r="1058" spans="7:13" ht="15.75" customHeight="1" x14ac:dyDescent="0.2">
      <c r="G1058" s="34">
        <f>'Black (Cleaned)'!G1057</f>
        <v>44715.995050163932</v>
      </c>
      <c r="H1058" s="27">
        <f>'Black (Cleaned)'!Q1057</f>
        <v>2614</v>
      </c>
      <c r="I1058" s="11" t="str">
        <f t="shared" si="10"/>
        <v>2022-06</v>
      </c>
      <c r="J1058" s="11" t="str">
        <f t="shared" si="11"/>
        <v>1900-01</v>
      </c>
      <c r="K1058" s="11"/>
      <c r="L1058" s="11"/>
      <c r="M1058" s="36"/>
    </row>
    <row r="1059" spans="7:13" ht="15.75" customHeight="1" x14ac:dyDescent="0.2">
      <c r="G1059" s="34">
        <f>'Black (Cleaned)'!G1058</f>
        <v>44715.464720143937</v>
      </c>
      <c r="H1059" s="27">
        <f>'Black (Cleaned)'!Q1058</f>
        <v>2337</v>
      </c>
      <c r="I1059" s="11" t="str">
        <f t="shared" si="10"/>
        <v>2022-06</v>
      </c>
      <c r="J1059" s="11" t="str">
        <f t="shared" si="11"/>
        <v>1900-01</v>
      </c>
      <c r="K1059" s="11"/>
      <c r="L1059" s="11"/>
      <c r="M1059" s="36"/>
    </row>
    <row r="1060" spans="7:13" ht="15.75" customHeight="1" x14ac:dyDescent="0.2">
      <c r="G1060" s="34">
        <f>'Black (Cleaned)'!G1059</f>
        <v>44714.899831664297</v>
      </c>
      <c r="H1060" s="27">
        <f>'Black (Cleaned)'!Q1059</f>
        <v>2613</v>
      </c>
      <c r="I1060" s="11" t="str">
        <f t="shared" si="10"/>
        <v>2022-06</v>
      </c>
      <c r="J1060" s="11" t="str">
        <f t="shared" si="11"/>
        <v>1900-01</v>
      </c>
      <c r="K1060" s="11"/>
      <c r="L1060" s="11"/>
      <c r="M1060" s="36"/>
    </row>
    <row r="1061" spans="7:13" ht="15.75" customHeight="1" x14ac:dyDescent="0.2">
      <c r="G1061" s="34">
        <f>'Black (Cleaned)'!G1060</f>
        <v>44714.310769943928</v>
      </c>
      <c r="H1061" s="27">
        <f>'Black (Cleaned)'!Q1060</f>
        <v>2559</v>
      </c>
      <c r="I1061" s="11" t="str">
        <f t="shared" si="10"/>
        <v>2022-06</v>
      </c>
      <c r="J1061" s="11" t="str">
        <f t="shared" si="11"/>
        <v>1900-01</v>
      </c>
      <c r="K1061" s="11"/>
      <c r="L1061" s="11"/>
      <c r="M1061" s="36"/>
    </row>
    <row r="1062" spans="7:13" ht="15.75" customHeight="1" x14ac:dyDescent="0.2">
      <c r="G1062" s="34">
        <f>'Black (Cleaned)'!G1061</f>
        <v>44713.714776723842</v>
      </c>
      <c r="H1062" s="27">
        <f>'Black (Cleaned)'!Q1061</f>
        <v>2398</v>
      </c>
      <c r="I1062" s="11" t="str">
        <f t="shared" si="10"/>
        <v>2022-06</v>
      </c>
      <c r="J1062" s="11" t="str">
        <f t="shared" si="11"/>
        <v>1900-01</v>
      </c>
      <c r="K1062" s="11"/>
      <c r="L1062" s="11"/>
      <c r="M1062" s="36"/>
    </row>
    <row r="1063" spans="7:13" ht="15.75" customHeight="1" x14ac:dyDescent="0.2">
      <c r="G1063" s="34">
        <f>'Black (Cleaned)'!G1062</f>
        <v>44713.173235686998</v>
      </c>
      <c r="H1063" s="27">
        <f>'Black (Cleaned)'!Q1062</f>
        <v>2283</v>
      </c>
      <c r="I1063" s="11" t="str">
        <f t="shared" si="10"/>
        <v>2022-06</v>
      </c>
      <c r="J1063" s="11" t="str">
        <f t="shared" si="11"/>
        <v>1900-01</v>
      </c>
      <c r="K1063" s="11"/>
      <c r="L1063" s="11"/>
      <c r="M1063" s="36"/>
    </row>
    <row r="1064" spans="7:13" ht="15.75" customHeight="1" x14ac:dyDescent="0.2">
      <c r="G1064" s="34">
        <f>'Black (Cleaned)'!G1063</f>
        <v>44712.567257851762</v>
      </c>
      <c r="H1064" s="27">
        <f>'Black (Cleaned)'!Q1063</f>
        <v>2361</v>
      </c>
      <c r="I1064" s="11" t="str">
        <f t="shared" si="10"/>
        <v>2022-05</v>
      </c>
      <c r="J1064" s="11" t="str">
        <f t="shared" si="11"/>
        <v>1900-01</v>
      </c>
      <c r="K1064" s="11"/>
      <c r="L1064" s="11"/>
      <c r="M1064" s="36"/>
    </row>
    <row r="1065" spans="7:13" ht="15.75" customHeight="1" x14ac:dyDescent="0.2">
      <c r="G1065" s="34">
        <f>'Black (Cleaned)'!G1064</f>
        <v>44711.966956372256</v>
      </c>
      <c r="H1065" s="27">
        <f>'Black (Cleaned)'!Q1064</f>
        <v>2695</v>
      </c>
      <c r="I1065" s="11" t="str">
        <f t="shared" si="10"/>
        <v>2022-05</v>
      </c>
      <c r="J1065" s="11" t="str">
        <f t="shared" si="11"/>
        <v>1900-01</v>
      </c>
      <c r="K1065" s="11"/>
      <c r="L1065" s="11"/>
      <c r="M1065" s="36"/>
    </row>
    <row r="1066" spans="7:13" ht="15.75" customHeight="1" x14ac:dyDescent="0.2">
      <c r="G1066" s="34">
        <f>'Black (Cleaned)'!G1065</f>
        <v>44711.432877103645</v>
      </c>
      <c r="H1066" s="27">
        <f>'Black (Cleaned)'!Q1065</f>
        <v>2480</v>
      </c>
      <c r="I1066" s="11" t="str">
        <f t="shared" si="10"/>
        <v>2022-05</v>
      </c>
      <c r="J1066" s="11" t="str">
        <f t="shared" si="11"/>
        <v>1900-01</v>
      </c>
      <c r="K1066" s="11"/>
      <c r="L1066" s="11"/>
      <c r="M1066" s="36"/>
    </row>
    <row r="1067" spans="7:13" ht="15.75" customHeight="1" x14ac:dyDescent="0.2">
      <c r="G1067" s="34">
        <f>'Black (Cleaned)'!G1066</f>
        <v>44708.496625765169</v>
      </c>
      <c r="H1067" s="27">
        <f>'Black (Cleaned)'!Q1066</f>
        <v>2236</v>
      </c>
      <c r="I1067" s="11" t="str">
        <f t="shared" si="10"/>
        <v>2022-05</v>
      </c>
      <c r="J1067" s="11" t="str">
        <f t="shared" si="11"/>
        <v>1900-01</v>
      </c>
      <c r="K1067" s="11"/>
      <c r="L1067" s="11"/>
      <c r="M1067" s="36"/>
    </row>
    <row r="1068" spans="7:13" ht="15.75" customHeight="1" x14ac:dyDescent="0.2">
      <c r="G1068" s="34">
        <f>'Black (Cleaned)'!G1067</f>
        <v>44707.945321668099</v>
      </c>
      <c r="H1068" s="27">
        <f>'Black (Cleaned)'!Q1067</f>
        <v>2451</v>
      </c>
      <c r="I1068" s="11" t="str">
        <f t="shared" si="10"/>
        <v>2022-05</v>
      </c>
      <c r="J1068" s="11" t="str">
        <f t="shared" si="11"/>
        <v>1900-01</v>
      </c>
      <c r="K1068" s="11"/>
      <c r="L1068" s="11"/>
      <c r="M1068" s="36"/>
    </row>
    <row r="1069" spans="7:13" ht="15.75" customHeight="1" x14ac:dyDescent="0.2">
      <c r="G1069" s="34">
        <f>'Black (Cleaned)'!G1068</f>
        <v>44707.370633748978</v>
      </c>
      <c r="H1069" s="27">
        <f>'Black (Cleaned)'!Q1068</f>
        <v>2760</v>
      </c>
      <c r="I1069" s="11" t="str">
        <f t="shared" si="10"/>
        <v>2022-05</v>
      </c>
      <c r="J1069" s="11" t="str">
        <f t="shared" si="11"/>
        <v>1900-01</v>
      </c>
      <c r="K1069" s="11"/>
      <c r="L1069" s="11"/>
      <c r="M1069" s="36"/>
    </row>
    <row r="1070" spans="7:13" ht="15.75" customHeight="1" x14ac:dyDescent="0.2">
      <c r="G1070" s="34">
        <f>'Black (Cleaned)'!G1069</f>
        <v>44706.835788349781</v>
      </c>
      <c r="H1070" s="27">
        <f>'Black (Cleaned)'!Q1069</f>
        <v>2384</v>
      </c>
      <c r="I1070" s="11" t="str">
        <f t="shared" si="10"/>
        <v>2022-05</v>
      </c>
      <c r="J1070" s="11" t="str">
        <f t="shared" si="11"/>
        <v>1900-01</v>
      </c>
      <c r="K1070" s="11"/>
      <c r="L1070" s="11"/>
      <c r="M1070" s="36"/>
    </row>
    <row r="1071" spans="7:13" ht="15.75" customHeight="1" x14ac:dyDescent="0.2">
      <c r="G1071" s="34">
        <f>'Black (Cleaned)'!G1070</f>
        <v>44706.239062609908</v>
      </c>
      <c r="H1071" s="27">
        <f>'Black (Cleaned)'!Q1070</f>
        <v>2380</v>
      </c>
      <c r="I1071" s="11" t="str">
        <f t="shared" si="10"/>
        <v>2022-05</v>
      </c>
      <c r="J1071" s="11" t="str">
        <f t="shared" si="11"/>
        <v>1900-01</v>
      </c>
      <c r="K1071" s="11"/>
      <c r="L1071" s="11"/>
      <c r="M1071" s="36"/>
    </row>
    <row r="1072" spans="7:13" ht="15.75" customHeight="1" x14ac:dyDescent="0.2">
      <c r="G1072" s="34">
        <f>'Black (Cleaned)'!G1071</f>
        <v>44705.671385326008</v>
      </c>
      <c r="H1072" s="27">
        <f>'Black (Cleaned)'!Q1071</f>
        <v>2600</v>
      </c>
      <c r="I1072" s="11" t="str">
        <f t="shared" si="10"/>
        <v>2022-05</v>
      </c>
      <c r="J1072" s="11" t="str">
        <f t="shared" si="11"/>
        <v>1900-01</v>
      </c>
      <c r="K1072" s="11"/>
      <c r="L1072" s="11"/>
      <c r="M1072" s="36"/>
    </row>
    <row r="1073" spans="7:13" ht="15.75" customHeight="1" x14ac:dyDescent="0.2">
      <c r="G1073" s="34">
        <f>'Black (Cleaned)'!G1072</f>
        <v>44705.141849362328</v>
      </c>
      <c r="H1073" s="27">
        <f>'Black (Cleaned)'!Q1072</f>
        <v>2270</v>
      </c>
      <c r="I1073" s="11" t="str">
        <f t="shared" si="10"/>
        <v>2022-05</v>
      </c>
      <c r="J1073" s="11" t="str">
        <f t="shared" si="11"/>
        <v>1900-01</v>
      </c>
      <c r="K1073" s="11"/>
      <c r="L1073" s="11"/>
      <c r="M1073" s="36"/>
    </row>
    <row r="1074" spans="7:13" ht="15.75" customHeight="1" x14ac:dyDescent="0.2">
      <c r="G1074" s="34">
        <f>'Black (Cleaned)'!G1073</f>
        <v>44704.527731086739</v>
      </c>
      <c r="H1074" s="27">
        <f>'Black (Cleaned)'!Q1073</f>
        <v>2624</v>
      </c>
      <c r="I1074" s="11" t="str">
        <f t="shared" si="10"/>
        <v>2022-05</v>
      </c>
      <c r="J1074" s="11" t="str">
        <f t="shared" si="11"/>
        <v>1900-01</v>
      </c>
      <c r="K1074" s="11"/>
      <c r="L1074" s="11"/>
      <c r="M1074" s="36"/>
    </row>
    <row r="1075" spans="7:13" ht="15.75" customHeight="1" x14ac:dyDescent="0.2">
      <c r="G1075" s="34">
        <f>'Black (Cleaned)'!G1074</f>
        <v>44701.649967091485</v>
      </c>
      <c r="H1075" s="27">
        <f>'Black (Cleaned)'!Q1074</f>
        <v>2555</v>
      </c>
      <c r="I1075" s="11" t="str">
        <f t="shared" si="10"/>
        <v>2022-05</v>
      </c>
      <c r="J1075" s="11" t="str">
        <f t="shared" si="11"/>
        <v>1900-01</v>
      </c>
      <c r="K1075" s="11"/>
      <c r="L1075" s="11"/>
      <c r="M1075" s="36"/>
    </row>
    <row r="1076" spans="7:13" ht="15.75" customHeight="1" x14ac:dyDescent="0.2">
      <c r="G1076" s="34">
        <f>'Black (Cleaned)'!G1075</f>
        <v>44701.097485478786</v>
      </c>
      <c r="H1076" s="27">
        <f>'Black (Cleaned)'!Q1075</f>
        <v>2745</v>
      </c>
      <c r="I1076" s="11" t="str">
        <f t="shared" si="10"/>
        <v>2022-05</v>
      </c>
      <c r="J1076" s="11" t="str">
        <f t="shared" si="11"/>
        <v>1900-01</v>
      </c>
      <c r="K1076" s="11"/>
      <c r="L1076" s="11"/>
      <c r="M1076" s="36"/>
    </row>
    <row r="1077" spans="7:13" ht="15.75" customHeight="1" x14ac:dyDescent="0.2">
      <c r="G1077" s="34">
        <f>'Black (Cleaned)'!G1076</f>
        <v>44700.487274114123</v>
      </c>
      <c r="H1077" s="27">
        <f>'Black (Cleaned)'!Q1076</f>
        <v>2538</v>
      </c>
      <c r="I1077" s="11" t="str">
        <f t="shared" si="10"/>
        <v>2022-05</v>
      </c>
      <c r="J1077" s="11" t="str">
        <f t="shared" si="11"/>
        <v>1900-01</v>
      </c>
      <c r="K1077" s="11"/>
      <c r="L1077" s="11"/>
      <c r="M1077" s="36"/>
    </row>
    <row r="1078" spans="7:13" ht="15.75" customHeight="1" x14ac:dyDescent="0.2">
      <c r="G1078" s="34">
        <f>'Black (Cleaned)'!G1077</f>
        <v>44699.914643225966</v>
      </c>
      <c r="H1078" s="27">
        <f>'Black (Cleaned)'!Q1077</f>
        <v>2469</v>
      </c>
      <c r="I1078" s="11" t="str">
        <f t="shared" si="10"/>
        <v>2022-05</v>
      </c>
      <c r="J1078" s="11" t="str">
        <f t="shared" si="11"/>
        <v>1900-01</v>
      </c>
      <c r="K1078" s="11"/>
      <c r="L1078" s="11"/>
      <c r="M1078" s="36"/>
    </row>
    <row r="1079" spans="7:13" ht="15.75" customHeight="1" x14ac:dyDescent="0.2">
      <c r="G1079" s="34">
        <f>'Black (Cleaned)'!G1078</f>
        <v>44699.34523209693</v>
      </c>
      <c r="H1079" s="27">
        <f>'Black (Cleaned)'!Q1078</f>
        <v>2709</v>
      </c>
      <c r="I1079" s="11" t="str">
        <f t="shared" si="10"/>
        <v>2022-05</v>
      </c>
      <c r="J1079" s="11" t="str">
        <f t="shared" si="11"/>
        <v>1900-01</v>
      </c>
      <c r="K1079" s="11"/>
      <c r="L1079" s="11"/>
      <c r="M1079" s="36"/>
    </row>
    <row r="1080" spans="7:13" ht="15.75" customHeight="1" x14ac:dyDescent="0.2">
      <c r="G1080" s="34">
        <f>'Black (Cleaned)'!G1079</f>
        <v>44698.778234894467</v>
      </c>
      <c r="H1080" s="27">
        <f>'Black (Cleaned)'!Q1079</f>
        <v>2601</v>
      </c>
      <c r="I1080" s="11" t="str">
        <f t="shared" si="10"/>
        <v>2022-05</v>
      </c>
      <c r="J1080" s="11" t="str">
        <f t="shared" si="11"/>
        <v>1900-01</v>
      </c>
      <c r="K1080" s="11"/>
      <c r="L1080" s="11"/>
      <c r="M1080" s="36"/>
    </row>
    <row r="1081" spans="7:13" ht="15.75" customHeight="1" x14ac:dyDescent="0.2">
      <c r="G1081" s="34">
        <f>'Black (Cleaned)'!G1080</f>
        <v>44698.202190190466</v>
      </c>
      <c r="H1081" s="27">
        <f>'Black (Cleaned)'!Q1080</f>
        <v>2362</v>
      </c>
      <c r="I1081" s="11" t="str">
        <f t="shared" si="10"/>
        <v>2022-05</v>
      </c>
      <c r="J1081" s="11" t="str">
        <f t="shared" si="11"/>
        <v>1900-01</v>
      </c>
      <c r="K1081" s="11"/>
      <c r="L1081" s="11"/>
      <c r="M1081" s="36"/>
    </row>
    <row r="1082" spans="7:13" ht="15.75" customHeight="1" x14ac:dyDescent="0.2">
      <c r="G1082" s="34">
        <f>'Black (Cleaned)'!G1081</f>
        <v>44697.652769980843</v>
      </c>
      <c r="H1082" s="27">
        <f>'Black (Cleaned)'!Q1081</f>
        <v>2766</v>
      </c>
      <c r="I1082" s="11" t="str">
        <f t="shared" si="10"/>
        <v>2022-05</v>
      </c>
      <c r="J1082" s="11" t="str">
        <f t="shared" si="11"/>
        <v>1900-01</v>
      </c>
      <c r="K1082" s="11"/>
      <c r="L1082" s="11"/>
      <c r="M1082" s="36"/>
    </row>
    <row r="1083" spans="7:13" ht="15.75" customHeight="1" x14ac:dyDescent="0.2">
      <c r="G1083" s="34">
        <f>'Black (Cleaned)'!G1082</f>
        <v>44697.039731943427</v>
      </c>
      <c r="H1083" s="27">
        <f>'Black (Cleaned)'!Q1082</f>
        <v>2710</v>
      </c>
      <c r="I1083" s="11" t="str">
        <f t="shared" si="10"/>
        <v>2022-05</v>
      </c>
      <c r="J1083" s="11" t="str">
        <f t="shared" si="11"/>
        <v>1900-01</v>
      </c>
      <c r="K1083" s="11"/>
      <c r="L1083" s="11"/>
      <c r="M1083" s="36"/>
    </row>
    <row r="1084" spans="7:13" ht="15.75" customHeight="1" x14ac:dyDescent="0.2">
      <c r="G1084" s="34">
        <f>'Black (Cleaned)'!G1083</f>
        <v>44694.776582062419</v>
      </c>
      <c r="H1084" s="27">
        <f>'Black (Cleaned)'!Q1083</f>
        <v>2614</v>
      </c>
      <c r="I1084" s="11" t="str">
        <f t="shared" si="10"/>
        <v>2022-05</v>
      </c>
      <c r="J1084" s="11" t="str">
        <f t="shared" si="11"/>
        <v>1900-01</v>
      </c>
      <c r="K1084" s="11"/>
      <c r="L1084" s="11"/>
      <c r="M1084" s="36"/>
    </row>
    <row r="1085" spans="7:13" ht="15.75" customHeight="1" x14ac:dyDescent="0.2">
      <c r="G1085" s="34">
        <f>'Black (Cleaned)'!G1084</f>
        <v>44694.163545672956</v>
      </c>
      <c r="H1085" s="27">
        <f>'Black (Cleaned)'!Q1084</f>
        <v>2681</v>
      </c>
      <c r="I1085" s="11" t="str">
        <f t="shared" si="10"/>
        <v>2022-05</v>
      </c>
      <c r="J1085" s="11" t="str">
        <f t="shared" si="11"/>
        <v>1900-01</v>
      </c>
      <c r="K1085" s="11"/>
      <c r="L1085" s="11"/>
      <c r="M1085" s="36"/>
    </row>
    <row r="1086" spans="7:13" ht="15.75" customHeight="1" x14ac:dyDescent="0.2">
      <c r="G1086" s="34">
        <f>'Black (Cleaned)'!G1085</f>
        <v>44693.583212600206</v>
      </c>
      <c r="H1086" s="27">
        <f>'Black (Cleaned)'!Q1085</f>
        <v>2738</v>
      </c>
      <c r="I1086" s="11" t="str">
        <f t="shared" si="10"/>
        <v>2022-05</v>
      </c>
      <c r="J1086" s="11" t="str">
        <f t="shared" si="11"/>
        <v>1900-01</v>
      </c>
      <c r="K1086" s="11"/>
      <c r="L1086" s="11"/>
      <c r="M1086" s="36"/>
    </row>
    <row r="1087" spans="7:13" ht="15.75" customHeight="1" x14ac:dyDescent="0.2">
      <c r="G1087" s="34">
        <f>'Black (Cleaned)'!G1086</f>
        <v>44693.036532208214</v>
      </c>
      <c r="H1087" s="27">
        <f>'Black (Cleaned)'!Q1086</f>
        <v>2222</v>
      </c>
      <c r="I1087" s="11" t="str">
        <f t="shared" si="10"/>
        <v>2022-05</v>
      </c>
      <c r="J1087" s="11" t="str">
        <f t="shared" si="11"/>
        <v>1900-01</v>
      </c>
      <c r="K1087" s="11"/>
      <c r="L1087" s="11"/>
      <c r="M1087" s="36"/>
    </row>
    <row r="1088" spans="7:13" ht="15.75" customHeight="1" x14ac:dyDescent="0.2">
      <c r="G1088" s="34">
        <f>'Black (Cleaned)'!G1087</f>
        <v>44692.427273725807</v>
      </c>
      <c r="H1088" s="27">
        <f>'Black (Cleaned)'!Q1087</f>
        <v>2549</v>
      </c>
      <c r="I1088" s="11" t="str">
        <f t="shared" si="10"/>
        <v>2022-05</v>
      </c>
      <c r="J1088" s="11" t="str">
        <f t="shared" si="11"/>
        <v>1900-01</v>
      </c>
      <c r="K1088" s="11"/>
      <c r="L1088" s="11"/>
      <c r="M1088" s="36"/>
    </row>
    <row r="1089" spans="7:13" ht="15.75" customHeight="1" x14ac:dyDescent="0.2">
      <c r="G1089" s="34">
        <f>'Black (Cleaned)'!G1088</f>
        <v>44691.855194953627</v>
      </c>
      <c r="H1089" s="27">
        <f>'Black (Cleaned)'!Q1088</f>
        <v>2757</v>
      </c>
      <c r="I1089" s="11" t="str">
        <f t="shared" si="10"/>
        <v>2022-05</v>
      </c>
      <c r="J1089" s="11" t="str">
        <f t="shared" si="11"/>
        <v>1900-01</v>
      </c>
      <c r="K1089" s="11"/>
      <c r="L1089" s="11"/>
      <c r="M1089" s="36"/>
    </row>
    <row r="1090" spans="7:13" ht="15.75" customHeight="1" x14ac:dyDescent="0.2">
      <c r="G1090" s="34">
        <f>'Black (Cleaned)'!G1089</f>
        <v>44691.284629539223</v>
      </c>
      <c r="H1090" s="27">
        <f>'Black (Cleaned)'!Q1089</f>
        <v>2466</v>
      </c>
      <c r="I1090" s="11" t="str">
        <f t="shared" si="10"/>
        <v>2022-05</v>
      </c>
      <c r="J1090" s="11" t="str">
        <f t="shared" si="11"/>
        <v>1900-01</v>
      </c>
      <c r="K1090" s="11"/>
      <c r="L1090" s="11"/>
      <c r="M1090" s="36"/>
    </row>
    <row r="1091" spans="7:13" ht="15.75" customHeight="1" x14ac:dyDescent="0.2">
      <c r="G1091" s="34">
        <f>'Black (Cleaned)'!G1090</f>
        <v>44690.687208696407</v>
      </c>
      <c r="H1091" s="27">
        <f>'Black (Cleaned)'!Q1090</f>
        <v>2750</v>
      </c>
      <c r="I1091" s="11" t="str">
        <f t="shared" si="10"/>
        <v>2022-05</v>
      </c>
      <c r="J1091" s="11" t="str">
        <f t="shared" si="11"/>
        <v>1900-01</v>
      </c>
      <c r="K1091" s="11"/>
      <c r="L1091" s="11"/>
      <c r="M1091" s="36"/>
    </row>
    <row r="1092" spans="7:13" ht="15.75" customHeight="1" x14ac:dyDescent="0.2">
      <c r="G1092" s="34">
        <f>'Black (Cleaned)'!G1091</f>
        <v>44690.151523407389</v>
      </c>
      <c r="H1092" s="27">
        <f>'Black (Cleaned)'!Q1091</f>
        <v>2428</v>
      </c>
      <c r="I1092" s="11" t="str">
        <f t="shared" si="10"/>
        <v>2022-05</v>
      </c>
      <c r="J1092" s="11" t="str">
        <f t="shared" si="11"/>
        <v>1900-01</v>
      </c>
      <c r="K1092" s="11"/>
      <c r="L1092" s="11"/>
      <c r="M1092" s="36"/>
    </row>
    <row r="1093" spans="7:13" ht="15.75" customHeight="1" x14ac:dyDescent="0.2">
      <c r="G1093" s="34">
        <f>'Black (Cleaned)'!G1092</f>
        <v>44687.854974547452</v>
      </c>
      <c r="H1093" s="27">
        <f>'Black (Cleaned)'!Q1092</f>
        <v>2219</v>
      </c>
      <c r="I1093" s="11" t="str">
        <f t="shared" si="10"/>
        <v>2022-05</v>
      </c>
      <c r="J1093" s="11" t="str">
        <f t="shared" si="11"/>
        <v>1900-01</v>
      </c>
      <c r="K1093" s="11"/>
      <c r="L1093" s="11"/>
      <c r="M1093" s="36"/>
    </row>
    <row r="1094" spans="7:13" ht="15.75" customHeight="1" x14ac:dyDescent="0.2">
      <c r="G1094" s="34">
        <f>'Black (Cleaned)'!G1093</f>
        <v>44687.254981261707</v>
      </c>
      <c r="H1094" s="27">
        <f>'Black (Cleaned)'!Q1093</f>
        <v>2574</v>
      </c>
      <c r="I1094" s="11" t="str">
        <f t="shared" si="10"/>
        <v>2022-05</v>
      </c>
      <c r="J1094" s="11" t="str">
        <f t="shared" si="11"/>
        <v>1900-01</v>
      </c>
      <c r="K1094" s="11"/>
      <c r="L1094" s="11"/>
      <c r="M1094" s="36"/>
    </row>
    <row r="1095" spans="7:13" ht="15.75" customHeight="1" x14ac:dyDescent="0.2">
      <c r="G1095" s="34">
        <f>'Black (Cleaned)'!G1094</f>
        <v>44686.695268787305</v>
      </c>
      <c r="H1095" s="27">
        <f>'Black (Cleaned)'!Q1094</f>
        <v>2724</v>
      </c>
      <c r="I1095" s="11" t="str">
        <f t="shared" si="10"/>
        <v>2022-05</v>
      </c>
      <c r="J1095" s="11" t="str">
        <f t="shared" si="11"/>
        <v>1900-01</v>
      </c>
      <c r="K1095" s="11"/>
      <c r="L1095" s="11"/>
      <c r="M1095" s="36"/>
    </row>
    <row r="1096" spans="7:13" ht="15.75" customHeight="1" x14ac:dyDescent="0.2">
      <c r="G1096" s="34">
        <f>'Black (Cleaned)'!G1095</f>
        <v>44686.113684288684</v>
      </c>
      <c r="H1096" s="27">
        <f>'Black (Cleaned)'!Q1095</f>
        <v>2546</v>
      </c>
      <c r="I1096" s="11" t="str">
        <f t="shared" si="10"/>
        <v>2022-05</v>
      </c>
      <c r="J1096" s="11" t="str">
        <f t="shared" si="11"/>
        <v>1900-01</v>
      </c>
      <c r="K1096" s="11"/>
      <c r="L1096" s="11"/>
      <c r="M1096" s="36"/>
    </row>
    <row r="1097" spans="7:13" ht="15.75" customHeight="1" x14ac:dyDescent="0.2">
      <c r="G1097" s="34">
        <f>'Black (Cleaned)'!G1096</f>
        <v>44685.551793143757</v>
      </c>
      <c r="H1097" s="27">
        <f>'Black (Cleaned)'!Q1096</f>
        <v>2592</v>
      </c>
      <c r="I1097" s="11" t="str">
        <f t="shared" si="10"/>
        <v>2022-05</v>
      </c>
      <c r="J1097" s="11" t="str">
        <f t="shared" si="11"/>
        <v>1900-01</v>
      </c>
      <c r="K1097" s="11"/>
      <c r="L1097" s="11"/>
      <c r="M1097" s="36"/>
    </row>
    <row r="1098" spans="7:13" ht="15.75" customHeight="1" x14ac:dyDescent="0.2">
      <c r="G1098" s="34">
        <f>'Black (Cleaned)'!G1097</f>
        <v>44684.981969584434</v>
      </c>
      <c r="H1098" s="27">
        <f>'Black (Cleaned)'!Q1097</f>
        <v>2582</v>
      </c>
      <c r="I1098" s="11" t="str">
        <f t="shared" si="10"/>
        <v>2022-05</v>
      </c>
      <c r="J1098" s="11" t="str">
        <f t="shared" si="11"/>
        <v>1900-01</v>
      </c>
      <c r="K1098" s="11"/>
      <c r="L1098" s="11"/>
      <c r="M1098" s="36"/>
    </row>
    <row r="1099" spans="7:13" ht="15.75" customHeight="1" x14ac:dyDescent="0.2">
      <c r="G1099" s="34">
        <f>'Black (Cleaned)'!G1098</f>
        <v>44684.444502646526</v>
      </c>
      <c r="H1099" s="27">
        <f>'Black (Cleaned)'!Q1098</f>
        <v>2474</v>
      </c>
      <c r="I1099" s="11" t="str">
        <f t="shared" si="10"/>
        <v>2022-05</v>
      </c>
      <c r="J1099" s="11" t="str">
        <f t="shared" si="11"/>
        <v>1900-01</v>
      </c>
      <c r="K1099" s="11"/>
      <c r="L1099" s="11"/>
      <c r="M1099" s="36"/>
    </row>
    <row r="1100" spans="7:13" ht="15.75" customHeight="1" x14ac:dyDescent="0.2">
      <c r="G1100" s="34">
        <f>'Black (Cleaned)'!G1099</f>
        <v>44683.884206132127</v>
      </c>
      <c r="H1100" s="27">
        <f>'Black (Cleaned)'!Q1099</f>
        <v>2677</v>
      </c>
      <c r="I1100" s="11" t="str">
        <f t="shared" si="10"/>
        <v>2022-05</v>
      </c>
      <c r="J1100" s="11" t="str">
        <f t="shared" si="11"/>
        <v>1900-01</v>
      </c>
      <c r="K1100" s="11"/>
      <c r="L1100" s="11"/>
      <c r="M1100" s="36"/>
    </row>
    <row r="1101" spans="7:13" ht="15.75" customHeight="1" x14ac:dyDescent="0.2">
      <c r="G1101" s="34">
        <f>'Black (Cleaned)'!G1100</f>
        <v>44683.313921111869</v>
      </c>
      <c r="H1101" s="27">
        <f>'Black (Cleaned)'!Q1100</f>
        <v>2446</v>
      </c>
      <c r="I1101" s="11" t="str">
        <f t="shared" si="10"/>
        <v>2022-05</v>
      </c>
      <c r="J1101" s="11" t="str">
        <f t="shared" si="11"/>
        <v>1900-01</v>
      </c>
      <c r="K1101" s="11"/>
      <c r="L1101" s="11"/>
      <c r="M1101" s="36"/>
    </row>
    <row r="1102" spans="7:13" ht="15.75" customHeight="1" x14ac:dyDescent="0.2">
      <c r="G1102" s="34">
        <f>'Black (Cleaned)'!G1101</f>
        <v>44680.997134647288</v>
      </c>
      <c r="H1102" s="27">
        <f>'Black (Cleaned)'!Q1101</f>
        <v>2570</v>
      </c>
      <c r="I1102" s="11" t="str">
        <f t="shared" si="10"/>
        <v>2022-04</v>
      </c>
      <c r="J1102" s="11" t="str">
        <f t="shared" si="11"/>
        <v>1900-01</v>
      </c>
      <c r="K1102" s="11"/>
      <c r="L1102" s="11"/>
      <c r="M1102" s="36"/>
    </row>
    <row r="1103" spans="7:13" ht="15.75" customHeight="1" x14ac:dyDescent="0.2">
      <c r="G1103" s="34">
        <f>'Black (Cleaned)'!G1102</f>
        <v>44680.418716458218</v>
      </c>
      <c r="H1103" s="27">
        <f>'Black (Cleaned)'!Q1102</f>
        <v>2551</v>
      </c>
      <c r="I1103" s="11" t="str">
        <f t="shared" si="10"/>
        <v>2022-04</v>
      </c>
      <c r="J1103" s="11" t="str">
        <f t="shared" si="11"/>
        <v>1900-01</v>
      </c>
      <c r="K1103" s="11"/>
      <c r="L1103" s="11"/>
      <c r="M1103" s="36"/>
    </row>
    <row r="1104" spans="7:13" ht="15.75" customHeight="1" x14ac:dyDescent="0.2">
      <c r="G1104" s="34">
        <f>'Black (Cleaned)'!G1103</f>
        <v>44679.839143886267</v>
      </c>
      <c r="H1104" s="27">
        <f>'Black (Cleaned)'!Q1103</f>
        <v>2240</v>
      </c>
      <c r="I1104" s="11" t="str">
        <f t="shared" si="10"/>
        <v>2022-04</v>
      </c>
      <c r="J1104" s="11" t="str">
        <f t="shared" si="11"/>
        <v>1900-01</v>
      </c>
      <c r="K1104" s="11"/>
      <c r="L1104" s="11"/>
      <c r="M1104" s="36"/>
    </row>
    <row r="1105" spans="7:13" ht="15.75" customHeight="1" x14ac:dyDescent="0.2">
      <c r="G1105" s="34">
        <f>'Black (Cleaned)'!G1104</f>
        <v>44679.285480142353</v>
      </c>
      <c r="H1105" s="27">
        <f>'Black (Cleaned)'!Q1104</f>
        <v>2276</v>
      </c>
      <c r="I1105" s="11" t="str">
        <f t="shared" si="10"/>
        <v>2022-04</v>
      </c>
      <c r="J1105" s="11" t="str">
        <f t="shared" si="11"/>
        <v>1900-01</v>
      </c>
      <c r="K1105" s="11"/>
      <c r="L1105" s="11"/>
      <c r="M1105" s="36"/>
    </row>
    <row r="1106" spans="7:13" ht="15.75" customHeight="1" x14ac:dyDescent="0.2">
      <c r="G1106" s="34">
        <f>'Black (Cleaned)'!G1105</f>
        <v>44678.741915473925</v>
      </c>
      <c r="H1106" s="27">
        <f>'Black (Cleaned)'!Q1105</f>
        <v>2270</v>
      </c>
      <c r="I1106" s="11" t="str">
        <f t="shared" si="10"/>
        <v>2022-04</v>
      </c>
      <c r="J1106" s="11" t="str">
        <f t="shared" si="11"/>
        <v>1900-01</v>
      </c>
      <c r="K1106" s="11"/>
      <c r="L1106" s="11"/>
      <c r="M1106" s="36"/>
    </row>
    <row r="1107" spans="7:13" ht="15.75" customHeight="1" x14ac:dyDescent="0.2">
      <c r="G1107" s="34">
        <f>'Black (Cleaned)'!G1106</f>
        <v>44678.202424688236</v>
      </c>
      <c r="H1107" s="27">
        <f>'Black (Cleaned)'!Q1106</f>
        <v>2347</v>
      </c>
      <c r="I1107" s="11" t="str">
        <f t="shared" si="10"/>
        <v>2022-04</v>
      </c>
      <c r="J1107" s="11" t="str">
        <f t="shared" si="11"/>
        <v>1900-01</v>
      </c>
      <c r="K1107" s="11"/>
      <c r="L1107" s="11"/>
      <c r="M1107" s="36"/>
    </row>
    <row r="1108" spans="7:13" ht="15.75" customHeight="1" x14ac:dyDescent="0.2">
      <c r="G1108" s="34">
        <f>'Black (Cleaned)'!G1107</f>
        <v>44677.646134087554</v>
      </c>
      <c r="H1108" s="27">
        <f>'Black (Cleaned)'!Q1107</f>
        <v>2365</v>
      </c>
      <c r="I1108" s="11" t="str">
        <f t="shared" si="10"/>
        <v>2022-04</v>
      </c>
      <c r="J1108" s="11" t="str">
        <f t="shared" si="11"/>
        <v>1900-01</v>
      </c>
      <c r="K1108" s="11"/>
      <c r="L1108" s="11"/>
      <c r="M1108" s="36"/>
    </row>
    <row r="1109" spans="7:13" ht="15.75" customHeight="1" x14ac:dyDescent="0.2">
      <c r="G1109" s="34">
        <f>'Black (Cleaned)'!G1108</f>
        <v>44677.06692191137</v>
      </c>
      <c r="H1109" s="27">
        <f>'Black (Cleaned)'!Q1108</f>
        <v>2542</v>
      </c>
      <c r="I1109" s="11" t="str">
        <f t="shared" si="10"/>
        <v>2022-04</v>
      </c>
      <c r="J1109" s="11" t="str">
        <f t="shared" si="11"/>
        <v>1900-01</v>
      </c>
      <c r="K1109" s="11"/>
      <c r="L1109" s="11"/>
      <c r="M1109" s="36"/>
    </row>
    <row r="1110" spans="7:13" ht="15.75" customHeight="1" x14ac:dyDescent="0.2">
      <c r="G1110" s="34">
        <f>'Black (Cleaned)'!G1109</f>
        <v>44676.525248858154</v>
      </c>
      <c r="H1110" s="27">
        <f>'Black (Cleaned)'!Q1109</f>
        <v>2579</v>
      </c>
      <c r="I1110" s="11" t="str">
        <f t="shared" si="10"/>
        <v>2022-04</v>
      </c>
      <c r="J1110" s="11" t="str">
        <f t="shared" si="11"/>
        <v>1900-01</v>
      </c>
      <c r="K1110" s="11"/>
      <c r="L1110" s="11"/>
      <c r="M1110" s="36"/>
    </row>
    <row r="1111" spans="7:13" ht="15.75" customHeight="1" x14ac:dyDescent="0.2">
      <c r="G1111" s="34">
        <f>'Black (Cleaned)'!G1110</f>
        <v>44673.621459683112</v>
      </c>
      <c r="H1111" s="27">
        <f>'Black (Cleaned)'!Q1110</f>
        <v>2166</v>
      </c>
      <c r="I1111" s="11" t="str">
        <f t="shared" si="10"/>
        <v>2022-04</v>
      </c>
      <c r="J1111" s="11" t="str">
        <f t="shared" si="11"/>
        <v>1900-01</v>
      </c>
      <c r="K1111" s="11"/>
      <c r="L1111" s="11"/>
      <c r="M1111" s="36"/>
    </row>
    <row r="1112" spans="7:13" ht="15.75" customHeight="1" x14ac:dyDescent="0.2">
      <c r="G1112" s="34">
        <f>'Black (Cleaned)'!G1111</f>
        <v>44673.046065436552</v>
      </c>
      <c r="H1112" s="27">
        <f>'Black (Cleaned)'!Q1111</f>
        <v>2174</v>
      </c>
      <c r="I1112" s="11" t="str">
        <f t="shared" si="10"/>
        <v>2022-04</v>
      </c>
      <c r="J1112" s="11" t="str">
        <f t="shared" si="11"/>
        <v>1900-01</v>
      </c>
      <c r="K1112" s="11"/>
      <c r="L1112" s="11"/>
      <c r="M1112" s="36"/>
    </row>
    <row r="1113" spans="7:13" ht="15.75" customHeight="1" x14ac:dyDescent="0.2">
      <c r="G1113" s="34">
        <f>'Black (Cleaned)'!G1112</f>
        <v>44672.431781296458</v>
      </c>
      <c r="H1113" s="27">
        <f>'Black (Cleaned)'!Q1112</f>
        <v>2224</v>
      </c>
      <c r="I1113" s="11" t="str">
        <f t="shared" si="10"/>
        <v>2022-04</v>
      </c>
      <c r="J1113" s="11" t="str">
        <f t="shared" si="11"/>
        <v>1900-01</v>
      </c>
      <c r="K1113" s="11"/>
      <c r="L1113" s="11"/>
      <c r="M1113" s="36"/>
    </row>
    <row r="1114" spans="7:13" ht="15.75" customHeight="1" x14ac:dyDescent="0.2">
      <c r="G1114" s="34">
        <f>'Black (Cleaned)'!G1113</f>
        <v>44671.897792426695</v>
      </c>
      <c r="H1114" s="27">
        <f>'Black (Cleaned)'!Q1113</f>
        <v>2334</v>
      </c>
      <c r="I1114" s="11" t="str">
        <f t="shared" si="10"/>
        <v>2022-04</v>
      </c>
      <c r="J1114" s="11" t="str">
        <f t="shared" si="11"/>
        <v>1900-01</v>
      </c>
      <c r="K1114" s="11"/>
      <c r="L1114" s="11"/>
      <c r="M1114" s="36"/>
    </row>
    <row r="1115" spans="7:13" ht="15.75" customHeight="1" x14ac:dyDescent="0.2">
      <c r="G1115" s="34">
        <f>'Black (Cleaned)'!G1114</f>
        <v>44671.290314101498</v>
      </c>
      <c r="H1115" s="27">
        <f>'Black (Cleaned)'!Q1114</f>
        <v>2101</v>
      </c>
      <c r="I1115" s="11" t="str">
        <f t="shared" si="10"/>
        <v>2022-04</v>
      </c>
      <c r="J1115" s="11" t="str">
        <f t="shared" si="11"/>
        <v>1900-01</v>
      </c>
      <c r="K1115" s="11"/>
      <c r="L1115" s="11"/>
      <c r="M1115" s="36"/>
    </row>
    <row r="1116" spans="7:13" ht="15.75" customHeight="1" x14ac:dyDescent="0.2">
      <c r="G1116" s="34">
        <f>'Black (Cleaned)'!G1115</f>
        <v>44670.706500546054</v>
      </c>
      <c r="H1116" s="27">
        <f>'Black (Cleaned)'!Q1115</f>
        <v>2298</v>
      </c>
      <c r="I1116" s="11" t="str">
        <f t="shared" si="10"/>
        <v>2022-04</v>
      </c>
      <c r="J1116" s="11" t="str">
        <f t="shared" si="11"/>
        <v>1900-01</v>
      </c>
      <c r="K1116" s="11"/>
      <c r="L1116" s="11"/>
      <c r="M1116" s="36"/>
    </row>
    <row r="1117" spans="7:13" ht="15.75" customHeight="1" x14ac:dyDescent="0.2">
      <c r="G1117" s="34">
        <f>'Black (Cleaned)'!G1116</f>
        <v>44670.148512318381</v>
      </c>
      <c r="H1117" s="27">
        <f>'Black (Cleaned)'!Q1116</f>
        <v>2170</v>
      </c>
      <c r="I1117" s="11" t="str">
        <f t="shared" si="10"/>
        <v>2022-04</v>
      </c>
      <c r="J1117" s="11" t="str">
        <f t="shared" si="11"/>
        <v>1900-01</v>
      </c>
      <c r="K1117" s="11"/>
      <c r="L1117" s="11"/>
      <c r="M1117" s="36"/>
    </row>
    <row r="1118" spans="7:13" ht="15.75" customHeight="1" x14ac:dyDescent="0.2">
      <c r="G1118" s="34">
        <f>'Black (Cleaned)'!G1117</f>
        <v>44669.551105693434</v>
      </c>
      <c r="H1118" s="27">
        <f>'Black (Cleaned)'!Q1117</f>
        <v>2212</v>
      </c>
      <c r="I1118" s="11" t="str">
        <f t="shared" si="10"/>
        <v>2022-04</v>
      </c>
      <c r="J1118" s="11" t="str">
        <f t="shared" si="11"/>
        <v>1900-01</v>
      </c>
      <c r="K1118" s="11"/>
      <c r="L1118" s="11"/>
      <c r="M1118" s="36"/>
    </row>
    <row r="1119" spans="7:13" ht="15.75" customHeight="1" x14ac:dyDescent="0.2">
      <c r="G1119" s="34">
        <f>'Black (Cleaned)'!G1118</f>
        <v>44666.670950970532</v>
      </c>
      <c r="H1119" s="27">
        <f>'Black (Cleaned)'!Q1118</f>
        <v>2351</v>
      </c>
      <c r="I1119" s="11" t="str">
        <f t="shared" si="10"/>
        <v>2022-04</v>
      </c>
      <c r="J1119" s="11" t="str">
        <f t="shared" si="11"/>
        <v>1900-01</v>
      </c>
      <c r="K1119" s="11"/>
      <c r="L1119" s="11"/>
      <c r="M1119" s="36"/>
    </row>
    <row r="1120" spans="7:13" ht="15.75" customHeight="1" x14ac:dyDescent="0.2">
      <c r="G1120" s="34">
        <f>'Black (Cleaned)'!G1119</f>
        <v>44666.101353963189</v>
      </c>
      <c r="H1120" s="27">
        <f>'Black (Cleaned)'!Q1119</f>
        <v>2183</v>
      </c>
      <c r="I1120" s="11" t="str">
        <f t="shared" si="10"/>
        <v>2022-04</v>
      </c>
      <c r="J1120" s="11" t="str">
        <f t="shared" si="11"/>
        <v>1900-01</v>
      </c>
      <c r="K1120" s="11"/>
      <c r="L1120" s="11"/>
      <c r="M1120" s="36"/>
    </row>
    <row r="1121" spans="7:13" ht="15.75" customHeight="1" x14ac:dyDescent="0.2">
      <c r="G1121" s="34">
        <f>'Black (Cleaned)'!G1120</f>
        <v>44665.507675772191</v>
      </c>
      <c r="H1121" s="27">
        <f>'Black (Cleaned)'!Q1120</f>
        <v>2288</v>
      </c>
      <c r="I1121" s="11" t="str">
        <f t="shared" si="10"/>
        <v>2022-04</v>
      </c>
      <c r="J1121" s="11" t="str">
        <f t="shared" si="11"/>
        <v>1900-01</v>
      </c>
      <c r="K1121" s="11"/>
      <c r="L1121" s="11"/>
      <c r="M1121" s="36"/>
    </row>
    <row r="1122" spans="7:13" ht="15.75" customHeight="1" x14ac:dyDescent="0.2">
      <c r="G1122" s="34">
        <f>'Black (Cleaned)'!G1121</f>
        <v>44664.911796849236</v>
      </c>
      <c r="H1122" s="27">
        <f>'Black (Cleaned)'!Q1121</f>
        <v>2235</v>
      </c>
      <c r="I1122" s="11" t="str">
        <f t="shared" si="10"/>
        <v>2022-04</v>
      </c>
      <c r="J1122" s="11" t="str">
        <f t="shared" si="11"/>
        <v>1900-01</v>
      </c>
      <c r="K1122" s="11"/>
      <c r="L1122" s="11"/>
      <c r="M1122" s="36"/>
    </row>
    <row r="1123" spans="7:13" ht="15.75" customHeight="1" x14ac:dyDescent="0.2">
      <c r="G1123" s="34">
        <f>'Black (Cleaned)'!G1122</f>
        <v>44664.350828319373</v>
      </c>
      <c r="H1123" s="27">
        <f>'Black (Cleaned)'!Q1122</f>
        <v>2235</v>
      </c>
      <c r="I1123" s="11" t="str">
        <f t="shared" si="10"/>
        <v>2022-04</v>
      </c>
      <c r="J1123" s="11" t="str">
        <f t="shared" si="11"/>
        <v>1900-01</v>
      </c>
      <c r="K1123" s="11"/>
      <c r="L1123" s="11"/>
      <c r="M1123" s="36"/>
    </row>
    <row r="1124" spans="7:13" ht="15.75" customHeight="1" x14ac:dyDescent="0.2">
      <c r="G1124" s="34">
        <f>'Black (Cleaned)'!G1123</f>
        <v>44663.745467546367</v>
      </c>
      <c r="H1124" s="27">
        <f>'Black (Cleaned)'!Q1123</f>
        <v>2524</v>
      </c>
      <c r="I1124" s="11" t="str">
        <f t="shared" si="10"/>
        <v>2022-04</v>
      </c>
      <c r="J1124" s="11" t="str">
        <f t="shared" si="11"/>
        <v>1900-01</v>
      </c>
      <c r="K1124" s="11"/>
      <c r="L1124" s="11"/>
      <c r="M1124" s="36"/>
    </row>
    <row r="1125" spans="7:13" ht="15.75" customHeight="1" x14ac:dyDescent="0.2">
      <c r="G1125" s="34">
        <f>'Black (Cleaned)'!G1124</f>
        <v>44663.168437901761</v>
      </c>
      <c r="H1125" s="27">
        <f>'Black (Cleaned)'!Q1124</f>
        <v>2431</v>
      </c>
      <c r="I1125" s="11" t="str">
        <f t="shared" si="10"/>
        <v>2022-04</v>
      </c>
      <c r="J1125" s="11" t="str">
        <f t="shared" si="11"/>
        <v>1900-01</v>
      </c>
      <c r="K1125" s="11"/>
      <c r="L1125" s="11"/>
      <c r="M1125" s="36"/>
    </row>
    <row r="1126" spans="7:13" ht="15.75" customHeight="1" x14ac:dyDescent="0.2">
      <c r="G1126" s="34">
        <f>'Black (Cleaned)'!G1125</f>
        <v>44662.57749265372</v>
      </c>
      <c r="H1126" s="27">
        <f>'Black (Cleaned)'!Q1125</f>
        <v>2589</v>
      </c>
      <c r="I1126" s="11" t="str">
        <f t="shared" si="10"/>
        <v>2022-04</v>
      </c>
      <c r="J1126" s="11" t="str">
        <f t="shared" si="11"/>
        <v>1900-01</v>
      </c>
      <c r="K1126" s="11"/>
      <c r="L1126" s="11"/>
      <c r="M1126" s="36"/>
    </row>
    <row r="1127" spans="7:13" ht="15.75" customHeight="1" x14ac:dyDescent="0.2">
      <c r="G1127" s="34">
        <f>'Black (Cleaned)'!G1126</f>
        <v>44662.041962843061</v>
      </c>
      <c r="H1127" s="27">
        <f>'Black (Cleaned)'!Q1126</f>
        <v>2325</v>
      </c>
      <c r="I1127" s="11" t="str">
        <f t="shared" si="10"/>
        <v>2022-04</v>
      </c>
      <c r="J1127" s="11" t="str">
        <f t="shared" si="11"/>
        <v>1900-01</v>
      </c>
      <c r="K1127" s="11"/>
      <c r="L1127" s="11"/>
      <c r="M1127" s="36"/>
    </row>
    <row r="1128" spans="7:13" ht="15.75" customHeight="1" x14ac:dyDescent="0.2">
      <c r="G1128" s="34">
        <f>'Black (Cleaned)'!G1127</f>
        <v>44659.770201661857</v>
      </c>
      <c r="H1128" s="27">
        <f>'Black (Cleaned)'!Q1127</f>
        <v>2286</v>
      </c>
      <c r="I1128" s="11" t="str">
        <f t="shared" si="10"/>
        <v>2022-04</v>
      </c>
      <c r="J1128" s="11" t="str">
        <f t="shared" si="11"/>
        <v>1900-01</v>
      </c>
      <c r="K1128" s="11"/>
      <c r="L1128" s="11"/>
      <c r="M1128" s="36"/>
    </row>
    <row r="1129" spans="7:13" ht="15.75" customHeight="1" x14ac:dyDescent="0.2">
      <c r="G1129" s="34">
        <f>'Black (Cleaned)'!G1128</f>
        <v>44659.176312756172</v>
      </c>
      <c r="H1129" s="27">
        <f>'Black (Cleaned)'!Q1128</f>
        <v>2579</v>
      </c>
      <c r="I1129" s="11" t="str">
        <f t="shared" si="10"/>
        <v>2022-04</v>
      </c>
      <c r="J1129" s="11" t="str">
        <f t="shared" si="11"/>
        <v>1900-01</v>
      </c>
      <c r="K1129" s="11"/>
      <c r="L1129" s="11"/>
      <c r="M1129" s="36"/>
    </row>
    <row r="1130" spans="7:13" ht="15.75" customHeight="1" x14ac:dyDescent="0.2">
      <c r="G1130" s="34">
        <f>'Black (Cleaned)'!G1129</f>
        <v>44658.626728597075</v>
      </c>
      <c r="H1130" s="27">
        <f>'Black (Cleaned)'!Q1129</f>
        <v>2628</v>
      </c>
      <c r="I1130" s="11" t="str">
        <f t="shared" si="10"/>
        <v>2022-04</v>
      </c>
      <c r="J1130" s="11" t="str">
        <f t="shared" si="11"/>
        <v>1900-01</v>
      </c>
      <c r="K1130" s="11"/>
      <c r="L1130" s="11"/>
      <c r="M1130" s="36"/>
    </row>
    <row r="1131" spans="7:13" ht="15.75" customHeight="1" x14ac:dyDescent="0.2">
      <c r="G1131" s="34">
        <f>'Black (Cleaned)'!G1130</f>
        <v>44658.09807788617</v>
      </c>
      <c r="H1131" s="27">
        <f>'Black (Cleaned)'!Q1130</f>
        <v>2412</v>
      </c>
      <c r="I1131" s="11" t="str">
        <f t="shared" si="10"/>
        <v>2022-04</v>
      </c>
      <c r="J1131" s="11" t="str">
        <f t="shared" si="11"/>
        <v>1900-01</v>
      </c>
      <c r="K1131" s="11"/>
      <c r="L1131" s="11"/>
      <c r="M1131" s="36"/>
    </row>
    <row r="1132" spans="7:13" ht="15.75" customHeight="1" x14ac:dyDescent="0.2">
      <c r="G1132" s="34">
        <f>'Black (Cleaned)'!G1131</f>
        <v>44657.522594454727</v>
      </c>
      <c r="H1132" s="27">
        <f>'Black (Cleaned)'!Q1131</f>
        <v>2569</v>
      </c>
      <c r="I1132" s="11" t="str">
        <f t="shared" si="10"/>
        <v>2022-04</v>
      </c>
      <c r="J1132" s="11" t="str">
        <f t="shared" si="11"/>
        <v>1900-01</v>
      </c>
      <c r="K1132" s="11"/>
      <c r="L1132" s="11"/>
      <c r="M1132" s="36"/>
    </row>
    <row r="1133" spans="7:13" ht="15.75" customHeight="1" x14ac:dyDescent="0.2">
      <c r="G1133" s="34">
        <f>'Black (Cleaned)'!G1132</f>
        <v>44656.929599568561</v>
      </c>
      <c r="H1133" s="27">
        <f>'Black (Cleaned)'!Q1132</f>
        <v>2775</v>
      </c>
      <c r="I1133" s="11" t="str">
        <f t="shared" si="10"/>
        <v>2022-04</v>
      </c>
      <c r="J1133" s="11" t="str">
        <f t="shared" si="11"/>
        <v>1900-01</v>
      </c>
      <c r="K1133" s="11"/>
      <c r="L1133" s="11"/>
      <c r="M1133" s="36"/>
    </row>
    <row r="1134" spans="7:13" ht="15.75" customHeight="1" x14ac:dyDescent="0.2">
      <c r="G1134" s="34">
        <f>'Black (Cleaned)'!G1133</f>
        <v>44656.396484345627</v>
      </c>
      <c r="H1134" s="27">
        <f>'Black (Cleaned)'!Q1133</f>
        <v>2260</v>
      </c>
      <c r="I1134" s="11" t="str">
        <f t="shared" si="10"/>
        <v>2022-04</v>
      </c>
      <c r="J1134" s="11" t="str">
        <f t="shared" si="11"/>
        <v>1900-01</v>
      </c>
      <c r="K1134" s="11"/>
      <c r="L1134" s="11"/>
      <c r="M1134" s="36"/>
    </row>
    <row r="1135" spans="7:13" ht="15.75" customHeight="1" x14ac:dyDescent="0.2">
      <c r="G1135" s="34">
        <f>'Black (Cleaned)'!G1134</f>
        <v>44655.828365882335</v>
      </c>
      <c r="H1135" s="27">
        <f>'Black (Cleaned)'!Q1134</f>
        <v>2366</v>
      </c>
      <c r="I1135" s="11" t="str">
        <f t="shared" si="10"/>
        <v>2022-04</v>
      </c>
      <c r="J1135" s="11" t="str">
        <f t="shared" si="11"/>
        <v>1900-01</v>
      </c>
      <c r="K1135" s="11"/>
      <c r="L1135" s="11"/>
      <c r="M1135" s="36"/>
    </row>
    <row r="1136" spans="7:13" ht="15.75" customHeight="1" x14ac:dyDescent="0.2">
      <c r="G1136" s="34">
        <f>'Black (Cleaned)'!G1135</f>
        <v>44655.275849230151</v>
      </c>
      <c r="H1136" s="27">
        <f>'Black (Cleaned)'!Q1135</f>
        <v>2769</v>
      </c>
      <c r="I1136" s="11" t="str">
        <f t="shared" si="10"/>
        <v>2022-04</v>
      </c>
      <c r="J1136" s="11" t="str">
        <f t="shared" si="11"/>
        <v>1900-01</v>
      </c>
      <c r="K1136" s="11"/>
      <c r="L1136" s="11"/>
      <c r="M1136" s="36"/>
    </row>
    <row r="1137" spans="7:13" ht="15.75" customHeight="1" x14ac:dyDescent="0.2">
      <c r="G1137" s="34">
        <f>'Black (Cleaned)'!G1136</f>
        <v>44652.956610495843</v>
      </c>
      <c r="H1137" s="27">
        <f>'Black (Cleaned)'!Q1136</f>
        <v>2925</v>
      </c>
      <c r="I1137" s="11" t="str">
        <f t="shared" si="10"/>
        <v>2022-04</v>
      </c>
      <c r="J1137" s="11" t="str">
        <f t="shared" si="11"/>
        <v>1900-01</v>
      </c>
      <c r="K1137" s="11"/>
      <c r="L1137" s="11"/>
      <c r="M1137" s="36"/>
    </row>
    <row r="1138" spans="7:13" ht="15.75" customHeight="1" x14ac:dyDescent="0.2">
      <c r="G1138" s="34">
        <f>'Black (Cleaned)'!G1137</f>
        <v>44652.421812148059</v>
      </c>
      <c r="H1138" s="27">
        <f>'Black (Cleaned)'!Q1137</f>
        <v>2529</v>
      </c>
      <c r="I1138" s="11" t="str">
        <f t="shared" si="10"/>
        <v>2022-04</v>
      </c>
      <c r="J1138" s="11" t="str">
        <f t="shared" si="11"/>
        <v>1900-01</v>
      </c>
      <c r="K1138" s="11"/>
      <c r="L1138" s="11"/>
      <c r="M1138" s="36"/>
    </row>
    <row r="1139" spans="7:13" ht="15.75" customHeight="1" x14ac:dyDescent="0.2">
      <c r="G1139" s="34">
        <f>'Black (Cleaned)'!G1138</f>
        <v>44651.846135848944</v>
      </c>
      <c r="H1139" s="27">
        <f>'Black (Cleaned)'!Q1138</f>
        <v>2338</v>
      </c>
      <c r="I1139" s="11" t="str">
        <f t="shared" si="10"/>
        <v>2022-03</v>
      </c>
      <c r="J1139" s="11" t="str">
        <f t="shared" si="11"/>
        <v>1900-01</v>
      </c>
      <c r="K1139" s="11"/>
      <c r="L1139" s="11"/>
      <c r="M1139" s="36"/>
    </row>
    <row r="1140" spans="7:13" ht="15.75" customHeight="1" x14ac:dyDescent="0.2">
      <c r="G1140" s="34">
        <f>'Black (Cleaned)'!G1139</f>
        <v>44651.273625699818</v>
      </c>
      <c r="H1140" s="27">
        <f>'Black (Cleaned)'!Q1139</f>
        <v>2789</v>
      </c>
      <c r="I1140" s="11" t="str">
        <f t="shared" si="10"/>
        <v>2022-03</v>
      </c>
      <c r="J1140" s="11" t="str">
        <f t="shared" si="11"/>
        <v>1900-01</v>
      </c>
      <c r="K1140" s="11"/>
      <c r="L1140" s="11"/>
      <c r="M1140" s="36"/>
    </row>
    <row r="1141" spans="7:13" ht="15.75" customHeight="1" x14ac:dyDescent="0.2">
      <c r="G1141" s="34">
        <f>'Black (Cleaned)'!G1140</f>
        <v>44650.712290402225</v>
      </c>
      <c r="H1141" s="27">
        <f>'Black (Cleaned)'!Q1140</f>
        <v>2869</v>
      </c>
      <c r="I1141" s="11" t="str">
        <f t="shared" si="10"/>
        <v>2022-03</v>
      </c>
      <c r="J1141" s="11" t="str">
        <f t="shared" si="11"/>
        <v>1900-01</v>
      </c>
      <c r="K1141" s="11"/>
      <c r="L1141" s="11"/>
      <c r="M1141" s="36"/>
    </row>
    <row r="1142" spans="7:13" ht="15.75" customHeight="1" x14ac:dyDescent="0.2">
      <c r="G1142" s="34">
        <f>'Black (Cleaned)'!G1141</f>
        <v>44650.124130197248</v>
      </c>
      <c r="H1142" s="27">
        <f>'Black (Cleaned)'!Q1141</f>
        <v>2650</v>
      </c>
      <c r="I1142" s="11" t="str">
        <f t="shared" si="10"/>
        <v>2022-03</v>
      </c>
      <c r="J1142" s="11" t="str">
        <f t="shared" si="11"/>
        <v>1900-01</v>
      </c>
      <c r="K1142" s="11"/>
      <c r="L1142" s="11"/>
      <c r="M1142" s="36"/>
    </row>
    <row r="1143" spans="7:13" ht="15.75" customHeight="1" x14ac:dyDescent="0.2">
      <c r="G1143" s="34">
        <f>'Black (Cleaned)'!G1142</f>
        <v>44649.582640042456</v>
      </c>
      <c r="H1143" s="27">
        <f>'Black (Cleaned)'!Q1142</f>
        <v>2691</v>
      </c>
      <c r="I1143" s="11" t="str">
        <f t="shared" si="10"/>
        <v>2022-03</v>
      </c>
      <c r="J1143" s="11" t="str">
        <f t="shared" si="11"/>
        <v>1900-01</v>
      </c>
      <c r="K1143" s="11"/>
      <c r="L1143" s="11"/>
      <c r="M1143" s="36"/>
    </row>
    <row r="1144" spans="7:13" ht="15.75" customHeight="1" x14ac:dyDescent="0.2">
      <c r="G1144" s="34">
        <f>'Black (Cleaned)'!G1143</f>
        <v>44648.969431773359</v>
      </c>
      <c r="H1144" s="27">
        <f>'Black (Cleaned)'!Q1143</f>
        <v>2841</v>
      </c>
      <c r="I1144" s="11" t="str">
        <f t="shared" si="10"/>
        <v>2022-03</v>
      </c>
      <c r="J1144" s="11" t="str">
        <f t="shared" si="11"/>
        <v>1900-01</v>
      </c>
      <c r="K1144" s="11"/>
      <c r="L1144" s="11"/>
      <c r="M1144" s="36"/>
    </row>
    <row r="1145" spans="7:13" ht="15.75" customHeight="1" x14ac:dyDescent="0.2">
      <c r="G1145" s="34">
        <f>'Black (Cleaned)'!G1144</f>
        <v>44648.439961160773</v>
      </c>
      <c r="H1145" s="27">
        <f>'Black (Cleaned)'!Q1144</f>
        <v>2920</v>
      </c>
      <c r="I1145" s="11" t="str">
        <f t="shared" si="10"/>
        <v>2022-03</v>
      </c>
      <c r="J1145" s="11" t="str">
        <f t="shared" si="11"/>
        <v>1900-01</v>
      </c>
      <c r="K1145" s="11"/>
      <c r="L1145" s="11"/>
      <c r="M1145" s="36"/>
    </row>
    <row r="1146" spans="7:13" ht="15.75" customHeight="1" x14ac:dyDescent="0.2">
      <c r="G1146" s="34">
        <f>'Black (Cleaned)'!G1145</f>
        <v>44645.621521718145</v>
      </c>
      <c r="H1146" s="27">
        <f>'Black (Cleaned)'!Q1145</f>
        <v>2461</v>
      </c>
      <c r="I1146" s="11" t="str">
        <f t="shared" si="10"/>
        <v>2022-03</v>
      </c>
      <c r="J1146" s="11" t="str">
        <f t="shared" si="11"/>
        <v>1900-01</v>
      </c>
      <c r="K1146" s="11"/>
      <c r="L1146" s="11"/>
      <c r="M1146" s="36"/>
    </row>
    <row r="1147" spans="7:13" ht="15.75" customHeight="1" x14ac:dyDescent="0.2">
      <c r="G1147" s="34">
        <f>'Black (Cleaned)'!G1146</f>
        <v>44645.026214801299</v>
      </c>
      <c r="H1147" s="27">
        <f>'Black (Cleaned)'!Q1146</f>
        <v>2816</v>
      </c>
      <c r="I1147" s="11" t="str">
        <f t="shared" si="10"/>
        <v>2022-03</v>
      </c>
      <c r="J1147" s="11" t="str">
        <f t="shared" si="11"/>
        <v>1900-01</v>
      </c>
      <c r="K1147" s="11"/>
      <c r="L1147" s="11"/>
      <c r="M1147" s="36"/>
    </row>
    <row r="1148" spans="7:13" ht="15.75" customHeight="1" x14ac:dyDescent="0.2">
      <c r="G1148" s="34">
        <f>'Black (Cleaned)'!G1147</f>
        <v>44644.422754306848</v>
      </c>
      <c r="H1148" s="27">
        <f>'Black (Cleaned)'!Q1147</f>
        <v>2933</v>
      </c>
      <c r="I1148" s="11" t="str">
        <f t="shared" si="10"/>
        <v>2022-03</v>
      </c>
      <c r="J1148" s="11" t="str">
        <f t="shared" si="11"/>
        <v>1900-01</v>
      </c>
      <c r="K1148" s="11"/>
      <c r="L1148" s="11"/>
      <c r="M1148" s="36"/>
    </row>
    <row r="1149" spans="7:13" ht="15.75" customHeight="1" x14ac:dyDescent="0.2">
      <c r="G1149" s="34">
        <f>'Black (Cleaned)'!G1148</f>
        <v>44643.845074881247</v>
      </c>
      <c r="H1149" s="27">
        <f>'Black (Cleaned)'!Q1148</f>
        <v>3145</v>
      </c>
      <c r="I1149" s="11" t="str">
        <f t="shared" si="10"/>
        <v>2022-03</v>
      </c>
      <c r="J1149" s="11" t="str">
        <f t="shared" si="11"/>
        <v>1900-01</v>
      </c>
      <c r="K1149" s="11"/>
      <c r="L1149" s="11"/>
      <c r="M1149" s="36"/>
    </row>
    <row r="1150" spans="7:13" ht="15.75" customHeight="1" x14ac:dyDescent="0.2">
      <c r="G1150" s="34">
        <f>'Black (Cleaned)'!G1149</f>
        <v>44643.294591642283</v>
      </c>
      <c r="H1150" s="27">
        <f>'Black (Cleaned)'!Q1149</f>
        <v>2767</v>
      </c>
      <c r="I1150" s="11" t="str">
        <f t="shared" si="10"/>
        <v>2022-03</v>
      </c>
      <c r="J1150" s="11" t="str">
        <f t="shared" si="11"/>
        <v>1900-01</v>
      </c>
      <c r="K1150" s="11"/>
      <c r="L1150" s="11"/>
      <c r="M1150" s="36"/>
    </row>
    <row r="1151" spans="7:13" ht="15.75" customHeight="1" x14ac:dyDescent="0.2">
      <c r="G1151" s="34">
        <f>'Black (Cleaned)'!G1150</f>
        <v>44642.751858174488</v>
      </c>
      <c r="H1151" s="27">
        <f>'Black (Cleaned)'!Q1150</f>
        <v>3102</v>
      </c>
      <c r="I1151" s="11" t="str">
        <f t="shared" si="10"/>
        <v>2022-03</v>
      </c>
      <c r="J1151" s="11" t="str">
        <f t="shared" si="11"/>
        <v>1900-01</v>
      </c>
      <c r="K1151" s="11"/>
      <c r="L1151" s="11"/>
      <c r="M1151" s="36"/>
    </row>
    <row r="1152" spans="7:13" ht="15.75" customHeight="1" x14ac:dyDescent="0.2">
      <c r="G1152" s="34">
        <f>'Black (Cleaned)'!G1151</f>
        <v>44642.187518235805</v>
      </c>
      <c r="H1152" s="27">
        <f>'Black (Cleaned)'!Q1151</f>
        <v>2752</v>
      </c>
      <c r="I1152" s="11" t="str">
        <f t="shared" si="10"/>
        <v>2022-03</v>
      </c>
      <c r="J1152" s="11" t="str">
        <f t="shared" si="11"/>
        <v>1900-01</v>
      </c>
      <c r="K1152" s="11"/>
      <c r="L1152" s="11"/>
      <c r="M1152" s="36"/>
    </row>
    <row r="1153" spans="7:13" ht="15.75" customHeight="1" x14ac:dyDescent="0.2">
      <c r="G1153" s="34">
        <f>'Black (Cleaned)'!G1152</f>
        <v>44641.578143658116</v>
      </c>
      <c r="H1153" s="27">
        <f>'Black (Cleaned)'!Q1152</f>
        <v>2833</v>
      </c>
      <c r="I1153" s="11" t="str">
        <f t="shared" si="10"/>
        <v>2022-03</v>
      </c>
      <c r="J1153" s="11" t="str">
        <f t="shared" si="11"/>
        <v>1900-01</v>
      </c>
      <c r="K1153" s="11"/>
      <c r="L1153" s="11"/>
      <c r="M1153" s="36"/>
    </row>
    <row r="1154" spans="7:13" ht="15.75" customHeight="1" x14ac:dyDescent="0.2">
      <c r="G1154" s="34">
        <f>'Black (Cleaned)'!G1153</f>
        <v>44641.046332171725</v>
      </c>
      <c r="H1154" s="27">
        <f>'Black (Cleaned)'!Q1153</f>
        <v>2838</v>
      </c>
      <c r="I1154" s="11" t="str">
        <f t="shared" si="10"/>
        <v>2022-03</v>
      </c>
      <c r="J1154" s="11" t="str">
        <f t="shared" si="11"/>
        <v>1900-01</v>
      </c>
      <c r="K1154" s="11"/>
      <c r="L1154" s="11"/>
      <c r="M1154" s="36"/>
    </row>
    <row r="1155" spans="7:13" ht="15.75" customHeight="1" x14ac:dyDescent="0.2">
      <c r="G1155" s="34">
        <f>'Black (Cleaned)'!G1154</f>
        <v>44638.775805137979</v>
      </c>
      <c r="H1155" s="27">
        <f>'Black (Cleaned)'!Q1154</f>
        <v>2994</v>
      </c>
      <c r="I1155" s="11" t="str">
        <f t="shared" si="10"/>
        <v>2022-03</v>
      </c>
      <c r="J1155" s="11" t="str">
        <f t="shared" si="11"/>
        <v>1900-01</v>
      </c>
      <c r="K1155" s="11"/>
      <c r="L1155" s="11"/>
      <c r="M1155" s="36"/>
    </row>
    <row r="1156" spans="7:13" ht="15.75" customHeight="1" x14ac:dyDescent="0.2">
      <c r="G1156" s="34">
        <f>'Black (Cleaned)'!G1155</f>
        <v>44638.236307863219</v>
      </c>
      <c r="H1156" s="27">
        <f>'Black (Cleaned)'!Q1155</f>
        <v>3203</v>
      </c>
      <c r="I1156" s="11" t="str">
        <f t="shared" si="10"/>
        <v>2022-03</v>
      </c>
      <c r="J1156" s="11" t="str">
        <f t="shared" si="11"/>
        <v>1900-01</v>
      </c>
      <c r="K1156" s="11"/>
      <c r="L1156" s="11"/>
      <c r="M1156" s="36"/>
    </row>
    <row r="1157" spans="7:13" ht="15.75" customHeight="1" x14ac:dyDescent="0.2">
      <c r="G1157" s="34">
        <f>'Black (Cleaned)'!G1156</f>
        <v>44637.694578674025</v>
      </c>
      <c r="H1157" s="27">
        <f>'Black (Cleaned)'!Q1156</f>
        <v>2940</v>
      </c>
      <c r="I1157" s="11" t="str">
        <f t="shared" si="10"/>
        <v>2022-03</v>
      </c>
      <c r="J1157" s="11" t="str">
        <f t="shared" si="11"/>
        <v>1900-01</v>
      </c>
      <c r="K1157" s="11"/>
      <c r="L1157" s="11"/>
      <c r="M1157" s="36"/>
    </row>
    <row r="1158" spans="7:13" ht="15.75" customHeight="1" x14ac:dyDescent="0.2">
      <c r="G1158" s="34">
        <f>'Black (Cleaned)'!G1157</f>
        <v>44637.155556710939</v>
      </c>
      <c r="H1158" s="27">
        <f>'Black (Cleaned)'!Q1157</f>
        <v>2964</v>
      </c>
      <c r="I1158" s="11" t="str">
        <f t="shared" si="10"/>
        <v>2022-03</v>
      </c>
      <c r="J1158" s="11" t="str">
        <f t="shared" si="11"/>
        <v>1900-01</v>
      </c>
      <c r="K1158" s="11"/>
      <c r="L1158" s="11"/>
      <c r="M1158" s="36"/>
    </row>
    <row r="1159" spans="7:13" ht="15.75" customHeight="1" x14ac:dyDescent="0.2">
      <c r="G1159" s="34">
        <f>'Black (Cleaned)'!G1158</f>
        <v>44636.625856444305</v>
      </c>
      <c r="H1159" s="27">
        <f>'Black (Cleaned)'!Q1158</f>
        <v>3205</v>
      </c>
      <c r="I1159" s="11" t="str">
        <f t="shared" si="10"/>
        <v>2022-03</v>
      </c>
      <c r="J1159" s="11" t="str">
        <f t="shared" si="11"/>
        <v>1900-01</v>
      </c>
      <c r="K1159" s="11"/>
      <c r="L1159" s="11"/>
      <c r="M1159" s="36"/>
    </row>
    <row r="1160" spans="7:13" ht="15.75" customHeight="1" x14ac:dyDescent="0.2">
      <c r="G1160" s="34">
        <f>'Black (Cleaned)'!G1159</f>
        <v>44636.019382139151</v>
      </c>
      <c r="H1160" s="27">
        <f>'Black (Cleaned)'!Q1159</f>
        <v>2902</v>
      </c>
      <c r="I1160" s="11" t="str">
        <f t="shared" si="10"/>
        <v>2022-03</v>
      </c>
      <c r="J1160" s="11" t="str">
        <f t="shared" si="11"/>
        <v>1900-01</v>
      </c>
      <c r="K1160" s="11"/>
      <c r="L1160" s="11"/>
      <c r="M1160" s="36"/>
    </row>
    <row r="1161" spans="7:13" ht="15.75" customHeight="1" x14ac:dyDescent="0.2">
      <c r="G1161" s="34">
        <f>'Black (Cleaned)'!G1160</f>
        <v>44635.430165430465</v>
      </c>
      <c r="H1161" s="27">
        <f>'Black (Cleaned)'!Q1160</f>
        <v>3134</v>
      </c>
      <c r="I1161" s="11" t="str">
        <f t="shared" si="10"/>
        <v>2022-03</v>
      </c>
      <c r="J1161" s="11" t="str">
        <f t="shared" si="11"/>
        <v>1900-01</v>
      </c>
      <c r="K1161" s="11"/>
      <c r="L1161" s="11"/>
      <c r="M1161" s="36"/>
    </row>
    <row r="1162" spans="7:13" ht="15.75" customHeight="1" x14ac:dyDescent="0.2">
      <c r="G1162" s="34">
        <f>'Black (Cleaned)'!G1161</f>
        <v>44634.878344708028</v>
      </c>
      <c r="H1162" s="27">
        <f>'Black (Cleaned)'!Q1161</f>
        <v>2803</v>
      </c>
      <c r="I1162" s="11" t="str">
        <f t="shared" si="10"/>
        <v>2022-03</v>
      </c>
      <c r="J1162" s="11" t="str">
        <f t="shared" si="11"/>
        <v>1900-01</v>
      </c>
      <c r="K1162" s="11"/>
      <c r="L1162" s="11"/>
      <c r="M1162" s="36"/>
    </row>
    <row r="1163" spans="7:13" ht="15.75" customHeight="1" x14ac:dyDescent="0.2">
      <c r="G1163" s="34">
        <f>'Black (Cleaned)'!G1162</f>
        <v>44634.273578613902</v>
      </c>
      <c r="H1163" s="27">
        <f>'Black (Cleaned)'!Q1162</f>
        <v>3374</v>
      </c>
      <c r="I1163" s="11" t="str">
        <f t="shared" si="10"/>
        <v>2022-03</v>
      </c>
      <c r="J1163" s="11" t="str">
        <f t="shared" si="11"/>
        <v>1900-01</v>
      </c>
      <c r="K1163" s="11"/>
      <c r="L1163" s="11"/>
      <c r="M1163" s="36"/>
    </row>
    <row r="1164" spans="7:13" ht="15.75" customHeight="1" x14ac:dyDescent="0.2">
      <c r="G1164" s="34">
        <f>'Black (Cleaned)'!G1163</f>
        <v>44631.968068399059</v>
      </c>
      <c r="H1164" s="27">
        <f>'Black (Cleaned)'!Q1163</f>
        <v>3403</v>
      </c>
      <c r="I1164" s="11" t="str">
        <f t="shared" si="10"/>
        <v>2022-03</v>
      </c>
      <c r="J1164" s="11" t="str">
        <f t="shared" si="11"/>
        <v>1900-01</v>
      </c>
      <c r="K1164" s="11"/>
      <c r="L1164" s="11"/>
      <c r="M1164" s="36"/>
    </row>
    <row r="1165" spans="7:13" ht="15.75" customHeight="1" x14ac:dyDescent="0.2">
      <c r="G1165" s="34">
        <f>'Black (Cleaned)'!G1164</f>
        <v>44631.355509685338</v>
      </c>
      <c r="H1165" s="27">
        <f>'Black (Cleaned)'!Q1164</f>
        <v>3451</v>
      </c>
      <c r="I1165" s="11" t="str">
        <f t="shared" si="10"/>
        <v>2022-03</v>
      </c>
      <c r="J1165" s="11" t="str">
        <f t="shared" si="11"/>
        <v>1900-01</v>
      </c>
      <c r="K1165" s="11"/>
      <c r="L1165" s="11"/>
      <c r="M1165" s="36"/>
    </row>
    <row r="1166" spans="7:13" ht="15.75" customHeight="1" x14ac:dyDescent="0.2">
      <c r="G1166" s="34">
        <f>'Black (Cleaned)'!G1165</f>
        <v>44630.771313748897</v>
      </c>
      <c r="H1166" s="27">
        <f>'Black (Cleaned)'!Q1165</f>
        <v>3124</v>
      </c>
      <c r="I1166" s="11" t="str">
        <f t="shared" si="10"/>
        <v>2022-03</v>
      </c>
      <c r="J1166" s="11" t="str">
        <f t="shared" si="11"/>
        <v>1900-01</v>
      </c>
      <c r="K1166" s="11"/>
      <c r="L1166" s="11"/>
      <c r="M1166" s="36"/>
    </row>
    <row r="1167" spans="7:13" ht="15.75" customHeight="1" x14ac:dyDescent="0.2">
      <c r="G1167" s="34">
        <f>'Black (Cleaned)'!G1166</f>
        <v>44630.222780089367</v>
      </c>
      <c r="H1167" s="27">
        <f>'Black (Cleaned)'!Q1166</f>
        <v>3359</v>
      </c>
      <c r="I1167" s="11" t="str">
        <f t="shared" si="10"/>
        <v>2022-03</v>
      </c>
      <c r="J1167" s="11" t="str">
        <f t="shared" si="11"/>
        <v>1900-01</v>
      </c>
      <c r="K1167" s="11"/>
      <c r="L1167" s="11"/>
      <c r="M1167" s="36"/>
    </row>
    <row r="1168" spans="7:13" ht="15.75" customHeight="1" x14ac:dyDescent="0.2">
      <c r="G1168" s="34">
        <f>'Black (Cleaned)'!G1167</f>
        <v>44629.6880801562</v>
      </c>
      <c r="H1168" s="27">
        <f>'Black (Cleaned)'!Q1167</f>
        <v>3356</v>
      </c>
      <c r="I1168" s="11" t="str">
        <f t="shared" si="10"/>
        <v>2022-03</v>
      </c>
      <c r="J1168" s="11" t="str">
        <f t="shared" si="11"/>
        <v>1900-01</v>
      </c>
      <c r="K1168" s="11"/>
      <c r="L1168" s="11"/>
      <c r="M1168" s="36"/>
    </row>
    <row r="1169" spans="7:13" ht="15.75" customHeight="1" x14ac:dyDescent="0.2">
      <c r="G1169" s="34">
        <f>'Black (Cleaned)'!G1168</f>
        <v>44629.118403921275</v>
      </c>
      <c r="H1169" s="27">
        <f>'Black (Cleaned)'!Q1168</f>
        <v>3062</v>
      </c>
      <c r="I1169" s="11" t="str">
        <f t="shared" si="10"/>
        <v>2022-03</v>
      </c>
      <c r="J1169" s="11" t="str">
        <f t="shared" si="11"/>
        <v>1900-01</v>
      </c>
      <c r="K1169" s="11"/>
      <c r="L1169" s="11"/>
      <c r="M1169" s="36"/>
    </row>
    <row r="1170" spans="7:13" ht="15.75" customHeight="1" x14ac:dyDescent="0.2">
      <c r="G1170" s="34">
        <f>'Black (Cleaned)'!G1169</f>
        <v>44628.563088613388</v>
      </c>
      <c r="H1170" s="27">
        <f>'Black (Cleaned)'!Q1169</f>
        <v>3333</v>
      </c>
      <c r="I1170" s="11" t="str">
        <f t="shared" si="10"/>
        <v>2022-03</v>
      </c>
      <c r="J1170" s="11" t="str">
        <f t="shared" si="11"/>
        <v>1900-01</v>
      </c>
      <c r="K1170" s="11"/>
      <c r="L1170" s="11"/>
      <c r="M1170" s="36"/>
    </row>
    <row r="1171" spans="7:13" ht="15.75" customHeight="1" x14ac:dyDescent="0.2">
      <c r="G1171" s="34">
        <f>'Black (Cleaned)'!G1170</f>
        <v>44628.0146903434</v>
      </c>
      <c r="H1171" s="27">
        <f>'Black (Cleaned)'!Q1170</f>
        <v>2743</v>
      </c>
      <c r="I1171" s="11" t="str">
        <f t="shared" si="10"/>
        <v>2022-03</v>
      </c>
      <c r="J1171" s="11" t="str">
        <f t="shared" si="11"/>
        <v>1900-01</v>
      </c>
      <c r="K1171" s="11"/>
      <c r="L1171" s="11"/>
      <c r="M1171" s="36"/>
    </row>
    <row r="1172" spans="7:13" ht="15.75" customHeight="1" x14ac:dyDescent="0.2">
      <c r="G1172" s="34">
        <f>'Black (Cleaned)'!G1171</f>
        <v>44627.428670587185</v>
      </c>
      <c r="H1172" s="27">
        <f>'Black (Cleaned)'!Q1171</f>
        <v>2911</v>
      </c>
      <c r="I1172" s="11" t="str">
        <f t="shared" si="10"/>
        <v>2022-03</v>
      </c>
      <c r="J1172" s="11" t="str">
        <f t="shared" si="11"/>
        <v>1900-01</v>
      </c>
      <c r="K1172" s="11"/>
      <c r="L1172" s="11"/>
      <c r="M1172" s="36"/>
    </row>
    <row r="1173" spans="7:13" ht="15.75" customHeight="1" x14ac:dyDescent="0.2">
      <c r="G1173" s="34">
        <f>'Black (Cleaned)'!G1172</f>
        <v>44624.537073542626</v>
      </c>
      <c r="H1173" s="27">
        <f>'Black (Cleaned)'!Q1172</f>
        <v>3143</v>
      </c>
      <c r="I1173" s="11" t="str">
        <f t="shared" si="10"/>
        <v>2022-03</v>
      </c>
      <c r="J1173" s="11" t="str">
        <f t="shared" si="11"/>
        <v>1900-01</v>
      </c>
      <c r="K1173" s="11"/>
      <c r="L1173" s="11"/>
      <c r="M1173" s="36"/>
    </row>
    <row r="1174" spans="7:13" ht="15.75" customHeight="1" x14ac:dyDescent="0.2">
      <c r="G1174" s="34">
        <f>'Black (Cleaned)'!G1173</f>
        <v>44623.952166750314</v>
      </c>
      <c r="H1174" s="27">
        <f>'Black (Cleaned)'!Q1173</f>
        <v>3031</v>
      </c>
      <c r="I1174" s="11" t="str">
        <f t="shared" si="10"/>
        <v>2022-03</v>
      </c>
      <c r="J1174" s="11" t="str">
        <f t="shared" si="11"/>
        <v>1900-01</v>
      </c>
      <c r="K1174" s="11"/>
      <c r="L1174" s="11"/>
      <c r="M1174" s="36"/>
    </row>
    <row r="1175" spans="7:13" ht="15.75" customHeight="1" x14ac:dyDescent="0.2">
      <c r="G1175" s="34">
        <f>'Black (Cleaned)'!G1174</f>
        <v>44623.408670940451</v>
      </c>
      <c r="H1175" s="27">
        <f>'Black (Cleaned)'!Q1174</f>
        <v>3301</v>
      </c>
      <c r="I1175" s="11" t="str">
        <f t="shared" si="10"/>
        <v>2022-03</v>
      </c>
      <c r="J1175" s="11" t="str">
        <f t="shared" si="11"/>
        <v>1900-01</v>
      </c>
      <c r="K1175" s="11"/>
      <c r="L1175" s="11"/>
      <c r="M1175" s="36"/>
    </row>
    <row r="1176" spans="7:13" ht="15.75" customHeight="1" x14ac:dyDescent="0.2">
      <c r="G1176" s="34">
        <f>'Black (Cleaned)'!G1175</f>
        <v>44622.845975360731</v>
      </c>
      <c r="H1176" s="27">
        <f>'Black (Cleaned)'!Q1175</f>
        <v>2918</v>
      </c>
      <c r="I1176" s="11" t="str">
        <f t="shared" si="10"/>
        <v>2022-03</v>
      </c>
      <c r="J1176" s="11" t="str">
        <f t="shared" si="11"/>
        <v>1900-01</v>
      </c>
      <c r="K1176" s="11"/>
      <c r="L1176" s="11"/>
      <c r="M1176" s="36"/>
    </row>
    <row r="1177" spans="7:13" ht="15.75" customHeight="1" x14ac:dyDescent="0.2">
      <c r="G1177" s="34">
        <f>'Black (Cleaned)'!G1176</f>
        <v>44622.291776154299</v>
      </c>
      <c r="H1177" s="27">
        <f>'Black (Cleaned)'!Q1176</f>
        <v>2970</v>
      </c>
      <c r="I1177" s="11" t="str">
        <f t="shared" si="10"/>
        <v>2022-03</v>
      </c>
      <c r="J1177" s="11" t="str">
        <f t="shared" si="11"/>
        <v>1900-01</v>
      </c>
      <c r="K1177" s="11"/>
      <c r="L1177" s="11"/>
      <c r="M1177" s="36"/>
    </row>
    <row r="1178" spans="7:13" ht="15.75" customHeight="1" x14ac:dyDescent="0.2">
      <c r="G1178" s="34">
        <f>'Black (Cleaned)'!G1177</f>
        <v>44621.756612920995</v>
      </c>
      <c r="H1178" s="27">
        <f>'Black (Cleaned)'!Q1177</f>
        <v>3042</v>
      </c>
      <c r="I1178" s="11" t="str">
        <f t="shared" si="10"/>
        <v>2022-03</v>
      </c>
      <c r="J1178" s="11" t="str">
        <f t="shared" si="11"/>
        <v>1900-01</v>
      </c>
      <c r="K1178" s="11"/>
      <c r="L1178" s="11"/>
      <c r="M1178" s="36"/>
    </row>
    <row r="1179" spans="7:13" ht="15.75" customHeight="1" x14ac:dyDescent="0.2">
      <c r="G1179" s="34">
        <f>'Black (Cleaned)'!G1178</f>
        <v>44621.145622485237</v>
      </c>
      <c r="H1179" s="27">
        <f>'Black (Cleaned)'!Q1178</f>
        <v>3279</v>
      </c>
      <c r="I1179" s="11" t="str">
        <f t="shared" si="10"/>
        <v>2022-03</v>
      </c>
      <c r="J1179" s="11" t="str">
        <f t="shared" si="11"/>
        <v>1900-01</v>
      </c>
      <c r="K1179" s="11"/>
      <c r="L1179" s="11"/>
      <c r="M1179" s="36"/>
    </row>
    <row r="1180" spans="7:13" ht="15.75" customHeight="1" x14ac:dyDescent="0.2">
      <c r="G1180" s="34">
        <f>'Black (Cleaned)'!G1179</f>
        <v>44620.570349666545</v>
      </c>
      <c r="H1180" s="27">
        <f>'Black (Cleaned)'!Q1179</f>
        <v>2973</v>
      </c>
      <c r="I1180" s="11" t="str">
        <f t="shared" si="10"/>
        <v>2022-02</v>
      </c>
      <c r="J1180" s="11" t="str">
        <f t="shared" si="11"/>
        <v>1900-01</v>
      </c>
      <c r="K1180" s="11"/>
      <c r="L1180" s="11"/>
      <c r="M1180" s="36"/>
    </row>
    <row r="1181" spans="7:13" ht="15.75" customHeight="1" x14ac:dyDescent="0.2">
      <c r="G1181" s="34">
        <f>'Black (Cleaned)'!G1180</f>
        <v>44617.647470849224</v>
      </c>
      <c r="H1181" s="27">
        <f>'Black (Cleaned)'!Q1180</f>
        <v>3485</v>
      </c>
      <c r="I1181" s="11" t="str">
        <f t="shared" si="10"/>
        <v>2022-02</v>
      </c>
      <c r="J1181" s="11" t="str">
        <f t="shared" si="11"/>
        <v>1900-01</v>
      </c>
      <c r="K1181" s="11"/>
      <c r="L1181" s="11"/>
      <c r="M1181" s="36"/>
    </row>
    <row r="1182" spans="7:13" ht="15.75" customHeight="1" x14ac:dyDescent="0.2">
      <c r="G1182" s="34">
        <f>'Black (Cleaned)'!G1181</f>
        <v>44617.047253540346</v>
      </c>
      <c r="H1182" s="27">
        <f>'Black (Cleaned)'!Q1181</f>
        <v>3122</v>
      </c>
      <c r="I1182" s="11" t="str">
        <f t="shared" si="10"/>
        <v>2022-02</v>
      </c>
      <c r="J1182" s="11" t="str">
        <f t="shared" si="11"/>
        <v>1900-01</v>
      </c>
      <c r="K1182" s="11"/>
      <c r="L1182" s="11"/>
      <c r="M1182" s="36"/>
    </row>
    <row r="1183" spans="7:13" ht="15.75" customHeight="1" x14ac:dyDescent="0.2">
      <c r="G1183" s="34">
        <f>'Black (Cleaned)'!G1182</f>
        <v>44616.481095187381</v>
      </c>
      <c r="H1183" s="27">
        <f>'Black (Cleaned)'!Q1182</f>
        <v>2869</v>
      </c>
      <c r="I1183" s="11" t="str">
        <f t="shared" si="10"/>
        <v>2022-02</v>
      </c>
      <c r="J1183" s="11" t="str">
        <f t="shared" si="11"/>
        <v>1900-01</v>
      </c>
      <c r="K1183" s="11"/>
      <c r="L1183" s="11"/>
      <c r="M1183" s="36"/>
    </row>
    <row r="1184" spans="7:13" ht="15.75" customHeight="1" x14ac:dyDescent="0.2">
      <c r="G1184" s="34">
        <f>'Black (Cleaned)'!G1183</f>
        <v>44615.901855968092</v>
      </c>
      <c r="H1184" s="27">
        <f>'Black (Cleaned)'!Q1183</f>
        <v>2887</v>
      </c>
      <c r="I1184" s="11" t="str">
        <f t="shared" si="10"/>
        <v>2022-02</v>
      </c>
      <c r="J1184" s="11" t="str">
        <f t="shared" si="11"/>
        <v>1900-01</v>
      </c>
      <c r="K1184" s="11"/>
      <c r="L1184" s="11"/>
      <c r="M1184" s="36"/>
    </row>
    <row r="1185" spans="7:13" ht="15.75" customHeight="1" x14ac:dyDescent="0.2">
      <c r="G1185" s="34">
        <f>'Black (Cleaned)'!G1184</f>
        <v>44615.322127898762</v>
      </c>
      <c r="H1185" s="27">
        <f>'Black (Cleaned)'!Q1184</f>
        <v>3473</v>
      </c>
      <c r="I1185" s="11" t="str">
        <f t="shared" si="10"/>
        <v>2022-02</v>
      </c>
      <c r="J1185" s="11" t="str">
        <f t="shared" si="11"/>
        <v>1900-01</v>
      </c>
      <c r="K1185" s="11"/>
      <c r="L1185" s="11"/>
      <c r="M1185" s="36"/>
    </row>
    <row r="1186" spans="7:13" ht="15.75" customHeight="1" x14ac:dyDescent="0.2">
      <c r="G1186" s="34">
        <f>'Black (Cleaned)'!G1185</f>
        <v>44614.709522947109</v>
      </c>
      <c r="H1186" s="27">
        <f>'Black (Cleaned)'!Q1185</f>
        <v>3070</v>
      </c>
      <c r="I1186" s="11" t="str">
        <f t="shared" si="10"/>
        <v>2022-02</v>
      </c>
      <c r="J1186" s="11" t="str">
        <f t="shared" si="11"/>
        <v>1900-01</v>
      </c>
      <c r="K1186" s="11"/>
      <c r="L1186" s="11"/>
      <c r="M1186" s="36"/>
    </row>
    <row r="1187" spans="7:13" ht="15.75" customHeight="1" x14ac:dyDescent="0.2">
      <c r="G1187" s="34">
        <f>'Black (Cleaned)'!G1186</f>
        <v>44614.112388426453</v>
      </c>
      <c r="H1187" s="27">
        <f>'Black (Cleaned)'!Q1186</f>
        <v>2989</v>
      </c>
      <c r="I1187" s="11" t="str">
        <f t="shared" si="10"/>
        <v>2022-02</v>
      </c>
      <c r="J1187" s="11" t="str">
        <f t="shared" si="11"/>
        <v>1900-01</v>
      </c>
      <c r="K1187" s="11"/>
      <c r="L1187" s="11"/>
      <c r="M1187" s="36"/>
    </row>
    <row r="1188" spans="7:13" ht="15.75" customHeight="1" x14ac:dyDescent="0.2">
      <c r="G1188" s="34">
        <f>'Black (Cleaned)'!G1187</f>
        <v>44613.500619647384</v>
      </c>
      <c r="H1188" s="27">
        <f>'Black (Cleaned)'!Q1187</f>
        <v>3345</v>
      </c>
      <c r="I1188" s="11" t="str">
        <f t="shared" si="10"/>
        <v>2022-02</v>
      </c>
      <c r="J1188" s="11" t="str">
        <f t="shared" si="11"/>
        <v>1900-01</v>
      </c>
      <c r="K1188" s="11"/>
      <c r="L1188" s="11"/>
      <c r="M1188" s="36"/>
    </row>
    <row r="1189" spans="7:13" ht="15.75" customHeight="1" x14ac:dyDescent="0.2">
      <c r="G1189" s="34">
        <f>'Black (Cleaned)'!G1188</f>
        <v>44610.609458692546</v>
      </c>
      <c r="H1189" s="27">
        <f>'Black (Cleaned)'!Q1188</f>
        <v>3193</v>
      </c>
      <c r="I1189" s="11" t="str">
        <f t="shared" si="10"/>
        <v>2022-02</v>
      </c>
      <c r="J1189" s="11" t="str">
        <f t="shared" si="11"/>
        <v>1900-01</v>
      </c>
      <c r="K1189" s="11"/>
      <c r="L1189" s="11"/>
      <c r="M1189" s="36"/>
    </row>
    <row r="1190" spans="7:13" ht="15.75" customHeight="1" x14ac:dyDescent="0.2">
      <c r="G1190" s="34">
        <f>'Black (Cleaned)'!G1189</f>
        <v>44610.040976759978</v>
      </c>
      <c r="H1190" s="27">
        <f>'Black (Cleaned)'!Q1189</f>
        <v>3041</v>
      </c>
      <c r="I1190" s="11" t="str">
        <f t="shared" si="10"/>
        <v>2022-02</v>
      </c>
      <c r="J1190" s="11" t="str">
        <f t="shared" si="11"/>
        <v>1900-01</v>
      </c>
      <c r="K1190" s="11"/>
      <c r="L1190" s="11"/>
      <c r="M1190" s="36"/>
    </row>
    <row r="1191" spans="7:13" ht="15.75" customHeight="1" x14ac:dyDescent="0.2">
      <c r="G1191" s="34">
        <f>'Black (Cleaned)'!G1190</f>
        <v>44609.470715146497</v>
      </c>
      <c r="H1191" s="27">
        <f>'Black (Cleaned)'!Q1190</f>
        <v>3634</v>
      </c>
      <c r="I1191" s="11" t="str">
        <f t="shared" si="10"/>
        <v>2022-02</v>
      </c>
      <c r="J1191" s="11" t="str">
        <f t="shared" si="11"/>
        <v>1900-01</v>
      </c>
      <c r="K1191" s="11"/>
      <c r="L1191" s="11"/>
      <c r="M1191" s="36"/>
    </row>
    <row r="1192" spans="7:13" ht="15.75" customHeight="1" x14ac:dyDescent="0.2">
      <c r="G1192" s="34">
        <f>'Black (Cleaned)'!G1191</f>
        <v>44608.861593573572</v>
      </c>
      <c r="H1192" s="27">
        <f>'Black (Cleaned)'!Q1191</f>
        <v>3552</v>
      </c>
      <c r="I1192" s="11" t="str">
        <f t="shared" si="10"/>
        <v>2022-02</v>
      </c>
      <c r="J1192" s="11" t="str">
        <f t="shared" si="11"/>
        <v>1900-01</v>
      </c>
      <c r="K1192" s="11"/>
      <c r="L1192" s="11"/>
      <c r="M1192" s="36"/>
    </row>
    <row r="1193" spans="7:13" ht="15.75" customHeight="1" x14ac:dyDescent="0.2">
      <c r="G1193" s="34">
        <f>'Black (Cleaned)'!G1192</f>
        <v>44608.291102992182</v>
      </c>
      <c r="H1193" s="27">
        <f>'Black (Cleaned)'!Q1192</f>
        <v>3736</v>
      </c>
      <c r="I1193" s="11" t="str">
        <f t="shared" si="10"/>
        <v>2022-02</v>
      </c>
      <c r="J1193" s="11" t="str">
        <f t="shared" si="11"/>
        <v>1900-01</v>
      </c>
      <c r="K1193" s="11"/>
      <c r="L1193" s="11"/>
      <c r="M1193" s="36"/>
    </row>
    <row r="1194" spans="7:13" ht="15.75" customHeight="1" x14ac:dyDescent="0.2">
      <c r="G1194" s="34">
        <f>'Black (Cleaned)'!G1193</f>
        <v>44607.737194584493</v>
      </c>
      <c r="H1194" s="27">
        <f>'Black (Cleaned)'!Q1193</f>
        <v>3310</v>
      </c>
      <c r="I1194" s="11" t="str">
        <f t="shared" si="10"/>
        <v>2022-02</v>
      </c>
      <c r="J1194" s="11" t="str">
        <f t="shared" si="11"/>
        <v>1900-01</v>
      </c>
      <c r="K1194" s="11"/>
      <c r="L1194" s="11"/>
      <c r="M1194" s="36"/>
    </row>
    <row r="1195" spans="7:13" ht="15.75" customHeight="1" x14ac:dyDescent="0.2">
      <c r="G1195" s="34">
        <f>'Black (Cleaned)'!G1194</f>
        <v>44607.127367234883</v>
      </c>
      <c r="H1195" s="27">
        <f>'Black (Cleaned)'!Q1194</f>
        <v>3372</v>
      </c>
      <c r="I1195" s="11" t="str">
        <f t="shared" si="10"/>
        <v>2022-02</v>
      </c>
      <c r="J1195" s="11" t="str">
        <f t="shared" si="11"/>
        <v>1900-01</v>
      </c>
      <c r="K1195" s="11"/>
      <c r="L1195" s="11"/>
      <c r="M1195" s="36"/>
    </row>
    <row r="1196" spans="7:13" ht="15.75" customHeight="1" x14ac:dyDescent="0.2">
      <c r="G1196" s="34">
        <f>'Black (Cleaned)'!G1195</f>
        <v>44606.554753037082</v>
      </c>
      <c r="H1196" s="27">
        <f>'Black (Cleaned)'!Q1195</f>
        <v>3768</v>
      </c>
      <c r="I1196" s="11" t="str">
        <f t="shared" si="10"/>
        <v>2022-02</v>
      </c>
      <c r="J1196" s="11" t="str">
        <f t="shared" si="11"/>
        <v>1900-01</v>
      </c>
      <c r="K1196" s="11"/>
      <c r="L1196" s="11"/>
      <c r="M1196" s="36"/>
    </row>
    <row r="1197" spans="7:13" ht="15.75" customHeight="1" x14ac:dyDescent="0.2">
      <c r="G1197" s="34">
        <f>'Black (Cleaned)'!G1196</f>
        <v>44603.687496051345</v>
      </c>
      <c r="H1197" s="27">
        <f>'Black (Cleaned)'!Q1196</f>
        <v>3695</v>
      </c>
      <c r="I1197" s="11" t="str">
        <f t="shared" si="10"/>
        <v>2022-02</v>
      </c>
      <c r="J1197" s="11" t="str">
        <f t="shared" si="11"/>
        <v>1900-01</v>
      </c>
      <c r="K1197" s="11"/>
      <c r="L1197" s="11"/>
      <c r="M1197" s="36"/>
    </row>
    <row r="1198" spans="7:13" ht="15.75" customHeight="1" x14ac:dyDescent="0.2">
      <c r="G1198" s="34">
        <f>'Black (Cleaned)'!G1197</f>
        <v>44603.096049701307</v>
      </c>
      <c r="H1198" s="27">
        <f>'Black (Cleaned)'!Q1197</f>
        <v>3088</v>
      </c>
      <c r="I1198" s="11" t="str">
        <f t="shared" si="10"/>
        <v>2022-02</v>
      </c>
      <c r="J1198" s="11" t="str">
        <f t="shared" si="11"/>
        <v>1900-01</v>
      </c>
      <c r="K1198" s="11"/>
      <c r="L1198" s="11"/>
      <c r="M1198" s="36"/>
    </row>
    <row r="1199" spans="7:13" ht="15.75" customHeight="1" x14ac:dyDescent="0.2">
      <c r="G1199" s="34">
        <f>'Black (Cleaned)'!G1198</f>
        <v>44602.48815366545</v>
      </c>
      <c r="H1199" s="27">
        <f>'Black (Cleaned)'!Q1198</f>
        <v>3669</v>
      </c>
      <c r="I1199" s="11" t="str">
        <f t="shared" si="10"/>
        <v>2022-02</v>
      </c>
      <c r="J1199" s="11" t="str">
        <f t="shared" si="11"/>
        <v>1900-01</v>
      </c>
      <c r="K1199" s="11"/>
      <c r="L1199" s="11"/>
      <c r="M1199" s="36"/>
    </row>
    <row r="1200" spans="7:13" ht="15.75" customHeight="1" x14ac:dyDescent="0.2">
      <c r="G1200" s="34">
        <f>'Black (Cleaned)'!G1199</f>
        <v>44601.886881643331</v>
      </c>
      <c r="H1200" s="27">
        <f>'Black (Cleaned)'!Q1199</f>
        <v>3708</v>
      </c>
      <c r="I1200" s="11" t="str">
        <f t="shared" si="10"/>
        <v>2022-02</v>
      </c>
      <c r="J1200" s="11" t="str">
        <f t="shared" si="11"/>
        <v>1900-01</v>
      </c>
      <c r="K1200" s="11"/>
      <c r="L1200" s="11"/>
      <c r="M1200" s="36"/>
    </row>
    <row r="1201" spans="7:13" ht="15.75" customHeight="1" x14ac:dyDescent="0.2">
      <c r="G1201" s="34">
        <f>'Black (Cleaned)'!G1200</f>
        <v>44601.321730525211</v>
      </c>
      <c r="H1201" s="27">
        <f>'Black (Cleaned)'!Q1200</f>
        <v>3379</v>
      </c>
      <c r="I1201" s="11" t="str">
        <f t="shared" si="10"/>
        <v>2022-02</v>
      </c>
      <c r="J1201" s="11" t="str">
        <f t="shared" si="11"/>
        <v>1900-01</v>
      </c>
      <c r="K1201" s="11"/>
      <c r="L1201" s="11"/>
      <c r="M1201" s="36"/>
    </row>
    <row r="1202" spans="7:13" ht="15.75" customHeight="1" x14ac:dyDescent="0.2">
      <c r="G1202" s="34">
        <f>'Black (Cleaned)'!G1201</f>
        <v>44600.721422337723</v>
      </c>
      <c r="H1202" s="27">
        <f>'Black (Cleaned)'!Q1201</f>
        <v>3417</v>
      </c>
      <c r="I1202" s="11" t="str">
        <f t="shared" si="10"/>
        <v>2022-02</v>
      </c>
      <c r="J1202" s="11" t="str">
        <f t="shared" si="11"/>
        <v>1900-01</v>
      </c>
      <c r="K1202" s="11"/>
      <c r="L1202" s="11"/>
      <c r="M1202" s="36"/>
    </row>
    <row r="1203" spans="7:13" ht="15.75" customHeight="1" x14ac:dyDescent="0.2">
      <c r="G1203" s="34">
        <f>'Black (Cleaned)'!G1202</f>
        <v>44600.124250946959</v>
      </c>
      <c r="H1203" s="27">
        <f>'Black (Cleaned)'!Q1202</f>
        <v>4030</v>
      </c>
      <c r="I1203" s="11" t="str">
        <f t="shared" si="10"/>
        <v>2022-02</v>
      </c>
      <c r="J1203" s="11" t="str">
        <f t="shared" si="11"/>
        <v>1900-01</v>
      </c>
      <c r="K1203" s="11"/>
      <c r="L1203" s="11"/>
      <c r="M1203" s="36"/>
    </row>
    <row r="1204" spans="7:13" ht="15.75" customHeight="1" x14ac:dyDescent="0.2">
      <c r="G1204" s="34">
        <f>'Black (Cleaned)'!G1203</f>
        <v>44599.513782948212</v>
      </c>
      <c r="H1204" s="27">
        <f>'Black (Cleaned)'!Q1203</f>
        <v>3239</v>
      </c>
      <c r="I1204" s="11" t="str">
        <f t="shared" si="10"/>
        <v>2022-02</v>
      </c>
      <c r="J1204" s="11" t="str">
        <f t="shared" si="11"/>
        <v>1900-01</v>
      </c>
      <c r="K1204" s="11"/>
      <c r="L1204" s="11"/>
      <c r="M1204" s="36"/>
    </row>
    <row r="1205" spans="7:13" ht="15.75" customHeight="1" x14ac:dyDescent="0.2">
      <c r="G1205" s="34">
        <f>'Black (Cleaned)'!G1204</f>
        <v>44596.605718026782</v>
      </c>
      <c r="H1205" s="27">
        <f>'Black (Cleaned)'!Q1204</f>
        <v>3527</v>
      </c>
      <c r="I1205" s="11" t="str">
        <f t="shared" si="10"/>
        <v>2022-02</v>
      </c>
      <c r="J1205" s="11" t="str">
        <f t="shared" si="11"/>
        <v>1900-01</v>
      </c>
      <c r="K1205" s="11"/>
      <c r="L1205" s="11"/>
      <c r="M1205" s="36"/>
    </row>
    <row r="1206" spans="7:13" ht="15.75" customHeight="1" x14ac:dyDescent="0.2">
      <c r="G1206" s="34">
        <f>'Black (Cleaned)'!G1205</f>
        <v>44596.001400542082</v>
      </c>
      <c r="H1206" s="27">
        <f>'Black (Cleaned)'!Q1205</f>
        <v>3973</v>
      </c>
      <c r="I1206" s="11" t="str">
        <f t="shared" si="10"/>
        <v>2022-02</v>
      </c>
      <c r="J1206" s="11" t="str">
        <f t="shared" si="11"/>
        <v>1900-01</v>
      </c>
      <c r="K1206" s="11"/>
      <c r="L1206" s="11"/>
      <c r="M1206" s="36"/>
    </row>
    <row r="1207" spans="7:13" ht="15.75" customHeight="1" x14ac:dyDescent="0.2">
      <c r="G1207" s="34">
        <f>'Black (Cleaned)'!G1206</f>
        <v>44595.426169448619</v>
      </c>
      <c r="H1207" s="27">
        <f>'Black (Cleaned)'!Q1206</f>
        <v>4315</v>
      </c>
      <c r="I1207" s="11" t="str">
        <f t="shared" si="10"/>
        <v>2022-02</v>
      </c>
      <c r="J1207" s="11" t="str">
        <f t="shared" si="11"/>
        <v>1900-01</v>
      </c>
      <c r="K1207" s="11"/>
      <c r="L1207" s="11"/>
      <c r="M1207" s="36"/>
    </row>
    <row r="1208" spans="7:13" ht="15.75" customHeight="1" x14ac:dyDescent="0.2">
      <c r="G1208" s="34">
        <f>'Black (Cleaned)'!G1207</f>
        <v>44594.874551264882</v>
      </c>
      <c r="H1208" s="27">
        <f>'Black (Cleaned)'!Q1207</f>
        <v>3793</v>
      </c>
      <c r="I1208" s="11" t="str">
        <f t="shared" si="10"/>
        <v>2022-02</v>
      </c>
      <c r="J1208" s="11" t="str">
        <f t="shared" si="11"/>
        <v>1900-01</v>
      </c>
      <c r="K1208" s="11"/>
      <c r="L1208" s="11"/>
      <c r="M1208" s="36"/>
    </row>
    <row r="1209" spans="7:13" ht="15.75" customHeight="1" x14ac:dyDescent="0.2">
      <c r="G1209" s="34">
        <f>'Black (Cleaned)'!G1208</f>
        <v>44594.299507369309</v>
      </c>
      <c r="H1209" s="27">
        <f>'Black (Cleaned)'!Q1208</f>
        <v>4153</v>
      </c>
      <c r="I1209" s="11" t="str">
        <f t="shared" si="10"/>
        <v>2022-02</v>
      </c>
      <c r="J1209" s="11" t="str">
        <f t="shared" si="11"/>
        <v>1900-01</v>
      </c>
      <c r="K1209" s="11"/>
      <c r="L1209" s="11"/>
      <c r="M1209" s="36"/>
    </row>
    <row r="1210" spans="7:13" ht="15.75" customHeight="1" x14ac:dyDescent="0.2">
      <c r="G1210" s="34">
        <f>'Black (Cleaned)'!G1209</f>
        <v>44593.706891440706</v>
      </c>
      <c r="H1210" s="27">
        <f>'Black (Cleaned)'!Q1209</f>
        <v>4226</v>
      </c>
      <c r="I1210" s="11" t="str">
        <f t="shared" si="10"/>
        <v>2022-02</v>
      </c>
      <c r="J1210" s="11" t="str">
        <f t="shared" si="11"/>
        <v>1900-01</v>
      </c>
      <c r="K1210" s="11"/>
      <c r="L1210" s="11"/>
      <c r="M1210" s="36"/>
    </row>
    <row r="1211" spans="7:13" ht="15.75" customHeight="1" x14ac:dyDescent="0.2">
      <c r="G1211" s="34">
        <f>'Black (Cleaned)'!G1210</f>
        <v>44593.14423250001</v>
      </c>
      <c r="H1211" s="27">
        <f>'Black (Cleaned)'!Q1210</f>
        <v>4371</v>
      </c>
      <c r="I1211" s="11" t="str">
        <f t="shared" si="10"/>
        <v>2022-02</v>
      </c>
      <c r="J1211" s="11" t="str">
        <f t="shared" si="11"/>
        <v>1900-01</v>
      </c>
      <c r="K1211" s="11"/>
      <c r="L1211" s="11"/>
      <c r="M1211" s="36"/>
    </row>
    <row r="1212" spans="7:13" ht="15.75" customHeight="1" x14ac:dyDescent="0.2">
      <c r="G1212" s="34">
        <f>'Black (Cleaned)'!G1211</f>
        <v>44592.610690224974</v>
      </c>
      <c r="H1212" s="27">
        <f>'Black (Cleaned)'!Q1211</f>
        <v>3810</v>
      </c>
      <c r="I1212" s="11" t="str">
        <f t="shared" si="10"/>
        <v>2022-01</v>
      </c>
      <c r="J1212" s="11" t="str">
        <f t="shared" si="11"/>
        <v>1900-01</v>
      </c>
      <c r="K1212" s="11"/>
      <c r="L1212" s="11"/>
      <c r="M1212" s="36"/>
    </row>
    <row r="1213" spans="7:13" ht="15.75" customHeight="1" x14ac:dyDescent="0.2">
      <c r="G1213" s="34">
        <f>'Black (Cleaned)'!G1212</f>
        <v>44592.003136368032</v>
      </c>
      <c r="H1213" s="27">
        <f>'Black (Cleaned)'!Q1212</f>
        <v>3461</v>
      </c>
      <c r="I1213" s="11" t="str">
        <f t="shared" si="10"/>
        <v>2022-01</v>
      </c>
      <c r="J1213" s="11" t="str">
        <f t="shared" si="11"/>
        <v>1900-01</v>
      </c>
      <c r="K1213" s="11"/>
      <c r="L1213" s="11"/>
      <c r="M1213" s="36"/>
    </row>
    <row r="1214" spans="7:13" ht="15.75" customHeight="1" x14ac:dyDescent="0.2">
      <c r="G1214" s="34">
        <f>'Black (Cleaned)'!G1213</f>
        <v>44589.670330727982</v>
      </c>
      <c r="H1214" s="27">
        <f>'Black (Cleaned)'!Q1213</f>
        <v>4205</v>
      </c>
      <c r="I1214" s="11" t="str">
        <f t="shared" si="10"/>
        <v>2022-01</v>
      </c>
      <c r="J1214" s="11" t="str">
        <f t="shared" si="11"/>
        <v>1900-01</v>
      </c>
      <c r="K1214" s="11"/>
      <c r="L1214" s="11"/>
      <c r="M1214" s="36"/>
    </row>
    <row r="1215" spans="7:13" ht="15.75" customHeight="1" x14ac:dyDescent="0.2">
      <c r="G1215" s="34">
        <f>'Black (Cleaned)'!G1214</f>
        <v>44589.126962796669</v>
      </c>
      <c r="H1215" s="27">
        <f>'Black (Cleaned)'!Q1214</f>
        <v>3922</v>
      </c>
      <c r="I1215" s="11" t="str">
        <f t="shared" si="10"/>
        <v>2022-01</v>
      </c>
      <c r="J1215" s="11" t="str">
        <f t="shared" si="11"/>
        <v>1900-01</v>
      </c>
      <c r="K1215" s="11"/>
      <c r="L1215" s="11"/>
      <c r="M1215" s="36"/>
    </row>
    <row r="1216" spans="7:13" ht="15.75" customHeight="1" x14ac:dyDescent="0.2">
      <c r="G1216" s="34">
        <f>'Black (Cleaned)'!G1215</f>
        <v>44588.535387450815</v>
      </c>
      <c r="H1216" s="27">
        <f>'Black (Cleaned)'!Q1215</f>
        <v>3780</v>
      </c>
      <c r="I1216" s="11" t="str">
        <f t="shared" si="10"/>
        <v>2022-01</v>
      </c>
      <c r="J1216" s="11" t="str">
        <f t="shared" si="11"/>
        <v>1900-01</v>
      </c>
      <c r="K1216" s="11"/>
      <c r="L1216" s="11"/>
      <c r="M1216" s="36"/>
    </row>
    <row r="1217" spans="7:13" ht="15.75" customHeight="1" x14ac:dyDescent="0.2">
      <c r="G1217" s="34">
        <f>'Black (Cleaned)'!G1216</f>
        <v>44587.956380126299</v>
      </c>
      <c r="H1217" s="27">
        <f>'Black (Cleaned)'!Q1216</f>
        <v>4613</v>
      </c>
      <c r="I1217" s="11" t="str">
        <f t="shared" si="10"/>
        <v>2022-01</v>
      </c>
      <c r="J1217" s="11" t="str">
        <f t="shared" si="11"/>
        <v>1900-01</v>
      </c>
      <c r="K1217" s="11"/>
      <c r="L1217" s="11"/>
      <c r="M1217" s="36"/>
    </row>
    <row r="1218" spans="7:13" ht="15.75" customHeight="1" x14ac:dyDescent="0.2">
      <c r="G1218" s="34">
        <f>'Black (Cleaned)'!G1217</f>
        <v>44587.387802941717</v>
      </c>
      <c r="H1218" s="27">
        <f>'Black (Cleaned)'!Q1217</f>
        <v>3831</v>
      </c>
      <c r="I1218" s="11" t="str">
        <f t="shared" si="10"/>
        <v>2022-01</v>
      </c>
      <c r="J1218" s="11" t="str">
        <f t="shared" si="11"/>
        <v>1900-01</v>
      </c>
      <c r="K1218" s="11"/>
      <c r="L1218" s="11"/>
      <c r="M1218" s="36"/>
    </row>
    <row r="1219" spans="7:13" ht="15.75" customHeight="1" x14ac:dyDescent="0.2">
      <c r="G1219" s="34">
        <f>'Black (Cleaned)'!G1218</f>
        <v>44586.824112401708</v>
      </c>
      <c r="H1219" s="27">
        <f>'Black (Cleaned)'!Q1218</f>
        <v>3947</v>
      </c>
      <c r="I1219" s="11" t="str">
        <f t="shared" si="10"/>
        <v>2022-01</v>
      </c>
      <c r="J1219" s="11" t="str">
        <f t="shared" si="11"/>
        <v>1900-01</v>
      </c>
      <c r="K1219" s="11"/>
      <c r="L1219" s="11"/>
      <c r="M1219" s="36"/>
    </row>
    <row r="1220" spans="7:13" ht="15.75" customHeight="1" x14ac:dyDescent="0.2">
      <c r="G1220" s="34">
        <f>'Black (Cleaned)'!G1219</f>
        <v>44586.23488400894</v>
      </c>
      <c r="H1220" s="27">
        <f>'Black (Cleaned)'!Q1219</f>
        <v>4539</v>
      </c>
      <c r="I1220" s="11" t="str">
        <f t="shared" si="10"/>
        <v>2022-01</v>
      </c>
      <c r="J1220" s="11" t="str">
        <f t="shared" si="11"/>
        <v>1900-01</v>
      </c>
      <c r="K1220" s="11"/>
      <c r="L1220" s="11"/>
      <c r="M1220" s="36"/>
    </row>
    <row r="1221" spans="7:13" ht="15.75" customHeight="1" x14ac:dyDescent="0.2">
      <c r="G1221" s="34">
        <f>'Black (Cleaned)'!G1220</f>
        <v>44585.624778717036</v>
      </c>
      <c r="H1221" s="27">
        <f>'Black (Cleaned)'!Q1220</f>
        <v>4421</v>
      </c>
      <c r="I1221" s="11" t="str">
        <f t="shared" si="10"/>
        <v>2022-01</v>
      </c>
      <c r="J1221" s="11" t="str">
        <f t="shared" si="11"/>
        <v>1900-01</v>
      </c>
      <c r="K1221" s="11"/>
      <c r="L1221" s="11"/>
      <c r="M1221" s="36"/>
    </row>
    <row r="1222" spans="7:13" ht="15.75" customHeight="1" x14ac:dyDescent="0.2">
      <c r="G1222" s="34">
        <f>'Black (Cleaned)'!G1221</f>
        <v>44585.091737209907</v>
      </c>
      <c r="H1222" s="27">
        <f>'Black (Cleaned)'!Q1221</f>
        <v>3936</v>
      </c>
      <c r="I1222" s="11" t="str">
        <f t="shared" si="10"/>
        <v>2022-01</v>
      </c>
      <c r="J1222" s="11" t="str">
        <f t="shared" si="11"/>
        <v>1900-01</v>
      </c>
      <c r="K1222" s="11"/>
      <c r="L1222" s="11"/>
      <c r="M1222" s="36"/>
    </row>
    <row r="1223" spans="7:13" ht="15.75" customHeight="1" x14ac:dyDescent="0.2">
      <c r="G1223" s="34">
        <f>'Black (Cleaned)'!G1222</f>
        <v>44582.778156022257</v>
      </c>
      <c r="H1223" s="27">
        <f>'Black (Cleaned)'!Q1222</f>
        <v>4733</v>
      </c>
      <c r="I1223" s="11" t="str">
        <f t="shared" si="10"/>
        <v>2022-01</v>
      </c>
      <c r="J1223" s="11" t="str">
        <f t="shared" si="11"/>
        <v>1900-01</v>
      </c>
      <c r="K1223" s="11"/>
      <c r="L1223" s="11"/>
      <c r="M1223" s="36"/>
    </row>
    <row r="1224" spans="7:13" ht="15.75" customHeight="1" x14ac:dyDescent="0.2">
      <c r="G1224" s="34">
        <f>'Black (Cleaned)'!G1223</f>
        <v>44582.219316446877</v>
      </c>
      <c r="H1224" s="27">
        <f>'Black (Cleaned)'!Q1223</f>
        <v>4468</v>
      </c>
      <c r="I1224" s="11" t="str">
        <f t="shared" si="10"/>
        <v>2022-01</v>
      </c>
      <c r="J1224" s="11" t="str">
        <f t="shared" si="11"/>
        <v>1900-01</v>
      </c>
      <c r="K1224" s="11"/>
      <c r="L1224" s="11"/>
      <c r="M1224" s="36"/>
    </row>
    <row r="1225" spans="7:13" ht="15.75" customHeight="1" x14ac:dyDescent="0.2">
      <c r="G1225" s="34">
        <f>'Black (Cleaned)'!G1224</f>
        <v>44581.661575207458</v>
      </c>
      <c r="H1225" s="27">
        <f>'Black (Cleaned)'!Q1224</f>
        <v>4132</v>
      </c>
      <c r="I1225" s="11" t="str">
        <f t="shared" si="10"/>
        <v>2022-01</v>
      </c>
      <c r="J1225" s="11" t="str">
        <f t="shared" si="11"/>
        <v>1900-01</v>
      </c>
      <c r="K1225" s="11"/>
      <c r="L1225" s="11"/>
      <c r="M1225" s="36"/>
    </row>
    <row r="1226" spans="7:13" ht="15.75" customHeight="1" x14ac:dyDescent="0.2">
      <c r="G1226" s="34">
        <f>'Black (Cleaned)'!G1225</f>
        <v>44581.085168788217</v>
      </c>
      <c r="H1226" s="27">
        <f>'Black (Cleaned)'!Q1225</f>
        <v>3826</v>
      </c>
      <c r="I1226" s="11" t="str">
        <f t="shared" si="10"/>
        <v>2022-01</v>
      </c>
      <c r="J1226" s="11" t="str">
        <f t="shared" si="11"/>
        <v>1900-01</v>
      </c>
      <c r="K1226" s="11"/>
      <c r="L1226" s="11"/>
      <c r="M1226" s="36"/>
    </row>
    <row r="1227" spans="7:13" ht="15.75" customHeight="1" x14ac:dyDescent="0.2">
      <c r="G1227" s="34">
        <f>'Black (Cleaned)'!G1226</f>
        <v>44580.487263932067</v>
      </c>
      <c r="H1227" s="27">
        <f>'Black (Cleaned)'!Q1226</f>
        <v>4264</v>
      </c>
      <c r="I1227" s="11" t="str">
        <f t="shared" si="10"/>
        <v>2022-01</v>
      </c>
      <c r="J1227" s="11" t="str">
        <f t="shared" si="11"/>
        <v>1900-01</v>
      </c>
      <c r="K1227" s="11"/>
      <c r="L1227" s="11"/>
      <c r="M1227" s="36"/>
    </row>
    <row r="1228" spans="7:13" ht="15.75" customHeight="1" x14ac:dyDescent="0.2">
      <c r="G1228" s="34">
        <f>'Black (Cleaned)'!G1227</f>
        <v>44579.927318010275</v>
      </c>
      <c r="H1228" s="27">
        <f>'Black (Cleaned)'!Q1227</f>
        <v>4219</v>
      </c>
      <c r="I1228" s="11" t="str">
        <f t="shared" si="10"/>
        <v>2022-01</v>
      </c>
      <c r="J1228" s="11" t="str">
        <f t="shared" si="11"/>
        <v>1900-01</v>
      </c>
      <c r="K1228" s="11"/>
      <c r="L1228" s="11"/>
      <c r="M1228" s="36"/>
    </row>
    <row r="1229" spans="7:13" ht="15.75" customHeight="1" x14ac:dyDescent="0.2">
      <c r="G1229" s="34">
        <f>'Black (Cleaned)'!G1228</f>
        <v>44579.315365612965</v>
      </c>
      <c r="H1229" s="27">
        <f>'Black (Cleaned)'!Q1228</f>
        <v>4066</v>
      </c>
      <c r="I1229" s="11" t="str">
        <f t="shared" si="10"/>
        <v>2022-01</v>
      </c>
      <c r="J1229" s="11" t="str">
        <f t="shared" si="11"/>
        <v>1900-01</v>
      </c>
      <c r="K1229" s="11"/>
      <c r="L1229" s="11"/>
      <c r="M1229" s="36"/>
    </row>
    <row r="1230" spans="7:13" ht="15.75" customHeight="1" x14ac:dyDescent="0.2">
      <c r="G1230" s="34">
        <f>'Black (Cleaned)'!G1229</f>
        <v>44578.765028283015</v>
      </c>
      <c r="H1230" s="27">
        <f>'Black (Cleaned)'!Q1229</f>
        <v>4619</v>
      </c>
      <c r="I1230" s="11" t="str">
        <f t="shared" si="10"/>
        <v>2022-01</v>
      </c>
      <c r="J1230" s="11" t="str">
        <f t="shared" si="11"/>
        <v>1900-01</v>
      </c>
      <c r="K1230" s="11"/>
      <c r="L1230" s="11"/>
      <c r="M1230" s="36"/>
    </row>
    <row r="1231" spans="7:13" ht="15.75" customHeight="1" x14ac:dyDescent="0.2">
      <c r="G1231" s="34">
        <f>'Black (Cleaned)'!G1230</f>
        <v>44578.1597800257</v>
      </c>
      <c r="H1231" s="27">
        <f>'Black (Cleaned)'!Q1230</f>
        <v>3957</v>
      </c>
      <c r="I1231" s="11" t="str">
        <f t="shared" si="10"/>
        <v>2022-01</v>
      </c>
      <c r="J1231" s="11" t="str">
        <f t="shared" si="11"/>
        <v>1900-01</v>
      </c>
      <c r="K1231" s="11"/>
      <c r="L1231" s="11"/>
      <c r="M1231" s="36"/>
    </row>
    <row r="1232" spans="7:13" ht="15.75" customHeight="1" x14ac:dyDescent="0.2">
      <c r="G1232" s="34">
        <f>'Black (Cleaned)'!G1231</f>
        <v>44575.939626794207</v>
      </c>
      <c r="H1232" s="27">
        <f>'Black (Cleaned)'!Q1231</f>
        <v>4052</v>
      </c>
      <c r="I1232" s="11" t="str">
        <f t="shared" si="10"/>
        <v>2022-01</v>
      </c>
      <c r="J1232" s="11" t="str">
        <f t="shared" si="11"/>
        <v>1900-01</v>
      </c>
      <c r="K1232" s="11"/>
      <c r="L1232" s="11"/>
      <c r="M1232" s="36"/>
    </row>
    <row r="1233" spans="7:13" ht="15.75" customHeight="1" x14ac:dyDescent="0.2">
      <c r="G1233" s="34">
        <f>'Black (Cleaned)'!G1232</f>
        <v>44575.337067954788</v>
      </c>
      <c r="H1233" s="27">
        <f>'Black (Cleaned)'!Q1232</f>
        <v>4255</v>
      </c>
      <c r="I1233" s="11" t="str">
        <f t="shared" si="10"/>
        <v>2022-01</v>
      </c>
      <c r="J1233" s="11" t="str">
        <f t="shared" si="11"/>
        <v>1900-01</v>
      </c>
      <c r="K1233" s="11"/>
      <c r="L1233" s="11"/>
      <c r="M1233" s="36"/>
    </row>
    <row r="1234" spans="7:13" ht="15.75" customHeight="1" x14ac:dyDescent="0.2">
      <c r="G1234" s="34">
        <f>'Black (Cleaned)'!G1233</f>
        <v>44574.743176902834</v>
      </c>
      <c r="H1234" s="27">
        <f>'Black (Cleaned)'!Q1233</f>
        <v>5102</v>
      </c>
      <c r="I1234" s="11" t="str">
        <f t="shared" si="10"/>
        <v>2022-01</v>
      </c>
      <c r="J1234" s="11" t="str">
        <f t="shared" si="11"/>
        <v>1900-01</v>
      </c>
      <c r="K1234" s="11"/>
      <c r="L1234" s="11"/>
      <c r="M1234" s="36"/>
    </row>
    <row r="1235" spans="7:13" ht="15.75" customHeight="1" x14ac:dyDescent="0.2">
      <c r="G1235" s="34">
        <f>'Black (Cleaned)'!G1234</f>
        <v>44574.169311321159</v>
      </c>
      <c r="H1235" s="27">
        <f>'Black (Cleaned)'!Q1234</f>
        <v>4782</v>
      </c>
      <c r="I1235" s="11" t="str">
        <f t="shared" si="10"/>
        <v>2022-01</v>
      </c>
      <c r="J1235" s="11" t="str">
        <f t="shared" si="11"/>
        <v>1900-01</v>
      </c>
      <c r="K1235" s="11"/>
      <c r="L1235" s="11"/>
      <c r="M1235" s="36"/>
    </row>
    <row r="1236" spans="7:13" ht="15.75" customHeight="1" x14ac:dyDescent="0.2">
      <c r="G1236" s="34">
        <f>'Black (Cleaned)'!G1235</f>
        <v>44573.577971076105</v>
      </c>
      <c r="H1236" s="27">
        <f>'Black (Cleaned)'!Q1235</f>
        <v>4653</v>
      </c>
      <c r="I1236" s="11" t="str">
        <f t="shared" si="10"/>
        <v>2022-01</v>
      </c>
      <c r="J1236" s="11" t="str">
        <f t="shared" si="11"/>
        <v>1900-01</v>
      </c>
      <c r="K1236" s="11"/>
      <c r="L1236" s="11"/>
      <c r="M1236" s="36"/>
    </row>
    <row r="1237" spans="7:13" ht="15.75" customHeight="1" x14ac:dyDescent="0.2">
      <c r="G1237" s="34">
        <f>'Black (Cleaned)'!G1236</f>
        <v>44573.047754201201</v>
      </c>
      <c r="H1237" s="27">
        <f>'Black (Cleaned)'!Q1236</f>
        <v>4929</v>
      </c>
      <c r="I1237" s="11" t="str">
        <f t="shared" si="10"/>
        <v>2022-01</v>
      </c>
      <c r="J1237" s="11" t="str">
        <f t="shared" si="11"/>
        <v>1900-01</v>
      </c>
      <c r="K1237" s="11"/>
      <c r="L1237" s="11"/>
      <c r="M1237" s="36"/>
    </row>
    <row r="1238" spans="7:13" ht="15.75" customHeight="1" x14ac:dyDescent="0.2">
      <c r="G1238" s="34">
        <f>'Black (Cleaned)'!G1237</f>
        <v>44572.474845314537</v>
      </c>
      <c r="H1238" s="27">
        <f>'Black (Cleaned)'!Q1237</f>
        <v>5183</v>
      </c>
      <c r="I1238" s="11" t="str">
        <f t="shared" si="10"/>
        <v>2022-01</v>
      </c>
      <c r="J1238" s="11" t="str">
        <f t="shared" si="11"/>
        <v>1900-01</v>
      </c>
      <c r="K1238" s="11"/>
      <c r="L1238" s="11"/>
      <c r="M1238" s="36"/>
    </row>
    <row r="1239" spans="7:13" ht="15.75" customHeight="1" x14ac:dyDescent="0.2">
      <c r="G1239" s="34">
        <f>'Black (Cleaned)'!G1238</f>
        <v>44571.93725385952</v>
      </c>
      <c r="H1239" s="27">
        <f>'Black (Cleaned)'!Q1238</f>
        <v>4835</v>
      </c>
      <c r="I1239" s="11" t="str">
        <f t="shared" si="10"/>
        <v>2022-01</v>
      </c>
      <c r="J1239" s="11" t="str">
        <f t="shared" si="11"/>
        <v>1900-01</v>
      </c>
      <c r="K1239" s="11"/>
      <c r="L1239" s="11"/>
      <c r="M1239" s="36"/>
    </row>
    <row r="1240" spans="7:13" ht="15.75" customHeight="1" x14ac:dyDescent="0.2">
      <c r="G1240" s="34">
        <f>'Black (Cleaned)'!G1239</f>
        <v>44571.358361816958</v>
      </c>
      <c r="H1240" s="27">
        <f>'Black (Cleaned)'!Q1239</f>
        <v>5003</v>
      </c>
      <c r="I1240" s="11" t="str">
        <f t="shared" si="10"/>
        <v>2022-01</v>
      </c>
      <c r="J1240" s="11" t="str">
        <f t="shared" si="11"/>
        <v>1900-01</v>
      </c>
      <c r="K1240" s="11"/>
      <c r="L1240" s="11"/>
      <c r="M1240" s="36"/>
    </row>
    <row r="1241" spans="7:13" ht="15.75" customHeight="1" x14ac:dyDescent="0.2">
      <c r="G1241" s="34">
        <f>'Black (Cleaned)'!G1240</f>
        <v>44568.49376536363</v>
      </c>
      <c r="H1241" s="27">
        <f>'Black (Cleaned)'!Q1240</f>
        <v>4835</v>
      </c>
      <c r="I1241" s="11" t="str">
        <f t="shared" si="10"/>
        <v>2022-01</v>
      </c>
      <c r="J1241" s="11" t="str">
        <f t="shared" si="11"/>
        <v>1900-01</v>
      </c>
      <c r="K1241" s="11"/>
      <c r="L1241" s="11"/>
      <c r="M1241" s="36"/>
    </row>
    <row r="1242" spans="7:13" ht="15.75" customHeight="1" x14ac:dyDescent="0.2">
      <c r="G1242" s="34">
        <f>'Black (Cleaned)'!G1241</f>
        <v>44567.912404394854</v>
      </c>
      <c r="H1242" s="27">
        <f>'Black (Cleaned)'!Q1241</f>
        <v>5327</v>
      </c>
      <c r="I1242" s="11" t="str">
        <f t="shared" si="10"/>
        <v>2022-01</v>
      </c>
      <c r="J1242" s="11" t="str">
        <f t="shared" si="11"/>
        <v>1900-01</v>
      </c>
      <c r="K1242" s="11"/>
      <c r="L1242" s="11"/>
      <c r="M1242" s="36"/>
    </row>
    <row r="1243" spans="7:13" ht="15.75" customHeight="1" x14ac:dyDescent="0.2">
      <c r="G1243" s="34">
        <f>'Black (Cleaned)'!G1242</f>
        <v>44567.368132503907</v>
      </c>
      <c r="H1243" s="27">
        <f>'Black (Cleaned)'!Q1242</f>
        <v>5016</v>
      </c>
      <c r="I1243" s="11" t="str">
        <f t="shared" si="10"/>
        <v>2022-01</v>
      </c>
      <c r="J1243" s="11" t="str">
        <f t="shared" si="11"/>
        <v>1900-01</v>
      </c>
      <c r="K1243" s="11"/>
      <c r="L1243" s="11"/>
      <c r="M1243" s="36"/>
    </row>
    <row r="1244" spans="7:13" ht="15.75" customHeight="1" x14ac:dyDescent="0.2">
      <c r="G1244" s="34">
        <f>'Black (Cleaned)'!G1243</f>
        <v>44566.783671583464</v>
      </c>
      <c r="H1244" s="27">
        <f>'Black (Cleaned)'!Q1243</f>
        <v>4791</v>
      </c>
      <c r="I1244" s="11" t="str">
        <f t="shared" si="10"/>
        <v>2022-01</v>
      </c>
      <c r="J1244" s="11" t="str">
        <f t="shared" si="11"/>
        <v>1900-01</v>
      </c>
      <c r="K1244" s="11"/>
      <c r="L1244" s="11"/>
      <c r="M1244" s="36"/>
    </row>
    <row r="1245" spans="7:13" ht="15.75" customHeight="1" x14ac:dyDescent="0.2">
      <c r="G1245" s="34">
        <f>'Black (Cleaned)'!G1244</f>
        <v>44566.234120515837</v>
      </c>
      <c r="H1245" s="27">
        <f>'Black (Cleaned)'!Q1244</f>
        <v>5285</v>
      </c>
      <c r="I1245" s="11" t="str">
        <f t="shared" si="10"/>
        <v>2022-01</v>
      </c>
      <c r="J1245" s="11" t="str">
        <f t="shared" si="11"/>
        <v>1900-01</v>
      </c>
      <c r="K1245" s="11"/>
      <c r="L1245" s="11"/>
      <c r="M1245" s="36"/>
    </row>
    <row r="1246" spans="7:13" ht="15.75" customHeight="1" x14ac:dyDescent="0.2">
      <c r="G1246" s="34">
        <f>'Black (Cleaned)'!G1245</f>
        <v>44565.695377198812</v>
      </c>
      <c r="H1246" s="27">
        <f>'Black (Cleaned)'!Q1245</f>
        <v>4650</v>
      </c>
      <c r="I1246" s="11" t="str">
        <f t="shared" si="10"/>
        <v>2022-01</v>
      </c>
      <c r="J1246" s="11" t="str">
        <f t="shared" si="11"/>
        <v>1900-01</v>
      </c>
      <c r="K1246" s="11"/>
      <c r="L1246" s="11"/>
      <c r="M1246" s="36"/>
    </row>
    <row r="1247" spans="7:13" ht="15.75" customHeight="1" x14ac:dyDescent="0.2">
      <c r="G1247" s="34">
        <f>'Black (Cleaned)'!G1246</f>
        <v>44565.162786695946</v>
      </c>
      <c r="H1247" s="27">
        <f>'Black (Cleaned)'!Q1246</f>
        <v>5248</v>
      </c>
      <c r="I1247" s="11" t="str">
        <f t="shared" si="10"/>
        <v>2022-01</v>
      </c>
      <c r="J1247" s="11" t="str">
        <f t="shared" si="11"/>
        <v>1900-01</v>
      </c>
      <c r="K1247" s="11"/>
      <c r="L1247" s="11"/>
      <c r="M1247" s="36"/>
    </row>
    <row r="1248" spans="7:13" ht="15.75" customHeight="1" x14ac:dyDescent="0.2">
      <c r="G1248" s="34">
        <f>'Black (Cleaned)'!G1247</f>
        <v>44564.57159066265</v>
      </c>
      <c r="H1248" s="27">
        <f>'Black (Cleaned)'!Q1247</f>
        <v>4959</v>
      </c>
      <c r="I1248" s="11" t="str">
        <f t="shared" si="10"/>
        <v>2022-01</v>
      </c>
      <c r="J1248" s="11" t="str">
        <f t="shared" si="11"/>
        <v>1900-01</v>
      </c>
      <c r="K1248" s="11"/>
      <c r="L1248" s="11"/>
      <c r="M1248" s="36"/>
    </row>
    <row r="1249" spans="7:13" ht="15.75" customHeight="1" x14ac:dyDescent="0.2">
      <c r="G1249" s="34">
        <f>'Black (Cleaned)'!G1248</f>
        <v>44564.015408313615</v>
      </c>
      <c r="H1249" s="27">
        <f>'Black (Cleaned)'!Q1248</f>
        <v>5512</v>
      </c>
      <c r="I1249" s="11" t="str">
        <f t="shared" si="10"/>
        <v>2022-01</v>
      </c>
      <c r="J1249" s="11" t="str">
        <f t="shared" si="11"/>
        <v>1900-01</v>
      </c>
      <c r="K1249" s="11"/>
      <c r="L1249" s="11"/>
      <c r="M1249" s="36"/>
    </row>
    <row r="1250" spans="7:13" ht="15.75" customHeight="1" x14ac:dyDescent="0.2">
      <c r="G1250" s="34">
        <f>'Black (Cleaned)'!G1249</f>
        <v>44561.714991711844</v>
      </c>
      <c r="H1250" s="27">
        <f>'Black (Cleaned)'!Q1249</f>
        <v>5266</v>
      </c>
      <c r="I1250" s="11" t="str">
        <f t="shared" si="10"/>
        <v>2021-12</v>
      </c>
      <c r="J1250" s="11" t="str">
        <f t="shared" si="11"/>
        <v>1900-01</v>
      </c>
      <c r="K1250" s="11"/>
      <c r="L1250" s="11"/>
      <c r="M1250" s="36"/>
    </row>
    <row r="1251" spans="7:13" ht="15.75" customHeight="1" x14ac:dyDescent="0.2">
      <c r="G1251" s="34">
        <f>'Black (Cleaned)'!G1250</f>
        <v>44561.110542209201</v>
      </c>
      <c r="H1251" s="27">
        <f>'Black (Cleaned)'!Q1250</f>
        <v>5202</v>
      </c>
      <c r="I1251" s="11" t="str">
        <f t="shared" si="10"/>
        <v>2021-12</v>
      </c>
      <c r="J1251" s="11" t="str">
        <f t="shared" si="11"/>
        <v>1900-01</v>
      </c>
      <c r="K1251" s="11"/>
      <c r="L1251" s="11"/>
      <c r="M1251" s="36"/>
    </row>
    <row r="1252" spans="7:13" ht="15.75" customHeight="1" x14ac:dyDescent="0.2">
      <c r="G1252" s="34">
        <f>'Black (Cleaned)'!G1251</f>
        <v>44560.513393749585</v>
      </c>
      <c r="H1252" s="27">
        <f>'Black (Cleaned)'!Q1251</f>
        <v>5020</v>
      </c>
      <c r="I1252" s="11" t="str">
        <f t="shared" si="10"/>
        <v>2021-12</v>
      </c>
      <c r="J1252" s="11" t="str">
        <f t="shared" si="11"/>
        <v>1900-01</v>
      </c>
      <c r="K1252" s="11"/>
      <c r="L1252" s="11"/>
      <c r="M1252" s="36"/>
    </row>
    <row r="1253" spans="7:13" ht="15.75" customHeight="1" x14ac:dyDescent="0.2">
      <c r="G1253" s="34">
        <f>'Black (Cleaned)'!G1252</f>
        <v>44559.975192029095</v>
      </c>
      <c r="H1253" s="27">
        <f>'Black (Cleaned)'!Q1252</f>
        <v>5197</v>
      </c>
      <c r="I1253" s="11" t="str">
        <f t="shared" si="10"/>
        <v>2021-12</v>
      </c>
      <c r="J1253" s="11" t="str">
        <f t="shared" si="11"/>
        <v>1900-01</v>
      </c>
      <c r="K1253" s="11"/>
      <c r="L1253" s="11"/>
      <c r="M1253" s="36"/>
    </row>
    <row r="1254" spans="7:13" ht="15.75" customHeight="1" x14ac:dyDescent="0.2">
      <c r="G1254" s="34">
        <f>'Black (Cleaned)'!G1253</f>
        <v>44559.409417949399</v>
      </c>
      <c r="H1254" s="27">
        <f>'Black (Cleaned)'!Q1253</f>
        <v>4877</v>
      </c>
      <c r="I1254" s="11" t="str">
        <f t="shared" si="10"/>
        <v>2021-12</v>
      </c>
      <c r="J1254" s="11" t="str">
        <f t="shared" si="11"/>
        <v>1900-01</v>
      </c>
      <c r="K1254" s="11"/>
      <c r="L1254" s="11"/>
      <c r="M1254" s="36"/>
    </row>
    <row r="1255" spans="7:13" ht="15.75" customHeight="1" x14ac:dyDescent="0.2">
      <c r="G1255" s="34">
        <f>'Black (Cleaned)'!G1254</f>
        <v>44558.797448778794</v>
      </c>
      <c r="H1255" s="27">
        <f>'Black (Cleaned)'!Q1254</f>
        <v>4912</v>
      </c>
      <c r="I1255" s="11" t="str">
        <f t="shared" si="10"/>
        <v>2021-12</v>
      </c>
      <c r="J1255" s="11" t="str">
        <f t="shared" si="11"/>
        <v>1900-01</v>
      </c>
      <c r="K1255" s="11"/>
      <c r="L1255" s="11"/>
      <c r="M1255" s="36"/>
    </row>
    <row r="1256" spans="7:13" ht="15.75" customHeight="1" x14ac:dyDescent="0.2">
      <c r="G1256" s="34">
        <f>'Black (Cleaned)'!G1255</f>
        <v>44558.266871350665</v>
      </c>
      <c r="H1256" s="27">
        <f>'Black (Cleaned)'!Q1255</f>
        <v>5586</v>
      </c>
      <c r="I1256" s="11" t="str">
        <f t="shared" si="10"/>
        <v>2021-12</v>
      </c>
      <c r="J1256" s="11" t="str">
        <f t="shared" si="11"/>
        <v>1900-01</v>
      </c>
      <c r="K1256" s="11"/>
      <c r="L1256" s="11"/>
      <c r="M1256" s="36"/>
    </row>
    <row r="1257" spans="7:13" ht="15.75" customHeight="1" x14ac:dyDescent="0.2">
      <c r="G1257" s="34">
        <f>'Black (Cleaned)'!G1256</f>
        <v>44557.707630381818</v>
      </c>
      <c r="H1257" s="27">
        <f>'Black (Cleaned)'!Q1256</f>
        <v>4787</v>
      </c>
      <c r="I1257" s="11" t="str">
        <f t="shared" si="10"/>
        <v>2021-12</v>
      </c>
      <c r="J1257" s="11" t="str">
        <f t="shared" si="11"/>
        <v>1900-01</v>
      </c>
      <c r="K1257" s="11"/>
      <c r="L1257" s="11"/>
      <c r="M1257" s="36"/>
    </row>
    <row r="1258" spans="7:13" ht="15.75" customHeight="1" x14ac:dyDescent="0.2">
      <c r="G1258" s="34">
        <f>'Black (Cleaned)'!G1257</f>
        <v>44557.167989359426</v>
      </c>
      <c r="H1258" s="27">
        <f>'Black (Cleaned)'!Q1257</f>
        <v>5705</v>
      </c>
      <c r="I1258" s="11" t="str">
        <f t="shared" si="10"/>
        <v>2021-12</v>
      </c>
      <c r="J1258" s="11" t="str">
        <f t="shared" si="11"/>
        <v>1900-01</v>
      </c>
      <c r="K1258" s="11"/>
      <c r="L1258" s="11"/>
      <c r="M1258" s="36"/>
    </row>
    <row r="1259" spans="7:13" ht="15.75" customHeight="1" x14ac:dyDescent="0.2">
      <c r="G1259" s="34">
        <f>'Black (Cleaned)'!G1258</f>
        <v>44554.9329418329</v>
      </c>
      <c r="H1259" s="27">
        <f>'Black (Cleaned)'!Q1258</f>
        <v>5567</v>
      </c>
      <c r="I1259" s="11" t="str">
        <f t="shared" si="10"/>
        <v>2021-12</v>
      </c>
      <c r="J1259" s="11" t="str">
        <f t="shared" si="11"/>
        <v>1900-01</v>
      </c>
      <c r="K1259" s="11"/>
      <c r="L1259" s="11"/>
      <c r="M1259" s="36"/>
    </row>
    <row r="1260" spans="7:13" ht="15.75" customHeight="1" x14ac:dyDescent="0.2">
      <c r="G1260" s="34">
        <f>'Black (Cleaned)'!G1259</f>
        <v>44554.339005180453</v>
      </c>
      <c r="H1260" s="27">
        <f>'Black (Cleaned)'!Q1259</f>
        <v>5837</v>
      </c>
      <c r="I1260" s="11" t="str">
        <f t="shared" si="10"/>
        <v>2021-12</v>
      </c>
      <c r="J1260" s="11" t="str">
        <f t="shared" si="11"/>
        <v>1900-01</v>
      </c>
      <c r="K1260" s="11"/>
      <c r="L1260" s="11"/>
      <c r="M1260" s="36"/>
    </row>
    <row r="1261" spans="7:13" ht="15.75" customHeight="1" x14ac:dyDescent="0.2">
      <c r="G1261" s="34">
        <f>'Black (Cleaned)'!G1260</f>
        <v>44553.78588905168</v>
      </c>
      <c r="H1261" s="27">
        <f>'Black (Cleaned)'!Q1260</f>
        <v>4969</v>
      </c>
      <c r="I1261" s="11" t="str">
        <f t="shared" si="10"/>
        <v>2021-12</v>
      </c>
      <c r="J1261" s="11" t="str">
        <f t="shared" si="11"/>
        <v>1900-01</v>
      </c>
      <c r="K1261" s="11"/>
      <c r="L1261" s="11"/>
      <c r="M1261" s="36"/>
    </row>
    <row r="1262" spans="7:13" ht="15.75" customHeight="1" x14ac:dyDescent="0.2">
      <c r="G1262" s="34">
        <f>'Black (Cleaned)'!G1261</f>
        <v>44553.229046406639</v>
      </c>
      <c r="H1262" s="27">
        <f>'Black (Cleaned)'!Q1261</f>
        <v>5275</v>
      </c>
      <c r="I1262" s="11" t="str">
        <f t="shared" si="10"/>
        <v>2021-12</v>
      </c>
      <c r="J1262" s="11" t="str">
        <f t="shared" si="11"/>
        <v>1900-01</v>
      </c>
      <c r="K1262" s="11"/>
      <c r="L1262" s="11"/>
      <c r="M1262" s="36"/>
    </row>
    <row r="1263" spans="7:13" ht="15.75" customHeight="1" x14ac:dyDescent="0.2">
      <c r="G1263" s="34">
        <f>'Black (Cleaned)'!G1262</f>
        <v>44552.690969947907</v>
      </c>
      <c r="H1263" s="27">
        <f>'Black (Cleaned)'!Q1262</f>
        <v>5003</v>
      </c>
      <c r="I1263" s="11" t="str">
        <f t="shared" si="10"/>
        <v>2021-12</v>
      </c>
      <c r="J1263" s="11" t="str">
        <f t="shared" si="11"/>
        <v>1900-01</v>
      </c>
      <c r="K1263" s="11"/>
      <c r="L1263" s="11"/>
      <c r="M1263" s="36"/>
    </row>
    <row r="1264" spans="7:13" ht="15.75" customHeight="1" x14ac:dyDescent="0.2">
      <c r="G1264" s="34">
        <f>'Black (Cleaned)'!G1263</f>
        <v>44552.09658928412</v>
      </c>
      <c r="H1264" s="27">
        <f>'Black (Cleaned)'!Q1263</f>
        <v>5029</v>
      </c>
      <c r="I1264" s="11" t="str">
        <f t="shared" si="10"/>
        <v>2021-12</v>
      </c>
      <c r="J1264" s="11" t="str">
        <f t="shared" si="11"/>
        <v>1900-01</v>
      </c>
      <c r="K1264" s="11"/>
      <c r="L1264" s="11"/>
      <c r="M1264" s="36"/>
    </row>
    <row r="1265" spans="7:13" ht="15.75" customHeight="1" x14ac:dyDescent="0.2">
      <c r="G1265" s="34">
        <f>'Black (Cleaned)'!G1264</f>
        <v>44551.544317179993</v>
      </c>
      <c r="H1265" s="27">
        <f>'Black (Cleaned)'!Q1264</f>
        <v>5915</v>
      </c>
      <c r="I1265" s="11" t="str">
        <f t="shared" si="10"/>
        <v>2021-12</v>
      </c>
      <c r="J1265" s="11" t="str">
        <f t="shared" si="11"/>
        <v>1900-01</v>
      </c>
      <c r="K1265" s="11"/>
      <c r="L1265" s="11"/>
      <c r="M1265" s="36"/>
    </row>
    <row r="1266" spans="7:13" ht="15.75" customHeight="1" x14ac:dyDescent="0.2">
      <c r="G1266" s="34">
        <f>'Black (Cleaned)'!G1265</f>
        <v>44550.980076624452</v>
      </c>
      <c r="H1266" s="27">
        <f>'Black (Cleaned)'!Q1265</f>
        <v>5275</v>
      </c>
      <c r="I1266" s="11" t="str">
        <f t="shared" si="10"/>
        <v>2021-12</v>
      </c>
      <c r="J1266" s="11" t="str">
        <f t="shared" si="11"/>
        <v>1900-01</v>
      </c>
      <c r="K1266" s="11"/>
      <c r="L1266" s="11"/>
      <c r="M1266" s="36"/>
    </row>
    <row r="1267" spans="7:13" ht="15.75" customHeight="1" x14ac:dyDescent="0.2">
      <c r="G1267" s="34">
        <f>'Black (Cleaned)'!G1266</f>
        <v>44550.401618496231</v>
      </c>
      <c r="H1267" s="27">
        <f>'Black (Cleaned)'!Q1266</f>
        <v>5570</v>
      </c>
      <c r="I1267" s="11" t="str">
        <f t="shared" si="10"/>
        <v>2021-12</v>
      </c>
      <c r="J1267" s="11" t="str">
        <f t="shared" si="11"/>
        <v>1900-01</v>
      </c>
      <c r="K1267" s="11"/>
      <c r="L1267" s="11"/>
      <c r="M1267" s="36"/>
    </row>
    <row r="1268" spans="7:13" ht="15.75" customHeight="1" x14ac:dyDescent="0.2">
      <c r="G1268" s="34">
        <f>'Black (Cleaned)'!G1267</f>
        <v>44547.576380492996</v>
      </c>
      <c r="H1268" s="27">
        <f>'Black (Cleaned)'!Q1267</f>
        <v>5939</v>
      </c>
      <c r="I1268" s="11" t="str">
        <f t="shared" si="10"/>
        <v>2021-12</v>
      </c>
      <c r="J1268" s="11" t="str">
        <f t="shared" si="11"/>
        <v>1900-01</v>
      </c>
      <c r="K1268" s="11"/>
      <c r="L1268" s="11"/>
      <c r="M1268" s="36"/>
    </row>
    <row r="1269" spans="7:13" ht="15.75" customHeight="1" x14ac:dyDescent="0.2">
      <c r="G1269" s="34">
        <f>'Black (Cleaned)'!G1268</f>
        <v>44547.00467087602</v>
      </c>
      <c r="H1269" s="27">
        <f>'Black (Cleaned)'!Q1268</f>
        <v>4817</v>
      </c>
      <c r="I1269" s="11" t="str">
        <f t="shared" si="10"/>
        <v>2021-12</v>
      </c>
      <c r="J1269" s="11" t="str">
        <f t="shared" si="11"/>
        <v>1900-01</v>
      </c>
      <c r="K1269" s="11"/>
      <c r="L1269" s="11"/>
      <c r="M1269" s="36"/>
    </row>
    <row r="1270" spans="7:13" ht="15.75" customHeight="1" x14ac:dyDescent="0.2">
      <c r="G1270" s="34">
        <f>'Black (Cleaned)'!G1269</f>
        <v>44546.462171154199</v>
      </c>
      <c r="H1270" s="27">
        <f>'Black (Cleaned)'!Q1269</f>
        <v>5674</v>
      </c>
      <c r="I1270" s="11" t="str">
        <f t="shared" si="10"/>
        <v>2021-12</v>
      </c>
      <c r="J1270" s="11" t="str">
        <f t="shared" si="11"/>
        <v>1900-01</v>
      </c>
      <c r="K1270" s="11"/>
      <c r="L1270" s="11"/>
      <c r="M1270" s="36"/>
    </row>
    <row r="1271" spans="7:13" ht="15.75" customHeight="1" x14ac:dyDescent="0.2">
      <c r="G1271" s="34">
        <f>'Black (Cleaned)'!G1270</f>
        <v>44545.887664989692</v>
      </c>
      <c r="H1271" s="27">
        <f>'Black (Cleaned)'!Q1270</f>
        <v>5338</v>
      </c>
      <c r="I1271" s="11" t="str">
        <f t="shared" si="10"/>
        <v>2021-12</v>
      </c>
      <c r="J1271" s="11" t="str">
        <f t="shared" si="11"/>
        <v>1900-01</v>
      </c>
      <c r="K1271" s="11"/>
      <c r="L1271" s="11"/>
      <c r="M1271" s="36"/>
    </row>
    <row r="1272" spans="7:13" ht="15.75" customHeight="1" x14ac:dyDescent="0.2">
      <c r="G1272" s="34">
        <f>'Black (Cleaned)'!G1271</f>
        <v>44545.294767062427</v>
      </c>
      <c r="H1272" s="27">
        <f>'Black (Cleaned)'!Q1271</f>
        <v>6101</v>
      </c>
      <c r="I1272" s="11" t="str">
        <f t="shared" si="10"/>
        <v>2021-12</v>
      </c>
      <c r="J1272" s="11" t="str">
        <f t="shared" si="11"/>
        <v>1900-01</v>
      </c>
      <c r="K1272" s="11"/>
      <c r="L1272" s="11"/>
      <c r="M1272" s="36"/>
    </row>
    <row r="1273" spans="7:13" ht="15.75" customHeight="1" x14ac:dyDescent="0.2">
      <c r="G1273" s="34">
        <f>'Black (Cleaned)'!G1272</f>
        <v>44544.713570642816</v>
      </c>
      <c r="H1273" s="27">
        <f>'Black (Cleaned)'!Q1272</f>
        <v>5312</v>
      </c>
      <c r="I1273" s="11" t="str">
        <f t="shared" si="10"/>
        <v>2021-12</v>
      </c>
      <c r="J1273" s="11" t="str">
        <f t="shared" si="11"/>
        <v>1900-01</v>
      </c>
      <c r="K1273" s="11"/>
      <c r="L1273" s="11"/>
      <c r="M1273" s="36"/>
    </row>
    <row r="1274" spans="7:13" ht="15.75" customHeight="1" x14ac:dyDescent="0.2">
      <c r="G1274" s="34">
        <f>'Black (Cleaned)'!G1273</f>
        <v>44544.100037924145</v>
      </c>
      <c r="H1274" s="27">
        <f>'Black (Cleaned)'!Q1273</f>
        <v>5708</v>
      </c>
      <c r="I1274" s="11" t="str">
        <f t="shared" si="10"/>
        <v>2021-12</v>
      </c>
      <c r="J1274" s="11" t="str">
        <f t="shared" si="11"/>
        <v>1900-01</v>
      </c>
      <c r="K1274" s="11"/>
      <c r="L1274" s="11"/>
      <c r="M1274" s="36"/>
    </row>
    <row r="1275" spans="7:13" ht="15.75" customHeight="1" x14ac:dyDescent="0.2">
      <c r="G1275" s="34">
        <f>'Black (Cleaned)'!G1274</f>
        <v>44543.509519300598</v>
      </c>
      <c r="H1275" s="27">
        <f>'Black (Cleaned)'!Q1274</f>
        <v>5108</v>
      </c>
      <c r="I1275" s="11" t="str">
        <f t="shared" si="10"/>
        <v>2021-12</v>
      </c>
      <c r="J1275" s="11" t="str">
        <f t="shared" si="11"/>
        <v>1900-01</v>
      </c>
      <c r="K1275" s="11"/>
      <c r="L1275" s="11"/>
      <c r="M1275" s="36"/>
    </row>
    <row r="1276" spans="7:13" ht="15.75" customHeight="1" x14ac:dyDescent="0.2">
      <c r="G1276" s="34">
        <f>'Black (Cleaned)'!G1275</f>
        <v>44540.671034694053</v>
      </c>
      <c r="H1276" s="27">
        <f>'Black (Cleaned)'!Q1275</f>
        <v>4574</v>
      </c>
      <c r="I1276" s="11" t="str">
        <f t="shared" si="10"/>
        <v>2021-12</v>
      </c>
      <c r="J1276" s="11" t="str">
        <f t="shared" si="11"/>
        <v>1900-01</v>
      </c>
      <c r="K1276" s="11"/>
      <c r="L1276" s="11"/>
      <c r="M1276" s="36"/>
    </row>
    <row r="1277" spans="7:13" ht="15.75" customHeight="1" x14ac:dyDescent="0.2">
      <c r="G1277" s="34">
        <f>'Black (Cleaned)'!G1276</f>
        <v>44540.1004298763</v>
      </c>
      <c r="H1277" s="27">
        <f>'Black (Cleaned)'!Q1276</f>
        <v>5443</v>
      </c>
      <c r="I1277" s="11" t="str">
        <f t="shared" si="10"/>
        <v>2021-12</v>
      </c>
      <c r="J1277" s="11" t="str">
        <f t="shared" si="11"/>
        <v>1900-01</v>
      </c>
      <c r="K1277" s="11"/>
      <c r="L1277" s="11"/>
      <c r="M1277" s="36"/>
    </row>
    <row r="1278" spans="7:13" ht="15.75" customHeight="1" x14ac:dyDescent="0.2">
      <c r="G1278" s="34">
        <f>'Black (Cleaned)'!G1277</f>
        <v>44539.486750055155</v>
      </c>
      <c r="H1278" s="27">
        <f>'Black (Cleaned)'!Q1277</f>
        <v>5017</v>
      </c>
      <c r="I1278" s="11" t="str">
        <f t="shared" si="10"/>
        <v>2021-12</v>
      </c>
      <c r="J1278" s="11" t="str">
        <f t="shared" si="11"/>
        <v>1900-01</v>
      </c>
      <c r="K1278" s="11"/>
      <c r="L1278" s="11"/>
      <c r="M1278" s="36"/>
    </row>
    <row r="1279" spans="7:13" ht="15.75" customHeight="1" x14ac:dyDescent="0.2">
      <c r="G1279" s="34">
        <f>'Black (Cleaned)'!G1278</f>
        <v>44538.880507016736</v>
      </c>
      <c r="H1279" s="27">
        <f>'Black (Cleaned)'!Q1278</f>
        <v>4652</v>
      </c>
      <c r="I1279" s="11" t="str">
        <f t="shared" si="10"/>
        <v>2021-12</v>
      </c>
      <c r="J1279" s="11" t="str">
        <f t="shared" si="11"/>
        <v>1900-01</v>
      </c>
      <c r="K1279" s="11"/>
      <c r="L1279" s="11"/>
      <c r="M1279" s="36"/>
    </row>
    <row r="1280" spans="7:13" ht="15.75" customHeight="1" x14ac:dyDescent="0.2">
      <c r="G1280" s="34">
        <f>'Black (Cleaned)'!G1279</f>
        <v>44538.268946245611</v>
      </c>
      <c r="H1280" s="27">
        <f>'Black (Cleaned)'!Q1279</f>
        <v>5517</v>
      </c>
      <c r="I1280" s="11" t="str">
        <f t="shared" si="10"/>
        <v>2021-12</v>
      </c>
      <c r="J1280" s="11" t="str">
        <f t="shared" si="11"/>
        <v>1900-01</v>
      </c>
      <c r="K1280" s="11"/>
      <c r="L1280" s="11"/>
      <c r="M1280" s="36"/>
    </row>
    <row r="1281" spans="7:13" ht="15.75" customHeight="1" x14ac:dyDescent="0.2">
      <c r="G1281" s="34">
        <f>'Black (Cleaned)'!G1280</f>
        <v>44537.71387881082</v>
      </c>
      <c r="H1281" s="27">
        <f>'Black (Cleaned)'!Q1280</f>
        <v>4780</v>
      </c>
      <c r="I1281" s="11" t="str">
        <f t="shared" ref="I1281:I1535" si="12">TEXT(G1281, "YYYY-MM")</f>
        <v>2021-12</v>
      </c>
      <c r="J1281" s="11" t="str">
        <f t="shared" ref="J1281:J1535" si="13">TEXT(M1281, "YYYY-MM")</f>
        <v>1900-01</v>
      </c>
      <c r="K1281" s="11"/>
      <c r="L1281" s="11"/>
      <c r="M1281" s="36"/>
    </row>
    <row r="1282" spans="7:13" ht="15.75" customHeight="1" x14ac:dyDescent="0.2">
      <c r="G1282" s="34">
        <f>'Black (Cleaned)'!G1281</f>
        <v>44537.175581479656</v>
      </c>
      <c r="H1282" s="27">
        <f>'Black (Cleaned)'!Q1281</f>
        <v>4735</v>
      </c>
      <c r="I1282" s="11" t="str">
        <f t="shared" si="12"/>
        <v>2021-12</v>
      </c>
      <c r="J1282" s="11" t="str">
        <f t="shared" si="13"/>
        <v>1900-01</v>
      </c>
      <c r="K1282" s="11"/>
      <c r="L1282" s="11"/>
      <c r="M1282" s="36"/>
    </row>
    <row r="1283" spans="7:13" ht="15.75" customHeight="1" x14ac:dyDescent="0.2">
      <c r="G1283" s="34">
        <f>'Black (Cleaned)'!G1282</f>
        <v>44536.641097039217</v>
      </c>
      <c r="H1283" s="27">
        <f>'Black (Cleaned)'!Q1282</f>
        <v>5328</v>
      </c>
      <c r="I1283" s="11" t="str">
        <f t="shared" si="12"/>
        <v>2021-12</v>
      </c>
      <c r="J1283" s="11" t="str">
        <f t="shared" si="13"/>
        <v>1900-01</v>
      </c>
      <c r="K1283" s="11"/>
      <c r="L1283" s="11"/>
      <c r="M1283" s="36"/>
    </row>
    <row r="1284" spans="7:13" ht="15.75" customHeight="1" x14ac:dyDescent="0.2">
      <c r="G1284" s="34">
        <f>'Black (Cleaned)'!G1283</f>
        <v>44536.111670249978</v>
      </c>
      <c r="H1284" s="27">
        <f>'Black (Cleaned)'!Q1283</f>
        <v>4820</v>
      </c>
      <c r="I1284" s="11" t="str">
        <f t="shared" si="12"/>
        <v>2021-12</v>
      </c>
      <c r="J1284" s="11" t="str">
        <f t="shared" si="13"/>
        <v>1900-01</v>
      </c>
      <c r="K1284" s="11"/>
      <c r="L1284" s="11"/>
      <c r="M1284" s="36"/>
    </row>
    <row r="1285" spans="7:13" ht="15.75" customHeight="1" x14ac:dyDescent="0.2">
      <c r="G1285" s="34">
        <f>'Black (Cleaned)'!G1284</f>
        <v>44533.85424771977</v>
      </c>
      <c r="H1285" s="27">
        <f>'Black (Cleaned)'!Q1284</f>
        <v>4157</v>
      </c>
      <c r="I1285" s="11" t="str">
        <f t="shared" si="12"/>
        <v>2021-12</v>
      </c>
      <c r="J1285" s="11" t="str">
        <f t="shared" si="13"/>
        <v>1900-01</v>
      </c>
      <c r="K1285" s="11"/>
      <c r="L1285" s="11"/>
      <c r="M1285" s="36"/>
    </row>
    <row r="1286" spans="7:13" ht="15.75" customHeight="1" x14ac:dyDescent="0.2">
      <c r="G1286" s="34">
        <f>'Black (Cleaned)'!G1285</f>
        <v>44533.296843239121</v>
      </c>
      <c r="H1286" s="27">
        <f>'Black (Cleaned)'!Q1285</f>
        <v>4664</v>
      </c>
      <c r="I1286" s="11" t="str">
        <f t="shared" si="12"/>
        <v>2021-12</v>
      </c>
      <c r="J1286" s="11" t="str">
        <f t="shared" si="13"/>
        <v>1900-01</v>
      </c>
      <c r="K1286" s="11"/>
      <c r="L1286" s="11"/>
      <c r="M1286" s="36"/>
    </row>
    <row r="1287" spans="7:13" ht="15.75" customHeight="1" x14ac:dyDescent="0.2">
      <c r="G1287" s="34">
        <f>'Black (Cleaned)'!G1286</f>
        <v>44532.731480643342</v>
      </c>
      <c r="H1287" s="27">
        <f>'Black (Cleaned)'!Q1286</f>
        <v>4922</v>
      </c>
      <c r="I1287" s="11" t="str">
        <f t="shared" si="12"/>
        <v>2021-12</v>
      </c>
      <c r="J1287" s="11" t="str">
        <f t="shared" si="13"/>
        <v>1900-01</v>
      </c>
      <c r="K1287" s="11"/>
      <c r="L1287" s="11"/>
      <c r="M1287" s="36"/>
    </row>
    <row r="1288" spans="7:13" ht="15.75" customHeight="1" x14ac:dyDescent="0.2">
      <c r="G1288" s="34">
        <f>'Black (Cleaned)'!G1287</f>
        <v>44532.12107970033</v>
      </c>
      <c r="H1288" s="27">
        <f>'Black (Cleaned)'!Q1287</f>
        <v>4689</v>
      </c>
      <c r="I1288" s="11" t="str">
        <f t="shared" si="12"/>
        <v>2021-12</v>
      </c>
      <c r="J1288" s="11" t="str">
        <f t="shared" si="13"/>
        <v>1900-01</v>
      </c>
      <c r="K1288" s="11"/>
      <c r="L1288" s="11"/>
      <c r="M1288" s="36"/>
    </row>
    <row r="1289" spans="7:13" ht="15.75" customHeight="1" x14ac:dyDescent="0.2">
      <c r="G1289" s="34">
        <f>'Black (Cleaned)'!G1288</f>
        <v>44531.567985061083</v>
      </c>
      <c r="H1289" s="27">
        <f>'Black (Cleaned)'!Q1288</f>
        <v>4684</v>
      </c>
      <c r="I1289" s="11" t="str">
        <f t="shared" si="12"/>
        <v>2021-12</v>
      </c>
      <c r="J1289" s="11" t="str">
        <f t="shared" si="13"/>
        <v>1900-01</v>
      </c>
      <c r="K1289" s="11"/>
      <c r="L1289" s="11"/>
      <c r="M1289" s="36"/>
    </row>
    <row r="1290" spans="7:13" ht="15.75" customHeight="1" x14ac:dyDescent="0.2">
      <c r="G1290" s="34">
        <f>'Black (Cleaned)'!G1289</f>
        <v>44530.967982348375</v>
      </c>
      <c r="H1290" s="27">
        <f>'Black (Cleaned)'!Q1289</f>
        <v>4701</v>
      </c>
      <c r="I1290" s="11" t="str">
        <f t="shared" si="12"/>
        <v>2021-11</v>
      </c>
      <c r="J1290" s="11" t="str">
        <f t="shared" si="13"/>
        <v>1900-01</v>
      </c>
      <c r="K1290" s="11"/>
      <c r="L1290" s="11"/>
      <c r="M1290" s="36"/>
    </row>
    <row r="1291" spans="7:13" ht="15.75" customHeight="1" x14ac:dyDescent="0.2">
      <c r="G1291" s="34">
        <f>'Black (Cleaned)'!G1290</f>
        <v>44530.406808742744</v>
      </c>
      <c r="H1291" s="27">
        <f>'Black (Cleaned)'!Q1290</f>
        <v>4956</v>
      </c>
      <c r="I1291" s="11" t="str">
        <f t="shared" si="12"/>
        <v>2021-11</v>
      </c>
      <c r="J1291" s="11" t="str">
        <f t="shared" si="13"/>
        <v>1900-01</v>
      </c>
      <c r="K1291" s="11"/>
      <c r="L1291" s="11"/>
      <c r="M1291" s="36"/>
    </row>
    <row r="1292" spans="7:13" ht="15.75" customHeight="1" x14ac:dyDescent="0.2">
      <c r="G1292" s="34">
        <f>'Black (Cleaned)'!G1291</f>
        <v>44529.819751011542</v>
      </c>
      <c r="H1292" s="27">
        <f>'Black (Cleaned)'!Q1291</f>
        <v>4495</v>
      </c>
      <c r="I1292" s="11" t="str">
        <f t="shared" si="12"/>
        <v>2021-11</v>
      </c>
      <c r="J1292" s="11" t="str">
        <f t="shared" si="13"/>
        <v>1900-01</v>
      </c>
      <c r="K1292" s="11"/>
      <c r="L1292" s="11"/>
      <c r="M1292" s="36"/>
    </row>
    <row r="1293" spans="7:13" ht="15.75" customHeight="1" x14ac:dyDescent="0.2">
      <c r="G1293" s="34">
        <f>'Black (Cleaned)'!G1292</f>
        <v>44529.28751697328</v>
      </c>
      <c r="H1293" s="27">
        <f>'Black (Cleaned)'!Q1292</f>
        <v>4906</v>
      </c>
      <c r="I1293" s="11" t="str">
        <f t="shared" si="12"/>
        <v>2021-11</v>
      </c>
      <c r="J1293" s="11" t="str">
        <f t="shared" si="13"/>
        <v>1900-01</v>
      </c>
      <c r="K1293" s="11"/>
      <c r="L1293" s="11"/>
      <c r="M1293" s="36"/>
    </row>
    <row r="1294" spans="7:13" ht="15.75" customHeight="1" x14ac:dyDescent="0.2">
      <c r="G1294" s="34">
        <f>'Black (Cleaned)'!G1293</f>
        <v>44526.964160413394</v>
      </c>
      <c r="H1294" s="27">
        <f>'Black (Cleaned)'!Q1293</f>
        <v>4286</v>
      </c>
      <c r="I1294" s="11" t="str">
        <f t="shared" si="12"/>
        <v>2021-11</v>
      </c>
      <c r="J1294" s="11" t="str">
        <f t="shared" si="13"/>
        <v>1900-01</v>
      </c>
      <c r="K1294" s="11"/>
      <c r="L1294" s="11"/>
      <c r="M1294" s="36"/>
    </row>
    <row r="1295" spans="7:13" ht="15.75" customHeight="1" x14ac:dyDescent="0.2">
      <c r="G1295" s="34">
        <f>'Black (Cleaned)'!G1294</f>
        <v>44526.423048223136</v>
      </c>
      <c r="H1295" s="27">
        <f>'Black (Cleaned)'!Q1294</f>
        <v>4490</v>
      </c>
      <c r="I1295" s="11" t="str">
        <f t="shared" si="12"/>
        <v>2021-11</v>
      </c>
      <c r="J1295" s="11" t="str">
        <f t="shared" si="13"/>
        <v>1900-01</v>
      </c>
      <c r="K1295" s="11"/>
      <c r="L1295" s="11"/>
      <c r="M1295" s="36"/>
    </row>
    <row r="1296" spans="7:13" ht="15.75" customHeight="1" x14ac:dyDescent="0.2">
      <c r="G1296" s="34">
        <f>'Black (Cleaned)'!G1295</f>
        <v>44525.871411056025</v>
      </c>
      <c r="H1296" s="27">
        <f>'Black (Cleaned)'!Q1295</f>
        <v>3751</v>
      </c>
      <c r="I1296" s="11" t="str">
        <f t="shared" si="12"/>
        <v>2021-11</v>
      </c>
      <c r="J1296" s="11" t="str">
        <f t="shared" si="13"/>
        <v>1900-01</v>
      </c>
      <c r="K1296" s="11"/>
      <c r="L1296" s="11"/>
      <c r="M1296" s="36"/>
    </row>
    <row r="1297" spans="7:13" ht="15.75" customHeight="1" x14ac:dyDescent="0.2">
      <c r="G1297" s="34">
        <f>'Black (Cleaned)'!G1296</f>
        <v>44525.297500920831</v>
      </c>
      <c r="H1297" s="27">
        <f>'Black (Cleaned)'!Q1296</f>
        <v>4118</v>
      </c>
      <c r="I1297" s="11" t="str">
        <f t="shared" si="12"/>
        <v>2021-11</v>
      </c>
      <c r="J1297" s="11" t="str">
        <f t="shared" si="13"/>
        <v>1900-01</v>
      </c>
      <c r="K1297" s="11"/>
      <c r="L1297" s="11"/>
      <c r="M1297" s="36"/>
    </row>
    <row r="1298" spans="7:13" ht="15.75" customHeight="1" x14ac:dyDescent="0.2">
      <c r="G1298" s="34">
        <f>'Black (Cleaned)'!G1297</f>
        <v>44524.691280371488</v>
      </c>
      <c r="H1298" s="27">
        <f>'Black (Cleaned)'!Q1297</f>
        <v>4372</v>
      </c>
      <c r="I1298" s="11" t="str">
        <f t="shared" si="12"/>
        <v>2021-11</v>
      </c>
      <c r="J1298" s="11" t="str">
        <f t="shared" si="13"/>
        <v>1900-01</v>
      </c>
      <c r="K1298" s="11"/>
      <c r="L1298" s="11"/>
      <c r="M1298" s="36"/>
    </row>
    <row r="1299" spans="7:13" ht="15.75" customHeight="1" x14ac:dyDescent="0.2">
      <c r="G1299" s="34">
        <f>'Black (Cleaned)'!G1298</f>
        <v>44524.086872482665</v>
      </c>
      <c r="H1299" s="27">
        <f>'Black (Cleaned)'!Q1298</f>
        <v>4031</v>
      </c>
      <c r="I1299" s="11" t="str">
        <f t="shared" si="12"/>
        <v>2021-11</v>
      </c>
      <c r="J1299" s="11" t="str">
        <f t="shared" si="13"/>
        <v>1900-01</v>
      </c>
      <c r="K1299" s="11"/>
      <c r="L1299" s="11"/>
      <c r="M1299" s="36"/>
    </row>
    <row r="1300" spans="7:13" ht="15.75" customHeight="1" x14ac:dyDescent="0.2">
      <c r="G1300" s="34">
        <f>'Black (Cleaned)'!G1299</f>
        <v>44523.544871074133</v>
      </c>
      <c r="H1300" s="27">
        <f>'Black (Cleaned)'!Q1299</f>
        <v>3996</v>
      </c>
      <c r="I1300" s="11" t="str">
        <f t="shared" si="12"/>
        <v>2021-11</v>
      </c>
      <c r="J1300" s="11" t="str">
        <f t="shared" si="13"/>
        <v>1900-01</v>
      </c>
      <c r="K1300" s="11"/>
      <c r="L1300" s="11"/>
      <c r="M1300" s="36"/>
    </row>
    <row r="1301" spans="7:13" ht="15.75" customHeight="1" x14ac:dyDescent="0.2">
      <c r="G1301" s="34">
        <f>'Black (Cleaned)'!G1300</f>
        <v>44522.960803506467</v>
      </c>
      <c r="H1301" s="27">
        <f>'Black (Cleaned)'!Q1300</f>
        <v>4441</v>
      </c>
      <c r="I1301" s="11" t="str">
        <f t="shared" si="12"/>
        <v>2021-11</v>
      </c>
      <c r="J1301" s="11" t="str">
        <f t="shared" si="13"/>
        <v>1900-01</v>
      </c>
      <c r="K1301" s="11"/>
      <c r="L1301" s="11"/>
      <c r="M1301" s="36"/>
    </row>
    <row r="1302" spans="7:13" ht="15.75" customHeight="1" x14ac:dyDescent="0.2">
      <c r="G1302" s="34">
        <f>'Black (Cleaned)'!G1301</f>
        <v>44522.361332390814</v>
      </c>
      <c r="H1302" s="27">
        <f>'Black (Cleaned)'!Q1301</f>
        <v>4039</v>
      </c>
      <c r="I1302" s="11" t="str">
        <f t="shared" si="12"/>
        <v>2021-11</v>
      </c>
      <c r="J1302" s="11" t="str">
        <f t="shared" si="13"/>
        <v>1900-01</v>
      </c>
      <c r="K1302" s="11"/>
      <c r="L1302" s="11"/>
      <c r="M1302" s="36"/>
    </row>
    <row r="1303" spans="7:13" ht="15.75" customHeight="1" x14ac:dyDescent="0.2">
      <c r="G1303" s="34">
        <f>'Black (Cleaned)'!G1302</f>
        <v>44519.57066698304</v>
      </c>
      <c r="H1303" s="27">
        <f>'Black (Cleaned)'!Q1302</f>
        <v>4130</v>
      </c>
      <c r="I1303" s="11" t="str">
        <f t="shared" si="12"/>
        <v>2021-11</v>
      </c>
      <c r="J1303" s="11" t="str">
        <f t="shared" si="13"/>
        <v>1900-01</v>
      </c>
      <c r="K1303" s="11"/>
      <c r="L1303" s="11"/>
      <c r="M1303" s="36"/>
    </row>
    <row r="1304" spans="7:13" ht="15.75" customHeight="1" x14ac:dyDescent="0.2">
      <c r="G1304" s="34">
        <f>'Black (Cleaned)'!G1303</f>
        <v>44519.028958598428</v>
      </c>
      <c r="H1304" s="27">
        <f>'Black (Cleaned)'!Q1303</f>
        <v>4215</v>
      </c>
      <c r="I1304" s="11" t="str">
        <f t="shared" si="12"/>
        <v>2021-11</v>
      </c>
      <c r="J1304" s="11" t="str">
        <f t="shared" si="13"/>
        <v>1900-01</v>
      </c>
      <c r="K1304" s="11"/>
      <c r="L1304" s="11"/>
      <c r="M1304" s="36"/>
    </row>
    <row r="1305" spans="7:13" ht="15.75" customHeight="1" x14ac:dyDescent="0.2">
      <c r="G1305" s="34">
        <f>'Black (Cleaned)'!G1304</f>
        <v>44518.493543289238</v>
      </c>
      <c r="H1305" s="27">
        <f>'Black (Cleaned)'!Q1304</f>
        <v>3897</v>
      </c>
      <c r="I1305" s="11" t="str">
        <f t="shared" si="12"/>
        <v>2021-11</v>
      </c>
      <c r="J1305" s="11" t="str">
        <f t="shared" si="13"/>
        <v>1900-01</v>
      </c>
      <c r="K1305" s="11"/>
      <c r="L1305" s="11"/>
      <c r="M1305" s="36"/>
    </row>
    <row r="1306" spans="7:13" ht="15.75" customHeight="1" x14ac:dyDescent="0.2">
      <c r="G1306" s="34">
        <f>'Black (Cleaned)'!G1305</f>
        <v>44517.923246783335</v>
      </c>
      <c r="H1306" s="27">
        <f>'Black (Cleaned)'!Q1305</f>
        <v>3444</v>
      </c>
      <c r="I1306" s="11" t="str">
        <f t="shared" si="12"/>
        <v>2021-11</v>
      </c>
      <c r="J1306" s="11" t="str">
        <f t="shared" si="13"/>
        <v>1900-01</v>
      </c>
      <c r="K1306" s="11"/>
      <c r="L1306" s="11"/>
      <c r="M1306" s="36"/>
    </row>
    <row r="1307" spans="7:13" ht="15.75" customHeight="1" x14ac:dyDescent="0.2">
      <c r="G1307" s="34">
        <f>'Black (Cleaned)'!G1306</f>
        <v>44517.314254543424</v>
      </c>
      <c r="H1307" s="27">
        <f>'Black (Cleaned)'!Q1306</f>
        <v>3805</v>
      </c>
      <c r="I1307" s="11" t="str">
        <f t="shared" si="12"/>
        <v>2021-11</v>
      </c>
      <c r="J1307" s="11" t="str">
        <f t="shared" si="13"/>
        <v>1900-01</v>
      </c>
      <c r="K1307" s="11"/>
      <c r="L1307" s="11"/>
      <c r="M1307" s="36"/>
    </row>
    <row r="1308" spans="7:13" ht="15.75" customHeight="1" x14ac:dyDescent="0.2">
      <c r="G1308" s="34">
        <f>'Black (Cleaned)'!G1307</f>
        <v>44516.718463738362</v>
      </c>
      <c r="H1308" s="27">
        <f>'Black (Cleaned)'!Q1307</f>
        <v>3528</v>
      </c>
      <c r="I1308" s="11" t="str">
        <f t="shared" si="12"/>
        <v>2021-11</v>
      </c>
      <c r="J1308" s="11" t="str">
        <f t="shared" si="13"/>
        <v>1900-01</v>
      </c>
      <c r="K1308" s="11"/>
      <c r="L1308" s="11"/>
      <c r="M1308" s="36"/>
    </row>
    <row r="1309" spans="7:13" ht="15.75" customHeight="1" x14ac:dyDescent="0.2">
      <c r="G1309" s="34">
        <f>'Black (Cleaned)'!G1308</f>
        <v>44516.105341556191</v>
      </c>
      <c r="H1309" s="27">
        <f>'Black (Cleaned)'!Q1308</f>
        <v>3925</v>
      </c>
      <c r="I1309" s="11" t="str">
        <f t="shared" si="12"/>
        <v>2021-11</v>
      </c>
      <c r="J1309" s="11" t="str">
        <f t="shared" si="13"/>
        <v>1900-01</v>
      </c>
      <c r="K1309" s="11"/>
      <c r="L1309" s="11"/>
      <c r="M1309" s="36"/>
    </row>
    <row r="1310" spans="7:13" ht="15.75" customHeight="1" x14ac:dyDescent="0.2">
      <c r="G1310" s="34">
        <f>'Black (Cleaned)'!G1309</f>
        <v>44515.529058406857</v>
      </c>
      <c r="H1310" s="27">
        <f>'Black (Cleaned)'!Q1309</f>
        <v>3449</v>
      </c>
      <c r="I1310" s="11" t="str">
        <f t="shared" si="12"/>
        <v>2021-11</v>
      </c>
      <c r="J1310" s="11" t="str">
        <f t="shared" si="13"/>
        <v>1900-01</v>
      </c>
      <c r="K1310" s="11"/>
      <c r="L1310" s="11"/>
      <c r="M1310" s="36"/>
    </row>
    <row r="1311" spans="7:13" ht="15.75" customHeight="1" x14ac:dyDescent="0.2">
      <c r="G1311" s="34">
        <f>'Black (Cleaned)'!G1310</f>
        <v>44512.626574490656</v>
      </c>
      <c r="H1311" s="27">
        <f>'Black (Cleaned)'!Q1310</f>
        <v>3377</v>
      </c>
      <c r="I1311" s="11" t="str">
        <f t="shared" si="12"/>
        <v>2021-11</v>
      </c>
      <c r="J1311" s="11" t="str">
        <f t="shared" si="13"/>
        <v>1900-01</v>
      </c>
      <c r="K1311" s="11"/>
      <c r="L1311" s="11"/>
      <c r="M1311" s="36"/>
    </row>
    <row r="1312" spans="7:13" ht="15.75" customHeight="1" x14ac:dyDescent="0.2">
      <c r="G1312" s="34">
        <f>'Black (Cleaned)'!G1311</f>
        <v>44512.047435857414</v>
      </c>
      <c r="H1312" s="27">
        <f>'Black (Cleaned)'!Q1311</f>
        <v>3244</v>
      </c>
      <c r="I1312" s="11" t="str">
        <f t="shared" si="12"/>
        <v>2021-11</v>
      </c>
      <c r="J1312" s="11" t="str">
        <f t="shared" si="13"/>
        <v>1900-01</v>
      </c>
      <c r="K1312" s="11"/>
      <c r="L1312" s="11"/>
      <c r="M1312" s="36"/>
    </row>
    <row r="1313" spans="7:13" ht="15.75" customHeight="1" x14ac:dyDescent="0.2">
      <c r="G1313" s="34">
        <f>'Black (Cleaned)'!G1312</f>
        <v>44511.45418838584</v>
      </c>
      <c r="H1313" s="27">
        <f>'Black (Cleaned)'!Q1312</f>
        <v>3264</v>
      </c>
      <c r="I1313" s="11" t="str">
        <f t="shared" si="12"/>
        <v>2021-11</v>
      </c>
      <c r="J1313" s="11" t="str">
        <f t="shared" si="13"/>
        <v>1900-01</v>
      </c>
      <c r="K1313" s="11"/>
      <c r="L1313" s="11"/>
      <c r="M1313" s="36"/>
    </row>
    <row r="1314" spans="7:13" ht="15.75" customHeight="1" x14ac:dyDescent="0.2">
      <c r="G1314" s="34">
        <f>'Black (Cleaned)'!G1313</f>
        <v>44510.890040551123</v>
      </c>
      <c r="H1314" s="27">
        <f>'Black (Cleaned)'!Q1313</f>
        <v>3707</v>
      </c>
      <c r="I1314" s="11" t="str">
        <f t="shared" si="12"/>
        <v>2021-11</v>
      </c>
      <c r="J1314" s="11" t="str">
        <f t="shared" si="13"/>
        <v>1900-01</v>
      </c>
      <c r="K1314" s="11"/>
      <c r="L1314" s="11"/>
      <c r="M1314" s="36"/>
    </row>
    <row r="1315" spans="7:13" ht="15.75" customHeight="1" x14ac:dyDescent="0.2">
      <c r="G1315" s="34">
        <f>'Black (Cleaned)'!G1314</f>
        <v>44510.338504846899</v>
      </c>
      <c r="H1315" s="27">
        <f>'Black (Cleaned)'!Q1314</f>
        <v>3178</v>
      </c>
      <c r="I1315" s="11" t="str">
        <f t="shared" si="12"/>
        <v>2021-11</v>
      </c>
      <c r="J1315" s="11" t="str">
        <f t="shared" si="13"/>
        <v>1900-01</v>
      </c>
      <c r="K1315" s="11"/>
      <c r="L1315" s="11"/>
      <c r="M1315" s="36"/>
    </row>
    <row r="1316" spans="7:13" ht="15.75" customHeight="1" x14ac:dyDescent="0.2">
      <c r="G1316" s="34">
        <f>'Black (Cleaned)'!G1315</f>
        <v>44509.786210885104</v>
      </c>
      <c r="H1316" s="27">
        <f>'Black (Cleaned)'!Q1315</f>
        <v>3268</v>
      </c>
      <c r="I1316" s="11" t="str">
        <f t="shared" si="12"/>
        <v>2021-11</v>
      </c>
      <c r="J1316" s="11" t="str">
        <f t="shared" si="13"/>
        <v>1900-01</v>
      </c>
      <c r="K1316" s="11"/>
      <c r="L1316" s="11"/>
      <c r="M1316" s="36"/>
    </row>
    <row r="1317" spans="7:13" ht="15.75" customHeight="1" x14ac:dyDescent="0.2">
      <c r="G1317" s="34">
        <f>'Black (Cleaned)'!G1316</f>
        <v>44509.197182563774</v>
      </c>
      <c r="H1317" s="27">
        <f>'Black (Cleaned)'!Q1316</f>
        <v>3104</v>
      </c>
      <c r="I1317" s="11" t="str">
        <f t="shared" si="12"/>
        <v>2021-11</v>
      </c>
      <c r="J1317" s="11" t="str">
        <f t="shared" si="13"/>
        <v>1900-01</v>
      </c>
      <c r="K1317" s="11"/>
      <c r="L1317" s="11"/>
      <c r="M1317" s="36"/>
    </row>
    <row r="1318" spans="7:13" ht="15.75" customHeight="1" x14ac:dyDescent="0.2">
      <c r="G1318" s="34">
        <f>'Black (Cleaned)'!G1317</f>
        <v>44508.632946320868</v>
      </c>
      <c r="H1318" s="27">
        <f>'Black (Cleaned)'!Q1317</f>
        <v>3470</v>
      </c>
      <c r="I1318" s="11" t="str">
        <f t="shared" si="12"/>
        <v>2021-11</v>
      </c>
      <c r="J1318" s="11" t="str">
        <f t="shared" si="13"/>
        <v>1900-01</v>
      </c>
      <c r="K1318" s="11"/>
      <c r="L1318" s="11"/>
      <c r="M1318" s="36"/>
    </row>
    <row r="1319" spans="7:13" ht="15.75" customHeight="1" x14ac:dyDescent="0.2">
      <c r="G1319" s="34">
        <f>'Black (Cleaned)'!G1318</f>
        <v>44508.082543588003</v>
      </c>
      <c r="H1319" s="27">
        <f>'Black (Cleaned)'!Q1318</f>
        <v>3491</v>
      </c>
      <c r="I1319" s="11" t="str">
        <f t="shared" si="12"/>
        <v>2021-11</v>
      </c>
      <c r="J1319" s="11" t="str">
        <f t="shared" si="13"/>
        <v>1900-01</v>
      </c>
      <c r="K1319" s="11"/>
      <c r="L1319" s="11"/>
      <c r="M1319" s="36"/>
    </row>
    <row r="1320" spans="7:13" ht="15.75" customHeight="1" x14ac:dyDescent="0.2">
      <c r="G1320" s="34">
        <f>'Black (Cleaned)'!G1319</f>
        <v>44505.840806096399</v>
      </c>
      <c r="H1320" s="27">
        <f>'Black (Cleaned)'!Q1319</f>
        <v>3600</v>
      </c>
      <c r="I1320" s="11" t="str">
        <f t="shared" si="12"/>
        <v>2021-11</v>
      </c>
      <c r="J1320" s="11" t="str">
        <f t="shared" si="13"/>
        <v>1900-01</v>
      </c>
      <c r="K1320" s="11"/>
      <c r="L1320" s="11"/>
      <c r="M1320" s="36"/>
    </row>
    <row r="1321" spans="7:13" ht="15.75" customHeight="1" x14ac:dyDescent="0.2">
      <c r="G1321" s="34">
        <f>'Black (Cleaned)'!G1320</f>
        <v>44505.234862021462</v>
      </c>
      <c r="H1321" s="27">
        <f>'Black (Cleaned)'!Q1320</f>
        <v>3467</v>
      </c>
      <c r="I1321" s="11" t="str">
        <f t="shared" si="12"/>
        <v>2021-11</v>
      </c>
      <c r="J1321" s="11" t="str">
        <f t="shared" si="13"/>
        <v>1900-01</v>
      </c>
      <c r="K1321" s="11"/>
      <c r="L1321" s="11"/>
      <c r="M1321" s="36"/>
    </row>
    <row r="1322" spans="7:13" ht="15.75" customHeight="1" x14ac:dyDescent="0.2">
      <c r="G1322" s="34">
        <f>'Black (Cleaned)'!G1321</f>
        <v>44504.658808563436</v>
      </c>
      <c r="H1322" s="27">
        <f>'Black (Cleaned)'!Q1321</f>
        <v>3487</v>
      </c>
      <c r="I1322" s="11" t="str">
        <f t="shared" si="12"/>
        <v>2021-11</v>
      </c>
      <c r="J1322" s="11" t="str">
        <f t="shared" si="13"/>
        <v>1900-01</v>
      </c>
      <c r="K1322" s="11"/>
      <c r="L1322" s="11"/>
      <c r="M1322" s="36"/>
    </row>
    <row r="1323" spans="7:13" ht="15.75" customHeight="1" x14ac:dyDescent="0.2">
      <c r="G1323" s="34">
        <f>'Black (Cleaned)'!G1322</f>
        <v>44504.126870416796</v>
      </c>
      <c r="H1323" s="27">
        <f>'Black (Cleaned)'!Q1322</f>
        <v>3345</v>
      </c>
      <c r="I1323" s="11" t="str">
        <f t="shared" si="12"/>
        <v>2021-11</v>
      </c>
      <c r="J1323" s="11" t="str">
        <f t="shared" si="13"/>
        <v>1900-01</v>
      </c>
      <c r="K1323" s="11"/>
      <c r="L1323" s="11"/>
      <c r="M1323" s="36"/>
    </row>
    <row r="1324" spans="7:13" ht="15.75" customHeight="1" x14ac:dyDescent="0.2">
      <c r="G1324" s="34">
        <f>'Black (Cleaned)'!G1323</f>
        <v>44503.51608290607</v>
      </c>
      <c r="H1324" s="27">
        <f>'Black (Cleaned)'!Q1323</f>
        <v>2957</v>
      </c>
      <c r="I1324" s="11" t="str">
        <f t="shared" si="12"/>
        <v>2021-11</v>
      </c>
      <c r="J1324" s="11" t="str">
        <f t="shared" si="13"/>
        <v>1900-01</v>
      </c>
      <c r="K1324" s="11"/>
      <c r="L1324" s="11"/>
      <c r="M1324" s="36"/>
    </row>
    <row r="1325" spans="7:13" ht="15.75" customHeight="1" x14ac:dyDescent="0.2">
      <c r="G1325" s="34">
        <f>'Black (Cleaned)'!G1324</f>
        <v>44502.979620399848</v>
      </c>
      <c r="H1325" s="27">
        <f>'Black (Cleaned)'!Q1324</f>
        <v>3178</v>
      </c>
      <c r="I1325" s="11" t="str">
        <f t="shared" si="12"/>
        <v>2021-11</v>
      </c>
      <c r="J1325" s="11" t="str">
        <f t="shared" si="13"/>
        <v>1900-01</v>
      </c>
      <c r="K1325" s="11"/>
      <c r="L1325" s="11"/>
      <c r="M1325" s="36"/>
    </row>
    <row r="1326" spans="7:13" ht="15.75" customHeight="1" x14ac:dyDescent="0.2">
      <c r="G1326" s="34">
        <f>'Black (Cleaned)'!G1325</f>
        <v>44502.408561732365</v>
      </c>
      <c r="H1326" s="27">
        <f>'Black (Cleaned)'!Q1325</f>
        <v>3067</v>
      </c>
      <c r="I1326" s="11" t="str">
        <f t="shared" si="12"/>
        <v>2021-11</v>
      </c>
      <c r="J1326" s="11" t="str">
        <f t="shared" si="13"/>
        <v>1900-01</v>
      </c>
      <c r="K1326" s="11"/>
      <c r="L1326" s="11"/>
      <c r="M1326" s="36"/>
    </row>
    <row r="1327" spans="7:13" ht="15.75" customHeight="1" x14ac:dyDescent="0.2">
      <c r="G1327" s="34">
        <f>'Black (Cleaned)'!G1326</f>
        <v>44501.827190575554</v>
      </c>
      <c r="H1327" s="27">
        <f>'Black (Cleaned)'!Q1326</f>
        <v>2999</v>
      </c>
      <c r="I1327" s="11" t="str">
        <f t="shared" si="12"/>
        <v>2021-11</v>
      </c>
      <c r="J1327" s="11" t="str">
        <f t="shared" si="13"/>
        <v>1900-01</v>
      </c>
      <c r="K1327" s="11"/>
      <c r="L1327" s="11"/>
      <c r="M1327" s="36"/>
    </row>
    <row r="1328" spans="7:13" ht="15.75" customHeight="1" x14ac:dyDescent="0.2">
      <c r="G1328" s="34">
        <f>'Black (Cleaned)'!G1327</f>
        <v>44501.293454104089</v>
      </c>
      <c r="H1328" s="27">
        <f>'Black (Cleaned)'!Q1327</f>
        <v>3218</v>
      </c>
      <c r="I1328" s="11" t="str">
        <f t="shared" si="12"/>
        <v>2021-11</v>
      </c>
      <c r="J1328" s="11" t="str">
        <f t="shared" si="13"/>
        <v>1900-01</v>
      </c>
      <c r="K1328" s="11"/>
      <c r="L1328" s="11"/>
      <c r="M1328" s="36"/>
    </row>
    <row r="1329" spans="7:13" ht="15.75" customHeight="1" x14ac:dyDescent="0.2">
      <c r="G1329" s="34">
        <f>'Black (Cleaned)'!G1328</f>
        <v>44498.417006582087</v>
      </c>
      <c r="H1329" s="27">
        <f>'Black (Cleaned)'!Q1328</f>
        <v>3477</v>
      </c>
      <c r="I1329" s="11" t="str">
        <f t="shared" si="12"/>
        <v>2021-10</v>
      </c>
      <c r="J1329" s="11" t="str">
        <f t="shared" si="13"/>
        <v>1900-01</v>
      </c>
      <c r="K1329" s="11"/>
      <c r="L1329" s="11"/>
      <c r="M1329" s="36"/>
    </row>
    <row r="1330" spans="7:13" ht="15.75" customHeight="1" x14ac:dyDescent="0.2">
      <c r="G1330" s="34">
        <f>'Black (Cleaned)'!G1329</f>
        <v>44497.837829062926</v>
      </c>
      <c r="H1330" s="27">
        <f>'Black (Cleaned)'!Q1329</f>
        <v>2869</v>
      </c>
      <c r="I1330" s="11" t="str">
        <f t="shared" si="12"/>
        <v>2021-10</v>
      </c>
      <c r="J1330" s="11" t="str">
        <f t="shared" si="13"/>
        <v>1900-01</v>
      </c>
      <c r="K1330" s="11"/>
      <c r="L1330" s="11"/>
      <c r="M1330" s="36"/>
    </row>
    <row r="1331" spans="7:13" ht="15.75" customHeight="1" x14ac:dyDescent="0.2">
      <c r="G1331" s="34">
        <f>'Black (Cleaned)'!G1330</f>
        <v>44497.282027335408</v>
      </c>
      <c r="H1331" s="27">
        <f>'Black (Cleaned)'!Q1330</f>
        <v>3104</v>
      </c>
      <c r="I1331" s="11" t="str">
        <f t="shared" si="12"/>
        <v>2021-10</v>
      </c>
      <c r="J1331" s="11" t="str">
        <f t="shared" si="13"/>
        <v>1900-01</v>
      </c>
      <c r="K1331" s="11"/>
      <c r="L1331" s="11"/>
      <c r="M1331" s="36"/>
    </row>
    <row r="1332" spans="7:13" ht="15.75" customHeight="1" x14ac:dyDescent="0.2">
      <c r="G1332" s="34">
        <f>'Black (Cleaned)'!G1331</f>
        <v>44496.687616085183</v>
      </c>
      <c r="H1332" s="27">
        <f>'Black (Cleaned)'!Q1331</f>
        <v>3153</v>
      </c>
      <c r="I1332" s="11" t="str">
        <f t="shared" si="12"/>
        <v>2021-10</v>
      </c>
      <c r="J1332" s="11" t="str">
        <f t="shared" si="13"/>
        <v>1900-01</v>
      </c>
      <c r="K1332" s="11"/>
      <c r="L1332" s="11"/>
      <c r="M1332" s="36"/>
    </row>
    <row r="1333" spans="7:13" ht="15.75" customHeight="1" x14ac:dyDescent="0.2">
      <c r="G1333" s="34">
        <f>'Black (Cleaned)'!G1332</f>
        <v>44496.109477246922</v>
      </c>
      <c r="H1333" s="27">
        <f>'Black (Cleaned)'!Q1332</f>
        <v>2869</v>
      </c>
      <c r="I1333" s="11" t="str">
        <f t="shared" si="12"/>
        <v>2021-10</v>
      </c>
      <c r="J1333" s="11" t="str">
        <f t="shared" si="13"/>
        <v>1900-01</v>
      </c>
      <c r="K1333" s="11"/>
      <c r="L1333" s="11"/>
      <c r="M1333" s="36"/>
    </row>
    <row r="1334" spans="7:13" ht="15.75" customHeight="1" x14ac:dyDescent="0.2">
      <c r="G1334" s="34">
        <f>'Black (Cleaned)'!G1333</f>
        <v>44495.573826378262</v>
      </c>
      <c r="H1334" s="27">
        <f>'Black (Cleaned)'!Q1333</f>
        <v>3010</v>
      </c>
      <c r="I1334" s="11" t="str">
        <f t="shared" si="12"/>
        <v>2021-10</v>
      </c>
      <c r="J1334" s="11" t="str">
        <f t="shared" si="13"/>
        <v>1900-01</v>
      </c>
      <c r="K1334" s="11"/>
      <c r="L1334" s="11"/>
      <c r="M1334" s="36"/>
    </row>
    <row r="1335" spans="7:13" ht="15.75" customHeight="1" x14ac:dyDescent="0.2">
      <c r="G1335" s="34">
        <f>'Black (Cleaned)'!G1334</f>
        <v>44495.000084181804</v>
      </c>
      <c r="H1335" s="27">
        <f>'Black (Cleaned)'!Q1334</f>
        <v>3276</v>
      </c>
      <c r="I1335" s="11" t="str">
        <f t="shared" si="12"/>
        <v>2021-10</v>
      </c>
      <c r="J1335" s="11" t="str">
        <f t="shared" si="13"/>
        <v>1900-01</v>
      </c>
      <c r="K1335" s="11"/>
      <c r="L1335" s="11"/>
      <c r="M1335" s="36"/>
    </row>
    <row r="1336" spans="7:13" ht="15.75" customHeight="1" x14ac:dyDescent="0.2">
      <c r="G1336" s="34">
        <f>'Black (Cleaned)'!G1335</f>
        <v>44494.403753595972</v>
      </c>
      <c r="H1336" s="27">
        <f>'Black (Cleaned)'!Q1335</f>
        <v>3260</v>
      </c>
      <c r="I1336" s="11" t="str">
        <f t="shared" si="12"/>
        <v>2021-10</v>
      </c>
      <c r="J1336" s="11" t="str">
        <f t="shared" si="13"/>
        <v>1900-01</v>
      </c>
      <c r="K1336" s="11"/>
      <c r="L1336" s="11"/>
      <c r="M1336" s="36"/>
    </row>
    <row r="1337" spans="7:13" ht="15.75" customHeight="1" x14ac:dyDescent="0.2">
      <c r="G1337" s="34">
        <f>'Black (Cleaned)'!G1336</f>
        <v>44491.544153130861</v>
      </c>
      <c r="H1337" s="27">
        <f>'Black (Cleaned)'!Q1336</f>
        <v>3061</v>
      </c>
      <c r="I1337" s="11" t="str">
        <f t="shared" si="12"/>
        <v>2021-10</v>
      </c>
      <c r="J1337" s="11" t="str">
        <f t="shared" si="13"/>
        <v>1900-01</v>
      </c>
      <c r="K1337" s="11"/>
      <c r="L1337" s="11"/>
      <c r="M1337" s="36"/>
    </row>
    <row r="1338" spans="7:13" ht="15.75" customHeight="1" x14ac:dyDescent="0.2">
      <c r="G1338" s="34">
        <f>'Black (Cleaned)'!G1337</f>
        <v>44490.93619272361</v>
      </c>
      <c r="H1338" s="27">
        <f>'Black (Cleaned)'!Q1337</f>
        <v>3089</v>
      </c>
      <c r="I1338" s="11" t="str">
        <f t="shared" si="12"/>
        <v>2021-10</v>
      </c>
      <c r="J1338" s="11" t="str">
        <f t="shared" si="13"/>
        <v>1900-01</v>
      </c>
      <c r="K1338" s="11"/>
      <c r="L1338" s="11"/>
      <c r="M1338" s="36"/>
    </row>
    <row r="1339" spans="7:13" ht="15.75" customHeight="1" x14ac:dyDescent="0.2">
      <c r="G1339" s="34">
        <f>'Black (Cleaned)'!G1338</f>
        <v>44490.376996057741</v>
      </c>
      <c r="H1339" s="27">
        <f>'Black (Cleaned)'!Q1338</f>
        <v>3138</v>
      </c>
      <c r="I1339" s="11" t="str">
        <f t="shared" si="12"/>
        <v>2021-10</v>
      </c>
      <c r="J1339" s="11" t="str">
        <f t="shared" si="13"/>
        <v>1900-01</v>
      </c>
      <c r="K1339" s="11"/>
      <c r="L1339" s="11"/>
      <c r="M1339" s="36"/>
    </row>
    <row r="1340" spans="7:13" ht="15.75" customHeight="1" x14ac:dyDescent="0.2">
      <c r="G1340" s="34">
        <f>'Black (Cleaned)'!G1339</f>
        <v>44489.777452308634</v>
      </c>
      <c r="H1340" s="27">
        <f>'Black (Cleaned)'!Q1339</f>
        <v>2776</v>
      </c>
      <c r="I1340" s="11" t="str">
        <f t="shared" si="12"/>
        <v>2021-10</v>
      </c>
      <c r="J1340" s="11" t="str">
        <f t="shared" si="13"/>
        <v>1900-01</v>
      </c>
      <c r="K1340" s="11"/>
      <c r="L1340" s="11"/>
      <c r="M1340" s="36"/>
    </row>
    <row r="1341" spans="7:13" ht="15.75" customHeight="1" x14ac:dyDescent="0.2">
      <c r="G1341" s="34">
        <f>'Black (Cleaned)'!G1340</f>
        <v>44489.183867568914</v>
      </c>
      <c r="H1341" s="27">
        <f>'Black (Cleaned)'!Q1340</f>
        <v>2658</v>
      </c>
      <c r="I1341" s="11" t="str">
        <f t="shared" si="12"/>
        <v>2021-10</v>
      </c>
      <c r="J1341" s="11" t="str">
        <f t="shared" si="13"/>
        <v>1900-01</v>
      </c>
      <c r="K1341" s="11"/>
      <c r="L1341" s="11"/>
      <c r="M1341" s="36"/>
    </row>
    <row r="1342" spans="7:13" ht="15.75" customHeight="1" x14ac:dyDescent="0.2">
      <c r="G1342" s="34">
        <f>'Black (Cleaned)'!G1341</f>
        <v>44488.579818083061</v>
      </c>
      <c r="H1342" s="27">
        <f>'Black (Cleaned)'!Q1341</f>
        <v>2986</v>
      </c>
      <c r="I1342" s="11" t="str">
        <f t="shared" si="12"/>
        <v>2021-10</v>
      </c>
      <c r="J1342" s="11" t="str">
        <f t="shared" si="13"/>
        <v>1900-01</v>
      </c>
      <c r="K1342" s="11"/>
      <c r="L1342" s="11"/>
      <c r="M1342" s="36"/>
    </row>
    <row r="1343" spans="7:13" ht="15.75" customHeight="1" x14ac:dyDescent="0.2">
      <c r="G1343" s="34">
        <f>'Black (Cleaned)'!G1342</f>
        <v>44487.994008162081</v>
      </c>
      <c r="H1343" s="27">
        <f>'Black (Cleaned)'!Q1342</f>
        <v>2558</v>
      </c>
      <c r="I1343" s="11" t="str">
        <f t="shared" si="12"/>
        <v>2021-10</v>
      </c>
      <c r="J1343" s="11" t="str">
        <f t="shared" si="13"/>
        <v>1900-01</v>
      </c>
      <c r="K1343" s="11"/>
      <c r="L1343" s="11"/>
      <c r="M1343" s="36"/>
    </row>
    <row r="1344" spans="7:13" ht="15.75" customHeight="1" x14ac:dyDescent="0.2">
      <c r="G1344" s="34">
        <f>'Black (Cleaned)'!G1343</f>
        <v>44487.451339153376</v>
      </c>
      <c r="H1344" s="27">
        <f>'Black (Cleaned)'!Q1343</f>
        <v>2593</v>
      </c>
      <c r="I1344" s="11" t="str">
        <f t="shared" si="12"/>
        <v>2021-10</v>
      </c>
      <c r="J1344" s="11" t="str">
        <f t="shared" si="13"/>
        <v>1900-01</v>
      </c>
      <c r="K1344" s="11"/>
      <c r="L1344" s="11"/>
      <c r="M1344" s="36"/>
    </row>
    <row r="1345" spans="7:13" ht="15.75" customHeight="1" x14ac:dyDescent="0.2">
      <c r="G1345" s="34">
        <f>'Black (Cleaned)'!G1344</f>
        <v>44484.613793662131</v>
      </c>
      <c r="H1345" s="27">
        <f>'Black (Cleaned)'!Q1344</f>
        <v>2942</v>
      </c>
      <c r="I1345" s="11" t="str">
        <f t="shared" si="12"/>
        <v>2021-10</v>
      </c>
      <c r="J1345" s="11" t="str">
        <f t="shared" si="13"/>
        <v>1900-01</v>
      </c>
      <c r="K1345" s="11"/>
      <c r="L1345" s="11"/>
      <c r="M1345" s="36"/>
    </row>
    <row r="1346" spans="7:13" ht="15.75" customHeight="1" x14ac:dyDescent="0.2">
      <c r="G1346" s="34">
        <f>'Black (Cleaned)'!G1345</f>
        <v>44484.081379480893</v>
      </c>
      <c r="H1346" s="27">
        <f>'Black (Cleaned)'!Q1345</f>
        <v>2579</v>
      </c>
      <c r="I1346" s="11" t="str">
        <f t="shared" si="12"/>
        <v>2021-10</v>
      </c>
      <c r="J1346" s="11" t="str">
        <f t="shared" si="13"/>
        <v>1900-01</v>
      </c>
      <c r="K1346" s="11"/>
      <c r="L1346" s="11"/>
      <c r="M1346" s="36"/>
    </row>
    <row r="1347" spans="7:13" ht="15.75" customHeight="1" x14ac:dyDescent="0.2">
      <c r="G1347" s="34">
        <f>'Black (Cleaned)'!G1346</f>
        <v>44483.54692968676</v>
      </c>
      <c r="H1347" s="27">
        <f>'Black (Cleaned)'!Q1346</f>
        <v>2880</v>
      </c>
      <c r="I1347" s="11" t="str">
        <f t="shared" si="12"/>
        <v>2021-10</v>
      </c>
      <c r="J1347" s="11" t="str">
        <f t="shared" si="13"/>
        <v>1900-01</v>
      </c>
      <c r="K1347" s="11"/>
      <c r="L1347" s="11"/>
      <c r="M1347" s="36"/>
    </row>
    <row r="1348" spans="7:13" ht="15.75" customHeight="1" x14ac:dyDescent="0.2">
      <c r="G1348" s="34">
        <f>'Black (Cleaned)'!G1347</f>
        <v>44483.008920360895</v>
      </c>
      <c r="H1348" s="27">
        <f>'Black (Cleaned)'!Q1347</f>
        <v>2904</v>
      </c>
      <c r="I1348" s="11" t="str">
        <f t="shared" si="12"/>
        <v>2021-10</v>
      </c>
      <c r="J1348" s="11" t="str">
        <f t="shared" si="13"/>
        <v>1900-01</v>
      </c>
      <c r="K1348" s="11"/>
      <c r="L1348" s="11"/>
      <c r="M1348" s="36"/>
    </row>
    <row r="1349" spans="7:13" ht="15.75" customHeight="1" x14ac:dyDescent="0.2">
      <c r="G1349" s="34">
        <f>'Black (Cleaned)'!G1348</f>
        <v>44482.420453624254</v>
      </c>
      <c r="H1349" s="27">
        <f>'Black (Cleaned)'!Q1348</f>
        <v>2532</v>
      </c>
      <c r="I1349" s="11" t="str">
        <f t="shared" si="12"/>
        <v>2021-10</v>
      </c>
      <c r="J1349" s="11" t="str">
        <f t="shared" si="13"/>
        <v>1900-01</v>
      </c>
      <c r="K1349" s="11"/>
      <c r="L1349" s="11"/>
      <c r="M1349" s="36"/>
    </row>
    <row r="1350" spans="7:13" ht="15.75" customHeight="1" x14ac:dyDescent="0.2">
      <c r="G1350" s="34">
        <f>'Black (Cleaned)'!G1349</f>
        <v>44481.864544099015</v>
      </c>
      <c r="H1350" s="27">
        <f>'Black (Cleaned)'!Q1349</f>
        <v>3012</v>
      </c>
      <c r="I1350" s="11" t="str">
        <f t="shared" si="12"/>
        <v>2021-10</v>
      </c>
      <c r="J1350" s="11" t="str">
        <f t="shared" si="13"/>
        <v>1900-01</v>
      </c>
      <c r="K1350" s="11"/>
      <c r="L1350" s="11"/>
      <c r="M1350" s="36"/>
    </row>
    <row r="1351" spans="7:13" ht="15.75" customHeight="1" x14ac:dyDescent="0.2">
      <c r="G1351" s="34">
        <f>'Black (Cleaned)'!G1350</f>
        <v>44481.262008736267</v>
      </c>
      <c r="H1351" s="27">
        <f>'Black (Cleaned)'!Q1350</f>
        <v>2541</v>
      </c>
      <c r="I1351" s="11" t="str">
        <f t="shared" si="12"/>
        <v>2021-10</v>
      </c>
      <c r="J1351" s="11" t="str">
        <f t="shared" si="13"/>
        <v>1900-01</v>
      </c>
      <c r="K1351" s="11"/>
      <c r="L1351" s="11"/>
      <c r="M1351" s="36"/>
    </row>
    <row r="1352" spans="7:13" ht="15.75" customHeight="1" x14ac:dyDescent="0.2">
      <c r="G1352" s="34">
        <f>'Black (Cleaned)'!G1351</f>
        <v>44480.685525806948</v>
      </c>
      <c r="H1352" s="27">
        <f>'Black (Cleaned)'!Q1351</f>
        <v>2920</v>
      </c>
      <c r="I1352" s="11" t="str">
        <f t="shared" si="12"/>
        <v>2021-10</v>
      </c>
      <c r="J1352" s="11" t="str">
        <f t="shared" si="13"/>
        <v>1900-01</v>
      </c>
      <c r="K1352" s="11"/>
      <c r="L1352" s="11"/>
      <c r="M1352" s="36"/>
    </row>
    <row r="1353" spans="7:13" ht="15.75" customHeight="1" x14ac:dyDescent="0.2">
      <c r="G1353" s="34">
        <f>'Black (Cleaned)'!G1352</f>
        <v>44480.123345921646</v>
      </c>
      <c r="H1353" s="27">
        <f>'Black (Cleaned)'!Q1352</f>
        <v>3032</v>
      </c>
      <c r="I1353" s="11" t="str">
        <f t="shared" si="12"/>
        <v>2021-10</v>
      </c>
      <c r="J1353" s="11" t="str">
        <f t="shared" si="13"/>
        <v>1900-01</v>
      </c>
      <c r="K1353" s="11"/>
      <c r="L1353" s="11"/>
      <c r="M1353" s="36"/>
    </row>
    <row r="1354" spans="7:13" ht="15.75" customHeight="1" x14ac:dyDescent="0.2">
      <c r="G1354" s="34">
        <f>'Black (Cleaned)'!G1353</f>
        <v>44477.892676592164</v>
      </c>
      <c r="H1354" s="27">
        <f>'Black (Cleaned)'!Q1353</f>
        <v>3137</v>
      </c>
      <c r="I1354" s="11" t="str">
        <f t="shared" si="12"/>
        <v>2021-10</v>
      </c>
      <c r="J1354" s="11" t="str">
        <f t="shared" si="13"/>
        <v>1900-01</v>
      </c>
      <c r="K1354" s="11"/>
      <c r="L1354" s="11"/>
      <c r="M1354" s="36"/>
    </row>
    <row r="1355" spans="7:13" ht="15.75" customHeight="1" x14ac:dyDescent="0.2">
      <c r="G1355" s="34">
        <f>'Black (Cleaned)'!G1354</f>
        <v>44477.294531566578</v>
      </c>
      <c r="H1355" s="27">
        <f>'Black (Cleaned)'!Q1354</f>
        <v>2557</v>
      </c>
      <c r="I1355" s="11" t="str">
        <f t="shared" si="12"/>
        <v>2021-10</v>
      </c>
      <c r="J1355" s="11" t="str">
        <f t="shared" si="13"/>
        <v>1900-01</v>
      </c>
      <c r="K1355" s="11"/>
      <c r="L1355" s="11"/>
      <c r="M1355" s="36"/>
    </row>
    <row r="1356" spans="7:13" ht="15.75" customHeight="1" x14ac:dyDescent="0.2">
      <c r="G1356" s="34">
        <f>'Black (Cleaned)'!G1355</f>
        <v>44476.725267320136</v>
      </c>
      <c r="H1356" s="27">
        <f>'Black (Cleaned)'!Q1355</f>
        <v>2893</v>
      </c>
      <c r="I1356" s="11" t="str">
        <f t="shared" si="12"/>
        <v>2021-10</v>
      </c>
      <c r="J1356" s="11" t="str">
        <f t="shared" si="13"/>
        <v>1900-01</v>
      </c>
      <c r="K1356" s="11"/>
      <c r="L1356" s="11"/>
      <c r="M1356" s="36"/>
    </row>
    <row r="1357" spans="7:13" ht="15.75" customHeight="1" x14ac:dyDescent="0.2">
      <c r="G1357" s="34">
        <f>'Black (Cleaned)'!G1356</f>
        <v>44476.168044435959</v>
      </c>
      <c r="H1357" s="27">
        <f>'Black (Cleaned)'!Q1356</f>
        <v>3167</v>
      </c>
      <c r="I1357" s="11" t="str">
        <f t="shared" si="12"/>
        <v>2021-10</v>
      </c>
      <c r="J1357" s="11" t="str">
        <f t="shared" si="13"/>
        <v>1900-01</v>
      </c>
      <c r="K1357" s="11"/>
      <c r="L1357" s="11"/>
      <c r="M1357" s="36"/>
    </row>
    <row r="1358" spans="7:13" ht="15.75" customHeight="1" x14ac:dyDescent="0.2">
      <c r="G1358" s="34">
        <f>'Black (Cleaned)'!G1357</f>
        <v>44475.563240567113</v>
      </c>
      <c r="H1358" s="27">
        <f>'Black (Cleaned)'!Q1357</f>
        <v>2870</v>
      </c>
      <c r="I1358" s="11" t="str">
        <f t="shared" si="12"/>
        <v>2021-10</v>
      </c>
      <c r="J1358" s="11" t="str">
        <f t="shared" si="13"/>
        <v>1900-01</v>
      </c>
      <c r="K1358" s="11"/>
      <c r="L1358" s="11"/>
      <c r="M1358" s="36"/>
    </row>
    <row r="1359" spans="7:13" ht="15.75" customHeight="1" x14ac:dyDescent="0.2">
      <c r="G1359" s="34">
        <f>'Black (Cleaned)'!G1358</f>
        <v>44474.98660303052</v>
      </c>
      <c r="H1359" s="27">
        <f>'Black (Cleaned)'!Q1358</f>
        <v>2984</v>
      </c>
      <c r="I1359" s="11" t="str">
        <f t="shared" si="12"/>
        <v>2021-10</v>
      </c>
      <c r="J1359" s="11" t="str">
        <f t="shared" si="13"/>
        <v>1900-01</v>
      </c>
      <c r="K1359" s="11"/>
      <c r="L1359" s="11"/>
      <c r="M1359" s="36"/>
    </row>
    <row r="1360" spans="7:13" ht="15.75" customHeight="1" x14ac:dyDescent="0.2">
      <c r="G1360" s="34">
        <f>'Black (Cleaned)'!G1359</f>
        <v>44474.380403779614</v>
      </c>
      <c r="H1360" s="27">
        <f>'Black (Cleaned)'!Q1359</f>
        <v>3062</v>
      </c>
      <c r="I1360" s="11" t="str">
        <f t="shared" si="12"/>
        <v>2021-10</v>
      </c>
      <c r="J1360" s="11" t="str">
        <f t="shared" si="13"/>
        <v>1900-01</v>
      </c>
      <c r="K1360" s="11"/>
      <c r="L1360" s="11"/>
      <c r="M1360" s="36"/>
    </row>
    <row r="1361" spans="7:13" ht="15.75" customHeight="1" x14ac:dyDescent="0.2">
      <c r="G1361" s="34">
        <f>'Black (Cleaned)'!G1360</f>
        <v>44473.806247468739</v>
      </c>
      <c r="H1361" s="27">
        <f>'Black (Cleaned)'!Q1360</f>
        <v>3013</v>
      </c>
      <c r="I1361" s="11" t="str">
        <f t="shared" si="12"/>
        <v>2021-10</v>
      </c>
      <c r="J1361" s="11" t="str">
        <f t="shared" si="13"/>
        <v>1900-01</v>
      </c>
      <c r="K1361" s="11"/>
      <c r="L1361" s="11"/>
      <c r="M1361" s="36"/>
    </row>
    <row r="1362" spans="7:13" ht="15.75" customHeight="1" x14ac:dyDescent="0.2">
      <c r="G1362" s="34">
        <f>'Black (Cleaned)'!G1361</f>
        <v>44473.209950784963</v>
      </c>
      <c r="H1362" s="27">
        <f>'Black (Cleaned)'!Q1361</f>
        <v>2928</v>
      </c>
      <c r="I1362" s="11" t="str">
        <f t="shared" si="12"/>
        <v>2021-10</v>
      </c>
      <c r="J1362" s="11" t="str">
        <f t="shared" si="13"/>
        <v>1900-01</v>
      </c>
      <c r="K1362" s="11"/>
      <c r="L1362" s="11"/>
      <c r="M1362" s="36"/>
    </row>
    <row r="1363" spans="7:13" ht="15.75" customHeight="1" x14ac:dyDescent="0.2">
      <c r="G1363" s="34">
        <f>'Black (Cleaned)'!G1362</f>
        <v>44470.907187223485</v>
      </c>
      <c r="H1363" s="27">
        <f>'Black (Cleaned)'!Q1362</f>
        <v>2935</v>
      </c>
      <c r="I1363" s="11" t="str">
        <f t="shared" si="12"/>
        <v>2021-10</v>
      </c>
      <c r="J1363" s="11" t="str">
        <f t="shared" si="13"/>
        <v>1900-01</v>
      </c>
      <c r="K1363" s="11"/>
      <c r="L1363" s="11"/>
      <c r="M1363" s="36"/>
    </row>
    <row r="1364" spans="7:13" ht="15.75" customHeight="1" x14ac:dyDescent="0.2">
      <c r="G1364" s="34">
        <f>'Black (Cleaned)'!G1363</f>
        <v>44470.345176505034</v>
      </c>
      <c r="H1364" s="27">
        <f>'Black (Cleaned)'!Q1363</f>
        <v>3113</v>
      </c>
      <c r="I1364" s="11" t="str">
        <f t="shared" si="12"/>
        <v>2021-10</v>
      </c>
      <c r="J1364" s="11" t="str">
        <f t="shared" si="13"/>
        <v>1900-01</v>
      </c>
      <c r="K1364" s="11"/>
      <c r="L1364" s="11"/>
      <c r="M1364" s="36"/>
    </row>
    <row r="1365" spans="7:13" ht="15.75" customHeight="1" x14ac:dyDescent="0.2">
      <c r="G1365" s="34">
        <f>'Black (Cleaned)'!G1364</f>
        <v>44469.768895308051</v>
      </c>
      <c r="H1365" s="27">
        <f>'Black (Cleaned)'!Q1364</f>
        <v>2690</v>
      </c>
      <c r="I1365" s="11" t="str">
        <f t="shared" si="12"/>
        <v>2021-09</v>
      </c>
      <c r="J1365" s="11" t="str">
        <f t="shared" si="13"/>
        <v>1900-01</v>
      </c>
      <c r="K1365" s="11"/>
      <c r="L1365" s="11"/>
      <c r="M1365" s="36"/>
    </row>
    <row r="1366" spans="7:13" ht="15.75" customHeight="1" x14ac:dyDescent="0.2">
      <c r="G1366" s="34">
        <f>'Black (Cleaned)'!G1365</f>
        <v>44469.167611294557</v>
      </c>
      <c r="H1366" s="27">
        <f>'Black (Cleaned)'!Q1365</f>
        <v>2550</v>
      </c>
      <c r="I1366" s="11" t="str">
        <f t="shared" si="12"/>
        <v>2021-09</v>
      </c>
      <c r="J1366" s="11" t="str">
        <f t="shared" si="13"/>
        <v>1900-01</v>
      </c>
      <c r="K1366" s="11"/>
      <c r="L1366" s="11"/>
      <c r="M1366" s="36"/>
    </row>
    <row r="1367" spans="7:13" ht="15.75" customHeight="1" x14ac:dyDescent="0.2">
      <c r="G1367" s="34">
        <f>'Black (Cleaned)'!G1366</f>
        <v>44468.625767844263</v>
      </c>
      <c r="H1367" s="27">
        <f>'Black (Cleaned)'!Q1366</f>
        <v>3032</v>
      </c>
      <c r="I1367" s="11" t="str">
        <f t="shared" si="12"/>
        <v>2021-09</v>
      </c>
      <c r="J1367" s="11" t="str">
        <f t="shared" si="13"/>
        <v>1900-01</v>
      </c>
      <c r="K1367" s="11"/>
      <c r="L1367" s="11"/>
      <c r="M1367" s="36"/>
    </row>
    <row r="1368" spans="7:13" ht="15.75" customHeight="1" x14ac:dyDescent="0.2">
      <c r="G1368" s="34">
        <f>'Black (Cleaned)'!G1367</f>
        <v>44468.048768085042</v>
      </c>
      <c r="H1368" s="27">
        <f>'Black (Cleaned)'!Q1367</f>
        <v>2653</v>
      </c>
      <c r="I1368" s="11" t="str">
        <f t="shared" si="12"/>
        <v>2021-09</v>
      </c>
      <c r="J1368" s="11" t="str">
        <f t="shared" si="13"/>
        <v>1900-01</v>
      </c>
      <c r="K1368" s="11"/>
      <c r="L1368" s="11"/>
      <c r="M1368" s="36"/>
    </row>
    <row r="1369" spans="7:13" ht="15.75" customHeight="1" x14ac:dyDescent="0.2">
      <c r="G1369" s="34">
        <f>'Black (Cleaned)'!G1368</f>
        <v>44467.455384439083</v>
      </c>
      <c r="H1369" s="27">
        <f>'Black (Cleaned)'!Q1368</f>
        <v>3049</v>
      </c>
      <c r="I1369" s="11" t="str">
        <f t="shared" si="12"/>
        <v>2021-09</v>
      </c>
      <c r="J1369" s="11" t="str">
        <f t="shared" si="13"/>
        <v>1900-01</v>
      </c>
      <c r="K1369" s="11"/>
      <c r="L1369" s="11"/>
      <c r="M1369" s="36"/>
    </row>
    <row r="1370" spans="7:13" ht="15.75" customHeight="1" x14ac:dyDescent="0.2">
      <c r="G1370" s="34">
        <f>'Black (Cleaned)'!G1369</f>
        <v>44466.883815478046</v>
      </c>
      <c r="H1370" s="27">
        <f>'Black (Cleaned)'!Q1369</f>
        <v>2966</v>
      </c>
      <c r="I1370" s="11" t="str">
        <f t="shared" si="12"/>
        <v>2021-09</v>
      </c>
      <c r="J1370" s="11" t="str">
        <f t="shared" si="13"/>
        <v>1900-01</v>
      </c>
      <c r="K1370" s="11"/>
      <c r="L1370" s="11"/>
      <c r="M1370" s="36"/>
    </row>
    <row r="1371" spans="7:13" ht="15.75" customHeight="1" x14ac:dyDescent="0.2">
      <c r="G1371" s="34">
        <f>'Black (Cleaned)'!G1370</f>
        <v>44466.281862874523</v>
      </c>
      <c r="H1371" s="27">
        <f>'Black (Cleaned)'!Q1370</f>
        <v>2532</v>
      </c>
      <c r="I1371" s="11" t="str">
        <f t="shared" si="12"/>
        <v>2021-09</v>
      </c>
      <c r="J1371" s="11" t="str">
        <f t="shared" si="13"/>
        <v>1900-01</v>
      </c>
      <c r="K1371" s="11"/>
      <c r="L1371" s="11"/>
      <c r="M1371" s="36"/>
    </row>
    <row r="1372" spans="7:13" ht="15.75" customHeight="1" x14ac:dyDescent="0.2">
      <c r="G1372" s="34">
        <f>'Black (Cleaned)'!G1371</f>
        <v>44463.963640516835</v>
      </c>
      <c r="H1372" s="27">
        <f>'Black (Cleaned)'!Q1371</f>
        <v>2590</v>
      </c>
      <c r="I1372" s="11" t="str">
        <f t="shared" si="12"/>
        <v>2021-09</v>
      </c>
      <c r="J1372" s="11" t="str">
        <f t="shared" si="13"/>
        <v>1900-01</v>
      </c>
      <c r="K1372" s="11"/>
      <c r="L1372" s="11"/>
      <c r="M1372" s="36"/>
    </row>
    <row r="1373" spans="7:13" ht="15.75" customHeight="1" x14ac:dyDescent="0.2">
      <c r="G1373" s="34">
        <f>'Black (Cleaned)'!G1372</f>
        <v>44463.433859946337</v>
      </c>
      <c r="H1373" s="27">
        <f>'Black (Cleaned)'!Q1372</f>
        <v>2843</v>
      </c>
      <c r="I1373" s="11" t="str">
        <f t="shared" si="12"/>
        <v>2021-09</v>
      </c>
      <c r="J1373" s="11" t="str">
        <f t="shared" si="13"/>
        <v>1900-01</v>
      </c>
      <c r="K1373" s="11"/>
      <c r="L1373" s="11"/>
      <c r="M1373" s="36"/>
    </row>
    <row r="1374" spans="7:13" ht="15.75" customHeight="1" x14ac:dyDescent="0.2">
      <c r="G1374" s="34">
        <f>'Black (Cleaned)'!G1373</f>
        <v>44462.832097059028</v>
      </c>
      <c r="H1374" s="27">
        <f>'Black (Cleaned)'!Q1373</f>
        <v>2879</v>
      </c>
      <c r="I1374" s="11" t="str">
        <f t="shared" si="12"/>
        <v>2021-09</v>
      </c>
      <c r="J1374" s="11" t="str">
        <f t="shared" si="13"/>
        <v>1900-01</v>
      </c>
      <c r="K1374" s="11"/>
      <c r="L1374" s="11"/>
      <c r="M1374" s="36"/>
    </row>
    <row r="1375" spans="7:13" ht="15.75" customHeight="1" x14ac:dyDescent="0.2">
      <c r="G1375" s="34">
        <f>'Black (Cleaned)'!G1374</f>
        <v>44462.252320301159</v>
      </c>
      <c r="H1375" s="27">
        <f>'Black (Cleaned)'!Q1374</f>
        <v>2795</v>
      </c>
      <c r="I1375" s="11" t="str">
        <f t="shared" si="12"/>
        <v>2021-09</v>
      </c>
      <c r="J1375" s="11" t="str">
        <f t="shared" si="13"/>
        <v>1900-01</v>
      </c>
      <c r="K1375" s="11"/>
      <c r="L1375" s="11"/>
      <c r="M1375" s="36"/>
    </row>
    <row r="1376" spans="7:13" ht="15.75" customHeight="1" x14ac:dyDescent="0.2">
      <c r="G1376" s="34">
        <f>'Black (Cleaned)'!G1375</f>
        <v>44461.718431380024</v>
      </c>
      <c r="H1376" s="27">
        <f>'Black (Cleaned)'!Q1375</f>
        <v>2633</v>
      </c>
      <c r="I1376" s="11" t="str">
        <f t="shared" si="12"/>
        <v>2021-09</v>
      </c>
      <c r="J1376" s="11" t="str">
        <f t="shared" si="13"/>
        <v>1900-01</v>
      </c>
      <c r="K1376" s="11"/>
      <c r="L1376" s="11"/>
      <c r="M1376" s="36"/>
    </row>
    <row r="1377" spans="7:13" ht="15.75" customHeight="1" x14ac:dyDescent="0.2">
      <c r="G1377" s="34">
        <f>'Black (Cleaned)'!G1376</f>
        <v>44461.162608226055</v>
      </c>
      <c r="H1377" s="27">
        <f>'Black (Cleaned)'!Q1376</f>
        <v>2805</v>
      </c>
      <c r="I1377" s="11" t="str">
        <f t="shared" si="12"/>
        <v>2021-09</v>
      </c>
      <c r="J1377" s="11" t="str">
        <f t="shared" si="13"/>
        <v>1900-01</v>
      </c>
      <c r="K1377" s="11"/>
      <c r="L1377" s="11"/>
      <c r="M1377" s="36"/>
    </row>
    <row r="1378" spans="7:13" ht="15.75" customHeight="1" x14ac:dyDescent="0.2">
      <c r="G1378" s="34">
        <f>'Black (Cleaned)'!G1377</f>
        <v>44460.58093118629</v>
      </c>
      <c r="H1378" s="27">
        <f>'Black (Cleaned)'!Q1377</f>
        <v>2574</v>
      </c>
      <c r="I1378" s="11" t="str">
        <f t="shared" si="12"/>
        <v>2021-09</v>
      </c>
      <c r="J1378" s="11" t="str">
        <f t="shared" si="13"/>
        <v>1900-01</v>
      </c>
      <c r="K1378" s="11"/>
      <c r="L1378" s="11"/>
      <c r="M1378" s="36"/>
    </row>
    <row r="1379" spans="7:13" ht="15.75" customHeight="1" x14ac:dyDescent="0.2">
      <c r="G1379" s="34">
        <f>'Black (Cleaned)'!G1378</f>
        <v>44459.97881996489</v>
      </c>
      <c r="H1379" s="27">
        <f>'Black (Cleaned)'!Q1378</f>
        <v>3062</v>
      </c>
      <c r="I1379" s="11" t="str">
        <f t="shared" si="12"/>
        <v>2021-09</v>
      </c>
      <c r="J1379" s="11" t="str">
        <f t="shared" si="13"/>
        <v>1900-01</v>
      </c>
      <c r="K1379" s="11"/>
      <c r="L1379" s="11"/>
      <c r="M1379" s="36"/>
    </row>
    <row r="1380" spans="7:13" ht="15.75" customHeight="1" x14ac:dyDescent="0.2">
      <c r="G1380" s="34">
        <f>'Black (Cleaned)'!G1379</f>
        <v>44459.385808565938</v>
      </c>
      <c r="H1380" s="27">
        <f>'Black (Cleaned)'!Q1379</f>
        <v>2712</v>
      </c>
      <c r="I1380" s="11" t="str">
        <f t="shared" si="12"/>
        <v>2021-09</v>
      </c>
      <c r="J1380" s="11" t="str">
        <f t="shared" si="13"/>
        <v>1900-01</v>
      </c>
      <c r="K1380" s="11"/>
      <c r="L1380" s="11"/>
      <c r="M1380" s="36"/>
    </row>
    <row r="1381" spans="7:13" ht="15.75" customHeight="1" x14ac:dyDescent="0.2">
      <c r="G1381" s="34">
        <f>'Black (Cleaned)'!G1380</f>
        <v>44456.563906507719</v>
      </c>
      <c r="H1381" s="27">
        <f>'Black (Cleaned)'!Q1380</f>
        <v>2944</v>
      </c>
      <c r="I1381" s="11" t="str">
        <f t="shared" si="12"/>
        <v>2021-09</v>
      </c>
      <c r="J1381" s="11" t="str">
        <f t="shared" si="13"/>
        <v>1900-01</v>
      </c>
      <c r="K1381" s="11"/>
      <c r="L1381" s="11"/>
      <c r="M1381" s="36"/>
    </row>
    <row r="1382" spans="7:13" ht="15.75" customHeight="1" x14ac:dyDescent="0.2">
      <c r="G1382" s="34">
        <f>'Black (Cleaned)'!G1381</f>
        <v>44456.032471969193</v>
      </c>
      <c r="H1382" s="27">
        <f>'Black (Cleaned)'!Q1381</f>
        <v>3076</v>
      </c>
      <c r="I1382" s="11" t="str">
        <f t="shared" si="12"/>
        <v>2021-09</v>
      </c>
      <c r="J1382" s="11" t="str">
        <f t="shared" si="13"/>
        <v>1900-01</v>
      </c>
      <c r="K1382" s="11"/>
      <c r="L1382" s="11"/>
      <c r="M1382" s="36"/>
    </row>
    <row r="1383" spans="7:13" ht="15.75" customHeight="1" x14ac:dyDescent="0.2">
      <c r="G1383" s="34">
        <f>'Black (Cleaned)'!G1382</f>
        <v>44455.441473001505</v>
      </c>
      <c r="H1383" s="27">
        <f>'Black (Cleaned)'!Q1382</f>
        <v>3029</v>
      </c>
      <c r="I1383" s="11" t="str">
        <f t="shared" si="12"/>
        <v>2021-09</v>
      </c>
      <c r="J1383" s="11" t="str">
        <f t="shared" si="13"/>
        <v>1900-01</v>
      </c>
      <c r="K1383" s="11"/>
      <c r="L1383" s="11"/>
      <c r="M1383" s="36"/>
    </row>
    <row r="1384" spans="7:13" ht="15.75" customHeight="1" x14ac:dyDescent="0.2">
      <c r="G1384" s="34">
        <f>'Black (Cleaned)'!G1383</f>
        <v>44454.850586424262</v>
      </c>
      <c r="H1384" s="27">
        <f>'Black (Cleaned)'!Q1383</f>
        <v>2584</v>
      </c>
      <c r="I1384" s="11" t="str">
        <f t="shared" si="12"/>
        <v>2021-09</v>
      </c>
      <c r="J1384" s="11" t="str">
        <f t="shared" si="13"/>
        <v>1900-01</v>
      </c>
      <c r="K1384" s="11"/>
      <c r="L1384" s="11"/>
      <c r="M1384" s="36"/>
    </row>
    <row r="1385" spans="7:13" ht="15.75" customHeight="1" x14ac:dyDescent="0.2">
      <c r="G1385" s="34">
        <f>'Black (Cleaned)'!G1384</f>
        <v>44454.288996193827</v>
      </c>
      <c r="H1385" s="27">
        <f>'Black (Cleaned)'!Q1384</f>
        <v>2851</v>
      </c>
      <c r="I1385" s="11" t="str">
        <f t="shared" si="12"/>
        <v>2021-09</v>
      </c>
      <c r="J1385" s="11" t="str">
        <f t="shared" si="13"/>
        <v>1900-01</v>
      </c>
      <c r="K1385" s="11"/>
      <c r="L1385" s="11"/>
      <c r="M1385" s="36"/>
    </row>
    <row r="1386" spans="7:13" ht="15.75" customHeight="1" x14ac:dyDescent="0.2">
      <c r="G1386" s="34">
        <f>'Black (Cleaned)'!G1385</f>
        <v>44453.694874705012</v>
      </c>
      <c r="H1386" s="27">
        <f>'Black (Cleaned)'!Q1385</f>
        <v>2621</v>
      </c>
      <c r="I1386" s="11" t="str">
        <f t="shared" si="12"/>
        <v>2021-09</v>
      </c>
      <c r="J1386" s="11" t="str">
        <f t="shared" si="13"/>
        <v>1900-01</v>
      </c>
      <c r="K1386" s="11"/>
      <c r="L1386" s="11"/>
      <c r="M1386" s="36"/>
    </row>
    <row r="1387" spans="7:13" ht="15.75" customHeight="1" x14ac:dyDescent="0.2">
      <c r="G1387" s="34">
        <f>'Black (Cleaned)'!G1386</f>
        <v>44453.103124440291</v>
      </c>
      <c r="H1387" s="27">
        <f>'Black (Cleaned)'!Q1386</f>
        <v>2754</v>
      </c>
      <c r="I1387" s="11" t="str">
        <f t="shared" si="12"/>
        <v>2021-09</v>
      </c>
      <c r="J1387" s="11" t="str">
        <f t="shared" si="13"/>
        <v>1900-01</v>
      </c>
      <c r="K1387" s="11"/>
      <c r="L1387" s="11"/>
      <c r="M1387" s="36"/>
    </row>
    <row r="1388" spans="7:13" ht="15.75" customHeight="1" x14ac:dyDescent="0.2">
      <c r="G1388" s="34">
        <f>'Black (Cleaned)'!G1387</f>
        <v>44452.491765389153</v>
      </c>
      <c r="H1388" s="27">
        <f>'Black (Cleaned)'!Q1387</f>
        <v>2895</v>
      </c>
      <c r="I1388" s="11" t="str">
        <f t="shared" si="12"/>
        <v>2021-09</v>
      </c>
      <c r="J1388" s="11" t="str">
        <f t="shared" si="13"/>
        <v>1900-01</v>
      </c>
      <c r="K1388" s="11"/>
      <c r="L1388" s="11"/>
      <c r="M1388" s="36"/>
    </row>
    <row r="1389" spans="7:13" ht="15.75" customHeight="1" x14ac:dyDescent="0.2">
      <c r="G1389" s="34">
        <f>'Black (Cleaned)'!G1388</f>
        <v>44449.627999237571</v>
      </c>
      <c r="H1389" s="27">
        <f>'Black (Cleaned)'!Q1388</f>
        <v>2491</v>
      </c>
      <c r="I1389" s="11" t="str">
        <f t="shared" si="12"/>
        <v>2021-09</v>
      </c>
      <c r="J1389" s="11" t="str">
        <f t="shared" si="13"/>
        <v>1900-01</v>
      </c>
      <c r="K1389" s="11"/>
      <c r="L1389" s="11"/>
      <c r="M1389" s="36"/>
    </row>
    <row r="1390" spans="7:13" ht="15.75" customHeight="1" x14ac:dyDescent="0.2">
      <c r="G1390" s="34">
        <f>'Black (Cleaned)'!G1389</f>
        <v>44449.038232215746</v>
      </c>
      <c r="H1390" s="27">
        <f>'Black (Cleaned)'!Q1389</f>
        <v>2694</v>
      </c>
      <c r="I1390" s="11" t="str">
        <f t="shared" si="12"/>
        <v>2021-09</v>
      </c>
      <c r="J1390" s="11" t="str">
        <f t="shared" si="13"/>
        <v>1900-01</v>
      </c>
      <c r="K1390" s="11"/>
      <c r="L1390" s="11"/>
      <c r="M1390" s="36"/>
    </row>
    <row r="1391" spans="7:13" ht="15.75" customHeight="1" x14ac:dyDescent="0.2">
      <c r="G1391" s="34">
        <f>'Black (Cleaned)'!G1390</f>
        <v>44448.498527120282</v>
      </c>
      <c r="H1391" s="27">
        <f>'Black (Cleaned)'!Q1390</f>
        <v>2228</v>
      </c>
      <c r="I1391" s="11" t="str">
        <f t="shared" si="12"/>
        <v>2021-09</v>
      </c>
      <c r="J1391" s="11" t="str">
        <f t="shared" si="13"/>
        <v>1900-01</v>
      </c>
      <c r="K1391" s="11"/>
      <c r="L1391" s="11"/>
      <c r="M1391" s="36"/>
    </row>
    <row r="1392" spans="7:13" ht="15.75" customHeight="1" x14ac:dyDescent="0.2">
      <c r="G1392" s="34">
        <f>'Black (Cleaned)'!G1391</f>
        <v>44447.934156695555</v>
      </c>
      <c r="H1392" s="27">
        <f>'Black (Cleaned)'!Q1391</f>
        <v>2524</v>
      </c>
      <c r="I1392" s="11" t="str">
        <f t="shared" si="12"/>
        <v>2021-09</v>
      </c>
      <c r="J1392" s="11" t="str">
        <f t="shared" si="13"/>
        <v>1900-01</v>
      </c>
      <c r="K1392" s="11"/>
      <c r="L1392" s="11"/>
      <c r="M1392" s="36"/>
    </row>
    <row r="1393" spans="7:13" ht="15.75" customHeight="1" x14ac:dyDescent="0.2">
      <c r="G1393" s="34">
        <f>'Black (Cleaned)'!G1392</f>
        <v>44447.347028741962</v>
      </c>
      <c r="H1393" s="27">
        <f>'Black (Cleaned)'!Q1392</f>
        <v>2669</v>
      </c>
      <c r="I1393" s="11" t="str">
        <f t="shared" si="12"/>
        <v>2021-09</v>
      </c>
      <c r="J1393" s="11" t="str">
        <f t="shared" si="13"/>
        <v>1900-01</v>
      </c>
      <c r="K1393" s="11"/>
      <c r="L1393" s="11"/>
      <c r="M1393" s="36"/>
    </row>
    <row r="1394" spans="7:13" ht="15.75" customHeight="1" x14ac:dyDescent="0.2">
      <c r="G1394" s="34">
        <f>'Black (Cleaned)'!G1393</f>
        <v>44446.808085562217</v>
      </c>
      <c r="H1394" s="27">
        <f>'Black (Cleaned)'!Q1393</f>
        <v>2702</v>
      </c>
      <c r="I1394" s="11" t="str">
        <f t="shared" si="12"/>
        <v>2021-09</v>
      </c>
      <c r="J1394" s="11" t="str">
        <f t="shared" si="13"/>
        <v>1900-01</v>
      </c>
      <c r="K1394" s="11"/>
      <c r="L1394" s="11"/>
      <c r="M1394" s="36"/>
    </row>
    <row r="1395" spans="7:13" ht="15.75" customHeight="1" x14ac:dyDescent="0.2">
      <c r="G1395" s="34">
        <f>'Black (Cleaned)'!G1394</f>
        <v>44446.256072195785</v>
      </c>
      <c r="H1395" s="27">
        <f>'Black (Cleaned)'!Q1394</f>
        <v>2662</v>
      </c>
      <c r="I1395" s="11" t="str">
        <f t="shared" si="12"/>
        <v>2021-09</v>
      </c>
      <c r="J1395" s="11" t="str">
        <f t="shared" si="13"/>
        <v>1900-01</v>
      </c>
      <c r="K1395" s="11"/>
      <c r="L1395" s="11"/>
      <c r="M1395" s="36"/>
    </row>
    <row r="1396" spans="7:13" ht="15.75" customHeight="1" x14ac:dyDescent="0.2">
      <c r="G1396" s="34">
        <f>'Black (Cleaned)'!G1395</f>
        <v>44445.68921350727</v>
      </c>
      <c r="H1396" s="27">
        <f>'Black (Cleaned)'!Q1395</f>
        <v>2214</v>
      </c>
      <c r="I1396" s="11" t="str">
        <f t="shared" si="12"/>
        <v>2021-09</v>
      </c>
      <c r="J1396" s="11" t="str">
        <f t="shared" si="13"/>
        <v>1900-01</v>
      </c>
      <c r="K1396" s="11"/>
      <c r="L1396" s="11"/>
      <c r="M1396" s="36"/>
    </row>
    <row r="1397" spans="7:13" ht="15.75" customHeight="1" x14ac:dyDescent="0.2">
      <c r="G1397" s="34">
        <f>'Black (Cleaned)'!G1396</f>
        <v>44445.140032319832</v>
      </c>
      <c r="H1397" s="27">
        <f>'Black (Cleaned)'!Q1396</f>
        <v>2528</v>
      </c>
      <c r="I1397" s="11" t="str">
        <f t="shared" si="12"/>
        <v>2021-09</v>
      </c>
      <c r="J1397" s="11" t="str">
        <f t="shared" si="13"/>
        <v>1900-01</v>
      </c>
      <c r="K1397" s="11"/>
      <c r="L1397" s="11"/>
      <c r="M1397" s="36"/>
    </row>
    <row r="1398" spans="7:13" ht="15.75" customHeight="1" x14ac:dyDescent="0.2">
      <c r="G1398" s="34">
        <f>'Black (Cleaned)'!G1397</f>
        <v>44442.906006499565</v>
      </c>
      <c r="H1398" s="27">
        <f>'Black (Cleaned)'!Q1397</f>
        <v>2142</v>
      </c>
      <c r="I1398" s="11" t="str">
        <f t="shared" si="12"/>
        <v>2021-09</v>
      </c>
      <c r="J1398" s="11" t="str">
        <f t="shared" si="13"/>
        <v>1900-01</v>
      </c>
      <c r="K1398" s="11"/>
      <c r="L1398" s="11"/>
      <c r="M1398" s="36"/>
    </row>
    <row r="1399" spans="7:13" ht="15.75" customHeight="1" x14ac:dyDescent="0.2">
      <c r="G1399" s="34">
        <f>'Black (Cleaned)'!G1398</f>
        <v>44442.365025629231</v>
      </c>
      <c r="H1399" s="27">
        <f>'Black (Cleaned)'!Q1398</f>
        <v>2478</v>
      </c>
      <c r="I1399" s="11" t="str">
        <f t="shared" si="12"/>
        <v>2021-09</v>
      </c>
      <c r="J1399" s="11" t="str">
        <f t="shared" si="13"/>
        <v>1900-01</v>
      </c>
      <c r="K1399" s="11"/>
      <c r="L1399" s="11"/>
      <c r="M1399" s="36"/>
    </row>
    <row r="1400" spans="7:13" ht="15.75" customHeight="1" x14ac:dyDescent="0.2">
      <c r="G1400" s="34">
        <f>'Black (Cleaned)'!G1399</f>
        <v>44441.764487610388</v>
      </c>
      <c r="H1400" s="27">
        <f>'Black (Cleaned)'!Q1399</f>
        <v>2453</v>
      </c>
      <c r="I1400" s="11" t="str">
        <f t="shared" si="12"/>
        <v>2021-09</v>
      </c>
      <c r="J1400" s="11" t="str">
        <f t="shared" si="13"/>
        <v>1900-01</v>
      </c>
      <c r="K1400" s="11"/>
      <c r="L1400" s="11"/>
      <c r="M1400" s="36"/>
    </row>
    <row r="1401" spans="7:13" ht="15.75" customHeight="1" x14ac:dyDescent="0.2">
      <c r="G1401" s="34">
        <f>'Black (Cleaned)'!G1400</f>
        <v>44441.232834966591</v>
      </c>
      <c r="H1401" s="27">
        <f>'Black (Cleaned)'!Q1400</f>
        <v>2494</v>
      </c>
      <c r="I1401" s="11" t="str">
        <f t="shared" si="12"/>
        <v>2021-09</v>
      </c>
      <c r="J1401" s="11" t="str">
        <f t="shared" si="13"/>
        <v>1900-01</v>
      </c>
      <c r="K1401" s="11"/>
      <c r="L1401" s="11"/>
      <c r="M1401" s="36"/>
    </row>
    <row r="1402" spans="7:13" ht="15.75" customHeight="1" x14ac:dyDescent="0.2">
      <c r="G1402" s="34">
        <f>'Black (Cleaned)'!G1401</f>
        <v>44440.68320771413</v>
      </c>
      <c r="H1402" s="27">
        <f>'Black (Cleaned)'!Q1401</f>
        <v>2303</v>
      </c>
      <c r="I1402" s="11" t="str">
        <f t="shared" si="12"/>
        <v>2021-09</v>
      </c>
      <c r="J1402" s="11" t="str">
        <f t="shared" si="13"/>
        <v>1900-01</v>
      </c>
      <c r="K1402" s="11"/>
      <c r="L1402" s="11"/>
      <c r="M1402" s="36"/>
    </row>
    <row r="1403" spans="7:13" ht="15.75" customHeight="1" x14ac:dyDescent="0.2">
      <c r="G1403" s="34">
        <f>'Black (Cleaned)'!G1402</f>
        <v>44440.102369874592</v>
      </c>
      <c r="H1403" s="27">
        <f>'Black (Cleaned)'!Q1402</f>
        <v>2396</v>
      </c>
      <c r="I1403" s="11" t="str">
        <f t="shared" si="12"/>
        <v>2021-09</v>
      </c>
      <c r="J1403" s="11" t="str">
        <f t="shared" si="13"/>
        <v>1900-01</v>
      </c>
      <c r="K1403" s="11"/>
      <c r="L1403" s="11"/>
      <c r="M1403" s="36"/>
    </row>
    <row r="1404" spans="7:13" ht="15.75" customHeight="1" x14ac:dyDescent="0.2">
      <c r="G1404" s="34">
        <f>'Black (Cleaned)'!G1403</f>
        <v>44439.496806432828</v>
      </c>
      <c r="H1404" s="27">
        <f>'Black (Cleaned)'!Q1403</f>
        <v>2441</v>
      </c>
      <c r="I1404" s="11" t="str">
        <f t="shared" si="12"/>
        <v>2021-08</v>
      </c>
      <c r="J1404" s="11" t="str">
        <f t="shared" si="13"/>
        <v>1900-01</v>
      </c>
      <c r="K1404" s="11"/>
      <c r="L1404" s="11"/>
      <c r="M1404" s="36"/>
    </row>
    <row r="1405" spans="7:13" ht="15.75" customHeight="1" x14ac:dyDescent="0.2">
      <c r="G1405" s="34">
        <f>'Black (Cleaned)'!G1404</f>
        <v>44438.904061538575</v>
      </c>
      <c r="H1405" s="27">
        <f>'Black (Cleaned)'!Q1404</f>
        <v>2134</v>
      </c>
      <c r="I1405" s="11" t="str">
        <f t="shared" si="12"/>
        <v>2021-08</v>
      </c>
      <c r="J1405" s="11" t="str">
        <f t="shared" si="13"/>
        <v>1900-01</v>
      </c>
      <c r="K1405" s="11"/>
      <c r="L1405" s="11"/>
      <c r="M1405" s="36"/>
    </row>
    <row r="1406" spans="7:13" ht="15.75" customHeight="1" x14ac:dyDescent="0.2">
      <c r="G1406" s="34">
        <f>'Black (Cleaned)'!G1405</f>
        <v>44438.346328584863</v>
      </c>
      <c r="H1406" s="27">
        <f>'Black (Cleaned)'!Q1405</f>
        <v>2089</v>
      </c>
      <c r="I1406" s="11" t="str">
        <f t="shared" si="12"/>
        <v>2021-08</v>
      </c>
      <c r="J1406" s="11" t="str">
        <f t="shared" si="13"/>
        <v>1900-01</v>
      </c>
      <c r="K1406" s="11"/>
      <c r="L1406" s="11"/>
      <c r="M1406" s="36"/>
    </row>
    <row r="1407" spans="7:13" ht="15.75" customHeight="1" x14ac:dyDescent="0.2">
      <c r="G1407" s="34">
        <f>'Black (Cleaned)'!G1406</f>
        <v>44435.488843068015</v>
      </c>
      <c r="H1407" s="27">
        <f>'Black (Cleaned)'!Q1406</f>
        <v>2266</v>
      </c>
      <c r="I1407" s="11" t="str">
        <f t="shared" si="12"/>
        <v>2021-08</v>
      </c>
      <c r="J1407" s="11" t="str">
        <f t="shared" si="13"/>
        <v>1900-01</v>
      </c>
      <c r="K1407" s="11"/>
      <c r="L1407" s="11"/>
      <c r="M1407" s="36"/>
    </row>
    <row r="1408" spans="7:13" ht="15.75" customHeight="1" x14ac:dyDescent="0.2">
      <c r="G1408" s="34">
        <f>'Black (Cleaned)'!G1407</f>
        <v>44434.916759473614</v>
      </c>
      <c r="H1408" s="27">
        <f>'Black (Cleaned)'!Q1407</f>
        <v>1977</v>
      </c>
      <c r="I1408" s="11" t="str">
        <f t="shared" si="12"/>
        <v>2021-08</v>
      </c>
      <c r="J1408" s="11" t="str">
        <f t="shared" si="13"/>
        <v>1900-01</v>
      </c>
      <c r="K1408" s="11"/>
      <c r="L1408" s="11"/>
      <c r="M1408" s="36"/>
    </row>
    <row r="1409" spans="7:13" ht="15.75" customHeight="1" x14ac:dyDescent="0.2">
      <c r="G1409" s="34">
        <f>'Black (Cleaned)'!G1408</f>
        <v>44434.321009943516</v>
      </c>
      <c r="H1409" s="27">
        <f>'Black (Cleaned)'!Q1408</f>
        <v>2343</v>
      </c>
      <c r="I1409" s="11" t="str">
        <f t="shared" si="12"/>
        <v>2021-08</v>
      </c>
      <c r="J1409" s="11" t="str">
        <f t="shared" si="13"/>
        <v>1900-01</v>
      </c>
      <c r="K1409" s="11"/>
      <c r="L1409" s="11"/>
      <c r="M1409" s="36"/>
    </row>
    <row r="1410" spans="7:13" ht="15.75" customHeight="1" x14ac:dyDescent="0.2">
      <c r="G1410" s="34">
        <f>'Black (Cleaned)'!G1409</f>
        <v>44433.739646681897</v>
      </c>
      <c r="H1410" s="27">
        <f>'Black (Cleaned)'!Q1409</f>
        <v>2139</v>
      </c>
      <c r="I1410" s="11" t="str">
        <f t="shared" si="12"/>
        <v>2021-08</v>
      </c>
      <c r="J1410" s="11" t="str">
        <f t="shared" si="13"/>
        <v>1900-01</v>
      </c>
      <c r="K1410" s="11"/>
      <c r="L1410" s="11"/>
      <c r="M1410" s="36"/>
    </row>
    <row r="1411" spans="7:13" ht="15.75" customHeight="1" x14ac:dyDescent="0.2">
      <c r="G1411" s="34">
        <f>'Black (Cleaned)'!G1410</f>
        <v>44433.154737624922</v>
      </c>
      <c r="H1411" s="27">
        <f>'Black (Cleaned)'!Q1410</f>
        <v>1972</v>
      </c>
      <c r="I1411" s="11" t="str">
        <f t="shared" si="12"/>
        <v>2021-08</v>
      </c>
      <c r="J1411" s="11" t="str">
        <f t="shared" si="13"/>
        <v>1900-01</v>
      </c>
      <c r="K1411" s="11"/>
      <c r="L1411" s="11"/>
      <c r="M1411" s="36"/>
    </row>
    <row r="1412" spans="7:13" ht="15.75" customHeight="1" x14ac:dyDescent="0.2">
      <c r="G1412" s="34">
        <f>'Black (Cleaned)'!G1411</f>
        <v>44432.614920640139</v>
      </c>
      <c r="H1412" s="27">
        <f>'Black (Cleaned)'!Q1411</f>
        <v>1818</v>
      </c>
      <c r="I1412" s="11" t="str">
        <f t="shared" si="12"/>
        <v>2021-08</v>
      </c>
      <c r="J1412" s="11" t="str">
        <f t="shared" si="13"/>
        <v>1900-01</v>
      </c>
      <c r="K1412" s="11"/>
      <c r="L1412" s="11"/>
      <c r="M1412" s="36"/>
    </row>
    <row r="1413" spans="7:13" ht="15.75" customHeight="1" x14ac:dyDescent="0.2">
      <c r="G1413" s="34">
        <f>'Black (Cleaned)'!G1412</f>
        <v>44432.0221742637</v>
      </c>
      <c r="H1413" s="27">
        <f>'Black (Cleaned)'!Q1412</f>
        <v>2265</v>
      </c>
      <c r="I1413" s="11" t="str">
        <f t="shared" si="12"/>
        <v>2021-08</v>
      </c>
      <c r="J1413" s="11" t="str">
        <f t="shared" si="13"/>
        <v>1900-01</v>
      </c>
      <c r="K1413" s="11"/>
      <c r="L1413" s="11"/>
      <c r="M1413" s="36"/>
    </row>
    <row r="1414" spans="7:13" ht="15.75" customHeight="1" x14ac:dyDescent="0.2">
      <c r="G1414" s="34">
        <f>'Black (Cleaned)'!G1413</f>
        <v>44431.468233384185</v>
      </c>
      <c r="H1414" s="27">
        <f>'Black (Cleaned)'!Q1413</f>
        <v>2134</v>
      </c>
      <c r="I1414" s="11" t="str">
        <f t="shared" si="12"/>
        <v>2021-08</v>
      </c>
      <c r="J1414" s="11" t="str">
        <f t="shared" si="13"/>
        <v>1900-01</v>
      </c>
      <c r="K1414" s="11"/>
      <c r="L1414" s="11"/>
      <c r="M1414" s="36"/>
    </row>
    <row r="1415" spans="7:13" ht="15.75" customHeight="1" x14ac:dyDescent="0.2">
      <c r="G1415" s="34">
        <f>'Black (Cleaned)'!G1414</f>
        <v>44428.627067780391</v>
      </c>
      <c r="H1415" s="27">
        <f>'Black (Cleaned)'!Q1414</f>
        <v>2014</v>
      </c>
      <c r="I1415" s="11" t="str">
        <f t="shared" si="12"/>
        <v>2021-08</v>
      </c>
      <c r="J1415" s="11" t="str">
        <f t="shared" si="13"/>
        <v>1900-01</v>
      </c>
      <c r="K1415" s="11"/>
      <c r="L1415" s="11"/>
      <c r="M1415" s="36"/>
    </row>
    <row r="1416" spans="7:13" ht="15.75" customHeight="1" x14ac:dyDescent="0.2">
      <c r="G1416" s="34">
        <f>'Black (Cleaned)'!G1415</f>
        <v>44428.069374665698</v>
      </c>
      <c r="H1416" s="27">
        <f>'Black (Cleaned)'!Q1415</f>
        <v>2094</v>
      </c>
      <c r="I1416" s="11" t="str">
        <f t="shared" si="12"/>
        <v>2021-08</v>
      </c>
      <c r="J1416" s="11" t="str">
        <f t="shared" si="13"/>
        <v>1900-01</v>
      </c>
      <c r="K1416" s="11"/>
      <c r="L1416" s="11"/>
      <c r="M1416" s="36"/>
    </row>
    <row r="1417" spans="7:13" ht="15.75" customHeight="1" x14ac:dyDescent="0.2">
      <c r="G1417" s="34">
        <f>'Black (Cleaned)'!G1416</f>
        <v>44427.483074421281</v>
      </c>
      <c r="H1417" s="27">
        <f>'Black (Cleaned)'!Q1416</f>
        <v>1757</v>
      </c>
      <c r="I1417" s="11" t="str">
        <f t="shared" si="12"/>
        <v>2021-08</v>
      </c>
      <c r="J1417" s="11" t="str">
        <f t="shared" si="13"/>
        <v>1900-01</v>
      </c>
      <c r="K1417" s="11"/>
      <c r="L1417" s="11"/>
      <c r="M1417" s="36"/>
    </row>
    <row r="1418" spans="7:13" ht="15.75" customHeight="1" x14ac:dyDescent="0.2">
      <c r="G1418" s="34">
        <f>'Black (Cleaned)'!G1417</f>
        <v>44426.919649680262</v>
      </c>
      <c r="H1418" s="27">
        <f>'Black (Cleaned)'!Q1417</f>
        <v>1759</v>
      </c>
      <c r="I1418" s="11" t="str">
        <f t="shared" si="12"/>
        <v>2021-08</v>
      </c>
      <c r="J1418" s="11" t="str">
        <f t="shared" si="13"/>
        <v>1900-01</v>
      </c>
      <c r="K1418" s="11"/>
      <c r="L1418" s="11"/>
      <c r="M1418" s="36"/>
    </row>
    <row r="1419" spans="7:13" ht="15.75" customHeight="1" x14ac:dyDescent="0.2">
      <c r="G1419" s="34">
        <f>'Black (Cleaned)'!G1418</f>
        <v>44426.35062918374</v>
      </c>
      <c r="H1419" s="27">
        <f>'Black (Cleaned)'!Q1418</f>
        <v>1851.5</v>
      </c>
      <c r="I1419" s="11" t="str">
        <f t="shared" si="12"/>
        <v>2021-08</v>
      </c>
      <c r="J1419" s="11" t="str">
        <f t="shared" si="13"/>
        <v>1900-01</v>
      </c>
      <c r="K1419" s="11"/>
      <c r="L1419" s="11"/>
      <c r="M1419" s="36"/>
    </row>
    <row r="1420" spans="7:13" ht="15.75" customHeight="1" x14ac:dyDescent="0.2">
      <c r="G1420" s="34">
        <f>'Black (Cleaned)'!G1419</f>
        <v>44425.812411364961</v>
      </c>
      <c r="H1420" s="27">
        <f>'Black (Cleaned)'!Q1419</f>
        <v>1944</v>
      </c>
      <c r="I1420" s="11" t="str">
        <f t="shared" si="12"/>
        <v>2021-08</v>
      </c>
      <c r="J1420" s="11" t="str">
        <f t="shared" si="13"/>
        <v>1900-01</v>
      </c>
      <c r="K1420" s="11"/>
      <c r="L1420" s="11"/>
      <c r="M1420" s="36"/>
    </row>
    <row r="1421" spans="7:13" ht="15.75" customHeight="1" x14ac:dyDescent="0.2">
      <c r="G1421" s="34">
        <f>'Black (Cleaned)'!G1420</f>
        <v>44425.269908675844</v>
      </c>
      <c r="H1421" s="27">
        <f>'Black (Cleaned)'!Q1420</f>
        <v>1930</v>
      </c>
      <c r="I1421" s="11" t="str">
        <f t="shared" si="12"/>
        <v>2021-08</v>
      </c>
      <c r="J1421" s="11" t="str">
        <f t="shared" si="13"/>
        <v>1900-01</v>
      </c>
      <c r="K1421" s="11"/>
      <c r="L1421" s="11"/>
      <c r="M1421" s="36"/>
    </row>
    <row r="1422" spans="7:13" ht="15.75" customHeight="1" x14ac:dyDescent="0.2">
      <c r="G1422" s="34">
        <f>'Black (Cleaned)'!G1421</f>
        <v>44424.672508753552</v>
      </c>
      <c r="H1422" s="27">
        <f>'Black (Cleaned)'!Q1421</f>
        <v>1968</v>
      </c>
      <c r="I1422" s="11" t="str">
        <f t="shared" si="12"/>
        <v>2021-08</v>
      </c>
      <c r="J1422" s="11" t="str">
        <f t="shared" si="13"/>
        <v>1900-01</v>
      </c>
      <c r="K1422" s="11"/>
      <c r="L1422" s="11"/>
      <c r="M1422" s="36"/>
    </row>
    <row r="1423" spans="7:13" ht="15.75" customHeight="1" x14ac:dyDescent="0.2">
      <c r="G1423" s="34">
        <f>'Black (Cleaned)'!G1422</f>
        <v>44424.064723775045</v>
      </c>
      <c r="H1423" s="27">
        <f>'Black (Cleaned)'!Q1422</f>
        <v>1666</v>
      </c>
      <c r="I1423" s="11" t="str">
        <f t="shared" si="12"/>
        <v>2021-08</v>
      </c>
      <c r="J1423" s="11" t="str">
        <f t="shared" si="13"/>
        <v>1900-01</v>
      </c>
      <c r="K1423" s="11"/>
      <c r="L1423" s="11"/>
      <c r="M1423" s="36"/>
    </row>
    <row r="1424" spans="7:13" ht="15.75" customHeight="1" x14ac:dyDescent="0.2">
      <c r="G1424" s="34">
        <f>'Black (Cleaned)'!G1423</f>
        <v>44421.808263815306</v>
      </c>
      <c r="H1424" s="27">
        <f>'Black (Cleaned)'!Q1423</f>
        <v>1793</v>
      </c>
      <c r="I1424" s="11" t="str">
        <f t="shared" si="12"/>
        <v>2021-08</v>
      </c>
      <c r="J1424" s="11" t="str">
        <f t="shared" si="13"/>
        <v>1900-01</v>
      </c>
      <c r="K1424" s="11"/>
      <c r="L1424" s="11"/>
      <c r="M1424" s="36"/>
    </row>
    <row r="1425" spans="7:13" ht="15.75" customHeight="1" x14ac:dyDescent="0.2">
      <c r="G1425" s="34">
        <f>'Black (Cleaned)'!G1424</f>
        <v>44421.206448722856</v>
      </c>
      <c r="H1425" s="27">
        <f>'Black (Cleaned)'!Q1424</f>
        <v>1556</v>
      </c>
      <c r="I1425" s="11" t="str">
        <f t="shared" si="12"/>
        <v>2021-08</v>
      </c>
      <c r="J1425" s="11" t="str">
        <f t="shared" si="13"/>
        <v>1900-01</v>
      </c>
      <c r="K1425" s="11"/>
      <c r="L1425" s="11"/>
      <c r="M1425" s="36"/>
    </row>
    <row r="1426" spans="7:13" ht="15.75" customHeight="1" x14ac:dyDescent="0.2">
      <c r="G1426" s="34">
        <f>'Black (Cleaned)'!G1425</f>
        <v>44420.606872259741</v>
      </c>
      <c r="H1426" s="27">
        <f>'Black (Cleaned)'!Q1425</f>
        <v>1708</v>
      </c>
      <c r="I1426" s="11" t="str">
        <f t="shared" si="12"/>
        <v>2021-08</v>
      </c>
      <c r="J1426" s="11" t="str">
        <f t="shared" si="13"/>
        <v>1900-01</v>
      </c>
      <c r="K1426" s="11"/>
      <c r="L1426" s="11"/>
      <c r="M1426" s="36"/>
    </row>
    <row r="1427" spans="7:13" ht="15.75" customHeight="1" x14ac:dyDescent="0.2">
      <c r="G1427" s="34">
        <f>'Black (Cleaned)'!G1426</f>
        <v>44420.002170595268</v>
      </c>
      <c r="H1427" s="27">
        <f>'Black (Cleaned)'!Q1426</f>
        <v>1867</v>
      </c>
      <c r="I1427" s="11" t="str">
        <f t="shared" si="12"/>
        <v>2021-08</v>
      </c>
      <c r="J1427" s="11" t="str">
        <f t="shared" si="13"/>
        <v>1900-01</v>
      </c>
      <c r="K1427" s="11"/>
      <c r="L1427" s="11"/>
      <c r="M1427" s="36"/>
    </row>
    <row r="1428" spans="7:13" ht="15.75" customHeight="1" x14ac:dyDescent="0.2">
      <c r="G1428" s="34">
        <f>'Black (Cleaned)'!G1427</f>
        <v>44419.401533690798</v>
      </c>
      <c r="H1428" s="27">
        <f>'Black (Cleaned)'!Q1427</f>
        <v>1688</v>
      </c>
      <c r="I1428" s="11" t="str">
        <f t="shared" si="12"/>
        <v>2021-08</v>
      </c>
      <c r="J1428" s="11" t="str">
        <f t="shared" si="13"/>
        <v>1900-01</v>
      </c>
      <c r="K1428" s="11"/>
      <c r="L1428" s="11"/>
      <c r="M1428" s="36"/>
    </row>
    <row r="1429" spans="7:13" ht="15.75" customHeight="1" x14ac:dyDescent="0.2">
      <c r="G1429" s="34">
        <f>'Black (Cleaned)'!G1428</f>
        <v>44418.811605890958</v>
      </c>
      <c r="H1429" s="27">
        <f>'Black (Cleaned)'!Q1428</f>
        <v>1714</v>
      </c>
      <c r="I1429" s="11" t="str">
        <f t="shared" si="12"/>
        <v>2021-08</v>
      </c>
      <c r="J1429" s="11" t="str">
        <f t="shared" si="13"/>
        <v>1900-01</v>
      </c>
      <c r="K1429" s="11"/>
      <c r="L1429" s="11"/>
      <c r="M1429" s="36"/>
    </row>
    <row r="1430" spans="7:13" ht="15.75" customHeight="1" x14ac:dyDescent="0.2">
      <c r="G1430" s="34">
        <f>'Black (Cleaned)'!G1429</f>
        <v>44418.253659399503</v>
      </c>
      <c r="H1430" s="27">
        <f>'Black (Cleaned)'!Q1429</f>
        <v>1675</v>
      </c>
      <c r="I1430" s="11" t="str">
        <f t="shared" si="12"/>
        <v>2021-08</v>
      </c>
      <c r="J1430" s="11" t="str">
        <f t="shared" si="13"/>
        <v>1900-01</v>
      </c>
      <c r="K1430" s="11"/>
      <c r="L1430" s="11"/>
      <c r="M1430" s="36"/>
    </row>
    <row r="1431" spans="7:13" ht="15.75" customHeight="1" x14ac:dyDescent="0.2">
      <c r="G1431" s="34">
        <f>'Black (Cleaned)'!G1430</f>
        <v>44417.677019887145</v>
      </c>
      <c r="H1431" s="27">
        <f>'Black (Cleaned)'!Q1430</f>
        <v>1829</v>
      </c>
      <c r="I1431" s="11" t="str">
        <f t="shared" si="12"/>
        <v>2021-08</v>
      </c>
      <c r="J1431" s="11" t="str">
        <f t="shared" si="13"/>
        <v>1900-01</v>
      </c>
      <c r="K1431" s="11"/>
      <c r="L1431" s="11"/>
      <c r="M1431" s="36"/>
    </row>
    <row r="1432" spans="7:13" ht="15.75" customHeight="1" x14ac:dyDescent="0.2">
      <c r="G1432" s="34">
        <f>'Black (Cleaned)'!G1431</f>
        <v>44417.14558704463</v>
      </c>
      <c r="H1432" s="27">
        <f>'Black (Cleaned)'!Q1431</f>
        <v>1710</v>
      </c>
      <c r="I1432" s="11" t="str">
        <f t="shared" si="12"/>
        <v>2021-08</v>
      </c>
      <c r="J1432" s="11" t="str">
        <f t="shared" si="13"/>
        <v>1900-01</v>
      </c>
      <c r="K1432" s="11"/>
      <c r="L1432" s="11"/>
      <c r="M1432" s="36"/>
    </row>
    <row r="1433" spans="7:13" ht="15.75" customHeight="1" x14ac:dyDescent="0.2">
      <c r="G1433" s="34">
        <f>'Black (Cleaned)'!G1432</f>
        <v>44414.801251770703</v>
      </c>
      <c r="H1433" s="27">
        <f>'Black (Cleaned)'!Q1432</f>
        <v>1754</v>
      </c>
      <c r="I1433" s="11" t="str">
        <f t="shared" si="12"/>
        <v>2021-08</v>
      </c>
      <c r="J1433" s="11" t="str">
        <f t="shared" si="13"/>
        <v>1900-01</v>
      </c>
      <c r="K1433" s="11"/>
      <c r="L1433" s="11"/>
      <c r="M1433" s="36"/>
    </row>
    <row r="1434" spans="7:13" ht="15.75" customHeight="1" x14ac:dyDescent="0.2">
      <c r="G1434" s="34">
        <f>'Black (Cleaned)'!G1433</f>
        <v>44414.242426768062</v>
      </c>
      <c r="H1434" s="27">
        <f>'Black (Cleaned)'!Q1433</f>
        <v>1655</v>
      </c>
      <c r="I1434" s="11" t="str">
        <f t="shared" si="12"/>
        <v>2021-08</v>
      </c>
      <c r="J1434" s="11" t="str">
        <f t="shared" si="13"/>
        <v>1900-01</v>
      </c>
      <c r="K1434" s="11"/>
      <c r="L1434" s="11"/>
      <c r="M1434" s="36"/>
    </row>
    <row r="1435" spans="7:13" ht="15.75" customHeight="1" x14ac:dyDescent="0.2">
      <c r="G1435" s="34">
        <f>'Black (Cleaned)'!G1434</f>
        <v>44413.702478172818</v>
      </c>
      <c r="H1435" s="27">
        <f>'Black (Cleaned)'!Q1434</f>
        <v>1684</v>
      </c>
      <c r="I1435" s="11" t="str">
        <f t="shared" si="12"/>
        <v>2021-08</v>
      </c>
      <c r="J1435" s="11" t="str">
        <f t="shared" si="13"/>
        <v>1900-01</v>
      </c>
      <c r="K1435" s="11"/>
      <c r="L1435" s="11"/>
      <c r="M1435" s="36"/>
    </row>
    <row r="1436" spans="7:13" ht="15.75" customHeight="1" x14ac:dyDescent="0.2">
      <c r="G1436" s="34">
        <f>'Black (Cleaned)'!G1435</f>
        <v>44413.094035462949</v>
      </c>
      <c r="H1436" s="27">
        <f>'Black (Cleaned)'!Q1435</f>
        <v>1759</v>
      </c>
      <c r="I1436" s="11" t="str">
        <f t="shared" si="12"/>
        <v>2021-08</v>
      </c>
      <c r="J1436" s="11" t="str">
        <f t="shared" si="13"/>
        <v>1900-01</v>
      </c>
      <c r="K1436" s="11"/>
      <c r="L1436" s="11"/>
      <c r="M1436" s="36"/>
    </row>
    <row r="1437" spans="7:13" ht="15.75" customHeight="1" x14ac:dyDescent="0.2">
      <c r="G1437" s="34">
        <f>'Black (Cleaned)'!G1436</f>
        <v>44412.524174927516</v>
      </c>
      <c r="H1437" s="27">
        <f>'Black (Cleaned)'!Q1436</f>
        <v>1771</v>
      </c>
      <c r="I1437" s="11" t="str">
        <f t="shared" si="12"/>
        <v>2021-08</v>
      </c>
      <c r="J1437" s="11" t="str">
        <f t="shared" si="13"/>
        <v>1900-01</v>
      </c>
      <c r="K1437" s="11"/>
      <c r="L1437" s="11"/>
      <c r="M1437" s="36"/>
    </row>
    <row r="1438" spans="7:13" ht="15.75" customHeight="1" x14ac:dyDescent="0.2">
      <c r="G1438" s="34">
        <f>'Black (Cleaned)'!G1437</f>
        <v>44411.931919615468</v>
      </c>
      <c r="H1438" s="27">
        <f>'Black (Cleaned)'!Q1437</f>
        <v>1766</v>
      </c>
      <c r="I1438" s="11" t="str">
        <f t="shared" si="12"/>
        <v>2021-08</v>
      </c>
      <c r="J1438" s="11" t="str">
        <f t="shared" si="13"/>
        <v>1900-01</v>
      </c>
      <c r="K1438" s="11"/>
      <c r="L1438" s="11"/>
      <c r="M1438" s="36"/>
    </row>
    <row r="1439" spans="7:13" ht="15.75" customHeight="1" x14ac:dyDescent="0.2">
      <c r="G1439" s="34">
        <f>'Black (Cleaned)'!G1438</f>
        <v>44411.392232735008</v>
      </c>
      <c r="H1439" s="27">
        <f>'Black (Cleaned)'!Q1438</f>
        <v>1763</v>
      </c>
      <c r="I1439" s="11" t="str">
        <f t="shared" si="12"/>
        <v>2021-08</v>
      </c>
      <c r="J1439" s="11" t="str">
        <f t="shared" si="13"/>
        <v>1900-01</v>
      </c>
      <c r="K1439" s="11"/>
      <c r="L1439" s="11"/>
      <c r="M1439" s="36"/>
    </row>
    <row r="1440" spans="7:13" ht="15.75" customHeight="1" x14ac:dyDescent="0.2">
      <c r="G1440" s="34">
        <f>'Black (Cleaned)'!G1439</f>
        <v>44410.821031408981</v>
      </c>
      <c r="H1440" s="27">
        <f>'Black (Cleaned)'!Q1439</f>
        <v>1670</v>
      </c>
      <c r="I1440" s="11" t="str">
        <f t="shared" si="12"/>
        <v>2021-08</v>
      </c>
      <c r="J1440" s="11" t="str">
        <f t="shared" si="13"/>
        <v>1900-01</v>
      </c>
      <c r="K1440" s="11"/>
      <c r="L1440" s="11"/>
      <c r="M1440" s="36"/>
    </row>
    <row r="1441" spans="7:13" ht="15.75" customHeight="1" x14ac:dyDescent="0.2">
      <c r="G1441" s="34">
        <f>'Black (Cleaned)'!G1440</f>
        <v>44410.255755327358</v>
      </c>
      <c r="H1441" s="27">
        <f>'Black (Cleaned)'!Q1440</f>
        <v>1557</v>
      </c>
      <c r="I1441" s="11" t="str">
        <f t="shared" si="12"/>
        <v>2021-08</v>
      </c>
      <c r="J1441" s="11" t="str">
        <f t="shared" si="13"/>
        <v>1900-01</v>
      </c>
      <c r="K1441" s="11"/>
      <c r="L1441" s="11"/>
      <c r="M1441" s="36"/>
    </row>
    <row r="1442" spans="7:13" ht="15.75" customHeight="1" x14ac:dyDescent="0.2">
      <c r="G1442" s="34">
        <f>'Black (Cleaned)'!G1441</f>
        <v>44407.950929066676</v>
      </c>
      <c r="H1442" s="27">
        <f>'Black (Cleaned)'!Q1441</f>
        <v>1896</v>
      </c>
      <c r="I1442" s="11" t="str">
        <f t="shared" si="12"/>
        <v>2021-07</v>
      </c>
      <c r="J1442" s="11" t="str">
        <f t="shared" si="13"/>
        <v>1900-01</v>
      </c>
      <c r="K1442" s="11"/>
      <c r="L1442" s="11"/>
      <c r="M1442" s="36"/>
    </row>
    <row r="1443" spans="7:13" ht="15.75" customHeight="1" x14ac:dyDescent="0.2">
      <c r="G1443" s="34">
        <f>'Black (Cleaned)'!G1442</f>
        <v>44407.412730000229</v>
      </c>
      <c r="H1443" s="27">
        <f>'Black (Cleaned)'!Q1442</f>
        <v>1586</v>
      </c>
      <c r="I1443" s="11" t="str">
        <f t="shared" si="12"/>
        <v>2021-07</v>
      </c>
      <c r="J1443" s="11" t="str">
        <f t="shared" si="13"/>
        <v>1900-01</v>
      </c>
      <c r="K1443" s="11"/>
      <c r="L1443" s="11"/>
      <c r="M1443" s="36"/>
    </row>
    <row r="1444" spans="7:13" ht="15.75" customHeight="1" x14ac:dyDescent="0.2">
      <c r="G1444" s="34">
        <f>'Black (Cleaned)'!G1443</f>
        <v>44406.873145823709</v>
      </c>
      <c r="H1444" s="27">
        <f>'Black (Cleaned)'!Q1443</f>
        <v>1855</v>
      </c>
      <c r="I1444" s="11" t="str">
        <f t="shared" si="12"/>
        <v>2021-07</v>
      </c>
      <c r="J1444" s="11" t="str">
        <f t="shared" si="13"/>
        <v>1900-01</v>
      </c>
      <c r="K1444" s="11"/>
      <c r="L1444" s="11"/>
      <c r="M1444" s="36"/>
    </row>
    <row r="1445" spans="7:13" ht="15.75" customHeight="1" x14ac:dyDescent="0.2">
      <c r="G1445" s="34">
        <f>'Black (Cleaned)'!G1444</f>
        <v>44406.315926582851</v>
      </c>
      <c r="H1445" s="27">
        <f>'Black (Cleaned)'!Q1444</f>
        <v>1783</v>
      </c>
      <c r="I1445" s="11" t="str">
        <f t="shared" si="12"/>
        <v>2021-07</v>
      </c>
      <c r="J1445" s="11" t="str">
        <f t="shared" si="13"/>
        <v>1900-01</v>
      </c>
      <c r="K1445" s="11"/>
      <c r="L1445" s="11"/>
      <c r="M1445" s="36"/>
    </row>
    <row r="1446" spans="7:13" ht="15.75" customHeight="1" x14ac:dyDescent="0.2">
      <c r="G1446" s="34">
        <f>'Black (Cleaned)'!G1445</f>
        <v>44405.707978843755</v>
      </c>
      <c r="H1446" s="27">
        <f>'Black (Cleaned)'!Q1445</f>
        <v>1980</v>
      </c>
      <c r="I1446" s="11" t="str">
        <f t="shared" si="12"/>
        <v>2021-07</v>
      </c>
      <c r="J1446" s="11" t="str">
        <f t="shared" si="13"/>
        <v>1900-01</v>
      </c>
      <c r="K1446" s="11"/>
      <c r="L1446" s="11"/>
      <c r="M1446" s="36"/>
    </row>
    <row r="1447" spans="7:13" ht="15.75" customHeight="1" x14ac:dyDescent="0.2">
      <c r="G1447" s="34">
        <f>'Black (Cleaned)'!G1446</f>
        <v>44405.123953311653</v>
      </c>
      <c r="H1447" s="27">
        <f>'Black (Cleaned)'!Q1446</f>
        <v>1710</v>
      </c>
      <c r="I1447" s="11" t="str">
        <f t="shared" si="12"/>
        <v>2021-07</v>
      </c>
      <c r="J1447" s="11" t="str">
        <f t="shared" si="13"/>
        <v>1900-01</v>
      </c>
      <c r="K1447" s="11"/>
      <c r="L1447" s="11"/>
      <c r="M1447" s="36"/>
    </row>
    <row r="1448" spans="7:13" ht="15.75" customHeight="1" x14ac:dyDescent="0.2">
      <c r="G1448" s="34">
        <f>'Black (Cleaned)'!G1447</f>
        <v>44404.578740256766</v>
      </c>
      <c r="H1448" s="27">
        <f>'Black (Cleaned)'!Q1447</f>
        <v>1570</v>
      </c>
      <c r="I1448" s="11" t="str">
        <f t="shared" si="12"/>
        <v>2021-07</v>
      </c>
      <c r="J1448" s="11" t="str">
        <f t="shared" si="13"/>
        <v>1900-01</v>
      </c>
      <c r="K1448" s="11"/>
      <c r="L1448" s="11"/>
      <c r="M1448" s="36"/>
    </row>
    <row r="1449" spans="7:13" ht="15.75" customHeight="1" x14ac:dyDescent="0.2">
      <c r="G1449" s="34">
        <f>'Black (Cleaned)'!G1448</f>
        <v>44403.977358950789</v>
      </c>
      <c r="H1449" s="27">
        <f>'Black (Cleaned)'!Q1448</f>
        <v>1738</v>
      </c>
      <c r="I1449" s="11" t="str">
        <f t="shared" si="12"/>
        <v>2021-07</v>
      </c>
      <c r="J1449" s="11" t="str">
        <f t="shared" si="13"/>
        <v>1900-01</v>
      </c>
      <c r="K1449" s="11"/>
      <c r="L1449" s="11"/>
      <c r="M1449" s="36"/>
    </row>
    <row r="1450" spans="7:13" ht="15.75" customHeight="1" x14ac:dyDescent="0.2">
      <c r="G1450" s="34">
        <f>'Black (Cleaned)'!G1449</f>
        <v>44403.400234403176</v>
      </c>
      <c r="H1450" s="27">
        <f>'Black (Cleaned)'!Q1449</f>
        <v>1936</v>
      </c>
      <c r="I1450" s="11" t="str">
        <f t="shared" si="12"/>
        <v>2021-07</v>
      </c>
      <c r="J1450" s="11" t="str">
        <f t="shared" si="13"/>
        <v>1900-01</v>
      </c>
      <c r="K1450" s="11"/>
      <c r="L1450" s="11"/>
      <c r="M1450" s="36"/>
    </row>
    <row r="1451" spans="7:13" ht="15.75" customHeight="1" x14ac:dyDescent="0.2">
      <c r="G1451" s="34">
        <f>'Black (Cleaned)'!G1450</f>
        <v>44400.56489415728</v>
      </c>
      <c r="H1451" s="27">
        <f>'Black (Cleaned)'!Q1450</f>
        <v>1575</v>
      </c>
      <c r="I1451" s="11" t="str">
        <f t="shared" si="12"/>
        <v>2021-07</v>
      </c>
      <c r="J1451" s="11" t="str">
        <f t="shared" si="13"/>
        <v>1900-01</v>
      </c>
      <c r="K1451" s="11"/>
      <c r="L1451" s="11"/>
      <c r="M1451" s="36"/>
    </row>
    <row r="1452" spans="7:13" ht="15.75" customHeight="1" x14ac:dyDescent="0.2">
      <c r="G1452" s="34">
        <f>'Black (Cleaned)'!G1451</f>
        <v>44400.028486131596</v>
      </c>
      <c r="H1452" s="27">
        <f>'Black (Cleaned)'!Q1451</f>
        <v>1926</v>
      </c>
      <c r="I1452" s="11" t="str">
        <f t="shared" si="12"/>
        <v>2021-07</v>
      </c>
      <c r="J1452" s="11" t="str">
        <f t="shared" si="13"/>
        <v>1900-01</v>
      </c>
      <c r="K1452" s="11"/>
      <c r="L1452" s="11"/>
      <c r="M1452" s="36"/>
    </row>
    <row r="1453" spans="7:13" ht="15.75" customHeight="1" x14ac:dyDescent="0.2">
      <c r="G1453" s="34">
        <f>'Black (Cleaned)'!G1452</f>
        <v>44399.490007905188</v>
      </c>
      <c r="H1453" s="27">
        <f>'Black (Cleaned)'!Q1452</f>
        <v>1684</v>
      </c>
      <c r="I1453" s="11" t="str">
        <f t="shared" si="12"/>
        <v>2021-07</v>
      </c>
      <c r="J1453" s="11" t="str">
        <f t="shared" si="13"/>
        <v>1900-01</v>
      </c>
      <c r="K1453" s="11"/>
      <c r="L1453" s="11"/>
      <c r="M1453" s="36"/>
    </row>
    <row r="1454" spans="7:13" ht="15.75" customHeight="1" x14ac:dyDescent="0.2">
      <c r="G1454" s="34">
        <f>'Black (Cleaned)'!G1453</f>
        <v>44398.909826122879</v>
      </c>
      <c r="H1454" s="27">
        <f>'Black (Cleaned)'!Q1453</f>
        <v>1622</v>
      </c>
      <c r="I1454" s="11" t="str">
        <f t="shared" si="12"/>
        <v>2021-07</v>
      </c>
      <c r="J1454" s="11" t="str">
        <f t="shared" si="13"/>
        <v>1900-01</v>
      </c>
      <c r="K1454" s="11"/>
      <c r="L1454" s="11"/>
      <c r="M1454" s="36"/>
    </row>
    <row r="1455" spans="7:13" ht="15.75" customHeight="1" x14ac:dyDescent="0.2">
      <c r="G1455" s="34">
        <f>'Black (Cleaned)'!G1454</f>
        <v>44398.329673612738</v>
      </c>
      <c r="H1455" s="27">
        <f>'Black (Cleaned)'!Q1454</f>
        <v>1990</v>
      </c>
      <c r="I1455" s="11" t="str">
        <f t="shared" si="12"/>
        <v>2021-07</v>
      </c>
      <c r="J1455" s="11" t="str">
        <f t="shared" si="13"/>
        <v>1900-01</v>
      </c>
      <c r="K1455" s="11"/>
      <c r="L1455" s="11"/>
      <c r="M1455" s="36"/>
    </row>
    <row r="1456" spans="7:13" ht="15.75" customHeight="1" x14ac:dyDescent="0.2">
      <c r="G1456" s="34">
        <f>'Black (Cleaned)'!G1455</f>
        <v>44397.750971285495</v>
      </c>
      <c r="H1456" s="27">
        <f>'Black (Cleaned)'!Q1455</f>
        <v>1953</v>
      </c>
      <c r="I1456" s="11" t="str">
        <f t="shared" si="12"/>
        <v>2021-07</v>
      </c>
      <c r="J1456" s="11" t="str">
        <f t="shared" si="13"/>
        <v>1900-01</v>
      </c>
      <c r="K1456" s="11"/>
      <c r="L1456" s="11"/>
      <c r="M1456" s="36"/>
    </row>
    <row r="1457" spans="7:13" ht="15.75" customHeight="1" x14ac:dyDescent="0.2">
      <c r="G1457" s="34">
        <f>'Black (Cleaned)'!G1456</f>
        <v>44397.151425418248</v>
      </c>
      <c r="H1457" s="27">
        <f>'Black (Cleaned)'!Q1456</f>
        <v>1718</v>
      </c>
      <c r="I1457" s="11" t="str">
        <f t="shared" si="12"/>
        <v>2021-07</v>
      </c>
      <c r="J1457" s="11" t="str">
        <f t="shared" si="13"/>
        <v>1900-01</v>
      </c>
      <c r="K1457" s="11"/>
      <c r="L1457" s="11"/>
      <c r="M1457" s="36"/>
    </row>
    <row r="1458" spans="7:13" ht="15.75" customHeight="1" x14ac:dyDescent="0.2">
      <c r="G1458" s="34">
        <f>'Black (Cleaned)'!G1457</f>
        <v>44396.578325151837</v>
      </c>
      <c r="H1458" s="27">
        <f>'Black (Cleaned)'!Q1457</f>
        <v>1578</v>
      </c>
      <c r="I1458" s="11" t="str">
        <f t="shared" si="12"/>
        <v>2021-07</v>
      </c>
      <c r="J1458" s="11" t="str">
        <f t="shared" si="13"/>
        <v>1900-01</v>
      </c>
      <c r="K1458" s="11"/>
      <c r="L1458" s="11"/>
      <c r="M1458" s="36"/>
    </row>
    <row r="1459" spans="7:13" ht="15.75" customHeight="1" x14ac:dyDescent="0.2">
      <c r="G1459" s="34">
        <f>'Black (Cleaned)'!G1458</f>
        <v>44396.044676834361</v>
      </c>
      <c r="H1459" s="27">
        <f>'Black (Cleaned)'!Q1458</f>
        <v>1897</v>
      </c>
      <c r="I1459" s="11" t="str">
        <f t="shared" si="12"/>
        <v>2021-07</v>
      </c>
      <c r="J1459" s="11" t="str">
        <f t="shared" si="13"/>
        <v>1900-01</v>
      </c>
      <c r="K1459" s="11"/>
      <c r="L1459" s="11"/>
      <c r="M1459" s="36"/>
    </row>
    <row r="1460" spans="7:13" ht="15.75" customHeight="1" x14ac:dyDescent="0.2">
      <c r="G1460" s="34">
        <f>'Black (Cleaned)'!G1459</f>
        <v>44393.768540469013</v>
      </c>
      <c r="H1460" s="27">
        <f>'Black (Cleaned)'!Q1459</f>
        <v>1879</v>
      </c>
      <c r="I1460" s="11" t="str">
        <f t="shared" si="12"/>
        <v>2021-07</v>
      </c>
      <c r="J1460" s="11" t="str">
        <f t="shared" si="13"/>
        <v>1900-01</v>
      </c>
      <c r="K1460" s="11"/>
      <c r="L1460" s="11"/>
      <c r="M1460" s="36"/>
    </row>
    <row r="1461" spans="7:13" ht="15.75" customHeight="1" x14ac:dyDescent="0.2">
      <c r="G1461" s="34">
        <f>'Black (Cleaned)'!G1460</f>
        <v>44393.199929429662</v>
      </c>
      <c r="H1461" s="27">
        <f>'Black (Cleaned)'!Q1460</f>
        <v>1744</v>
      </c>
      <c r="I1461" s="11" t="str">
        <f t="shared" si="12"/>
        <v>2021-07</v>
      </c>
      <c r="J1461" s="11" t="str">
        <f t="shared" si="13"/>
        <v>1900-01</v>
      </c>
      <c r="K1461" s="11"/>
      <c r="L1461" s="11"/>
      <c r="M1461" s="36"/>
    </row>
    <row r="1462" spans="7:13" ht="15.75" customHeight="1" x14ac:dyDescent="0.2">
      <c r="G1462" s="34">
        <f>'Black (Cleaned)'!G1461</f>
        <v>44392.585779432906</v>
      </c>
      <c r="H1462" s="27">
        <f>'Black (Cleaned)'!Q1461</f>
        <v>1736</v>
      </c>
      <c r="I1462" s="11" t="str">
        <f t="shared" si="12"/>
        <v>2021-07</v>
      </c>
      <c r="J1462" s="11" t="str">
        <f t="shared" si="13"/>
        <v>1900-01</v>
      </c>
      <c r="K1462" s="11"/>
      <c r="L1462" s="11"/>
      <c r="M1462" s="36"/>
    </row>
    <row r="1463" spans="7:13" ht="15.75" customHeight="1" x14ac:dyDescent="0.2">
      <c r="G1463" s="34">
        <f>'Black (Cleaned)'!G1462</f>
        <v>44392.039154503938</v>
      </c>
      <c r="H1463" s="27">
        <f>'Black (Cleaned)'!Q1462</f>
        <v>1688</v>
      </c>
      <c r="I1463" s="11" t="str">
        <f t="shared" si="12"/>
        <v>2021-07</v>
      </c>
      <c r="J1463" s="11" t="str">
        <f t="shared" si="13"/>
        <v>1900-01</v>
      </c>
      <c r="K1463" s="11"/>
      <c r="L1463" s="11"/>
      <c r="M1463" s="36"/>
    </row>
    <row r="1464" spans="7:13" ht="15.75" customHeight="1" x14ac:dyDescent="0.2">
      <c r="G1464" s="34">
        <f>'Black (Cleaned)'!G1463</f>
        <v>44391.436936326827</v>
      </c>
      <c r="H1464" s="27">
        <f>'Black (Cleaned)'!Q1463</f>
        <v>1824</v>
      </c>
      <c r="I1464" s="11" t="str">
        <f t="shared" si="12"/>
        <v>2021-07</v>
      </c>
      <c r="J1464" s="11" t="str">
        <f t="shared" si="13"/>
        <v>1900-01</v>
      </c>
      <c r="K1464" s="11"/>
      <c r="L1464" s="11"/>
      <c r="M1464" s="36"/>
    </row>
    <row r="1465" spans="7:13" ht="15.75" customHeight="1" x14ac:dyDescent="0.2">
      <c r="G1465" s="34">
        <f>'Black (Cleaned)'!G1464</f>
        <v>44390.90378762444</v>
      </c>
      <c r="H1465" s="27">
        <f>'Black (Cleaned)'!Q1464</f>
        <v>1881</v>
      </c>
      <c r="I1465" s="11" t="str">
        <f t="shared" si="12"/>
        <v>2021-07</v>
      </c>
      <c r="J1465" s="11" t="str">
        <f t="shared" si="13"/>
        <v>1900-01</v>
      </c>
      <c r="K1465" s="11"/>
      <c r="L1465" s="11"/>
      <c r="M1465" s="36"/>
    </row>
    <row r="1466" spans="7:13" ht="15.75" customHeight="1" x14ac:dyDescent="0.2">
      <c r="G1466" s="34">
        <f>'Black (Cleaned)'!G1465</f>
        <v>44390.296268379614</v>
      </c>
      <c r="H1466" s="27">
        <f>'Black (Cleaned)'!Q1465</f>
        <v>1901</v>
      </c>
      <c r="I1466" s="11" t="str">
        <f t="shared" si="12"/>
        <v>2021-07</v>
      </c>
      <c r="J1466" s="11" t="str">
        <f t="shared" si="13"/>
        <v>1900-01</v>
      </c>
      <c r="K1466" s="11"/>
      <c r="L1466" s="11"/>
      <c r="M1466" s="36"/>
    </row>
    <row r="1467" spans="7:13" ht="15.75" customHeight="1" x14ac:dyDescent="0.2">
      <c r="G1467" s="34">
        <f>'Black (Cleaned)'!G1466</f>
        <v>44389.755521348692</v>
      </c>
      <c r="H1467" s="27">
        <f>'Black (Cleaned)'!Q1466</f>
        <v>1912</v>
      </c>
      <c r="I1467" s="11" t="str">
        <f t="shared" si="12"/>
        <v>2021-07</v>
      </c>
      <c r="J1467" s="11" t="str">
        <f t="shared" si="13"/>
        <v>1900-01</v>
      </c>
      <c r="K1467" s="11"/>
      <c r="L1467" s="11"/>
      <c r="M1467" s="36"/>
    </row>
    <row r="1468" spans="7:13" ht="15.75" customHeight="1" x14ac:dyDescent="0.2">
      <c r="G1468" s="34">
        <f>'Black (Cleaned)'!G1467</f>
        <v>44389.197227096003</v>
      </c>
      <c r="H1468" s="27">
        <f>'Black (Cleaned)'!Q1467</f>
        <v>1938</v>
      </c>
      <c r="I1468" s="11" t="str">
        <f t="shared" si="12"/>
        <v>2021-07</v>
      </c>
      <c r="J1468" s="11" t="str">
        <f t="shared" si="13"/>
        <v>1900-01</v>
      </c>
      <c r="K1468" s="11"/>
      <c r="L1468" s="11"/>
      <c r="M1468" s="36"/>
    </row>
    <row r="1469" spans="7:13" ht="15.75" customHeight="1" x14ac:dyDescent="0.2">
      <c r="G1469" s="34">
        <f>'Black (Cleaned)'!G1468</f>
        <v>44386.889053672487</v>
      </c>
      <c r="H1469" s="27">
        <f>'Black (Cleaned)'!Q1468</f>
        <v>1813</v>
      </c>
      <c r="I1469" s="11" t="str">
        <f t="shared" si="12"/>
        <v>2021-07</v>
      </c>
      <c r="J1469" s="11" t="str">
        <f t="shared" si="13"/>
        <v>1900-01</v>
      </c>
      <c r="K1469" s="11"/>
      <c r="L1469" s="11"/>
      <c r="M1469" s="36"/>
    </row>
    <row r="1470" spans="7:13" ht="15.75" customHeight="1" x14ac:dyDescent="0.2">
      <c r="G1470" s="34">
        <f>'Black (Cleaned)'!G1469</f>
        <v>44386.331335827599</v>
      </c>
      <c r="H1470" s="27">
        <f>'Black (Cleaned)'!Q1469</f>
        <v>1990</v>
      </c>
      <c r="I1470" s="11" t="str">
        <f t="shared" si="12"/>
        <v>2021-07</v>
      </c>
      <c r="J1470" s="11" t="str">
        <f t="shared" si="13"/>
        <v>1900-01</v>
      </c>
      <c r="K1470" s="11"/>
      <c r="L1470" s="11"/>
      <c r="M1470" s="36"/>
    </row>
    <row r="1471" spans="7:13" ht="15.75" customHeight="1" x14ac:dyDescent="0.2">
      <c r="G1471" s="34">
        <f>'Black (Cleaned)'!G1470</f>
        <v>44385.764865878111</v>
      </c>
      <c r="H1471" s="27">
        <f>'Black (Cleaned)'!Q1470</f>
        <v>1873</v>
      </c>
      <c r="I1471" s="11" t="str">
        <f t="shared" si="12"/>
        <v>2021-07</v>
      </c>
      <c r="J1471" s="11" t="str">
        <f t="shared" si="13"/>
        <v>1900-01</v>
      </c>
      <c r="K1471" s="11"/>
      <c r="L1471" s="11"/>
      <c r="M1471" s="36"/>
    </row>
    <row r="1472" spans="7:13" ht="15.75" customHeight="1" x14ac:dyDescent="0.2">
      <c r="G1472" s="34">
        <f>'Black (Cleaned)'!G1471</f>
        <v>44385.218698664896</v>
      </c>
      <c r="H1472" s="27">
        <f>'Black (Cleaned)'!Q1471</f>
        <v>1951</v>
      </c>
      <c r="I1472" s="11" t="str">
        <f t="shared" si="12"/>
        <v>2021-07</v>
      </c>
      <c r="J1472" s="11" t="str">
        <f t="shared" si="13"/>
        <v>1900-01</v>
      </c>
      <c r="K1472" s="11"/>
      <c r="L1472" s="11"/>
      <c r="M1472" s="36"/>
    </row>
    <row r="1473" spans="7:13" ht="15.75" customHeight="1" x14ac:dyDescent="0.2">
      <c r="G1473" s="34">
        <f>'Black (Cleaned)'!G1472</f>
        <v>44384.628834843235</v>
      </c>
      <c r="H1473" s="27">
        <f>'Black (Cleaned)'!Q1472</f>
        <v>1734</v>
      </c>
      <c r="I1473" s="11" t="str">
        <f t="shared" si="12"/>
        <v>2021-07</v>
      </c>
      <c r="J1473" s="11" t="str">
        <f t="shared" si="13"/>
        <v>1900-01</v>
      </c>
      <c r="K1473" s="11"/>
      <c r="L1473" s="11"/>
      <c r="M1473" s="36"/>
    </row>
    <row r="1474" spans="7:13" ht="15.75" customHeight="1" x14ac:dyDescent="0.2">
      <c r="G1474" s="34">
        <f>'Black (Cleaned)'!G1473</f>
        <v>44384.043200629792</v>
      </c>
      <c r="H1474" s="27">
        <f>'Black (Cleaned)'!Q1473</f>
        <v>2013</v>
      </c>
      <c r="I1474" s="11" t="str">
        <f t="shared" si="12"/>
        <v>2021-07</v>
      </c>
      <c r="J1474" s="11" t="str">
        <f t="shared" si="13"/>
        <v>1900-01</v>
      </c>
      <c r="K1474" s="11"/>
      <c r="L1474" s="11"/>
      <c r="M1474" s="36"/>
    </row>
    <row r="1475" spans="7:13" ht="15.75" customHeight="1" x14ac:dyDescent="0.2">
      <c r="G1475" s="34">
        <f>'Black (Cleaned)'!G1474</f>
        <v>44383.434948023889</v>
      </c>
      <c r="H1475" s="27">
        <f>'Black (Cleaned)'!Q1474</f>
        <v>1792</v>
      </c>
      <c r="I1475" s="11" t="str">
        <f t="shared" si="12"/>
        <v>2021-07</v>
      </c>
      <c r="J1475" s="11" t="str">
        <f t="shared" si="13"/>
        <v>1900-01</v>
      </c>
      <c r="K1475" s="11"/>
      <c r="L1475" s="11"/>
      <c r="M1475" s="36"/>
    </row>
    <row r="1476" spans="7:13" ht="15.75" customHeight="1" x14ac:dyDescent="0.2">
      <c r="G1476" s="34">
        <f>'Black (Cleaned)'!G1475</f>
        <v>44382.882048007887</v>
      </c>
      <c r="H1476" s="27">
        <f>'Black (Cleaned)'!Q1475</f>
        <v>1913</v>
      </c>
      <c r="I1476" s="11" t="str">
        <f t="shared" si="12"/>
        <v>2021-07</v>
      </c>
      <c r="J1476" s="11" t="str">
        <f t="shared" si="13"/>
        <v>1900-01</v>
      </c>
      <c r="K1476" s="11"/>
      <c r="L1476" s="11"/>
      <c r="M1476" s="36"/>
    </row>
    <row r="1477" spans="7:13" ht="15.75" customHeight="1" x14ac:dyDescent="0.2">
      <c r="G1477" s="34">
        <f>'Black (Cleaned)'!G1476</f>
        <v>44382.347427763481</v>
      </c>
      <c r="H1477" s="27">
        <f>'Black (Cleaned)'!Q1476</f>
        <v>1881</v>
      </c>
      <c r="I1477" s="11" t="str">
        <f t="shared" si="12"/>
        <v>2021-07</v>
      </c>
      <c r="J1477" s="11" t="str">
        <f t="shared" si="13"/>
        <v>1900-01</v>
      </c>
      <c r="K1477" s="11"/>
      <c r="L1477" s="11"/>
      <c r="M1477" s="36"/>
    </row>
    <row r="1478" spans="7:13" ht="15.75" customHeight="1" x14ac:dyDescent="0.2">
      <c r="G1478" s="34">
        <f>'Black (Cleaned)'!G1477</f>
        <v>44379.504725507461</v>
      </c>
      <c r="H1478" s="27">
        <f>'Black (Cleaned)'!Q1477</f>
        <v>2245</v>
      </c>
      <c r="I1478" s="11" t="str">
        <f t="shared" si="12"/>
        <v>2021-07</v>
      </c>
      <c r="J1478" s="11" t="str">
        <f t="shared" si="13"/>
        <v>1900-01</v>
      </c>
      <c r="K1478" s="11"/>
      <c r="L1478" s="11"/>
      <c r="M1478" s="36"/>
    </row>
    <row r="1479" spans="7:13" ht="15.75" customHeight="1" x14ac:dyDescent="0.2">
      <c r="G1479" s="34">
        <f>'Black (Cleaned)'!G1478</f>
        <v>44378.968585730807</v>
      </c>
      <c r="H1479" s="27">
        <f>'Black (Cleaned)'!Q1478</f>
        <v>1884</v>
      </c>
      <c r="I1479" s="11" t="str">
        <f t="shared" si="12"/>
        <v>2021-07</v>
      </c>
      <c r="J1479" s="11" t="str">
        <f t="shared" si="13"/>
        <v>1900-01</v>
      </c>
      <c r="K1479" s="11"/>
      <c r="L1479" s="11"/>
      <c r="M1479" s="36"/>
    </row>
    <row r="1480" spans="7:13" ht="15.75" customHeight="1" x14ac:dyDescent="0.2">
      <c r="G1480" s="34">
        <f>'Black (Cleaned)'!G1479</f>
        <v>44378.374887085898</v>
      </c>
      <c r="H1480" s="27">
        <f>'Black (Cleaned)'!Q1479</f>
        <v>2281</v>
      </c>
      <c r="I1480" s="11" t="str">
        <f t="shared" si="12"/>
        <v>2021-07</v>
      </c>
      <c r="J1480" s="11" t="str">
        <f t="shared" si="13"/>
        <v>1900-01</v>
      </c>
      <c r="K1480" s="11"/>
      <c r="L1480" s="11"/>
      <c r="M1480" s="36"/>
    </row>
    <row r="1481" spans="7:13" ht="15.75" customHeight="1" x14ac:dyDescent="0.2">
      <c r="G1481" s="34">
        <f>'Black (Cleaned)'!G1480</f>
        <v>44377.785081303882</v>
      </c>
      <c r="H1481" s="27">
        <f>'Black (Cleaned)'!Q1480</f>
        <v>2101</v>
      </c>
      <c r="I1481" s="11" t="str">
        <f t="shared" si="12"/>
        <v>2021-06</v>
      </c>
      <c r="J1481" s="11" t="str">
        <f t="shared" si="13"/>
        <v>1900-01</v>
      </c>
      <c r="K1481" s="11"/>
      <c r="L1481" s="11"/>
      <c r="M1481" s="36"/>
    </row>
    <row r="1482" spans="7:13" ht="15.75" customHeight="1" x14ac:dyDescent="0.2">
      <c r="G1482" s="34">
        <f>'Black (Cleaned)'!G1481</f>
        <v>44377.247130065865</v>
      </c>
      <c r="H1482" s="27">
        <f>'Black (Cleaned)'!Q1481</f>
        <v>2181</v>
      </c>
      <c r="I1482" s="11" t="str">
        <f t="shared" si="12"/>
        <v>2021-06</v>
      </c>
      <c r="J1482" s="11" t="str">
        <f t="shared" si="13"/>
        <v>1900-01</v>
      </c>
      <c r="K1482" s="11"/>
      <c r="L1482" s="11"/>
      <c r="M1482" s="36"/>
    </row>
    <row r="1483" spans="7:13" ht="15.75" customHeight="1" x14ac:dyDescent="0.2">
      <c r="G1483" s="34">
        <f>'Black (Cleaned)'!G1482</f>
        <v>44376.668548646892</v>
      </c>
      <c r="H1483" s="27">
        <f>'Black (Cleaned)'!Q1482</f>
        <v>2004</v>
      </c>
      <c r="I1483" s="11" t="str">
        <f t="shared" si="12"/>
        <v>2021-06</v>
      </c>
      <c r="J1483" s="11" t="str">
        <f t="shared" si="13"/>
        <v>1900-01</v>
      </c>
      <c r="K1483" s="11"/>
      <c r="L1483" s="11"/>
      <c r="M1483" s="36"/>
    </row>
    <row r="1484" spans="7:13" ht="15.75" customHeight="1" x14ac:dyDescent="0.2">
      <c r="G1484" s="34">
        <f>'Black (Cleaned)'!G1483</f>
        <v>44376.118747687047</v>
      </c>
      <c r="H1484" s="27">
        <f>'Black (Cleaned)'!Q1483</f>
        <v>1986</v>
      </c>
      <c r="I1484" s="11" t="str">
        <f t="shared" si="12"/>
        <v>2021-06</v>
      </c>
      <c r="J1484" s="11" t="str">
        <f t="shared" si="13"/>
        <v>1900-01</v>
      </c>
      <c r="K1484" s="11"/>
      <c r="L1484" s="11"/>
      <c r="M1484" s="36"/>
    </row>
    <row r="1485" spans="7:13" ht="15.75" customHeight="1" x14ac:dyDescent="0.2">
      <c r="G1485" s="34">
        <f>'Black (Cleaned)'!G1484</f>
        <v>44375.523235373061</v>
      </c>
      <c r="H1485" s="27">
        <f>'Black (Cleaned)'!Q1484</f>
        <v>2018</v>
      </c>
      <c r="I1485" s="11" t="str">
        <f t="shared" si="12"/>
        <v>2021-06</v>
      </c>
      <c r="J1485" s="11" t="str">
        <f t="shared" si="13"/>
        <v>1900-01</v>
      </c>
      <c r="K1485" s="11"/>
      <c r="L1485" s="11"/>
      <c r="M1485" s="36"/>
    </row>
    <row r="1486" spans="7:13" ht="15.75" customHeight="1" x14ac:dyDescent="0.2">
      <c r="G1486" s="34">
        <f>'Black (Cleaned)'!G1485</f>
        <v>44372.743600522757</v>
      </c>
      <c r="H1486" s="27">
        <f>'Black (Cleaned)'!Q1485</f>
        <v>2179</v>
      </c>
      <c r="I1486" s="11" t="str">
        <f t="shared" si="12"/>
        <v>2021-06</v>
      </c>
      <c r="J1486" s="11" t="str">
        <f t="shared" si="13"/>
        <v>1900-01</v>
      </c>
      <c r="K1486" s="11"/>
      <c r="L1486" s="11"/>
      <c r="M1486" s="36"/>
    </row>
    <row r="1487" spans="7:13" ht="15.75" customHeight="1" x14ac:dyDescent="0.2">
      <c r="G1487" s="34">
        <f>'Black (Cleaned)'!G1486</f>
        <v>44372.181175175552</v>
      </c>
      <c r="H1487" s="27">
        <f>'Black (Cleaned)'!Q1486</f>
        <v>2434</v>
      </c>
      <c r="I1487" s="11" t="str">
        <f t="shared" si="12"/>
        <v>2021-06</v>
      </c>
      <c r="J1487" s="11" t="str">
        <f t="shared" si="13"/>
        <v>1900-01</v>
      </c>
      <c r="K1487" s="11"/>
      <c r="L1487" s="11"/>
      <c r="M1487" s="36"/>
    </row>
    <row r="1488" spans="7:13" ht="15.75" customHeight="1" x14ac:dyDescent="0.2">
      <c r="G1488" s="34">
        <f>'Black (Cleaned)'!G1487</f>
        <v>44371.610381140788</v>
      </c>
      <c r="H1488" s="27">
        <f>'Black (Cleaned)'!Q1487</f>
        <v>1940</v>
      </c>
      <c r="I1488" s="11" t="str">
        <f t="shared" si="12"/>
        <v>2021-06</v>
      </c>
      <c r="J1488" s="11" t="str">
        <f t="shared" si="13"/>
        <v>1900-01</v>
      </c>
      <c r="K1488" s="11"/>
      <c r="L1488" s="11"/>
      <c r="M1488" s="36"/>
    </row>
    <row r="1489" spans="7:13" ht="15.75" customHeight="1" x14ac:dyDescent="0.2">
      <c r="G1489" s="34">
        <f>'Black (Cleaned)'!G1488</f>
        <v>44371.063562282012</v>
      </c>
      <c r="H1489" s="27">
        <f>'Black (Cleaned)'!Q1488</f>
        <v>2371</v>
      </c>
      <c r="I1489" s="11" t="str">
        <f t="shared" si="12"/>
        <v>2021-06</v>
      </c>
      <c r="J1489" s="11" t="str">
        <f t="shared" si="13"/>
        <v>1900-01</v>
      </c>
      <c r="K1489" s="11"/>
      <c r="L1489" s="11"/>
      <c r="M1489" s="36"/>
    </row>
    <row r="1490" spans="7:13" ht="15.75" customHeight="1" x14ac:dyDescent="0.2">
      <c r="G1490" s="34">
        <f>'Black (Cleaned)'!G1489</f>
        <v>44370.500746647907</v>
      </c>
      <c r="H1490" s="27">
        <f>'Black (Cleaned)'!Q1489</f>
        <v>2049</v>
      </c>
      <c r="I1490" s="11" t="str">
        <f t="shared" si="12"/>
        <v>2021-06</v>
      </c>
      <c r="J1490" s="11" t="str">
        <f t="shared" si="13"/>
        <v>1900-01</v>
      </c>
      <c r="K1490" s="11"/>
      <c r="L1490" s="11"/>
      <c r="M1490" s="36"/>
    </row>
    <row r="1491" spans="7:13" ht="15.75" customHeight="1" x14ac:dyDescent="0.2">
      <c r="G1491" s="34">
        <f>'Black (Cleaned)'!G1490</f>
        <v>44369.910835148396</v>
      </c>
      <c r="H1491" s="27">
        <f>'Black (Cleaned)'!Q1490</f>
        <v>2222</v>
      </c>
      <c r="I1491" s="11" t="str">
        <f t="shared" si="12"/>
        <v>2021-06</v>
      </c>
      <c r="J1491" s="11" t="str">
        <f t="shared" si="13"/>
        <v>1900-01</v>
      </c>
      <c r="K1491" s="11"/>
      <c r="L1491" s="11"/>
      <c r="M1491" s="36"/>
    </row>
    <row r="1492" spans="7:13" ht="15.75" customHeight="1" x14ac:dyDescent="0.2">
      <c r="G1492" s="34">
        <f>'Black (Cleaned)'!G1491</f>
        <v>44369.336378259824</v>
      </c>
      <c r="H1492" s="27">
        <f>'Black (Cleaned)'!Q1491</f>
        <v>2185</v>
      </c>
      <c r="I1492" s="11" t="str">
        <f t="shared" si="12"/>
        <v>2021-06</v>
      </c>
      <c r="J1492" s="11" t="str">
        <f t="shared" si="13"/>
        <v>1900-01</v>
      </c>
      <c r="K1492" s="11"/>
      <c r="L1492" s="11"/>
      <c r="M1492" s="36"/>
    </row>
    <row r="1493" spans="7:13" ht="15.75" customHeight="1" x14ac:dyDescent="0.2">
      <c r="G1493" s="34">
        <f>'Black (Cleaned)'!G1492</f>
        <v>44368.797806233102</v>
      </c>
      <c r="H1493" s="27">
        <f>'Black (Cleaned)'!Q1492</f>
        <v>2459</v>
      </c>
      <c r="I1493" s="11" t="str">
        <f t="shared" si="12"/>
        <v>2021-06</v>
      </c>
      <c r="J1493" s="11" t="str">
        <f t="shared" si="13"/>
        <v>1900-01</v>
      </c>
      <c r="K1493" s="11"/>
      <c r="L1493" s="11"/>
      <c r="M1493" s="36"/>
    </row>
    <row r="1494" spans="7:13" ht="15.75" customHeight="1" x14ac:dyDescent="0.2">
      <c r="G1494" s="34">
        <f>'Black (Cleaned)'!G1493</f>
        <v>44368.219633130218</v>
      </c>
      <c r="H1494" s="27">
        <f>'Black (Cleaned)'!Q1493</f>
        <v>2177</v>
      </c>
      <c r="I1494" s="11" t="str">
        <f t="shared" si="12"/>
        <v>2021-06</v>
      </c>
      <c r="J1494" s="11" t="str">
        <f t="shared" si="13"/>
        <v>1900-01</v>
      </c>
      <c r="K1494" s="11"/>
      <c r="L1494" s="11"/>
      <c r="M1494" s="36"/>
    </row>
    <row r="1495" spans="7:13" ht="15.75" customHeight="1" x14ac:dyDescent="0.2">
      <c r="G1495" s="34">
        <f>'Black (Cleaned)'!G1494</f>
        <v>44365.987173942107</v>
      </c>
      <c r="H1495" s="27">
        <f>'Black (Cleaned)'!Q1494</f>
        <v>2102</v>
      </c>
      <c r="I1495" s="11" t="str">
        <f t="shared" si="12"/>
        <v>2021-06</v>
      </c>
      <c r="J1495" s="11" t="str">
        <f t="shared" si="13"/>
        <v>1900-01</v>
      </c>
      <c r="K1495" s="11"/>
      <c r="L1495" s="11"/>
      <c r="M1495" s="36"/>
    </row>
    <row r="1496" spans="7:13" ht="15.75" customHeight="1" x14ac:dyDescent="0.2">
      <c r="G1496" s="34">
        <f>'Black (Cleaned)'!G1495</f>
        <v>44365.432664185995</v>
      </c>
      <c r="H1496" s="27">
        <f>'Black (Cleaned)'!Q1495</f>
        <v>2589</v>
      </c>
      <c r="I1496" s="11" t="str">
        <f t="shared" si="12"/>
        <v>2021-06</v>
      </c>
      <c r="J1496" s="11" t="str">
        <f t="shared" si="13"/>
        <v>1900-01</v>
      </c>
      <c r="K1496" s="11"/>
      <c r="L1496" s="11"/>
      <c r="M1496" s="36"/>
    </row>
    <row r="1497" spans="7:13" ht="15.75" customHeight="1" x14ac:dyDescent="0.2">
      <c r="G1497" s="34">
        <f>'Black (Cleaned)'!G1496</f>
        <v>44364.85285526378</v>
      </c>
      <c r="H1497" s="27">
        <f>'Black (Cleaned)'!Q1496</f>
        <v>2119</v>
      </c>
      <c r="I1497" s="11" t="str">
        <f t="shared" si="12"/>
        <v>2021-06</v>
      </c>
      <c r="J1497" s="11" t="str">
        <f t="shared" si="13"/>
        <v>1900-01</v>
      </c>
      <c r="K1497" s="11"/>
      <c r="L1497" s="11"/>
      <c r="M1497" s="36"/>
    </row>
    <row r="1498" spans="7:13" ht="15.75" customHeight="1" x14ac:dyDescent="0.2">
      <c r="G1498" s="34">
        <f>'Black (Cleaned)'!G1497</f>
        <v>44364.288246425727</v>
      </c>
      <c r="H1498" s="27">
        <f>'Black (Cleaned)'!Q1497</f>
        <v>2448</v>
      </c>
      <c r="I1498" s="11" t="str">
        <f t="shared" si="12"/>
        <v>2021-06</v>
      </c>
      <c r="J1498" s="11" t="str">
        <f t="shared" si="13"/>
        <v>1900-01</v>
      </c>
      <c r="K1498" s="11"/>
      <c r="L1498" s="11"/>
      <c r="M1498" s="36"/>
    </row>
    <row r="1499" spans="7:13" ht="15.75" customHeight="1" x14ac:dyDescent="0.2">
      <c r="G1499" s="34">
        <f>'Black (Cleaned)'!G1498</f>
        <v>44363.748103878592</v>
      </c>
      <c r="H1499" s="27">
        <f>'Black (Cleaned)'!Q1498</f>
        <v>2566</v>
      </c>
      <c r="I1499" s="11" t="str">
        <f t="shared" si="12"/>
        <v>2021-06</v>
      </c>
      <c r="J1499" s="11" t="str">
        <f t="shared" si="13"/>
        <v>1900-01</v>
      </c>
      <c r="K1499" s="11"/>
      <c r="L1499" s="11"/>
      <c r="M1499" s="36"/>
    </row>
    <row r="1500" spans="7:13" ht="15.75" customHeight="1" x14ac:dyDescent="0.2">
      <c r="G1500" s="34">
        <f>'Black (Cleaned)'!G1499</f>
        <v>44363.144463082186</v>
      </c>
      <c r="H1500" s="27">
        <f>'Black (Cleaned)'!Q1499</f>
        <v>2318</v>
      </c>
      <c r="I1500" s="11" t="str">
        <f t="shared" si="12"/>
        <v>2021-06</v>
      </c>
      <c r="J1500" s="11" t="str">
        <f t="shared" si="13"/>
        <v>1900-01</v>
      </c>
      <c r="K1500" s="11"/>
      <c r="L1500" s="11"/>
      <c r="M1500" s="36"/>
    </row>
    <row r="1501" spans="7:13" ht="15.75" customHeight="1" x14ac:dyDescent="0.2">
      <c r="G1501" s="34">
        <f>'Black (Cleaned)'!G1500</f>
        <v>44362.548358017957</v>
      </c>
      <c r="H1501" s="27">
        <f>'Black (Cleaned)'!Q1500</f>
        <v>2114</v>
      </c>
      <c r="I1501" s="11" t="str">
        <f t="shared" si="12"/>
        <v>2021-06</v>
      </c>
      <c r="J1501" s="11" t="str">
        <f t="shared" si="13"/>
        <v>1900-01</v>
      </c>
      <c r="K1501" s="11"/>
      <c r="L1501" s="11"/>
      <c r="M1501" s="36"/>
    </row>
    <row r="1502" spans="7:13" ht="15.75" customHeight="1" x14ac:dyDescent="0.2">
      <c r="G1502" s="34">
        <f>'Black (Cleaned)'!G1501</f>
        <v>44362.006961790299</v>
      </c>
      <c r="H1502" s="27">
        <f>'Black (Cleaned)'!Q1501</f>
        <v>2368</v>
      </c>
      <c r="I1502" s="11" t="str">
        <f t="shared" si="12"/>
        <v>2021-06</v>
      </c>
      <c r="J1502" s="11" t="str">
        <f t="shared" si="13"/>
        <v>1900-01</v>
      </c>
      <c r="K1502" s="11"/>
      <c r="L1502" s="11"/>
      <c r="M1502" s="36"/>
    </row>
    <row r="1503" spans="7:13" ht="15.75" customHeight="1" x14ac:dyDescent="0.2">
      <c r="G1503" s="34">
        <f>'Black (Cleaned)'!G1502</f>
        <v>44361.404915299296</v>
      </c>
      <c r="H1503" s="27">
        <f>'Black (Cleaned)'!Q1502</f>
        <v>2528</v>
      </c>
      <c r="I1503" s="11" t="str">
        <f t="shared" si="12"/>
        <v>2021-06</v>
      </c>
      <c r="J1503" s="11" t="str">
        <f t="shared" si="13"/>
        <v>1900-01</v>
      </c>
      <c r="K1503" s="11"/>
      <c r="L1503" s="11"/>
      <c r="M1503" s="36"/>
    </row>
    <row r="1504" spans="7:13" ht="15.75" customHeight="1" x14ac:dyDescent="0.2">
      <c r="G1504" s="34">
        <f>'Black (Cleaned)'!G1503</f>
        <v>44358.548199467092</v>
      </c>
      <c r="H1504" s="27">
        <f>'Black (Cleaned)'!Q1503</f>
        <v>2425</v>
      </c>
      <c r="I1504" s="11" t="str">
        <f t="shared" si="12"/>
        <v>2021-06</v>
      </c>
      <c r="J1504" s="11" t="str">
        <f t="shared" si="13"/>
        <v>1900-01</v>
      </c>
      <c r="K1504" s="11"/>
      <c r="L1504" s="11"/>
      <c r="M1504" s="36"/>
    </row>
    <row r="1505" spans="7:13" ht="15.75" customHeight="1" x14ac:dyDescent="0.2">
      <c r="G1505" s="34">
        <f>'Black (Cleaned)'!G1504</f>
        <v>44357.941533840727</v>
      </c>
      <c r="H1505" s="27">
        <f>'Black (Cleaned)'!Q1504</f>
        <v>2149</v>
      </c>
      <c r="I1505" s="11" t="str">
        <f t="shared" si="12"/>
        <v>2021-06</v>
      </c>
      <c r="J1505" s="11" t="str">
        <f t="shared" si="13"/>
        <v>1900-01</v>
      </c>
      <c r="K1505" s="11"/>
      <c r="L1505" s="11"/>
      <c r="M1505" s="36"/>
    </row>
    <row r="1506" spans="7:13" ht="15.75" customHeight="1" x14ac:dyDescent="0.2">
      <c r="G1506" s="34">
        <f>'Black (Cleaned)'!G1505</f>
        <v>44357.388159268885</v>
      </c>
      <c r="H1506" s="27">
        <f>'Black (Cleaned)'!Q1505</f>
        <v>2221</v>
      </c>
      <c r="I1506" s="11" t="str">
        <f t="shared" si="12"/>
        <v>2021-06</v>
      </c>
      <c r="J1506" s="11" t="str">
        <f t="shared" si="13"/>
        <v>1900-01</v>
      </c>
      <c r="K1506" s="11"/>
      <c r="L1506" s="11"/>
      <c r="M1506" s="36"/>
    </row>
    <row r="1507" spans="7:13" ht="15.75" customHeight="1" x14ac:dyDescent="0.2">
      <c r="G1507" s="34">
        <f>'Black (Cleaned)'!G1506</f>
        <v>44356.776780685825</v>
      </c>
      <c r="H1507" s="27">
        <f>'Black (Cleaned)'!Q1506</f>
        <v>2335</v>
      </c>
      <c r="I1507" s="11" t="str">
        <f t="shared" si="12"/>
        <v>2021-06</v>
      </c>
      <c r="J1507" s="11" t="str">
        <f t="shared" si="13"/>
        <v>1900-01</v>
      </c>
      <c r="K1507" s="11"/>
      <c r="L1507" s="11"/>
      <c r="M1507" s="36"/>
    </row>
    <row r="1508" spans="7:13" ht="15.75" customHeight="1" x14ac:dyDescent="0.2">
      <c r="G1508" s="34">
        <f>'Black (Cleaned)'!G1507</f>
        <v>44356.236294103124</v>
      </c>
      <c r="H1508" s="27">
        <f>'Black (Cleaned)'!Q1507</f>
        <v>2312</v>
      </c>
      <c r="I1508" s="11" t="str">
        <f t="shared" si="12"/>
        <v>2021-06</v>
      </c>
      <c r="J1508" s="11" t="str">
        <f t="shared" si="13"/>
        <v>1900-01</v>
      </c>
      <c r="K1508" s="11"/>
      <c r="L1508" s="11"/>
      <c r="M1508" s="36"/>
    </row>
    <row r="1509" spans="7:13" ht="15.75" customHeight="1" x14ac:dyDescent="0.2">
      <c r="G1509" s="34">
        <f>'Black (Cleaned)'!G1508</f>
        <v>44355.645907201884</v>
      </c>
      <c r="H1509" s="27">
        <f>'Black (Cleaned)'!Q1508</f>
        <v>2134</v>
      </c>
      <c r="I1509" s="11" t="str">
        <f t="shared" si="12"/>
        <v>2021-06</v>
      </c>
      <c r="J1509" s="11" t="str">
        <f t="shared" si="13"/>
        <v>1900-01</v>
      </c>
      <c r="K1509" s="11"/>
      <c r="L1509" s="11"/>
      <c r="M1509" s="36"/>
    </row>
    <row r="1510" spans="7:13" ht="15.75" customHeight="1" x14ac:dyDescent="0.2">
      <c r="G1510" s="34">
        <f>'Black (Cleaned)'!G1509</f>
        <v>44355.063016767883</v>
      </c>
      <c r="H1510" s="27">
        <f>'Black (Cleaned)'!Q1509</f>
        <v>2554</v>
      </c>
      <c r="I1510" s="11" t="str">
        <f t="shared" si="12"/>
        <v>2021-06</v>
      </c>
      <c r="J1510" s="11" t="str">
        <f t="shared" si="13"/>
        <v>1900-01</v>
      </c>
      <c r="K1510" s="11"/>
      <c r="L1510" s="11"/>
      <c r="M1510" s="36"/>
    </row>
    <row r="1511" spans="7:13" ht="15.75" customHeight="1" x14ac:dyDescent="0.2">
      <c r="G1511" s="34">
        <f>'Black (Cleaned)'!G1510</f>
        <v>44354.518968070559</v>
      </c>
      <c r="H1511" s="27">
        <f>'Black (Cleaned)'!Q1510</f>
        <v>2271</v>
      </c>
      <c r="I1511" s="11" t="str">
        <f t="shared" si="12"/>
        <v>2021-06</v>
      </c>
      <c r="J1511" s="11" t="str">
        <f t="shared" si="13"/>
        <v>1900-01</v>
      </c>
      <c r="K1511" s="11"/>
      <c r="L1511" s="11"/>
      <c r="M1511" s="36"/>
    </row>
    <row r="1512" spans="7:13" ht="15.75" customHeight="1" x14ac:dyDescent="0.2">
      <c r="G1512" s="34">
        <f>'Black (Cleaned)'!G1511</f>
        <v>44351.650438628698</v>
      </c>
      <c r="H1512" s="27">
        <f>'Black (Cleaned)'!Q1511</f>
        <v>2506</v>
      </c>
      <c r="I1512" s="11" t="str">
        <f t="shared" si="12"/>
        <v>2021-06</v>
      </c>
      <c r="J1512" s="11" t="str">
        <f t="shared" si="13"/>
        <v>1900-01</v>
      </c>
      <c r="K1512" s="11"/>
      <c r="L1512" s="11"/>
      <c r="M1512" s="36"/>
    </row>
    <row r="1513" spans="7:13" ht="15.75" customHeight="1" x14ac:dyDescent="0.2">
      <c r="G1513" s="34">
        <f>'Black (Cleaned)'!G1512</f>
        <v>44351.057912267381</v>
      </c>
      <c r="H1513" s="27">
        <f>'Black (Cleaned)'!Q1512</f>
        <v>2143</v>
      </c>
      <c r="I1513" s="11" t="str">
        <f t="shared" si="12"/>
        <v>2021-06</v>
      </c>
      <c r="J1513" s="11" t="str">
        <f t="shared" si="13"/>
        <v>1900-01</v>
      </c>
      <c r="K1513" s="11"/>
      <c r="L1513" s="11"/>
      <c r="M1513" s="36"/>
    </row>
    <row r="1514" spans="7:13" ht="15.75" customHeight="1" x14ac:dyDescent="0.2">
      <c r="G1514" s="34">
        <f>'Black (Cleaned)'!G1513</f>
        <v>44350.458576582329</v>
      </c>
      <c r="H1514" s="27">
        <f>'Black (Cleaned)'!Q1513</f>
        <v>2555</v>
      </c>
      <c r="I1514" s="11" t="str">
        <f t="shared" si="12"/>
        <v>2021-06</v>
      </c>
      <c r="J1514" s="11" t="str">
        <f t="shared" si="13"/>
        <v>1900-01</v>
      </c>
      <c r="K1514" s="11"/>
      <c r="L1514" s="11"/>
      <c r="M1514" s="36"/>
    </row>
    <row r="1515" spans="7:13" ht="15.75" customHeight="1" x14ac:dyDescent="0.2">
      <c r="G1515" s="34">
        <f>'Black (Cleaned)'!G1514</f>
        <v>44349.867243443288</v>
      </c>
      <c r="H1515" s="27">
        <f>'Black (Cleaned)'!Q1514</f>
        <v>2491</v>
      </c>
      <c r="I1515" s="11" t="str">
        <f t="shared" si="12"/>
        <v>2021-06</v>
      </c>
      <c r="J1515" s="11" t="str">
        <f t="shared" si="13"/>
        <v>1900-01</v>
      </c>
      <c r="K1515" s="11"/>
      <c r="L1515" s="11"/>
      <c r="M1515" s="36"/>
    </row>
    <row r="1516" spans="7:13" ht="15.75" customHeight="1" x14ac:dyDescent="0.2">
      <c r="G1516" s="34">
        <f>'Black (Cleaned)'!G1515</f>
        <v>44349.33488498642</v>
      </c>
      <c r="H1516" s="27">
        <f>'Black (Cleaned)'!Q1515</f>
        <v>2258</v>
      </c>
      <c r="I1516" s="11" t="str">
        <f t="shared" si="12"/>
        <v>2021-06</v>
      </c>
      <c r="J1516" s="11" t="str">
        <f t="shared" si="13"/>
        <v>1900-01</v>
      </c>
      <c r="K1516" s="11"/>
      <c r="L1516" s="11"/>
      <c r="M1516" s="36"/>
    </row>
    <row r="1517" spans="7:13" ht="15.75" customHeight="1" x14ac:dyDescent="0.2">
      <c r="G1517" s="34">
        <f>'Black (Cleaned)'!G1516</f>
        <v>44348.755939688461</v>
      </c>
      <c r="H1517" s="27">
        <f>'Black (Cleaned)'!Q1516</f>
        <v>2371</v>
      </c>
      <c r="I1517" s="11" t="str">
        <f t="shared" si="12"/>
        <v>2021-06</v>
      </c>
      <c r="J1517" s="11" t="str">
        <f t="shared" si="13"/>
        <v>1900-01</v>
      </c>
      <c r="K1517" s="11"/>
      <c r="L1517" s="11"/>
      <c r="M1517" s="36"/>
    </row>
    <row r="1518" spans="7:13" ht="15.75" customHeight="1" x14ac:dyDescent="0.2">
      <c r="G1518" s="34">
        <f>'Black (Cleaned)'!G1517</f>
        <v>44348.151376609552</v>
      </c>
      <c r="H1518" s="27">
        <f>'Black (Cleaned)'!Q1517</f>
        <v>2470</v>
      </c>
      <c r="I1518" s="11" t="str">
        <f t="shared" si="12"/>
        <v>2021-06</v>
      </c>
      <c r="J1518" s="11" t="str">
        <f t="shared" si="13"/>
        <v>1900-01</v>
      </c>
      <c r="K1518" s="11"/>
      <c r="L1518" s="11"/>
      <c r="M1518" s="36"/>
    </row>
    <row r="1519" spans="7:13" ht="15.75" customHeight="1" x14ac:dyDescent="0.2">
      <c r="G1519" s="34">
        <f>'Black (Cleaned)'!G1518</f>
        <v>44347.559397854326</v>
      </c>
      <c r="H1519" s="27">
        <f>'Black (Cleaned)'!Q1518</f>
        <v>2764</v>
      </c>
      <c r="I1519" s="11" t="str">
        <f t="shared" si="12"/>
        <v>2021-05</v>
      </c>
      <c r="J1519" s="11" t="str">
        <f t="shared" si="13"/>
        <v>1900-01</v>
      </c>
      <c r="K1519" s="11"/>
      <c r="L1519" s="11"/>
      <c r="M1519" s="36"/>
    </row>
    <row r="1520" spans="7:13" ht="15.75" customHeight="1" x14ac:dyDescent="0.2">
      <c r="G1520" s="34">
        <f>'Black (Cleaned)'!G1519</f>
        <v>44347.017068044057</v>
      </c>
      <c r="H1520" s="27">
        <f>'Black (Cleaned)'!Q1519</f>
        <v>2557</v>
      </c>
      <c r="I1520" s="11" t="str">
        <f t="shared" si="12"/>
        <v>2021-05</v>
      </c>
      <c r="J1520" s="11" t="str">
        <f t="shared" si="13"/>
        <v>1900-01</v>
      </c>
      <c r="K1520" s="11"/>
      <c r="L1520" s="11"/>
      <c r="M1520" s="36"/>
    </row>
    <row r="1521" spans="7:13" ht="15.75" customHeight="1" x14ac:dyDescent="0.2">
      <c r="G1521" s="34">
        <f>'Black (Cleaned)'!G1520</f>
        <v>44344.713157551028</v>
      </c>
      <c r="H1521" s="27">
        <f>'Black (Cleaned)'!Q1520</f>
        <v>2221</v>
      </c>
      <c r="I1521" s="11" t="str">
        <f t="shared" si="12"/>
        <v>2021-05</v>
      </c>
      <c r="J1521" s="11" t="str">
        <f t="shared" si="13"/>
        <v>1900-01</v>
      </c>
      <c r="K1521" s="11"/>
      <c r="L1521" s="11"/>
      <c r="M1521" s="36"/>
    </row>
    <row r="1522" spans="7:13" ht="15.75" customHeight="1" x14ac:dyDescent="0.2">
      <c r="G1522" s="34">
        <f>'Black (Cleaned)'!G1521</f>
        <v>44344.146698547418</v>
      </c>
      <c r="H1522" s="27">
        <f>'Black (Cleaned)'!Q1521</f>
        <v>2641</v>
      </c>
      <c r="I1522" s="11" t="str">
        <f t="shared" si="12"/>
        <v>2021-05</v>
      </c>
      <c r="J1522" s="11" t="str">
        <f t="shared" si="13"/>
        <v>1900-01</v>
      </c>
      <c r="K1522" s="11"/>
      <c r="L1522" s="11"/>
      <c r="M1522" s="36"/>
    </row>
    <row r="1523" spans="7:13" ht="15.75" customHeight="1" x14ac:dyDescent="0.2">
      <c r="G1523" s="34">
        <f>'Black (Cleaned)'!G1522</f>
        <v>44343.570470277176</v>
      </c>
      <c r="H1523" s="27">
        <f>'Black (Cleaned)'!Q1522</f>
        <v>2653</v>
      </c>
      <c r="I1523" s="11" t="str">
        <f t="shared" si="12"/>
        <v>2021-05</v>
      </c>
      <c r="J1523" s="11" t="str">
        <f t="shared" si="13"/>
        <v>1900-01</v>
      </c>
      <c r="K1523" s="11"/>
      <c r="L1523" s="11"/>
      <c r="M1523" s="36"/>
    </row>
    <row r="1524" spans="7:13" ht="15.75" customHeight="1" x14ac:dyDescent="0.2">
      <c r="G1524" s="34">
        <f>'Black (Cleaned)'!G1523</f>
        <v>44343.025226236627</v>
      </c>
      <c r="H1524" s="27">
        <f>'Black (Cleaned)'!Q1523</f>
        <v>2584</v>
      </c>
      <c r="I1524" s="11" t="str">
        <f t="shared" si="12"/>
        <v>2021-05</v>
      </c>
      <c r="J1524" s="11" t="str">
        <f t="shared" si="13"/>
        <v>1900-01</v>
      </c>
      <c r="K1524" s="11"/>
      <c r="L1524" s="11"/>
      <c r="M1524" s="36"/>
    </row>
    <row r="1525" spans="7:13" ht="15.75" customHeight="1" x14ac:dyDescent="0.2">
      <c r="G1525" s="34">
        <f>'Black (Cleaned)'!G1524</f>
        <v>44342.459358112414</v>
      </c>
      <c r="H1525" s="27">
        <f>'Black (Cleaned)'!Q1524</f>
        <v>2394</v>
      </c>
      <c r="I1525" s="11" t="str">
        <f t="shared" si="12"/>
        <v>2021-05</v>
      </c>
      <c r="J1525" s="11" t="str">
        <f t="shared" si="13"/>
        <v>1900-01</v>
      </c>
      <c r="K1525" s="11"/>
      <c r="L1525" s="11"/>
      <c r="M1525" s="36"/>
    </row>
    <row r="1526" spans="7:13" ht="15.75" customHeight="1" x14ac:dyDescent="0.2">
      <c r="G1526" s="34">
        <f>'Black (Cleaned)'!G1525</f>
        <v>44341.876321953649</v>
      </c>
      <c r="H1526" s="27">
        <f>'Black (Cleaned)'!Q1525</f>
        <v>2308</v>
      </c>
      <c r="I1526" s="11" t="str">
        <f t="shared" si="12"/>
        <v>2021-05</v>
      </c>
      <c r="J1526" s="11" t="str">
        <f t="shared" si="13"/>
        <v>1900-01</v>
      </c>
      <c r="K1526" s="11"/>
      <c r="L1526" s="11"/>
      <c r="M1526" s="36"/>
    </row>
    <row r="1527" spans="7:13" ht="15.75" customHeight="1" x14ac:dyDescent="0.2">
      <c r="G1527" s="34">
        <f>'Black (Cleaned)'!G1526</f>
        <v>44341.340887864426</v>
      </c>
      <c r="H1527" s="27">
        <f>'Black (Cleaned)'!Q1526</f>
        <v>2500</v>
      </c>
      <c r="I1527" s="11" t="str">
        <f t="shared" si="12"/>
        <v>2021-05</v>
      </c>
      <c r="J1527" s="11" t="str">
        <f t="shared" si="13"/>
        <v>1900-01</v>
      </c>
      <c r="K1527" s="11"/>
      <c r="L1527" s="11"/>
      <c r="M1527" s="36"/>
    </row>
    <row r="1528" spans="7:13" ht="15.75" customHeight="1" x14ac:dyDescent="0.2">
      <c r="G1528" s="34">
        <f>'Black (Cleaned)'!G1527</f>
        <v>44340.776549601251</v>
      </c>
      <c r="H1528" s="27">
        <f>'Black (Cleaned)'!Q1527</f>
        <v>2403</v>
      </c>
      <c r="I1528" s="11" t="str">
        <f t="shared" si="12"/>
        <v>2021-05</v>
      </c>
      <c r="J1528" s="11" t="str">
        <f t="shared" si="13"/>
        <v>1900-01</v>
      </c>
      <c r="K1528" s="11"/>
      <c r="L1528" s="11"/>
      <c r="M1528" s="36"/>
    </row>
    <row r="1529" spans="7:13" ht="15.75" customHeight="1" x14ac:dyDescent="0.2">
      <c r="G1529" s="34">
        <f>'Black (Cleaned)'!G1528</f>
        <v>44340.185963271288</v>
      </c>
      <c r="H1529" s="27">
        <f>'Black (Cleaned)'!Q1528</f>
        <v>2772</v>
      </c>
      <c r="I1529" s="11" t="str">
        <f t="shared" si="12"/>
        <v>2021-05</v>
      </c>
      <c r="J1529" s="11" t="str">
        <f t="shared" si="13"/>
        <v>1900-01</v>
      </c>
      <c r="K1529" s="11"/>
      <c r="L1529" s="11"/>
      <c r="M1529" s="36"/>
    </row>
    <row r="1530" spans="7:13" ht="15.75" customHeight="1" x14ac:dyDescent="0.2">
      <c r="G1530" s="34">
        <f>'Black (Cleaned)'!G1529</f>
        <v>44337.881838267429</v>
      </c>
      <c r="H1530" s="27">
        <f>'Black (Cleaned)'!Q1529</f>
        <v>2609</v>
      </c>
      <c r="I1530" s="11" t="str">
        <f t="shared" si="12"/>
        <v>2021-05</v>
      </c>
      <c r="J1530" s="11" t="str">
        <f t="shared" si="13"/>
        <v>1900-01</v>
      </c>
      <c r="K1530" s="11"/>
      <c r="L1530" s="11"/>
      <c r="M1530" s="36"/>
    </row>
    <row r="1531" spans="7:13" ht="15.75" customHeight="1" x14ac:dyDescent="0.2">
      <c r="G1531" s="34">
        <f>'Black (Cleaned)'!G1530</f>
        <v>44337.312636292125</v>
      </c>
      <c r="H1531" s="27">
        <f>'Black (Cleaned)'!Q1530</f>
        <v>2534</v>
      </c>
      <c r="I1531" s="11" t="str">
        <f t="shared" si="12"/>
        <v>2021-05</v>
      </c>
      <c r="J1531" s="11" t="str">
        <f t="shared" si="13"/>
        <v>1900-01</v>
      </c>
      <c r="K1531" s="11"/>
      <c r="L1531" s="11"/>
      <c r="M1531" s="36"/>
    </row>
    <row r="1532" spans="7:13" ht="15.75" customHeight="1" x14ac:dyDescent="0.2">
      <c r="G1532" s="34">
        <f>'Black (Cleaned)'!G1531</f>
        <v>44336.710427114209</v>
      </c>
      <c r="H1532" s="27">
        <f>'Black (Cleaned)'!Q1531</f>
        <v>2358</v>
      </c>
      <c r="I1532" s="11" t="str">
        <f t="shared" si="12"/>
        <v>2021-05</v>
      </c>
      <c r="J1532" s="11" t="str">
        <f t="shared" si="13"/>
        <v>1900-01</v>
      </c>
      <c r="K1532" s="11"/>
      <c r="L1532" s="11"/>
      <c r="M1532" s="36"/>
    </row>
    <row r="1533" spans="7:13" ht="15.75" customHeight="1" x14ac:dyDescent="0.2">
      <c r="G1533" s="34">
        <f>'Black (Cleaned)'!G1532</f>
        <v>44336.106090784881</v>
      </c>
      <c r="H1533" s="27">
        <f>'Black (Cleaned)'!Q1532</f>
        <v>2555</v>
      </c>
      <c r="I1533" s="11" t="str">
        <f t="shared" si="12"/>
        <v>2021-05</v>
      </c>
      <c r="J1533" s="11" t="str">
        <f t="shared" si="13"/>
        <v>1900-01</v>
      </c>
      <c r="K1533" s="11"/>
      <c r="L1533" s="11"/>
      <c r="M1533" s="36"/>
    </row>
    <row r="1534" spans="7:13" ht="15.75" customHeight="1" x14ac:dyDescent="0.2">
      <c r="G1534" s="34">
        <f>'Black (Cleaned)'!G1533</f>
        <v>44335.520361456503</v>
      </c>
      <c r="H1534" s="27">
        <f>'Black (Cleaned)'!Q1533</f>
        <v>2582</v>
      </c>
      <c r="I1534" s="11" t="str">
        <f t="shared" si="12"/>
        <v>2021-05</v>
      </c>
      <c r="J1534" s="11" t="str">
        <f t="shared" si="13"/>
        <v>1900-01</v>
      </c>
      <c r="K1534" s="11"/>
      <c r="L1534" s="11"/>
      <c r="M1534" s="36"/>
    </row>
    <row r="1535" spans="7:13" ht="15.75" customHeight="1" x14ac:dyDescent="0.2">
      <c r="G1535" s="34">
        <f>'Black (Cleaned)'!G1534</f>
        <v>44334.945246783667</v>
      </c>
      <c r="H1535" s="27">
        <f>'Black (Cleaned)'!Q1534</f>
        <v>2555</v>
      </c>
      <c r="I1535" s="11" t="str">
        <f t="shared" si="12"/>
        <v>2021-05</v>
      </c>
      <c r="J1535" s="11" t="str">
        <f t="shared" si="13"/>
        <v>1900-01</v>
      </c>
      <c r="K1535" s="11"/>
      <c r="L1535" s="11"/>
      <c r="M1535" s="36"/>
    </row>
    <row r="1536" spans="7:13" ht="15.75" customHeight="1" x14ac:dyDescent="0.2">
      <c r="G1536" s="34">
        <f>'Black (Cleaned)'!G1535</f>
        <v>44334.354182657342</v>
      </c>
      <c r="H1536" s="27">
        <f>'Black (Cleaned)'!Q1535</f>
        <v>2569</v>
      </c>
      <c r="I1536" s="11" t="str">
        <f t="shared" ref="I1536:I1707" si="14">TEXT(G1536, "YYYY-MM")</f>
        <v>2021-05</v>
      </c>
      <c r="J1536" s="11" t="str">
        <f t="shared" ref="J1536:J1707" si="15">TEXT(M1536, "YYYY-MM")</f>
        <v>1900-01</v>
      </c>
      <c r="K1536" s="11"/>
      <c r="L1536" s="11"/>
      <c r="M1536" s="36"/>
    </row>
    <row r="1537" spans="7:13" ht="15.75" customHeight="1" x14ac:dyDescent="0.2">
      <c r="G1537" s="34">
        <f>'Black (Cleaned)'!G1536</f>
        <v>44333.767053674012</v>
      </c>
      <c r="H1537" s="27">
        <f>'Black (Cleaned)'!Q1536</f>
        <v>2710</v>
      </c>
      <c r="I1537" s="11" t="str">
        <f t="shared" si="14"/>
        <v>2021-05</v>
      </c>
      <c r="J1537" s="11" t="str">
        <f t="shared" si="15"/>
        <v>1900-01</v>
      </c>
      <c r="K1537" s="11"/>
      <c r="L1537" s="11"/>
      <c r="M1537" s="36"/>
    </row>
    <row r="1538" spans="7:13" ht="15.75" customHeight="1" x14ac:dyDescent="0.2">
      <c r="G1538" s="34">
        <f>'Black (Cleaned)'!G1537</f>
        <v>44333.156834616246</v>
      </c>
      <c r="H1538" s="27">
        <f>'Black (Cleaned)'!Q1537</f>
        <v>2282</v>
      </c>
      <c r="I1538" s="11" t="str">
        <f t="shared" si="14"/>
        <v>2021-05</v>
      </c>
      <c r="J1538" s="11" t="str">
        <f t="shared" si="15"/>
        <v>1900-01</v>
      </c>
      <c r="K1538" s="11"/>
      <c r="L1538" s="11"/>
      <c r="M1538" s="36"/>
    </row>
    <row r="1539" spans="7:13" ht="15.75" customHeight="1" x14ac:dyDescent="0.2">
      <c r="G1539" s="34">
        <f>'Black (Cleaned)'!G1538</f>
        <v>44330.938465968553</v>
      </c>
      <c r="H1539" s="27">
        <f>'Black (Cleaned)'!Q1538</f>
        <v>2317</v>
      </c>
      <c r="I1539" s="11" t="str">
        <f t="shared" si="14"/>
        <v>2021-05</v>
      </c>
      <c r="J1539" s="11" t="str">
        <f t="shared" si="15"/>
        <v>1900-01</v>
      </c>
      <c r="K1539" s="11"/>
      <c r="L1539" s="11"/>
      <c r="M1539" s="36"/>
    </row>
    <row r="1540" spans="7:13" ht="15.75" customHeight="1" x14ac:dyDescent="0.2">
      <c r="G1540" s="34">
        <f>'Black (Cleaned)'!G1539</f>
        <v>44330.338888272141</v>
      </c>
      <c r="H1540" s="27">
        <f>'Black (Cleaned)'!Q1539</f>
        <v>2699</v>
      </c>
      <c r="I1540" s="11" t="str">
        <f t="shared" si="14"/>
        <v>2021-05</v>
      </c>
      <c r="J1540" s="11" t="str">
        <f t="shared" si="15"/>
        <v>1900-01</v>
      </c>
      <c r="K1540" s="11"/>
      <c r="L1540" s="11"/>
      <c r="M1540" s="36"/>
    </row>
    <row r="1541" spans="7:13" ht="15.75" customHeight="1" x14ac:dyDescent="0.2">
      <c r="G1541" s="34">
        <f>'Black (Cleaned)'!G1540</f>
        <v>44329.778129436752</v>
      </c>
      <c r="H1541" s="27">
        <f>'Black (Cleaned)'!Q1540</f>
        <v>2337</v>
      </c>
      <c r="I1541" s="11" t="str">
        <f t="shared" si="14"/>
        <v>2021-05</v>
      </c>
      <c r="J1541" s="11" t="str">
        <f t="shared" si="15"/>
        <v>1900-01</v>
      </c>
      <c r="K1541" s="11"/>
      <c r="L1541" s="11"/>
      <c r="M1541" s="36"/>
    </row>
    <row r="1542" spans="7:13" ht="15.75" customHeight="1" x14ac:dyDescent="0.2">
      <c r="G1542" s="34">
        <f>'Black (Cleaned)'!G1541</f>
        <v>44329.246862516178</v>
      </c>
      <c r="H1542" s="27">
        <f>'Black (Cleaned)'!Q1541</f>
        <v>2668</v>
      </c>
      <c r="I1542" s="11" t="str">
        <f t="shared" si="14"/>
        <v>2021-05</v>
      </c>
      <c r="J1542" s="11" t="str">
        <f t="shared" si="15"/>
        <v>1900-01</v>
      </c>
      <c r="K1542" s="11"/>
      <c r="L1542" s="11"/>
      <c r="M1542" s="36"/>
    </row>
    <row r="1543" spans="7:13" ht="15.75" customHeight="1" x14ac:dyDescent="0.2">
      <c r="G1543" s="34">
        <f>'Black (Cleaned)'!G1542</f>
        <v>44328.679144294991</v>
      </c>
      <c r="H1543" s="27">
        <f>'Black (Cleaned)'!Q1542</f>
        <v>2456</v>
      </c>
      <c r="I1543" s="11" t="str">
        <f t="shared" si="14"/>
        <v>2021-05</v>
      </c>
      <c r="J1543" s="11" t="str">
        <f t="shared" si="15"/>
        <v>1900-01</v>
      </c>
      <c r="K1543" s="11"/>
      <c r="L1543" s="11"/>
      <c r="M1543" s="36"/>
    </row>
    <row r="1544" spans="7:13" ht="15.75" customHeight="1" x14ac:dyDescent="0.2">
      <c r="G1544" s="34">
        <f>'Black (Cleaned)'!G1543</f>
        <v>44328.080978676931</v>
      </c>
      <c r="H1544" s="27">
        <f>'Black (Cleaned)'!Q1543</f>
        <v>2409</v>
      </c>
      <c r="I1544" s="11" t="str">
        <f t="shared" si="14"/>
        <v>2021-05</v>
      </c>
      <c r="J1544" s="11" t="str">
        <f t="shared" si="15"/>
        <v>1900-01</v>
      </c>
      <c r="K1544" s="11"/>
      <c r="L1544" s="11"/>
      <c r="M1544" s="36"/>
    </row>
    <row r="1545" spans="7:13" ht="15.75" customHeight="1" x14ac:dyDescent="0.2">
      <c r="G1545" s="34">
        <f>'Black (Cleaned)'!G1544</f>
        <v>44327.534573320241</v>
      </c>
      <c r="H1545" s="27">
        <f>'Black (Cleaned)'!Q1544</f>
        <v>2440</v>
      </c>
      <c r="I1545" s="11" t="str">
        <f t="shared" si="14"/>
        <v>2021-05</v>
      </c>
      <c r="J1545" s="11" t="str">
        <f t="shared" si="15"/>
        <v>1900-01</v>
      </c>
      <c r="K1545" s="11"/>
      <c r="L1545" s="11"/>
      <c r="M1545" s="36"/>
    </row>
    <row r="1546" spans="7:13" ht="15.75" customHeight="1" x14ac:dyDescent="0.2">
      <c r="G1546" s="34">
        <f>'Black (Cleaned)'!G1545</f>
        <v>44326.952196157763</v>
      </c>
      <c r="H1546" s="27">
        <f>'Black (Cleaned)'!Q1545</f>
        <v>2722</v>
      </c>
      <c r="I1546" s="11" t="str">
        <f t="shared" si="14"/>
        <v>2021-05</v>
      </c>
      <c r="J1546" s="11" t="str">
        <f t="shared" si="15"/>
        <v>1900-01</v>
      </c>
      <c r="K1546" s="11"/>
      <c r="L1546" s="11"/>
      <c r="M1546" s="36"/>
    </row>
    <row r="1547" spans="7:13" ht="15.75" customHeight="1" x14ac:dyDescent="0.2">
      <c r="G1547" s="34">
        <f>'Black (Cleaned)'!G1546</f>
        <v>44326.423014453416</v>
      </c>
      <c r="H1547" s="27">
        <f>'Black (Cleaned)'!Q1546</f>
        <v>2703</v>
      </c>
      <c r="I1547" s="11" t="str">
        <f t="shared" si="14"/>
        <v>2021-05</v>
      </c>
      <c r="J1547" s="11" t="str">
        <f t="shared" si="15"/>
        <v>1900-01</v>
      </c>
      <c r="K1547" s="11"/>
      <c r="L1547" s="11"/>
      <c r="M1547" s="36"/>
    </row>
    <row r="1548" spans="7:13" ht="15.75" customHeight="1" x14ac:dyDescent="0.2">
      <c r="G1548" s="34">
        <f>'Black (Cleaned)'!G1547</f>
        <v>44323.677681294597</v>
      </c>
      <c r="H1548" s="27">
        <f>'Black (Cleaned)'!Q1547</f>
        <v>2515</v>
      </c>
      <c r="I1548" s="11" t="str">
        <f t="shared" si="14"/>
        <v>2021-05</v>
      </c>
      <c r="J1548" s="11" t="str">
        <f t="shared" si="15"/>
        <v>1900-01</v>
      </c>
      <c r="K1548" s="11"/>
      <c r="L1548" s="11"/>
      <c r="M1548" s="36"/>
    </row>
    <row r="1549" spans="7:13" ht="15.75" customHeight="1" x14ac:dyDescent="0.2">
      <c r="G1549" s="34">
        <f>'Black (Cleaned)'!G1548</f>
        <v>44323.131636723694</v>
      </c>
      <c r="H1549" s="27">
        <f>'Black (Cleaned)'!Q1548</f>
        <v>2435</v>
      </c>
      <c r="I1549" s="11" t="str">
        <f t="shared" si="14"/>
        <v>2021-05</v>
      </c>
      <c r="J1549" s="11" t="str">
        <f t="shared" si="15"/>
        <v>1900-01</v>
      </c>
      <c r="K1549" s="11"/>
      <c r="L1549" s="11"/>
      <c r="M1549" s="36"/>
    </row>
    <row r="1550" spans="7:13" ht="15.75" customHeight="1" x14ac:dyDescent="0.2">
      <c r="G1550" s="34">
        <f>'Black (Cleaned)'!G1549</f>
        <v>44322.5876299054</v>
      </c>
      <c r="H1550" s="27">
        <f>'Black (Cleaned)'!Q1549</f>
        <v>2507</v>
      </c>
      <c r="I1550" s="11" t="str">
        <f t="shared" si="14"/>
        <v>2021-05</v>
      </c>
      <c r="J1550" s="11" t="str">
        <f t="shared" si="15"/>
        <v>1900-01</v>
      </c>
      <c r="K1550" s="11"/>
      <c r="L1550" s="11"/>
      <c r="M1550" s="36"/>
    </row>
    <row r="1551" spans="7:13" ht="15.75" customHeight="1" x14ac:dyDescent="0.2">
      <c r="G1551" s="34">
        <f>'Black (Cleaned)'!G1550</f>
        <v>44322.058140786634</v>
      </c>
      <c r="H1551" s="27">
        <f>'Black (Cleaned)'!Q1550</f>
        <v>2466</v>
      </c>
      <c r="I1551" s="11" t="str">
        <f t="shared" si="14"/>
        <v>2021-05</v>
      </c>
      <c r="J1551" s="11" t="str">
        <f t="shared" si="15"/>
        <v>1900-01</v>
      </c>
      <c r="K1551" s="11"/>
      <c r="L1551" s="11"/>
      <c r="M1551" s="36"/>
    </row>
    <row r="1552" spans="7:13" ht="15.75" customHeight="1" x14ac:dyDescent="0.2">
      <c r="G1552" s="34">
        <f>'Black (Cleaned)'!G1551</f>
        <v>44321.495212414695</v>
      </c>
      <c r="H1552" s="27">
        <f>'Black (Cleaned)'!Q1551</f>
        <v>2227</v>
      </c>
      <c r="I1552" s="11" t="str">
        <f t="shared" si="14"/>
        <v>2021-05</v>
      </c>
      <c r="J1552" s="11" t="str">
        <f t="shared" si="15"/>
        <v>1900-01</v>
      </c>
      <c r="K1552" s="11"/>
      <c r="L1552" s="11"/>
      <c r="M1552" s="36"/>
    </row>
    <row r="1553" spans="7:13" ht="15.75" customHeight="1" x14ac:dyDescent="0.2">
      <c r="G1553" s="34">
        <f>'Black (Cleaned)'!G1552</f>
        <v>44320.932463581456</v>
      </c>
      <c r="H1553" s="27">
        <f>'Black (Cleaned)'!Q1552</f>
        <v>2370</v>
      </c>
      <c r="I1553" s="11" t="str">
        <f t="shared" si="14"/>
        <v>2021-05</v>
      </c>
      <c r="J1553" s="11" t="str">
        <f t="shared" si="15"/>
        <v>1900-01</v>
      </c>
      <c r="K1553" s="11"/>
      <c r="L1553" s="11"/>
      <c r="M1553" s="36"/>
    </row>
    <row r="1554" spans="7:13" ht="15.75" customHeight="1" x14ac:dyDescent="0.2">
      <c r="G1554" s="34">
        <f>'Black (Cleaned)'!G1553</f>
        <v>44320.383046088034</v>
      </c>
      <c r="H1554" s="27">
        <f>'Black (Cleaned)'!Q1553</f>
        <v>2532</v>
      </c>
      <c r="I1554" s="11" t="str">
        <f t="shared" si="14"/>
        <v>2021-05</v>
      </c>
      <c r="J1554" s="11" t="str">
        <f t="shared" si="15"/>
        <v>1900-01</v>
      </c>
      <c r="K1554" s="11"/>
      <c r="L1554" s="11"/>
      <c r="M1554" s="36"/>
    </row>
    <row r="1555" spans="7:13" ht="15.75" customHeight="1" x14ac:dyDescent="0.2">
      <c r="G1555" s="34">
        <f>'Black (Cleaned)'!G1554</f>
        <v>44319.840423085428</v>
      </c>
      <c r="H1555" s="27">
        <f>'Black (Cleaned)'!Q1554</f>
        <v>2609</v>
      </c>
      <c r="I1555" s="11" t="str">
        <f t="shared" si="14"/>
        <v>2021-05</v>
      </c>
      <c r="J1555" s="11" t="str">
        <f t="shared" si="15"/>
        <v>1900-01</v>
      </c>
      <c r="K1555" s="11"/>
      <c r="L1555" s="11"/>
      <c r="M1555" s="36"/>
    </row>
    <row r="1556" spans="7:13" ht="15.75" customHeight="1" x14ac:dyDescent="0.2">
      <c r="G1556" s="34">
        <f>'Black (Cleaned)'!G1555</f>
        <v>44319.256569333062</v>
      </c>
      <c r="H1556" s="27">
        <f>'Black (Cleaned)'!Q1555</f>
        <v>2287</v>
      </c>
      <c r="I1556" s="11" t="str">
        <f t="shared" si="14"/>
        <v>2021-05</v>
      </c>
      <c r="J1556" s="11" t="str">
        <f t="shared" si="15"/>
        <v>1900-01</v>
      </c>
      <c r="K1556" s="11"/>
      <c r="L1556" s="11"/>
      <c r="M1556" s="36"/>
    </row>
    <row r="1557" spans="7:13" ht="15.75" customHeight="1" x14ac:dyDescent="0.2">
      <c r="G1557" s="34">
        <f>'Black (Cleaned)'!G1556</f>
        <v>44316.949655516131</v>
      </c>
      <c r="H1557" s="27">
        <f>'Black (Cleaned)'!Q1556</f>
        <v>2222</v>
      </c>
      <c r="I1557" s="11" t="str">
        <f t="shared" si="14"/>
        <v>2021-04</v>
      </c>
      <c r="J1557" s="11" t="str">
        <f t="shared" si="15"/>
        <v>1900-01</v>
      </c>
      <c r="K1557" s="11"/>
      <c r="L1557" s="11"/>
      <c r="M1557" s="36"/>
    </row>
    <row r="1558" spans="7:13" ht="15.75" customHeight="1" x14ac:dyDescent="0.2">
      <c r="G1558" s="34">
        <f>'Black (Cleaned)'!G1557</f>
        <v>44316.376827076092</v>
      </c>
      <c r="H1558" s="27">
        <f>'Black (Cleaned)'!Q1557</f>
        <v>2540</v>
      </c>
      <c r="I1558" s="11" t="str">
        <f t="shared" si="14"/>
        <v>2021-04</v>
      </c>
      <c r="J1558" s="11" t="str">
        <f t="shared" si="15"/>
        <v>1900-01</v>
      </c>
      <c r="K1558" s="11"/>
      <c r="L1558" s="11"/>
      <c r="M1558" s="36"/>
    </row>
    <row r="1559" spans="7:13" ht="15.75" customHeight="1" x14ac:dyDescent="0.2">
      <c r="G1559" s="34">
        <f>'Black (Cleaned)'!G1558</f>
        <v>44315.80662638371</v>
      </c>
      <c r="H1559" s="27">
        <f>'Black (Cleaned)'!Q1558</f>
        <v>2354</v>
      </c>
      <c r="I1559" s="11" t="str">
        <f t="shared" si="14"/>
        <v>2021-04</v>
      </c>
      <c r="J1559" s="11" t="str">
        <f t="shared" si="15"/>
        <v>1900-01</v>
      </c>
      <c r="K1559" s="11"/>
      <c r="L1559" s="11"/>
      <c r="M1559" s="36"/>
    </row>
    <row r="1560" spans="7:13" ht="15.75" customHeight="1" x14ac:dyDescent="0.2">
      <c r="G1560" s="34">
        <f>'Black (Cleaned)'!G1559</f>
        <v>44315.233224661148</v>
      </c>
      <c r="H1560" s="27">
        <f>'Black (Cleaned)'!Q1559</f>
        <v>2133</v>
      </c>
      <c r="I1560" s="11" t="str">
        <f t="shared" si="14"/>
        <v>2021-04</v>
      </c>
      <c r="J1560" s="11" t="str">
        <f t="shared" si="15"/>
        <v>1900-01</v>
      </c>
      <c r="K1560" s="11"/>
      <c r="L1560" s="11"/>
      <c r="M1560" s="36"/>
    </row>
    <row r="1561" spans="7:13" ht="15.75" customHeight="1" x14ac:dyDescent="0.2">
      <c r="G1561" s="34">
        <f>'Black (Cleaned)'!G1560</f>
        <v>44314.651039906821</v>
      </c>
      <c r="H1561" s="27">
        <f>'Black (Cleaned)'!Q1560</f>
        <v>2354</v>
      </c>
      <c r="I1561" s="11" t="str">
        <f t="shared" si="14"/>
        <v>2021-04</v>
      </c>
      <c r="J1561" s="11" t="str">
        <f t="shared" si="15"/>
        <v>1900-01</v>
      </c>
      <c r="K1561" s="11"/>
      <c r="L1561" s="11"/>
      <c r="M1561" s="36"/>
    </row>
    <row r="1562" spans="7:13" ht="15.75" customHeight="1" x14ac:dyDescent="0.2">
      <c r="G1562" s="34">
        <f>'Black (Cleaned)'!G1561</f>
        <v>44314.090799307662</v>
      </c>
      <c r="H1562" s="27">
        <f>'Black (Cleaned)'!Q1561</f>
        <v>2056</v>
      </c>
      <c r="I1562" s="11" t="str">
        <f t="shared" si="14"/>
        <v>2021-04</v>
      </c>
      <c r="J1562" s="11" t="str">
        <f t="shared" si="15"/>
        <v>1900-01</v>
      </c>
      <c r="K1562" s="11"/>
      <c r="L1562" s="11"/>
      <c r="M1562" s="36"/>
    </row>
    <row r="1563" spans="7:13" ht="15.75" customHeight="1" x14ac:dyDescent="0.2">
      <c r="G1563" s="34">
        <f>'Black (Cleaned)'!G1562</f>
        <v>44313.505300682278</v>
      </c>
      <c r="H1563" s="27">
        <f>'Black (Cleaned)'!Q1562</f>
        <v>2055</v>
      </c>
      <c r="I1563" s="11" t="str">
        <f t="shared" si="14"/>
        <v>2021-04</v>
      </c>
      <c r="J1563" s="11" t="str">
        <f t="shared" si="15"/>
        <v>1900-01</v>
      </c>
      <c r="K1563" s="11"/>
      <c r="L1563" s="11"/>
      <c r="M1563" s="36"/>
    </row>
    <row r="1564" spans="7:13" ht="15.75" customHeight="1" x14ac:dyDescent="0.2">
      <c r="G1564" s="34">
        <f>'Black (Cleaned)'!G1563</f>
        <v>44312.940652969439</v>
      </c>
      <c r="H1564" s="27">
        <f>'Black (Cleaned)'!Q1563</f>
        <v>2151</v>
      </c>
      <c r="I1564" s="11" t="str">
        <f t="shared" si="14"/>
        <v>2021-04</v>
      </c>
      <c r="J1564" s="11" t="str">
        <f t="shared" si="15"/>
        <v>1900-01</v>
      </c>
      <c r="K1564" s="11"/>
      <c r="L1564" s="11"/>
      <c r="M1564" s="36"/>
    </row>
    <row r="1565" spans="7:13" ht="15.75" customHeight="1" x14ac:dyDescent="0.2">
      <c r="G1565" s="34">
        <f>'Black (Cleaned)'!G1564</f>
        <v>44312.357431950993</v>
      </c>
      <c r="H1565" s="27">
        <f>'Black (Cleaned)'!Q1564</f>
        <v>2410</v>
      </c>
      <c r="I1565" s="11" t="str">
        <f t="shared" si="14"/>
        <v>2021-04</v>
      </c>
      <c r="J1565" s="11" t="str">
        <f t="shared" si="15"/>
        <v>1900-01</v>
      </c>
      <c r="K1565" s="11"/>
      <c r="L1565" s="11"/>
      <c r="M1565" s="36"/>
    </row>
    <row r="1566" spans="7:13" ht="15.75" customHeight="1" x14ac:dyDescent="0.2">
      <c r="G1566" s="34">
        <f>'Black (Cleaned)'!G1565</f>
        <v>44309.565785562721</v>
      </c>
      <c r="H1566" s="27">
        <f>'Black (Cleaned)'!Q1565</f>
        <v>2187</v>
      </c>
      <c r="I1566" s="11" t="str">
        <f t="shared" si="14"/>
        <v>2021-04</v>
      </c>
      <c r="J1566" s="11" t="str">
        <f t="shared" si="15"/>
        <v>1900-01</v>
      </c>
      <c r="K1566" s="11"/>
      <c r="L1566" s="11"/>
      <c r="M1566" s="36"/>
    </row>
    <row r="1567" spans="7:13" ht="15.75" customHeight="1" x14ac:dyDescent="0.2">
      <c r="G1567" s="34">
        <f>'Black (Cleaned)'!G1566</f>
        <v>44308.970438755037</v>
      </c>
      <c r="H1567" s="27">
        <f>'Black (Cleaned)'!Q1566</f>
        <v>2072</v>
      </c>
      <c r="I1567" s="11" t="str">
        <f t="shared" si="14"/>
        <v>2021-04</v>
      </c>
      <c r="J1567" s="11" t="str">
        <f t="shared" si="15"/>
        <v>1900-01</v>
      </c>
      <c r="K1567" s="11"/>
      <c r="L1567" s="11"/>
      <c r="M1567" s="36"/>
    </row>
    <row r="1568" spans="7:13" ht="15.75" customHeight="1" x14ac:dyDescent="0.2">
      <c r="G1568" s="34">
        <f>'Black (Cleaned)'!G1567</f>
        <v>44308.410268884632</v>
      </c>
      <c r="H1568" s="27">
        <f>'Black (Cleaned)'!Q1567</f>
        <v>2311</v>
      </c>
      <c r="I1568" s="11" t="str">
        <f t="shared" si="14"/>
        <v>2021-04</v>
      </c>
      <c r="J1568" s="11" t="str">
        <f t="shared" si="15"/>
        <v>1900-01</v>
      </c>
      <c r="K1568" s="11"/>
      <c r="L1568" s="11"/>
      <c r="M1568" s="36"/>
    </row>
    <row r="1569" spans="7:13" ht="15.75" customHeight="1" x14ac:dyDescent="0.2">
      <c r="G1569" s="34">
        <f>'Black (Cleaned)'!G1568</f>
        <v>44307.828849640515</v>
      </c>
      <c r="H1569" s="27">
        <f>'Black (Cleaned)'!Q1568</f>
        <v>2088</v>
      </c>
      <c r="I1569" s="11" t="str">
        <f t="shared" si="14"/>
        <v>2021-04</v>
      </c>
      <c r="J1569" s="11" t="str">
        <f t="shared" si="15"/>
        <v>1900-01</v>
      </c>
      <c r="K1569" s="11"/>
      <c r="L1569" s="11"/>
      <c r="M1569" s="36"/>
    </row>
    <row r="1570" spans="7:13" ht="15.75" customHeight="1" x14ac:dyDescent="0.2">
      <c r="G1570" s="34">
        <f>'Black (Cleaned)'!G1569</f>
        <v>44307.300076430365</v>
      </c>
      <c r="H1570" s="27">
        <f>'Black (Cleaned)'!Q1569</f>
        <v>2367</v>
      </c>
      <c r="I1570" s="11" t="str">
        <f t="shared" si="14"/>
        <v>2021-04</v>
      </c>
      <c r="J1570" s="11" t="str">
        <f t="shared" si="15"/>
        <v>1900-01</v>
      </c>
      <c r="K1570" s="11"/>
      <c r="L1570" s="11"/>
      <c r="M1570" s="36"/>
    </row>
    <row r="1571" spans="7:13" ht="15.75" customHeight="1" x14ac:dyDescent="0.2">
      <c r="G1571" s="34">
        <f>'Black (Cleaned)'!G1570</f>
        <v>44306.687851287454</v>
      </c>
      <c r="H1571" s="27">
        <f>'Black (Cleaned)'!Q1570</f>
        <v>2071</v>
      </c>
      <c r="I1571" s="11" t="str">
        <f t="shared" si="14"/>
        <v>2021-04</v>
      </c>
      <c r="J1571" s="11" t="str">
        <f t="shared" si="15"/>
        <v>1900-01</v>
      </c>
      <c r="K1571" s="11"/>
      <c r="L1571" s="11"/>
      <c r="M1571" s="36"/>
    </row>
    <row r="1572" spans="7:13" ht="15.75" customHeight="1" x14ac:dyDescent="0.2">
      <c r="G1572" s="34">
        <f>'Black (Cleaned)'!G1571</f>
        <v>44306.149325515828</v>
      </c>
      <c r="H1572" s="27">
        <f>'Black (Cleaned)'!Q1571</f>
        <v>2105</v>
      </c>
      <c r="I1572" s="11" t="str">
        <f t="shared" si="14"/>
        <v>2021-04</v>
      </c>
      <c r="J1572" s="11" t="str">
        <f t="shared" si="15"/>
        <v>1900-01</v>
      </c>
      <c r="K1572" s="11"/>
      <c r="L1572" s="11"/>
      <c r="M1572" s="36"/>
    </row>
    <row r="1573" spans="7:13" ht="15.75" customHeight="1" x14ac:dyDescent="0.2">
      <c r="G1573" s="34">
        <f>'Black (Cleaned)'!G1572</f>
        <v>44305.572316822654</v>
      </c>
      <c r="H1573" s="27">
        <f>'Black (Cleaned)'!Q1572</f>
        <v>2255</v>
      </c>
      <c r="I1573" s="11" t="str">
        <f t="shared" si="14"/>
        <v>2021-04</v>
      </c>
      <c r="J1573" s="11" t="str">
        <f t="shared" si="15"/>
        <v>1900-01</v>
      </c>
      <c r="K1573" s="11"/>
      <c r="L1573" s="11"/>
      <c r="M1573" s="36"/>
    </row>
    <row r="1574" spans="7:13" ht="15.75" customHeight="1" x14ac:dyDescent="0.2">
      <c r="G1574" s="34">
        <f>'Black (Cleaned)'!G1573</f>
        <v>44305.004751333589</v>
      </c>
      <c r="H1574" s="27">
        <f>'Black (Cleaned)'!Q1573</f>
        <v>1855</v>
      </c>
      <c r="I1574" s="11" t="str">
        <f t="shared" si="14"/>
        <v>2021-04</v>
      </c>
      <c r="J1574" s="11" t="str">
        <f t="shared" si="15"/>
        <v>1900-01</v>
      </c>
      <c r="K1574" s="11"/>
      <c r="L1574" s="11"/>
      <c r="M1574" s="36"/>
    </row>
    <row r="1575" spans="7:13" ht="15.75" customHeight="1" x14ac:dyDescent="0.2">
      <c r="G1575" s="34">
        <f>'Black (Cleaned)'!G1574</f>
        <v>44302.716184692363</v>
      </c>
      <c r="H1575" s="27">
        <f>'Black (Cleaned)'!Q1574</f>
        <v>2131</v>
      </c>
      <c r="I1575" s="11" t="str">
        <f t="shared" si="14"/>
        <v>2021-04</v>
      </c>
      <c r="J1575" s="11" t="str">
        <f t="shared" si="15"/>
        <v>1900-01</v>
      </c>
      <c r="K1575" s="11"/>
      <c r="L1575" s="11"/>
      <c r="M1575" s="36"/>
    </row>
    <row r="1576" spans="7:13" ht="15.75" customHeight="1" x14ac:dyDescent="0.2">
      <c r="G1576" s="34">
        <f>'Black (Cleaned)'!G1575</f>
        <v>44302.109221123981</v>
      </c>
      <c r="H1576" s="27">
        <f>'Black (Cleaned)'!Q1575</f>
        <v>2027</v>
      </c>
      <c r="I1576" s="11" t="str">
        <f t="shared" si="14"/>
        <v>2021-04</v>
      </c>
      <c r="J1576" s="11" t="str">
        <f t="shared" si="15"/>
        <v>1900-01</v>
      </c>
      <c r="K1576" s="11"/>
      <c r="L1576" s="11"/>
      <c r="M1576" s="36"/>
    </row>
    <row r="1577" spans="7:13" ht="15.75" customHeight="1" x14ac:dyDescent="0.2">
      <c r="G1577" s="34">
        <f>'Black (Cleaned)'!G1576</f>
        <v>44301.538713522095</v>
      </c>
      <c r="H1577" s="27">
        <f>'Black (Cleaned)'!Q1576</f>
        <v>1948</v>
      </c>
      <c r="I1577" s="11" t="str">
        <f t="shared" si="14"/>
        <v>2021-04</v>
      </c>
      <c r="J1577" s="11" t="str">
        <f t="shared" si="15"/>
        <v>1900-01</v>
      </c>
      <c r="K1577" s="11"/>
      <c r="L1577" s="11"/>
      <c r="M1577" s="36"/>
    </row>
    <row r="1578" spans="7:13" ht="15.75" customHeight="1" x14ac:dyDescent="0.2">
      <c r="G1578" s="34">
        <f>'Black (Cleaned)'!G1577</f>
        <v>44300.986593643007</v>
      </c>
      <c r="H1578" s="27">
        <f>'Black (Cleaned)'!Q1577</f>
        <v>2003</v>
      </c>
      <c r="I1578" s="11" t="str">
        <f t="shared" si="14"/>
        <v>2021-04</v>
      </c>
      <c r="J1578" s="11" t="str">
        <f t="shared" si="15"/>
        <v>1900-01</v>
      </c>
      <c r="K1578" s="11"/>
      <c r="L1578" s="11"/>
      <c r="M1578" s="36"/>
    </row>
    <row r="1579" spans="7:13" ht="15.75" customHeight="1" x14ac:dyDescent="0.2">
      <c r="G1579" s="34">
        <f>'Black (Cleaned)'!G1578</f>
        <v>44300.412653358631</v>
      </c>
      <c r="H1579" s="27">
        <f>'Black (Cleaned)'!Q1578</f>
        <v>2295</v>
      </c>
      <c r="I1579" s="11" t="str">
        <f t="shared" si="14"/>
        <v>2021-04</v>
      </c>
      <c r="J1579" s="11" t="str">
        <f t="shared" si="15"/>
        <v>1900-01</v>
      </c>
      <c r="K1579" s="11"/>
      <c r="L1579" s="11"/>
      <c r="M1579" s="36"/>
    </row>
    <row r="1580" spans="7:13" ht="15.75" customHeight="1" x14ac:dyDescent="0.2">
      <c r="G1580" s="34">
        <f>'Black (Cleaned)'!G1579</f>
        <v>44299.807327434013</v>
      </c>
      <c r="H1580" s="27">
        <f>'Black (Cleaned)'!Q1579</f>
        <v>1856</v>
      </c>
      <c r="I1580" s="11" t="str">
        <f t="shared" si="14"/>
        <v>2021-04</v>
      </c>
      <c r="J1580" s="11" t="str">
        <f t="shared" si="15"/>
        <v>1900-01</v>
      </c>
      <c r="K1580" s="11"/>
      <c r="L1580" s="11"/>
      <c r="M1580" s="36"/>
    </row>
    <row r="1581" spans="7:13" ht="15.75" customHeight="1" x14ac:dyDescent="0.2">
      <c r="G1581" s="34">
        <f>'Black (Cleaned)'!G1580</f>
        <v>44299.211674444792</v>
      </c>
      <c r="H1581" s="27">
        <f>'Black (Cleaned)'!Q1580</f>
        <v>2041</v>
      </c>
      <c r="I1581" s="11" t="str">
        <f t="shared" si="14"/>
        <v>2021-04</v>
      </c>
      <c r="J1581" s="11" t="str">
        <f t="shared" si="15"/>
        <v>1900-01</v>
      </c>
      <c r="K1581" s="11"/>
      <c r="L1581" s="11"/>
      <c r="M1581" s="36"/>
    </row>
    <row r="1582" spans="7:13" ht="15.75" customHeight="1" x14ac:dyDescent="0.2">
      <c r="G1582" s="34">
        <f>'Black (Cleaned)'!G1581</f>
        <v>44298.607850115572</v>
      </c>
      <c r="H1582" s="27">
        <f>'Black (Cleaned)'!Q1581</f>
        <v>2173</v>
      </c>
      <c r="I1582" s="11" t="str">
        <f t="shared" si="14"/>
        <v>2021-04</v>
      </c>
      <c r="J1582" s="11" t="str">
        <f t="shared" si="15"/>
        <v>1900-01</v>
      </c>
      <c r="K1582" s="11"/>
      <c r="L1582" s="11"/>
      <c r="M1582" s="36"/>
    </row>
    <row r="1583" spans="7:13" ht="15.75" customHeight="1" x14ac:dyDescent="0.2">
      <c r="G1583" s="34">
        <f>'Black (Cleaned)'!G1582</f>
        <v>44298.063643589609</v>
      </c>
      <c r="H1583" s="27">
        <f>'Black (Cleaned)'!Q1582</f>
        <v>2159</v>
      </c>
      <c r="I1583" s="11" t="str">
        <f t="shared" si="14"/>
        <v>2021-04</v>
      </c>
      <c r="J1583" s="11" t="str">
        <f t="shared" si="15"/>
        <v>1900-01</v>
      </c>
      <c r="K1583" s="11"/>
      <c r="L1583" s="11"/>
      <c r="M1583" s="36"/>
    </row>
    <row r="1584" spans="7:13" ht="15.75" customHeight="1" x14ac:dyDescent="0.2">
      <c r="G1584" s="34">
        <f>'Black (Cleaned)'!G1583</f>
        <v>44295.822967476466</v>
      </c>
      <c r="H1584" s="27">
        <f>'Black (Cleaned)'!Q1583</f>
        <v>1949</v>
      </c>
      <c r="I1584" s="11" t="str">
        <f t="shared" si="14"/>
        <v>2021-04</v>
      </c>
      <c r="J1584" s="11" t="str">
        <f t="shared" si="15"/>
        <v>1900-01</v>
      </c>
      <c r="K1584" s="11"/>
      <c r="L1584" s="11"/>
      <c r="M1584" s="36"/>
    </row>
    <row r="1585" spans="7:13" ht="15.75" customHeight="1" x14ac:dyDescent="0.2">
      <c r="G1585" s="34">
        <f>'Black (Cleaned)'!G1584</f>
        <v>44295.23173697383</v>
      </c>
      <c r="H1585" s="27">
        <f>'Black (Cleaned)'!Q1584</f>
        <v>1923</v>
      </c>
      <c r="I1585" s="11" t="str">
        <f t="shared" si="14"/>
        <v>2021-04</v>
      </c>
      <c r="J1585" s="11" t="str">
        <f t="shared" si="15"/>
        <v>1900-01</v>
      </c>
      <c r="K1585" s="11"/>
      <c r="L1585" s="11"/>
      <c r="M1585" s="36"/>
    </row>
    <row r="1586" spans="7:13" ht="15.75" customHeight="1" x14ac:dyDescent="0.2">
      <c r="G1586" s="34">
        <f>'Black (Cleaned)'!G1585</f>
        <v>44294.633089570591</v>
      </c>
      <c r="H1586" s="27">
        <f>'Black (Cleaned)'!Q1585</f>
        <v>2262</v>
      </c>
      <c r="I1586" s="11" t="str">
        <f t="shared" si="14"/>
        <v>2021-04</v>
      </c>
      <c r="J1586" s="11" t="str">
        <f t="shared" si="15"/>
        <v>1900-01</v>
      </c>
      <c r="K1586" s="11"/>
      <c r="L1586" s="11"/>
      <c r="M1586" s="36"/>
    </row>
    <row r="1587" spans="7:13" ht="15.75" customHeight="1" x14ac:dyDescent="0.2">
      <c r="G1587" s="34">
        <f>'Black (Cleaned)'!G1586</f>
        <v>44294.066377366391</v>
      </c>
      <c r="H1587" s="27">
        <f>'Black (Cleaned)'!Q1586</f>
        <v>2426</v>
      </c>
      <c r="I1587" s="11" t="str">
        <f t="shared" si="14"/>
        <v>2021-04</v>
      </c>
      <c r="J1587" s="11" t="str">
        <f t="shared" si="15"/>
        <v>1900-01</v>
      </c>
      <c r="K1587" s="11"/>
      <c r="L1587" s="11"/>
      <c r="M1587" s="36"/>
    </row>
    <row r="1588" spans="7:13" ht="15.75" customHeight="1" x14ac:dyDescent="0.2">
      <c r="G1588" s="34">
        <f>'Black (Cleaned)'!G1587</f>
        <v>44293.511829706964</v>
      </c>
      <c r="H1588" s="27">
        <f>'Black (Cleaned)'!Q1587</f>
        <v>2278</v>
      </c>
      <c r="I1588" s="11" t="str">
        <f t="shared" si="14"/>
        <v>2021-04</v>
      </c>
      <c r="J1588" s="11" t="str">
        <f t="shared" si="15"/>
        <v>1900-01</v>
      </c>
      <c r="K1588" s="11"/>
      <c r="L1588" s="11"/>
      <c r="M1588" s="36"/>
    </row>
    <row r="1589" spans="7:13" ht="15.75" customHeight="1" x14ac:dyDescent="0.2">
      <c r="G1589" s="34">
        <f>'Black (Cleaned)'!G1588</f>
        <v>44292.916610935536</v>
      </c>
      <c r="H1589" s="27">
        <f>'Black (Cleaned)'!Q1588</f>
        <v>2327</v>
      </c>
      <c r="I1589" s="11" t="str">
        <f t="shared" si="14"/>
        <v>2021-04</v>
      </c>
      <c r="J1589" s="11" t="str">
        <f t="shared" si="15"/>
        <v>1900-01</v>
      </c>
      <c r="K1589" s="11"/>
      <c r="L1589" s="11"/>
      <c r="M1589" s="36"/>
    </row>
    <row r="1590" spans="7:13" ht="15.75" customHeight="1" x14ac:dyDescent="0.2">
      <c r="G1590" s="34">
        <f>'Black (Cleaned)'!G1589</f>
        <v>44292.304229672707</v>
      </c>
      <c r="H1590" s="27">
        <f>'Black (Cleaned)'!Q1589</f>
        <v>2028</v>
      </c>
      <c r="I1590" s="11" t="str">
        <f t="shared" si="14"/>
        <v>2021-04</v>
      </c>
      <c r="J1590" s="11" t="str">
        <f t="shared" si="15"/>
        <v>1900-01</v>
      </c>
      <c r="K1590" s="11"/>
      <c r="L1590" s="11"/>
      <c r="M1590" s="36"/>
    </row>
    <row r="1591" spans="7:13" ht="15.75" customHeight="1" x14ac:dyDescent="0.2">
      <c r="G1591" s="34">
        <f>'Black (Cleaned)'!G1590</f>
        <v>44291.711908687466</v>
      </c>
      <c r="H1591" s="27">
        <f>'Black (Cleaned)'!Q1590</f>
        <v>2571</v>
      </c>
      <c r="I1591" s="11" t="str">
        <f t="shared" si="14"/>
        <v>2021-04</v>
      </c>
      <c r="J1591" s="11" t="str">
        <f t="shared" si="15"/>
        <v>1900-01</v>
      </c>
      <c r="K1591" s="11"/>
      <c r="L1591" s="11"/>
      <c r="M1591" s="36"/>
    </row>
    <row r="1592" spans="7:13" ht="15.75" customHeight="1" x14ac:dyDescent="0.2">
      <c r="G1592" s="34">
        <f>'Black (Cleaned)'!G1591</f>
        <v>44291.177985365648</v>
      </c>
      <c r="H1592" s="27">
        <f>'Black (Cleaned)'!Q1591</f>
        <v>2584</v>
      </c>
      <c r="I1592" s="11" t="str">
        <f t="shared" si="14"/>
        <v>2021-04</v>
      </c>
      <c r="J1592" s="11" t="str">
        <f t="shared" si="15"/>
        <v>1900-01</v>
      </c>
      <c r="K1592" s="11"/>
      <c r="L1592" s="11"/>
      <c r="M1592" s="36"/>
    </row>
    <row r="1593" spans="7:13" ht="15.75" customHeight="1" x14ac:dyDescent="0.2">
      <c r="G1593" s="34">
        <f>'Black (Cleaned)'!G1592</f>
        <v>44288.897914417779</v>
      </c>
      <c r="H1593" s="27">
        <f>'Black (Cleaned)'!Q1592</f>
        <v>2562</v>
      </c>
      <c r="I1593" s="11" t="str">
        <f t="shared" si="14"/>
        <v>2021-04</v>
      </c>
      <c r="J1593" s="11" t="str">
        <f t="shared" si="15"/>
        <v>1900-01</v>
      </c>
      <c r="K1593" s="11"/>
      <c r="L1593" s="11"/>
      <c r="M1593" s="36"/>
    </row>
    <row r="1594" spans="7:13" ht="15.75" customHeight="1" x14ac:dyDescent="0.2">
      <c r="G1594" s="34">
        <f>'Black (Cleaned)'!G1593</f>
        <v>44288.332022577604</v>
      </c>
      <c r="H1594" s="27">
        <f>'Black (Cleaned)'!Q1593</f>
        <v>2433</v>
      </c>
      <c r="I1594" s="11" t="str">
        <f t="shared" si="14"/>
        <v>2021-04</v>
      </c>
      <c r="J1594" s="11" t="str">
        <f t="shared" si="15"/>
        <v>1900-01</v>
      </c>
      <c r="K1594" s="11"/>
      <c r="L1594" s="11"/>
      <c r="M1594" s="36"/>
    </row>
    <row r="1595" spans="7:13" ht="15.75" customHeight="1" x14ac:dyDescent="0.2">
      <c r="G1595" s="34">
        <f>'Black (Cleaned)'!G1594</f>
        <v>44287.77877285314</v>
      </c>
      <c r="H1595" s="27">
        <f>'Black (Cleaned)'!Q1594</f>
        <v>2525</v>
      </c>
      <c r="I1595" s="11" t="str">
        <f t="shared" si="14"/>
        <v>2021-04</v>
      </c>
      <c r="J1595" s="11" t="str">
        <f t="shared" si="15"/>
        <v>1900-01</v>
      </c>
      <c r="K1595" s="11"/>
      <c r="L1595" s="11"/>
      <c r="M1595" s="36"/>
    </row>
    <row r="1596" spans="7:13" ht="15.75" customHeight="1" x14ac:dyDescent="0.2">
      <c r="G1596" s="34">
        <f>'Black (Cleaned)'!G1595</f>
        <v>44287.218068251925</v>
      </c>
      <c r="H1596" s="27">
        <f>'Black (Cleaned)'!Q1595</f>
        <v>2367</v>
      </c>
      <c r="I1596" s="11" t="str">
        <f t="shared" si="14"/>
        <v>2021-04</v>
      </c>
      <c r="J1596" s="11" t="str">
        <f t="shared" si="15"/>
        <v>1900-01</v>
      </c>
      <c r="K1596" s="11"/>
      <c r="L1596" s="11"/>
      <c r="M1596" s="36"/>
    </row>
    <row r="1597" spans="7:13" ht="15.75" customHeight="1" x14ac:dyDescent="0.2">
      <c r="G1597" s="34">
        <f>'Black (Cleaned)'!G1596</f>
        <v>44286.616180754434</v>
      </c>
      <c r="H1597" s="27">
        <f>'Black (Cleaned)'!Q1596</f>
        <v>2285</v>
      </c>
      <c r="I1597" s="11" t="str">
        <f t="shared" si="14"/>
        <v>2021-03</v>
      </c>
      <c r="J1597" s="11" t="str">
        <f t="shared" si="15"/>
        <v>1900-01</v>
      </c>
      <c r="K1597" s="11"/>
      <c r="L1597" s="11"/>
      <c r="M1597" s="36"/>
    </row>
    <row r="1598" spans="7:13" ht="15.75" customHeight="1" x14ac:dyDescent="0.2">
      <c r="G1598" s="34">
        <f>'Black (Cleaned)'!G1597</f>
        <v>44286.057089955531</v>
      </c>
      <c r="H1598" s="27">
        <f>'Black (Cleaned)'!Q1597</f>
        <v>2555</v>
      </c>
      <c r="I1598" s="11" t="str">
        <f t="shared" si="14"/>
        <v>2021-03</v>
      </c>
      <c r="J1598" s="11" t="str">
        <f t="shared" si="15"/>
        <v>1900-01</v>
      </c>
      <c r="K1598" s="11"/>
      <c r="L1598" s="11"/>
      <c r="M1598" s="36"/>
    </row>
    <row r="1599" spans="7:13" ht="15.75" customHeight="1" x14ac:dyDescent="0.2">
      <c r="G1599" s="34">
        <f>'Black (Cleaned)'!G1598</f>
        <v>44285.504453623063</v>
      </c>
      <c r="H1599" s="27">
        <f>'Black (Cleaned)'!Q1598</f>
        <v>2411</v>
      </c>
      <c r="I1599" s="11" t="str">
        <f t="shared" si="14"/>
        <v>2021-03</v>
      </c>
      <c r="J1599" s="11" t="str">
        <f t="shared" si="15"/>
        <v>1900-01</v>
      </c>
      <c r="K1599" s="11"/>
      <c r="L1599" s="11"/>
      <c r="M1599" s="36"/>
    </row>
    <row r="1600" spans="7:13" ht="15.75" customHeight="1" x14ac:dyDescent="0.2">
      <c r="G1600" s="34">
        <f>'Black (Cleaned)'!G1599</f>
        <v>44284.913641610692</v>
      </c>
      <c r="H1600" s="27">
        <f>'Black (Cleaned)'!Q1599</f>
        <v>2567</v>
      </c>
      <c r="I1600" s="11" t="str">
        <f t="shared" si="14"/>
        <v>2021-03</v>
      </c>
      <c r="J1600" s="11" t="str">
        <f t="shared" si="15"/>
        <v>1900-01</v>
      </c>
      <c r="K1600" s="11"/>
      <c r="L1600" s="11"/>
      <c r="M1600" s="36"/>
    </row>
    <row r="1601" spans="7:13" ht="15.75" customHeight="1" x14ac:dyDescent="0.2">
      <c r="G1601" s="34">
        <f>'Black (Cleaned)'!G1600</f>
        <v>44284.374867353064</v>
      </c>
      <c r="H1601" s="27">
        <f>'Black (Cleaned)'!Q1600</f>
        <v>2412</v>
      </c>
      <c r="I1601" s="11" t="str">
        <f t="shared" si="14"/>
        <v>2021-03</v>
      </c>
      <c r="J1601" s="11" t="str">
        <f t="shared" si="15"/>
        <v>1900-01</v>
      </c>
      <c r="K1601" s="11"/>
      <c r="L1601" s="11"/>
      <c r="M1601" s="36"/>
    </row>
    <row r="1602" spans="7:13" ht="15.75" customHeight="1" x14ac:dyDescent="0.2">
      <c r="G1602" s="34">
        <f>'Black (Cleaned)'!G1601</f>
        <v>44281.515444761746</v>
      </c>
      <c r="H1602" s="27">
        <f>'Black (Cleaned)'!Q1601</f>
        <v>2797</v>
      </c>
      <c r="I1602" s="11" t="str">
        <f t="shared" si="14"/>
        <v>2021-03</v>
      </c>
      <c r="J1602" s="11" t="str">
        <f t="shared" si="15"/>
        <v>1900-01</v>
      </c>
      <c r="K1602" s="11"/>
      <c r="L1602" s="11"/>
      <c r="M1602" s="36"/>
    </row>
    <row r="1603" spans="7:13" ht="15.75" customHeight="1" x14ac:dyDescent="0.2">
      <c r="G1603" s="34">
        <f>'Black (Cleaned)'!G1602</f>
        <v>44280.925950516692</v>
      </c>
      <c r="H1603" s="27">
        <f>'Black (Cleaned)'!Q1602</f>
        <v>2801</v>
      </c>
      <c r="I1603" s="11" t="str">
        <f t="shared" si="14"/>
        <v>2021-03</v>
      </c>
      <c r="J1603" s="11" t="str">
        <f t="shared" si="15"/>
        <v>1900-01</v>
      </c>
      <c r="K1603" s="11"/>
      <c r="L1603" s="11"/>
      <c r="M1603" s="36"/>
    </row>
    <row r="1604" spans="7:13" ht="15.75" customHeight="1" x14ac:dyDescent="0.2">
      <c r="G1604" s="34">
        <f>'Black (Cleaned)'!G1603</f>
        <v>44280.333195377403</v>
      </c>
      <c r="H1604" s="27">
        <f>'Black (Cleaned)'!Q1603</f>
        <v>2474</v>
      </c>
      <c r="I1604" s="11" t="str">
        <f t="shared" si="14"/>
        <v>2021-03</v>
      </c>
      <c r="J1604" s="11" t="str">
        <f t="shared" si="15"/>
        <v>1900-01</v>
      </c>
      <c r="K1604" s="11"/>
      <c r="L1604" s="11"/>
      <c r="M1604" s="36"/>
    </row>
    <row r="1605" spans="7:13" ht="15.75" customHeight="1" x14ac:dyDescent="0.2">
      <c r="G1605" s="34">
        <f>'Black (Cleaned)'!G1604</f>
        <v>44279.72121656849</v>
      </c>
      <c r="H1605" s="27">
        <f>'Black (Cleaned)'!Q1604</f>
        <v>2452</v>
      </c>
      <c r="I1605" s="11" t="str">
        <f t="shared" si="14"/>
        <v>2021-03</v>
      </c>
      <c r="J1605" s="11" t="str">
        <f t="shared" si="15"/>
        <v>1900-01</v>
      </c>
      <c r="K1605" s="11"/>
      <c r="L1605" s="11"/>
      <c r="M1605" s="36"/>
    </row>
    <row r="1606" spans="7:13" ht="15.75" customHeight="1" x14ac:dyDescent="0.2">
      <c r="G1606" s="34">
        <f>'Black (Cleaned)'!G1605</f>
        <v>44279.190820965094</v>
      </c>
      <c r="H1606" s="27">
        <f>'Black (Cleaned)'!Q1605</f>
        <v>2288</v>
      </c>
      <c r="I1606" s="11" t="str">
        <f t="shared" si="14"/>
        <v>2021-03</v>
      </c>
      <c r="J1606" s="11" t="str">
        <f t="shared" si="15"/>
        <v>1900-01</v>
      </c>
      <c r="K1606" s="11"/>
      <c r="L1606" s="11"/>
      <c r="M1606" s="36"/>
    </row>
    <row r="1607" spans="7:13" ht="15.75" customHeight="1" x14ac:dyDescent="0.2">
      <c r="G1607" s="34">
        <f>'Black (Cleaned)'!G1606</f>
        <v>44278.586915636821</v>
      </c>
      <c r="H1607" s="27">
        <f>'Black (Cleaned)'!Q1606</f>
        <v>2467</v>
      </c>
      <c r="I1607" s="11" t="str">
        <f t="shared" si="14"/>
        <v>2021-03</v>
      </c>
      <c r="J1607" s="11" t="str">
        <f t="shared" si="15"/>
        <v>1900-01</v>
      </c>
      <c r="K1607" s="11"/>
      <c r="L1607" s="11"/>
      <c r="M1607" s="36"/>
    </row>
    <row r="1608" spans="7:13" ht="15.75" customHeight="1" x14ac:dyDescent="0.2">
      <c r="G1608" s="34">
        <f>'Black (Cleaned)'!G1607</f>
        <v>44277.976719560182</v>
      </c>
      <c r="H1608" s="27">
        <f>'Black (Cleaned)'!Q1607</f>
        <v>2412</v>
      </c>
      <c r="I1608" s="11" t="str">
        <f t="shared" si="14"/>
        <v>2021-03</v>
      </c>
      <c r="J1608" s="11" t="str">
        <f t="shared" si="15"/>
        <v>1900-01</v>
      </c>
      <c r="K1608" s="11"/>
      <c r="L1608" s="11"/>
      <c r="M1608" s="36"/>
    </row>
    <row r="1609" spans="7:13" ht="15.75" customHeight="1" x14ac:dyDescent="0.2">
      <c r="G1609" s="34">
        <f>'Black (Cleaned)'!G1608</f>
        <v>44277.377386275402</v>
      </c>
      <c r="H1609" s="27">
        <f>'Black (Cleaned)'!Q1608</f>
        <v>2844</v>
      </c>
      <c r="I1609" s="11" t="str">
        <f t="shared" si="14"/>
        <v>2021-03</v>
      </c>
      <c r="J1609" s="11" t="str">
        <f t="shared" si="15"/>
        <v>1900-01</v>
      </c>
      <c r="K1609" s="11"/>
      <c r="L1609" s="11"/>
      <c r="M1609" s="36"/>
    </row>
    <row r="1610" spans="7:13" ht="15.75" customHeight="1" x14ac:dyDescent="0.2">
      <c r="G1610" s="34">
        <f>'Black (Cleaned)'!G1609</f>
        <v>44274.525770146094</v>
      </c>
      <c r="H1610" s="27">
        <f>'Black (Cleaned)'!Q1609</f>
        <v>2953</v>
      </c>
      <c r="I1610" s="11" t="str">
        <f t="shared" si="14"/>
        <v>2021-03</v>
      </c>
      <c r="J1610" s="11" t="str">
        <f t="shared" si="15"/>
        <v>1900-01</v>
      </c>
      <c r="K1610" s="11"/>
      <c r="L1610" s="11"/>
      <c r="M1610" s="36"/>
    </row>
    <row r="1611" spans="7:13" ht="15.75" customHeight="1" x14ac:dyDescent="0.2">
      <c r="G1611" s="34">
        <f>'Black (Cleaned)'!G1610</f>
        <v>44273.95448320065</v>
      </c>
      <c r="H1611" s="27">
        <f>'Black (Cleaned)'!Q1610</f>
        <v>2469</v>
      </c>
      <c r="I1611" s="11" t="str">
        <f t="shared" si="14"/>
        <v>2021-03</v>
      </c>
      <c r="J1611" s="11" t="str">
        <f t="shared" si="15"/>
        <v>1900-01</v>
      </c>
      <c r="K1611" s="11"/>
      <c r="L1611" s="11"/>
      <c r="M1611" s="36"/>
    </row>
    <row r="1612" spans="7:13" ht="15.75" customHeight="1" x14ac:dyDescent="0.2">
      <c r="G1612" s="34">
        <f>'Black (Cleaned)'!G1611</f>
        <v>44273.393917742644</v>
      </c>
      <c r="H1612" s="27">
        <f>'Black (Cleaned)'!Q1611</f>
        <v>2759</v>
      </c>
      <c r="I1612" s="11" t="str">
        <f t="shared" si="14"/>
        <v>2021-03</v>
      </c>
      <c r="J1612" s="11" t="str">
        <f t="shared" si="15"/>
        <v>1900-01</v>
      </c>
      <c r="K1612" s="11"/>
      <c r="L1612" s="11"/>
      <c r="M1612" s="36"/>
    </row>
    <row r="1613" spans="7:13" ht="15.75" customHeight="1" x14ac:dyDescent="0.2">
      <c r="G1613" s="34">
        <f>'Black (Cleaned)'!G1612</f>
        <v>44272.799929639434</v>
      </c>
      <c r="H1613" s="27">
        <f>'Black (Cleaned)'!Q1612</f>
        <v>3023</v>
      </c>
      <c r="I1613" s="11" t="str">
        <f t="shared" si="14"/>
        <v>2021-03</v>
      </c>
      <c r="J1613" s="11" t="str">
        <f t="shared" si="15"/>
        <v>1900-01</v>
      </c>
      <c r="K1613" s="11"/>
      <c r="L1613" s="11"/>
      <c r="M1613" s="36"/>
    </row>
    <row r="1614" spans="7:13" ht="15.75" customHeight="1" x14ac:dyDescent="0.2">
      <c r="G1614" s="34">
        <f>'Black (Cleaned)'!G1613</f>
        <v>44272.235252467697</v>
      </c>
      <c r="H1614" s="27">
        <f>'Black (Cleaned)'!Q1613</f>
        <v>2942</v>
      </c>
      <c r="I1614" s="11" t="str">
        <f t="shared" si="14"/>
        <v>2021-03</v>
      </c>
      <c r="J1614" s="11" t="str">
        <f t="shared" si="15"/>
        <v>1900-01</v>
      </c>
      <c r="K1614" s="11"/>
      <c r="L1614" s="11"/>
      <c r="M1614" s="36"/>
    </row>
    <row r="1615" spans="7:13" ht="15.75" customHeight="1" x14ac:dyDescent="0.2">
      <c r="G1615" s="34">
        <f>'Black (Cleaned)'!G1614</f>
        <v>44271.676037435209</v>
      </c>
      <c r="H1615" s="27">
        <f>'Black (Cleaned)'!Q1614</f>
        <v>3000</v>
      </c>
      <c r="I1615" s="11" t="str">
        <f t="shared" si="14"/>
        <v>2021-03</v>
      </c>
      <c r="J1615" s="11" t="str">
        <f t="shared" si="15"/>
        <v>1900-01</v>
      </c>
      <c r="K1615" s="11"/>
      <c r="L1615" s="11"/>
      <c r="M1615" s="36"/>
    </row>
    <row r="1616" spans="7:13" ht="15.75" customHeight="1" x14ac:dyDescent="0.2">
      <c r="G1616" s="34">
        <f>'Black (Cleaned)'!G1615</f>
        <v>44271.096996537788</v>
      </c>
      <c r="H1616" s="27">
        <f>'Black (Cleaned)'!Q1615</f>
        <v>2603</v>
      </c>
      <c r="I1616" s="11" t="str">
        <f t="shared" si="14"/>
        <v>2021-03</v>
      </c>
      <c r="J1616" s="11" t="str">
        <f t="shared" si="15"/>
        <v>1900-01</v>
      </c>
      <c r="K1616" s="11"/>
      <c r="L1616" s="11"/>
      <c r="M1616" s="36"/>
    </row>
    <row r="1617" spans="7:13" ht="15.75" customHeight="1" x14ac:dyDescent="0.2">
      <c r="G1617" s="34">
        <f>'Black (Cleaned)'!G1616</f>
        <v>44270.562098033035</v>
      </c>
      <c r="H1617" s="27">
        <f>'Black (Cleaned)'!Q1616</f>
        <v>2956</v>
      </c>
      <c r="I1617" s="11" t="str">
        <f t="shared" si="14"/>
        <v>2021-03</v>
      </c>
      <c r="J1617" s="11" t="str">
        <f t="shared" si="15"/>
        <v>1900-01</v>
      </c>
      <c r="K1617" s="11"/>
      <c r="L1617" s="11"/>
      <c r="M1617" s="36"/>
    </row>
    <row r="1618" spans="7:13" ht="15.75" customHeight="1" x14ac:dyDescent="0.2">
      <c r="G1618" s="34">
        <f>'Black (Cleaned)'!G1617</f>
        <v>44267.695862795779</v>
      </c>
      <c r="H1618" s="27">
        <f>'Black (Cleaned)'!Q1617</f>
        <v>2903</v>
      </c>
      <c r="I1618" s="11" t="str">
        <f t="shared" si="14"/>
        <v>2021-03</v>
      </c>
      <c r="J1618" s="11" t="str">
        <f t="shared" si="15"/>
        <v>1900-01</v>
      </c>
      <c r="K1618" s="11"/>
      <c r="L1618" s="11"/>
      <c r="M1618" s="36"/>
    </row>
    <row r="1619" spans="7:13" ht="15.75" customHeight="1" x14ac:dyDescent="0.2">
      <c r="G1619" s="34">
        <f>'Black (Cleaned)'!G1618</f>
        <v>44267.147042533099</v>
      </c>
      <c r="H1619" s="27">
        <f>'Black (Cleaned)'!Q1618</f>
        <v>2543</v>
      </c>
      <c r="I1619" s="11" t="str">
        <f t="shared" si="14"/>
        <v>2021-03</v>
      </c>
      <c r="J1619" s="11" t="str">
        <f t="shared" si="15"/>
        <v>1900-01</v>
      </c>
      <c r="K1619" s="11"/>
      <c r="L1619" s="11"/>
      <c r="M1619" s="36"/>
    </row>
    <row r="1620" spans="7:13" ht="15.75" customHeight="1" x14ac:dyDescent="0.2">
      <c r="G1620" s="34">
        <f>'Black (Cleaned)'!G1619</f>
        <v>44266.568407091843</v>
      </c>
      <c r="H1620" s="27">
        <f>'Black (Cleaned)'!Q1619</f>
        <v>2567</v>
      </c>
      <c r="I1620" s="11" t="str">
        <f t="shared" si="14"/>
        <v>2021-03</v>
      </c>
      <c r="J1620" s="11" t="str">
        <f t="shared" si="15"/>
        <v>1900-01</v>
      </c>
      <c r="K1620" s="11"/>
      <c r="L1620" s="11"/>
      <c r="M1620" s="36"/>
    </row>
    <row r="1621" spans="7:13" ht="15.75" customHeight="1" x14ac:dyDescent="0.2">
      <c r="G1621" s="34">
        <f>'Black (Cleaned)'!G1620</f>
        <v>44266.017888809351</v>
      </c>
      <c r="H1621" s="27">
        <f>'Black (Cleaned)'!Q1620</f>
        <v>3030</v>
      </c>
      <c r="I1621" s="11" t="str">
        <f t="shared" si="14"/>
        <v>2021-03</v>
      </c>
      <c r="J1621" s="11" t="str">
        <f t="shared" si="15"/>
        <v>1900-01</v>
      </c>
      <c r="K1621" s="11"/>
      <c r="L1621" s="11"/>
      <c r="M1621" s="36"/>
    </row>
    <row r="1622" spans="7:13" ht="15.75" customHeight="1" x14ac:dyDescent="0.2">
      <c r="G1622" s="34">
        <f>'Black (Cleaned)'!G1621</f>
        <v>44265.414585661842</v>
      </c>
      <c r="H1622" s="27">
        <f>'Black (Cleaned)'!Q1621</f>
        <v>2727</v>
      </c>
      <c r="I1622" s="11" t="str">
        <f t="shared" si="14"/>
        <v>2021-03</v>
      </c>
      <c r="J1622" s="11" t="str">
        <f t="shared" si="15"/>
        <v>1900-01</v>
      </c>
      <c r="K1622" s="11"/>
      <c r="L1622" s="11"/>
      <c r="M1622" s="36"/>
    </row>
    <row r="1623" spans="7:13" ht="15.75" customHeight="1" x14ac:dyDescent="0.2">
      <c r="G1623" s="34">
        <f>'Black (Cleaned)'!G1622</f>
        <v>44264.881247663274</v>
      </c>
      <c r="H1623" s="27">
        <f>'Black (Cleaned)'!Q1622</f>
        <v>2892</v>
      </c>
      <c r="I1623" s="11" t="str">
        <f t="shared" si="14"/>
        <v>2021-03</v>
      </c>
      <c r="J1623" s="11" t="str">
        <f t="shared" si="15"/>
        <v>1900-01</v>
      </c>
      <c r="K1623" s="11"/>
      <c r="L1623" s="11"/>
      <c r="M1623" s="36"/>
    </row>
    <row r="1624" spans="7:13" ht="15.75" customHeight="1" x14ac:dyDescent="0.2">
      <c r="G1624" s="34">
        <f>'Black (Cleaned)'!G1623</f>
        <v>44264.305954659096</v>
      </c>
      <c r="H1624" s="27">
        <f>'Black (Cleaned)'!Q1623</f>
        <v>3031</v>
      </c>
      <c r="I1624" s="11" t="str">
        <f t="shared" si="14"/>
        <v>2021-03</v>
      </c>
      <c r="J1624" s="11" t="str">
        <f t="shared" si="15"/>
        <v>1900-01</v>
      </c>
      <c r="K1624" s="11"/>
      <c r="L1624" s="11"/>
      <c r="M1624" s="36"/>
    </row>
    <row r="1625" spans="7:13" ht="15.75" customHeight="1" x14ac:dyDescent="0.2">
      <c r="G1625" s="34">
        <f>'Black (Cleaned)'!G1624</f>
        <v>44263.70920082779</v>
      </c>
      <c r="H1625" s="27">
        <f>'Black (Cleaned)'!Q1624</f>
        <v>2832</v>
      </c>
      <c r="I1625" s="11" t="str">
        <f t="shared" si="14"/>
        <v>2021-03</v>
      </c>
      <c r="J1625" s="11" t="str">
        <f t="shared" si="15"/>
        <v>1900-01</v>
      </c>
      <c r="K1625" s="11"/>
      <c r="L1625" s="11"/>
      <c r="M1625" s="36"/>
    </row>
    <row r="1626" spans="7:13" ht="15.75" customHeight="1" x14ac:dyDescent="0.2">
      <c r="G1626" s="34">
        <f>'Black (Cleaned)'!G1625</f>
        <v>44263.109440215267</v>
      </c>
      <c r="H1626" s="27">
        <f>'Black (Cleaned)'!Q1625</f>
        <v>2737</v>
      </c>
      <c r="I1626" s="11" t="str">
        <f t="shared" si="14"/>
        <v>2021-03</v>
      </c>
      <c r="J1626" s="11" t="str">
        <f t="shared" si="15"/>
        <v>1900-01</v>
      </c>
      <c r="K1626" s="11"/>
      <c r="L1626" s="11"/>
      <c r="M1626" s="36"/>
    </row>
    <row r="1627" spans="7:13" ht="15.75" customHeight="1" x14ac:dyDescent="0.2">
      <c r="G1627" s="34">
        <f>'Black (Cleaned)'!G1626</f>
        <v>44260.894092361756</v>
      </c>
      <c r="H1627" s="27">
        <f>'Black (Cleaned)'!Q1626</f>
        <v>2744</v>
      </c>
      <c r="I1627" s="11" t="str">
        <f t="shared" si="14"/>
        <v>2021-03</v>
      </c>
      <c r="J1627" s="11" t="str">
        <f t="shared" si="15"/>
        <v>1900-01</v>
      </c>
      <c r="K1627" s="11"/>
      <c r="L1627" s="11"/>
      <c r="M1627" s="36"/>
    </row>
    <row r="1628" spans="7:13" ht="15.75" customHeight="1" x14ac:dyDescent="0.2">
      <c r="G1628" s="34">
        <f>'Black (Cleaned)'!G1627</f>
        <v>44260.356421841054</v>
      </c>
      <c r="H1628" s="27">
        <f>'Black (Cleaned)'!Q1627</f>
        <v>2740</v>
      </c>
      <c r="I1628" s="11" t="str">
        <f t="shared" si="14"/>
        <v>2021-03</v>
      </c>
      <c r="J1628" s="11" t="str">
        <f t="shared" si="15"/>
        <v>1900-01</v>
      </c>
      <c r="K1628" s="11"/>
      <c r="L1628" s="11"/>
      <c r="M1628" s="36"/>
    </row>
    <row r="1629" spans="7:13" ht="15.75" customHeight="1" x14ac:dyDescent="0.2">
      <c r="G1629" s="34">
        <f>'Black (Cleaned)'!G1628</f>
        <v>44259.766053243213</v>
      </c>
      <c r="H1629" s="27">
        <f>'Black (Cleaned)'!Q1628</f>
        <v>3292</v>
      </c>
      <c r="I1629" s="11" t="str">
        <f t="shared" si="14"/>
        <v>2021-03</v>
      </c>
      <c r="J1629" s="11" t="str">
        <f t="shared" si="15"/>
        <v>1900-01</v>
      </c>
      <c r="K1629" s="11"/>
      <c r="L1629" s="11"/>
      <c r="M1629" s="36"/>
    </row>
    <row r="1630" spans="7:13" ht="15.75" customHeight="1" x14ac:dyDescent="0.2">
      <c r="G1630" s="34">
        <f>'Black (Cleaned)'!G1629</f>
        <v>44259.202345117774</v>
      </c>
      <c r="H1630" s="27">
        <f>'Black (Cleaned)'!Q1629</f>
        <v>2686</v>
      </c>
      <c r="I1630" s="11" t="str">
        <f t="shared" si="14"/>
        <v>2021-03</v>
      </c>
      <c r="J1630" s="11" t="str">
        <f t="shared" si="15"/>
        <v>1900-01</v>
      </c>
      <c r="K1630" s="11"/>
      <c r="L1630" s="11"/>
      <c r="M1630" s="36"/>
    </row>
    <row r="1631" spans="7:13" ht="15.75" customHeight="1" x14ac:dyDescent="0.2">
      <c r="G1631" s="34">
        <f>'Black (Cleaned)'!G1630</f>
        <v>44258.657894925986</v>
      </c>
      <c r="H1631" s="27">
        <f>'Black (Cleaned)'!Q1630</f>
        <v>2975</v>
      </c>
      <c r="I1631" s="11" t="str">
        <f t="shared" si="14"/>
        <v>2021-03</v>
      </c>
      <c r="J1631" s="11" t="str">
        <f t="shared" si="15"/>
        <v>1900-01</v>
      </c>
      <c r="K1631" s="11"/>
      <c r="L1631" s="11"/>
      <c r="M1631" s="36"/>
    </row>
    <row r="1632" spans="7:13" ht="15.75" customHeight="1" x14ac:dyDescent="0.2">
      <c r="G1632" s="34">
        <f>'Black (Cleaned)'!G1631</f>
        <v>44258.08696284402</v>
      </c>
      <c r="H1632" s="27">
        <f>'Black (Cleaned)'!Q1631</f>
        <v>3187</v>
      </c>
      <c r="I1632" s="11" t="str">
        <f t="shared" si="14"/>
        <v>2021-03</v>
      </c>
      <c r="J1632" s="11" t="str">
        <f t="shared" si="15"/>
        <v>1900-01</v>
      </c>
      <c r="K1632" s="11"/>
      <c r="L1632" s="11"/>
      <c r="M1632" s="36"/>
    </row>
    <row r="1633" spans="7:13" ht="15.75" customHeight="1" x14ac:dyDescent="0.2">
      <c r="G1633" s="34">
        <f>'Black (Cleaned)'!G1632</f>
        <v>44257.488306473271</v>
      </c>
      <c r="H1633" s="27">
        <f>'Black (Cleaned)'!Q1632</f>
        <v>3293</v>
      </c>
      <c r="I1633" s="11" t="str">
        <f t="shared" si="14"/>
        <v>2021-03</v>
      </c>
      <c r="J1633" s="11" t="str">
        <f t="shared" si="15"/>
        <v>1900-01</v>
      </c>
      <c r="K1633" s="11"/>
      <c r="L1633" s="11"/>
      <c r="M1633" s="36"/>
    </row>
    <row r="1634" spans="7:13" ht="15.75" customHeight="1" x14ac:dyDescent="0.2">
      <c r="G1634" s="34">
        <f>'Black (Cleaned)'!G1633</f>
        <v>44256.911171719315</v>
      </c>
      <c r="H1634" s="27">
        <f>'Black (Cleaned)'!Q1633</f>
        <v>3387</v>
      </c>
      <c r="I1634" s="11" t="str">
        <f t="shared" si="14"/>
        <v>2021-03</v>
      </c>
      <c r="J1634" s="11" t="str">
        <f t="shared" si="15"/>
        <v>1900-01</v>
      </c>
      <c r="K1634" s="11"/>
      <c r="L1634" s="11"/>
      <c r="M1634" s="36"/>
    </row>
    <row r="1635" spans="7:13" ht="15.75" customHeight="1" x14ac:dyDescent="0.2">
      <c r="G1635" s="34">
        <f>'Black (Cleaned)'!G1634</f>
        <v>44256.379471548702</v>
      </c>
      <c r="H1635" s="27">
        <f>'Black (Cleaned)'!Q1634</f>
        <v>3237</v>
      </c>
      <c r="I1635" s="11" t="str">
        <f t="shared" si="14"/>
        <v>2021-03</v>
      </c>
      <c r="J1635" s="11" t="str">
        <f t="shared" si="15"/>
        <v>1900-01</v>
      </c>
      <c r="K1635" s="11"/>
      <c r="L1635" s="11"/>
      <c r="M1635" s="36"/>
    </row>
    <row r="1636" spans="7:13" ht="15.75" customHeight="1" x14ac:dyDescent="0.2">
      <c r="G1636" s="34">
        <f>'Black (Cleaned)'!G1635</f>
        <v>44253.577011304609</v>
      </c>
      <c r="H1636" s="27">
        <f>'Black (Cleaned)'!Q1635</f>
        <v>3244</v>
      </c>
      <c r="I1636" s="11" t="str">
        <f t="shared" si="14"/>
        <v>2021-02</v>
      </c>
      <c r="J1636" s="11" t="str">
        <f t="shared" si="15"/>
        <v>1900-01</v>
      </c>
      <c r="K1636" s="11"/>
      <c r="L1636" s="11"/>
      <c r="M1636" s="36"/>
    </row>
    <row r="1637" spans="7:13" ht="15.75" customHeight="1" x14ac:dyDescent="0.2">
      <c r="G1637" s="34">
        <f>'Black (Cleaned)'!G1636</f>
        <v>44253.028379036557</v>
      </c>
      <c r="H1637" s="27">
        <f>'Black (Cleaned)'!Q1636</f>
        <v>2773</v>
      </c>
      <c r="I1637" s="11" t="str">
        <f t="shared" si="14"/>
        <v>2021-02</v>
      </c>
      <c r="J1637" s="11" t="str">
        <f t="shared" si="15"/>
        <v>1900-01</v>
      </c>
      <c r="K1637" s="11"/>
      <c r="L1637" s="11"/>
      <c r="M1637" s="36"/>
    </row>
    <row r="1638" spans="7:13" ht="15.75" customHeight="1" x14ac:dyDescent="0.2">
      <c r="G1638" s="34">
        <f>'Black (Cleaned)'!G1637</f>
        <v>44252.480165624598</v>
      </c>
      <c r="H1638" s="27">
        <f>'Black (Cleaned)'!Q1637</f>
        <v>3396</v>
      </c>
      <c r="I1638" s="11" t="str">
        <f t="shared" si="14"/>
        <v>2021-02</v>
      </c>
      <c r="J1638" s="11" t="str">
        <f t="shared" si="15"/>
        <v>1900-01</v>
      </c>
      <c r="K1638" s="11"/>
      <c r="L1638" s="11"/>
      <c r="M1638" s="36"/>
    </row>
    <row r="1639" spans="7:13" ht="15.75" customHeight="1" x14ac:dyDescent="0.2">
      <c r="G1639" s="34">
        <f>'Black (Cleaned)'!G1638</f>
        <v>44251.869115645975</v>
      </c>
      <c r="H1639" s="27">
        <f>'Black (Cleaned)'!Q1638</f>
        <v>2774</v>
      </c>
      <c r="I1639" s="11" t="str">
        <f t="shared" si="14"/>
        <v>2021-02</v>
      </c>
      <c r="J1639" s="11" t="str">
        <f t="shared" si="15"/>
        <v>1900-01</v>
      </c>
      <c r="K1639" s="11"/>
      <c r="L1639" s="11"/>
      <c r="M1639" s="36"/>
    </row>
    <row r="1640" spans="7:13" ht="15.75" customHeight="1" x14ac:dyDescent="0.2">
      <c r="G1640" s="34">
        <f>'Black (Cleaned)'!G1639</f>
        <v>44251.275852277322</v>
      </c>
      <c r="H1640" s="27">
        <f>'Black (Cleaned)'!Q1639</f>
        <v>3134</v>
      </c>
      <c r="I1640" s="11" t="str">
        <f t="shared" si="14"/>
        <v>2021-02</v>
      </c>
      <c r="J1640" s="11" t="str">
        <f t="shared" si="15"/>
        <v>1900-01</v>
      </c>
      <c r="K1640" s="11"/>
      <c r="L1640" s="11"/>
      <c r="M1640" s="36"/>
    </row>
    <row r="1641" spans="7:13" ht="15.75" customHeight="1" x14ac:dyDescent="0.2">
      <c r="G1641" s="34">
        <f>'Black (Cleaned)'!G1640</f>
        <v>44250.708478823355</v>
      </c>
      <c r="H1641" s="27">
        <f>'Black (Cleaned)'!Q1640</f>
        <v>3105</v>
      </c>
      <c r="I1641" s="11" t="str">
        <f t="shared" si="14"/>
        <v>2021-02</v>
      </c>
      <c r="J1641" s="11" t="str">
        <f t="shared" si="15"/>
        <v>1900-01</v>
      </c>
      <c r="K1641" s="11"/>
      <c r="L1641" s="11"/>
      <c r="M1641" s="36"/>
    </row>
    <row r="1642" spans="7:13" ht="15.75" customHeight="1" x14ac:dyDescent="0.2">
      <c r="G1642" s="34">
        <f>'Black (Cleaned)'!G1641</f>
        <v>44250.126556230702</v>
      </c>
      <c r="H1642" s="27">
        <f>'Black (Cleaned)'!Q1641</f>
        <v>2894</v>
      </c>
      <c r="I1642" s="11" t="str">
        <f t="shared" si="14"/>
        <v>2021-02</v>
      </c>
      <c r="J1642" s="11" t="str">
        <f t="shared" si="15"/>
        <v>1900-01</v>
      </c>
      <c r="K1642" s="11"/>
      <c r="L1642" s="11"/>
      <c r="M1642" s="36"/>
    </row>
    <row r="1643" spans="7:13" ht="15.75" customHeight="1" x14ac:dyDescent="0.2">
      <c r="G1643" s="34">
        <f>'Black (Cleaned)'!G1642</f>
        <v>44249.59007802188</v>
      </c>
      <c r="H1643" s="27">
        <f>'Black (Cleaned)'!Q1642</f>
        <v>2969</v>
      </c>
      <c r="I1643" s="11" t="str">
        <f t="shared" si="14"/>
        <v>2021-02</v>
      </c>
      <c r="J1643" s="11" t="str">
        <f t="shared" si="15"/>
        <v>1900-01</v>
      </c>
      <c r="K1643" s="11"/>
      <c r="L1643" s="11"/>
      <c r="M1643" s="36"/>
    </row>
    <row r="1644" spans="7:13" ht="15.75" customHeight="1" x14ac:dyDescent="0.2">
      <c r="G1644" s="34">
        <f>'Black (Cleaned)'!G1643</f>
        <v>44249.041145350944</v>
      </c>
      <c r="H1644" s="27">
        <f>'Black (Cleaned)'!Q1643</f>
        <v>3031</v>
      </c>
      <c r="I1644" s="11" t="str">
        <f t="shared" si="14"/>
        <v>2021-02</v>
      </c>
      <c r="J1644" s="11" t="str">
        <f t="shared" si="15"/>
        <v>1900-01</v>
      </c>
      <c r="K1644" s="11"/>
      <c r="L1644" s="11"/>
      <c r="M1644" s="36"/>
    </row>
    <row r="1645" spans="7:13" ht="15.75" customHeight="1" x14ac:dyDescent="0.2">
      <c r="G1645" s="34">
        <f>'Black (Cleaned)'!G1644</f>
        <v>44246.745714876415</v>
      </c>
      <c r="H1645" s="27">
        <f>'Black (Cleaned)'!Q1644</f>
        <v>3044</v>
      </c>
      <c r="I1645" s="11" t="str">
        <f t="shared" si="14"/>
        <v>2021-02</v>
      </c>
      <c r="J1645" s="11" t="str">
        <f t="shared" si="15"/>
        <v>1900-01</v>
      </c>
      <c r="K1645" s="11"/>
      <c r="L1645" s="11"/>
      <c r="M1645" s="36"/>
    </row>
    <row r="1646" spans="7:13" ht="15.75" customHeight="1" x14ac:dyDescent="0.2">
      <c r="G1646" s="34">
        <f>'Black (Cleaned)'!G1645</f>
        <v>44246.205547371013</v>
      </c>
      <c r="H1646" s="27">
        <f>'Black (Cleaned)'!Q1645</f>
        <v>3390</v>
      </c>
      <c r="I1646" s="11" t="str">
        <f t="shared" si="14"/>
        <v>2021-02</v>
      </c>
      <c r="J1646" s="11" t="str">
        <f t="shared" si="15"/>
        <v>1900-01</v>
      </c>
      <c r="K1646" s="11"/>
      <c r="L1646" s="11"/>
      <c r="M1646" s="36"/>
    </row>
    <row r="1647" spans="7:13" ht="15.75" customHeight="1" x14ac:dyDescent="0.2">
      <c r="G1647" s="34">
        <f>'Black (Cleaned)'!G1646</f>
        <v>44245.613714995503</v>
      </c>
      <c r="H1647" s="27">
        <f>'Black (Cleaned)'!Q1646</f>
        <v>3130</v>
      </c>
      <c r="I1647" s="11" t="str">
        <f t="shared" si="14"/>
        <v>2021-02</v>
      </c>
      <c r="J1647" s="11" t="str">
        <f t="shared" si="15"/>
        <v>1900-01</v>
      </c>
      <c r="K1647" s="11"/>
      <c r="L1647" s="11"/>
      <c r="M1647" s="36"/>
    </row>
    <row r="1648" spans="7:13" ht="15.75" customHeight="1" x14ac:dyDescent="0.2">
      <c r="G1648" s="34">
        <f>'Black (Cleaned)'!G1647</f>
        <v>44245.064651814842</v>
      </c>
      <c r="H1648" s="27">
        <f>'Black (Cleaned)'!Q1647</f>
        <v>3434</v>
      </c>
      <c r="I1648" s="11" t="str">
        <f t="shared" si="14"/>
        <v>2021-02</v>
      </c>
      <c r="J1648" s="11" t="str">
        <f t="shared" si="15"/>
        <v>1900-01</v>
      </c>
      <c r="K1648" s="11"/>
      <c r="L1648" s="11"/>
      <c r="M1648" s="36"/>
    </row>
    <row r="1649" spans="7:13" ht="15.75" customHeight="1" x14ac:dyDescent="0.2">
      <c r="G1649" s="34">
        <f>'Black (Cleaned)'!G1648</f>
        <v>44244.511957498631</v>
      </c>
      <c r="H1649" s="27">
        <f>'Black (Cleaned)'!Q1648</f>
        <v>2891</v>
      </c>
      <c r="I1649" s="11" t="str">
        <f t="shared" si="14"/>
        <v>2021-02</v>
      </c>
      <c r="J1649" s="11" t="str">
        <f t="shared" si="15"/>
        <v>1900-01</v>
      </c>
      <c r="K1649" s="11"/>
      <c r="L1649" s="11"/>
      <c r="M1649" s="36"/>
    </row>
    <row r="1650" spans="7:13" ht="15.75" customHeight="1" x14ac:dyDescent="0.2">
      <c r="G1650" s="34">
        <f>'Black (Cleaned)'!G1649</f>
        <v>44243.903863293184</v>
      </c>
      <c r="H1650" s="27">
        <f>'Black (Cleaned)'!Q1649</f>
        <v>3399</v>
      </c>
      <c r="I1650" s="11" t="str">
        <f t="shared" si="14"/>
        <v>2021-02</v>
      </c>
      <c r="J1650" s="11" t="str">
        <f t="shared" si="15"/>
        <v>1900-01</v>
      </c>
      <c r="K1650" s="11"/>
      <c r="L1650" s="11"/>
      <c r="M1650" s="36"/>
    </row>
    <row r="1651" spans="7:13" ht="15.75" customHeight="1" x14ac:dyDescent="0.2">
      <c r="G1651" s="34">
        <f>'Black (Cleaned)'!G1650</f>
        <v>44243.305146882543</v>
      </c>
      <c r="H1651" s="27">
        <f>'Black (Cleaned)'!Q1650</f>
        <v>3314</v>
      </c>
      <c r="I1651" s="11" t="str">
        <f t="shared" si="14"/>
        <v>2021-02</v>
      </c>
      <c r="J1651" s="11" t="str">
        <f t="shared" si="15"/>
        <v>1900-01</v>
      </c>
      <c r="K1651" s="11"/>
      <c r="L1651" s="11"/>
      <c r="M1651" s="36"/>
    </row>
    <row r="1652" spans="7:13" ht="15.75" customHeight="1" x14ac:dyDescent="0.2">
      <c r="G1652" s="34">
        <f>'Black (Cleaned)'!G1651</f>
        <v>44242.771723275706</v>
      </c>
      <c r="H1652" s="27">
        <f>'Black (Cleaned)'!Q1651</f>
        <v>3391</v>
      </c>
      <c r="I1652" s="11" t="str">
        <f t="shared" si="14"/>
        <v>2021-02</v>
      </c>
      <c r="J1652" s="11" t="str">
        <f t="shared" si="15"/>
        <v>1900-01</v>
      </c>
      <c r="K1652" s="11"/>
      <c r="L1652" s="11"/>
      <c r="M1652" s="36"/>
    </row>
    <row r="1653" spans="7:13" ht="15.75" customHeight="1" x14ac:dyDescent="0.2">
      <c r="G1653" s="34">
        <f>'Black (Cleaned)'!G1652</f>
        <v>44242.234234971744</v>
      </c>
      <c r="H1653" s="27">
        <f>'Black (Cleaned)'!Q1652</f>
        <v>3382</v>
      </c>
      <c r="I1653" s="11" t="str">
        <f t="shared" si="14"/>
        <v>2021-02</v>
      </c>
      <c r="J1653" s="11" t="str">
        <f t="shared" si="15"/>
        <v>1900-01</v>
      </c>
      <c r="K1653" s="11"/>
      <c r="L1653" s="11"/>
      <c r="M1653" s="36"/>
    </row>
    <row r="1654" spans="7:13" ht="15.75" customHeight="1" x14ac:dyDescent="0.2">
      <c r="G1654" s="34">
        <f>'Black (Cleaned)'!G1653</f>
        <v>44239.457892043531</v>
      </c>
      <c r="H1654" s="27">
        <f>'Black (Cleaned)'!Q1653</f>
        <v>2949</v>
      </c>
      <c r="I1654" s="11" t="str">
        <f t="shared" si="14"/>
        <v>2021-02</v>
      </c>
      <c r="J1654" s="11" t="str">
        <f t="shared" si="15"/>
        <v>1900-01</v>
      </c>
      <c r="K1654" s="11"/>
      <c r="L1654" s="11"/>
      <c r="M1654" s="36"/>
    </row>
    <row r="1655" spans="7:13" ht="15.75" customHeight="1" x14ac:dyDescent="0.2">
      <c r="G1655" s="34">
        <f>'Black (Cleaned)'!G1654</f>
        <v>44238.869981442542</v>
      </c>
      <c r="H1655" s="27">
        <f>'Black (Cleaned)'!Q1654</f>
        <v>2953</v>
      </c>
      <c r="I1655" s="11" t="str">
        <f t="shared" si="14"/>
        <v>2021-02</v>
      </c>
      <c r="J1655" s="11" t="str">
        <f t="shared" si="15"/>
        <v>1900-01</v>
      </c>
      <c r="K1655" s="11"/>
      <c r="L1655" s="11"/>
      <c r="M1655" s="36"/>
    </row>
    <row r="1656" spans="7:13" ht="15.75" customHeight="1" x14ac:dyDescent="0.2">
      <c r="G1656" s="34">
        <f>'Black (Cleaned)'!G1655</f>
        <v>44238.263707969651</v>
      </c>
      <c r="H1656" s="27">
        <f>'Black (Cleaned)'!Q1655</f>
        <v>3760</v>
      </c>
      <c r="I1656" s="11" t="str">
        <f t="shared" si="14"/>
        <v>2021-02</v>
      </c>
      <c r="J1656" s="11" t="str">
        <f t="shared" si="15"/>
        <v>1900-01</v>
      </c>
      <c r="K1656" s="11"/>
      <c r="L1656" s="11"/>
      <c r="M1656" s="36"/>
    </row>
    <row r="1657" spans="7:13" ht="15.75" customHeight="1" x14ac:dyDescent="0.2">
      <c r="G1657" s="34">
        <f>'Black (Cleaned)'!G1656</f>
        <v>44237.720912505269</v>
      </c>
      <c r="H1657" s="27">
        <f>'Black (Cleaned)'!Q1656</f>
        <v>3525</v>
      </c>
      <c r="I1657" s="11" t="str">
        <f t="shared" si="14"/>
        <v>2021-02</v>
      </c>
      <c r="J1657" s="11" t="str">
        <f t="shared" si="15"/>
        <v>1900-01</v>
      </c>
      <c r="K1657" s="11"/>
      <c r="L1657" s="11"/>
      <c r="M1657" s="36"/>
    </row>
    <row r="1658" spans="7:13" ht="15.75" customHeight="1" x14ac:dyDescent="0.2">
      <c r="G1658" s="34">
        <f>'Black (Cleaned)'!G1657</f>
        <v>44237.123814712126</v>
      </c>
      <c r="H1658" s="27">
        <f>'Black (Cleaned)'!Q1657</f>
        <v>3230</v>
      </c>
      <c r="I1658" s="11" t="str">
        <f t="shared" si="14"/>
        <v>2021-02</v>
      </c>
      <c r="J1658" s="11" t="str">
        <f t="shared" si="15"/>
        <v>1900-01</v>
      </c>
      <c r="K1658" s="11"/>
      <c r="L1658" s="11"/>
      <c r="M1658" s="36"/>
    </row>
    <row r="1659" spans="7:13" ht="15.75" customHeight="1" x14ac:dyDescent="0.2">
      <c r="G1659" s="34">
        <f>'Black (Cleaned)'!G1658</f>
        <v>44236.532485832126</v>
      </c>
      <c r="H1659" s="27">
        <f>'Black (Cleaned)'!Q1658</f>
        <v>3358</v>
      </c>
      <c r="I1659" s="11" t="str">
        <f t="shared" si="14"/>
        <v>2021-02</v>
      </c>
      <c r="J1659" s="11" t="str">
        <f t="shared" si="15"/>
        <v>1900-01</v>
      </c>
      <c r="K1659" s="11"/>
      <c r="L1659" s="11"/>
      <c r="M1659" s="36"/>
    </row>
    <row r="1660" spans="7:13" ht="15.75" customHeight="1" x14ac:dyDescent="0.2">
      <c r="G1660" s="34">
        <f>'Black (Cleaned)'!G1659</f>
        <v>44235.973103550641</v>
      </c>
      <c r="H1660" s="27">
        <f>'Black (Cleaned)'!Q1659</f>
        <v>3535</v>
      </c>
      <c r="I1660" s="11" t="str">
        <f t="shared" si="14"/>
        <v>2021-02</v>
      </c>
      <c r="J1660" s="11" t="str">
        <f t="shared" si="15"/>
        <v>1900-01</v>
      </c>
      <c r="K1660" s="11"/>
      <c r="L1660" s="11"/>
      <c r="M1660" s="36"/>
    </row>
    <row r="1661" spans="7:13" ht="15.75" customHeight="1" x14ac:dyDescent="0.2">
      <c r="G1661" s="34">
        <f>'Black (Cleaned)'!G1660</f>
        <v>44235.384361616605</v>
      </c>
      <c r="H1661" s="27">
        <f>'Black (Cleaned)'!Q1660</f>
        <v>3334</v>
      </c>
      <c r="I1661" s="11" t="str">
        <f t="shared" si="14"/>
        <v>2021-02</v>
      </c>
      <c r="J1661" s="11" t="str">
        <f t="shared" si="15"/>
        <v>1900-01</v>
      </c>
      <c r="K1661" s="11"/>
      <c r="L1661" s="11"/>
      <c r="M1661" s="36"/>
    </row>
    <row r="1662" spans="7:13" ht="15.75" customHeight="1" x14ac:dyDescent="0.2">
      <c r="G1662" s="34">
        <f>'Black (Cleaned)'!G1661</f>
        <v>44232.46192490765</v>
      </c>
      <c r="H1662" s="27">
        <f>'Black (Cleaned)'!Q1661</f>
        <v>3675</v>
      </c>
      <c r="I1662" s="11" t="str">
        <f t="shared" si="14"/>
        <v>2021-02</v>
      </c>
      <c r="J1662" s="11" t="str">
        <f t="shared" si="15"/>
        <v>1900-01</v>
      </c>
      <c r="K1662" s="11"/>
      <c r="L1662" s="11"/>
      <c r="M1662" s="36"/>
    </row>
    <row r="1663" spans="7:13" ht="15.75" customHeight="1" x14ac:dyDescent="0.2">
      <c r="G1663" s="34">
        <f>'Black (Cleaned)'!G1662</f>
        <v>44231.929844156009</v>
      </c>
      <c r="H1663" s="27">
        <f>'Black (Cleaned)'!Q1662</f>
        <v>3442</v>
      </c>
      <c r="I1663" s="11" t="str">
        <f t="shared" si="14"/>
        <v>2021-02</v>
      </c>
      <c r="J1663" s="11" t="str">
        <f t="shared" si="15"/>
        <v>1900-01</v>
      </c>
      <c r="K1663" s="11"/>
      <c r="L1663" s="11"/>
      <c r="M1663" s="36"/>
    </row>
    <row r="1664" spans="7:13" ht="15.75" customHeight="1" x14ac:dyDescent="0.2">
      <c r="G1664" s="34">
        <f>'Black (Cleaned)'!G1663</f>
        <v>44231.378179293984</v>
      </c>
      <c r="H1664" s="27">
        <f>'Black (Cleaned)'!Q1663</f>
        <v>3770</v>
      </c>
      <c r="I1664" s="11" t="str">
        <f t="shared" si="14"/>
        <v>2021-02</v>
      </c>
      <c r="J1664" s="11" t="str">
        <f t="shared" si="15"/>
        <v>1900-01</v>
      </c>
      <c r="K1664" s="11"/>
      <c r="L1664" s="11"/>
      <c r="M1664" s="36"/>
    </row>
    <row r="1665" spans="7:13" ht="15.75" customHeight="1" x14ac:dyDescent="0.2">
      <c r="G1665" s="34">
        <f>'Black (Cleaned)'!G1664</f>
        <v>44230.831544996523</v>
      </c>
      <c r="H1665" s="27">
        <f>'Black (Cleaned)'!Q1664</f>
        <v>3431</v>
      </c>
      <c r="I1665" s="11" t="str">
        <f t="shared" si="14"/>
        <v>2021-02</v>
      </c>
      <c r="J1665" s="11" t="str">
        <f t="shared" si="15"/>
        <v>1900-01</v>
      </c>
      <c r="K1665" s="11"/>
      <c r="L1665" s="11"/>
      <c r="M1665" s="36"/>
    </row>
    <row r="1666" spans="7:13" ht="15.75" customHeight="1" x14ac:dyDescent="0.2">
      <c r="G1666" s="34">
        <f>'Black (Cleaned)'!G1665</f>
        <v>44230.296488273649</v>
      </c>
      <c r="H1666" s="27">
        <f>'Black (Cleaned)'!Q1665</f>
        <v>3386</v>
      </c>
      <c r="I1666" s="11" t="str">
        <f t="shared" si="14"/>
        <v>2021-02</v>
      </c>
      <c r="J1666" s="11" t="str">
        <f t="shared" si="15"/>
        <v>1900-01</v>
      </c>
      <c r="K1666" s="11"/>
      <c r="L1666" s="11"/>
      <c r="M1666" s="36"/>
    </row>
    <row r="1667" spans="7:13" ht="15.75" customHeight="1" x14ac:dyDescent="0.2">
      <c r="G1667" s="34">
        <f>'Black (Cleaned)'!G1666</f>
        <v>44229.75789737075</v>
      </c>
      <c r="H1667" s="27">
        <f>'Black (Cleaned)'!Q1666</f>
        <v>3660</v>
      </c>
      <c r="I1667" s="11" t="str">
        <f t="shared" si="14"/>
        <v>2021-02</v>
      </c>
      <c r="J1667" s="11" t="str">
        <f t="shared" si="15"/>
        <v>1900-01</v>
      </c>
      <c r="K1667" s="11"/>
      <c r="L1667" s="11"/>
      <c r="M1667" s="36"/>
    </row>
    <row r="1668" spans="7:13" ht="15.75" customHeight="1" x14ac:dyDescent="0.2">
      <c r="G1668" s="34">
        <f>'Black (Cleaned)'!G1667</f>
        <v>44229.214502964882</v>
      </c>
      <c r="H1668" s="27">
        <f>'Black (Cleaned)'!Q1667</f>
        <v>3408</v>
      </c>
      <c r="I1668" s="11" t="str">
        <f t="shared" si="14"/>
        <v>2021-02</v>
      </c>
      <c r="J1668" s="11" t="str">
        <f t="shared" si="15"/>
        <v>1900-01</v>
      </c>
      <c r="K1668" s="11"/>
      <c r="L1668" s="11"/>
      <c r="M1668" s="36"/>
    </row>
    <row r="1669" spans="7:13" ht="15.75" customHeight="1" x14ac:dyDescent="0.2">
      <c r="G1669" s="34">
        <f>'Black (Cleaned)'!G1668</f>
        <v>44228.625729280713</v>
      </c>
      <c r="H1669" s="27">
        <f>'Black (Cleaned)'!Q1668</f>
        <v>3898</v>
      </c>
      <c r="I1669" s="11" t="str">
        <f t="shared" si="14"/>
        <v>2021-02</v>
      </c>
      <c r="J1669" s="11" t="str">
        <f t="shared" si="15"/>
        <v>1900-01</v>
      </c>
      <c r="K1669" s="11"/>
      <c r="L1669" s="11"/>
      <c r="M1669" s="36"/>
    </row>
    <row r="1670" spans="7:13" ht="15.75" customHeight="1" x14ac:dyDescent="0.2">
      <c r="G1670" s="34">
        <f>'Black (Cleaned)'!G1669</f>
        <v>44228.051805086929</v>
      </c>
      <c r="H1670" s="27">
        <f>'Black (Cleaned)'!Q1669</f>
        <v>3796</v>
      </c>
      <c r="I1670" s="11" t="str">
        <f t="shared" si="14"/>
        <v>2021-02</v>
      </c>
      <c r="J1670" s="11" t="str">
        <f t="shared" si="15"/>
        <v>1900-01</v>
      </c>
      <c r="K1670" s="11"/>
      <c r="L1670" s="11"/>
      <c r="M1670" s="36"/>
    </row>
    <row r="1671" spans="7:13" ht="15.75" customHeight="1" x14ac:dyDescent="0.2">
      <c r="G1671" s="34">
        <f>'Black (Cleaned)'!G1670</f>
        <v>44225.796033280443</v>
      </c>
      <c r="H1671" s="27">
        <f>'Black (Cleaned)'!Q1670</f>
        <v>3546</v>
      </c>
      <c r="I1671" s="11" t="str">
        <f t="shared" si="14"/>
        <v>2021-01</v>
      </c>
      <c r="J1671" s="11" t="str">
        <f t="shared" si="15"/>
        <v>1900-01</v>
      </c>
      <c r="K1671" s="11"/>
      <c r="L1671" s="11"/>
      <c r="M1671" s="36"/>
    </row>
    <row r="1672" spans="7:13" ht="15.75" customHeight="1" x14ac:dyDescent="0.2">
      <c r="G1672" s="34">
        <f>'Black (Cleaned)'!G1671</f>
        <v>44225.259562607978</v>
      </c>
      <c r="H1672" s="27">
        <f>'Black (Cleaned)'!Q1671</f>
        <v>3562</v>
      </c>
      <c r="I1672" s="11" t="str">
        <f t="shared" si="14"/>
        <v>2021-01</v>
      </c>
      <c r="J1672" s="11" t="str">
        <f t="shared" si="15"/>
        <v>1900-01</v>
      </c>
      <c r="K1672" s="11"/>
      <c r="L1672" s="11"/>
      <c r="M1672" s="36"/>
    </row>
    <row r="1673" spans="7:13" ht="15.75" customHeight="1" x14ac:dyDescent="0.2">
      <c r="G1673" s="34">
        <f>'Black (Cleaned)'!G1672</f>
        <v>44224.648622015164</v>
      </c>
      <c r="H1673" s="27">
        <f>'Black (Cleaned)'!Q1672</f>
        <v>3942</v>
      </c>
      <c r="I1673" s="11" t="str">
        <f t="shared" si="14"/>
        <v>2021-01</v>
      </c>
      <c r="J1673" s="11" t="str">
        <f t="shared" si="15"/>
        <v>1900-01</v>
      </c>
      <c r="K1673" s="11"/>
      <c r="L1673" s="11"/>
      <c r="M1673" s="36"/>
    </row>
    <row r="1674" spans="7:13" ht="15.75" customHeight="1" x14ac:dyDescent="0.2">
      <c r="G1674" s="34">
        <f>'Black (Cleaned)'!G1673</f>
        <v>44224.107433969148</v>
      </c>
      <c r="H1674" s="27">
        <f>'Black (Cleaned)'!Q1673</f>
        <v>4025</v>
      </c>
      <c r="I1674" s="11" t="str">
        <f t="shared" si="14"/>
        <v>2021-01</v>
      </c>
      <c r="J1674" s="11" t="str">
        <f t="shared" si="15"/>
        <v>1900-01</v>
      </c>
      <c r="K1674" s="11"/>
      <c r="L1674" s="11"/>
      <c r="M1674" s="36"/>
    </row>
    <row r="1675" spans="7:13" ht="15.75" customHeight="1" x14ac:dyDescent="0.2">
      <c r="G1675" s="34">
        <f>'Black (Cleaned)'!G1674</f>
        <v>44223.495205003295</v>
      </c>
      <c r="H1675" s="27">
        <f>'Black (Cleaned)'!Q1674</f>
        <v>3479</v>
      </c>
      <c r="I1675" s="11" t="str">
        <f t="shared" si="14"/>
        <v>2021-01</v>
      </c>
      <c r="J1675" s="11" t="str">
        <f t="shared" si="15"/>
        <v>1900-01</v>
      </c>
      <c r="K1675" s="11"/>
      <c r="L1675" s="11"/>
      <c r="M1675" s="36"/>
    </row>
    <row r="1676" spans="7:13" ht="15.75" customHeight="1" x14ac:dyDescent="0.2">
      <c r="G1676" s="34">
        <f>'Black (Cleaned)'!G1675</f>
        <v>44222.895535450545</v>
      </c>
      <c r="H1676" s="27">
        <f>'Black (Cleaned)'!Q1675</f>
        <v>3638</v>
      </c>
      <c r="I1676" s="11" t="str">
        <f t="shared" si="14"/>
        <v>2021-01</v>
      </c>
      <c r="J1676" s="11" t="str">
        <f t="shared" si="15"/>
        <v>1900-01</v>
      </c>
      <c r="K1676" s="11"/>
      <c r="L1676" s="11"/>
      <c r="M1676" s="36"/>
    </row>
    <row r="1677" spans="7:13" ht="15.75" customHeight="1" x14ac:dyDescent="0.2">
      <c r="G1677" s="34">
        <f>'Black (Cleaned)'!G1676</f>
        <v>44222.339067688859</v>
      </c>
      <c r="H1677" s="27">
        <f>'Black (Cleaned)'!Q1676</f>
        <v>4187</v>
      </c>
      <c r="I1677" s="11" t="str">
        <f t="shared" si="14"/>
        <v>2021-01</v>
      </c>
      <c r="J1677" s="11" t="str">
        <f t="shared" si="15"/>
        <v>1900-01</v>
      </c>
      <c r="K1677" s="11"/>
      <c r="L1677" s="11"/>
      <c r="M1677" s="36"/>
    </row>
    <row r="1678" spans="7:13" ht="15.75" customHeight="1" x14ac:dyDescent="0.2">
      <c r="G1678" s="34">
        <f>'Black (Cleaned)'!G1677</f>
        <v>44221.729971849003</v>
      </c>
      <c r="H1678" s="27">
        <f>'Black (Cleaned)'!Q1677</f>
        <v>3899</v>
      </c>
      <c r="I1678" s="11" t="str">
        <f t="shared" si="14"/>
        <v>2021-01</v>
      </c>
      <c r="J1678" s="11" t="str">
        <f t="shared" si="15"/>
        <v>1900-01</v>
      </c>
      <c r="K1678" s="11"/>
      <c r="L1678" s="11"/>
      <c r="M1678" s="36"/>
    </row>
    <row r="1679" spans="7:13" ht="15.75" customHeight="1" x14ac:dyDescent="0.2">
      <c r="G1679" s="34">
        <f>'Black (Cleaned)'!G1678</f>
        <v>44221.162254555296</v>
      </c>
      <c r="H1679" s="27">
        <f>'Black (Cleaned)'!Q1678</f>
        <v>3611</v>
      </c>
      <c r="I1679" s="11" t="str">
        <f t="shared" si="14"/>
        <v>2021-01</v>
      </c>
      <c r="J1679" s="11" t="str">
        <f t="shared" si="15"/>
        <v>1900-01</v>
      </c>
      <c r="K1679" s="11"/>
      <c r="L1679" s="11"/>
      <c r="M1679" s="36"/>
    </row>
    <row r="1680" spans="7:13" ht="15.75" customHeight="1" x14ac:dyDescent="0.2">
      <c r="G1680" s="34">
        <f>'Black (Cleaned)'!G1679</f>
        <v>44218.858092856281</v>
      </c>
      <c r="H1680" s="27">
        <f>'Black (Cleaned)'!Q1679</f>
        <v>4195</v>
      </c>
      <c r="I1680" s="11" t="str">
        <f t="shared" si="14"/>
        <v>2021-01</v>
      </c>
      <c r="J1680" s="11" t="str">
        <f t="shared" si="15"/>
        <v>1900-01</v>
      </c>
      <c r="K1680" s="11"/>
      <c r="L1680" s="11"/>
      <c r="M1680" s="36"/>
    </row>
    <row r="1681" spans="7:13" ht="15.75" customHeight="1" x14ac:dyDescent="0.2">
      <c r="G1681" s="34">
        <f>'Black (Cleaned)'!G1680</f>
        <v>44218.307684145148</v>
      </c>
      <c r="H1681" s="27">
        <f>'Black (Cleaned)'!Q1680</f>
        <v>3981</v>
      </c>
      <c r="I1681" s="11" t="str">
        <f t="shared" si="14"/>
        <v>2021-01</v>
      </c>
      <c r="J1681" s="11" t="str">
        <f t="shared" si="15"/>
        <v>1900-01</v>
      </c>
      <c r="K1681" s="11"/>
      <c r="L1681" s="11"/>
      <c r="M1681" s="36"/>
    </row>
    <row r="1682" spans="7:13" ht="15.75" customHeight="1" x14ac:dyDescent="0.2">
      <c r="G1682" s="34">
        <f>'Black (Cleaned)'!G1681</f>
        <v>44217.754747694133</v>
      </c>
      <c r="H1682" s="27">
        <f>'Black (Cleaned)'!Q1681</f>
        <v>3882</v>
      </c>
      <c r="I1682" s="11" t="str">
        <f t="shared" si="14"/>
        <v>2021-01</v>
      </c>
      <c r="J1682" s="11" t="str">
        <f t="shared" si="15"/>
        <v>1900-01</v>
      </c>
      <c r="K1682" s="11"/>
      <c r="L1682" s="11"/>
      <c r="M1682" s="36"/>
    </row>
    <row r="1683" spans="7:13" ht="15.75" customHeight="1" x14ac:dyDescent="0.2">
      <c r="G1683" s="34">
        <f>'Black (Cleaned)'!G1682</f>
        <v>44217.14725040667</v>
      </c>
      <c r="H1683" s="27">
        <f>'Black (Cleaned)'!Q1682</f>
        <v>3569</v>
      </c>
      <c r="I1683" s="11" t="str">
        <f t="shared" si="14"/>
        <v>2021-01</v>
      </c>
      <c r="J1683" s="11" t="str">
        <f t="shared" si="15"/>
        <v>1900-01</v>
      </c>
      <c r="K1683" s="11"/>
      <c r="L1683" s="11"/>
      <c r="M1683" s="36"/>
    </row>
    <row r="1684" spans="7:13" ht="15.75" customHeight="1" x14ac:dyDescent="0.2">
      <c r="G1684" s="34">
        <f>'Black (Cleaned)'!G1683</f>
        <v>44216.60406787508</v>
      </c>
      <c r="H1684" s="27">
        <f>'Black (Cleaned)'!Q1683</f>
        <v>4336</v>
      </c>
      <c r="I1684" s="11" t="str">
        <f t="shared" si="14"/>
        <v>2021-01</v>
      </c>
      <c r="J1684" s="11" t="str">
        <f t="shared" si="15"/>
        <v>1900-01</v>
      </c>
      <c r="K1684" s="11"/>
      <c r="L1684" s="11"/>
      <c r="M1684" s="36"/>
    </row>
    <row r="1685" spans="7:13" ht="15.75" customHeight="1" x14ac:dyDescent="0.2">
      <c r="G1685" s="34">
        <f>'Black (Cleaned)'!G1684</f>
        <v>44216.011659922646</v>
      </c>
      <c r="H1685" s="27">
        <f>'Black (Cleaned)'!Q1684</f>
        <v>3647</v>
      </c>
      <c r="I1685" s="11" t="str">
        <f t="shared" si="14"/>
        <v>2021-01</v>
      </c>
      <c r="J1685" s="11" t="str">
        <f t="shared" si="15"/>
        <v>1900-01</v>
      </c>
      <c r="K1685" s="11"/>
      <c r="L1685" s="11"/>
      <c r="M1685" s="36"/>
    </row>
    <row r="1686" spans="7:13" ht="15.75" customHeight="1" x14ac:dyDescent="0.2">
      <c r="G1686" s="34">
        <f>'Black (Cleaned)'!G1685</f>
        <v>44215.397628129947</v>
      </c>
      <c r="H1686" s="27">
        <f>'Black (Cleaned)'!Q1685</f>
        <v>3812</v>
      </c>
      <c r="I1686" s="11" t="str">
        <f t="shared" si="14"/>
        <v>2021-01</v>
      </c>
      <c r="J1686" s="11" t="str">
        <f t="shared" si="15"/>
        <v>1900-01</v>
      </c>
      <c r="K1686" s="11"/>
      <c r="L1686" s="11"/>
      <c r="M1686" s="36"/>
    </row>
    <row r="1687" spans="7:13" ht="15.75" customHeight="1" x14ac:dyDescent="0.2">
      <c r="G1687" s="34">
        <f>'Black (Cleaned)'!G1686</f>
        <v>44214.846355241083</v>
      </c>
      <c r="H1687" s="27">
        <f>'Black (Cleaned)'!Q1686</f>
        <v>4099</v>
      </c>
      <c r="I1687" s="11" t="str">
        <f t="shared" si="14"/>
        <v>2021-01</v>
      </c>
      <c r="J1687" s="11" t="str">
        <f t="shared" si="15"/>
        <v>1900-01</v>
      </c>
      <c r="K1687" s="11"/>
      <c r="L1687" s="11"/>
      <c r="M1687" s="36"/>
    </row>
    <row r="1688" spans="7:13" ht="15.75" customHeight="1" x14ac:dyDescent="0.2">
      <c r="G1688" s="34">
        <f>'Black (Cleaned)'!G1687</f>
        <v>44214.27820779648</v>
      </c>
      <c r="H1688" s="27">
        <f>'Black (Cleaned)'!Q1687</f>
        <v>3559</v>
      </c>
      <c r="I1688" s="11" t="str">
        <f t="shared" si="14"/>
        <v>2021-01</v>
      </c>
      <c r="J1688" s="11" t="str">
        <f t="shared" si="15"/>
        <v>1900-01</v>
      </c>
      <c r="K1688" s="11"/>
      <c r="L1688" s="11"/>
      <c r="M1688" s="36"/>
    </row>
    <row r="1689" spans="7:13" ht="15.75" customHeight="1" x14ac:dyDescent="0.2">
      <c r="G1689" s="34">
        <f>'Black (Cleaned)'!G1688</f>
        <v>44211.961518074786</v>
      </c>
      <c r="H1689" s="27">
        <f>'Black (Cleaned)'!Q1688</f>
        <v>4397</v>
      </c>
      <c r="I1689" s="11" t="str">
        <f t="shared" si="14"/>
        <v>2021-01</v>
      </c>
      <c r="J1689" s="11" t="str">
        <f t="shared" si="15"/>
        <v>1900-01</v>
      </c>
      <c r="K1689" s="11"/>
      <c r="L1689" s="11"/>
      <c r="M1689" s="36"/>
    </row>
    <row r="1690" spans="7:13" ht="15.75" customHeight="1" x14ac:dyDescent="0.2">
      <c r="G1690" s="34">
        <f>'Black (Cleaned)'!G1689</f>
        <v>44211.377591288008</v>
      </c>
      <c r="H1690" s="27">
        <f>'Black (Cleaned)'!Q1689</f>
        <v>4030</v>
      </c>
      <c r="I1690" s="11" t="str">
        <f t="shared" si="14"/>
        <v>2021-01</v>
      </c>
      <c r="J1690" s="11" t="str">
        <f t="shared" si="15"/>
        <v>1900-01</v>
      </c>
      <c r="K1690" s="11"/>
      <c r="L1690" s="11"/>
      <c r="M1690" s="36"/>
    </row>
    <row r="1691" spans="7:13" ht="15.75" customHeight="1" x14ac:dyDescent="0.2">
      <c r="G1691" s="34">
        <f>'Black (Cleaned)'!G1690</f>
        <v>44210.819948945231</v>
      </c>
      <c r="H1691" s="27">
        <f>'Black (Cleaned)'!Q1690</f>
        <v>4237</v>
      </c>
      <c r="I1691" s="11" t="str">
        <f t="shared" si="14"/>
        <v>2021-01</v>
      </c>
      <c r="J1691" s="11" t="str">
        <f t="shared" si="15"/>
        <v>1900-01</v>
      </c>
      <c r="K1691" s="11"/>
      <c r="L1691" s="11"/>
      <c r="M1691" s="36"/>
    </row>
    <row r="1692" spans="7:13" ht="15.75" customHeight="1" x14ac:dyDescent="0.2">
      <c r="G1692" s="34">
        <f>'Black (Cleaned)'!G1691</f>
        <v>44210.265446564619</v>
      </c>
      <c r="H1692" s="27">
        <f>'Black (Cleaned)'!Q1691</f>
        <v>3561</v>
      </c>
      <c r="I1692" s="11" t="str">
        <f t="shared" si="14"/>
        <v>2021-01</v>
      </c>
      <c r="J1692" s="11" t="str">
        <f t="shared" si="15"/>
        <v>1900-01</v>
      </c>
      <c r="K1692" s="11"/>
      <c r="L1692" s="11"/>
      <c r="M1692" s="36"/>
    </row>
    <row r="1693" spans="7:13" ht="15.75" customHeight="1" x14ac:dyDescent="0.2">
      <c r="G1693" s="34">
        <f>'Black (Cleaned)'!G1692</f>
        <v>44209.662236411983</v>
      </c>
      <c r="H1693" s="27">
        <f>'Black (Cleaned)'!Q1692</f>
        <v>4248</v>
      </c>
      <c r="I1693" s="11" t="str">
        <f t="shared" si="14"/>
        <v>2021-01</v>
      </c>
      <c r="J1693" s="11" t="str">
        <f t="shared" si="15"/>
        <v>1900-01</v>
      </c>
      <c r="K1693" s="11"/>
      <c r="L1693" s="11"/>
      <c r="M1693" s="36"/>
    </row>
    <row r="1694" spans="7:13" ht="15.75" customHeight="1" x14ac:dyDescent="0.2">
      <c r="G1694" s="34">
        <f>'Black (Cleaned)'!G1693</f>
        <v>44209.124477984973</v>
      </c>
      <c r="H1694" s="27">
        <f>'Black (Cleaned)'!Q1693</f>
        <v>3896</v>
      </c>
      <c r="I1694" s="11" t="str">
        <f t="shared" si="14"/>
        <v>2021-01</v>
      </c>
      <c r="J1694" s="11" t="str">
        <f t="shared" si="15"/>
        <v>1900-01</v>
      </c>
      <c r="K1694" s="11"/>
      <c r="L1694" s="11"/>
      <c r="M1694" s="36"/>
    </row>
    <row r="1695" spans="7:13" ht="15.75" customHeight="1" x14ac:dyDescent="0.2">
      <c r="G1695" s="34">
        <f>'Black (Cleaned)'!G1694</f>
        <v>44208.548423288354</v>
      </c>
      <c r="H1695" s="27">
        <f>'Black (Cleaned)'!Q1694</f>
        <v>3916</v>
      </c>
      <c r="I1695" s="11" t="str">
        <f t="shared" si="14"/>
        <v>2021-01</v>
      </c>
      <c r="J1695" s="11" t="str">
        <f t="shared" si="15"/>
        <v>1900-01</v>
      </c>
      <c r="K1695" s="11"/>
      <c r="L1695" s="11"/>
      <c r="M1695" s="36"/>
    </row>
    <row r="1696" spans="7:13" ht="15.75" customHeight="1" x14ac:dyDescent="0.2">
      <c r="G1696" s="34">
        <f>'Black (Cleaned)'!G1695</f>
        <v>44208.002652923082</v>
      </c>
      <c r="H1696" s="27">
        <f>'Black (Cleaned)'!Q1695</f>
        <v>3565</v>
      </c>
      <c r="I1696" s="11" t="str">
        <f t="shared" si="14"/>
        <v>2021-01</v>
      </c>
      <c r="J1696" s="11" t="str">
        <f t="shared" si="15"/>
        <v>1900-01</v>
      </c>
      <c r="K1696" s="11"/>
      <c r="L1696" s="11"/>
      <c r="M1696" s="36"/>
    </row>
    <row r="1697" spans="7:13" ht="15.75" customHeight="1" x14ac:dyDescent="0.2">
      <c r="G1697" s="34">
        <f>'Black (Cleaned)'!G1696</f>
        <v>44207.416263341671</v>
      </c>
      <c r="H1697" s="27">
        <f>'Black (Cleaned)'!Q1696</f>
        <v>3596</v>
      </c>
      <c r="I1697" s="11" t="str">
        <f t="shared" si="14"/>
        <v>2021-01</v>
      </c>
      <c r="J1697" s="11" t="str">
        <f t="shared" si="15"/>
        <v>1900-01</v>
      </c>
      <c r="K1697" s="11"/>
      <c r="L1697" s="11"/>
      <c r="M1697" s="36"/>
    </row>
    <row r="1698" spans="7:13" ht="15.75" customHeight="1" x14ac:dyDescent="0.2">
      <c r="G1698" s="34">
        <f>'Black (Cleaned)'!G1697</f>
        <v>44204.554019866948</v>
      </c>
      <c r="H1698" s="27">
        <f>'Black (Cleaned)'!Q1697</f>
        <v>3210</v>
      </c>
      <c r="I1698" s="11" t="str">
        <f t="shared" si="14"/>
        <v>2021-01</v>
      </c>
      <c r="J1698" s="11" t="str">
        <f t="shared" si="15"/>
        <v>1900-01</v>
      </c>
      <c r="K1698" s="11"/>
      <c r="L1698" s="11"/>
      <c r="M1698" s="36"/>
    </row>
    <row r="1699" spans="7:13" ht="15.75" customHeight="1" x14ac:dyDescent="0.2">
      <c r="G1699" s="34">
        <f>'Black (Cleaned)'!G1698</f>
        <v>44203.969699682857</v>
      </c>
      <c r="H1699" s="27">
        <f>'Black (Cleaned)'!Q1698</f>
        <v>2732</v>
      </c>
      <c r="I1699" s="11" t="str">
        <f t="shared" si="14"/>
        <v>2021-01</v>
      </c>
      <c r="J1699" s="11" t="str">
        <f t="shared" si="15"/>
        <v>1900-01</v>
      </c>
      <c r="K1699" s="11"/>
      <c r="L1699" s="11"/>
      <c r="M1699" s="36"/>
    </row>
    <row r="1700" spans="7:13" ht="15.75" customHeight="1" x14ac:dyDescent="0.2">
      <c r="G1700" s="34">
        <f>'Black (Cleaned)'!G1699</f>
        <v>44203.384149169804</v>
      </c>
      <c r="H1700" s="27">
        <f>'Black (Cleaned)'!Q1699</f>
        <v>2728</v>
      </c>
      <c r="I1700" s="11" t="str">
        <f t="shared" si="14"/>
        <v>2021-01</v>
      </c>
      <c r="J1700" s="11" t="str">
        <f t="shared" si="15"/>
        <v>1900-01</v>
      </c>
      <c r="K1700" s="11"/>
      <c r="L1700" s="11"/>
      <c r="M1700" s="36"/>
    </row>
    <row r="1701" spans="7:13" ht="15.75" customHeight="1" x14ac:dyDescent="0.2">
      <c r="G1701" s="34">
        <f>'Black (Cleaned)'!G1700</f>
        <v>44202.79542002175</v>
      </c>
      <c r="H1701" s="27">
        <f>'Black (Cleaned)'!Q1700</f>
        <v>3216</v>
      </c>
      <c r="I1701" s="11" t="str">
        <f t="shared" si="14"/>
        <v>2021-01</v>
      </c>
      <c r="J1701" s="11" t="str">
        <f t="shared" si="15"/>
        <v>1900-01</v>
      </c>
      <c r="K1701" s="11"/>
      <c r="L1701" s="11"/>
      <c r="M1701" s="36"/>
    </row>
    <row r="1702" spans="7:13" ht="15.75" customHeight="1" x14ac:dyDescent="0.2">
      <c r="G1702" s="34">
        <f>'Black (Cleaned)'!G1701</f>
        <v>44202.246813394617</v>
      </c>
      <c r="H1702" s="27">
        <f>'Black (Cleaned)'!Q1701</f>
        <v>2547</v>
      </c>
      <c r="I1702" s="11" t="str">
        <f t="shared" si="14"/>
        <v>2021-01</v>
      </c>
      <c r="J1702" s="11" t="str">
        <f t="shared" si="15"/>
        <v>1900-01</v>
      </c>
      <c r="K1702" s="11"/>
      <c r="L1702" s="11"/>
      <c r="M1702" s="36"/>
    </row>
    <row r="1703" spans="7:13" ht="15.75" customHeight="1" x14ac:dyDescent="0.2">
      <c r="G1703" s="34">
        <f>'Black (Cleaned)'!G1702</f>
        <v>44201.702873889175</v>
      </c>
      <c r="H1703" s="27">
        <f>'Black (Cleaned)'!Q1702</f>
        <v>2566</v>
      </c>
      <c r="I1703" s="11" t="str">
        <f t="shared" si="14"/>
        <v>2021-01</v>
      </c>
      <c r="J1703" s="11" t="str">
        <f t="shared" si="15"/>
        <v>1900-01</v>
      </c>
      <c r="K1703" s="11"/>
      <c r="L1703" s="11"/>
      <c r="M1703" s="36"/>
    </row>
    <row r="1704" spans="7:13" ht="15.75" customHeight="1" x14ac:dyDescent="0.2">
      <c r="G1704" s="34">
        <f>'Black (Cleaned)'!G1703</f>
        <v>44201.168004105566</v>
      </c>
      <c r="H1704" s="27">
        <f>'Black (Cleaned)'!Q1703</f>
        <v>2853</v>
      </c>
      <c r="I1704" s="11" t="str">
        <f t="shared" si="14"/>
        <v>2021-01</v>
      </c>
      <c r="J1704" s="11" t="str">
        <f t="shared" si="15"/>
        <v>1900-01</v>
      </c>
      <c r="K1704" s="11"/>
      <c r="L1704" s="11"/>
      <c r="M1704" s="36"/>
    </row>
    <row r="1705" spans="7:13" ht="15.75" customHeight="1" x14ac:dyDescent="0.2">
      <c r="G1705" s="34">
        <f>'Black (Cleaned)'!G1704</f>
        <v>44200.561446804328</v>
      </c>
      <c r="H1705" s="27">
        <f>'Black (Cleaned)'!Q1704</f>
        <v>2619</v>
      </c>
      <c r="I1705" s="11" t="str">
        <f t="shared" si="14"/>
        <v>2021-01</v>
      </c>
      <c r="J1705" s="11" t="str">
        <f t="shared" si="15"/>
        <v>1900-01</v>
      </c>
      <c r="K1705" s="11"/>
      <c r="L1705" s="11"/>
      <c r="M1705" s="36"/>
    </row>
    <row r="1706" spans="7:13" ht="15.75" customHeight="1" x14ac:dyDescent="0.2">
      <c r="G1706" s="34">
        <f>'Black (Cleaned)'!G1705</f>
        <v>44197.808085779754</v>
      </c>
      <c r="H1706" s="27">
        <f>'Black (Cleaned)'!Q1705</f>
        <v>2260</v>
      </c>
      <c r="I1706" s="11" t="str">
        <f t="shared" si="14"/>
        <v>2021-01</v>
      </c>
      <c r="J1706" s="11" t="str">
        <f t="shared" si="15"/>
        <v>1900-01</v>
      </c>
      <c r="K1706" s="11"/>
      <c r="L1706" s="11"/>
      <c r="M1706" s="36"/>
    </row>
    <row r="1707" spans="7:13" ht="15.75" customHeight="1" x14ac:dyDescent="0.2">
      <c r="G1707" s="34">
        <f>'Black (Cleaned)'!G1706</f>
        <v>44197.260737149983</v>
      </c>
      <c r="H1707" s="27">
        <f>'Black (Cleaned)'!Q1706</f>
        <v>2128</v>
      </c>
      <c r="I1707" s="11" t="str">
        <f t="shared" si="14"/>
        <v>2021-01</v>
      </c>
      <c r="J1707" s="11" t="str">
        <f t="shared" si="15"/>
        <v>1900-01</v>
      </c>
      <c r="K1707" s="11"/>
      <c r="L1707" s="11"/>
      <c r="M1707" s="36"/>
    </row>
    <row r="1708" spans="7:13" ht="15.75" customHeight="1" x14ac:dyDescent="0.2">
      <c r="G1708" s="34"/>
      <c r="H1708" s="27"/>
      <c r="I1708" s="11"/>
      <c r="J1708" s="11"/>
      <c r="K1708" s="11"/>
      <c r="L1708" s="11"/>
      <c r="M1708" s="36"/>
    </row>
    <row r="1709" spans="7:13" ht="15.75" customHeight="1" x14ac:dyDescent="0.2">
      <c r="G1709" s="34"/>
      <c r="H1709" s="27"/>
      <c r="I1709" s="11"/>
      <c r="J1709" s="11"/>
      <c r="K1709" s="11"/>
      <c r="L1709" s="11"/>
      <c r="M1709" s="36"/>
    </row>
    <row r="1710" spans="7:13" ht="15.75" customHeight="1" x14ac:dyDescent="0.2">
      <c r="G1710" s="34"/>
      <c r="H1710" s="27"/>
      <c r="I1710" s="11"/>
      <c r="J1710" s="11"/>
      <c r="K1710" s="11"/>
      <c r="L1710" s="11"/>
      <c r="M1710" s="36"/>
    </row>
    <row r="1711" spans="7:13" ht="15.75" customHeight="1" x14ac:dyDescent="0.2">
      <c r="G1711" s="34"/>
      <c r="H1711" s="27"/>
      <c r="I1711" s="11"/>
      <c r="J1711" s="11"/>
      <c r="K1711" s="11"/>
      <c r="L1711" s="11"/>
      <c r="M1711" s="36"/>
    </row>
    <row r="1712" spans="7:13" ht="15.75" customHeight="1" x14ac:dyDescent="0.2">
      <c r="G1712" s="34"/>
      <c r="H1712" s="27"/>
      <c r="I1712" s="11"/>
      <c r="J1712" s="11"/>
      <c r="K1712" s="11"/>
      <c r="L1712" s="11"/>
      <c r="M1712" s="36"/>
    </row>
    <row r="1713" spans="7:13" ht="15.75" customHeight="1" x14ac:dyDescent="0.2">
      <c r="G1713" s="34"/>
      <c r="H1713" s="27"/>
      <c r="I1713" s="11"/>
      <c r="J1713" s="11"/>
      <c r="K1713" s="11"/>
      <c r="L1713" s="11"/>
      <c r="M1713" s="36"/>
    </row>
    <row r="1714" spans="7:13" ht="15.75" customHeight="1" x14ac:dyDescent="0.2">
      <c r="G1714" s="34"/>
      <c r="H1714" s="27"/>
      <c r="I1714" s="11"/>
      <c r="J1714" s="11"/>
      <c r="K1714" s="11"/>
      <c r="L1714" s="11"/>
      <c r="M1714" s="36"/>
    </row>
    <row r="1715" spans="7:13" ht="15.75" customHeight="1" x14ac:dyDescent="0.2">
      <c r="G1715" s="34"/>
      <c r="H1715" s="27"/>
      <c r="I1715" s="11"/>
      <c r="J1715" s="11"/>
      <c r="K1715" s="11"/>
      <c r="L1715" s="11"/>
      <c r="M1715" s="36"/>
    </row>
    <row r="1716" spans="7:13" ht="15.75" customHeight="1" x14ac:dyDescent="0.2">
      <c r="G1716" s="34"/>
      <c r="H1716" s="27"/>
      <c r="I1716" s="11"/>
      <c r="J1716" s="11"/>
      <c r="K1716" s="11"/>
      <c r="L1716" s="11"/>
      <c r="M1716" s="36"/>
    </row>
    <row r="1717" spans="7:13" ht="15.75" customHeight="1" x14ac:dyDescent="0.2">
      <c r="G1717" s="34"/>
      <c r="H1717" s="27"/>
      <c r="I1717" s="11"/>
      <c r="J1717" s="11"/>
      <c r="K1717" s="11"/>
      <c r="L1717" s="11"/>
      <c r="M1717" s="36"/>
    </row>
    <row r="1718" spans="7:13" ht="15.75" customHeight="1" x14ac:dyDescent="0.2">
      <c r="G1718" s="34"/>
      <c r="H1718" s="27"/>
      <c r="I1718" s="11"/>
      <c r="J1718" s="11"/>
      <c r="K1718" s="11"/>
      <c r="L1718" s="11"/>
      <c r="M1718" s="36"/>
    </row>
    <row r="1719" spans="7:13" ht="15.75" customHeight="1" x14ac:dyDescent="0.2">
      <c r="G1719" s="34"/>
      <c r="H1719" s="27"/>
      <c r="I1719" s="11"/>
      <c r="J1719" s="11"/>
      <c r="K1719" s="11"/>
      <c r="L1719" s="11"/>
      <c r="M1719" s="36"/>
    </row>
    <row r="1720" spans="7:13" ht="15.75" customHeight="1" x14ac:dyDescent="0.2">
      <c r="G1720" s="34"/>
      <c r="H1720" s="27"/>
      <c r="I1720" s="11"/>
      <c r="J1720" s="11"/>
      <c r="K1720" s="11"/>
      <c r="L1720" s="11"/>
      <c r="M1720" s="36"/>
    </row>
    <row r="1721" spans="7:13" ht="15.75" customHeight="1" x14ac:dyDescent="0.2">
      <c r="G1721" s="34"/>
      <c r="H1721" s="27"/>
      <c r="I1721" s="11"/>
      <c r="J1721" s="11"/>
      <c r="K1721" s="11"/>
      <c r="L1721" s="11"/>
      <c r="M1721" s="36"/>
    </row>
    <row r="1722" spans="7:13" ht="15.75" customHeight="1" x14ac:dyDescent="0.2">
      <c r="G1722" s="34"/>
      <c r="H1722" s="27"/>
      <c r="I1722" s="11"/>
      <c r="J1722" s="11"/>
      <c r="K1722" s="11"/>
      <c r="L1722" s="11"/>
      <c r="M1722" s="36"/>
    </row>
    <row r="1723" spans="7:13" ht="15.75" customHeight="1" x14ac:dyDescent="0.2">
      <c r="G1723" s="34"/>
      <c r="H1723" s="27"/>
      <c r="I1723" s="11"/>
      <c r="J1723" s="11"/>
      <c r="K1723" s="11"/>
      <c r="L1723" s="11"/>
      <c r="M1723" s="36"/>
    </row>
    <row r="1724" spans="7:13" ht="15.75" customHeight="1" x14ac:dyDescent="0.2">
      <c r="G1724" s="34"/>
      <c r="H1724" s="27"/>
      <c r="I1724" s="11"/>
      <c r="J1724" s="11"/>
      <c r="K1724" s="11"/>
      <c r="L1724" s="11"/>
      <c r="M1724" s="36"/>
    </row>
    <row r="1725" spans="7:13" ht="15.75" customHeight="1" x14ac:dyDescent="0.2">
      <c r="G1725" s="34"/>
      <c r="H1725" s="27"/>
      <c r="I1725" s="11"/>
      <c r="J1725" s="11"/>
      <c r="K1725" s="11"/>
      <c r="L1725" s="11"/>
      <c r="M1725" s="36"/>
    </row>
    <row r="1726" spans="7:13" ht="15.75" customHeight="1" x14ac:dyDescent="0.2">
      <c r="G1726" s="34"/>
      <c r="H1726" s="27"/>
      <c r="I1726" s="11"/>
      <c r="J1726" s="11"/>
      <c r="K1726" s="11"/>
      <c r="L1726" s="11"/>
      <c r="M1726" s="36"/>
    </row>
    <row r="1727" spans="7:13" ht="15.75" customHeight="1" x14ac:dyDescent="0.2">
      <c r="G1727" s="34"/>
      <c r="H1727" s="27"/>
      <c r="I1727" s="11"/>
      <c r="J1727" s="11"/>
      <c r="K1727" s="11"/>
      <c r="L1727" s="11"/>
      <c r="M1727" s="36"/>
    </row>
    <row r="1728" spans="7:13" ht="15.75" customHeight="1" x14ac:dyDescent="0.2">
      <c r="G1728" s="34"/>
      <c r="H1728" s="27"/>
      <c r="I1728" s="11"/>
      <c r="J1728" s="11"/>
      <c r="K1728" s="11"/>
      <c r="L1728" s="11"/>
      <c r="M1728" s="36"/>
    </row>
    <row r="1729" spans="7:13" ht="15.75" customHeight="1" x14ac:dyDescent="0.2">
      <c r="G1729" s="34"/>
      <c r="H1729" s="27"/>
      <c r="I1729" s="11"/>
      <c r="J1729" s="11"/>
      <c r="K1729" s="11"/>
      <c r="L1729" s="11"/>
      <c r="M1729" s="36"/>
    </row>
    <row r="1730" spans="7:13" ht="15.75" customHeight="1" x14ac:dyDescent="0.2">
      <c r="G1730" s="34"/>
      <c r="H1730" s="27"/>
      <c r="I1730" s="11"/>
      <c r="J1730" s="11"/>
      <c r="K1730" s="11"/>
      <c r="L1730" s="11"/>
      <c r="M1730" s="36"/>
    </row>
    <row r="1731" spans="7:13" ht="15.75" customHeight="1" x14ac:dyDescent="0.2">
      <c r="G1731" s="34"/>
      <c r="H1731" s="27"/>
      <c r="I1731" s="11"/>
      <c r="J1731" s="11"/>
      <c r="K1731" s="11"/>
      <c r="L1731" s="11"/>
      <c r="M1731" s="36"/>
    </row>
    <row r="1732" spans="7:13" ht="15.75" customHeight="1" x14ac:dyDescent="0.2">
      <c r="G1732" s="34"/>
      <c r="H1732" s="27"/>
      <c r="I1732" s="11"/>
      <c r="J1732" s="11"/>
      <c r="K1732" s="11"/>
      <c r="L1732" s="11"/>
      <c r="M1732" s="36"/>
    </row>
    <row r="1733" spans="7:13" ht="15.75" customHeight="1" x14ac:dyDescent="0.2">
      <c r="G1733" s="34"/>
      <c r="H1733" s="27"/>
      <c r="I1733" s="11"/>
      <c r="J1733" s="11"/>
      <c r="K1733" s="11"/>
      <c r="L1733" s="11"/>
      <c r="M1733" s="36"/>
    </row>
    <row r="1734" spans="7:13" ht="15.75" customHeight="1" x14ac:dyDescent="0.2">
      <c r="G1734" s="34"/>
      <c r="H1734" s="27"/>
      <c r="I1734" s="11"/>
      <c r="J1734" s="11"/>
      <c r="K1734" s="11"/>
      <c r="L1734" s="11"/>
      <c r="M1734" s="36"/>
    </row>
    <row r="1735" spans="7:13" ht="15.75" customHeight="1" x14ac:dyDescent="0.2">
      <c r="G1735" s="34"/>
      <c r="H1735" s="27"/>
      <c r="I1735" s="11"/>
      <c r="J1735" s="11"/>
      <c r="K1735" s="11"/>
      <c r="L1735" s="11"/>
      <c r="M1735" s="36"/>
    </row>
    <row r="1736" spans="7:13" ht="15.75" customHeight="1" x14ac:dyDescent="0.2">
      <c r="G1736" s="34"/>
      <c r="H1736" s="27"/>
      <c r="I1736" s="11"/>
      <c r="J1736" s="11"/>
      <c r="K1736" s="11"/>
      <c r="L1736" s="11"/>
      <c r="M1736" s="36"/>
    </row>
    <row r="1737" spans="7:13" ht="15.75" customHeight="1" x14ac:dyDescent="0.2">
      <c r="G1737" s="34"/>
      <c r="H1737" s="27"/>
      <c r="I1737" s="11"/>
      <c r="J1737" s="11"/>
      <c r="K1737" s="11"/>
      <c r="L1737" s="11"/>
      <c r="M1737" s="36"/>
    </row>
    <row r="1738" spans="7:13" ht="15.75" customHeight="1" x14ac:dyDescent="0.2">
      <c r="G1738" s="34"/>
      <c r="H1738" s="27"/>
      <c r="I1738" s="11"/>
      <c r="J1738" s="11"/>
      <c r="K1738" s="11"/>
      <c r="L1738" s="11"/>
      <c r="M1738" s="36"/>
    </row>
    <row r="1739" spans="7:13" ht="15.75" customHeight="1" x14ac:dyDescent="0.2">
      <c r="G1739" s="34"/>
      <c r="H1739" s="27"/>
      <c r="I1739" s="11"/>
      <c r="J1739" s="11"/>
      <c r="K1739" s="11"/>
      <c r="L1739" s="11"/>
      <c r="M1739" s="36"/>
    </row>
    <row r="1740" spans="7:13" ht="15.75" customHeight="1" x14ac:dyDescent="0.2">
      <c r="G1740" s="34"/>
      <c r="H1740" s="27"/>
      <c r="I1740" s="11"/>
      <c r="J1740" s="11"/>
      <c r="K1740" s="11"/>
      <c r="L1740" s="11"/>
      <c r="M1740" s="36"/>
    </row>
    <row r="1741" spans="7:13" ht="15.75" customHeight="1" x14ac:dyDescent="0.2">
      <c r="G1741" s="34"/>
      <c r="H1741" s="27"/>
      <c r="I1741" s="11"/>
      <c r="J1741" s="11"/>
      <c r="K1741" s="11"/>
      <c r="L1741" s="11"/>
      <c r="M1741" s="36"/>
    </row>
    <row r="1742" spans="7:13" ht="15.75" customHeight="1" x14ac:dyDescent="0.2">
      <c r="G1742" s="34"/>
      <c r="H1742" s="27"/>
      <c r="I1742" s="11"/>
      <c r="J1742" s="11"/>
      <c r="K1742" s="11"/>
      <c r="L1742" s="11"/>
      <c r="M1742" s="36"/>
    </row>
    <row r="1743" spans="7:13" ht="15.75" customHeight="1" x14ac:dyDescent="0.2">
      <c r="G1743" s="34"/>
      <c r="H1743" s="27"/>
      <c r="I1743" s="11"/>
      <c r="J1743" s="11"/>
      <c r="K1743" s="11"/>
      <c r="L1743" s="11"/>
      <c r="M1743" s="36"/>
    </row>
    <row r="1744" spans="7:13" ht="15.75" customHeight="1" x14ac:dyDescent="0.2">
      <c r="G1744" s="34"/>
      <c r="H1744" s="27"/>
      <c r="I1744" s="11"/>
      <c r="J1744" s="11"/>
      <c r="K1744" s="11"/>
      <c r="L1744" s="11"/>
      <c r="M1744" s="36"/>
    </row>
    <row r="1745" spans="7:13" ht="15.75" customHeight="1" x14ac:dyDescent="0.2">
      <c r="G1745" s="34"/>
      <c r="H1745" s="27"/>
      <c r="I1745" s="11"/>
      <c r="J1745" s="11"/>
      <c r="K1745" s="11"/>
      <c r="L1745" s="11"/>
      <c r="M1745" s="36"/>
    </row>
    <row r="1746" spans="7:13" ht="15.75" customHeight="1" x14ac:dyDescent="0.2">
      <c r="G1746" s="34"/>
      <c r="H1746" s="27"/>
      <c r="I1746" s="11"/>
      <c r="J1746" s="11"/>
      <c r="K1746" s="11"/>
      <c r="L1746" s="11"/>
      <c r="M1746" s="36"/>
    </row>
    <row r="1747" spans="7:13" ht="15.75" customHeight="1" x14ac:dyDescent="0.2">
      <c r="G1747" s="34"/>
      <c r="H1747" s="27"/>
      <c r="I1747" s="11"/>
      <c r="J1747" s="11"/>
      <c r="K1747" s="11"/>
      <c r="L1747" s="11"/>
      <c r="M1747" s="36"/>
    </row>
    <row r="1748" spans="7:13" ht="15.75" customHeight="1" x14ac:dyDescent="0.2">
      <c r="G1748" s="34"/>
      <c r="H1748" s="27"/>
      <c r="I1748" s="11"/>
      <c r="J1748" s="11"/>
      <c r="K1748" s="11"/>
      <c r="L1748" s="11"/>
      <c r="M1748" s="36"/>
    </row>
    <row r="1749" spans="7:13" ht="15.75" customHeight="1" x14ac:dyDescent="0.2">
      <c r="G1749" s="34"/>
      <c r="H1749" s="27"/>
      <c r="I1749" s="11"/>
      <c r="J1749" s="11"/>
      <c r="K1749" s="11"/>
      <c r="L1749" s="11"/>
      <c r="M1749" s="36"/>
    </row>
    <row r="1750" spans="7:13" ht="15.75" customHeight="1" x14ac:dyDescent="0.2">
      <c r="G1750" s="34"/>
      <c r="H1750" s="27"/>
      <c r="I1750" s="11"/>
      <c r="J1750" s="11"/>
      <c r="K1750" s="11"/>
      <c r="L1750" s="11"/>
      <c r="M1750" s="36"/>
    </row>
    <row r="1751" spans="7:13" ht="15.75" customHeight="1" x14ac:dyDescent="0.2">
      <c r="G1751" s="34"/>
      <c r="H1751" s="27"/>
      <c r="I1751" s="11"/>
      <c r="J1751" s="11"/>
      <c r="K1751" s="11"/>
      <c r="L1751" s="11"/>
      <c r="M1751" s="36"/>
    </row>
    <row r="1752" spans="7:13" ht="15.75" customHeight="1" x14ac:dyDescent="0.2">
      <c r="G1752" s="34"/>
      <c r="H1752" s="27"/>
      <c r="I1752" s="11"/>
      <c r="J1752" s="11"/>
      <c r="K1752" s="11"/>
      <c r="L1752" s="11"/>
      <c r="M1752" s="36"/>
    </row>
    <row r="1753" spans="7:13" ht="15.75" customHeight="1" x14ac:dyDescent="0.2">
      <c r="G1753" s="34"/>
      <c r="H1753" s="27"/>
      <c r="I1753" s="11"/>
      <c r="J1753" s="11"/>
      <c r="K1753" s="11"/>
      <c r="L1753" s="11"/>
      <c r="M1753" s="36"/>
    </row>
    <row r="1754" spans="7:13" ht="15.75" customHeight="1" x14ac:dyDescent="0.2">
      <c r="G1754" s="34"/>
      <c r="H1754" s="27"/>
      <c r="I1754" s="11"/>
      <c r="J1754" s="11"/>
      <c r="K1754" s="11"/>
      <c r="L1754" s="11"/>
      <c r="M1754" s="36"/>
    </row>
    <row r="1755" spans="7:13" ht="15.75" customHeight="1" x14ac:dyDescent="0.2">
      <c r="G1755" s="34"/>
      <c r="H1755" s="27"/>
      <c r="I1755" s="11"/>
      <c r="J1755" s="11"/>
      <c r="K1755" s="11"/>
      <c r="L1755" s="11"/>
      <c r="M1755" s="36"/>
    </row>
    <row r="1756" spans="7:13" ht="15.75" customHeight="1" x14ac:dyDescent="0.2">
      <c r="G1756" s="34"/>
      <c r="H1756" s="27"/>
      <c r="I1756" s="11"/>
      <c r="J1756" s="11"/>
      <c r="K1756" s="11"/>
      <c r="L1756" s="11"/>
      <c r="M1756" s="36"/>
    </row>
    <row r="1757" spans="7:13" ht="15.75" customHeight="1" x14ac:dyDescent="0.2">
      <c r="G1757" s="34"/>
      <c r="H1757" s="27"/>
      <c r="I1757" s="11"/>
      <c r="J1757" s="11"/>
      <c r="K1757" s="11"/>
      <c r="L1757" s="11"/>
      <c r="M1757" s="36"/>
    </row>
    <row r="1758" spans="7:13" ht="15.75" customHeight="1" x14ac:dyDescent="0.2">
      <c r="G1758" s="34"/>
      <c r="H1758" s="27"/>
      <c r="I1758" s="11"/>
      <c r="J1758" s="11"/>
      <c r="K1758" s="11"/>
      <c r="L1758" s="11"/>
      <c r="M1758" s="36"/>
    </row>
    <row r="1759" spans="7:13" ht="15.75" customHeight="1" x14ac:dyDescent="0.2">
      <c r="G1759" s="34"/>
      <c r="H1759" s="27"/>
      <c r="I1759" s="11"/>
      <c r="J1759" s="11"/>
      <c r="K1759" s="11"/>
      <c r="L1759" s="11"/>
      <c r="M1759" s="36"/>
    </row>
    <row r="1760" spans="7:13" ht="15.75" customHeight="1" x14ac:dyDescent="0.2">
      <c r="G1760" s="34"/>
      <c r="H1760" s="27"/>
      <c r="I1760" s="11"/>
      <c r="J1760" s="11"/>
      <c r="K1760" s="11"/>
      <c r="L1760" s="11"/>
      <c r="M1760" s="36"/>
    </row>
    <row r="1761" spans="7:13" ht="15.75" customHeight="1" x14ac:dyDescent="0.2">
      <c r="G1761" s="34"/>
      <c r="H1761" s="27"/>
      <c r="I1761" s="11"/>
      <c r="J1761" s="11"/>
      <c r="K1761" s="11"/>
      <c r="L1761" s="11"/>
      <c r="M1761" s="36"/>
    </row>
    <row r="1762" spans="7:13" ht="15.75" customHeight="1" x14ac:dyDescent="0.2">
      <c r="G1762" s="34"/>
      <c r="H1762" s="27"/>
      <c r="I1762" s="11"/>
      <c r="J1762" s="11"/>
      <c r="K1762" s="11"/>
      <c r="L1762" s="11"/>
      <c r="M1762" s="36"/>
    </row>
    <row r="1763" spans="7:13" ht="15.75" customHeight="1" x14ac:dyDescent="0.2">
      <c r="G1763" s="34"/>
      <c r="H1763" s="27"/>
      <c r="I1763" s="11"/>
      <c r="J1763" s="11"/>
      <c r="K1763" s="11"/>
      <c r="L1763" s="11"/>
      <c r="M1763" s="36"/>
    </row>
    <row r="1764" spans="7:13" ht="15.75" customHeight="1" x14ac:dyDescent="0.2">
      <c r="G1764" s="34"/>
      <c r="H1764" s="27"/>
      <c r="I1764" s="11"/>
      <c r="J1764" s="11"/>
      <c r="K1764" s="11"/>
      <c r="L1764" s="11"/>
      <c r="M1764" s="36"/>
    </row>
    <row r="1765" spans="7:13" ht="15.75" customHeight="1" x14ac:dyDescent="0.2">
      <c r="G1765" s="34"/>
      <c r="H1765" s="27"/>
      <c r="I1765" s="11"/>
      <c r="J1765" s="11"/>
      <c r="K1765" s="11"/>
      <c r="L1765" s="11"/>
      <c r="M1765" s="36"/>
    </row>
    <row r="1766" spans="7:13" ht="15.75" customHeight="1" x14ac:dyDescent="0.2">
      <c r="G1766" s="34"/>
      <c r="H1766" s="27"/>
      <c r="I1766" s="11"/>
      <c r="J1766" s="11"/>
      <c r="K1766" s="11"/>
      <c r="L1766" s="11"/>
      <c r="M1766" s="36"/>
    </row>
    <row r="1767" spans="7:13" ht="15.75" customHeight="1" x14ac:dyDescent="0.2">
      <c r="G1767" s="34"/>
      <c r="H1767" s="27"/>
      <c r="I1767" s="11"/>
      <c r="J1767" s="11"/>
      <c r="K1767" s="11"/>
      <c r="L1767" s="11"/>
      <c r="M1767" s="36"/>
    </row>
    <row r="1768" spans="7:13" ht="15.75" customHeight="1" x14ac:dyDescent="0.2">
      <c r="G1768" s="34"/>
      <c r="H1768" s="27"/>
      <c r="I1768" s="11"/>
      <c r="J1768" s="11"/>
      <c r="K1768" s="11"/>
      <c r="L1768" s="11"/>
      <c r="M1768" s="36"/>
    </row>
    <row r="1769" spans="7:13" ht="15.75" customHeight="1" x14ac:dyDescent="0.2">
      <c r="G1769" s="34"/>
      <c r="H1769" s="27"/>
      <c r="I1769" s="11"/>
      <c r="J1769" s="11"/>
      <c r="K1769" s="11"/>
      <c r="L1769" s="11"/>
      <c r="M1769" s="36"/>
    </row>
    <row r="1770" spans="7:13" ht="15.75" customHeight="1" x14ac:dyDescent="0.2">
      <c r="G1770" s="34"/>
      <c r="H1770" s="27"/>
      <c r="I1770" s="11"/>
      <c r="J1770" s="11"/>
      <c r="K1770" s="11"/>
      <c r="L1770" s="11"/>
      <c r="M1770" s="36"/>
    </row>
    <row r="1771" spans="7:13" ht="15.75" customHeight="1" x14ac:dyDescent="0.2">
      <c r="G1771" s="34"/>
      <c r="H1771" s="27"/>
      <c r="I1771" s="11"/>
      <c r="J1771" s="11"/>
      <c r="K1771" s="11"/>
      <c r="L1771" s="11"/>
      <c r="M1771" s="36"/>
    </row>
    <row r="1772" spans="7:13" ht="15.75" customHeight="1" x14ac:dyDescent="0.2">
      <c r="G1772" s="34"/>
      <c r="H1772" s="27"/>
      <c r="I1772" s="11"/>
      <c r="J1772" s="11"/>
      <c r="K1772" s="11"/>
      <c r="L1772" s="11"/>
      <c r="M1772" s="36"/>
    </row>
    <row r="1773" spans="7:13" ht="15.75" customHeight="1" x14ac:dyDescent="0.2">
      <c r="G1773" s="34"/>
      <c r="H1773" s="27"/>
      <c r="I1773" s="11"/>
      <c r="J1773" s="11"/>
      <c r="K1773" s="11"/>
      <c r="L1773" s="11"/>
      <c r="M1773" s="36"/>
    </row>
    <row r="1774" spans="7:13" ht="15.75" customHeight="1" x14ac:dyDescent="0.2">
      <c r="G1774" s="34"/>
      <c r="H1774" s="27"/>
      <c r="I1774" s="11"/>
      <c r="J1774" s="11"/>
      <c r="K1774" s="11"/>
      <c r="L1774" s="11"/>
      <c r="M1774" s="36"/>
    </row>
    <row r="1775" spans="7:13" ht="15.75" customHeight="1" x14ac:dyDescent="0.2">
      <c r="G1775" s="34"/>
      <c r="H1775" s="27"/>
      <c r="I1775" s="11"/>
      <c r="J1775" s="11"/>
      <c r="K1775" s="11"/>
      <c r="L1775" s="11"/>
      <c r="M1775" s="36"/>
    </row>
    <row r="1776" spans="7:13" ht="15.75" customHeight="1" x14ac:dyDescent="0.2">
      <c r="G1776" s="34"/>
      <c r="H1776" s="27"/>
      <c r="I1776" s="11"/>
      <c r="J1776" s="11"/>
      <c r="K1776" s="11"/>
      <c r="L1776" s="11"/>
      <c r="M1776" s="36"/>
    </row>
    <row r="1777" spans="7:13" ht="15.75" customHeight="1" x14ac:dyDescent="0.2">
      <c r="G1777" s="34"/>
      <c r="H1777" s="27"/>
      <c r="I1777" s="11"/>
      <c r="J1777" s="11"/>
      <c r="K1777" s="11"/>
      <c r="L1777" s="11"/>
      <c r="M1777" s="36"/>
    </row>
    <row r="1778" spans="7:13" ht="15.75" customHeight="1" x14ac:dyDescent="0.2">
      <c r="G1778" s="34"/>
      <c r="H1778" s="27"/>
      <c r="I1778" s="11"/>
      <c r="J1778" s="11"/>
      <c r="K1778" s="11"/>
      <c r="L1778" s="11"/>
      <c r="M1778" s="36"/>
    </row>
    <row r="1779" spans="7:13" ht="15.75" customHeight="1" x14ac:dyDescent="0.2">
      <c r="G1779" s="34"/>
      <c r="H1779" s="27"/>
      <c r="I1779" s="11"/>
      <c r="J1779" s="11"/>
      <c r="K1779" s="11"/>
      <c r="L1779" s="11"/>
      <c r="M1779" s="36"/>
    </row>
    <row r="1780" spans="7:13" ht="15.75" customHeight="1" x14ac:dyDescent="0.2">
      <c r="G1780" s="34"/>
      <c r="H1780" s="27"/>
      <c r="I1780" s="11"/>
      <c r="J1780" s="11"/>
      <c r="K1780" s="11"/>
      <c r="L1780" s="11"/>
      <c r="M1780" s="36"/>
    </row>
    <row r="1781" spans="7:13" ht="15.75" customHeight="1" x14ac:dyDescent="0.2">
      <c r="G1781" s="34"/>
      <c r="H1781" s="27"/>
      <c r="I1781" s="11"/>
      <c r="J1781" s="11"/>
      <c r="K1781" s="11"/>
      <c r="L1781" s="11"/>
      <c r="M1781" s="36"/>
    </row>
    <row r="1782" spans="7:13" ht="15.75" customHeight="1" x14ac:dyDescent="0.2">
      <c r="G1782" s="34"/>
      <c r="H1782" s="27"/>
      <c r="I1782" s="11"/>
      <c r="J1782" s="11"/>
      <c r="K1782" s="11"/>
      <c r="L1782" s="11"/>
      <c r="M1782" s="36"/>
    </row>
    <row r="1783" spans="7:13" ht="15.75" customHeight="1" x14ac:dyDescent="0.2">
      <c r="G1783" s="34"/>
      <c r="H1783" s="27"/>
      <c r="I1783" s="11"/>
      <c r="J1783" s="11"/>
      <c r="K1783" s="11"/>
      <c r="L1783" s="11"/>
      <c r="M1783" s="36"/>
    </row>
    <row r="1784" spans="7:13" ht="15.75" customHeight="1" x14ac:dyDescent="0.2">
      <c r="G1784" s="34"/>
      <c r="H1784" s="27"/>
      <c r="I1784" s="11"/>
      <c r="J1784" s="11"/>
      <c r="K1784" s="11"/>
      <c r="L1784" s="11"/>
      <c r="M1784" s="36"/>
    </row>
    <row r="1785" spans="7:13" ht="15.75" customHeight="1" x14ac:dyDescent="0.2">
      <c r="G1785" s="34"/>
      <c r="H1785" s="27"/>
      <c r="I1785" s="11"/>
      <c r="J1785" s="11"/>
      <c r="K1785" s="11"/>
      <c r="L1785" s="11"/>
      <c r="M1785" s="36"/>
    </row>
    <row r="1786" spans="7:13" ht="15.75" customHeight="1" x14ac:dyDescent="0.2">
      <c r="G1786" s="34"/>
      <c r="H1786" s="27"/>
      <c r="I1786" s="11"/>
      <c r="J1786" s="11"/>
      <c r="K1786" s="11"/>
      <c r="L1786" s="11"/>
      <c r="M1786" s="36"/>
    </row>
    <row r="1787" spans="7:13" ht="15.75" customHeight="1" x14ac:dyDescent="0.2">
      <c r="G1787" s="34"/>
      <c r="H1787" s="27"/>
      <c r="I1787" s="11"/>
      <c r="J1787" s="11"/>
      <c r="K1787" s="11"/>
      <c r="L1787" s="11"/>
      <c r="M1787" s="36"/>
    </row>
    <row r="1788" spans="7:13" ht="15.75" customHeight="1" x14ac:dyDescent="0.2">
      <c r="G1788" s="34"/>
      <c r="H1788" s="27"/>
      <c r="I1788" s="11"/>
      <c r="J1788" s="11"/>
      <c r="K1788" s="11"/>
      <c r="L1788" s="11"/>
      <c r="M1788" s="36"/>
    </row>
    <row r="1789" spans="7:13" ht="15.75" customHeight="1" x14ac:dyDescent="0.2">
      <c r="G1789" s="34"/>
      <c r="H1789" s="27"/>
      <c r="I1789" s="11"/>
      <c r="J1789" s="11"/>
      <c r="K1789" s="11"/>
      <c r="L1789" s="11"/>
      <c r="M1789" s="36"/>
    </row>
    <row r="1790" spans="7:13" ht="15.75" customHeight="1" x14ac:dyDescent="0.2">
      <c r="G1790" s="34"/>
      <c r="H1790" s="27"/>
      <c r="I1790" s="11"/>
      <c r="J1790" s="11"/>
      <c r="K1790" s="11"/>
      <c r="L1790" s="11"/>
      <c r="M1790" s="36"/>
    </row>
    <row r="1791" spans="7:13" ht="15.75" customHeight="1" x14ac:dyDescent="0.2">
      <c r="G1791" s="34"/>
      <c r="H1791" s="27"/>
      <c r="I1791" s="11"/>
      <c r="J1791" s="11"/>
      <c r="K1791" s="11"/>
      <c r="L1791" s="11"/>
      <c r="M1791" s="36"/>
    </row>
    <row r="1792" spans="7:13" ht="15.75" customHeight="1" x14ac:dyDescent="0.2">
      <c r="G1792" s="34"/>
      <c r="H1792" s="27"/>
      <c r="I1792" s="11"/>
      <c r="J1792" s="11"/>
      <c r="K1792" s="11"/>
      <c r="L1792" s="11"/>
      <c r="M1792" s="36"/>
    </row>
    <row r="1793" spans="7:13" ht="15.75" customHeight="1" x14ac:dyDescent="0.2">
      <c r="G1793" s="34"/>
      <c r="H1793" s="27"/>
      <c r="I1793" s="11"/>
      <c r="J1793" s="11"/>
      <c r="K1793" s="11"/>
      <c r="L1793" s="11"/>
      <c r="M1793" s="36"/>
    </row>
    <row r="1794" spans="7:13" ht="15.75" customHeight="1" x14ac:dyDescent="0.2">
      <c r="G1794" s="34"/>
      <c r="H1794" s="27"/>
      <c r="I1794" s="11"/>
      <c r="J1794" s="11"/>
      <c r="K1794" s="11"/>
      <c r="L1794" s="11"/>
      <c r="M1794" s="36"/>
    </row>
    <row r="1795" spans="7:13" ht="15.75" customHeight="1" x14ac:dyDescent="0.2">
      <c r="G1795" s="34"/>
      <c r="H1795" s="27"/>
      <c r="I1795" s="11"/>
      <c r="J1795" s="11"/>
      <c r="K1795" s="11"/>
      <c r="L1795" s="11"/>
      <c r="M1795" s="36"/>
    </row>
    <row r="1796" spans="7:13" ht="15.75" customHeight="1" x14ac:dyDescent="0.2">
      <c r="G1796" s="34"/>
      <c r="H1796" s="27"/>
      <c r="I1796" s="11"/>
      <c r="J1796" s="11"/>
      <c r="K1796" s="11"/>
      <c r="L1796" s="11"/>
      <c r="M1796" s="36"/>
    </row>
    <row r="1797" spans="7:13" ht="15.75" customHeight="1" x14ac:dyDescent="0.2">
      <c r="G1797" s="34"/>
      <c r="H1797" s="27"/>
      <c r="I1797" s="11"/>
      <c r="J1797" s="11"/>
      <c r="K1797" s="11"/>
      <c r="L1797" s="11"/>
      <c r="M1797" s="36"/>
    </row>
    <row r="1798" spans="7:13" ht="15.75" customHeight="1" x14ac:dyDescent="0.2">
      <c r="G1798" s="34"/>
      <c r="H1798" s="27"/>
      <c r="I1798" s="11"/>
      <c r="J1798" s="11"/>
      <c r="K1798" s="11"/>
      <c r="L1798" s="11"/>
      <c r="M1798" s="36"/>
    </row>
    <row r="1799" spans="7:13" ht="15.75" customHeight="1" x14ac:dyDescent="0.2">
      <c r="G1799" s="34"/>
      <c r="H1799" s="27"/>
      <c r="I1799" s="11"/>
      <c r="J1799" s="11"/>
      <c r="K1799" s="11"/>
      <c r="L1799" s="11"/>
      <c r="M1799" s="36"/>
    </row>
    <row r="1800" spans="7:13" ht="15.75" customHeight="1" x14ac:dyDescent="0.2">
      <c r="G1800" s="34"/>
      <c r="H1800" s="27"/>
      <c r="I1800" s="11"/>
      <c r="J1800" s="11"/>
      <c r="K1800" s="11"/>
      <c r="L1800" s="11"/>
      <c r="M1800" s="36"/>
    </row>
    <row r="1801" spans="7:13" ht="15.75" customHeight="1" x14ac:dyDescent="0.2">
      <c r="G1801" s="34"/>
      <c r="H1801" s="27"/>
      <c r="I1801" s="11"/>
      <c r="J1801" s="11"/>
      <c r="K1801" s="11"/>
      <c r="L1801" s="11"/>
      <c r="M1801" s="36"/>
    </row>
    <row r="1802" spans="7:13" ht="15.75" customHeight="1" x14ac:dyDescent="0.2">
      <c r="G1802" s="34"/>
      <c r="H1802" s="27"/>
      <c r="I1802" s="11"/>
      <c r="J1802" s="11"/>
      <c r="K1802" s="11"/>
      <c r="L1802" s="11"/>
      <c r="M1802" s="36"/>
    </row>
    <row r="1803" spans="7:13" ht="15.75" customHeight="1" x14ac:dyDescent="0.2">
      <c r="G1803" s="34"/>
      <c r="H1803" s="27"/>
      <c r="I1803" s="11"/>
      <c r="J1803" s="11"/>
      <c r="K1803" s="11"/>
      <c r="L1803" s="11"/>
      <c r="M1803" s="36"/>
    </row>
    <row r="1804" spans="7:13" ht="15.75" customHeight="1" x14ac:dyDescent="0.2">
      <c r="G1804" s="34"/>
      <c r="H1804" s="27"/>
      <c r="I1804" s="11"/>
      <c r="J1804" s="11"/>
      <c r="K1804" s="11"/>
      <c r="L1804" s="11"/>
      <c r="M1804" s="36"/>
    </row>
    <row r="1805" spans="7:13" ht="15.75" customHeight="1" x14ac:dyDescent="0.2">
      <c r="G1805" s="34"/>
      <c r="H1805" s="27"/>
      <c r="I1805" s="11"/>
      <c r="J1805" s="11"/>
      <c r="K1805" s="11"/>
      <c r="L1805" s="11"/>
      <c r="M1805" s="36"/>
    </row>
    <row r="1806" spans="7:13" ht="15.75" customHeight="1" x14ac:dyDescent="0.2">
      <c r="G1806" s="34"/>
      <c r="H1806" s="27"/>
      <c r="I1806" s="11"/>
      <c r="J1806" s="11"/>
      <c r="K1806" s="11"/>
      <c r="L1806" s="11"/>
      <c r="M1806" s="36"/>
    </row>
    <row r="1807" spans="7:13" ht="15.75" customHeight="1" x14ac:dyDescent="0.2">
      <c r="G1807" s="34"/>
      <c r="H1807" s="27"/>
      <c r="I1807" s="11"/>
      <c r="J1807" s="11"/>
      <c r="K1807" s="11"/>
      <c r="L1807" s="11"/>
      <c r="M1807" s="36"/>
    </row>
    <row r="1808" spans="7:13" ht="15.75" customHeight="1" x14ac:dyDescent="0.2">
      <c r="G1808" s="34"/>
      <c r="H1808" s="27"/>
      <c r="I1808" s="11"/>
      <c r="J1808" s="11"/>
      <c r="K1808" s="11"/>
      <c r="L1808" s="11"/>
      <c r="M1808" s="36"/>
    </row>
    <row r="1809" spans="7:13" ht="15.75" customHeight="1" x14ac:dyDescent="0.2">
      <c r="G1809" s="34"/>
      <c r="H1809" s="27"/>
      <c r="I1809" s="11"/>
      <c r="J1809" s="11"/>
      <c r="K1809" s="11"/>
      <c r="L1809" s="11"/>
      <c r="M1809" s="36"/>
    </row>
    <row r="1810" spans="7:13" ht="15.75" customHeight="1" x14ac:dyDescent="0.2">
      <c r="G1810" s="34"/>
      <c r="H1810" s="27"/>
      <c r="I1810" s="11"/>
      <c r="J1810" s="11"/>
      <c r="K1810" s="11"/>
      <c r="L1810" s="11"/>
      <c r="M1810" s="36"/>
    </row>
    <row r="1811" spans="7:13" ht="15.75" customHeight="1" x14ac:dyDescent="0.2">
      <c r="G1811" s="34"/>
      <c r="H1811" s="27"/>
      <c r="I1811" s="11"/>
      <c r="J1811" s="11"/>
      <c r="K1811" s="11"/>
      <c r="L1811" s="11"/>
      <c r="M1811" s="36"/>
    </row>
    <row r="1812" spans="7:13" ht="15.75" customHeight="1" x14ac:dyDescent="0.2">
      <c r="G1812" s="34"/>
      <c r="H1812" s="27"/>
      <c r="I1812" s="11"/>
      <c r="J1812" s="11"/>
      <c r="K1812" s="11"/>
      <c r="L1812" s="11"/>
      <c r="M1812" s="36"/>
    </row>
    <row r="1813" spans="7:13" ht="15.75" customHeight="1" x14ac:dyDescent="0.2">
      <c r="G1813" s="34"/>
      <c r="H1813" s="27"/>
      <c r="I1813" s="11"/>
      <c r="J1813" s="11"/>
      <c r="K1813" s="11"/>
      <c r="L1813" s="11"/>
      <c r="M1813" s="36"/>
    </row>
    <row r="1814" spans="7:13" ht="15.75" customHeight="1" x14ac:dyDescent="0.2">
      <c r="G1814" s="34"/>
      <c r="H1814" s="27"/>
      <c r="I1814" s="11"/>
      <c r="J1814" s="11"/>
      <c r="K1814" s="11"/>
      <c r="L1814" s="11"/>
      <c r="M1814" s="36"/>
    </row>
    <row r="1815" spans="7:13" ht="15.75" customHeight="1" x14ac:dyDescent="0.2">
      <c r="G1815" s="34"/>
      <c r="H1815" s="27"/>
      <c r="I1815" s="11"/>
      <c r="J1815" s="11"/>
      <c r="K1815" s="11"/>
      <c r="L1815" s="11"/>
      <c r="M1815" s="36"/>
    </row>
    <row r="1816" spans="7:13" ht="15.75" customHeight="1" x14ac:dyDescent="0.2">
      <c r="G1816" s="34"/>
      <c r="H1816" s="27"/>
      <c r="I1816" s="11"/>
      <c r="J1816" s="11"/>
      <c r="K1816" s="11"/>
      <c r="L1816" s="11"/>
      <c r="M1816" s="36"/>
    </row>
    <row r="1817" spans="7:13" ht="15.75" customHeight="1" x14ac:dyDescent="0.2">
      <c r="G1817" s="34"/>
      <c r="H1817" s="27"/>
      <c r="I1817" s="11"/>
      <c r="J1817" s="11"/>
      <c r="K1817" s="11"/>
      <c r="L1817" s="11"/>
      <c r="M1817" s="36"/>
    </row>
    <row r="1818" spans="7:13" ht="15.75" customHeight="1" x14ac:dyDescent="0.2">
      <c r="G1818" s="34"/>
      <c r="H1818" s="27"/>
      <c r="I1818" s="11"/>
      <c r="J1818" s="11"/>
      <c r="K1818" s="11"/>
      <c r="L1818" s="11"/>
      <c r="M1818" s="36"/>
    </row>
    <row r="1819" spans="7:13" ht="15.75" customHeight="1" x14ac:dyDescent="0.2">
      <c r="G1819" s="34"/>
      <c r="H1819" s="27"/>
      <c r="I1819" s="11"/>
      <c r="J1819" s="11"/>
      <c r="K1819" s="11"/>
      <c r="L1819" s="11"/>
      <c r="M1819" s="36"/>
    </row>
    <row r="1820" spans="7:13" ht="15.75" customHeight="1" x14ac:dyDescent="0.2">
      <c r="G1820" s="34"/>
      <c r="H1820" s="27"/>
      <c r="I1820" s="11"/>
      <c r="J1820" s="11"/>
      <c r="K1820" s="11"/>
      <c r="L1820" s="11"/>
      <c r="M1820" s="36"/>
    </row>
    <row r="1821" spans="7:13" ht="15.75" customHeight="1" x14ac:dyDescent="0.2">
      <c r="G1821" s="34"/>
      <c r="H1821" s="27"/>
      <c r="I1821" s="11"/>
      <c r="J1821" s="11"/>
      <c r="K1821" s="11"/>
      <c r="L1821" s="11"/>
      <c r="M1821" s="36"/>
    </row>
    <row r="1822" spans="7:13" ht="15.75" customHeight="1" x14ac:dyDescent="0.2">
      <c r="G1822" s="34"/>
      <c r="H1822" s="27"/>
      <c r="I1822" s="11"/>
      <c r="J1822" s="11"/>
      <c r="K1822" s="11"/>
      <c r="L1822" s="11"/>
      <c r="M1822" s="36"/>
    </row>
    <row r="1823" spans="7:13" ht="15.75" customHeight="1" x14ac:dyDescent="0.2">
      <c r="G1823" s="34"/>
      <c r="H1823" s="27"/>
      <c r="I1823" s="11"/>
      <c r="J1823" s="11"/>
      <c r="K1823" s="11"/>
      <c r="L1823" s="11"/>
      <c r="M1823" s="36"/>
    </row>
    <row r="1824" spans="7:13" ht="15.75" customHeight="1" x14ac:dyDescent="0.2">
      <c r="G1824" s="34"/>
      <c r="H1824" s="27"/>
      <c r="I1824" s="11"/>
      <c r="J1824" s="11"/>
      <c r="K1824" s="11"/>
      <c r="L1824" s="11"/>
      <c r="M1824" s="36"/>
    </row>
    <row r="1825" spans="7:13" ht="15.75" customHeight="1" x14ac:dyDescent="0.2">
      <c r="G1825" s="34"/>
      <c r="H1825" s="27"/>
      <c r="I1825" s="11"/>
      <c r="J1825" s="11"/>
      <c r="K1825" s="11"/>
      <c r="L1825" s="11"/>
      <c r="M1825" s="36"/>
    </row>
    <row r="1826" spans="7:13" ht="15.75" customHeight="1" x14ac:dyDescent="0.2">
      <c r="G1826" s="34"/>
      <c r="H1826" s="27"/>
      <c r="I1826" s="11"/>
      <c r="J1826" s="11"/>
      <c r="K1826" s="11"/>
      <c r="L1826" s="11"/>
      <c r="M1826" s="36"/>
    </row>
    <row r="1827" spans="7:13" ht="15.75" customHeight="1" x14ac:dyDescent="0.2">
      <c r="G1827" s="34"/>
      <c r="H1827" s="27"/>
      <c r="I1827" s="11"/>
      <c r="J1827" s="11"/>
      <c r="K1827" s="11"/>
      <c r="L1827" s="11"/>
      <c r="M1827" s="36"/>
    </row>
    <row r="1828" spans="7:13" ht="15.75" customHeight="1" x14ac:dyDescent="0.2">
      <c r="G1828" s="34"/>
      <c r="H1828" s="27"/>
      <c r="I1828" s="11"/>
      <c r="J1828" s="11"/>
      <c r="K1828" s="11"/>
      <c r="L1828" s="11"/>
      <c r="M1828" s="36"/>
    </row>
    <row r="1829" spans="7:13" ht="15.75" customHeight="1" x14ac:dyDescent="0.2">
      <c r="G1829" s="34"/>
      <c r="H1829" s="27"/>
      <c r="I1829" s="11"/>
      <c r="J1829" s="11"/>
      <c r="K1829" s="11"/>
      <c r="L1829" s="11"/>
      <c r="M1829" s="36"/>
    </row>
    <row r="1830" spans="7:13" ht="15.75" customHeight="1" x14ac:dyDescent="0.2">
      <c r="G1830" s="34"/>
      <c r="H1830" s="27"/>
      <c r="I1830" s="11"/>
      <c r="J1830" s="11"/>
      <c r="K1830" s="11"/>
      <c r="L1830" s="11"/>
      <c r="M1830" s="36"/>
    </row>
    <row r="1831" spans="7:13" ht="15.75" customHeight="1" x14ac:dyDescent="0.2">
      <c r="G1831" s="34"/>
      <c r="H1831" s="27"/>
      <c r="I1831" s="11"/>
      <c r="J1831" s="11"/>
      <c r="K1831" s="11"/>
      <c r="L1831" s="11"/>
      <c r="M1831" s="36"/>
    </row>
    <row r="1832" spans="7:13" ht="15.75" customHeight="1" x14ac:dyDescent="0.2">
      <c r="G1832" s="34"/>
      <c r="H1832" s="27"/>
      <c r="I1832" s="11"/>
      <c r="J1832" s="11"/>
      <c r="K1832" s="11"/>
      <c r="L1832" s="11"/>
      <c r="M1832" s="36"/>
    </row>
    <row r="1833" spans="7:13" ht="15.75" customHeight="1" x14ac:dyDescent="0.2">
      <c r="G1833" s="34"/>
      <c r="H1833" s="27"/>
      <c r="I1833" s="11"/>
      <c r="J1833" s="11"/>
      <c r="K1833" s="11"/>
      <c r="L1833" s="11"/>
      <c r="M1833" s="36"/>
    </row>
    <row r="1834" spans="7:13" ht="15.75" customHeight="1" x14ac:dyDescent="0.2">
      <c r="G1834" s="34"/>
      <c r="H1834" s="27"/>
      <c r="I1834" s="11"/>
      <c r="J1834" s="11"/>
      <c r="K1834" s="11"/>
      <c r="L1834" s="11"/>
      <c r="M1834" s="36"/>
    </row>
    <row r="1835" spans="7:13" ht="15.75" customHeight="1" x14ac:dyDescent="0.2">
      <c r="G1835" s="34"/>
      <c r="H1835" s="27"/>
      <c r="I1835" s="11"/>
      <c r="J1835" s="11"/>
      <c r="K1835" s="11"/>
      <c r="L1835" s="11"/>
      <c r="M1835" s="36"/>
    </row>
    <row r="1836" spans="7:13" ht="15.75" customHeight="1" x14ac:dyDescent="0.2">
      <c r="G1836" s="34"/>
      <c r="H1836" s="27"/>
      <c r="I1836" s="11"/>
      <c r="J1836" s="11"/>
      <c r="K1836" s="11"/>
      <c r="L1836" s="11"/>
      <c r="M1836" s="36"/>
    </row>
    <row r="1837" spans="7:13" ht="15.75" customHeight="1" x14ac:dyDescent="0.2">
      <c r="G1837" s="34"/>
      <c r="H1837" s="27"/>
      <c r="I1837" s="11"/>
      <c r="J1837" s="11"/>
      <c r="K1837" s="11"/>
      <c r="L1837" s="11"/>
      <c r="M1837" s="36"/>
    </row>
    <row r="1838" spans="7:13" ht="15.75" customHeight="1" x14ac:dyDescent="0.2">
      <c r="G1838" s="34"/>
      <c r="H1838" s="27"/>
      <c r="I1838" s="11"/>
      <c r="J1838" s="11"/>
      <c r="K1838" s="11"/>
      <c r="L1838" s="11"/>
      <c r="M1838" s="36"/>
    </row>
    <row r="1839" spans="7:13" ht="15.75" customHeight="1" x14ac:dyDescent="0.2">
      <c r="G1839" s="34"/>
      <c r="H1839" s="27"/>
      <c r="I1839" s="11"/>
      <c r="J1839" s="11"/>
      <c r="K1839" s="11"/>
      <c r="L1839" s="11"/>
      <c r="M1839" s="36"/>
    </row>
    <row r="1840" spans="7:13" ht="15.75" customHeight="1" x14ac:dyDescent="0.2">
      <c r="G1840" s="34"/>
      <c r="H1840" s="27"/>
      <c r="I1840" s="11"/>
      <c r="J1840" s="11"/>
      <c r="K1840" s="11"/>
      <c r="L1840" s="11"/>
      <c r="M1840" s="36"/>
    </row>
    <row r="1841" spans="7:13" ht="15.75" customHeight="1" x14ac:dyDescent="0.2">
      <c r="G1841" s="34"/>
      <c r="H1841" s="27"/>
      <c r="I1841" s="11"/>
      <c r="J1841" s="11"/>
      <c r="K1841" s="11"/>
      <c r="L1841" s="11"/>
      <c r="M1841" s="36"/>
    </row>
    <row r="1842" spans="7:13" ht="15.75" customHeight="1" x14ac:dyDescent="0.2">
      <c r="G1842" s="34"/>
      <c r="H1842" s="27"/>
      <c r="I1842" s="11"/>
      <c r="J1842" s="11"/>
      <c r="K1842" s="11"/>
      <c r="L1842" s="11"/>
      <c r="M1842" s="36"/>
    </row>
    <row r="1843" spans="7:13" ht="15.75" customHeight="1" x14ac:dyDescent="0.2">
      <c r="G1843" s="34"/>
      <c r="H1843" s="27"/>
      <c r="I1843" s="11"/>
      <c r="J1843" s="11"/>
      <c r="K1843" s="11"/>
      <c r="L1843" s="11"/>
      <c r="M1843" s="36"/>
    </row>
    <row r="1844" spans="7:13" ht="15.75" customHeight="1" x14ac:dyDescent="0.2">
      <c r="G1844" s="34"/>
      <c r="H1844" s="27"/>
      <c r="I1844" s="11"/>
      <c r="J1844" s="11"/>
      <c r="K1844" s="11"/>
      <c r="L1844" s="11"/>
      <c r="M1844" s="36"/>
    </row>
    <row r="1845" spans="7:13" ht="15.75" customHeight="1" x14ac:dyDescent="0.2">
      <c r="G1845" s="34"/>
      <c r="H1845" s="27"/>
      <c r="I1845" s="11"/>
      <c r="J1845" s="11"/>
      <c r="K1845" s="11"/>
      <c r="L1845" s="11"/>
      <c r="M1845" s="36"/>
    </row>
    <row r="1846" spans="7:13" ht="15.75" customHeight="1" x14ac:dyDescent="0.2">
      <c r="G1846" s="34"/>
      <c r="H1846" s="27"/>
      <c r="I1846" s="11"/>
      <c r="J1846" s="11"/>
      <c r="K1846" s="11"/>
      <c r="L1846" s="11"/>
      <c r="M1846" s="36"/>
    </row>
    <row r="1847" spans="7:13" ht="15.75" customHeight="1" x14ac:dyDescent="0.2">
      <c r="G1847" s="34"/>
      <c r="H1847" s="27"/>
      <c r="I1847" s="11"/>
      <c r="J1847" s="11"/>
      <c r="K1847" s="11"/>
      <c r="L1847" s="11"/>
      <c r="M1847" s="36"/>
    </row>
    <row r="1848" spans="7:13" ht="15.75" customHeight="1" x14ac:dyDescent="0.2">
      <c r="G1848" s="34"/>
      <c r="H1848" s="27"/>
      <c r="I1848" s="11"/>
      <c r="J1848" s="11"/>
      <c r="K1848" s="11"/>
      <c r="L1848" s="11"/>
      <c r="M1848" s="36"/>
    </row>
    <row r="1849" spans="7:13" ht="15.75" customHeight="1" x14ac:dyDescent="0.2">
      <c r="G1849" s="34"/>
      <c r="H1849" s="27"/>
      <c r="I1849" s="11"/>
      <c r="J1849" s="11"/>
      <c r="K1849" s="11"/>
      <c r="L1849" s="11"/>
      <c r="M1849" s="36"/>
    </row>
    <row r="1850" spans="7:13" ht="15.75" customHeight="1" x14ac:dyDescent="0.2">
      <c r="G1850" s="34"/>
      <c r="H1850" s="27"/>
      <c r="I1850" s="11"/>
      <c r="J1850" s="11"/>
      <c r="K1850" s="11"/>
      <c r="L1850" s="11"/>
      <c r="M1850" s="36"/>
    </row>
    <row r="1851" spans="7:13" ht="15.75" customHeight="1" x14ac:dyDescent="0.2">
      <c r="G1851" s="34"/>
      <c r="H1851" s="27"/>
      <c r="I1851" s="11"/>
      <c r="J1851" s="11"/>
      <c r="K1851" s="11"/>
      <c r="L1851" s="11"/>
      <c r="M1851" s="36"/>
    </row>
    <row r="1852" spans="7:13" ht="15.75" customHeight="1" x14ac:dyDescent="0.2">
      <c r="G1852" s="34"/>
      <c r="H1852" s="27"/>
      <c r="I1852" s="11"/>
      <c r="J1852" s="11"/>
      <c r="K1852" s="11"/>
      <c r="L1852" s="11"/>
      <c r="M1852" s="36"/>
    </row>
    <row r="1853" spans="7:13" ht="15.75" customHeight="1" x14ac:dyDescent="0.2">
      <c r="G1853" s="34"/>
      <c r="H1853" s="27"/>
      <c r="I1853" s="11"/>
      <c r="J1853" s="11"/>
      <c r="K1853" s="11"/>
      <c r="L1853" s="11"/>
      <c r="M1853" s="36"/>
    </row>
    <row r="1854" spans="7:13" ht="15.75" customHeight="1" x14ac:dyDescent="0.2">
      <c r="G1854" s="34"/>
      <c r="H1854" s="27"/>
      <c r="I1854" s="11"/>
      <c r="J1854" s="11"/>
      <c r="K1854" s="11"/>
      <c r="L1854" s="11"/>
      <c r="M1854" s="36"/>
    </row>
    <row r="1855" spans="7:13" ht="15.75" customHeight="1" x14ac:dyDescent="0.2">
      <c r="G1855" s="34"/>
      <c r="H1855" s="27"/>
      <c r="I1855" s="11"/>
      <c r="J1855" s="11"/>
      <c r="K1855" s="11"/>
      <c r="L1855" s="11"/>
      <c r="M1855" s="36"/>
    </row>
    <row r="1856" spans="7:13" ht="15.75" customHeight="1" x14ac:dyDescent="0.2">
      <c r="G1856" s="34"/>
      <c r="H1856" s="27"/>
      <c r="I1856" s="11"/>
      <c r="J1856" s="11"/>
      <c r="K1856" s="11"/>
      <c r="L1856" s="11"/>
      <c r="M1856" s="36"/>
    </row>
    <row r="1857" spans="7:13" ht="15.75" customHeight="1" x14ac:dyDescent="0.2">
      <c r="G1857" s="34"/>
      <c r="H1857" s="27"/>
      <c r="I1857" s="11"/>
      <c r="J1857" s="11"/>
      <c r="K1857" s="11"/>
      <c r="L1857" s="11"/>
      <c r="M1857" s="36"/>
    </row>
    <row r="1858" spans="7:13" ht="15.75" customHeight="1" x14ac:dyDescent="0.2">
      <c r="G1858" s="34"/>
      <c r="H1858" s="27"/>
      <c r="I1858" s="11"/>
      <c r="J1858" s="11"/>
      <c r="K1858" s="11"/>
      <c r="L1858" s="11"/>
      <c r="M1858" s="36"/>
    </row>
    <row r="1859" spans="7:13" ht="15.75" customHeight="1" x14ac:dyDescent="0.2">
      <c r="G1859" s="34"/>
      <c r="H1859" s="27"/>
      <c r="I1859" s="11"/>
      <c r="J1859" s="11"/>
      <c r="K1859" s="11"/>
      <c r="L1859" s="11"/>
      <c r="M1859" s="36"/>
    </row>
    <row r="1860" spans="7:13" ht="15.75" customHeight="1" x14ac:dyDescent="0.2">
      <c r="G1860" s="34"/>
      <c r="H1860" s="27"/>
      <c r="I1860" s="11"/>
      <c r="J1860" s="11"/>
      <c r="K1860" s="11"/>
      <c r="L1860" s="11"/>
      <c r="M1860" s="36"/>
    </row>
    <row r="1861" spans="7:13" ht="15.75" customHeight="1" x14ac:dyDescent="0.2">
      <c r="G1861" s="34"/>
      <c r="H1861" s="27"/>
      <c r="I1861" s="11"/>
      <c r="J1861" s="11"/>
      <c r="K1861" s="11"/>
      <c r="L1861" s="11"/>
      <c r="M1861" s="36"/>
    </row>
    <row r="1862" spans="7:13" ht="15.75" customHeight="1" x14ac:dyDescent="0.2">
      <c r="G1862" s="34"/>
      <c r="H1862" s="27"/>
      <c r="I1862" s="11"/>
      <c r="J1862" s="11"/>
      <c r="K1862" s="11"/>
      <c r="L1862" s="11"/>
      <c r="M1862" s="36"/>
    </row>
    <row r="1863" spans="7:13" ht="15.75" customHeight="1" x14ac:dyDescent="0.2">
      <c r="G1863" s="34"/>
      <c r="H1863" s="27"/>
      <c r="I1863" s="11"/>
      <c r="J1863" s="11"/>
      <c r="K1863" s="11"/>
      <c r="L1863" s="11"/>
      <c r="M1863" s="36"/>
    </row>
    <row r="1864" spans="7:13" ht="15.75" customHeight="1" x14ac:dyDescent="0.2">
      <c r="G1864" s="34"/>
      <c r="H1864" s="27"/>
      <c r="I1864" s="11"/>
      <c r="J1864" s="11"/>
      <c r="K1864" s="11"/>
      <c r="L1864" s="11"/>
      <c r="M1864" s="36"/>
    </row>
    <row r="1865" spans="7:13" ht="15.75" customHeight="1" x14ac:dyDescent="0.2">
      <c r="G1865" s="34"/>
      <c r="H1865" s="27"/>
      <c r="I1865" s="11"/>
      <c r="J1865" s="11"/>
      <c r="K1865" s="11"/>
      <c r="L1865" s="11"/>
      <c r="M1865" s="36"/>
    </row>
    <row r="1866" spans="7:13" ht="15.75" customHeight="1" x14ac:dyDescent="0.2">
      <c r="G1866" s="34"/>
      <c r="H1866" s="27"/>
      <c r="I1866" s="11"/>
      <c r="J1866" s="11"/>
      <c r="K1866" s="11"/>
      <c r="L1866" s="11"/>
      <c r="M1866" s="36"/>
    </row>
    <row r="1867" spans="7:13" ht="15.75" customHeight="1" x14ac:dyDescent="0.2">
      <c r="G1867" s="34"/>
      <c r="H1867" s="27"/>
      <c r="I1867" s="11"/>
      <c r="J1867" s="11"/>
      <c r="K1867" s="11"/>
      <c r="L1867" s="11"/>
      <c r="M1867" s="36"/>
    </row>
    <row r="1868" spans="7:13" ht="15.75" customHeight="1" x14ac:dyDescent="0.2">
      <c r="G1868" s="34"/>
      <c r="H1868" s="27"/>
      <c r="I1868" s="11"/>
      <c r="J1868" s="11"/>
      <c r="K1868" s="11"/>
      <c r="L1868" s="11"/>
      <c r="M1868" s="36"/>
    </row>
    <row r="1869" spans="7:13" ht="15.75" customHeight="1" x14ac:dyDescent="0.2">
      <c r="G1869" s="34"/>
      <c r="H1869" s="27"/>
      <c r="I1869" s="11"/>
      <c r="J1869" s="11"/>
      <c r="K1869" s="11"/>
      <c r="L1869" s="11"/>
      <c r="M1869" s="36"/>
    </row>
    <row r="1870" spans="7:13" ht="15.75" customHeight="1" x14ac:dyDescent="0.2">
      <c r="G1870" s="34"/>
      <c r="H1870" s="27"/>
      <c r="I1870" s="11"/>
      <c r="J1870" s="11"/>
      <c r="K1870" s="11"/>
      <c r="L1870" s="11"/>
      <c r="M1870" s="36"/>
    </row>
    <row r="1871" spans="7:13" ht="15.75" customHeight="1" x14ac:dyDescent="0.2">
      <c r="G1871" s="34"/>
      <c r="H1871" s="27"/>
      <c r="I1871" s="11"/>
      <c r="J1871" s="11"/>
      <c r="K1871" s="11"/>
      <c r="L1871" s="11"/>
      <c r="M1871" s="36"/>
    </row>
    <row r="1872" spans="7:13" ht="15.75" customHeight="1" x14ac:dyDescent="0.2">
      <c r="G1872" s="34"/>
      <c r="H1872" s="27"/>
      <c r="I1872" s="11"/>
      <c r="J1872" s="11"/>
      <c r="K1872" s="11"/>
      <c r="L1872" s="11"/>
      <c r="M1872" s="36"/>
    </row>
    <row r="1873" spans="7:13" ht="15.75" customHeight="1" x14ac:dyDescent="0.2">
      <c r="G1873" s="34"/>
      <c r="H1873" s="27"/>
      <c r="I1873" s="11"/>
      <c r="J1873" s="11"/>
      <c r="K1873" s="11"/>
      <c r="L1873" s="11"/>
      <c r="M1873" s="36"/>
    </row>
    <row r="1874" spans="7:13" ht="15.75" customHeight="1" x14ac:dyDescent="0.2">
      <c r="G1874" s="34"/>
      <c r="H1874" s="27"/>
      <c r="I1874" s="11"/>
      <c r="J1874" s="11"/>
      <c r="K1874" s="11"/>
      <c r="L1874" s="11"/>
      <c r="M1874" s="36"/>
    </row>
    <row r="1875" spans="7:13" ht="15.75" customHeight="1" x14ac:dyDescent="0.2">
      <c r="G1875" s="34"/>
      <c r="H1875" s="27"/>
      <c r="I1875" s="11"/>
      <c r="J1875" s="11"/>
      <c r="K1875" s="11"/>
      <c r="L1875" s="11"/>
      <c r="M1875" s="36"/>
    </row>
    <row r="1876" spans="7:13" ht="15.75" customHeight="1" x14ac:dyDescent="0.2">
      <c r="G1876" s="34"/>
      <c r="H1876" s="27"/>
      <c r="I1876" s="11"/>
      <c r="J1876" s="11"/>
      <c r="K1876" s="11"/>
      <c r="L1876" s="11"/>
      <c r="M1876" s="36"/>
    </row>
    <row r="1877" spans="7:13" ht="15.75" customHeight="1" x14ac:dyDescent="0.2">
      <c r="G1877" s="34"/>
      <c r="H1877" s="27"/>
      <c r="I1877" s="11"/>
      <c r="J1877" s="11"/>
      <c r="K1877" s="11"/>
      <c r="L1877" s="11"/>
      <c r="M1877" s="36"/>
    </row>
    <row r="1878" spans="7:13" ht="15.75" customHeight="1" x14ac:dyDescent="0.2">
      <c r="G1878" s="34"/>
      <c r="H1878" s="27"/>
      <c r="I1878" s="11"/>
      <c r="J1878" s="11"/>
      <c r="K1878" s="11"/>
      <c r="L1878" s="11"/>
      <c r="M1878" s="36"/>
    </row>
    <row r="1879" spans="7:13" ht="15.75" customHeight="1" x14ac:dyDescent="0.2">
      <c r="G1879" s="34"/>
      <c r="H1879" s="27"/>
      <c r="I1879" s="11"/>
      <c r="J1879" s="11"/>
      <c r="K1879" s="11"/>
      <c r="L1879" s="11"/>
      <c r="M1879" s="36"/>
    </row>
    <row r="1880" spans="7:13" ht="15.75" customHeight="1" x14ac:dyDescent="0.2">
      <c r="G1880" s="34"/>
      <c r="H1880" s="27"/>
      <c r="I1880" s="11"/>
      <c r="J1880" s="11"/>
      <c r="K1880" s="11"/>
      <c r="L1880" s="11"/>
      <c r="M1880" s="36"/>
    </row>
    <row r="1881" spans="7:13" ht="15.75" customHeight="1" x14ac:dyDescent="0.2">
      <c r="G1881" s="34"/>
      <c r="H1881" s="27"/>
      <c r="I1881" s="11"/>
      <c r="J1881" s="11"/>
      <c r="K1881" s="11"/>
      <c r="L1881" s="11"/>
      <c r="M1881" s="36"/>
    </row>
    <row r="1882" spans="7:13" ht="15.75" customHeight="1" x14ac:dyDescent="0.2">
      <c r="G1882" s="34"/>
      <c r="H1882" s="27"/>
      <c r="I1882" s="11"/>
      <c r="J1882" s="11"/>
      <c r="K1882" s="11"/>
      <c r="L1882" s="11"/>
      <c r="M1882" s="36"/>
    </row>
    <row r="1883" spans="7:13" ht="15.75" customHeight="1" x14ac:dyDescent="0.2">
      <c r="G1883" s="34"/>
      <c r="H1883" s="27"/>
      <c r="I1883" s="11"/>
      <c r="J1883" s="11"/>
      <c r="K1883" s="11"/>
      <c r="L1883" s="11"/>
      <c r="M1883" s="36"/>
    </row>
    <row r="1884" spans="7:13" ht="15.75" customHeight="1" x14ac:dyDescent="0.2">
      <c r="G1884" s="34"/>
      <c r="H1884" s="27"/>
      <c r="I1884" s="11"/>
      <c r="J1884" s="11"/>
      <c r="K1884" s="11"/>
      <c r="L1884" s="11"/>
      <c r="M1884" s="36"/>
    </row>
    <row r="1885" spans="7:13" ht="15.75" customHeight="1" x14ac:dyDescent="0.2">
      <c r="G1885" s="34"/>
      <c r="H1885" s="27"/>
      <c r="I1885" s="11"/>
      <c r="J1885" s="11"/>
      <c r="K1885" s="11"/>
      <c r="L1885" s="11"/>
      <c r="M1885" s="36"/>
    </row>
    <row r="1886" spans="7:13" ht="15.75" customHeight="1" x14ac:dyDescent="0.2">
      <c r="G1886" s="34"/>
      <c r="H1886" s="27"/>
      <c r="I1886" s="11"/>
      <c r="J1886" s="11"/>
      <c r="K1886" s="11"/>
      <c r="L1886" s="11"/>
      <c r="M1886" s="36"/>
    </row>
    <row r="1887" spans="7:13" ht="15.75" customHeight="1" x14ac:dyDescent="0.2">
      <c r="G1887" s="34"/>
      <c r="H1887" s="27"/>
      <c r="I1887" s="11"/>
      <c r="J1887" s="11"/>
      <c r="K1887" s="11"/>
      <c r="L1887" s="11"/>
      <c r="M1887" s="36"/>
    </row>
    <row r="1888" spans="7:13" ht="15.75" customHeight="1" x14ac:dyDescent="0.2">
      <c r="G1888" s="34"/>
      <c r="H1888" s="27"/>
      <c r="I1888" s="11"/>
      <c r="J1888" s="11"/>
      <c r="K1888" s="11"/>
      <c r="L1888" s="11"/>
      <c r="M1888" s="36"/>
    </row>
    <row r="1889" spans="7:13" ht="15.75" customHeight="1" x14ac:dyDescent="0.2">
      <c r="G1889" s="34"/>
      <c r="H1889" s="27"/>
      <c r="I1889" s="11"/>
      <c r="J1889" s="11"/>
      <c r="K1889" s="11"/>
      <c r="L1889" s="11"/>
      <c r="M1889" s="36"/>
    </row>
    <row r="1890" spans="7:13" ht="15.75" customHeight="1" x14ac:dyDescent="0.2">
      <c r="G1890" s="34"/>
      <c r="H1890" s="27"/>
      <c r="I1890" s="11"/>
      <c r="J1890" s="11"/>
      <c r="K1890" s="11"/>
      <c r="L1890" s="11"/>
      <c r="M1890" s="36"/>
    </row>
    <row r="1891" spans="7:13" ht="15.75" customHeight="1" x14ac:dyDescent="0.2">
      <c r="G1891" s="34"/>
      <c r="H1891" s="27"/>
      <c r="I1891" s="11"/>
      <c r="J1891" s="11"/>
      <c r="K1891" s="11"/>
      <c r="L1891" s="11"/>
      <c r="M1891" s="36"/>
    </row>
    <row r="1892" spans="7:13" ht="15.75" customHeight="1" x14ac:dyDescent="0.2">
      <c r="G1892" s="34"/>
      <c r="H1892" s="27"/>
      <c r="I1892" s="11"/>
      <c r="J1892" s="11"/>
      <c r="K1892" s="11"/>
      <c r="L1892" s="11"/>
      <c r="M1892" s="36"/>
    </row>
    <row r="1893" spans="7:13" ht="15.75" customHeight="1" x14ac:dyDescent="0.2">
      <c r="G1893" s="34"/>
      <c r="H1893" s="27"/>
      <c r="I1893" s="11"/>
      <c r="J1893" s="11"/>
      <c r="K1893" s="11"/>
      <c r="L1893" s="11"/>
      <c r="M1893" s="36"/>
    </row>
    <row r="1894" spans="7:13" ht="15.75" customHeight="1" x14ac:dyDescent="0.2">
      <c r="G1894" s="34"/>
      <c r="H1894" s="27"/>
      <c r="I1894" s="11"/>
      <c r="J1894" s="11"/>
      <c r="K1894" s="11"/>
      <c r="L1894" s="11"/>
      <c r="M1894" s="36"/>
    </row>
    <row r="1895" spans="7:13" ht="15.75" customHeight="1" x14ac:dyDescent="0.2">
      <c r="G1895" s="34"/>
      <c r="H1895" s="27"/>
      <c r="I1895" s="11"/>
      <c r="J1895" s="11"/>
      <c r="K1895" s="11"/>
      <c r="L1895" s="11"/>
      <c r="M1895" s="36"/>
    </row>
    <row r="1896" spans="7:13" ht="15.75" customHeight="1" x14ac:dyDescent="0.2">
      <c r="G1896" s="34"/>
      <c r="H1896" s="27"/>
      <c r="I1896" s="11"/>
      <c r="J1896" s="11"/>
      <c r="K1896" s="11"/>
      <c r="L1896" s="11"/>
      <c r="M1896" s="36"/>
    </row>
    <row r="1897" spans="7:13" ht="15.75" customHeight="1" x14ac:dyDescent="0.2">
      <c r="G1897" s="34"/>
      <c r="H1897" s="27"/>
      <c r="I1897" s="11"/>
      <c r="J1897" s="11"/>
      <c r="K1897" s="11"/>
      <c r="L1897" s="11"/>
      <c r="M1897" s="36"/>
    </row>
    <row r="1898" spans="7:13" ht="15.75" customHeight="1" x14ac:dyDescent="0.2">
      <c r="G1898" s="34"/>
      <c r="H1898" s="27"/>
      <c r="I1898" s="11"/>
      <c r="J1898" s="11"/>
      <c r="K1898" s="11"/>
      <c r="L1898" s="11"/>
      <c r="M1898" s="36"/>
    </row>
    <row r="1899" spans="7:13" ht="15.75" customHeight="1" x14ac:dyDescent="0.2">
      <c r="G1899" s="34"/>
      <c r="H1899" s="27"/>
      <c r="I1899" s="11"/>
      <c r="J1899" s="11"/>
      <c r="K1899" s="11"/>
      <c r="L1899" s="11"/>
      <c r="M1899" s="36"/>
    </row>
    <row r="1900" spans="7:13" ht="15.75" customHeight="1" x14ac:dyDescent="0.2">
      <c r="G1900" s="34"/>
      <c r="H1900" s="27"/>
      <c r="I1900" s="11"/>
      <c r="J1900" s="11"/>
      <c r="K1900" s="11"/>
      <c r="L1900" s="11"/>
      <c r="M1900" s="36"/>
    </row>
    <row r="1901" spans="7:13" ht="15.75" customHeight="1" x14ac:dyDescent="0.2">
      <c r="G1901" s="34"/>
      <c r="H1901" s="27"/>
      <c r="I1901" s="11"/>
      <c r="J1901" s="11"/>
      <c r="K1901" s="11"/>
      <c r="L1901" s="11"/>
      <c r="M1901" s="36"/>
    </row>
    <row r="1902" spans="7:13" ht="15.75" customHeight="1" x14ac:dyDescent="0.2">
      <c r="G1902" s="34"/>
      <c r="H1902" s="27"/>
      <c r="I1902" s="11"/>
      <c r="J1902" s="11"/>
      <c r="K1902" s="11"/>
      <c r="L1902" s="11"/>
      <c r="M1902" s="36"/>
    </row>
    <row r="1903" spans="7:13" ht="15.75" customHeight="1" x14ac:dyDescent="0.2">
      <c r="G1903" s="34"/>
      <c r="H1903" s="27"/>
      <c r="I1903" s="11"/>
      <c r="J1903" s="11"/>
      <c r="K1903" s="11"/>
      <c r="L1903" s="11"/>
      <c r="M1903" s="36"/>
    </row>
    <row r="1904" spans="7:13" ht="15.75" customHeight="1" x14ac:dyDescent="0.2">
      <c r="G1904" s="34"/>
      <c r="H1904" s="27"/>
      <c r="I1904" s="11"/>
      <c r="J1904" s="11"/>
      <c r="K1904" s="11"/>
      <c r="L1904" s="11"/>
      <c r="M1904" s="36"/>
    </row>
    <row r="1905" spans="7:13" ht="15.75" customHeight="1" x14ac:dyDescent="0.2">
      <c r="G1905" s="34"/>
      <c r="H1905" s="27"/>
      <c r="I1905" s="11"/>
      <c r="J1905" s="11"/>
      <c r="K1905" s="11"/>
      <c r="L1905" s="11"/>
      <c r="M1905" s="36"/>
    </row>
    <row r="1906" spans="7:13" ht="15.75" customHeight="1" x14ac:dyDescent="0.2">
      <c r="G1906" s="34"/>
      <c r="H1906" s="27"/>
      <c r="I1906" s="11"/>
      <c r="J1906" s="11"/>
      <c r="K1906" s="11"/>
      <c r="L1906" s="11"/>
      <c r="M1906" s="36"/>
    </row>
    <row r="1907" spans="7:13" ht="15.75" customHeight="1" x14ac:dyDescent="0.2">
      <c r="G1907" s="34"/>
      <c r="H1907" s="27"/>
      <c r="I1907" s="11"/>
      <c r="J1907" s="11"/>
      <c r="K1907" s="11"/>
      <c r="L1907" s="11"/>
      <c r="M1907" s="36"/>
    </row>
    <row r="1908" spans="7:13" ht="15.75" customHeight="1" x14ac:dyDescent="0.2">
      <c r="G1908" s="34"/>
      <c r="H1908" s="27"/>
      <c r="I1908" s="11"/>
      <c r="J1908" s="11"/>
      <c r="K1908" s="11"/>
      <c r="L1908" s="11"/>
      <c r="M1908" s="36"/>
    </row>
    <row r="1909" spans="7:13" ht="15.75" customHeight="1" x14ac:dyDescent="0.2">
      <c r="G1909" s="34"/>
      <c r="H1909" s="27"/>
      <c r="I1909" s="11"/>
      <c r="J1909" s="11"/>
      <c r="K1909" s="11"/>
      <c r="L1909" s="11"/>
      <c r="M1909" s="36"/>
    </row>
    <row r="1910" spans="7:13" ht="15.75" customHeight="1" x14ac:dyDescent="0.2">
      <c r="G1910" s="34"/>
      <c r="H1910" s="27"/>
      <c r="I1910" s="11"/>
      <c r="J1910" s="11"/>
      <c r="K1910" s="11"/>
      <c r="L1910" s="11"/>
      <c r="M1910" s="36"/>
    </row>
    <row r="1911" spans="7:13" ht="15.75" customHeight="1" x14ac:dyDescent="0.2">
      <c r="G1911" s="34"/>
      <c r="H1911" s="27"/>
      <c r="I1911" s="11"/>
      <c r="J1911" s="11"/>
      <c r="K1911" s="11"/>
      <c r="L1911" s="11"/>
      <c r="M1911" s="36"/>
    </row>
    <row r="1912" spans="7:13" ht="15.75" customHeight="1" x14ac:dyDescent="0.2">
      <c r="G1912" s="34"/>
      <c r="H1912" s="27"/>
      <c r="I1912" s="11"/>
      <c r="J1912" s="11"/>
      <c r="K1912" s="11"/>
      <c r="L1912" s="11"/>
      <c r="M1912" s="36"/>
    </row>
    <row r="1913" spans="7:13" ht="15.75" customHeight="1" x14ac:dyDescent="0.2">
      <c r="G1913" s="34"/>
      <c r="H1913" s="27"/>
      <c r="I1913" s="11"/>
      <c r="J1913" s="11"/>
      <c r="K1913" s="11"/>
      <c r="L1913" s="11"/>
      <c r="M1913" s="36"/>
    </row>
    <row r="1914" spans="7:13" ht="15.75" customHeight="1" x14ac:dyDescent="0.2">
      <c r="G1914" s="34"/>
      <c r="H1914" s="27"/>
      <c r="I1914" s="11"/>
      <c r="J1914" s="11"/>
      <c r="K1914" s="11"/>
      <c r="L1914" s="11"/>
      <c r="M1914" s="36"/>
    </row>
    <row r="1915" spans="7:13" ht="15.75" customHeight="1" x14ac:dyDescent="0.2">
      <c r="G1915" s="34"/>
      <c r="H1915" s="27"/>
      <c r="I1915" s="11"/>
      <c r="J1915" s="11"/>
      <c r="K1915" s="11"/>
      <c r="L1915" s="11"/>
      <c r="M1915" s="36"/>
    </row>
    <row r="1916" spans="7:13" ht="15.75" customHeight="1" x14ac:dyDescent="0.2">
      <c r="G1916" s="34"/>
      <c r="H1916" s="27"/>
      <c r="I1916" s="11"/>
      <c r="J1916" s="11"/>
      <c r="K1916" s="11"/>
      <c r="L1916" s="11"/>
      <c r="M1916" s="36"/>
    </row>
    <row r="1917" spans="7:13" ht="15.75" customHeight="1" x14ac:dyDescent="0.2">
      <c r="G1917" s="34"/>
      <c r="H1917" s="27"/>
      <c r="I1917" s="11"/>
      <c r="J1917" s="11"/>
      <c r="K1917" s="11"/>
      <c r="L1917" s="11"/>
      <c r="M1917" s="36"/>
    </row>
    <row r="1918" spans="7:13" ht="15.75" customHeight="1" x14ac:dyDescent="0.2">
      <c r="G1918" s="34"/>
      <c r="H1918" s="27"/>
      <c r="I1918" s="11"/>
      <c r="J1918" s="11"/>
      <c r="K1918" s="11"/>
      <c r="L1918" s="11"/>
      <c r="M1918" s="36"/>
    </row>
    <row r="1919" spans="7:13" ht="15.75" customHeight="1" x14ac:dyDescent="0.2">
      <c r="G1919" s="34"/>
      <c r="H1919" s="27"/>
      <c r="I1919" s="11"/>
      <c r="J1919" s="11"/>
      <c r="K1919" s="11"/>
      <c r="L1919" s="11"/>
      <c r="M1919" s="36"/>
    </row>
    <row r="1920" spans="7:13" ht="15.75" customHeight="1" x14ac:dyDescent="0.2">
      <c r="G1920" s="34"/>
      <c r="H1920" s="27"/>
      <c r="I1920" s="11"/>
      <c r="J1920" s="11"/>
      <c r="K1920" s="11"/>
      <c r="L1920" s="11"/>
      <c r="M1920" s="36"/>
    </row>
    <row r="1921" spans="7:13" ht="15.75" customHeight="1" x14ac:dyDescent="0.2">
      <c r="G1921" s="34"/>
      <c r="H1921" s="27"/>
      <c r="I1921" s="11"/>
      <c r="J1921" s="11"/>
      <c r="K1921" s="11"/>
      <c r="L1921" s="11"/>
      <c r="M1921" s="36"/>
    </row>
    <row r="1922" spans="7:13" ht="15.75" customHeight="1" x14ac:dyDescent="0.2">
      <c r="G1922" s="34"/>
      <c r="H1922" s="27"/>
      <c r="I1922" s="11"/>
      <c r="J1922" s="11"/>
      <c r="K1922" s="11"/>
      <c r="L1922" s="11"/>
      <c r="M1922" s="36"/>
    </row>
    <row r="1923" spans="7:13" ht="15.75" customHeight="1" x14ac:dyDescent="0.2">
      <c r="G1923" s="34"/>
      <c r="H1923" s="27"/>
      <c r="I1923" s="11"/>
      <c r="J1923" s="11"/>
      <c r="K1923" s="11"/>
      <c r="L1923" s="11"/>
      <c r="M1923" s="36"/>
    </row>
    <row r="1924" spans="7:13" ht="15.75" customHeight="1" x14ac:dyDescent="0.2">
      <c r="G1924" s="34"/>
      <c r="H1924" s="27"/>
      <c r="I1924" s="11"/>
      <c r="J1924" s="11"/>
      <c r="K1924" s="11"/>
      <c r="L1924" s="11"/>
      <c r="M1924" s="36"/>
    </row>
    <row r="1925" spans="7:13" ht="15.75" customHeight="1" x14ac:dyDescent="0.2">
      <c r="G1925" s="34"/>
      <c r="H1925" s="27"/>
      <c r="I1925" s="11"/>
      <c r="J1925" s="11"/>
      <c r="K1925" s="11"/>
      <c r="L1925" s="11"/>
      <c r="M1925" s="36"/>
    </row>
    <row r="1926" spans="7:13" ht="15.75" customHeight="1" x14ac:dyDescent="0.2">
      <c r="G1926" s="34"/>
      <c r="H1926" s="27"/>
      <c r="I1926" s="11"/>
      <c r="J1926" s="11"/>
      <c r="K1926" s="11"/>
      <c r="L1926" s="11"/>
      <c r="M1926" s="36"/>
    </row>
    <row r="1927" spans="7:13" ht="15.75" customHeight="1" x14ac:dyDescent="0.2">
      <c r="G1927" s="34"/>
      <c r="H1927" s="27"/>
      <c r="I1927" s="11"/>
      <c r="J1927" s="11"/>
      <c r="K1927" s="11"/>
      <c r="L1927" s="11"/>
      <c r="M1927" s="36"/>
    </row>
    <row r="1928" spans="7:13" ht="15.75" customHeight="1" x14ac:dyDescent="0.2">
      <c r="G1928" s="34"/>
      <c r="H1928" s="27"/>
      <c r="I1928" s="11"/>
      <c r="J1928" s="11"/>
      <c r="K1928" s="11"/>
      <c r="L1928" s="11"/>
      <c r="M1928" s="36"/>
    </row>
    <row r="1929" spans="7:13" ht="15.75" customHeight="1" x14ac:dyDescent="0.2">
      <c r="G1929" s="34"/>
      <c r="H1929" s="27"/>
      <c r="I1929" s="11"/>
      <c r="J1929" s="11"/>
      <c r="K1929" s="11"/>
      <c r="L1929" s="11"/>
      <c r="M1929" s="36"/>
    </row>
    <row r="1930" spans="7:13" ht="15.75" customHeight="1" x14ac:dyDescent="0.2">
      <c r="G1930" s="34"/>
      <c r="H1930" s="27"/>
      <c r="I1930" s="11"/>
      <c r="J1930" s="11"/>
      <c r="K1930" s="11"/>
      <c r="L1930" s="11"/>
      <c r="M1930" s="36"/>
    </row>
    <row r="1931" spans="7:13" ht="15.75" customHeight="1" x14ac:dyDescent="0.2">
      <c r="G1931" s="34"/>
      <c r="H1931" s="27"/>
      <c r="I1931" s="11"/>
      <c r="J1931" s="11"/>
      <c r="K1931" s="11"/>
      <c r="L1931" s="11"/>
      <c r="M1931" s="36"/>
    </row>
    <row r="1932" spans="7:13" ht="15.75" customHeight="1" x14ac:dyDescent="0.2">
      <c r="G1932" s="34"/>
      <c r="H1932" s="27"/>
      <c r="I1932" s="11"/>
      <c r="J1932" s="11"/>
      <c r="K1932" s="11"/>
      <c r="L1932" s="11"/>
      <c r="M1932" s="36"/>
    </row>
    <row r="1933" spans="7:13" ht="15.75" customHeight="1" x14ac:dyDescent="0.2">
      <c r="G1933" s="34"/>
      <c r="H1933" s="27"/>
      <c r="I1933" s="11"/>
      <c r="J1933" s="11"/>
      <c r="K1933" s="11"/>
      <c r="L1933" s="11"/>
      <c r="M1933" s="36"/>
    </row>
    <row r="1934" spans="7:13" ht="15.75" customHeight="1" x14ac:dyDescent="0.2">
      <c r="G1934" s="34"/>
      <c r="H1934" s="27"/>
      <c r="I1934" s="11"/>
      <c r="J1934" s="11"/>
      <c r="K1934" s="11"/>
      <c r="L1934" s="11"/>
      <c r="M1934" s="36"/>
    </row>
    <row r="1935" spans="7:13" ht="15.75" customHeight="1" x14ac:dyDescent="0.2">
      <c r="G1935" s="34"/>
      <c r="H1935" s="27"/>
      <c r="I1935" s="11"/>
      <c r="J1935" s="11"/>
      <c r="K1935" s="11"/>
      <c r="L1935" s="11"/>
      <c r="M1935" s="36"/>
    </row>
    <row r="1936" spans="7:13" ht="15.75" customHeight="1" x14ac:dyDescent="0.2">
      <c r="G1936" s="34"/>
      <c r="H1936" s="27"/>
      <c r="I1936" s="11"/>
      <c r="J1936" s="11"/>
      <c r="K1936" s="11"/>
      <c r="L1936" s="11"/>
      <c r="M1936" s="36"/>
    </row>
    <row r="1937" spans="7:13" ht="15.75" customHeight="1" x14ac:dyDescent="0.2">
      <c r="G1937" s="34"/>
      <c r="H1937" s="27"/>
      <c r="I1937" s="11"/>
      <c r="J1937" s="11"/>
      <c r="K1937" s="11"/>
      <c r="L1937" s="11"/>
      <c r="M1937" s="36"/>
    </row>
    <row r="1938" spans="7:13" ht="15.75" customHeight="1" x14ac:dyDescent="0.2">
      <c r="G1938" s="34"/>
      <c r="H1938" s="27"/>
      <c r="I1938" s="11"/>
      <c r="J1938" s="11"/>
      <c r="K1938" s="11"/>
      <c r="L1938" s="11"/>
      <c r="M1938" s="36"/>
    </row>
    <row r="1939" spans="7:13" ht="15.75" customHeight="1" x14ac:dyDescent="0.2">
      <c r="G1939" s="34"/>
      <c r="H1939" s="27"/>
      <c r="I1939" s="11"/>
      <c r="J1939" s="11"/>
      <c r="K1939" s="11"/>
      <c r="L1939" s="11"/>
      <c r="M1939" s="36"/>
    </row>
    <row r="1940" spans="7:13" ht="15.75" customHeight="1" x14ac:dyDescent="0.2">
      <c r="G1940" s="34"/>
      <c r="H1940" s="27"/>
      <c r="I1940" s="11"/>
      <c r="J1940" s="11"/>
      <c r="K1940" s="11"/>
      <c r="L1940" s="11"/>
      <c r="M1940" s="36"/>
    </row>
    <row r="1941" spans="7:13" ht="15.75" customHeight="1" x14ac:dyDescent="0.2">
      <c r="G1941" s="34"/>
      <c r="H1941" s="27"/>
      <c r="I1941" s="11"/>
      <c r="J1941" s="11"/>
      <c r="K1941" s="11"/>
      <c r="L1941" s="11"/>
      <c r="M1941" s="36"/>
    </row>
    <row r="1942" spans="7:13" ht="15.75" customHeight="1" x14ac:dyDescent="0.2">
      <c r="G1942" s="34"/>
      <c r="H1942" s="27"/>
      <c r="I1942" s="11"/>
      <c r="J1942" s="11"/>
      <c r="K1942" s="11"/>
      <c r="L1942" s="11"/>
      <c r="M1942" s="36"/>
    </row>
    <row r="1943" spans="7:13" ht="15.75" customHeight="1" x14ac:dyDescent="0.2">
      <c r="G1943" s="34"/>
      <c r="H1943" s="27"/>
      <c r="I1943" s="11"/>
      <c r="J1943" s="11"/>
      <c r="K1943" s="11"/>
      <c r="L1943" s="11"/>
      <c r="M1943" s="36"/>
    </row>
    <row r="1944" spans="7:13" ht="15.75" customHeight="1" x14ac:dyDescent="0.2">
      <c r="G1944" s="34"/>
      <c r="H1944" s="27"/>
      <c r="I1944" s="11"/>
      <c r="J1944" s="11"/>
      <c r="K1944" s="11"/>
      <c r="L1944" s="11"/>
      <c r="M1944" s="36"/>
    </row>
    <row r="1945" spans="7:13" ht="15.75" customHeight="1" x14ac:dyDescent="0.2">
      <c r="G1945" s="34"/>
      <c r="H1945" s="27"/>
      <c r="I1945" s="11"/>
      <c r="J1945" s="11"/>
      <c r="K1945" s="11"/>
      <c r="L1945" s="11"/>
      <c r="M1945" s="36"/>
    </row>
    <row r="1946" spans="7:13" ht="15.75" customHeight="1" x14ac:dyDescent="0.2">
      <c r="G1946" s="34"/>
      <c r="H1946" s="27"/>
      <c r="I1946" s="11"/>
      <c r="J1946" s="11"/>
      <c r="K1946" s="11"/>
      <c r="L1946" s="11"/>
      <c r="M1946" s="36"/>
    </row>
    <row r="1947" spans="7:13" ht="15.75" customHeight="1" x14ac:dyDescent="0.2">
      <c r="G1947" s="34"/>
      <c r="H1947" s="27"/>
      <c r="I1947" s="11"/>
      <c r="J1947" s="11"/>
      <c r="K1947" s="11"/>
      <c r="L1947" s="11"/>
      <c r="M1947" s="36"/>
    </row>
    <row r="1948" spans="7:13" ht="15.75" customHeight="1" x14ac:dyDescent="0.2">
      <c r="G1948" s="34"/>
      <c r="H1948" s="27"/>
      <c r="I1948" s="11"/>
      <c r="J1948" s="11"/>
      <c r="K1948" s="11"/>
      <c r="L1948" s="11"/>
      <c r="M1948" s="36"/>
    </row>
    <row r="1949" spans="7:13" ht="15.75" customHeight="1" x14ac:dyDescent="0.2">
      <c r="G1949" s="34"/>
      <c r="H1949" s="27"/>
      <c r="I1949" s="11"/>
      <c r="J1949" s="11"/>
      <c r="K1949" s="11"/>
      <c r="L1949" s="11"/>
      <c r="M1949" s="36"/>
    </row>
    <row r="1950" spans="7:13" ht="15.75" customHeight="1" x14ac:dyDescent="0.2">
      <c r="G1950" s="34"/>
      <c r="H1950" s="27"/>
      <c r="I1950" s="11"/>
      <c r="J1950" s="11"/>
      <c r="K1950" s="11"/>
      <c r="L1950" s="11"/>
      <c r="M1950" s="36"/>
    </row>
    <row r="1951" spans="7:13" ht="15.75" customHeight="1" x14ac:dyDescent="0.2">
      <c r="G1951" s="34"/>
      <c r="H1951" s="27"/>
      <c r="I1951" s="11"/>
      <c r="J1951" s="11"/>
      <c r="K1951" s="11"/>
      <c r="L1951" s="11"/>
      <c r="M1951" s="36"/>
    </row>
    <row r="1952" spans="7:13" ht="15.75" customHeight="1" x14ac:dyDescent="0.2">
      <c r="G1952" s="34"/>
      <c r="H1952" s="27"/>
      <c r="I1952" s="11"/>
      <c r="J1952" s="11"/>
      <c r="K1952" s="11"/>
      <c r="L1952" s="11"/>
      <c r="M1952" s="36"/>
    </row>
    <row r="1953" spans="7:13" ht="15.75" customHeight="1" x14ac:dyDescent="0.2">
      <c r="G1953" s="34"/>
      <c r="H1953" s="27"/>
      <c r="I1953" s="11"/>
      <c r="J1953" s="11"/>
      <c r="K1953" s="11"/>
      <c r="L1953" s="11"/>
      <c r="M1953" s="36"/>
    </row>
    <row r="1954" spans="7:13" ht="15.75" customHeight="1" x14ac:dyDescent="0.2">
      <c r="G1954" s="34"/>
      <c r="H1954" s="27"/>
      <c r="I1954" s="11"/>
      <c r="J1954" s="11"/>
      <c r="K1954" s="11"/>
      <c r="L1954" s="11"/>
      <c r="M1954" s="36"/>
    </row>
    <row r="1955" spans="7:13" ht="15.75" customHeight="1" x14ac:dyDescent="0.2">
      <c r="G1955" s="34"/>
      <c r="H1955" s="27"/>
      <c r="I1955" s="11"/>
      <c r="J1955" s="11"/>
      <c r="K1955" s="11"/>
      <c r="L1955" s="11"/>
      <c r="M1955" s="36"/>
    </row>
    <row r="1956" spans="7:13" ht="15.75" customHeight="1" x14ac:dyDescent="0.2">
      <c r="G1956" s="34"/>
      <c r="H1956" s="27"/>
      <c r="I1956" s="11"/>
      <c r="J1956" s="11"/>
      <c r="K1956" s="11"/>
      <c r="L1956" s="11"/>
      <c r="M1956" s="36"/>
    </row>
    <row r="1957" spans="7:13" ht="15.75" customHeight="1" x14ac:dyDescent="0.2">
      <c r="G1957" s="34"/>
      <c r="H1957" s="27"/>
      <c r="I1957" s="11"/>
      <c r="J1957" s="11"/>
      <c r="K1957" s="11"/>
      <c r="L1957" s="11"/>
      <c r="M1957" s="36"/>
    </row>
    <row r="1958" spans="7:13" ht="15.75" customHeight="1" x14ac:dyDescent="0.2">
      <c r="G1958" s="34"/>
      <c r="H1958" s="27"/>
      <c r="I1958" s="11"/>
      <c r="J1958" s="11"/>
      <c r="K1958" s="11"/>
      <c r="L1958" s="11"/>
      <c r="M1958" s="36"/>
    </row>
    <row r="1959" spans="7:13" ht="15.75" customHeight="1" x14ac:dyDescent="0.2">
      <c r="G1959" s="34"/>
      <c r="H1959" s="27"/>
      <c r="I1959" s="11"/>
      <c r="J1959" s="11"/>
      <c r="K1959" s="11"/>
      <c r="L1959" s="11"/>
      <c r="M1959" s="36"/>
    </row>
    <row r="1960" spans="7:13" ht="15.75" customHeight="1" x14ac:dyDescent="0.2">
      <c r="G1960" s="34"/>
      <c r="H1960" s="27"/>
      <c r="I1960" s="11"/>
      <c r="J1960" s="11"/>
      <c r="K1960" s="11"/>
      <c r="L1960" s="11"/>
      <c r="M1960" s="36"/>
    </row>
    <row r="1961" spans="7:13" ht="15.75" customHeight="1" x14ac:dyDescent="0.2">
      <c r="G1961" s="34"/>
      <c r="H1961" s="27"/>
      <c r="I1961" s="11"/>
      <c r="J1961" s="11"/>
      <c r="K1961" s="11"/>
      <c r="L1961" s="11"/>
      <c r="M1961" s="36"/>
    </row>
    <row r="1962" spans="7:13" ht="15.75" customHeight="1" x14ac:dyDescent="0.2">
      <c r="G1962" s="34"/>
      <c r="H1962" s="27"/>
      <c r="I1962" s="11"/>
      <c r="J1962" s="11"/>
      <c r="K1962" s="11"/>
      <c r="L1962" s="11"/>
      <c r="M1962" s="36"/>
    </row>
    <row r="1963" spans="7:13" ht="15.75" customHeight="1" x14ac:dyDescent="0.2">
      <c r="G1963" s="34"/>
      <c r="H1963" s="27"/>
      <c r="I1963" s="11"/>
      <c r="J1963" s="11"/>
      <c r="K1963" s="11"/>
      <c r="L1963" s="11"/>
      <c r="M1963" s="36"/>
    </row>
    <row r="1964" spans="7:13" ht="15.75" customHeight="1" x14ac:dyDescent="0.2">
      <c r="G1964" s="34"/>
      <c r="H1964" s="27"/>
      <c r="I1964" s="11"/>
      <c r="J1964" s="11"/>
      <c r="K1964" s="11"/>
      <c r="L1964" s="11"/>
      <c r="M1964" s="36"/>
    </row>
    <row r="1965" spans="7:13" ht="15.75" customHeight="1" x14ac:dyDescent="0.2">
      <c r="G1965" s="34"/>
      <c r="H1965" s="27"/>
      <c r="I1965" s="11"/>
      <c r="J1965" s="11"/>
      <c r="K1965" s="11"/>
      <c r="L1965" s="11"/>
      <c r="M1965" s="36"/>
    </row>
    <row r="1966" spans="7:13" ht="15.75" customHeight="1" x14ac:dyDescent="0.2">
      <c r="G1966" s="34"/>
      <c r="H1966" s="27"/>
      <c r="I1966" s="11"/>
      <c r="J1966" s="11"/>
      <c r="K1966" s="11"/>
      <c r="L1966" s="11"/>
      <c r="M1966" s="36"/>
    </row>
    <row r="1967" spans="7:13" ht="15.75" customHeight="1" x14ac:dyDescent="0.2">
      <c r="G1967" s="34"/>
      <c r="H1967" s="27"/>
      <c r="I1967" s="11"/>
      <c r="J1967" s="11"/>
      <c r="K1967" s="11"/>
      <c r="L1967" s="11"/>
      <c r="M1967" s="36"/>
    </row>
    <row r="1968" spans="7:13" ht="15.75" customHeight="1" x14ac:dyDescent="0.2">
      <c r="G1968" s="34"/>
      <c r="H1968" s="27"/>
      <c r="I1968" s="11"/>
      <c r="J1968" s="11"/>
      <c r="K1968" s="11"/>
      <c r="L1968" s="11"/>
      <c r="M1968" s="36"/>
    </row>
    <row r="1969" spans="7:13" ht="15.75" customHeight="1" x14ac:dyDescent="0.2">
      <c r="G1969" s="34"/>
      <c r="H1969" s="27"/>
      <c r="I1969" s="11"/>
      <c r="J1969" s="11"/>
      <c r="K1969" s="11"/>
      <c r="L1969" s="11"/>
      <c r="M1969" s="36"/>
    </row>
    <row r="1970" spans="7:13" ht="15.75" customHeight="1" x14ac:dyDescent="0.2">
      <c r="G1970" s="34"/>
      <c r="H1970" s="27"/>
      <c r="I1970" s="11"/>
      <c r="J1970" s="11"/>
      <c r="K1970" s="11"/>
      <c r="L1970" s="11"/>
      <c r="M1970" s="36"/>
    </row>
    <row r="1971" spans="7:13" ht="15.75" customHeight="1" x14ac:dyDescent="0.2">
      <c r="G1971" s="34"/>
      <c r="H1971" s="27"/>
      <c r="I1971" s="11"/>
      <c r="J1971" s="11"/>
      <c r="K1971" s="11"/>
      <c r="L1971" s="11"/>
      <c r="M1971" s="36"/>
    </row>
    <row r="1972" spans="7:13" ht="15.75" customHeight="1" x14ac:dyDescent="0.2">
      <c r="G1972" s="34"/>
      <c r="H1972" s="27"/>
      <c r="I1972" s="11"/>
      <c r="J1972" s="11"/>
      <c r="K1972" s="11"/>
      <c r="L1972" s="11"/>
      <c r="M1972" s="36"/>
    </row>
    <row r="1973" spans="7:13" ht="15.75" customHeight="1" x14ac:dyDescent="0.2">
      <c r="G1973" s="34"/>
      <c r="H1973" s="27"/>
      <c r="I1973" s="11"/>
      <c r="J1973" s="11"/>
      <c r="K1973" s="11"/>
      <c r="L1973" s="11"/>
      <c r="M1973" s="36"/>
    </row>
    <row r="1974" spans="7:13" ht="15.75" customHeight="1" x14ac:dyDescent="0.2">
      <c r="G1974" s="34"/>
      <c r="H1974" s="27"/>
      <c r="I1974" s="11"/>
      <c r="J1974" s="11"/>
      <c r="K1974" s="11"/>
      <c r="L1974" s="11"/>
      <c r="M1974" s="36"/>
    </row>
    <row r="1975" spans="7:13" ht="15.75" customHeight="1" x14ac:dyDescent="0.2">
      <c r="G1975" s="34"/>
      <c r="H1975" s="27"/>
      <c r="I1975" s="11"/>
      <c r="J1975" s="11"/>
      <c r="K1975" s="11"/>
      <c r="L1975" s="11"/>
      <c r="M1975" s="36"/>
    </row>
    <row r="1976" spans="7:13" ht="15.75" customHeight="1" x14ac:dyDescent="0.2">
      <c r="G1976" s="34"/>
      <c r="H1976" s="27"/>
      <c r="I1976" s="11"/>
      <c r="J1976" s="11"/>
      <c r="K1976" s="11"/>
      <c r="L1976" s="11"/>
      <c r="M1976" s="36"/>
    </row>
    <row r="1977" spans="7:13" ht="15.75" customHeight="1" x14ac:dyDescent="0.2">
      <c r="G1977" s="34"/>
      <c r="H1977" s="27"/>
      <c r="I1977" s="11"/>
      <c r="J1977" s="11"/>
      <c r="K1977" s="11"/>
      <c r="L1977" s="11"/>
      <c r="M1977" s="36"/>
    </row>
    <row r="1978" spans="7:13" ht="15.75" customHeight="1" x14ac:dyDescent="0.2">
      <c r="G1978" s="34"/>
      <c r="H1978" s="27"/>
      <c r="I1978" s="11"/>
      <c r="J1978" s="11"/>
      <c r="K1978" s="11"/>
      <c r="L1978" s="11"/>
      <c r="M1978" s="36"/>
    </row>
    <row r="1979" spans="7:13" ht="15.75" customHeight="1" x14ac:dyDescent="0.2">
      <c r="G1979" s="34"/>
      <c r="H1979" s="27"/>
      <c r="I1979" s="11"/>
      <c r="J1979" s="11"/>
      <c r="K1979" s="11"/>
      <c r="L1979" s="11"/>
      <c r="M1979" s="36"/>
    </row>
    <row r="1980" spans="7:13" ht="15.75" customHeight="1" x14ac:dyDescent="0.2">
      <c r="G1980" s="34"/>
      <c r="H1980" s="27"/>
      <c r="I1980" s="11"/>
      <c r="J1980" s="11"/>
      <c r="K1980" s="11"/>
      <c r="L1980" s="11"/>
      <c r="M1980" s="36"/>
    </row>
    <row r="1981" spans="7:13" ht="15.75" customHeight="1" x14ac:dyDescent="0.2">
      <c r="G1981" s="34"/>
      <c r="H1981" s="27"/>
      <c r="I1981" s="11"/>
      <c r="J1981" s="11"/>
      <c r="K1981" s="11"/>
      <c r="L1981" s="11"/>
      <c r="M1981" s="36"/>
    </row>
    <row r="1982" spans="7:13" ht="15.75" customHeight="1" x14ac:dyDescent="0.2">
      <c r="G1982" s="34"/>
      <c r="H1982" s="27"/>
      <c r="I1982" s="11"/>
      <c r="J1982" s="11"/>
      <c r="K1982" s="11"/>
      <c r="L1982" s="11"/>
      <c r="M1982" s="36"/>
    </row>
    <row r="1983" spans="7:13" ht="15.75" customHeight="1" x14ac:dyDescent="0.2">
      <c r="G1983" s="34"/>
      <c r="H1983" s="27"/>
      <c r="I1983" s="11"/>
      <c r="J1983" s="11"/>
      <c r="K1983" s="11"/>
      <c r="L1983" s="11"/>
      <c r="M1983" s="36"/>
    </row>
    <row r="1984" spans="7:13" ht="15.75" customHeight="1" x14ac:dyDescent="0.2">
      <c r="G1984" s="34"/>
      <c r="H1984" s="27"/>
      <c r="I1984" s="11"/>
      <c r="J1984" s="11"/>
      <c r="K1984" s="11"/>
      <c r="L1984" s="11"/>
      <c r="M1984" s="36"/>
    </row>
    <row r="1985" spans="7:13" ht="15.75" customHeight="1" x14ac:dyDescent="0.2">
      <c r="G1985" s="34"/>
      <c r="H1985" s="27"/>
      <c r="I1985" s="11"/>
      <c r="J1985" s="11"/>
      <c r="K1985" s="11"/>
      <c r="L1985" s="11"/>
      <c r="M1985" s="36"/>
    </row>
    <row r="1986" spans="7:13" ht="15.75" customHeight="1" x14ac:dyDescent="0.2">
      <c r="G1986" s="34"/>
      <c r="H1986" s="27"/>
      <c r="I1986" s="11"/>
      <c r="J1986" s="11"/>
      <c r="K1986" s="11"/>
      <c r="L1986" s="11"/>
      <c r="M1986" s="36"/>
    </row>
    <row r="1987" spans="7:13" ht="15.75" customHeight="1" x14ac:dyDescent="0.2">
      <c r="G1987" s="34"/>
      <c r="H1987" s="27"/>
      <c r="I1987" s="11"/>
      <c r="J1987" s="11"/>
      <c r="K1987" s="11"/>
      <c r="L1987" s="11"/>
      <c r="M1987" s="36"/>
    </row>
    <row r="1988" spans="7:13" ht="15.75" customHeight="1" x14ac:dyDescent="0.2">
      <c r="G1988" s="34"/>
      <c r="H1988" s="27"/>
      <c r="I1988" s="11"/>
      <c r="J1988" s="11"/>
      <c r="K1988" s="11"/>
      <c r="L1988" s="11"/>
      <c r="M1988" s="36"/>
    </row>
    <row r="1989" spans="7:13" ht="15.75" customHeight="1" x14ac:dyDescent="0.2">
      <c r="G1989" s="34"/>
      <c r="H1989" s="27"/>
      <c r="I1989" s="11"/>
      <c r="J1989" s="11"/>
      <c r="K1989" s="11"/>
      <c r="L1989" s="11"/>
      <c r="M1989" s="36"/>
    </row>
    <row r="1990" spans="7:13" ht="15.75" customHeight="1" x14ac:dyDescent="0.2">
      <c r="G1990" s="34"/>
      <c r="H1990" s="27"/>
      <c r="I1990" s="11"/>
      <c r="J1990" s="11"/>
      <c r="K1990" s="11"/>
      <c r="L1990" s="11"/>
      <c r="M1990" s="36"/>
    </row>
    <row r="1991" spans="7:13" ht="15.75" customHeight="1" x14ac:dyDescent="0.2">
      <c r="G1991" s="34"/>
      <c r="H1991" s="27"/>
      <c r="I1991" s="11"/>
      <c r="J1991" s="11"/>
      <c r="K1991" s="11"/>
      <c r="L1991" s="11"/>
      <c r="M1991" s="36"/>
    </row>
    <row r="1992" spans="7:13" ht="15.75" customHeight="1" x14ac:dyDescent="0.2">
      <c r="G1992" s="34"/>
      <c r="H1992" s="27"/>
      <c r="I1992" s="11"/>
      <c r="J1992" s="11"/>
      <c r="K1992" s="11"/>
      <c r="L1992" s="11"/>
      <c r="M1992" s="36"/>
    </row>
    <row r="1993" spans="7:13" ht="15.75" customHeight="1" x14ac:dyDescent="0.2">
      <c r="G1993" s="34"/>
      <c r="H1993" s="27"/>
      <c r="I1993" s="11"/>
      <c r="J1993" s="11"/>
      <c r="K1993" s="11"/>
      <c r="L1993" s="11"/>
      <c r="M1993" s="36"/>
    </row>
    <row r="1994" spans="7:13" ht="15.75" customHeight="1" x14ac:dyDescent="0.2">
      <c r="G1994" s="34"/>
      <c r="H1994" s="27"/>
      <c r="I1994" s="11"/>
      <c r="J1994" s="11"/>
      <c r="K1994" s="11"/>
      <c r="L1994" s="11"/>
      <c r="M1994" s="36"/>
    </row>
    <row r="1995" spans="7:13" ht="15.75" customHeight="1" x14ac:dyDescent="0.2">
      <c r="G1995" s="34"/>
      <c r="H1995" s="27"/>
      <c r="I1995" s="11"/>
      <c r="J1995" s="11"/>
      <c r="K1995" s="11"/>
      <c r="L1995" s="11"/>
      <c r="M1995" s="36"/>
    </row>
    <row r="1996" spans="7:13" ht="15.75" customHeight="1" x14ac:dyDescent="0.2">
      <c r="G1996" s="34"/>
      <c r="H1996" s="27"/>
      <c r="I1996" s="11"/>
      <c r="J1996" s="11"/>
      <c r="K1996" s="11"/>
      <c r="L1996" s="11"/>
      <c r="M1996" s="36"/>
    </row>
    <row r="1997" spans="7:13" ht="15.75" customHeight="1" x14ac:dyDescent="0.2">
      <c r="G1997" s="34"/>
      <c r="H1997" s="27"/>
      <c r="I1997" s="11"/>
      <c r="J1997" s="11"/>
      <c r="K1997" s="11"/>
      <c r="L1997" s="11"/>
      <c r="M1997" s="36"/>
    </row>
    <row r="1998" spans="7:13" ht="15.75" customHeight="1" x14ac:dyDescent="0.2">
      <c r="G1998" s="34"/>
      <c r="H1998" s="27"/>
      <c r="I1998" s="11"/>
      <c r="J1998" s="11"/>
      <c r="K1998" s="11"/>
      <c r="L1998" s="11"/>
      <c r="M1998" s="36"/>
    </row>
    <row r="1999" spans="7:13" ht="15.75" customHeight="1" x14ac:dyDescent="0.2">
      <c r="G1999" s="34"/>
      <c r="H1999" s="27"/>
      <c r="I1999" s="11"/>
      <c r="J1999" s="11"/>
      <c r="K1999" s="11"/>
      <c r="L1999" s="11"/>
      <c r="M1999" s="36"/>
    </row>
    <row r="2000" spans="7:13" ht="15.75" customHeight="1" x14ac:dyDescent="0.2">
      <c r="G2000" s="34"/>
      <c r="H2000" s="27"/>
      <c r="I2000" s="11"/>
      <c r="J2000" s="11"/>
      <c r="K2000" s="11"/>
      <c r="L2000" s="11"/>
      <c r="M2000" s="36"/>
    </row>
    <row r="2001" spans="7:13" ht="15.75" customHeight="1" x14ac:dyDescent="0.2">
      <c r="G2001" s="34"/>
      <c r="H2001" s="27"/>
      <c r="I2001" s="11"/>
      <c r="J2001" s="11"/>
      <c r="K2001" s="11"/>
      <c r="L2001" s="11"/>
      <c r="M2001" s="36"/>
    </row>
    <row r="2002" spans="7:13" ht="15.75" customHeight="1" x14ac:dyDescent="0.2">
      <c r="G2002" s="34"/>
      <c r="H2002" s="27"/>
      <c r="I2002" s="11"/>
      <c r="J2002" s="11"/>
      <c r="K2002" s="11"/>
      <c r="L2002" s="11"/>
      <c r="M2002" s="36"/>
    </row>
    <row r="2003" spans="7:13" ht="15.75" customHeight="1" x14ac:dyDescent="0.2">
      <c r="G2003" s="34"/>
      <c r="H2003" s="27"/>
      <c r="I2003" s="11"/>
      <c r="J2003" s="11"/>
      <c r="K2003" s="11"/>
      <c r="L2003" s="11"/>
      <c r="M2003" s="36"/>
    </row>
    <row r="2004" spans="7:13" ht="15.75" customHeight="1" x14ac:dyDescent="0.2">
      <c r="G2004" s="34"/>
      <c r="H2004" s="27"/>
      <c r="I2004" s="11"/>
      <c r="J2004" s="11"/>
      <c r="K2004" s="11"/>
      <c r="L2004" s="11"/>
      <c r="M2004" s="36"/>
    </row>
    <row r="2005" spans="7:13" ht="15.75" customHeight="1" x14ac:dyDescent="0.2">
      <c r="G2005" s="34"/>
      <c r="H2005" s="27"/>
      <c r="I2005" s="11"/>
      <c r="J2005" s="11"/>
      <c r="K2005" s="11"/>
      <c r="L2005" s="11"/>
      <c r="M2005" s="36"/>
    </row>
    <row r="2006" spans="7:13" ht="15.75" customHeight="1" x14ac:dyDescent="0.2">
      <c r="G2006" s="34"/>
      <c r="H2006" s="27"/>
      <c r="I2006" s="11"/>
      <c r="J2006" s="11"/>
      <c r="K2006" s="11"/>
      <c r="L2006" s="11"/>
      <c r="M2006" s="36"/>
    </row>
    <row r="2007" spans="7:13" ht="15.75" customHeight="1" x14ac:dyDescent="0.2">
      <c r="G2007" s="34"/>
      <c r="H2007" s="27"/>
      <c r="I2007" s="11"/>
      <c r="J2007" s="11"/>
      <c r="K2007" s="11"/>
      <c r="L2007" s="11"/>
      <c r="M2007" s="36"/>
    </row>
    <row r="2008" spans="7:13" ht="15.75" customHeight="1" x14ac:dyDescent="0.2">
      <c r="G2008" s="34"/>
      <c r="H2008" s="27"/>
      <c r="I2008" s="11"/>
      <c r="J2008" s="11"/>
      <c r="K2008" s="11"/>
      <c r="L2008" s="11"/>
      <c r="M2008" s="36"/>
    </row>
    <row r="2009" spans="7:13" ht="15.75" customHeight="1" x14ac:dyDescent="0.2">
      <c r="G2009" s="34"/>
      <c r="H2009" s="27"/>
      <c r="I2009" s="11"/>
      <c r="J2009" s="11"/>
      <c r="K2009" s="11"/>
      <c r="L2009" s="11"/>
      <c r="M2009" s="36"/>
    </row>
    <row r="2010" spans="7:13" ht="15.75" customHeight="1" x14ac:dyDescent="0.2">
      <c r="G2010" s="34"/>
      <c r="H2010" s="27"/>
      <c r="I2010" s="11"/>
      <c r="J2010" s="11"/>
      <c r="K2010" s="11"/>
      <c r="L2010" s="11"/>
      <c r="M2010" s="36"/>
    </row>
    <row r="2011" spans="7:13" ht="15.75" customHeight="1" x14ac:dyDescent="0.2">
      <c r="G2011" s="34"/>
      <c r="H2011" s="27"/>
      <c r="I2011" s="11"/>
      <c r="J2011" s="11"/>
      <c r="K2011" s="11"/>
      <c r="L2011" s="11"/>
      <c r="M2011" s="36"/>
    </row>
    <row r="2012" spans="7:13" ht="15.75" customHeight="1" x14ac:dyDescent="0.2">
      <c r="G2012" s="34"/>
      <c r="H2012" s="27"/>
      <c r="I2012" s="11"/>
      <c r="J2012" s="11"/>
      <c r="K2012" s="11"/>
      <c r="L2012" s="11"/>
      <c r="M2012" s="36"/>
    </row>
    <row r="2013" spans="7:13" ht="15.75" customHeight="1" x14ac:dyDescent="0.2">
      <c r="G2013" s="34"/>
      <c r="H2013" s="27"/>
      <c r="I2013" s="11"/>
      <c r="J2013" s="11"/>
      <c r="K2013" s="11"/>
      <c r="L2013" s="11"/>
      <c r="M2013" s="36"/>
    </row>
    <row r="2014" spans="7:13" ht="15.75" customHeight="1" x14ac:dyDescent="0.2">
      <c r="G2014" s="34"/>
      <c r="H2014" s="27"/>
      <c r="I2014" s="11"/>
      <c r="J2014" s="11"/>
      <c r="K2014" s="11"/>
      <c r="L2014" s="11"/>
      <c r="M2014" s="36"/>
    </row>
    <row r="2015" spans="7:13" ht="15.75" customHeight="1" x14ac:dyDescent="0.2">
      <c r="G2015" s="34"/>
      <c r="H2015" s="27"/>
      <c r="I2015" s="11"/>
      <c r="J2015" s="11"/>
      <c r="K2015" s="11"/>
      <c r="L2015" s="11"/>
      <c r="M2015" s="36"/>
    </row>
    <row r="2016" spans="7:13" ht="15.75" customHeight="1" x14ac:dyDescent="0.2">
      <c r="G2016" s="34"/>
      <c r="H2016" s="27"/>
      <c r="I2016" s="11"/>
      <c r="J2016" s="11"/>
      <c r="K2016" s="11"/>
      <c r="L2016" s="11"/>
      <c r="M2016" s="36"/>
    </row>
    <row r="2017" spans="7:13" ht="15.75" customHeight="1" x14ac:dyDescent="0.2">
      <c r="G2017" s="34"/>
      <c r="H2017" s="27"/>
      <c r="I2017" s="11"/>
      <c r="J2017" s="11"/>
      <c r="K2017" s="11"/>
      <c r="L2017" s="11"/>
      <c r="M2017" s="36"/>
    </row>
    <row r="2018" spans="7:13" ht="15.75" customHeight="1" x14ac:dyDescent="0.2">
      <c r="G2018" s="34"/>
      <c r="H2018" s="27"/>
      <c r="I2018" s="11"/>
      <c r="J2018" s="11"/>
      <c r="K2018" s="11"/>
      <c r="L2018" s="11"/>
      <c r="M2018" s="36"/>
    </row>
    <row r="2019" spans="7:13" ht="15.75" customHeight="1" x14ac:dyDescent="0.2">
      <c r="G2019" s="34"/>
      <c r="H2019" s="27"/>
      <c r="I2019" s="11"/>
      <c r="J2019" s="11"/>
      <c r="K2019" s="11"/>
      <c r="L2019" s="11"/>
      <c r="M2019" s="36"/>
    </row>
    <row r="2020" spans="7:13" ht="15.75" customHeight="1" x14ac:dyDescent="0.2">
      <c r="G2020" s="34"/>
      <c r="H2020" s="27"/>
      <c r="I2020" s="11"/>
      <c r="J2020" s="11"/>
      <c r="K2020" s="11"/>
      <c r="L2020" s="11"/>
      <c r="M2020" s="36"/>
    </row>
    <row r="2021" spans="7:13" ht="15.75" customHeight="1" x14ac:dyDescent="0.2">
      <c r="G2021" s="34"/>
      <c r="H2021" s="27"/>
      <c r="I2021" s="11"/>
      <c r="J2021" s="11"/>
      <c r="K2021" s="11"/>
      <c r="L2021" s="11"/>
      <c r="M2021" s="36"/>
    </row>
    <row r="2022" spans="7:13" ht="15.75" customHeight="1" x14ac:dyDescent="0.2">
      <c r="G2022" s="34"/>
      <c r="H2022" s="27"/>
      <c r="I2022" s="11"/>
      <c r="J2022" s="11"/>
      <c r="K2022" s="11"/>
      <c r="L2022" s="11"/>
      <c r="M2022" s="36"/>
    </row>
    <row r="2023" spans="7:13" ht="15.75" customHeight="1" x14ac:dyDescent="0.2">
      <c r="G2023" s="34"/>
      <c r="H2023" s="27"/>
      <c r="I2023" s="11"/>
      <c r="J2023" s="11"/>
      <c r="K2023" s="11"/>
      <c r="L2023" s="11"/>
      <c r="M2023" s="36"/>
    </row>
    <row r="2024" spans="7:13" ht="15.75" customHeight="1" x14ac:dyDescent="0.2">
      <c r="G2024" s="34"/>
      <c r="H2024" s="27"/>
      <c r="I2024" s="11"/>
      <c r="J2024" s="11"/>
      <c r="K2024" s="11"/>
      <c r="L2024" s="11"/>
      <c r="M2024" s="36"/>
    </row>
    <row r="2025" spans="7:13" ht="15.75" customHeight="1" x14ac:dyDescent="0.2">
      <c r="G2025" s="34"/>
      <c r="H2025" s="27"/>
      <c r="I2025" s="11"/>
      <c r="J2025" s="11"/>
      <c r="K2025" s="11"/>
      <c r="L2025" s="11"/>
      <c r="M2025" s="36"/>
    </row>
    <row r="2026" spans="7:13" ht="15.75" customHeight="1" x14ac:dyDescent="0.2">
      <c r="G2026" s="34"/>
      <c r="H2026" s="27"/>
      <c r="I2026" s="11"/>
      <c r="J2026" s="11"/>
      <c r="K2026" s="11"/>
      <c r="L2026" s="11"/>
      <c r="M2026" s="36"/>
    </row>
    <row r="2027" spans="7:13" ht="15.75" customHeight="1" x14ac:dyDescent="0.2">
      <c r="G2027" s="34"/>
      <c r="H2027" s="27"/>
      <c r="I2027" s="11"/>
      <c r="J2027" s="11"/>
      <c r="K2027" s="11"/>
      <c r="L2027" s="11"/>
      <c r="M2027" s="36"/>
    </row>
    <row r="2028" spans="7:13" ht="15.75" customHeight="1" x14ac:dyDescent="0.2">
      <c r="G2028" s="34"/>
      <c r="H2028" s="27"/>
      <c r="I2028" s="11"/>
      <c r="J2028" s="11"/>
      <c r="K2028" s="11"/>
      <c r="L2028" s="11"/>
      <c r="M2028" s="36"/>
    </row>
    <row r="2029" spans="7:13" ht="15.75" customHeight="1" x14ac:dyDescent="0.2">
      <c r="G2029" s="34"/>
      <c r="H2029" s="27"/>
      <c r="I2029" s="11"/>
      <c r="J2029" s="11"/>
      <c r="K2029" s="11"/>
      <c r="L2029" s="11"/>
      <c r="M2029" s="36"/>
    </row>
    <row r="2030" spans="7:13" ht="15.75" customHeight="1" x14ac:dyDescent="0.2">
      <c r="G2030" s="34"/>
      <c r="H2030" s="27"/>
      <c r="I2030" s="11"/>
      <c r="J2030" s="11"/>
      <c r="K2030" s="11"/>
      <c r="L2030" s="11"/>
      <c r="M2030" s="36"/>
    </row>
    <row r="2031" spans="7:13" ht="15.75" customHeight="1" x14ac:dyDescent="0.2">
      <c r="G2031" s="34"/>
      <c r="H2031" s="27"/>
      <c r="I2031" s="11"/>
      <c r="J2031" s="11"/>
      <c r="K2031" s="11"/>
      <c r="L2031" s="11"/>
      <c r="M2031" s="36"/>
    </row>
    <row r="2032" spans="7:13" ht="15.75" customHeight="1" x14ac:dyDescent="0.2">
      <c r="G2032" s="34"/>
      <c r="H2032" s="27"/>
      <c r="I2032" s="11"/>
      <c r="J2032" s="11"/>
      <c r="K2032" s="11"/>
      <c r="L2032" s="11"/>
      <c r="M2032" s="36"/>
    </row>
    <row r="2033" spans="7:13" ht="15.75" customHeight="1" x14ac:dyDescent="0.2">
      <c r="G2033" s="34"/>
      <c r="H2033" s="27"/>
      <c r="I2033" s="11"/>
      <c r="J2033" s="11"/>
      <c r="K2033" s="11"/>
      <c r="L2033" s="11"/>
      <c r="M2033" s="36"/>
    </row>
    <row r="2034" spans="7:13" ht="15.75" customHeight="1" x14ac:dyDescent="0.2">
      <c r="G2034" s="34"/>
      <c r="H2034" s="27"/>
      <c r="I2034" s="11"/>
      <c r="J2034" s="11"/>
      <c r="K2034" s="11"/>
      <c r="L2034" s="11"/>
      <c r="M2034" s="36"/>
    </row>
    <row r="2035" spans="7:13" ht="15.75" customHeight="1" x14ac:dyDescent="0.2">
      <c r="G2035" s="34"/>
      <c r="H2035" s="27"/>
      <c r="I2035" s="11"/>
      <c r="J2035" s="11"/>
      <c r="K2035" s="11"/>
      <c r="L2035" s="11"/>
      <c r="M2035" s="36"/>
    </row>
    <row r="2036" spans="7:13" ht="15.75" customHeight="1" x14ac:dyDescent="0.2">
      <c r="G2036" s="34"/>
      <c r="H2036" s="27"/>
      <c r="I2036" s="11"/>
      <c r="J2036" s="11"/>
      <c r="K2036" s="11"/>
      <c r="L2036" s="11"/>
      <c r="M2036" s="36"/>
    </row>
    <row r="2037" spans="7:13" ht="15.75" customHeight="1" x14ac:dyDescent="0.2">
      <c r="G2037" s="34"/>
      <c r="H2037" s="27"/>
      <c r="I2037" s="11"/>
      <c r="J2037" s="11"/>
      <c r="K2037" s="11"/>
      <c r="L2037" s="11"/>
      <c r="M2037" s="36"/>
    </row>
    <row r="2038" spans="7:13" ht="15.75" customHeight="1" x14ac:dyDescent="0.2">
      <c r="G2038" s="34"/>
      <c r="H2038" s="27"/>
      <c r="I2038" s="11"/>
      <c r="J2038" s="11"/>
      <c r="K2038" s="11"/>
      <c r="L2038" s="11"/>
      <c r="M2038" s="36"/>
    </row>
    <row r="2039" spans="7:13" ht="15.75" customHeight="1" x14ac:dyDescent="0.2">
      <c r="G2039" s="34"/>
      <c r="H2039" s="27"/>
      <c r="I2039" s="11"/>
      <c r="J2039" s="11"/>
      <c r="K2039" s="11"/>
      <c r="L2039" s="11"/>
      <c r="M2039" s="36"/>
    </row>
    <row r="2040" spans="7:13" ht="15.75" customHeight="1" x14ac:dyDescent="0.2">
      <c r="G2040" s="34"/>
      <c r="H2040" s="27"/>
      <c r="I2040" s="11"/>
      <c r="J2040" s="11"/>
      <c r="K2040" s="11"/>
      <c r="L2040" s="11"/>
      <c r="M2040" s="36"/>
    </row>
    <row r="2041" spans="7:13" ht="15.75" customHeight="1" x14ac:dyDescent="0.2">
      <c r="G2041" s="34"/>
      <c r="H2041" s="27"/>
      <c r="I2041" s="11"/>
      <c r="J2041" s="11"/>
      <c r="K2041" s="11"/>
      <c r="L2041" s="11"/>
      <c r="M2041" s="36"/>
    </row>
    <row r="2042" spans="7:13" ht="15.75" customHeight="1" x14ac:dyDescent="0.2">
      <c r="G2042" s="34"/>
      <c r="H2042" s="27"/>
      <c r="I2042" s="11"/>
      <c r="J2042" s="11"/>
      <c r="K2042" s="11"/>
      <c r="L2042" s="11"/>
      <c r="M2042" s="36"/>
    </row>
    <row r="2043" spans="7:13" ht="15.75" customHeight="1" x14ac:dyDescent="0.2">
      <c r="G2043" s="34"/>
      <c r="H2043" s="27"/>
      <c r="I2043" s="11"/>
      <c r="J2043" s="11"/>
      <c r="K2043" s="11"/>
      <c r="L2043" s="11"/>
      <c r="M2043" s="36"/>
    </row>
    <row r="2044" spans="7:13" ht="15.75" customHeight="1" x14ac:dyDescent="0.2">
      <c r="G2044" s="34"/>
      <c r="H2044" s="27"/>
      <c r="I2044" s="11"/>
      <c r="J2044" s="11"/>
      <c r="K2044" s="11"/>
      <c r="L2044" s="11"/>
      <c r="M2044" s="36"/>
    </row>
    <row r="2045" spans="7:13" ht="15.75" customHeight="1" x14ac:dyDescent="0.2">
      <c r="G2045" s="34"/>
      <c r="H2045" s="27"/>
      <c r="I2045" s="11"/>
      <c r="J2045" s="11"/>
      <c r="K2045" s="11"/>
      <c r="L2045" s="11"/>
      <c r="M2045" s="36"/>
    </row>
    <row r="2046" spans="7:13" ht="15.75" customHeight="1" x14ac:dyDescent="0.2">
      <c r="G2046" s="34"/>
      <c r="H2046" s="27"/>
      <c r="I2046" s="11"/>
      <c r="J2046" s="11"/>
      <c r="K2046" s="11"/>
      <c r="L2046" s="11"/>
      <c r="M2046" s="36"/>
    </row>
    <row r="2047" spans="7:13" ht="15.75" customHeight="1" x14ac:dyDescent="0.2">
      <c r="G2047" s="34"/>
      <c r="H2047" s="27"/>
      <c r="I2047" s="11"/>
      <c r="J2047" s="11"/>
      <c r="K2047" s="11"/>
      <c r="L2047" s="11"/>
      <c r="M2047" s="36"/>
    </row>
    <row r="2048" spans="7:13" ht="15.75" customHeight="1" x14ac:dyDescent="0.2">
      <c r="G2048" s="34"/>
      <c r="H2048" s="27"/>
      <c r="I2048" s="11"/>
      <c r="J2048" s="11"/>
      <c r="K2048" s="11"/>
      <c r="L2048" s="11"/>
      <c r="M2048" s="36"/>
    </row>
    <row r="2049" spans="7:13" ht="15.75" customHeight="1" x14ac:dyDescent="0.2">
      <c r="G2049" s="34"/>
      <c r="H2049" s="27"/>
      <c r="I2049" s="11"/>
      <c r="J2049" s="11"/>
      <c r="K2049" s="11"/>
      <c r="L2049" s="11"/>
      <c r="M2049" s="36"/>
    </row>
    <row r="2050" spans="7:13" ht="15.75" customHeight="1" x14ac:dyDescent="0.2">
      <c r="G2050" s="34"/>
      <c r="H2050" s="27"/>
      <c r="I2050" s="11"/>
      <c r="J2050" s="11"/>
      <c r="K2050" s="11"/>
      <c r="L2050" s="11"/>
      <c r="M2050" s="36"/>
    </row>
    <row r="2051" spans="7:13" ht="15.75" customHeight="1" x14ac:dyDescent="0.2">
      <c r="G2051" s="34"/>
      <c r="H2051" s="27"/>
      <c r="I2051" s="11"/>
      <c r="J2051" s="11"/>
      <c r="K2051" s="11"/>
      <c r="L2051" s="11"/>
      <c r="M2051" s="36"/>
    </row>
    <row r="2052" spans="7:13" ht="15.75" customHeight="1" x14ac:dyDescent="0.2">
      <c r="G2052" s="34"/>
      <c r="H2052" s="27"/>
      <c r="I2052" s="11"/>
      <c r="J2052" s="11"/>
      <c r="K2052" s="11"/>
      <c r="L2052" s="11"/>
      <c r="M2052" s="36"/>
    </row>
    <row r="2053" spans="7:13" ht="15.75" customHeight="1" x14ac:dyDescent="0.2">
      <c r="G2053" s="34"/>
      <c r="H2053" s="27"/>
      <c r="I2053" s="11"/>
      <c r="J2053" s="11"/>
      <c r="K2053" s="11"/>
      <c r="L2053" s="11"/>
      <c r="M2053" s="36"/>
    </row>
    <row r="2054" spans="7:13" ht="15.75" customHeight="1" x14ac:dyDescent="0.2">
      <c r="G2054" s="34"/>
      <c r="H2054" s="27"/>
      <c r="I2054" s="11"/>
      <c r="J2054" s="11"/>
      <c r="K2054" s="11"/>
      <c r="L2054" s="11"/>
      <c r="M2054" s="36"/>
    </row>
    <row r="2055" spans="7:13" ht="15.75" customHeight="1" x14ac:dyDescent="0.2">
      <c r="G2055" s="34"/>
      <c r="H2055" s="27"/>
      <c r="I2055" s="11"/>
      <c r="J2055" s="11"/>
      <c r="K2055" s="11"/>
      <c r="L2055" s="11"/>
      <c r="M2055" s="36"/>
    </row>
    <row r="2056" spans="7:13" ht="15.75" customHeight="1" x14ac:dyDescent="0.2">
      <c r="G2056" s="34"/>
      <c r="H2056" s="27"/>
      <c r="I2056" s="11"/>
      <c r="J2056" s="11"/>
      <c r="K2056" s="11"/>
      <c r="L2056" s="11"/>
      <c r="M2056" s="36"/>
    </row>
    <row r="2057" spans="7:13" ht="15.75" customHeight="1" x14ac:dyDescent="0.2">
      <c r="G2057" s="34"/>
      <c r="H2057" s="27"/>
      <c r="I2057" s="11"/>
      <c r="J2057" s="11"/>
      <c r="K2057" s="11"/>
      <c r="L2057" s="11"/>
      <c r="M2057" s="36"/>
    </row>
    <row r="2058" spans="7:13" ht="15.75" customHeight="1" x14ac:dyDescent="0.2">
      <c r="G2058" s="34"/>
      <c r="H2058" s="27"/>
      <c r="I2058" s="11"/>
      <c r="J2058" s="11"/>
      <c r="K2058" s="11"/>
      <c r="L2058" s="11"/>
      <c r="M2058" s="36"/>
    </row>
    <row r="2059" spans="7:13" ht="15.75" customHeight="1" x14ac:dyDescent="0.2">
      <c r="G2059" s="34"/>
      <c r="H2059" s="27"/>
      <c r="I2059" s="11"/>
      <c r="J2059" s="11"/>
      <c r="K2059" s="11"/>
      <c r="L2059" s="11"/>
      <c r="M2059" s="36"/>
    </row>
    <row r="2060" spans="7:13" ht="15.75" customHeight="1" x14ac:dyDescent="0.2">
      <c r="G2060" s="34"/>
      <c r="H2060" s="27"/>
      <c r="I2060" s="11"/>
      <c r="J2060" s="11"/>
      <c r="K2060" s="11"/>
      <c r="L2060" s="11"/>
      <c r="M2060" s="36"/>
    </row>
    <row r="2061" spans="7:13" ht="15.75" customHeight="1" x14ac:dyDescent="0.2">
      <c r="G2061" s="34"/>
      <c r="H2061" s="27"/>
      <c r="I2061" s="11"/>
      <c r="J2061" s="11"/>
      <c r="K2061" s="11"/>
      <c r="L2061" s="11"/>
      <c r="M2061" s="36"/>
    </row>
    <row r="2062" spans="7:13" ht="15.75" customHeight="1" x14ac:dyDescent="0.2">
      <c r="G2062" s="34"/>
      <c r="H2062" s="27"/>
      <c r="I2062" s="11"/>
      <c r="J2062" s="11"/>
      <c r="K2062" s="11"/>
      <c r="L2062" s="11"/>
      <c r="M2062" s="36"/>
    </row>
    <row r="2063" spans="7:13" ht="15.75" customHeight="1" x14ac:dyDescent="0.2">
      <c r="G2063" s="34"/>
      <c r="H2063" s="27"/>
      <c r="I2063" s="11"/>
      <c r="J2063" s="11"/>
      <c r="K2063" s="11"/>
      <c r="L2063" s="11"/>
      <c r="M2063" s="36"/>
    </row>
    <row r="2064" spans="7:13" ht="15.75" customHeight="1" x14ac:dyDescent="0.2">
      <c r="G2064" s="34"/>
      <c r="H2064" s="27"/>
      <c r="I2064" s="11"/>
      <c r="J2064" s="11"/>
      <c r="K2064" s="11"/>
      <c r="L2064" s="11"/>
      <c r="M2064" s="36"/>
    </row>
    <row r="2065" spans="7:13" ht="15.75" customHeight="1" x14ac:dyDescent="0.2">
      <c r="G2065" s="34"/>
      <c r="H2065" s="27"/>
      <c r="I2065" s="11"/>
      <c r="J2065" s="11"/>
      <c r="K2065" s="11"/>
      <c r="L2065" s="11"/>
      <c r="M2065" s="36"/>
    </row>
    <row r="2066" spans="7:13" ht="15.75" customHeight="1" x14ac:dyDescent="0.2">
      <c r="G2066" s="34"/>
      <c r="H2066" s="27"/>
      <c r="I2066" s="11"/>
      <c r="J2066" s="11"/>
      <c r="K2066" s="11"/>
      <c r="L2066" s="11"/>
      <c r="M2066" s="36"/>
    </row>
    <row r="2067" spans="7:13" ht="15.75" customHeight="1" x14ac:dyDescent="0.2">
      <c r="G2067" s="34"/>
      <c r="H2067" s="27"/>
      <c r="I2067" s="11"/>
      <c r="J2067" s="11"/>
      <c r="K2067" s="11"/>
      <c r="L2067" s="11"/>
      <c r="M2067" s="36"/>
    </row>
    <row r="2068" spans="7:13" ht="15.75" customHeight="1" x14ac:dyDescent="0.2">
      <c r="G2068" s="34"/>
      <c r="H2068" s="27"/>
      <c r="I2068" s="11"/>
      <c r="J2068" s="11"/>
      <c r="K2068" s="11"/>
      <c r="L2068" s="11"/>
      <c r="M2068" s="36"/>
    </row>
    <row r="2069" spans="7:13" ht="15.75" customHeight="1" x14ac:dyDescent="0.2">
      <c r="G2069" s="34"/>
      <c r="H2069" s="27"/>
      <c r="I2069" s="11"/>
      <c r="J2069" s="11"/>
      <c r="K2069" s="11"/>
      <c r="L2069" s="11"/>
      <c r="M2069" s="36"/>
    </row>
    <row r="2070" spans="7:13" ht="15.75" customHeight="1" x14ac:dyDescent="0.2">
      <c r="G2070" s="34"/>
      <c r="H2070" s="27"/>
      <c r="I2070" s="11"/>
      <c r="J2070" s="11"/>
      <c r="K2070" s="11"/>
      <c r="L2070" s="11"/>
      <c r="M2070" s="36"/>
    </row>
    <row r="2071" spans="7:13" ht="15.75" customHeight="1" x14ac:dyDescent="0.2">
      <c r="G2071" s="34"/>
      <c r="H2071" s="27"/>
      <c r="I2071" s="11"/>
      <c r="J2071" s="11"/>
      <c r="K2071" s="11"/>
      <c r="L2071" s="11"/>
      <c r="M2071" s="36"/>
    </row>
    <row r="2072" spans="7:13" ht="15.75" customHeight="1" x14ac:dyDescent="0.2">
      <c r="G2072" s="34"/>
      <c r="H2072" s="27"/>
      <c r="I2072" s="11"/>
      <c r="J2072" s="11"/>
      <c r="K2072" s="11"/>
      <c r="L2072" s="11"/>
      <c r="M2072" s="36"/>
    </row>
    <row r="2073" spans="7:13" ht="15.75" customHeight="1" x14ac:dyDescent="0.2">
      <c r="G2073" s="34"/>
      <c r="H2073" s="27"/>
      <c r="I2073" s="11"/>
      <c r="J2073" s="11"/>
      <c r="K2073" s="11"/>
      <c r="L2073" s="11"/>
      <c r="M2073" s="36"/>
    </row>
    <row r="2074" spans="7:13" ht="15.75" customHeight="1" x14ac:dyDescent="0.2">
      <c r="G2074" s="34"/>
      <c r="H2074" s="27"/>
      <c r="I2074" s="11"/>
      <c r="J2074" s="11"/>
      <c r="K2074" s="11"/>
      <c r="L2074" s="11"/>
      <c r="M2074" s="36"/>
    </row>
    <row r="2075" spans="7:13" ht="15.75" customHeight="1" x14ac:dyDescent="0.2">
      <c r="G2075" s="34"/>
      <c r="H2075" s="27"/>
      <c r="I2075" s="11"/>
      <c r="J2075" s="11"/>
      <c r="K2075" s="11"/>
      <c r="L2075" s="11"/>
      <c r="M2075" s="36"/>
    </row>
    <row r="2076" spans="7:13" ht="15.75" customHeight="1" x14ac:dyDescent="0.2">
      <c r="G2076" s="34"/>
      <c r="H2076" s="27"/>
      <c r="I2076" s="11"/>
      <c r="J2076" s="11"/>
      <c r="K2076" s="11"/>
      <c r="L2076" s="11"/>
      <c r="M2076" s="36"/>
    </row>
    <row r="2077" spans="7:13" ht="15.75" customHeight="1" x14ac:dyDescent="0.2">
      <c r="G2077" s="34"/>
      <c r="H2077" s="27"/>
      <c r="I2077" s="11"/>
      <c r="J2077" s="11"/>
      <c r="K2077" s="11"/>
      <c r="L2077" s="11"/>
      <c r="M2077" s="36"/>
    </row>
    <row r="2078" spans="7:13" ht="15.75" customHeight="1" x14ac:dyDescent="0.2">
      <c r="G2078" s="34"/>
      <c r="H2078" s="27"/>
      <c r="I2078" s="11"/>
      <c r="J2078" s="11"/>
      <c r="K2078" s="11"/>
      <c r="L2078" s="11"/>
      <c r="M2078" s="36"/>
    </row>
    <row r="2079" spans="7:13" ht="15.75" customHeight="1" x14ac:dyDescent="0.2">
      <c r="G2079" s="34"/>
      <c r="H2079" s="27"/>
      <c r="I2079" s="11"/>
      <c r="J2079" s="11"/>
      <c r="K2079" s="11"/>
      <c r="L2079" s="11"/>
      <c r="M2079" s="36"/>
    </row>
    <row r="2080" spans="7:13" ht="15.75" customHeight="1" x14ac:dyDescent="0.2">
      <c r="G2080" s="34"/>
      <c r="H2080" s="27"/>
      <c r="I2080" s="11"/>
      <c r="J2080" s="11"/>
      <c r="K2080" s="11"/>
      <c r="L2080" s="11"/>
      <c r="M2080" s="36"/>
    </row>
    <row r="2081" spans="7:13" ht="15.75" customHeight="1" x14ac:dyDescent="0.2">
      <c r="G2081" s="34"/>
      <c r="H2081" s="27"/>
      <c r="I2081" s="11"/>
      <c r="J2081" s="11"/>
      <c r="K2081" s="11"/>
      <c r="L2081" s="11"/>
      <c r="M2081" s="36"/>
    </row>
    <row r="2082" spans="7:13" ht="15.75" customHeight="1" x14ac:dyDescent="0.2">
      <c r="G2082" s="34"/>
      <c r="H2082" s="27"/>
      <c r="I2082" s="11"/>
      <c r="J2082" s="11"/>
      <c r="K2082" s="11"/>
      <c r="L2082" s="11"/>
      <c r="M2082" s="36"/>
    </row>
    <row r="2083" spans="7:13" ht="15.75" customHeight="1" x14ac:dyDescent="0.2">
      <c r="G2083" s="34"/>
      <c r="H2083" s="27"/>
      <c r="I2083" s="11"/>
      <c r="J2083" s="11"/>
      <c r="K2083" s="11"/>
      <c r="L2083" s="11"/>
      <c r="M2083" s="36"/>
    </row>
    <row r="2084" spans="7:13" ht="15.75" customHeight="1" x14ac:dyDescent="0.2">
      <c r="G2084" s="34"/>
      <c r="H2084" s="27"/>
      <c r="I2084" s="11"/>
      <c r="J2084" s="11"/>
      <c r="K2084" s="11"/>
      <c r="L2084" s="11"/>
      <c r="M2084" s="36"/>
    </row>
    <row r="2085" spans="7:13" ht="15.75" customHeight="1" x14ac:dyDescent="0.2">
      <c r="G2085" s="34"/>
      <c r="H2085" s="27"/>
      <c r="I2085" s="11"/>
      <c r="J2085" s="11"/>
      <c r="K2085" s="11"/>
      <c r="L2085" s="11"/>
      <c r="M2085" s="36"/>
    </row>
    <row r="2086" spans="7:13" ht="15.75" customHeight="1" x14ac:dyDescent="0.2">
      <c r="G2086" s="34"/>
      <c r="H2086" s="27"/>
      <c r="I2086" s="11"/>
      <c r="J2086" s="11"/>
      <c r="K2086" s="11"/>
      <c r="L2086" s="11"/>
      <c r="M2086" s="36"/>
    </row>
    <row r="2087" spans="7:13" ht="15.75" customHeight="1" x14ac:dyDescent="0.2">
      <c r="G2087" s="34"/>
      <c r="H2087" s="27"/>
      <c r="I2087" s="11"/>
      <c r="J2087" s="11"/>
      <c r="K2087" s="11"/>
      <c r="L2087" s="11"/>
      <c r="M2087" s="36"/>
    </row>
    <row r="2088" spans="7:13" ht="15.75" customHeight="1" x14ac:dyDescent="0.2">
      <c r="G2088" s="34"/>
      <c r="H2088" s="27"/>
      <c r="I2088" s="11"/>
      <c r="J2088" s="11"/>
      <c r="K2088" s="11"/>
      <c r="L2088" s="11"/>
      <c r="M2088" s="36"/>
    </row>
    <row r="2089" spans="7:13" ht="15.75" customHeight="1" x14ac:dyDescent="0.2">
      <c r="G2089" s="34"/>
      <c r="H2089" s="27"/>
      <c r="I2089" s="11"/>
      <c r="J2089" s="11"/>
      <c r="K2089" s="11"/>
      <c r="L2089" s="11"/>
      <c r="M2089" s="36"/>
    </row>
    <row r="2090" spans="7:13" ht="15.75" customHeight="1" x14ac:dyDescent="0.2">
      <c r="G2090" s="34"/>
      <c r="H2090" s="27"/>
      <c r="I2090" s="11"/>
      <c r="J2090" s="11"/>
      <c r="K2090" s="11"/>
      <c r="L2090" s="11"/>
      <c r="M2090" s="36"/>
    </row>
    <row r="2091" spans="7:13" ht="15.75" customHeight="1" x14ac:dyDescent="0.2">
      <c r="G2091" s="34"/>
      <c r="H2091" s="27"/>
      <c r="I2091" s="11"/>
      <c r="J2091" s="11"/>
      <c r="K2091" s="11"/>
      <c r="L2091" s="11"/>
      <c r="M2091" s="36"/>
    </row>
    <row r="2092" spans="7:13" ht="15.75" customHeight="1" x14ac:dyDescent="0.2">
      <c r="G2092" s="34"/>
      <c r="H2092" s="27"/>
      <c r="I2092" s="11"/>
      <c r="J2092" s="11"/>
      <c r="K2092" s="11"/>
      <c r="L2092" s="11"/>
      <c r="M2092" s="36"/>
    </row>
    <row r="2093" spans="7:13" ht="15.75" customHeight="1" x14ac:dyDescent="0.2">
      <c r="G2093" s="34"/>
      <c r="H2093" s="27"/>
      <c r="I2093" s="11"/>
      <c r="J2093" s="11"/>
      <c r="K2093" s="11"/>
      <c r="L2093" s="11"/>
      <c r="M2093" s="36"/>
    </row>
    <row r="2094" spans="7:13" ht="15.75" customHeight="1" x14ac:dyDescent="0.2">
      <c r="G2094" s="34"/>
      <c r="H2094" s="27"/>
      <c r="I2094" s="11"/>
      <c r="J2094" s="11"/>
      <c r="K2094" s="11"/>
      <c r="L2094" s="11"/>
      <c r="M2094" s="36"/>
    </row>
    <row r="2095" spans="7:13" ht="15.75" customHeight="1" x14ac:dyDescent="0.2">
      <c r="G2095" s="34"/>
      <c r="H2095" s="27"/>
      <c r="I2095" s="11"/>
      <c r="J2095" s="11"/>
      <c r="K2095" s="11"/>
      <c r="L2095" s="11"/>
      <c r="M2095" s="36"/>
    </row>
    <row r="2096" spans="7:13" ht="15.75" customHeight="1" x14ac:dyDescent="0.2">
      <c r="G2096" s="34"/>
      <c r="H2096" s="27"/>
      <c r="I2096" s="11"/>
      <c r="J2096" s="11"/>
      <c r="K2096" s="11"/>
      <c r="L2096" s="11"/>
      <c r="M2096" s="36"/>
    </row>
    <row r="2097" spans="7:13" ht="15.75" customHeight="1" x14ac:dyDescent="0.2">
      <c r="G2097" s="34"/>
      <c r="H2097" s="27"/>
      <c r="I2097" s="11"/>
      <c r="J2097" s="11"/>
      <c r="K2097" s="11"/>
      <c r="L2097" s="11"/>
      <c r="M2097" s="36"/>
    </row>
    <row r="2098" spans="7:13" ht="15.75" customHeight="1" x14ac:dyDescent="0.2">
      <c r="G2098" s="34"/>
      <c r="H2098" s="27"/>
      <c r="I2098" s="11"/>
      <c r="J2098" s="11"/>
      <c r="K2098" s="11"/>
      <c r="L2098" s="11"/>
      <c r="M2098" s="36"/>
    </row>
    <row r="2099" spans="7:13" ht="15.75" customHeight="1" x14ac:dyDescent="0.2">
      <c r="G2099" s="34"/>
      <c r="H2099" s="27"/>
      <c r="I2099" s="11"/>
      <c r="J2099" s="11"/>
      <c r="K2099" s="11"/>
      <c r="L2099" s="11"/>
      <c r="M2099" s="36"/>
    </row>
    <row r="2100" spans="7:13" ht="15.75" customHeight="1" x14ac:dyDescent="0.2">
      <c r="G2100" s="34"/>
      <c r="H2100" s="27"/>
      <c r="I2100" s="11"/>
      <c r="J2100" s="11"/>
      <c r="K2100" s="11"/>
      <c r="L2100" s="11"/>
      <c r="M2100" s="36"/>
    </row>
    <row r="2101" spans="7:13" ht="15.75" customHeight="1" x14ac:dyDescent="0.2">
      <c r="G2101" s="34"/>
      <c r="H2101" s="27"/>
      <c r="I2101" s="11"/>
      <c r="J2101" s="11"/>
      <c r="K2101" s="11"/>
      <c r="L2101" s="11"/>
      <c r="M2101" s="36"/>
    </row>
    <row r="2102" spans="7:13" ht="15.75" customHeight="1" x14ac:dyDescent="0.2">
      <c r="G2102" s="34"/>
      <c r="H2102" s="27"/>
      <c r="I2102" s="11"/>
      <c r="J2102" s="11"/>
      <c r="K2102" s="11"/>
      <c r="L2102" s="11"/>
      <c r="M2102" s="36"/>
    </row>
    <row r="2103" spans="7:13" ht="15.75" customHeight="1" x14ac:dyDescent="0.2">
      <c r="G2103" s="34"/>
      <c r="H2103" s="27"/>
      <c r="I2103" s="11"/>
      <c r="J2103" s="11"/>
      <c r="K2103" s="11"/>
      <c r="L2103" s="11"/>
      <c r="M2103" s="36"/>
    </row>
    <row r="2104" spans="7:13" ht="15.75" customHeight="1" x14ac:dyDescent="0.2">
      <c r="G2104" s="34"/>
      <c r="H2104" s="27"/>
      <c r="I2104" s="11"/>
      <c r="J2104" s="11"/>
      <c r="K2104" s="11"/>
      <c r="L2104" s="11"/>
      <c r="M2104" s="36"/>
    </row>
    <row r="2105" spans="7:13" ht="15.75" customHeight="1" x14ac:dyDescent="0.2">
      <c r="G2105" s="34"/>
      <c r="H2105" s="27"/>
      <c r="I2105" s="11"/>
      <c r="J2105" s="11"/>
      <c r="K2105" s="11"/>
      <c r="L2105" s="11"/>
      <c r="M2105" s="36"/>
    </row>
    <row r="2106" spans="7:13" ht="15.75" customHeight="1" x14ac:dyDescent="0.2">
      <c r="G2106" s="34"/>
      <c r="H2106" s="27"/>
      <c r="I2106" s="11"/>
      <c r="J2106" s="11"/>
      <c r="K2106" s="11"/>
      <c r="L2106" s="11"/>
      <c r="M2106" s="36"/>
    </row>
    <row r="2107" spans="7:13" ht="15.75" customHeight="1" x14ac:dyDescent="0.2">
      <c r="G2107" s="34"/>
      <c r="H2107" s="27"/>
      <c r="I2107" s="11"/>
      <c r="J2107" s="11"/>
      <c r="K2107" s="11"/>
      <c r="L2107" s="11"/>
      <c r="M2107" s="36"/>
    </row>
    <row r="2108" spans="7:13" ht="15.75" customHeight="1" x14ac:dyDescent="0.2">
      <c r="G2108" s="34"/>
      <c r="H2108" s="27"/>
      <c r="I2108" s="11"/>
      <c r="J2108" s="11"/>
      <c r="K2108" s="11"/>
      <c r="L2108" s="11"/>
      <c r="M2108" s="36"/>
    </row>
    <row r="2109" spans="7:13" ht="15.75" customHeight="1" x14ac:dyDescent="0.2">
      <c r="G2109" s="34"/>
      <c r="H2109" s="27"/>
      <c r="I2109" s="11"/>
      <c r="J2109" s="11"/>
      <c r="K2109" s="11"/>
      <c r="L2109" s="11"/>
      <c r="M2109" s="36"/>
    </row>
    <row r="2110" spans="7:13" ht="15.75" customHeight="1" x14ac:dyDescent="0.2">
      <c r="G2110" s="34"/>
      <c r="H2110" s="27"/>
      <c r="I2110" s="11"/>
      <c r="J2110" s="11"/>
      <c r="K2110" s="11"/>
      <c r="L2110" s="11"/>
      <c r="M2110" s="36"/>
    </row>
    <row r="2111" spans="7:13" ht="15.75" customHeight="1" x14ac:dyDescent="0.2">
      <c r="G2111" s="34"/>
      <c r="H2111" s="27"/>
      <c r="I2111" s="11"/>
      <c r="J2111" s="11"/>
      <c r="K2111" s="11"/>
      <c r="L2111" s="11"/>
      <c r="M2111" s="36"/>
    </row>
    <row r="2112" spans="7:13" ht="15.75" customHeight="1" x14ac:dyDescent="0.2">
      <c r="G2112" s="34"/>
      <c r="H2112" s="27"/>
      <c r="I2112" s="11"/>
      <c r="J2112" s="11"/>
      <c r="K2112" s="11"/>
      <c r="L2112" s="11"/>
      <c r="M2112" s="36"/>
    </row>
    <row r="2113" spans="7:13" ht="15.75" customHeight="1" x14ac:dyDescent="0.2">
      <c r="G2113" s="34"/>
      <c r="H2113" s="27"/>
      <c r="I2113" s="11"/>
      <c r="J2113" s="11"/>
      <c r="K2113" s="11"/>
      <c r="L2113" s="11"/>
      <c r="M2113" s="36"/>
    </row>
    <row r="2114" spans="7:13" ht="15.75" customHeight="1" x14ac:dyDescent="0.2">
      <c r="G2114" s="34"/>
      <c r="H2114" s="27"/>
      <c r="I2114" s="11"/>
      <c r="J2114" s="11"/>
      <c r="K2114" s="11"/>
      <c r="L2114" s="11"/>
      <c r="M2114" s="36"/>
    </row>
    <row r="2115" spans="7:13" ht="15.75" customHeight="1" x14ac:dyDescent="0.2">
      <c r="G2115" s="34"/>
      <c r="H2115" s="27"/>
      <c r="I2115" s="11"/>
      <c r="J2115" s="11"/>
      <c r="K2115" s="11"/>
      <c r="L2115" s="11"/>
      <c r="M2115" s="36"/>
    </row>
    <row r="2116" spans="7:13" ht="15.75" customHeight="1" x14ac:dyDescent="0.2">
      <c r="G2116" s="34"/>
      <c r="H2116" s="27"/>
      <c r="I2116" s="11"/>
      <c r="J2116" s="11"/>
      <c r="K2116" s="11"/>
      <c r="L2116" s="11"/>
      <c r="M2116" s="36"/>
    </row>
    <row r="2117" spans="7:13" ht="15.75" customHeight="1" x14ac:dyDescent="0.2">
      <c r="G2117" s="34"/>
      <c r="H2117" s="27"/>
      <c r="I2117" s="11"/>
      <c r="J2117" s="11"/>
      <c r="K2117" s="11"/>
      <c r="L2117" s="11"/>
      <c r="M2117" s="36"/>
    </row>
    <row r="2118" spans="7:13" ht="15.75" customHeight="1" x14ac:dyDescent="0.2">
      <c r="G2118" s="34"/>
      <c r="H2118" s="27"/>
      <c r="I2118" s="11"/>
      <c r="J2118" s="11"/>
      <c r="K2118" s="11"/>
      <c r="L2118" s="11"/>
      <c r="M2118" s="36"/>
    </row>
    <row r="2119" spans="7:13" ht="15.75" customHeight="1" x14ac:dyDescent="0.2">
      <c r="G2119" s="34"/>
      <c r="H2119" s="27"/>
      <c r="I2119" s="11"/>
      <c r="J2119" s="11"/>
      <c r="K2119" s="11"/>
      <c r="L2119" s="11"/>
      <c r="M2119" s="36"/>
    </row>
    <row r="2120" spans="7:13" ht="15.75" customHeight="1" x14ac:dyDescent="0.2">
      <c r="G2120" s="34"/>
      <c r="H2120" s="27"/>
      <c r="I2120" s="11"/>
      <c r="J2120" s="11"/>
      <c r="K2120" s="11"/>
      <c r="L2120" s="11"/>
      <c r="M2120" s="36"/>
    </row>
    <row r="2121" spans="7:13" ht="15.75" customHeight="1" x14ac:dyDescent="0.2">
      <c r="G2121" s="34"/>
      <c r="H2121" s="27"/>
      <c r="I2121" s="11"/>
      <c r="J2121" s="11"/>
      <c r="K2121" s="11"/>
      <c r="L2121" s="11"/>
      <c r="M2121" s="36"/>
    </row>
    <row r="2122" spans="7:13" ht="15.75" customHeight="1" x14ac:dyDescent="0.2">
      <c r="G2122" s="34"/>
      <c r="H2122" s="27"/>
      <c r="I2122" s="11"/>
      <c r="J2122" s="11"/>
      <c r="K2122" s="11"/>
      <c r="L2122" s="11"/>
      <c r="M2122" s="36"/>
    </row>
    <row r="2123" spans="7:13" ht="15.75" customHeight="1" x14ac:dyDescent="0.2">
      <c r="G2123" s="34"/>
      <c r="H2123" s="27"/>
      <c r="I2123" s="11"/>
      <c r="J2123" s="11"/>
      <c r="K2123" s="11"/>
      <c r="L2123" s="11"/>
      <c r="M2123" s="36"/>
    </row>
    <row r="2124" spans="7:13" ht="15.75" customHeight="1" x14ac:dyDescent="0.2">
      <c r="G2124" s="34"/>
      <c r="H2124" s="27"/>
      <c r="I2124" s="11"/>
      <c r="J2124" s="11"/>
      <c r="K2124" s="11"/>
      <c r="L2124" s="11"/>
      <c r="M2124" s="36"/>
    </row>
    <row r="2125" spans="7:13" ht="15.75" customHeight="1" x14ac:dyDescent="0.2">
      <c r="G2125" s="34"/>
      <c r="H2125" s="27"/>
      <c r="I2125" s="11"/>
      <c r="J2125" s="11"/>
      <c r="K2125" s="11"/>
      <c r="L2125" s="11"/>
      <c r="M2125" s="36"/>
    </row>
    <row r="2126" spans="7:13" ht="15.75" customHeight="1" x14ac:dyDescent="0.2">
      <c r="G2126" s="34"/>
      <c r="H2126" s="27"/>
      <c r="I2126" s="11"/>
      <c r="J2126" s="11"/>
      <c r="K2126" s="11"/>
      <c r="L2126" s="11"/>
      <c r="M2126" s="36"/>
    </row>
    <row r="2127" spans="7:13" ht="15.75" customHeight="1" x14ac:dyDescent="0.2">
      <c r="G2127" s="34"/>
      <c r="H2127" s="27"/>
      <c r="I2127" s="11"/>
      <c r="J2127" s="11"/>
      <c r="K2127" s="11"/>
      <c r="L2127" s="11"/>
      <c r="M2127" s="36"/>
    </row>
    <row r="2128" spans="7:13" ht="15.75" customHeight="1" x14ac:dyDescent="0.2">
      <c r="G2128" s="34"/>
      <c r="H2128" s="27"/>
      <c r="I2128" s="11"/>
      <c r="J2128" s="11"/>
      <c r="K2128" s="11"/>
      <c r="L2128" s="11"/>
      <c r="M2128" s="36"/>
    </row>
    <row r="2129" spans="7:13" ht="15.75" customHeight="1" x14ac:dyDescent="0.2">
      <c r="G2129" s="34"/>
      <c r="H2129" s="27"/>
      <c r="I2129" s="11"/>
      <c r="J2129" s="11"/>
      <c r="K2129" s="11"/>
      <c r="L2129" s="11"/>
      <c r="M2129" s="36"/>
    </row>
    <row r="2130" spans="7:13" ht="15.75" customHeight="1" x14ac:dyDescent="0.2">
      <c r="G2130" s="34"/>
      <c r="H2130" s="27"/>
      <c r="I2130" s="11"/>
      <c r="J2130" s="11"/>
      <c r="K2130" s="11"/>
      <c r="L2130" s="11"/>
      <c r="M2130" s="36"/>
    </row>
    <row r="2131" spans="7:13" ht="15.75" customHeight="1" x14ac:dyDescent="0.2">
      <c r="G2131" s="34"/>
      <c r="H2131" s="27"/>
      <c r="I2131" s="11"/>
      <c r="J2131" s="11"/>
      <c r="K2131" s="11"/>
      <c r="L2131" s="11"/>
      <c r="M2131" s="36"/>
    </row>
    <row r="2132" spans="7:13" ht="15.75" customHeight="1" x14ac:dyDescent="0.2">
      <c r="G2132" s="34"/>
      <c r="H2132" s="27"/>
      <c r="I2132" s="11"/>
      <c r="J2132" s="11"/>
      <c r="K2132" s="11"/>
      <c r="L2132" s="11"/>
      <c r="M2132" s="36"/>
    </row>
    <row r="2133" spans="7:13" ht="15.75" customHeight="1" x14ac:dyDescent="0.2">
      <c r="G2133" s="34"/>
      <c r="H2133" s="27"/>
      <c r="I2133" s="11"/>
      <c r="J2133" s="11"/>
      <c r="K2133" s="11"/>
      <c r="L2133" s="11"/>
      <c r="M2133" s="36"/>
    </row>
    <row r="2134" spans="7:13" ht="15.75" customHeight="1" x14ac:dyDescent="0.2">
      <c r="G2134" s="34"/>
      <c r="H2134" s="27"/>
      <c r="I2134" s="11"/>
      <c r="J2134" s="11"/>
      <c r="K2134" s="11"/>
      <c r="L2134" s="11"/>
      <c r="M2134" s="36"/>
    </row>
    <row r="2135" spans="7:13" ht="15.75" customHeight="1" x14ac:dyDescent="0.2">
      <c r="G2135" s="34"/>
      <c r="H2135" s="27"/>
      <c r="I2135" s="11"/>
      <c r="J2135" s="11"/>
      <c r="K2135" s="11"/>
      <c r="L2135" s="11"/>
      <c r="M2135" s="36"/>
    </row>
    <row r="2136" spans="7:13" ht="15.75" customHeight="1" x14ac:dyDescent="0.2">
      <c r="G2136" s="34"/>
      <c r="H2136" s="27"/>
      <c r="I2136" s="11"/>
      <c r="J2136" s="11"/>
      <c r="K2136" s="11"/>
      <c r="L2136" s="11"/>
      <c r="M2136" s="36"/>
    </row>
    <row r="2137" spans="7:13" ht="15.75" customHeight="1" x14ac:dyDescent="0.2">
      <c r="G2137" s="34"/>
      <c r="H2137" s="27"/>
      <c r="I2137" s="11"/>
      <c r="J2137" s="11"/>
      <c r="K2137" s="11"/>
      <c r="L2137" s="11"/>
      <c r="M2137" s="36"/>
    </row>
    <row r="2138" spans="7:13" ht="15.75" customHeight="1" x14ac:dyDescent="0.2">
      <c r="G2138" s="34"/>
      <c r="H2138" s="27"/>
      <c r="I2138" s="11"/>
      <c r="J2138" s="11"/>
      <c r="K2138" s="11"/>
      <c r="L2138" s="11"/>
      <c r="M2138" s="36"/>
    </row>
    <row r="2139" spans="7:13" ht="15.75" customHeight="1" x14ac:dyDescent="0.2">
      <c r="G2139" s="34"/>
      <c r="H2139" s="27"/>
      <c r="I2139" s="11"/>
      <c r="J2139" s="11"/>
      <c r="K2139" s="11"/>
      <c r="L2139" s="11"/>
      <c r="M2139" s="36"/>
    </row>
    <row r="2140" spans="7:13" ht="15.75" customHeight="1" x14ac:dyDescent="0.2">
      <c r="G2140" s="34"/>
      <c r="H2140" s="27"/>
      <c r="I2140" s="11"/>
      <c r="J2140" s="11"/>
      <c r="K2140" s="11"/>
      <c r="L2140" s="11"/>
      <c r="M2140" s="36"/>
    </row>
    <row r="2141" spans="7:13" ht="15.75" customHeight="1" x14ac:dyDescent="0.2">
      <c r="G2141" s="34"/>
      <c r="H2141" s="27"/>
      <c r="I2141" s="11"/>
      <c r="J2141" s="11"/>
      <c r="K2141" s="11"/>
      <c r="L2141" s="11"/>
      <c r="M2141" s="36"/>
    </row>
    <row r="2142" spans="7:13" ht="15.75" customHeight="1" x14ac:dyDescent="0.2">
      <c r="G2142" s="34"/>
      <c r="H2142" s="27"/>
      <c r="I2142" s="11"/>
      <c r="J2142" s="11"/>
      <c r="K2142" s="11"/>
      <c r="L2142" s="11"/>
      <c r="M2142" s="36"/>
    </row>
    <row r="2143" spans="7:13" ht="15.75" customHeight="1" x14ac:dyDescent="0.2">
      <c r="G2143" s="34"/>
      <c r="H2143" s="27"/>
      <c r="I2143" s="11"/>
      <c r="J2143" s="11"/>
      <c r="K2143" s="11"/>
      <c r="L2143" s="11"/>
      <c r="M2143" s="36"/>
    </row>
    <row r="2144" spans="7:13" ht="15.75" customHeight="1" x14ac:dyDescent="0.2">
      <c r="G2144" s="34"/>
      <c r="H2144" s="27"/>
      <c r="I2144" s="11"/>
      <c r="J2144" s="11"/>
      <c r="K2144" s="11"/>
      <c r="L2144" s="11"/>
      <c r="M2144" s="36"/>
    </row>
    <row r="2145" spans="7:13" ht="15.75" customHeight="1" x14ac:dyDescent="0.2">
      <c r="G2145" s="34"/>
      <c r="H2145" s="27"/>
      <c r="I2145" s="11"/>
      <c r="J2145" s="11"/>
      <c r="K2145" s="11"/>
      <c r="L2145" s="11"/>
      <c r="M2145" s="36"/>
    </row>
    <row r="2146" spans="7:13" ht="15.75" customHeight="1" x14ac:dyDescent="0.2">
      <c r="G2146" s="34"/>
      <c r="H2146" s="27"/>
      <c r="I2146" s="11"/>
      <c r="J2146" s="11"/>
      <c r="K2146" s="11"/>
      <c r="L2146" s="11"/>
      <c r="M2146" s="36"/>
    </row>
    <row r="2147" spans="7:13" ht="15.75" customHeight="1" x14ac:dyDescent="0.2">
      <c r="G2147" s="34"/>
      <c r="H2147" s="27"/>
      <c r="I2147" s="11"/>
      <c r="J2147" s="11"/>
      <c r="K2147" s="11"/>
      <c r="L2147" s="11"/>
      <c r="M2147" s="36"/>
    </row>
    <row r="2148" spans="7:13" ht="15.75" customHeight="1" x14ac:dyDescent="0.2">
      <c r="G2148" s="34"/>
      <c r="H2148" s="27"/>
      <c r="I2148" s="11"/>
      <c r="J2148" s="11"/>
      <c r="K2148" s="11"/>
      <c r="L2148" s="11"/>
      <c r="M2148" s="36"/>
    </row>
    <row r="2149" spans="7:13" ht="15.75" customHeight="1" x14ac:dyDescent="0.2">
      <c r="G2149" s="34"/>
      <c r="H2149" s="27"/>
      <c r="I2149" s="11"/>
      <c r="J2149" s="11"/>
      <c r="K2149" s="11"/>
      <c r="L2149" s="11"/>
      <c r="M2149" s="36"/>
    </row>
    <row r="2150" spans="7:13" ht="15.75" customHeight="1" x14ac:dyDescent="0.2">
      <c r="G2150" s="34"/>
      <c r="H2150" s="27"/>
      <c r="I2150" s="11"/>
      <c r="J2150" s="11"/>
      <c r="K2150" s="11"/>
      <c r="L2150" s="11"/>
      <c r="M2150" s="36"/>
    </row>
    <row r="2151" spans="7:13" ht="15.75" customHeight="1" x14ac:dyDescent="0.2">
      <c r="G2151" s="34"/>
      <c r="H2151" s="27"/>
      <c r="I2151" s="11"/>
      <c r="J2151" s="11"/>
      <c r="K2151" s="11"/>
      <c r="L2151" s="11"/>
      <c r="M2151" s="36"/>
    </row>
    <row r="2152" spans="7:13" ht="15.75" customHeight="1" x14ac:dyDescent="0.2">
      <c r="G2152" s="34"/>
      <c r="H2152" s="27"/>
      <c r="I2152" s="11"/>
      <c r="J2152" s="11"/>
      <c r="K2152" s="11"/>
      <c r="L2152" s="11"/>
      <c r="M2152" s="36"/>
    </row>
    <row r="2153" spans="7:13" ht="15.75" customHeight="1" x14ac:dyDescent="0.2">
      <c r="G2153" s="34"/>
      <c r="H2153" s="27"/>
      <c r="I2153" s="11"/>
      <c r="J2153" s="11"/>
      <c r="K2153" s="11"/>
      <c r="L2153" s="11"/>
      <c r="M2153" s="36"/>
    </row>
    <row r="2154" spans="7:13" ht="15.75" customHeight="1" x14ac:dyDescent="0.2">
      <c r="G2154" s="34"/>
      <c r="H2154" s="27"/>
      <c r="I2154" s="11"/>
      <c r="J2154" s="11"/>
      <c r="K2154" s="11"/>
      <c r="L2154" s="11"/>
      <c r="M2154" s="36"/>
    </row>
    <row r="2155" spans="7:13" ht="15.75" customHeight="1" x14ac:dyDescent="0.2">
      <c r="G2155" s="34"/>
      <c r="H2155" s="27"/>
      <c r="I2155" s="11"/>
      <c r="J2155" s="11"/>
      <c r="K2155" s="11"/>
      <c r="L2155" s="11"/>
      <c r="M2155" s="36"/>
    </row>
    <row r="2156" spans="7:13" ht="15.75" customHeight="1" x14ac:dyDescent="0.2">
      <c r="G2156" s="34"/>
      <c r="H2156" s="27"/>
      <c r="I2156" s="11"/>
      <c r="J2156" s="11"/>
      <c r="K2156" s="11"/>
      <c r="L2156" s="11"/>
      <c r="M2156" s="36"/>
    </row>
    <row r="2157" spans="7:13" ht="15.75" customHeight="1" x14ac:dyDescent="0.2">
      <c r="G2157" s="34"/>
      <c r="H2157" s="27"/>
      <c r="I2157" s="11"/>
      <c r="J2157" s="11"/>
      <c r="K2157" s="11"/>
      <c r="L2157" s="11"/>
      <c r="M2157" s="36"/>
    </row>
    <row r="2158" spans="7:13" ht="15.75" customHeight="1" x14ac:dyDescent="0.2">
      <c r="G2158" s="34"/>
      <c r="H2158" s="27"/>
      <c r="I2158" s="11"/>
      <c r="J2158" s="11"/>
      <c r="K2158" s="11"/>
      <c r="L2158" s="11"/>
      <c r="M2158" s="36"/>
    </row>
    <row r="2159" spans="7:13" ht="15.75" customHeight="1" x14ac:dyDescent="0.2">
      <c r="G2159" s="34"/>
      <c r="H2159" s="27"/>
      <c r="I2159" s="11"/>
      <c r="J2159" s="11"/>
      <c r="K2159" s="11"/>
      <c r="L2159" s="11"/>
      <c r="M2159" s="36"/>
    </row>
    <row r="2160" spans="7:13" ht="15.75" customHeight="1" x14ac:dyDescent="0.2">
      <c r="G2160" s="34"/>
      <c r="H2160" s="27"/>
      <c r="I2160" s="11"/>
      <c r="J2160" s="11"/>
      <c r="K2160" s="11"/>
      <c r="L2160" s="11"/>
      <c r="M2160" s="36"/>
    </row>
    <row r="2161" spans="7:13" ht="15.75" customHeight="1" x14ac:dyDescent="0.2">
      <c r="G2161" s="34"/>
      <c r="H2161" s="27"/>
      <c r="I2161" s="11"/>
      <c r="J2161" s="11"/>
      <c r="K2161" s="11"/>
      <c r="L2161" s="11"/>
      <c r="M2161" s="36"/>
    </row>
    <row r="2162" spans="7:13" ht="15.75" customHeight="1" x14ac:dyDescent="0.2">
      <c r="G2162" s="34"/>
      <c r="H2162" s="27"/>
      <c r="I2162" s="11"/>
      <c r="J2162" s="11"/>
      <c r="K2162" s="11"/>
      <c r="L2162" s="11"/>
      <c r="M2162" s="36"/>
    </row>
    <row r="2163" spans="7:13" ht="15.75" customHeight="1" x14ac:dyDescent="0.2">
      <c r="G2163" s="34"/>
      <c r="H2163" s="27"/>
      <c r="I2163" s="11"/>
      <c r="J2163" s="11"/>
      <c r="K2163" s="11"/>
      <c r="L2163" s="11"/>
      <c r="M2163" s="36"/>
    </row>
    <row r="2164" spans="7:13" ht="15.75" customHeight="1" x14ac:dyDescent="0.2">
      <c r="G2164" s="34"/>
      <c r="H2164" s="27"/>
      <c r="I2164" s="11"/>
      <c r="J2164" s="11"/>
      <c r="K2164" s="11"/>
      <c r="L2164" s="11"/>
      <c r="M2164" s="36"/>
    </row>
    <row r="2165" spans="7:13" ht="15.75" customHeight="1" x14ac:dyDescent="0.2">
      <c r="G2165" s="34"/>
      <c r="H2165" s="27"/>
      <c r="I2165" s="11"/>
      <c r="J2165" s="11"/>
      <c r="K2165" s="11"/>
      <c r="L2165" s="11"/>
      <c r="M2165" s="36"/>
    </row>
    <row r="2166" spans="7:13" ht="15.75" customHeight="1" x14ac:dyDescent="0.2">
      <c r="G2166" s="34"/>
      <c r="H2166" s="27"/>
      <c r="I2166" s="11"/>
      <c r="J2166" s="11"/>
      <c r="K2166" s="11"/>
      <c r="L2166" s="11"/>
      <c r="M2166" s="36"/>
    </row>
    <row r="2167" spans="7:13" ht="15.75" customHeight="1" x14ac:dyDescent="0.2">
      <c r="G2167" s="34"/>
      <c r="H2167" s="27"/>
      <c r="I2167" s="11"/>
      <c r="J2167" s="11"/>
      <c r="K2167" s="11"/>
      <c r="L2167" s="11"/>
      <c r="M2167" s="36"/>
    </row>
    <row r="2168" spans="7:13" ht="15.75" customHeight="1" x14ac:dyDescent="0.2">
      <c r="G2168" s="34"/>
      <c r="H2168" s="27"/>
      <c r="I2168" s="11"/>
      <c r="J2168" s="11"/>
      <c r="K2168" s="11"/>
      <c r="L2168" s="11"/>
      <c r="M2168" s="36"/>
    </row>
    <row r="2169" spans="7:13" ht="15.75" customHeight="1" x14ac:dyDescent="0.2">
      <c r="G2169" s="34"/>
      <c r="H2169" s="27"/>
      <c r="I2169" s="11"/>
      <c r="J2169" s="11"/>
      <c r="K2169" s="11"/>
      <c r="L2169" s="11"/>
      <c r="M2169" s="36"/>
    </row>
    <row r="2170" spans="7:13" ht="15.75" customHeight="1" x14ac:dyDescent="0.2">
      <c r="G2170" s="34"/>
      <c r="H2170" s="27"/>
      <c r="I2170" s="11"/>
      <c r="J2170" s="11"/>
      <c r="K2170" s="11"/>
      <c r="L2170" s="11"/>
      <c r="M2170" s="36"/>
    </row>
    <row r="2171" spans="7:13" ht="15.75" customHeight="1" x14ac:dyDescent="0.2">
      <c r="G2171" s="34"/>
      <c r="H2171" s="27"/>
      <c r="I2171" s="11"/>
      <c r="J2171" s="11"/>
      <c r="K2171" s="11"/>
      <c r="L2171" s="11"/>
      <c r="M2171" s="36"/>
    </row>
    <row r="2172" spans="7:13" ht="15.75" customHeight="1" x14ac:dyDescent="0.2">
      <c r="G2172" s="34"/>
      <c r="H2172" s="27"/>
      <c r="I2172" s="11"/>
      <c r="J2172" s="11"/>
      <c r="K2172" s="11"/>
      <c r="L2172" s="11"/>
      <c r="M2172" s="36"/>
    </row>
    <row r="2173" spans="7:13" ht="15.75" customHeight="1" x14ac:dyDescent="0.2">
      <c r="G2173" s="34"/>
      <c r="H2173" s="27"/>
      <c r="I2173" s="11"/>
      <c r="J2173" s="11"/>
      <c r="K2173" s="11"/>
      <c r="L2173" s="11"/>
      <c r="M2173" s="36"/>
    </row>
    <row r="2174" spans="7:13" ht="15.75" customHeight="1" x14ac:dyDescent="0.2">
      <c r="G2174" s="34"/>
      <c r="H2174" s="27"/>
      <c r="I2174" s="11"/>
      <c r="J2174" s="11"/>
      <c r="K2174" s="11"/>
      <c r="L2174" s="11"/>
      <c r="M2174" s="36"/>
    </row>
    <row r="2175" spans="7:13" ht="15.75" customHeight="1" x14ac:dyDescent="0.2">
      <c r="G2175" s="34"/>
      <c r="H2175" s="27"/>
      <c r="I2175" s="11"/>
      <c r="J2175" s="11"/>
      <c r="K2175" s="11"/>
      <c r="L2175" s="11"/>
      <c r="M2175" s="36"/>
    </row>
    <row r="2176" spans="7:13" ht="15.75" customHeight="1" x14ac:dyDescent="0.2">
      <c r="G2176" s="34"/>
      <c r="H2176" s="27"/>
      <c r="I2176" s="11"/>
      <c r="J2176" s="11"/>
      <c r="K2176" s="11"/>
      <c r="L2176" s="11"/>
      <c r="M2176" s="36"/>
    </row>
    <row r="2177" spans="7:13" ht="15.75" customHeight="1" x14ac:dyDescent="0.2">
      <c r="G2177" s="34"/>
      <c r="H2177" s="27"/>
      <c r="I2177" s="11"/>
      <c r="J2177" s="11"/>
      <c r="K2177" s="11"/>
      <c r="L2177" s="11"/>
      <c r="M2177" s="36"/>
    </row>
    <row r="2178" spans="7:13" ht="15.75" customHeight="1" x14ac:dyDescent="0.2">
      <c r="G2178" s="34"/>
      <c r="H2178" s="27"/>
      <c r="I2178" s="11"/>
      <c r="J2178" s="11"/>
      <c r="K2178" s="11"/>
      <c r="L2178" s="11"/>
      <c r="M2178" s="36"/>
    </row>
    <row r="2179" spans="7:13" ht="15.75" customHeight="1" x14ac:dyDescent="0.2">
      <c r="G2179" s="34"/>
      <c r="H2179" s="27"/>
      <c r="I2179" s="11"/>
      <c r="J2179" s="11"/>
      <c r="K2179" s="11"/>
      <c r="L2179" s="11"/>
      <c r="M2179" s="36"/>
    </row>
    <row r="2180" spans="7:13" ht="15.75" customHeight="1" x14ac:dyDescent="0.2">
      <c r="G2180" s="34"/>
      <c r="H2180" s="27"/>
      <c r="I2180" s="11"/>
      <c r="J2180" s="11"/>
      <c r="K2180" s="11"/>
      <c r="L2180" s="11"/>
      <c r="M2180" s="36"/>
    </row>
    <row r="2181" spans="7:13" ht="15.75" customHeight="1" x14ac:dyDescent="0.2">
      <c r="G2181" s="34"/>
      <c r="H2181" s="27"/>
      <c r="I2181" s="11"/>
      <c r="J2181" s="11"/>
      <c r="K2181" s="11"/>
      <c r="L2181" s="11"/>
      <c r="M2181" s="36"/>
    </row>
    <row r="2182" spans="7:13" ht="15.75" customHeight="1" x14ac:dyDescent="0.2">
      <c r="G2182" s="34"/>
      <c r="H2182" s="27"/>
      <c r="I2182" s="11"/>
      <c r="J2182" s="11"/>
      <c r="K2182" s="11"/>
      <c r="L2182" s="11"/>
      <c r="M2182" s="36"/>
    </row>
    <row r="2183" spans="7:13" ht="15.75" customHeight="1" x14ac:dyDescent="0.2">
      <c r="G2183" s="34"/>
      <c r="H2183" s="27"/>
      <c r="I2183" s="11"/>
      <c r="J2183" s="11"/>
      <c r="K2183" s="11"/>
      <c r="L2183" s="11"/>
      <c r="M2183" s="36"/>
    </row>
    <row r="2184" spans="7:13" ht="15.75" customHeight="1" x14ac:dyDescent="0.2">
      <c r="G2184" s="34"/>
      <c r="H2184" s="27"/>
      <c r="I2184" s="11"/>
      <c r="J2184" s="11"/>
      <c r="K2184" s="11"/>
      <c r="L2184" s="11"/>
      <c r="M2184" s="36"/>
    </row>
    <row r="2185" spans="7:13" ht="15.75" customHeight="1" x14ac:dyDescent="0.2">
      <c r="G2185" s="34"/>
      <c r="H2185" s="27"/>
      <c r="I2185" s="11"/>
      <c r="J2185" s="11"/>
      <c r="K2185" s="11"/>
      <c r="L2185" s="11"/>
      <c r="M2185" s="36"/>
    </row>
    <row r="2186" spans="7:13" ht="15.75" customHeight="1" x14ac:dyDescent="0.2">
      <c r="G2186" s="34"/>
      <c r="H2186" s="27"/>
      <c r="I2186" s="11"/>
      <c r="J2186" s="11"/>
      <c r="K2186" s="11"/>
      <c r="L2186" s="11"/>
      <c r="M2186" s="36"/>
    </row>
    <row r="2187" spans="7:13" ht="15.75" customHeight="1" x14ac:dyDescent="0.2">
      <c r="G2187" s="34"/>
      <c r="H2187" s="27"/>
      <c r="I2187" s="11"/>
      <c r="J2187" s="11"/>
      <c r="K2187" s="11"/>
      <c r="L2187" s="11"/>
      <c r="M2187" s="36"/>
    </row>
    <row r="2188" spans="7:13" ht="15.75" customHeight="1" x14ac:dyDescent="0.2">
      <c r="G2188" s="34"/>
      <c r="H2188" s="27"/>
      <c r="I2188" s="11"/>
      <c r="J2188" s="11"/>
      <c r="K2188" s="11"/>
      <c r="L2188" s="11"/>
      <c r="M2188" s="36"/>
    </row>
    <row r="2189" spans="7:13" ht="15.75" customHeight="1" x14ac:dyDescent="0.2">
      <c r="G2189" s="34"/>
      <c r="H2189" s="27"/>
      <c r="I2189" s="11"/>
      <c r="J2189" s="11"/>
      <c r="K2189" s="11"/>
      <c r="L2189" s="11"/>
      <c r="M2189" s="36"/>
    </row>
    <row r="2190" spans="7:13" ht="15.75" customHeight="1" x14ac:dyDescent="0.2">
      <c r="G2190" s="34"/>
      <c r="H2190" s="27"/>
      <c r="I2190" s="11"/>
      <c r="J2190" s="11"/>
      <c r="K2190" s="11"/>
      <c r="L2190" s="11"/>
      <c r="M2190" s="36"/>
    </row>
    <row r="2191" spans="7:13" ht="15.75" customHeight="1" x14ac:dyDescent="0.2">
      <c r="G2191" s="34"/>
      <c r="H2191" s="27"/>
      <c r="I2191" s="11"/>
      <c r="J2191" s="11"/>
      <c r="K2191" s="11"/>
      <c r="L2191" s="11"/>
      <c r="M2191" s="36"/>
    </row>
    <row r="2192" spans="7:13" ht="15.75" customHeight="1" x14ac:dyDescent="0.2">
      <c r="G2192" s="34"/>
      <c r="H2192" s="27"/>
      <c r="I2192" s="11"/>
      <c r="J2192" s="11"/>
      <c r="K2192" s="11"/>
      <c r="L2192" s="11"/>
      <c r="M2192" s="36"/>
    </row>
    <row r="2193" spans="7:13" ht="15.75" customHeight="1" x14ac:dyDescent="0.2">
      <c r="G2193" s="34"/>
      <c r="H2193" s="27"/>
      <c r="I2193" s="11"/>
      <c r="J2193" s="11"/>
      <c r="K2193" s="11"/>
      <c r="L2193" s="11"/>
      <c r="M2193" s="36"/>
    </row>
    <row r="2194" spans="7:13" ht="15.75" customHeight="1" x14ac:dyDescent="0.2">
      <c r="G2194" s="34"/>
      <c r="H2194" s="27"/>
      <c r="I2194" s="11"/>
      <c r="J2194" s="11"/>
      <c r="K2194" s="11"/>
      <c r="L2194" s="11"/>
      <c r="M2194" s="36"/>
    </row>
    <row r="2195" spans="7:13" ht="15.75" customHeight="1" x14ac:dyDescent="0.2">
      <c r="G2195" s="34"/>
      <c r="H2195" s="27"/>
      <c r="I2195" s="11"/>
      <c r="J2195" s="11"/>
      <c r="K2195" s="11"/>
      <c r="L2195" s="11"/>
      <c r="M2195" s="36"/>
    </row>
    <row r="2196" spans="7:13" ht="15.75" customHeight="1" x14ac:dyDescent="0.2">
      <c r="G2196" s="34"/>
      <c r="H2196" s="27"/>
      <c r="I2196" s="11"/>
      <c r="J2196" s="11"/>
      <c r="K2196" s="11"/>
      <c r="L2196" s="11"/>
      <c r="M2196" s="36"/>
    </row>
    <row r="2197" spans="7:13" ht="15.75" customHeight="1" x14ac:dyDescent="0.2">
      <c r="G2197" s="34"/>
      <c r="H2197" s="27"/>
      <c r="I2197" s="11"/>
      <c r="J2197" s="11"/>
      <c r="K2197" s="11"/>
      <c r="L2197" s="11"/>
      <c r="M2197" s="36"/>
    </row>
    <row r="2198" spans="7:13" ht="15.75" customHeight="1" x14ac:dyDescent="0.2">
      <c r="G2198" s="34"/>
      <c r="H2198" s="27"/>
      <c r="I2198" s="11"/>
      <c r="J2198" s="11"/>
      <c r="K2198" s="11"/>
      <c r="L2198" s="11"/>
      <c r="M2198" s="36"/>
    </row>
    <row r="2199" spans="7:13" ht="15.75" customHeight="1" x14ac:dyDescent="0.2">
      <c r="G2199" s="34"/>
      <c r="H2199" s="27"/>
      <c r="I2199" s="11"/>
      <c r="J2199" s="11"/>
      <c r="K2199" s="11"/>
      <c r="L2199" s="11"/>
      <c r="M2199" s="36"/>
    </row>
    <row r="2200" spans="7:13" ht="15.75" customHeight="1" x14ac:dyDescent="0.2">
      <c r="G2200" s="34"/>
      <c r="H2200" s="27"/>
      <c r="I2200" s="11"/>
      <c r="J2200" s="11"/>
      <c r="K2200" s="11"/>
      <c r="L2200" s="11"/>
      <c r="M2200" s="36"/>
    </row>
    <row r="2201" spans="7:13" ht="15.75" customHeight="1" x14ac:dyDescent="0.2">
      <c r="G2201" s="34"/>
      <c r="H2201" s="27"/>
      <c r="I2201" s="11"/>
      <c r="J2201" s="11"/>
      <c r="K2201" s="11"/>
      <c r="L2201" s="11"/>
      <c r="M2201" s="36"/>
    </row>
    <row r="2202" spans="7:13" ht="15.75" customHeight="1" x14ac:dyDescent="0.2">
      <c r="G2202" s="34"/>
      <c r="H2202" s="27"/>
      <c r="I2202" s="11"/>
      <c r="J2202" s="11"/>
      <c r="K2202" s="11"/>
      <c r="L2202" s="11"/>
      <c r="M2202" s="36"/>
    </row>
    <row r="2203" spans="7:13" ht="15.75" customHeight="1" x14ac:dyDescent="0.2">
      <c r="G2203" s="34"/>
      <c r="H2203" s="27"/>
      <c r="I2203" s="11"/>
      <c r="J2203" s="11"/>
      <c r="K2203" s="11"/>
      <c r="L2203" s="11"/>
      <c r="M2203" s="36"/>
    </row>
    <row r="2204" spans="7:13" ht="15.75" customHeight="1" x14ac:dyDescent="0.2">
      <c r="G2204" s="34"/>
      <c r="H2204" s="27"/>
      <c r="I2204" s="11"/>
      <c r="J2204" s="11"/>
      <c r="K2204" s="11"/>
      <c r="L2204" s="11"/>
      <c r="M2204" s="36"/>
    </row>
    <row r="2205" spans="7:13" ht="15.75" customHeight="1" x14ac:dyDescent="0.2">
      <c r="G2205" s="34"/>
      <c r="H2205" s="27"/>
      <c r="I2205" s="11"/>
      <c r="J2205" s="11"/>
      <c r="K2205" s="11"/>
      <c r="L2205" s="11"/>
      <c r="M2205" s="36"/>
    </row>
    <row r="2206" spans="7:13" ht="15.75" customHeight="1" x14ac:dyDescent="0.2">
      <c r="G2206" s="34"/>
      <c r="H2206" s="27"/>
      <c r="I2206" s="11"/>
      <c r="J2206" s="11"/>
      <c r="K2206" s="11"/>
      <c r="L2206" s="11"/>
      <c r="M2206" s="36"/>
    </row>
    <row r="2207" spans="7:13" ht="15.75" customHeight="1" x14ac:dyDescent="0.2">
      <c r="G2207" s="34"/>
      <c r="H2207" s="27"/>
      <c r="I2207" s="11"/>
      <c r="J2207" s="11"/>
      <c r="K2207" s="11"/>
      <c r="L2207" s="11"/>
      <c r="M2207" s="36"/>
    </row>
    <row r="2208" spans="7:13" ht="15.75" customHeight="1" x14ac:dyDescent="0.2">
      <c r="G2208" s="34"/>
      <c r="H2208" s="27"/>
      <c r="I2208" s="11"/>
      <c r="J2208" s="11"/>
      <c r="K2208" s="11"/>
      <c r="L2208" s="11"/>
      <c r="M2208" s="36"/>
    </row>
    <row r="2209" spans="7:13" ht="15.75" customHeight="1" x14ac:dyDescent="0.2">
      <c r="G2209" s="34"/>
      <c r="H2209" s="27"/>
      <c r="I2209" s="11"/>
      <c r="J2209" s="11"/>
      <c r="K2209" s="11"/>
      <c r="L2209" s="11"/>
      <c r="M2209" s="36"/>
    </row>
    <row r="2210" spans="7:13" ht="15.75" customHeight="1" x14ac:dyDescent="0.2">
      <c r="G2210" s="34"/>
      <c r="H2210" s="27"/>
      <c r="I2210" s="11"/>
      <c r="J2210" s="11"/>
      <c r="K2210" s="11"/>
      <c r="L2210" s="11"/>
      <c r="M2210" s="36"/>
    </row>
    <row r="2211" spans="7:13" ht="15.75" customHeight="1" x14ac:dyDescent="0.2">
      <c r="G2211" s="34"/>
      <c r="H2211" s="27"/>
      <c r="I2211" s="11"/>
      <c r="J2211" s="11"/>
      <c r="K2211" s="11"/>
      <c r="L2211" s="11"/>
      <c r="M2211" s="36"/>
    </row>
    <row r="2212" spans="7:13" ht="15.75" customHeight="1" x14ac:dyDescent="0.2">
      <c r="G2212" s="34"/>
      <c r="H2212" s="27"/>
      <c r="I2212" s="11"/>
      <c r="J2212" s="11"/>
      <c r="K2212" s="11"/>
      <c r="L2212" s="11"/>
      <c r="M2212" s="36"/>
    </row>
    <row r="2213" spans="7:13" ht="15.75" customHeight="1" x14ac:dyDescent="0.2">
      <c r="G2213" s="34"/>
      <c r="H2213" s="27"/>
      <c r="I2213" s="11"/>
      <c r="J2213" s="11"/>
      <c r="K2213" s="11"/>
      <c r="L2213" s="11"/>
      <c r="M2213" s="36"/>
    </row>
    <row r="2214" spans="7:13" ht="15.75" customHeight="1" x14ac:dyDescent="0.2">
      <c r="G2214" s="34"/>
      <c r="H2214" s="27"/>
      <c r="I2214" s="11"/>
      <c r="J2214" s="11"/>
      <c r="K2214" s="11"/>
      <c r="L2214" s="11"/>
      <c r="M2214" s="36"/>
    </row>
    <row r="2215" spans="7:13" ht="15.75" customHeight="1" x14ac:dyDescent="0.2">
      <c r="G2215" s="34"/>
      <c r="H2215" s="27"/>
      <c r="I2215" s="11"/>
      <c r="J2215" s="11"/>
      <c r="K2215" s="11"/>
      <c r="L2215" s="11"/>
      <c r="M2215" s="36"/>
    </row>
    <row r="2216" spans="7:13" ht="15.75" customHeight="1" x14ac:dyDescent="0.2">
      <c r="G2216" s="34"/>
      <c r="H2216" s="27"/>
      <c r="I2216" s="11"/>
      <c r="J2216" s="11"/>
      <c r="K2216" s="11"/>
      <c r="L2216" s="11"/>
      <c r="M2216" s="36"/>
    </row>
    <row r="2217" spans="7:13" ht="15.75" customHeight="1" x14ac:dyDescent="0.2">
      <c r="G2217" s="34"/>
      <c r="H2217" s="27"/>
      <c r="I2217" s="11"/>
      <c r="J2217" s="11"/>
      <c r="K2217" s="11"/>
      <c r="L2217" s="11"/>
      <c r="M2217" s="36"/>
    </row>
    <row r="2218" spans="7:13" ht="15.75" customHeight="1" x14ac:dyDescent="0.2">
      <c r="G2218" s="34"/>
      <c r="H2218" s="27"/>
      <c r="I2218" s="11"/>
      <c r="J2218" s="11"/>
      <c r="K2218" s="11"/>
      <c r="L2218" s="11"/>
      <c r="M2218" s="36"/>
    </row>
    <row r="2219" spans="7:13" ht="15.75" customHeight="1" x14ac:dyDescent="0.2">
      <c r="G2219" s="34"/>
      <c r="H2219" s="27"/>
      <c r="I2219" s="11"/>
      <c r="J2219" s="11"/>
      <c r="K2219" s="11"/>
      <c r="L2219" s="11"/>
      <c r="M2219" s="36"/>
    </row>
    <row r="2220" spans="7:13" ht="15.75" customHeight="1" x14ac:dyDescent="0.2">
      <c r="G2220" s="34"/>
      <c r="H2220" s="27"/>
      <c r="I2220" s="11"/>
      <c r="J2220" s="11"/>
      <c r="K2220" s="11"/>
      <c r="L2220" s="11"/>
      <c r="M2220" s="36"/>
    </row>
    <row r="2221" spans="7:13" ht="15.75" customHeight="1" x14ac:dyDescent="0.2">
      <c r="G2221" s="34"/>
      <c r="H2221" s="27"/>
      <c r="I2221" s="11"/>
      <c r="J2221" s="11"/>
      <c r="K2221" s="11"/>
      <c r="L2221" s="11"/>
      <c r="M2221" s="36"/>
    </row>
    <row r="2222" spans="7:13" ht="15.75" customHeight="1" x14ac:dyDescent="0.2">
      <c r="G2222" s="34"/>
      <c r="H2222" s="27"/>
      <c r="I2222" s="11"/>
      <c r="J2222" s="11"/>
      <c r="K2222" s="11"/>
      <c r="L2222" s="11"/>
      <c r="M2222" s="36"/>
    </row>
    <row r="2223" spans="7:13" ht="15.75" customHeight="1" x14ac:dyDescent="0.2">
      <c r="G2223" s="34"/>
      <c r="H2223" s="27"/>
      <c r="I2223" s="11"/>
      <c r="J2223" s="11"/>
      <c r="K2223" s="11"/>
      <c r="L2223" s="11"/>
      <c r="M2223" s="36"/>
    </row>
    <row r="2224" spans="7:13" ht="15.75" customHeight="1" x14ac:dyDescent="0.2">
      <c r="G2224" s="34"/>
      <c r="H2224" s="27"/>
      <c r="I2224" s="11"/>
      <c r="J2224" s="11"/>
      <c r="K2224" s="11"/>
      <c r="L2224" s="11"/>
      <c r="M2224" s="36"/>
    </row>
    <row r="2225" spans="7:13" ht="15.75" customHeight="1" x14ac:dyDescent="0.2">
      <c r="G2225" s="34"/>
      <c r="H2225" s="27"/>
      <c r="I2225" s="11"/>
      <c r="J2225" s="11"/>
      <c r="K2225" s="11"/>
      <c r="L2225" s="11"/>
      <c r="M2225" s="36"/>
    </row>
    <row r="2226" spans="7:13" ht="15.75" customHeight="1" x14ac:dyDescent="0.2">
      <c r="G2226" s="34"/>
      <c r="H2226" s="27"/>
      <c r="I2226" s="11"/>
      <c r="J2226" s="11"/>
      <c r="K2226" s="11"/>
      <c r="L2226" s="11"/>
      <c r="M2226" s="36"/>
    </row>
    <row r="2227" spans="7:13" ht="15.75" customHeight="1" x14ac:dyDescent="0.2">
      <c r="G2227" s="34"/>
      <c r="H2227" s="27"/>
      <c r="I2227" s="11"/>
      <c r="J2227" s="11"/>
      <c r="K2227" s="11"/>
      <c r="L2227" s="11"/>
      <c r="M2227" s="36"/>
    </row>
    <row r="2228" spans="7:13" ht="15.75" customHeight="1" x14ac:dyDescent="0.2">
      <c r="G2228" s="34"/>
      <c r="H2228" s="27"/>
      <c r="I2228" s="11"/>
      <c r="J2228" s="11"/>
      <c r="K2228" s="11"/>
      <c r="L2228" s="11"/>
      <c r="M2228" s="36"/>
    </row>
    <row r="2229" spans="7:13" ht="15.75" customHeight="1" x14ac:dyDescent="0.2">
      <c r="G2229" s="34"/>
      <c r="H2229" s="27"/>
      <c r="I2229" s="11"/>
      <c r="J2229" s="11"/>
      <c r="K2229" s="11"/>
      <c r="L2229" s="11"/>
      <c r="M2229" s="36"/>
    </row>
    <row r="2230" spans="7:13" ht="15.75" customHeight="1" x14ac:dyDescent="0.2">
      <c r="G2230" s="34"/>
      <c r="H2230" s="27"/>
      <c r="I2230" s="11"/>
      <c r="J2230" s="11"/>
      <c r="K2230" s="11"/>
      <c r="L2230" s="11"/>
      <c r="M2230" s="36"/>
    </row>
    <row r="2231" spans="7:13" ht="15.75" customHeight="1" x14ac:dyDescent="0.2">
      <c r="G2231" s="34"/>
      <c r="H2231" s="27"/>
      <c r="I2231" s="11"/>
      <c r="J2231" s="11"/>
      <c r="K2231" s="11"/>
      <c r="L2231" s="11"/>
      <c r="M2231" s="36"/>
    </row>
    <row r="2232" spans="7:13" ht="15.75" customHeight="1" x14ac:dyDescent="0.2">
      <c r="G2232" s="34"/>
      <c r="H2232" s="27"/>
      <c r="I2232" s="11"/>
      <c r="J2232" s="11"/>
      <c r="K2232" s="11"/>
      <c r="L2232" s="11"/>
      <c r="M2232" s="36"/>
    </row>
    <row r="2233" spans="7:13" ht="15.75" customHeight="1" x14ac:dyDescent="0.2">
      <c r="G2233" s="34"/>
      <c r="H2233" s="27"/>
      <c r="I2233" s="11"/>
      <c r="J2233" s="11"/>
      <c r="K2233" s="11"/>
      <c r="L2233" s="11"/>
      <c r="M2233" s="36"/>
    </row>
    <row r="2234" spans="7:13" ht="15.75" customHeight="1" x14ac:dyDescent="0.2">
      <c r="G2234" s="34"/>
      <c r="H2234" s="27"/>
      <c r="I2234" s="11"/>
      <c r="J2234" s="11"/>
      <c r="K2234" s="11"/>
      <c r="L2234" s="11"/>
      <c r="M2234" s="36"/>
    </row>
    <row r="2235" spans="7:13" ht="15.75" customHeight="1" x14ac:dyDescent="0.2">
      <c r="G2235" s="34"/>
      <c r="H2235" s="27"/>
      <c r="I2235" s="11"/>
      <c r="J2235" s="11"/>
      <c r="K2235" s="11"/>
      <c r="L2235" s="11"/>
      <c r="M2235" s="36"/>
    </row>
    <row r="2236" spans="7:13" ht="15.75" customHeight="1" x14ac:dyDescent="0.2">
      <c r="G2236" s="34"/>
      <c r="H2236" s="27"/>
      <c r="I2236" s="11"/>
      <c r="J2236" s="11"/>
      <c r="K2236" s="11"/>
      <c r="L2236" s="11"/>
      <c r="M2236" s="36"/>
    </row>
    <row r="2237" spans="7:13" ht="15.75" customHeight="1" x14ac:dyDescent="0.2">
      <c r="G2237" s="34"/>
      <c r="H2237" s="27"/>
      <c r="I2237" s="11"/>
      <c r="J2237" s="11"/>
      <c r="K2237" s="11"/>
      <c r="L2237" s="11"/>
      <c r="M2237" s="36"/>
    </row>
    <row r="2238" spans="7:13" ht="15.75" customHeight="1" x14ac:dyDescent="0.2">
      <c r="G2238" s="34"/>
      <c r="H2238" s="27"/>
      <c r="I2238" s="11"/>
      <c r="J2238" s="11"/>
      <c r="K2238" s="11"/>
      <c r="L2238" s="11"/>
      <c r="M2238" s="36"/>
    </row>
    <row r="2239" spans="7:13" ht="15.75" customHeight="1" x14ac:dyDescent="0.2">
      <c r="G2239" s="34"/>
      <c r="H2239" s="27"/>
      <c r="I2239" s="11"/>
      <c r="J2239" s="11"/>
      <c r="K2239" s="11"/>
      <c r="L2239" s="11"/>
      <c r="M2239" s="36"/>
    </row>
    <row r="2240" spans="7:13" ht="15.75" customHeight="1" x14ac:dyDescent="0.2">
      <c r="G2240" s="34"/>
      <c r="H2240" s="27"/>
      <c r="I2240" s="11"/>
      <c r="J2240" s="11"/>
      <c r="K2240" s="11"/>
      <c r="L2240" s="11"/>
      <c r="M2240" s="36"/>
    </row>
    <row r="2241" spans="7:13" ht="15.75" customHeight="1" x14ac:dyDescent="0.2">
      <c r="G2241" s="34"/>
      <c r="H2241" s="27"/>
      <c r="I2241" s="11"/>
      <c r="J2241" s="11"/>
      <c r="K2241" s="11"/>
      <c r="L2241" s="11"/>
      <c r="M2241" s="36"/>
    </row>
    <row r="2242" spans="7:13" ht="15.75" customHeight="1" x14ac:dyDescent="0.2">
      <c r="G2242" s="34"/>
      <c r="H2242" s="27"/>
      <c r="I2242" s="11"/>
      <c r="J2242" s="11"/>
      <c r="K2242" s="11"/>
      <c r="L2242" s="11"/>
      <c r="M2242" s="36"/>
    </row>
    <row r="2243" spans="7:13" ht="15.75" customHeight="1" x14ac:dyDescent="0.2">
      <c r="G2243" s="34"/>
      <c r="H2243" s="27"/>
      <c r="I2243" s="11"/>
      <c r="J2243" s="11"/>
      <c r="K2243" s="11"/>
      <c r="L2243" s="11"/>
      <c r="M2243" s="36"/>
    </row>
    <row r="2244" spans="7:13" ht="15.75" customHeight="1" x14ac:dyDescent="0.2">
      <c r="G2244" s="34"/>
      <c r="H2244" s="27"/>
      <c r="I2244" s="11"/>
      <c r="J2244" s="11"/>
      <c r="K2244" s="11"/>
      <c r="L2244" s="11"/>
      <c r="M2244" s="36"/>
    </row>
    <row r="2245" spans="7:13" ht="15.75" customHeight="1" x14ac:dyDescent="0.2">
      <c r="G2245" s="34"/>
      <c r="H2245" s="27"/>
      <c r="I2245" s="11"/>
      <c r="J2245" s="11"/>
      <c r="K2245" s="11"/>
      <c r="L2245" s="11"/>
      <c r="M2245" s="36"/>
    </row>
    <row r="2246" spans="7:13" ht="15.75" customHeight="1" x14ac:dyDescent="0.2">
      <c r="G2246" s="34"/>
      <c r="H2246" s="27"/>
      <c r="I2246" s="11"/>
      <c r="J2246" s="11"/>
      <c r="K2246" s="11"/>
      <c r="L2246" s="11"/>
      <c r="M2246" s="36"/>
    </row>
    <row r="2247" spans="7:13" ht="15.75" customHeight="1" x14ac:dyDescent="0.2">
      <c r="G2247" s="34"/>
      <c r="H2247" s="27"/>
      <c r="I2247" s="11"/>
      <c r="J2247" s="11"/>
      <c r="K2247" s="11"/>
      <c r="L2247" s="11"/>
      <c r="M2247" s="36"/>
    </row>
    <row r="2248" spans="7:13" ht="15.75" customHeight="1" x14ac:dyDescent="0.2">
      <c r="G2248" s="34"/>
      <c r="H2248" s="27"/>
      <c r="I2248" s="11"/>
      <c r="J2248" s="11"/>
      <c r="K2248" s="11"/>
      <c r="L2248" s="11"/>
      <c r="M2248" s="36"/>
    </row>
    <row r="2249" spans="7:13" ht="15.75" customHeight="1" x14ac:dyDescent="0.2">
      <c r="G2249" s="34"/>
      <c r="H2249" s="27"/>
      <c r="I2249" s="11"/>
      <c r="J2249" s="11"/>
      <c r="K2249" s="11"/>
      <c r="L2249" s="11"/>
      <c r="M2249" s="36"/>
    </row>
    <row r="2250" spans="7:13" ht="15.75" customHeight="1" x14ac:dyDescent="0.2">
      <c r="G2250" s="34"/>
      <c r="H2250" s="27"/>
      <c r="I2250" s="11"/>
      <c r="J2250" s="11"/>
      <c r="K2250" s="11"/>
      <c r="L2250" s="11"/>
      <c r="M2250" s="36"/>
    </row>
    <row r="2251" spans="7:13" ht="15.75" customHeight="1" x14ac:dyDescent="0.2">
      <c r="G2251" s="34"/>
      <c r="H2251" s="27"/>
      <c r="I2251" s="11"/>
      <c r="J2251" s="11"/>
      <c r="K2251" s="11"/>
      <c r="L2251" s="11"/>
      <c r="M2251" s="36"/>
    </row>
    <row r="2252" spans="7:13" ht="15.75" customHeight="1" x14ac:dyDescent="0.2">
      <c r="G2252" s="34"/>
      <c r="H2252" s="27"/>
      <c r="I2252" s="11"/>
      <c r="J2252" s="11"/>
      <c r="K2252" s="11"/>
      <c r="L2252" s="11"/>
      <c r="M2252" s="36"/>
    </row>
    <row r="2253" spans="7:13" ht="15.75" customHeight="1" x14ac:dyDescent="0.2">
      <c r="G2253" s="34"/>
      <c r="H2253" s="27"/>
      <c r="I2253" s="11"/>
      <c r="J2253" s="11"/>
      <c r="K2253" s="11"/>
      <c r="L2253" s="11"/>
      <c r="M2253" s="36"/>
    </row>
    <row r="2254" spans="7:13" ht="15.75" customHeight="1" x14ac:dyDescent="0.2">
      <c r="G2254" s="34"/>
      <c r="H2254" s="27"/>
      <c r="I2254" s="11"/>
      <c r="J2254" s="11"/>
      <c r="K2254" s="11"/>
      <c r="L2254" s="11"/>
      <c r="M2254" s="36"/>
    </row>
    <row r="2255" spans="7:13" ht="15.75" customHeight="1" x14ac:dyDescent="0.2">
      <c r="G2255" s="34"/>
      <c r="H2255" s="27"/>
      <c r="I2255" s="11"/>
      <c r="J2255" s="11"/>
      <c r="K2255" s="11"/>
      <c r="L2255" s="11"/>
      <c r="M2255" s="36"/>
    </row>
    <row r="2256" spans="7:13" ht="15.75" customHeight="1" x14ac:dyDescent="0.2">
      <c r="G2256" s="34"/>
      <c r="H2256" s="27"/>
      <c r="I2256" s="11"/>
      <c r="J2256" s="11"/>
      <c r="K2256" s="11"/>
      <c r="L2256" s="11"/>
      <c r="M2256" s="36"/>
    </row>
    <row r="2257" spans="7:13" ht="15.75" customHeight="1" x14ac:dyDescent="0.2">
      <c r="G2257" s="34"/>
      <c r="H2257" s="27"/>
      <c r="I2257" s="11"/>
      <c r="J2257" s="11"/>
      <c r="K2257" s="11"/>
      <c r="L2257" s="11"/>
      <c r="M2257" s="36"/>
    </row>
    <row r="2258" spans="7:13" ht="15.75" customHeight="1" x14ac:dyDescent="0.2">
      <c r="G2258" s="34"/>
      <c r="H2258" s="27"/>
      <c r="I2258" s="11"/>
      <c r="J2258" s="11"/>
      <c r="K2258" s="11"/>
      <c r="L2258" s="11"/>
      <c r="M2258" s="36"/>
    </row>
    <row r="2259" spans="7:13" ht="15.75" customHeight="1" x14ac:dyDescent="0.2">
      <c r="G2259" s="34"/>
      <c r="H2259" s="27"/>
      <c r="I2259" s="11"/>
      <c r="J2259" s="11"/>
      <c r="K2259" s="11"/>
      <c r="L2259" s="11"/>
      <c r="M2259" s="36"/>
    </row>
    <row r="2260" spans="7:13" ht="15.75" customHeight="1" x14ac:dyDescent="0.2">
      <c r="G2260" s="34"/>
      <c r="H2260" s="27"/>
      <c r="I2260" s="11"/>
      <c r="J2260" s="11"/>
      <c r="K2260" s="11"/>
      <c r="L2260" s="11"/>
      <c r="M2260" s="36"/>
    </row>
    <row r="2261" spans="7:13" ht="15.75" customHeight="1" x14ac:dyDescent="0.2">
      <c r="G2261" s="34"/>
      <c r="H2261" s="27"/>
      <c r="I2261" s="11"/>
      <c r="J2261" s="11"/>
      <c r="K2261" s="11"/>
      <c r="L2261" s="11"/>
      <c r="M2261" s="36"/>
    </row>
    <row r="2262" spans="7:13" ht="15.75" customHeight="1" x14ac:dyDescent="0.2">
      <c r="G2262" s="34"/>
      <c r="H2262" s="27"/>
      <c r="I2262" s="11"/>
      <c r="J2262" s="11"/>
      <c r="K2262" s="11"/>
      <c r="L2262" s="11"/>
      <c r="M2262" s="36"/>
    </row>
    <row r="2263" spans="7:13" ht="15.75" customHeight="1" x14ac:dyDescent="0.2">
      <c r="G2263" s="34"/>
      <c r="H2263" s="27"/>
      <c r="I2263" s="11"/>
      <c r="J2263" s="11"/>
      <c r="K2263" s="11"/>
      <c r="L2263" s="11"/>
      <c r="M2263" s="36"/>
    </row>
    <row r="2264" spans="7:13" ht="15.75" customHeight="1" x14ac:dyDescent="0.2">
      <c r="G2264" s="34"/>
      <c r="H2264" s="27"/>
      <c r="I2264" s="11"/>
      <c r="J2264" s="11"/>
      <c r="K2264" s="11"/>
      <c r="L2264" s="11"/>
      <c r="M2264" s="36"/>
    </row>
    <row r="2265" spans="7:13" ht="15.75" customHeight="1" x14ac:dyDescent="0.2">
      <c r="G2265" s="34"/>
      <c r="H2265" s="27"/>
      <c r="I2265" s="11"/>
      <c r="J2265" s="11"/>
      <c r="K2265" s="11"/>
      <c r="L2265" s="11"/>
      <c r="M2265" s="36"/>
    </row>
    <row r="2266" spans="7:13" ht="15.75" customHeight="1" x14ac:dyDescent="0.2">
      <c r="G2266" s="34"/>
      <c r="H2266" s="27"/>
      <c r="I2266" s="11"/>
      <c r="J2266" s="11"/>
      <c r="K2266" s="11"/>
      <c r="L2266" s="11"/>
      <c r="M2266" s="36"/>
    </row>
    <row r="2267" spans="7:13" ht="15.75" customHeight="1" x14ac:dyDescent="0.2">
      <c r="G2267" s="34"/>
      <c r="H2267" s="27"/>
      <c r="I2267" s="11"/>
      <c r="J2267" s="11"/>
      <c r="K2267" s="11"/>
      <c r="L2267" s="11"/>
      <c r="M2267" s="36"/>
    </row>
    <row r="2268" spans="7:13" ht="15.75" customHeight="1" x14ac:dyDescent="0.2">
      <c r="G2268" s="34"/>
      <c r="H2268" s="27"/>
      <c r="I2268" s="11"/>
      <c r="J2268" s="11"/>
      <c r="K2268" s="11"/>
      <c r="L2268" s="11"/>
      <c r="M2268" s="36"/>
    </row>
    <row r="2269" spans="7:13" ht="15.75" customHeight="1" x14ac:dyDescent="0.2">
      <c r="G2269" s="34"/>
      <c r="H2269" s="27"/>
      <c r="I2269" s="11"/>
      <c r="J2269" s="11"/>
      <c r="K2269" s="11"/>
      <c r="L2269" s="11"/>
      <c r="M2269" s="36"/>
    </row>
    <row r="2270" spans="7:13" ht="15.75" customHeight="1" x14ac:dyDescent="0.2">
      <c r="G2270" s="34"/>
      <c r="H2270" s="27"/>
      <c r="I2270" s="11"/>
      <c r="J2270" s="11"/>
      <c r="K2270" s="11"/>
      <c r="L2270" s="11"/>
      <c r="M2270" s="36"/>
    </row>
    <row r="2271" spans="7:13" ht="15.75" customHeight="1" x14ac:dyDescent="0.2">
      <c r="G2271" s="34"/>
      <c r="H2271" s="27"/>
      <c r="I2271" s="11"/>
      <c r="J2271" s="11"/>
      <c r="K2271" s="11"/>
      <c r="L2271" s="11"/>
      <c r="M2271" s="36"/>
    </row>
    <row r="2272" spans="7:13" ht="15.75" customHeight="1" x14ac:dyDescent="0.2">
      <c r="G2272" s="34"/>
      <c r="H2272" s="27"/>
      <c r="I2272" s="11"/>
      <c r="J2272" s="11"/>
      <c r="K2272" s="11"/>
      <c r="L2272" s="11"/>
      <c r="M2272" s="36"/>
    </row>
    <row r="2273" spans="7:13" ht="15.75" customHeight="1" x14ac:dyDescent="0.2">
      <c r="G2273" s="34"/>
      <c r="H2273" s="27"/>
      <c r="I2273" s="11"/>
      <c r="J2273" s="11"/>
      <c r="K2273" s="11"/>
      <c r="L2273" s="11"/>
      <c r="M2273" s="36"/>
    </row>
    <row r="2274" spans="7:13" ht="15.75" customHeight="1" x14ac:dyDescent="0.2">
      <c r="G2274" s="34"/>
      <c r="H2274" s="27"/>
      <c r="I2274" s="11"/>
      <c r="J2274" s="11"/>
      <c r="K2274" s="11"/>
      <c r="L2274" s="11"/>
      <c r="M2274" s="36"/>
    </row>
    <row r="2275" spans="7:13" ht="15.75" customHeight="1" x14ac:dyDescent="0.2">
      <c r="G2275" s="34"/>
      <c r="H2275" s="27"/>
      <c r="I2275" s="11"/>
      <c r="J2275" s="11"/>
      <c r="K2275" s="11"/>
      <c r="L2275" s="11"/>
      <c r="M2275" s="36"/>
    </row>
    <row r="2276" spans="7:13" ht="15.75" customHeight="1" x14ac:dyDescent="0.2">
      <c r="G2276" s="34"/>
      <c r="H2276" s="27"/>
      <c r="I2276" s="11"/>
      <c r="J2276" s="11"/>
      <c r="K2276" s="11"/>
      <c r="L2276" s="11"/>
      <c r="M2276" s="36"/>
    </row>
    <row r="2277" spans="7:13" ht="15.75" customHeight="1" x14ac:dyDescent="0.2">
      <c r="G2277" s="34"/>
      <c r="H2277" s="27"/>
      <c r="I2277" s="11"/>
      <c r="J2277" s="11"/>
      <c r="K2277" s="11"/>
      <c r="L2277" s="11"/>
      <c r="M2277" s="36"/>
    </row>
    <row r="2278" spans="7:13" ht="15.75" customHeight="1" x14ac:dyDescent="0.2">
      <c r="G2278" s="34"/>
      <c r="H2278" s="27"/>
      <c r="I2278" s="11"/>
      <c r="J2278" s="11"/>
      <c r="K2278" s="11"/>
      <c r="L2278" s="11"/>
      <c r="M2278" s="36"/>
    </row>
    <row r="2279" spans="7:13" ht="15.75" customHeight="1" x14ac:dyDescent="0.2">
      <c r="G2279" s="34"/>
      <c r="H2279" s="27"/>
      <c r="I2279" s="11"/>
      <c r="J2279" s="11"/>
      <c r="K2279" s="11"/>
      <c r="L2279" s="11"/>
      <c r="M2279" s="36"/>
    </row>
    <row r="2280" spans="7:13" ht="15.75" customHeight="1" x14ac:dyDescent="0.2">
      <c r="G2280" s="34"/>
      <c r="H2280" s="27"/>
      <c r="I2280" s="11"/>
      <c r="J2280" s="11"/>
      <c r="K2280" s="11"/>
      <c r="L2280" s="11"/>
      <c r="M2280" s="36"/>
    </row>
    <row r="2281" spans="7:13" ht="15.75" customHeight="1" x14ac:dyDescent="0.2">
      <c r="G2281" s="34"/>
      <c r="H2281" s="27"/>
      <c r="I2281" s="11"/>
      <c r="J2281" s="11"/>
      <c r="K2281" s="11"/>
      <c r="L2281" s="11"/>
      <c r="M2281" s="36"/>
    </row>
    <row r="2282" spans="7:13" ht="15.75" customHeight="1" x14ac:dyDescent="0.2">
      <c r="G2282" s="34"/>
      <c r="H2282" s="27"/>
      <c r="I2282" s="11"/>
      <c r="J2282" s="11"/>
      <c r="K2282" s="11"/>
      <c r="L2282" s="11"/>
      <c r="M2282" s="36"/>
    </row>
    <row r="2283" spans="7:13" ht="15.75" customHeight="1" x14ac:dyDescent="0.2">
      <c r="G2283" s="34"/>
      <c r="H2283" s="27"/>
      <c r="I2283" s="11"/>
      <c r="J2283" s="11"/>
      <c r="K2283" s="11"/>
      <c r="L2283" s="11"/>
      <c r="M2283" s="36"/>
    </row>
    <row r="2284" spans="7:13" ht="15.75" customHeight="1" x14ac:dyDescent="0.2">
      <c r="G2284" s="34"/>
      <c r="H2284" s="27"/>
      <c r="I2284" s="11"/>
      <c r="J2284" s="11"/>
      <c r="K2284" s="11"/>
      <c r="L2284" s="11"/>
      <c r="M2284" s="36"/>
    </row>
    <row r="2285" spans="7:13" ht="15.75" customHeight="1" x14ac:dyDescent="0.2">
      <c r="G2285" s="34"/>
      <c r="H2285" s="27"/>
      <c r="I2285" s="11"/>
      <c r="J2285" s="11"/>
      <c r="K2285" s="11"/>
      <c r="L2285" s="11"/>
      <c r="M2285" s="36"/>
    </row>
    <row r="2286" spans="7:13" ht="15.75" customHeight="1" x14ac:dyDescent="0.2">
      <c r="G2286" s="34"/>
      <c r="H2286" s="27"/>
      <c r="I2286" s="11"/>
      <c r="J2286" s="11"/>
      <c r="K2286" s="11"/>
      <c r="L2286" s="11"/>
      <c r="M2286" s="36"/>
    </row>
    <row r="2287" spans="7:13" ht="15.75" customHeight="1" x14ac:dyDescent="0.2">
      <c r="G2287" s="34"/>
      <c r="H2287" s="27"/>
      <c r="I2287" s="11"/>
      <c r="J2287" s="11"/>
      <c r="K2287" s="11"/>
      <c r="L2287" s="11"/>
      <c r="M2287" s="36"/>
    </row>
    <row r="2288" spans="7:13" ht="15.75" customHeight="1" x14ac:dyDescent="0.2">
      <c r="G2288" s="34"/>
      <c r="H2288" s="27"/>
      <c r="I2288" s="11"/>
      <c r="J2288" s="11"/>
      <c r="K2288" s="11"/>
      <c r="L2288" s="11"/>
      <c r="M2288" s="36"/>
    </row>
    <row r="2289" spans="7:13" ht="15.75" customHeight="1" x14ac:dyDescent="0.2">
      <c r="G2289" s="34"/>
      <c r="H2289" s="27"/>
      <c r="I2289" s="11"/>
      <c r="J2289" s="11"/>
      <c r="K2289" s="11"/>
      <c r="L2289" s="11"/>
      <c r="M2289" s="36"/>
    </row>
    <row r="2290" spans="7:13" ht="15.75" customHeight="1" x14ac:dyDescent="0.2">
      <c r="G2290" s="34"/>
      <c r="H2290" s="27"/>
      <c r="I2290" s="11"/>
      <c r="J2290" s="11"/>
      <c r="K2290" s="11"/>
      <c r="L2290" s="11"/>
      <c r="M2290" s="36"/>
    </row>
    <row r="2291" spans="7:13" ht="15.75" customHeight="1" x14ac:dyDescent="0.2">
      <c r="G2291" s="34"/>
      <c r="H2291" s="27"/>
      <c r="I2291" s="11"/>
      <c r="J2291" s="11"/>
      <c r="K2291" s="11"/>
      <c r="L2291" s="11"/>
      <c r="M2291" s="36"/>
    </row>
    <row r="2292" spans="7:13" ht="15.75" customHeight="1" x14ac:dyDescent="0.2">
      <c r="G2292" s="34"/>
      <c r="H2292" s="27"/>
      <c r="I2292" s="11"/>
      <c r="J2292" s="11"/>
      <c r="K2292" s="11"/>
      <c r="L2292" s="11"/>
      <c r="M2292" s="36"/>
    </row>
    <row r="2293" spans="7:13" ht="15.75" customHeight="1" x14ac:dyDescent="0.2">
      <c r="G2293" s="34"/>
      <c r="H2293" s="27"/>
      <c r="I2293" s="11"/>
      <c r="J2293" s="11"/>
      <c r="K2293" s="11"/>
      <c r="L2293" s="11"/>
      <c r="M2293" s="36"/>
    </row>
    <row r="2294" spans="7:13" ht="15.75" customHeight="1" x14ac:dyDescent="0.2">
      <c r="G2294" s="34"/>
      <c r="H2294" s="27"/>
      <c r="I2294" s="11"/>
      <c r="J2294" s="11"/>
      <c r="K2294" s="11"/>
      <c r="L2294" s="11"/>
      <c r="M2294" s="36"/>
    </row>
    <row r="2295" spans="7:13" ht="15.75" customHeight="1" x14ac:dyDescent="0.2">
      <c r="G2295" s="34"/>
      <c r="H2295" s="27"/>
      <c r="I2295" s="11"/>
      <c r="J2295" s="11"/>
      <c r="K2295" s="11"/>
      <c r="L2295" s="11"/>
      <c r="M2295" s="36"/>
    </row>
    <row r="2296" spans="7:13" ht="15.75" customHeight="1" x14ac:dyDescent="0.2">
      <c r="G2296" s="34"/>
      <c r="H2296" s="27"/>
      <c r="I2296" s="11"/>
      <c r="J2296" s="11"/>
      <c r="K2296" s="11"/>
      <c r="L2296" s="11"/>
      <c r="M2296" s="36"/>
    </row>
    <row r="2297" spans="7:13" ht="15.75" customHeight="1" x14ac:dyDescent="0.2">
      <c r="G2297" s="34"/>
      <c r="H2297" s="27"/>
      <c r="I2297" s="11"/>
      <c r="J2297" s="11"/>
      <c r="K2297" s="11"/>
      <c r="L2297" s="11"/>
      <c r="M2297" s="36"/>
    </row>
    <row r="2298" spans="7:13" ht="15.75" customHeight="1" x14ac:dyDescent="0.2">
      <c r="G2298" s="34"/>
      <c r="H2298" s="27"/>
      <c r="I2298" s="11"/>
      <c r="J2298" s="11"/>
      <c r="K2298" s="11"/>
      <c r="L2298" s="11"/>
      <c r="M2298" s="36"/>
    </row>
    <row r="2299" spans="7:13" ht="15.75" customHeight="1" x14ac:dyDescent="0.2">
      <c r="G2299" s="34"/>
      <c r="H2299" s="27"/>
      <c r="I2299" s="11"/>
      <c r="J2299" s="11"/>
      <c r="K2299" s="11"/>
      <c r="L2299" s="11"/>
      <c r="M2299" s="36"/>
    </row>
    <row r="2300" spans="7:13" ht="15.75" customHeight="1" x14ac:dyDescent="0.2">
      <c r="G2300" s="34"/>
      <c r="H2300" s="27"/>
      <c r="I2300" s="11"/>
      <c r="J2300" s="11"/>
      <c r="K2300" s="11"/>
      <c r="L2300" s="11"/>
      <c r="M2300" s="36"/>
    </row>
    <row r="2301" spans="7:13" ht="15.75" customHeight="1" x14ac:dyDescent="0.2">
      <c r="G2301" s="34"/>
      <c r="H2301" s="27"/>
      <c r="I2301" s="11"/>
      <c r="J2301" s="11"/>
      <c r="K2301" s="11"/>
      <c r="L2301" s="11"/>
      <c r="M2301" s="36"/>
    </row>
    <row r="2302" spans="7:13" ht="15.75" customHeight="1" x14ac:dyDescent="0.2">
      <c r="G2302" s="34"/>
      <c r="H2302" s="27"/>
      <c r="I2302" s="11"/>
      <c r="J2302" s="11"/>
      <c r="K2302" s="11"/>
      <c r="L2302" s="11"/>
      <c r="M2302" s="36"/>
    </row>
    <row r="2303" spans="7:13" ht="15.75" customHeight="1" x14ac:dyDescent="0.2">
      <c r="G2303" s="34"/>
      <c r="H2303" s="27"/>
      <c r="I2303" s="11"/>
      <c r="J2303" s="11"/>
      <c r="K2303" s="11"/>
      <c r="L2303" s="11"/>
      <c r="M2303" s="36"/>
    </row>
    <row r="2304" spans="7:13" ht="15.75" customHeight="1" x14ac:dyDescent="0.2">
      <c r="G2304" s="34"/>
      <c r="H2304" s="27"/>
      <c r="I2304" s="11"/>
      <c r="J2304" s="11"/>
      <c r="K2304" s="11"/>
      <c r="L2304" s="11"/>
      <c r="M2304" s="36"/>
    </row>
    <row r="2305" spans="7:13" ht="15.75" customHeight="1" x14ac:dyDescent="0.2">
      <c r="G2305" s="34"/>
      <c r="H2305" s="27"/>
      <c r="I2305" s="11"/>
      <c r="J2305" s="11"/>
      <c r="K2305" s="11"/>
      <c r="L2305" s="11"/>
      <c r="M2305" s="36"/>
    </row>
    <row r="2306" spans="7:13" ht="15.75" customHeight="1" x14ac:dyDescent="0.2">
      <c r="G2306" s="34"/>
      <c r="H2306" s="27"/>
      <c r="I2306" s="11"/>
      <c r="J2306" s="11"/>
      <c r="K2306" s="11"/>
      <c r="L2306" s="11"/>
      <c r="M2306" s="36"/>
    </row>
    <row r="2307" spans="7:13" ht="15.75" customHeight="1" x14ac:dyDescent="0.2">
      <c r="G2307" s="34"/>
      <c r="H2307" s="27"/>
      <c r="I2307" s="11"/>
      <c r="J2307" s="11"/>
      <c r="K2307" s="11"/>
      <c r="L2307" s="11"/>
      <c r="M2307" s="36"/>
    </row>
    <row r="2308" spans="7:13" ht="15.75" customHeight="1" x14ac:dyDescent="0.2">
      <c r="G2308" s="34"/>
      <c r="H2308" s="27"/>
      <c r="I2308" s="11"/>
      <c r="J2308" s="11"/>
      <c r="K2308" s="11"/>
      <c r="L2308" s="11"/>
      <c r="M2308" s="36"/>
    </row>
    <row r="2309" spans="7:13" ht="15.75" customHeight="1" x14ac:dyDescent="0.2">
      <c r="G2309" s="34"/>
      <c r="H2309" s="27"/>
      <c r="I2309" s="11"/>
      <c r="J2309" s="11"/>
      <c r="K2309" s="11"/>
      <c r="L2309" s="11"/>
      <c r="M2309" s="36"/>
    </row>
    <row r="2310" spans="7:13" ht="15.75" customHeight="1" x14ac:dyDescent="0.2">
      <c r="G2310" s="34"/>
      <c r="H2310" s="27"/>
      <c r="I2310" s="11"/>
      <c r="J2310" s="11"/>
      <c r="K2310" s="11"/>
      <c r="L2310" s="11"/>
      <c r="M2310" s="36"/>
    </row>
    <row r="2311" spans="7:13" ht="15.75" customHeight="1" x14ac:dyDescent="0.2">
      <c r="G2311" s="34"/>
      <c r="H2311" s="27"/>
      <c r="I2311" s="11"/>
      <c r="J2311" s="11"/>
      <c r="K2311" s="11"/>
      <c r="L2311" s="11"/>
      <c r="M2311" s="36"/>
    </row>
    <row r="2312" spans="7:13" ht="15.75" customHeight="1" x14ac:dyDescent="0.2">
      <c r="G2312" s="34"/>
      <c r="H2312" s="27"/>
      <c r="I2312" s="11"/>
      <c r="J2312" s="11"/>
      <c r="K2312" s="11"/>
      <c r="L2312" s="11"/>
      <c r="M2312" s="36"/>
    </row>
    <row r="2313" spans="7:13" ht="15.75" customHeight="1" x14ac:dyDescent="0.2">
      <c r="G2313" s="34"/>
      <c r="H2313" s="27"/>
      <c r="I2313" s="11"/>
      <c r="J2313" s="11"/>
      <c r="K2313" s="11"/>
      <c r="L2313" s="11"/>
      <c r="M2313" s="36"/>
    </row>
    <row r="2314" spans="7:13" ht="15.75" customHeight="1" x14ac:dyDescent="0.2">
      <c r="G2314" s="34"/>
      <c r="H2314" s="27"/>
      <c r="I2314" s="11"/>
      <c r="J2314" s="11"/>
      <c r="K2314" s="11"/>
      <c r="L2314" s="11"/>
      <c r="M2314" s="36"/>
    </row>
    <row r="2315" spans="7:13" ht="15.75" customHeight="1" x14ac:dyDescent="0.2">
      <c r="G2315" s="34"/>
      <c r="H2315" s="27"/>
      <c r="I2315" s="11"/>
      <c r="J2315" s="11"/>
      <c r="K2315" s="11"/>
      <c r="L2315" s="11"/>
      <c r="M2315" s="36"/>
    </row>
    <row r="2316" spans="7:13" ht="15.75" customHeight="1" x14ac:dyDescent="0.2">
      <c r="G2316" s="34"/>
      <c r="H2316" s="27"/>
      <c r="I2316" s="11"/>
      <c r="J2316" s="11"/>
      <c r="K2316" s="11"/>
      <c r="L2316" s="11"/>
      <c r="M2316" s="36"/>
    </row>
    <row r="2317" spans="7:13" ht="15.75" customHeight="1" x14ac:dyDescent="0.2">
      <c r="G2317" s="34"/>
      <c r="H2317" s="27"/>
      <c r="I2317" s="11"/>
      <c r="J2317" s="11"/>
      <c r="K2317" s="11"/>
      <c r="L2317" s="11"/>
      <c r="M2317" s="36"/>
    </row>
    <row r="2318" spans="7:13" ht="15.75" customHeight="1" x14ac:dyDescent="0.2">
      <c r="G2318" s="34"/>
      <c r="H2318" s="27"/>
      <c r="I2318" s="11"/>
      <c r="J2318" s="11"/>
      <c r="K2318" s="11"/>
      <c r="L2318" s="11"/>
      <c r="M2318" s="36"/>
    </row>
    <row r="2319" spans="7:13" ht="15.75" customHeight="1" x14ac:dyDescent="0.2">
      <c r="G2319" s="34"/>
      <c r="H2319" s="27"/>
      <c r="I2319" s="11"/>
      <c r="J2319" s="11"/>
      <c r="K2319" s="11"/>
      <c r="L2319" s="11"/>
      <c r="M2319" s="36"/>
    </row>
    <row r="2320" spans="7:13" ht="15.75" customHeight="1" x14ac:dyDescent="0.2">
      <c r="G2320" s="34"/>
      <c r="H2320" s="27"/>
      <c r="I2320" s="11"/>
      <c r="J2320" s="11"/>
      <c r="K2320" s="11"/>
      <c r="L2320" s="11"/>
      <c r="M2320" s="36"/>
    </row>
    <row r="2321" spans="7:13" ht="15.75" customHeight="1" x14ac:dyDescent="0.2">
      <c r="G2321" s="34"/>
      <c r="H2321" s="27"/>
      <c r="I2321" s="11"/>
      <c r="J2321" s="11"/>
      <c r="K2321" s="11"/>
      <c r="L2321" s="11"/>
      <c r="M2321" s="36"/>
    </row>
    <row r="2322" spans="7:13" ht="15.75" customHeight="1" x14ac:dyDescent="0.2">
      <c r="G2322" s="34"/>
      <c r="H2322" s="27"/>
      <c r="I2322" s="11"/>
      <c r="J2322" s="11"/>
      <c r="K2322" s="11"/>
      <c r="L2322" s="11"/>
      <c r="M2322" s="36"/>
    </row>
    <row r="2323" spans="7:13" ht="15.75" customHeight="1" x14ac:dyDescent="0.2">
      <c r="G2323" s="34"/>
      <c r="H2323" s="27"/>
      <c r="I2323" s="11"/>
      <c r="J2323" s="11"/>
      <c r="K2323" s="11"/>
      <c r="L2323" s="11"/>
      <c r="M2323" s="36"/>
    </row>
    <row r="2324" spans="7:13" ht="15.75" customHeight="1" x14ac:dyDescent="0.2">
      <c r="G2324" s="34"/>
      <c r="H2324" s="27"/>
      <c r="I2324" s="11"/>
      <c r="J2324" s="11"/>
      <c r="K2324" s="11"/>
      <c r="L2324" s="11"/>
      <c r="M2324" s="36"/>
    </row>
    <row r="2325" spans="7:13" ht="15.75" customHeight="1" x14ac:dyDescent="0.2">
      <c r="G2325" s="34"/>
      <c r="H2325" s="27"/>
      <c r="I2325" s="11"/>
      <c r="J2325" s="11"/>
      <c r="K2325" s="11"/>
      <c r="L2325" s="11"/>
      <c r="M2325" s="36"/>
    </row>
    <row r="2326" spans="7:13" ht="15.75" customHeight="1" x14ac:dyDescent="0.2">
      <c r="G2326" s="34"/>
      <c r="H2326" s="27"/>
      <c r="I2326" s="11"/>
      <c r="J2326" s="11"/>
      <c r="K2326" s="11"/>
      <c r="L2326" s="11"/>
      <c r="M2326" s="36"/>
    </row>
    <row r="2327" spans="7:13" ht="15.75" customHeight="1" x14ac:dyDescent="0.2">
      <c r="G2327" s="34"/>
      <c r="H2327" s="27"/>
      <c r="I2327" s="11"/>
      <c r="J2327" s="11"/>
      <c r="K2327" s="11"/>
      <c r="L2327" s="11"/>
      <c r="M2327" s="36"/>
    </row>
    <row r="2328" spans="7:13" ht="15.75" customHeight="1" x14ac:dyDescent="0.2">
      <c r="G2328" s="34"/>
      <c r="H2328" s="27"/>
      <c r="I2328" s="11"/>
      <c r="J2328" s="11"/>
      <c r="K2328" s="11"/>
      <c r="L2328" s="11"/>
      <c r="M2328" s="36"/>
    </row>
    <row r="2329" spans="7:13" ht="15.75" customHeight="1" x14ac:dyDescent="0.2">
      <c r="G2329" s="34"/>
      <c r="H2329" s="27"/>
      <c r="I2329" s="11"/>
      <c r="J2329" s="11"/>
      <c r="K2329" s="11"/>
      <c r="L2329" s="11"/>
      <c r="M2329" s="36"/>
    </row>
    <row r="2330" spans="7:13" ht="15.75" customHeight="1" x14ac:dyDescent="0.2">
      <c r="G2330" s="34"/>
      <c r="H2330" s="27"/>
      <c r="I2330" s="11"/>
      <c r="J2330" s="11"/>
      <c r="K2330" s="11"/>
      <c r="L2330" s="11"/>
      <c r="M2330" s="36"/>
    </row>
    <row r="2331" spans="7:13" ht="15.75" customHeight="1" x14ac:dyDescent="0.2">
      <c r="G2331" s="34"/>
      <c r="H2331" s="27"/>
      <c r="I2331" s="11"/>
      <c r="J2331" s="11"/>
      <c r="K2331" s="11"/>
      <c r="L2331" s="11"/>
      <c r="M2331" s="36"/>
    </row>
    <row r="2332" spans="7:13" ht="15.75" customHeight="1" x14ac:dyDescent="0.2">
      <c r="G2332" s="34"/>
      <c r="H2332" s="27"/>
      <c r="I2332" s="11"/>
      <c r="J2332" s="11"/>
      <c r="K2332" s="11"/>
      <c r="L2332" s="11"/>
      <c r="M2332" s="36"/>
    </row>
    <row r="2333" spans="7:13" ht="15.75" customHeight="1" x14ac:dyDescent="0.2">
      <c r="G2333" s="34"/>
      <c r="H2333" s="27"/>
      <c r="I2333" s="11"/>
      <c r="J2333" s="11"/>
      <c r="K2333" s="11"/>
      <c r="L2333" s="11"/>
      <c r="M2333" s="36"/>
    </row>
    <row r="2334" spans="7:13" ht="15.75" customHeight="1" x14ac:dyDescent="0.2">
      <c r="G2334" s="34"/>
      <c r="H2334" s="27"/>
      <c r="I2334" s="11"/>
      <c r="J2334" s="11"/>
      <c r="K2334" s="11"/>
      <c r="L2334" s="11"/>
      <c r="M2334" s="36"/>
    </row>
    <row r="2335" spans="7:13" ht="15.75" customHeight="1" x14ac:dyDescent="0.2">
      <c r="G2335" s="34"/>
      <c r="H2335" s="27"/>
      <c r="I2335" s="11"/>
      <c r="J2335" s="11"/>
      <c r="K2335" s="11"/>
      <c r="L2335" s="11"/>
      <c r="M2335" s="36"/>
    </row>
    <row r="2336" spans="7:13" ht="15.75" customHeight="1" x14ac:dyDescent="0.2">
      <c r="G2336" s="34"/>
      <c r="H2336" s="27"/>
      <c r="I2336" s="11"/>
      <c r="J2336" s="11"/>
      <c r="K2336" s="11"/>
      <c r="L2336" s="11"/>
      <c r="M2336" s="36"/>
    </row>
    <row r="2337" spans="7:13" ht="15.75" customHeight="1" x14ac:dyDescent="0.2">
      <c r="G2337" s="34"/>
      <c r="H2337" s="27"/>
      <c r="I2337" s="11"/>
      <c r="J2337" s="11"/>
      <c r="K2337" s="11"/>
      <c r="L2337" s="11"/>
      <c r="M2337" s="36"/>
    </row>
    <row r="2338" spans="7:13" ht="15.75" customHeight="1" x14ac:dyDescent="0.2">
      <c r="G2338" s="34"/>
      <c r="H2338" s="27"/>
      <c r="I2338" s="11"/>
      <c r="J2338" s="11"/>
      <c r="K2338" s="11"/>
      <c r="L2338" s="11"/>
      <c r="M2338" s="36"/>
    </row>
    <row r="2339" spans="7:13" ht="15.75" customHeight="1" x14ac:dyDescent="0.2">
      <c r="G2339" s="34"/>
      <c r="H2339" s="27"/>
      <c r="I2339" s="11"/>
      <c r="J2339" s="11"/>
      <c r="K2339" s="11"/>
      <c r="L2339" s="11"/>
      <c r="M2339" s="36"/>
    </row>
    <row r="2340" spans="7:13" ht="15.75" customHeight="1" x14ac:dyDescent="0.2">
      <c r="G2340" s="34"/>
      <c r="H2340" s="27"/>
      <c r="I2340" s="11"/>
      <c r="J2340" s="11"/>
      <c r="K2340" s="11"/>
      <c r="L2340" s="11"/>
      <c r="M2340" s="36"/>
    </row>
    <row r="2341" spans="7:13" ht="15.75" customHeight="1" x14ac:dyDescent="0.2">
      <c r="G2341" s="34"/>
      <c r="H2341" s="27"/>
      <c r="I2341" s="11"/>
      <c r="J2341" s="11"/>
      <c r="K2341" s="11"/>
      <c r="L2341" s="11"/>
      <c r="M2341" s="36"/>
    </row>
    <row r="2342" spans="7:13" ht="15.75" customHeight="1" x14ac:dyDescent="0.2">
      <c r="G2342" s="34"/>
      <c r="H2342" s="27"/>
      <c r="I2342" s="11"/>
      <c r="J2342" s="11"/>
      <c r="K2342" s="11"/>
      <c r="L2342" s="11"/>
      <c r="M2342" s="36"/>
    </row>
    <row r="2343" spans="7:13" ht="15.75" customHeight="1" x14ac:dyDescent="0.2">
      <c r="G2343" s="34"/>
      <c r="H2343" s="27"/>
      <c r="I2343" s="11"/>
      <c r="J2343" s="11"/>
      <c r="K2343" s="11"/>
      <c r="L2343" s="11"/>
      <c r="M2343" s="36"/>
    </row>
    <row r="2344" spans="7:13" ht="15.75" customHeight="1" x14ac:dyDescent="0.2">
      <c r="G2344" s="34"/>
      <c r="H2344" s="27"/>
      <c r="I2344" s="11"/>
      <c r="J2344" s="11"/>
      <c r="K2344" s="11"/>
      <c r="L2344" s="11"/>
      <c r="M2344" s="36"/>
    </row>
    <row r="2345" spans="7:13" ht="15.75" customHeight="1" x14ac:dyDescent="0.2">
      <c r="G2345" s="34"/>
      <c r="H2345" s="27"/>
      <c r="I2345" s="11"/>
      <c r="J2345" s="11"/>
      <c r="K2345" s="11"/>
      <c r="L2345" s="11"/>
      <c r="M2345" s="36"/>
    </row>
    <row r="2346" spans="7:13" ht="15.75" customHeight="1" x14ac:dyDescent="0.2">
      <c r="G2346" s="34"/>
      <c r="H2346" s="27"/>
      <c r="I2346" s="11"/>
      <c r="J2346" s="11"/>
      <c r="K2346" s="11"/>
      <c r="L2346" s="11"/>
      <c r="M2346" s="36"/>
    </row>
    <row r="2347" spans="7:13" ht="15.75" customHeight="1" x14ac:dyDescent="0.2">
      <c r="G2347" s="34"/>
      <c r="H2347" s="27"/>
      <c r="I2347" s="11"/>
      <c r="J2347" s="11"/>
      <c r="K2347" s="11"/>
      <c r="L2347" s="11"/>
      <c r="M2347" s="36"/>
    </row>
    <row r="2348" spans="7:13" ht="15.75" customHeight="1" x14ac:dyDescent="0.2">
      <c r="G2348" s="34"/>
      <c r="H2348" s="27"/>
      <c r="I2348" s="11"/>
      <c r="J2348" s="11"/>
      <c r="K2348" s="11"/>
      <c r="L2348" s="11"/>
      <c r="M2348" s="36"/>
    </row>
    <row r="2349" spans="7:13" ht="15.75" customHeight="1" x14ac:dyDescent="0.2">
      <c r="G2349" s="34"/>
      <c r="H2349" s="27"/>
      <c r="I2349" s="11"/>
      <c r="J2349" s="11"/>
      <c r="K2349" s="11"/>
      <c r="L2349" s="11"/>
      <c r="M2349" s="36"/>
    </row>
    <row r="2350" spans="7:13" ht="15.75" customHeight="1" x14ac:dyDescent="0.2">
      <c r="G2350" s="34"/>
      <c r="H2350" s="27"/>
      <c r="I2350" s="11"/>
      <c r="J2350" s="11"/>
      <c r="K2350" s="11"/>
      <c r="L2350" s="11"/>
      <c r="M2350" s="36"/>
    </row>
    <row r="2351" spans="7:13" ht="15.75" customHeight="1" x14ac:dyDescent="0.2">
      <c r="G2351" s="34"/>
      <c r="H2351" s="27"/>
      <c r="I2351" s="11"/>
      <c r="J2351" s="11"/>
      <c r="K2351" s="11"/>
      <c r="L2351" s="11"/>
      <c r="M2351" s="36"/>
    </row>
    <row r="2352" spans="7:13" ht="15.75" customHeight="1" x14ac:dyDescent="0.2">
      <c r="G2352" s="34"/>
      <c r="H2352" s="27"/>
      <c r="I2352" s="11"/>
      <c r="J2352" s="11"/>
      <c r="K2352" s="11"/>
      <c r="L2352" s="11"/>
      <c r="M2352" s="36"/>
    </row>
    <row r="2353" spans="7:13" ht="15.75" customHeight="1" x14ac:dyDescent="0.2">
      <c r="G2353" s="34"/>
      <c r="H2353" s="27"/>
      <c r="I2353" s="11"/>
      <c r="J2353" s="11"/>
      <c r="K2353" s="11"/>
      <c r="L2353" s="11"/>
      <c r="M2353" s="36"/>
    </row>
    <row r="2354" spans="7:13" ht="15.75" customHeight="1" x14ac:dyDescent="0.2">
      <c r="G2354" s="34"/>
      <c r="H2354" s="27"/>
      <c r="I2354" s="11"/>
      <c r="J2354" s="11"/>
      <c r="K2354" s="11"/>
      <c r="L2354" s="11"/>
      <c r="M2354" s="36"/>
    </row>
    <row r="2355" spans="7:13" ht="15.75" customHeight="1" x14ac:dyDescent="0.2">
      <c r="G2355" s="34"/>
      <c r="H2355" s="27"/>
      <c r="I2355" s="11"/>
      <c r="J2355" s="11"/>
      <c r="K2355" s="11"/>
      <c r="L2355" s="11"/>
      <c r="M2355" s="36"/>
    </row>
    <row r="2356" spans="7:13" ht="15.75" customHeight="1" x14ac:dyDescent="0.2">
      <c r="G2356" s="34"/>
      <c r="H2356" s="27"/>
      <c r="I2356" s="11"/>
      <c r="J2356" s="11"/>
      <c r="K2356" s="11"/>
      <c r="L2356" s="11"/>
      <c r="M2356" s="36"/>
    </row>
    <row r="2357" spans="7:13" ht="15.75" customHeight="1" x14ac:dyDescent="0.2">
      <c r="G2357" s="34"/>
      <c r="H2357" s="27"/>
      <c r="I2357" s="11"/>
      <c r="J2357" s="11"/>
      <c r="K2357" s="11"/>
      <c r="L2357" s="11"/>
      <c r="M2357" s="36"/>
    </row>
    <row r="2358" spans="7:13" ht="15.75" customHeight="1" x14ac:dyDescent="0.2">
      <c r="G2358" s="34"/>
      <c r="H2358" s="27"/>
      <c r="I2358" s="11"/>
      <c r="J2358" s="11"/>
      <c r="K2358" s="11"/>
      <c r="L2358" s="11"/>
      <c r="M2358" s="36"/>
    </row>
    <row r="2359" spans="7:13" ht="15.75" customHeight="1" x14ac:dyDescent="0.2">
      <c r="G2359" s="34"/>
      <c r="H2359" s="27"/>
      <c r="I2359" s="11"/>
      <c r="J2359" s="11"/>
      <c r="K2359" s="11"/>
      <c r="L2359" s="11"/>
      <c r="M2359" s="36"/>
    </row>
    <row r="2360" spans="7:13" ht="15.75" customHeight="1" x14ac:dyDescent="0.2">
      <c r="G2360" s="34"/>
      <c r="H2360" s="27"/>
      <c r="I2360" s="11"/>
      <c r="J2360" s="11"/>
      <c r="K2360" s="11"/>
      <c r="L2360" s="11"/>
      <c r="M2360" s="36"/>
    </row>
    <row r="2361" spans="7:13" ht="15.75" customHeight="1" x14ac:dyDescent="0.2">
      <c r="G2361" s="34"/>
      <c r="H2361" s="27"/>
      <c r="I2361" s="11"/>
      <c r="J2361" s="11"/>
      <c r="K2361" s="11"/>
      <c r="L2361" s="11"/>
      <c r="M2361" s="36"/>
    </row>
    <row r="2362" spans="7:13" ht="15.75" customHeight="1" x14ac:dyDescent="0.2">
      <c r="G2362" s="34"/>
      <c r="H2362" s="27"/>
      <c r="I2362" s="11"/>
      <c r="J2362" s="11"/>
      <c r="K2362" s="11"/>
      <c r="L2362" s="11"/>
      <c r="M2362" s="36"/>
    </row>
    <row r="2363" spans="7:13" ht="15.75" customHeight="1" x14ac:dyDescent="0.2">
      <c r="G2363" s="34"/>
      <c r="H2363" s="27"/>
      <c r="I2363" s="11"/>
      <c r="J2363" s="11"/>
      <c r="K2363" s="11"/>
      <c r="L2363" s="11"/>
      <c r="M2363" s="36"/>
    </row>
    <row r="2364" spans="7:13" ht="15.75" customHeight="1" x14ac:dyDescent="0.2">
      <c r="G2364" s="34"/>
      <c r="H2364" s="27"/>
      <c r="I2364" s="11"/>
      <c r="J2364" s="11"/>
      <c r="K2364" s="11"/>
      <c r="L2364" s="11"/>
      <c r="M2364" s="36"/>
    </row>
    <row r="2365" spans="7:13" ht="15.75" customHeight="1" x14ac:dyDescent="0.2">
      <c r="G2365" s="34"/>
      <c r="H2365" s="27"/>
      <c r="I2365" s="11"/>
      <c r="J2365" s="11"/>
      <c r="K2365" s="11"/>
      <c r="L2365" s="11"/>
      <c r="M2365" s="36"/>
    </row>
    <row r="2366" spans="7:13" ht="15.75" customHeight="1" x14ac:dyDescent="0.2">
      <c r="G2366" s="34"/>
      <c r="H2366" s="27"/>
      <c r="I2366" s="11"/>
      <c r="J2366" s="11"/>
      <c r="K2366" s="11"/>
      <c r="L2366" s="11"/>
      <c r="M2366" s="36"/>
    </row>
    <row r="2367" spans="7:13" ht="15.75" customHeight="1" x14ac:dyDescent="0.2">
      <c r="G2367" s="34"/>
      <c r="H2367" s="27"/>
      <c r="I2367" s="11"/>
      <c r="J2367" s="11"/>
      <c r="K2367" s="11"/>
      <c r="L2367" s="11"/>
      <c r="M2367" s="36"/>
    </row>
    <row r="2368" spans="7:13" ht="15.75" customHeight="1" x14ac:dyDescent="0.2">
      <c r="G2368" s="34"/>
      <c r="H2368" s="27"/>
      <c r="I2368" s="11"/>
      <c r="J2368" s="11"/>
      <c r="K2368" s="11"/>
      <c r="L2368" s="11"/>
      <c r="M2368" s="36"/>
    </row>
    <row r="2369" spans="7:13" ht="15.75" customHeight="1" x14ac:dyDescent="0.2">
      <c r="G2369" s="34"/>
      <c r="H2369" s="27"/>
      <c r="I2369" s="11"/>
      <c r="J2369" s="11"/>
      <c r="K2369" s="11"/>
      <c r="L2369" s="11"/>
      <c r="M2369" s="36"/>
    </row>
    <row r="2370" spans="7:13" ht="15.75" customHeight="1" x14ac:dyDescent="0.2">
      <c r="G2370" s="34"/>
      <c r="H2370" s="27"/>
      <c r="I2370" s="11"/>
      <c r="J2370" s="11"/>
      <c r="K2370" s="11"/>
      <c r="L2370" s="11"/>
      <c r="M2370" s="36"/>
    </row>
    <row r="2371" spans="7:13" ht="15.75" customHeight="1" x14ac:dyDescent="0.2">
      <c r="G2371" s="34"/>
      <c r="H2371" s="27"/>
      <c r="I2371" s="11"/>
      <c r="J2371" s="11"/>
      <c r="K2371" s="11"/>
      <c r="L2371" s="11"/>
      <c r="M2371" s="36"/>
    </row>
    <row r="2372" spans="7:13" ht="15.75" customHeight="1" x14ac:dyDescent="0.2">
      <c r="G2372" s="34"/>
      <c r="H2372" s="27"/>
      <c r="I2372" s="11"/>
      <c r="J2372" s="11"/>
      <c r="K2372" s="11"/>
      <c r="L2372" s="11"/>
      <c r="M2372" s="36"/>
    </row>
    <row r="2373" spans="7:13" ht="15.75" customHeight="1" x14ac:dyDescent="0.2">
      <c r="G2373" s="34"/>
      <c r="H2373" s="27"/>
      <c r="I2373" s="11"/>
      <c r="J2373" s="11"/>
      <c r="K2373" s="11"/>
      <c r="L2373" s="11"/>
      <c r="M2373" s="36"/>
    </row>
    <row r="2374" spans="7:13" ht="15.75" customHeight="1" x14ac:dyDescent="0.2">
      <c r="G2374" s="34"/>
      <c r="H2374" s="27"/>
      <c r="I2374" s="11"/>
      <c r="J2374" s="11"/>
      <c r="K2374" s="11"/>
      <c r="L2374" s="11"/>
      <c r="M2374" s="36"/>
    </row>
    <row r="2375" spans="7:13" ht="15.75" customHeight="1" x14ac:dyDescent="0.2">
      <c r="G2375" s="34"/>
      <c r="H2375" s="27"/>
      <c r="I2375" s="11"/>
      <c r="J2375" s="11"/>
      <c r="K2375" s="11"/>
      <c r="L2375" s="11"/>
      <c r="M2375" s="36"/>
    </row>
    <row r="2376" spans="7:13" ht="15.75" customHeight="1" x14ac:dyDescent="0.2">
      <c r="G2376" s="34"/>
      <c r="H2376" s="27"/>
      <c r="I2376" s="11"/>
      <c r="J2376" s="11"/>
      <c r="K2376" s="11"/>
      <c r="L2376" s="11"/>
      <c r="M2376" s="36"/>
    </row>
    <row r="2377" spans="7:13" ht="15.75" customHeight="1" x14ac:dyDescent="0.2">
      <c r="G2377" s="34"/>
      <c r="H2377" s="27"/>
      <c r="I2377" s="11"/>
      <c r="J2377" s="11"/>
      <c r="K2377" s="11"/>
      <c r="L2377" s="11"/>
      <c r="M2377" s="36"/>
    </row>
    <row r="2378" spans="7:13" ht="15.75" customHeight="1" x14ac:dyDescent="0.2">
      <c r="G2378" s="34"/>
      <c r="H2378" s="27"/>
      <c r="I2378" s="11"/>
      <c r="J2378" s="11"/>
      <c r="K2378" s="11"/>
      <c r="L2378" s="11"/>
      <c r="M2378" s="36"/>
    </row>
    <row r="2379" spans="7:13" ht="15.75" customHeight="1" x14ac:dyDescent="0.2">
      <c r="G2379" s="34"/>
      <c r="H2379" s="27"/>
      <c r="I2379" s="11"/>
      <c r="J2379" s="11"/>
      <c r="K2379" s="11"/>
      <c r="L2379" s="11"/>
      <c r="M2379" s="36"/>
    </row>
    <row r="2380" spans="7:13" ht="15.75" customHeight="1" x14ac:dyDescent="0.2">
      <c r="G2380" s="34"/>
      <c r="H2380" s="27"/>
      <c r="I2380" s="11"/>
      <c r="J2380" s="11"/>
      <c r="K2380" s="11"/>
      <c r="L2380" s="11"/>
      <c r="M2380" s="36"/>
    </row>
    <row r="2381" spans="7:13" ht="15.75" customHeight="1" x14ac:dyDescent="0.2">
      <c r="G2381" s="34"/>
      <c r="H2381" s="27"/>
      <c r="I2381" s="11"/>
      <c r="J2381" s="11"/>
      <c r="K2381" s="11"/>
      <c r="L2381" s="11"/>
      <c r="M2381" s="36"/>
    </row>
    <row r="2382" spans="7:13" ht="15.75" customHeight="1" x14ac:dyDescent="0.2">
      <c r="G2382" s="34"/>
      <c r="H2382" s="27"/>
      <c r="I2382" s="11"/>
      <c r="J2382" s="11"/>
      <c r="K2382" s="11"/>
      <c r="L2382" s="11"/>
      <c r="M2382" s="36"/>
    </row>
    <row r="2383" spans="7:13" ht="15.75" customHeight="1" x14ac:dyDescent="0.2">
      <c r="G2383" s="34"/>
      <c r="H2383" s="27"/>
      <c r="I2383" s="11"/>
      <c r="J2383" s="11"/>
      <c r="K2383" s="11"/>
      <c r="L2383" s="11"/>
      <c r="M2383" s="36"/>
    </row>
    <row r="2384" spans="7:13" ht="15.75" customHeight="1" x14ac:dyDescent="0.2">
      <c r="G2384" s="34"/>
      <c r="H2384" s="27"/>
      <c r="I2384" s="11"/>
      <c r="J2384" s="11"/>
      <c r="K2384" s="11"/>
      <c r="L2384" s="11"/>
      <c r="M2384" s="36"/>
    </row>
    <row r="2385" spans="7:13" ht="15.75" customHeight="1" x14ac:dyDescent="0.2">
      <c r="G2385" s="34"/>
      <c r="H2385" s="27"/>
      <c r="I2385" s="11"/>
      <c r="J2385" s="11"/>
      <c r="K2385" s="11"/>
      <c r="L2385" s="11"/>
      <c r="M2385" s="36"/>
    </row>
    <row r="2386" spans="7:13" ht="15.75" customHeight="1" x14ac:dyDescent="0.2">
      <c r="G2386" s="34"/>
      <c r="H2386" s="27"/>
      <c r="I2386" s="11"/>
      <c r="J2386" s="11"/>
      <c r="K2386" s="11"/>
      <c r="L2386" s="11"/>
      <c r="M2386" s="36"/>
    </row>
    <row r="2387" spans="7:13" ht="15.75" customHeight="1" x14ac:dyDescent="0.2">
      <c r="G2387" s="34"/>
      <c r="H2387" s="27"/>
      <c r="I2387" s="11"/>
      <c r="J2387" s="11"/>
      <c r="K2387" s="11"/>
      <c r="L2387" s="11"/>
      <c r="M2387" s="36"/>
    </row>
    <row r="2388" spans="7:13" ht="15.75" customHeight="1" x14ac:dyDescent="0.2">
      <c r="G2388" s="34"/>
      <c r="H2388" s="27"/>
      <c r="I2388" s="11"/>
      <c r="J2388" s="11"/>
      <c r="K2388" s="11"/>
      <c r="L2388" s="11"/>
      <c r="M2388" s="36"/>
    </row>
    <row r="2389" spans="7:13" ht="15.75" customHeight="1" x14ac:dyDescent="0.2">
      <c r="G2389" s="34"/>
      <c r="H2389" s="27"/>
      <c r="I2389" s="11"/>
      <c r="J2389" s="11"/>
      <c r="K2389" s="11"/>
      <c r="L2389" s="11"/>
      <c r="M2389" s="36"/>
    </row>
    <row r="2390" spans="7:13" ht="15.75" customHeight="1" x14ac:dyDescent="0.2">
      <c r="G2390" s="34"/>
      <c r="H2390" s="27"/>
      <c r="I2390" s="11"/>
      <c r="J2390" s="11"/>
      <c r="K2390" s="11"/>
      <c r="L2390" s="11"/>
      <c r="M2390" s="36"/>
    </row>
    <row r="2391" spans="7:13" ht="15.75" customHeight="1" x14ac:dyDescent="0.2">
      <c r="G2391" s="34"/>
      <c r="H2391" s="27"/>
      <c r="I2391" s="11"/>
      <c r="J2391" s="11"/>
      <c r="K2391" s="11"/>
      <c r="L2391" s="11"/>
      <c r="M2391" s="36"/>
    </row>
    <row r="2392" spans="7:13" ht="15.75" customHeight="1" x14ac:dyDescent="0.2">
      <c r="G2392" s="34"/>
      <c r="H2392" s="27"/>
      <c r="I2392" s="11"/>
      <c r="J2392" s="11"/>
      <c r="K2392" s="11"/>
      <c r="L2392" s="11"/>
      <c r="M2392" s="36"/>
    </row>
    <row r="2393" spans="7:13" ht="15.75" customHeight="1" x14ac:dyDescent="0.2">
      <c r="G2393" s="34"/>
      <c r="H2393" s="27"/>
      <c r="I2393" s="11"/>
      <c r="J2393" s="11"/>
      <c r="K2393" s="11"/>
      <c r="L2393" s="11"/>
      <c r="M2393" s="36"/>
    </row>
    <row r="2394" spans="7:13" ht="15.75" customHeight="1" x14ac:dyDescent="0.2">
      <c r="G2394" s="34"/>
      <c r="H2394" s="27"/>
      <c r="I2394" s="11"/>
      <c r="J2394" s="11"/>
      <c r="K2394" s="11"/>
      <c r="L2394" s="11"/>
      <c r="M2394" s="36"/>
    </row>
    <row r="2395" spans="7:13" ht="15.75" customHeight="1" x14ac:dyDescent="0.2">
      <c r="G2395" s="34"/>
      <c r="H2395" s="27"/>
      <c r="I2395" s="11"/>
      <c r="J2395" s="11"/>
      <c r="K2395" s="11"/>
      <c r="L2395" s="11"/>
      <c r="M2395" s="36"/>
    </row>
    <row r="2396" spans="7:13" ht="15.75" customHeight="1" x14ac:dyDescent="0.2">
      <c r="G2396" s="34"/>
      <c r="H2396" s="27"/>
      <c r="I2396" s="11"/>
      <c r="J2396" s="11"/>
      <c r="K2396" s="11"/>
      <c r="L2396" s="11"/>
      <c r="M2396" s="36"/>
    </row>
    <row r="2397" spans="7:13" ht="15.75" customHeight="1" x14ac:dyDescent="0.2">
      <c r="G2397" s="34"/>
      <c r="H2397" s="27"/>
      <c r="I2397" s="11"/>
      <c r="J2397" s="11"/>
      <c r="K2397" s="11"/>
      <c r="L2397" s="11"/>
      <c r="M2397" s="36"/>
    </row>
    <row r="2398" spans="7:13" ht="15.75" customHeight="1" x14ac:dyDescent="0.2">
      <c r="G2398" s="34"/>
      <c r="H2398" s="27"/>
      <c r="I2398" s="11"/>
      <c r="J2398" s="11"/>
      <c r="K2398" s="11"/>
      <c r="L2398" s="11"/>
      <c r="M2398" s="36"/>
    </row>
    <row r="2399" spans="7:13" ht="15.75" customHeight="1" x14ac:dyDescent="0.2">
      <c r="G2399" s="34"/>
      <c r="H2399" s="27"/>
      <c r="I2399" s="11"/>
      <c r="J2399" s="11"/>
      <c r="K2399" s="11"/>
      <c r="L2399" s="11"/>
      <c r="M2399" s="36"/>
    </row>
    <row r="2400" spans="7:13" ht="15.75" customHeight="1" x14ac:dyDescent="0.2">
      <c r="G2400" s="34"/>
      <c r="H2400" s="27"/>
      <c r="I2400" s="11"/>
      <c r="J2400" s="11"/>
      <c r="K2400" s="11"/>
      <c r="L2400" s="11"/>
      <c r="M2400" s="36"/>
    </row>
    <row r="2401" spans="7:13" ht="15.75" customHeight="1" x14ac:dyDescent="0.2">
      <c r="G2401" s="34"/>
      <c r="H2401" s="27"/>
      <c r="I2401" s="11"/>
      <c r="J2401" s="11"/>
      <c r="K2401" s="11"/>
      <c r="L2401" s="11"/>
      <c r="M2401" s="36"/>
    </row>
    <row r="2402" spans="7:13" ht="15.75" customHeight="1" x14ac:dyDescent="0.2">
      <c r="G2402" s="34"/>
      <c r="H2402" s="27"/>
      <c r="I2402" s="11"/>
      <c r="J2402" s="11"/>
      <c r="K2402" s="11"/>
      <c r="L2402" s="11"/>
      <c r="M2402" s="36"/>
    </row>
    <row r="2403" spans="7:13" ht="15.75" customHeight="1" x14ac:dyDescent="0.2">
      <c r="G2403" s="34"/>
      <c r="H2403" s="27"/>
      <c r="I2403" s="11"/>
      <c r="J2403" s="11"/>
      <c r="K2403" s="11"/>
      <c r="L2403" s="11"/>
      <c r="M2403" s="36"/>
    </row>
    <row r="2404" spans="7:13" ht="15.75" customHeight="1" x14ac:dyDescent="0.2">
      <c r="G2404" s="34"/>
      <c r="H2404" s="27"/>
      <c r="I2404" s="11"/>
      <c r="J2404" s="11"/>
      <c r="K2404" s="11"/>
      <c r="L2404" s="11"/>
      <c r="M2404" s="36"/>
    </row>
    <row r="2405" spans="7:13" ht="15.75" customHeight="1" x14ac:dyDescent="0.2">
      <c r="G2405" s="34"/>
      <c r="H2405" s="27"/>
      <c r="I2405" s="11"/>
      <c r="J2405" s="11"/>
      <c r="K2405" s="11"/>
      <c r="L2405" s="11"/>
      <c r="M2405" s="36"/>
    </row>
    <row r="2406" spans="7:13" ht="15.75" customHeight="1" x14ac:dyDescent="0.2">
      <c r="G2406" s="34"/>
      <c r="H2406" s="27"/>
      <c r="I2406" s="11"/>
      <c r="J2406" s="11"/>
      <c r="K2406" s="11"/>
      <c r="L2406" s="11"/>
      <c r="M2406" s="36"/>
    </row>
    <row r="2407" spans="7:13" ht="15.75" customHeight="1" x14ac:dyDescent="0.2">
      <c r="G2407" s="34"/>
      <c r="H2407" s="27"/>
      <c r="I2407" s="11"/>
      <c r="J2407" s="11"/>
      <c r="K2407" s="11"/>
      <c r="L2407" s="11"/>
      <c r="M2407" s="36"/>
    </row>
    <row r="2408" spans="7:13" ht="15.75" customHeight="1" x14ac:dyDescent="0.2">
      <c r="G2408" s="34"/>
      <c r="H2408" s="27"/>
      <c r="I2408" s="11"/>
      <c r="J2408" s="11"/>
      <c r="K2408" s="11"/>
      <c r="L2408" s="11"/>
      <c r="M2408" s="36"/>
    </row>
    <row r="2409" spans="7:13" ht="15.75" customHeight="1" x14ac:dyDescent="0.2">
      <c r="G2409" s="34"/>
      <c r="H2409" s="27"/>
      <c r="I2409" s="11"/>
      <c r="J2409" s="11"/>
      <c r="K2409" s="11"/>
      <c r="L2409" s="11"/>
      <c r="M2409" s="36"/>
    </row>
    <row r="2410" spans="7:13" ht="15.75" customHeight="1" x14ac:dyDescent="0.2">
      <c r="G2410" s="34"/>
      <c r="H2410" s="27"/>
      <c r="I2410" s="11"/>
      <c r="J2410" s="11"/>
      <c r="K2410" s="11"/>
      <c r="L2410" s="11"/>
      <c r="M2410" s="36"/>
    </row>
    <row r="2411" spans="7:13" ht="15.75" customHeight="1" x14ac:dyDescent="0.2">
      <c r="G2411" s="34"/>
      <c r="H2411" s="27"/>
      <c r="I2411" s="11"/>
      <c r="J2411" s="11"/>
      <c r="K2411" s="11"/>
      <c r="L2411" s="11"/>
      <c r="M2411" s="36"/>
    </row>
    <row r="2412" spans="7:13" ht="15.75" customHeight="1" x14ac:dyDescent="0.2">
      <c r="G2412" s="34"/>
      <c r="H2412" s="27"/>
      <c r="I2412" s="11"/>
      <c r="J2412" s="11"/>
      <c r="K2412" s="11"/>
      <c r="L2412" s="11"/>
      <c r="M2412" s="36"/>
    </row>
    <row r="2413" spans="7:13" ht="15.75" customHeight="1" x14ac:dyDescent="0.2">
      <c r="G2413" s="34"/>
      <c r="H2413" s="27"/>
      <c r="I2413" s="11"/>
      <c r="J2413" s="11"/>
      <c r="K2413" s="11"/>
      <c r="L2413" s="11"/>
      <c r="M2413" s="36"/>
    </row>
    <row r="2414" spans="7:13" ht="15.75" customHeight="1" x14ac:dyDescent="0.2">
      <c r="G2414" s="34"/>
      <c r="H2414" s="27"/>
      <c r="I2414" s="11"/>
      <c r="J2414" s="11"/>
      <c r="K2414" s="11"/>
      <c r="L2414" s="11"/>
      <c r="M2414" s="36"/>
    </row>
    <row r="2415" spans="7:13" ht="15.75" customHeight="1" x14ac:dyDescent="0.2">
      <c r="G2415" s="34"/>
      <c r="H2415" s="27"/>
      <c r="I2415" s="11"/>
      <c r="J2415" s="11"/>
      <c r="K2415" s="11"/>
      <c r="L2415" s="11"/>
      <c r="M2415" s="36"/>
    </row>
    <row r="2416" spans="7:13" ht="15.75" customHeight="1" x14ac:dyDescent="0.2">
      <c r="G2416" s="34"/>
      <c r="H2416" s="27"/>
      <c r="I2416" s="11"/>
      <c r="J2416" s="11"/>
      <c r="K2416" s="11"/>
      <c r="L2416" s="11"/>
      <c r="M2416" s="36"/>
    </row>
    <row r="2417" spans="7:13" ht="15.75" customHeight="1" x14ac:dyDescent="0.2">
      <c r="G2417" s="34"/>
      <c r="H2417" s="27"/>
      <c r="I2417" s="11"/>
      <c r="J2417" s="11"/>
      <c r="K2417" s="11"/>
      <c r="L2417" s="11"/>
      <c r="M2417" s="36"/>
    </row>
    <row r="2418" spans="7:13" ht="15.75" customHeight="1" x14ac:dyDescent="0.2">
      <c r="G2418" s="34"/>
      <c r="H2418" s="27"/>
      <c r="I2418" s="11"/>
      <c r="J2418" s="11"/>
      <c r="K2418" s="11"/>
      <c r="L2418" s="11"/>
      <c r="M2418" s="36"/>
    </row>
    <row r="2419" spans="7:13" ht="15.75" customHeight="1" x14ac:dyDescent="0.2">
      <c r="G2419" s="34"/>
      <c r="H2419" s="27"/>
      <c r="I2419" s="11"/>
      <c r="J2419" s="11"/>
      <c r="K2419" s="11"/>
      <c r="L2419" s="11"/>
      <c r="M2419" s="36"/>
    </row>
    <row r="2420" spans="7:13" ht="15.75" customHeight="1" x14ac:dyDescent="0.2">
      <c r="G2420" s="34"/>
      <c r="H2420" s="27"/>
      <c r="I2420" s="11"/>
      <c r="J2420" s="11"/>
      <c r="K2420" s="11"/>
      <c r="L2420" s="11"/>
      <c r="M2420" s="36"/>
    </row>
    <row r="2421" spans="7:13" ht="15.75" customHeight="1" x14ac:dyDescent="0.2">
      <c r="G2421" s="34"/>
      <c r="H2421" s="27"/>
      <c r="I2421" s="11"/>
      <c r="J2421" s="11"/>
      <c r="K2421" s="11"/>
      <c r="L2421" s="11"/>
      <c r="M2421" s="36"/>
    </row>
    <row r="2422" spans="7:13" ht="15.75" customHeight="1" x14ac:dyDescent="0.2">
      <c r="G2422" s="34"/>
      <c r="H2422" s="27"/>
      <c r="I2422" s="11"/>
      <c r="J2422" s="11"/>
      <c r="K2422" s="11"/>
      <c r="L2422" s="11"/>
      <c r="M2422" s="36"/>
    </row>
    <row r="2423" spans="7:13" ht="15.75" customHeight="1" x14ac:dyDescent="0.2">
      <c r="G2423" s="34"/>
      <c r="H2423" s="27"/>
      <c r="I2423" s="11"/>
      <c r="J2423" s="11"/>
      <c r="K2423" s="11"/>
      <c r="L2423" s="11"/>
      <c r="M2423" s="36"/>
    </row>
    <row r="2424" spans="7:13" ht="15.75" customHeight="1" x14ac:dyDescent="0.2">
      <c r="G2424" s="34"/>
      <c r="H2424" s="27"/>
      <c r="I2424" s="11"/>
      <c r="J2424" s="11"/>
      <c r="K2424" s="11"/>
      <c r="L2424" s="11"/>
      <c r="M2424" s="36"/>
    </row>
    <row r="2425" spans="7:13" ht="15.75" customHeight="1" x14ac:dyDescent="0.2">
      <c r="G2425" s="34"/>
      <c r="H2425" s="27"/>
      <c r="I2425" s="11"/>
      <c r="J2425" s="11"/>
      <c r="K2425" s="11"/>
      <c r="L2425" s="11"/>
      <c r="M2425" s="36"/>
    </row>
    <row r="2426" spans="7:13" ht="15.75" customHeight="1" x14ac:dyDescent="0.2">
      <c r="G2426" s="34"/>
      <c r="H2426" s="27"/>
      <c r="I2426" s="11"/>
      <c r="J2426" s="11"/>
      <c r="K2426" s="11"/>
      <c r="L2426" s="11"/>
      <c r="M2426" s="36"/>
    </row>
    <row r="2427" spans="7:13" ht="15.75" customHeight="1" x14ac:dyDescent="0.2">
      <c r="G2427" s="34"/>
      <c r="H2427" s="27"/>
      <c r="I2427" s="11"/>
      <c r="J2427" s="11"/>
      <c r="K2427" s="11"/>
      <c r="L2427" s="11"/>
      <c r="M2427" s="36"/>
    </row>
    <row r="2428" spans="7:13" ht="15.75" customHeight="1" x14ac:dyDescent="0.2">
      <c r="G2428" s="34"/>
      <c r="H2428" s="27"/>
      <c r="I2428" s="11"/>
      <c r="J2428" s="11"/>
      <c r="K2428" s="11"/>
      <c r="L2428" s="11"/>
      <c r="M2428" s="36"/>
    </row>
    <row r="2429" spans="7:13" ht="15.75" customHeight="1" x14ac:dyDescent="0.2">
      <c r="G2429" s="34"/>
      <c r="H2429" s="27"/>
      <c r="I2429" s="11"/>
      <c r="J2429" s="11"/>
      <c r="K2429" s="11"/>
      <c r="L2429" s="11"/>
      <c r="M2429" s="36"/>
    </row>
    <row r="2430" spans="7:13" ht="15.75" customHeight="1" x14ac:dyDescent="0.2">
      <c r="G2430" s="34"/>
      <c r="H2430" s="27"/>
      <c r="I2430" s="11"/>
      <c r="J2430" s="11"/>
      <c r="K2430" s="11"/>
      <c r="L2430" s="11"/>
      <c r="M2430" s="36"/>
    </row>
    <row r="2431" spans="7:13" ht="15.75" customHeight="1" x14ac:dyDescent="0.2">
      <c r="G2431" s="34"/>
      <c r="H2431" s="27"/>
      <c r="I2431" s="11"/>
      <c r="J2431" s="11"/>
      <c r="K2431" s="11"/>
      <c r="L2431" s="11"/>
      <c r="M2431" s="36"/>
    </row>
    <row r="2432" spans="7:13" ht="15.75" customHeight="1" x14ac:dyDescent="0.2">
      <c r="G2432" s="34"/>
      <c r="H2432" s="27"/>
      <c r="I2432" s="11"/>
      <c r="J2432" s="11"/>
      <c r="K2432" s="11"/>
      <c r="L2432" s="11"/>
      <c r="M2432" s="36"/>
    </row>
    <row r="2433" spans="7:13" ht="15.75" customHeight="1" x14ac:dyDescent="0.2">
      <c r="G2433" s="34"/>
      <c r="H2433" s="27"/>
      <c r="I2433" s="11"/>
      <c r="J2433" s="11"/>
      <c r="K2433" s="11"/>
      <c r="L2433" s="11"/>
      <c r="M2433" s="36"/>
    </row>
    <row r="2434" spans="7:13" ht="15.75" customHeight="1" x14ac:dyDescent="0.2">
      <c r="G2434" s="34"/>
      <c r="H2434" s="27"/>
      <c r="I2434" s="11"/>
      <c r="J2434" s="11"/>
      <c r="K2434" s="11"/>
      <c r="L2434" s="11"/>
      <c r="M2434" s="36"/>
    </row>
    <row r="2435" spans="7:13" ht="15.75" customHeight="1" x14ac:dyDescent="0.2">
      <c r="G2435" s="34"/>
      <c r="H2435" s="27"/>
      <c r="I2435" s="11"/>
      <c r="J2435" s="11"/>
      <c r="K2435" s="11"/>
      <c r="L2435" s="11"/>
      <c r="M2435" s="36"/>
    </row>
    <row r="2436" spans="7:13" ht="15.75" customHeight="1" x14ac:dyDescent="0.2">
      <c r="G2436" s="34"/>
      <c r="H2436" s="27"/>
      <c r="I2436" s="11"/>
      <c r="J2436" s="11"/>
      <c r="K2436" s="11"/>
      <c r="L2436" s="11"/>
      <c r="M2436" s="36"/>
    </row>
    <row r="2437" spans="7:13" ht="15.75" customHeight="1" x14ac:dyDescent="0.2">
      <c r="G2437" s="34"/>
      <c r="H2437" s="27"/>
      <c r="I2437" s="11"/>
      <c r="J2437" s="11"/>
      <c r="K2437" s="11"/>
      <c r="L2437" s="11"/>
      <c r="M2437" s="36"/>
    </row>
    <row r="2438" spans="7:13" ht="15.75" customHeight="1" x14ac:dyDescent="0.2">
      <c r="G2438" s="34"/>
      <c r="H2438" s="27"/>
      <c r="I2438" s="11"/>
      <c r="J2438" s="11"/>
      <c r="K2438" s="11"/>
      <c r="L2438" s="11"/>
      <c r="M2438" s="36"/>
    </row>
    <row r="2439" spans="7:13" ht="15.75" customHeight="1" x14ac:dyDescent="0.2">
      <c r="G2439" s="34"/>
      <c r="H2439" s="27"/>
      <c r="I2439" s="11"/>
      <c r="J2439" s="11"/>
      <c r="K2439" s="11"/>
      <c r="L2439" s="11"/>
      <c r="M2439" s="36"/>
    </row>
    <row r="2440" spans="7:13" ht="15.75" customHeight="1" x14ac:dyDescent="0.2">
      <c r="G2440" s="34"/>
      <c r="H2440" s="27"/>
      <c r="I2440" s="11"/>
      <c r="J2440" s="11"/>
      <c r="K2440" s="11"/>
      <c r="L2440" s="11"/>
      <c r="M2440" s="36"/>
    </row>
    <row r="2441" spans="7:13" ht="15.75" customHeight="1" x14ac:dyDescent="0.2">
      <c r="G2441" s="34"/>
      <c r="H2441" s="27"/>
      <c r="I2441" s="11"/>
      <c r="J2441" s="11"/>
      <c r="K2441" s="11"/>
      <c r="L2441" s="11"/>
      <c r="M2441" s="36"/>
    </row>
    <row r="2442" spans="7:13" ht="15.75" customHeight="1" x14ac:dyDescent="0.2">
      <c r="G2442" s="34"/>
      <c r="H2442" s="27"/>
      <c r="I2442" s="11"/>
      <c r="J2442" s="11"/>
      <c r="K2442" s="11"/>
      <c r="L2442" s="11"/>
      <c r="M2442" s="36"/>
    </row>
    <row r="2443" spans="7:13" ht="15.75" customHeight="1" x14ac:dyDescent="0.2">
      <c r="G2443" s="34"/>
      <c r="H2443" s="27"/>
      <c r="I2443" s="11"/>
      <c r="J2443" s="11"/>
      <c r="K2443" s="11"/>
      <c r="L2443" s="11"/>
      <c r="M2443" s="36"/>
    </row>
    <row r="2444" spans="7:13" ht="15.75" customHeight="1" x14ac:dyDescent="0.2">
      <c r="G2444" s="34"/>
      <c r="H2444" s="27"/>
      <c r="I2444" s="11"/>
      <c r="J2444" s="11"/>
      <c r="K2444" s="11"/>
      <c r="L2444" s="11"/>
      <c r="M2444" s="36"/>
    </row>
    <row r="2445" spans="7:13" ht="15.75" customHeight="1" x14ac:dyDescent="0.2">
      <c r="G2445" s="34"/>
      <c r="H2445" s="27"/>
      <c r="I2445" s="11"/>
      <c r="J2445" s="11"/>
      <c r="K2445" s="11"/>
      <c r="L2445" s="11"/>
      <c r="M2445" s="36"/>
    </row>
    <row r="2446" spans="7:13" ht="15.75" customHeight="1" x14ac:dyDescent="0.2">
      <c r="G2446" s="34"/>
      <c r="H2446" s="27"/>
      <c r="I2446" s="11"/>
      <c r="J2446" s="11"/>
      <c r="K2446" s="11"/>
      <c r="L2446" s="11"/>
      <c r="M2446" s="36"/>
    </row>
    <row r="2447" spans="7:13" ht="15.75" customHeight="1" x14ac:dyDescent="0.2">
      <c r="G2447" s="34"/>
      <c r="H2447" s="27"/>
      <c r="I2447" s="11"/>
      <c r="J2447" s="11"/>
      <c r="K2447" s="11"/>
      <c r="L2447" s="11"/>
      <c r="M2447" s="36"/>
    </row>
    <row r="2448" spans="7:13" ht="15.75" customHeight="1" x14ac:dyDescent="0.2">
      <c r="G2448" s="34"/>
      <c r="H2448" s="27"/>
      <c r="I2448" s="11"/>
      <c r="J2448" s="11"/>
      <c r="K2448" s="11"/>
      <c r="L2448" s="11"/>
      <c r="M2448" s="36"/>
    </row>
    <row r="2449" spans="7:13" ht="15.75" customHeight="1" x14ac:dyDescent="0.2">
      <c r="G2449" s="34"/>
      <c r="H2449" s="27"/>
      <c r="I2449" s="11"/>
      <c r="J2449" s="11"/>
      <c r="K2449" s="11"/>
      <c r="L2449" s="11"/>
      <c r="M2449" s="36"/>
    </row>
    <row r="2450" spans="7:13" ht="15.75" customHeight="1" x14ac:dyDescent="0.2">
      <c r="G2450" s="34"/>
      <c r="H2450" s="27"/>
      <c r="I2450" s="11"/>
      <c r="J2450" s="11"/>
      <c r="K2450" s="11"/>
      <c r="L2450" s="11"/>
      <c r="M2450" s="36"/>
    </row>
    <row r="2451" spans="7:13" ht="15.75" customHeight="1" x14ac:dyDescent="0.2">
      <c r="G2451" s="34"/>
      <c r="H2451" s="27"/>
      <c r="I2451" s="11"/>
      <c r="J2451" s="11"/>
      <c r="K2451" s="11"/>
      <c r="L2451" s="11"/>
      <c r="M2451" s="36"/>
    </row>
    <row r="2452" spans="7:13" ht="15.75" customHeight="1" x14ac:dyDescent="0.2">
      <c r="G2452" s="34"/>
      <c r="H2452" s="27"/>
      <c r="I2452" s="11"/>
      <c r="J2452" s="11"/>
      <c r="K2452" s="11"/>
      <c r="L2452" s="11"/>
      <c r="M2452" s="36"/>
    </row>
    <row r="2453" spans="7:13" ht="15.75" customHeight="1" x14ac:dyDescent="0.2">
      <c r="G2453" s="34"/>
      <c r="H2453" s="27"/>
      <c r="I2453" s="11"/>
      <c r="J2453" s="11"/>
      <c r="K2453" s="11"/>
      <c r="L2453" s="11"/>
      <c r="M2453" s="36"/>
    </row>
    <row r="2454" spans="7:13" ht="15.75" customHeight="1" x14ac:dyDescent="0.2">
      <c r="G2454" s="34"/>
      <c r="H2454" s="27"/>
      <c r="I2454" s="11"/>
      <c r="J2454" s="11"/>
      <c r="K2454" s="11"/>
      <c r="L2454" s="11"/>
      <c r="M2454" s="36"/>
    </row>
    <row r="2455" spans="7:13" ht="15.75" customHeight="1" x14ac:dyDescent="0.2">
      <c r="G2455" s="34"/>
      <c r="H2455" s="27"/>
      <c r="I2455" s="11"/>
      <c r="J2455" s="11"/>
      <c r="K2455" s="11"/>
      <c r="L2455" s="11"/>
      <c r="M2455" s="36"/>
    </row>
    <row r="2456" spans="7:13" ht="15.75" customHeight="1" x14ac:dyDescent="0.2">
      <c r="G2456" s="34"/>
      <c r="H2456" s="27"/>
      <c r="I2456" s="11"/>
      <c r="J2456" s="11"/>
      <c r="K2456" s="11"/>
      <c r="L2456" s="11"/>
      <c r="M2456" s="36"/>
    </row>
    <row r="2457" spans="7:13" ht="15.75" customHeight="1" x14ac:dyDescent="0.2">
      <c r="G2457" s="34"/>
      <c r="H2457" s="27"/>
      <c r="I2457" s="11"/>
      <c r="J2457" s="11"/>
      <c r="K2457" s="11"/>
      <c r="L2457" s="11"/>
      <c r="M2457" s="36"/>
    </row>
    <row r="2458" spans="7:13" ht="15.75" customHeight="1" x14ac:dyDescent="0.2">
      <c r="G2458" s="34"/>
      <c r="H2458" s="27"/>
      <c r="I2458" s="11"/>
      <c r="J2458" s="11"/>
      <c r="K2458" s="11"/>
      <c r="L2458" s="11"/>
      <c r="M2458" s="36"/>
    </row>
    <row r="2459" spans="7:13" ht="15.75" customHeight="1" x14ac:dyDescent="0.2">
      <c r="G2459" s="34"/>
      <c r="H2459" s="27"/>
      <c r="I2459" s="11"/>
      <c r="J2459" s="11"/>
      <c r="K2459" s="11"/>
      <c r="L2459" s="11"/>
      <c r="M2459" s="36"/>
    </row>
    <row r="2460" spans="7:13" ht="15.75" customHeight="1" x14ac:dyDescent="0.2">
      <c r="G2460" s="34"/>
      <c r="H2460" s="27"/>
      <c r="I2460" s="11"/>
      <c r="J2460" s="11"/>
      <c r="K2460" s="11"/>
      <c r="L2460" s="11"/>
      <c r="M2460" s="36"/>
    </row>
    <row r="2461" spans="7:13" ht="15.75" customHeight="1" x14ac:dyDescent="0.2">
      <c r="G2461" s="34"/>
      <c r="H2461" s="27"/>
      <c r="I2461" s="11"/>
      <c r="J2461" s="11"/>
      <c r="K2461" s="11"/>
      <c r="L2461" s="11"/>
      <c r="M2461" s="36"/>
    </row>
    <row r="2462" spans="7:13" ht="15.75" customHeight="1" x14ac:dyDescent="0.2">
      <c r="G2462" s="34"/>
      <c r="H2462" s="27"/>
      <c r="I2462" s="11"/>
      <c r="J2462" s="11"/>
      <c r="K2462" s="11"/>
      <c r="L2462" s="11"/>
      <c r="M2462" s="36"/>
    </row>
    <row r="2463" spans="7:13" ht="15.75" customHeight="1" x14ac:dyDescent="0.2">
      <c r="G2463" s="34"/>
      <c r="H2463" s="27"/>
      <c r="I2463" s="11"/>
      <c r="J2463" s="11"/>
      <c r="K2463" s="11"/>
      <c r="L2463" s="11"/>
      <c r="M2463" s="36"/>
    </row>
    <row r="2464" spans="7:13" ht="15.75" customHeight="1" x14ac:dyDescent="0.2">
      <c r="G2464" s="34"/>
      <c r="H2464" s="27"/>
      <c r="I2464" s="11"/>
      <c r="J2464" s="11"/>
      <c r="K2464" s="11"/>
      <c r="L2464" s="11"/>
      <c r="M2464" s="36"/>
    </row>
    <row r="2465" spans="7:13" ht="15.75" customHeight="1" x14ac:dyDescent="0.2">
      <c r="G2465" s="34"/>
      <c r="H2465" s="27"/>
      <c r="I2465" s="11"/>
      <c r="J2465" s="11"/>
      <c r="K2465" s="11"/>
      <c r="L2465" s="11"/>
      <c r="M2465" s="36"/>
    </row>
    <row r="2466" spans="7:13" ht="15.75" customHeight="1" x14ac:dyDescent="0.2">
      <c r="G2466" s="34"/>
      <c r="H2466" s="27"/>
      <c r="I2466" s="11"/>
      <c r="J2466" s="11"/>
      <c r="K2466" s="11"/>
      <c r="L2466" s="11"/>
      <c r="M2466" s="36"/>
    </row>
    <row r="2467" spans="7:13" ht="15.75" customHeight="1" x14ac:dyDescent="0.2">
      <c r="G2467" s="34"/>
      <c r="H2467" s="27"/>
      <c r="I2467" s="11"/>
      <c r="J2467" s="11"/>
      <c r="K2467" s="11"/>
      <c r="L2467" s="11"/>
      <c r="M2467" s="36"/>
    </row>
    <row r="2468" spans="7:13" ht="15.75" customHeight="1" x14ac:dyDescent="0.2">
      <c r="G2468" s="34"/>
      <c r="H2468" s="27"/>
      <c r="I2468" s="11"/>
      <c r="J2468" s="11"/>
      <c r="K2468" s="11"/>
      <c r="L2468" s="11"/>
      <c r="M2468" s="36"/>
    </row>
    <row r="2469" spans="7:13" ht="15.75" customHeight="1" x14ac:dyDescent="0.2">
      <c r="G2469" s="34"/>
      <c r="H2469" s="27"/>
      <c r="I2469" s="11"/>
      <c r="J2469" s="11"/>
      <c r="K2469" s="11"/>
      <c r="L2469" s="11"/>
      <c r="M2469" s="36"/>
    </row>
    <row r="2470" spans="7:13" ht="15.75" customHeight="1" x14ac:dyDescent="0.2">
      <c r="G2470" s="34"/>
      <c r="H2470" s="27"/>
      <c r="I2470" s="11"/>
      <c r="J2470" s="11"/>
      <c r="K2470" s="11"/>
      <c r="L2470" s="11"/>
      <c r="M2470" s="36"/>
    </row>
    <row r="2471" spans="7:13" ht="15.75" customHeight="1" x14ac:dyDescent="0.2">
      <c r="G2471" s="34"/>
      <c r="H2471" s="27"/>
      <c r="I2471" s="11"/>
      <c r="J2471" s="11"/>
      <c r="K2471" s="11"/>
      <c r="L2471" s="11"/>
      <c r="M2471" s="36"/>
    </row>
    <row r="2472" spans="7:13" ht="15.75" customHeight="1" x14ac:dyDescent="0.2">
      <c r="G2472" s="34"/>
      <c r="H2472" s="27"/>
      <c r="I2472" s="11"/>
      <c r="J2472" s="11"/>
      <c r="K2472" s="11"/>
      <c r="L2472" s="11"/>
      <c r="M2472" s="36"/>
    </row>
    <row r="2473" spans="7:13" ht="15.75" customHeight="1" x14ac:dyDescent="0.2">
      <c r="G2473" s="34"/>
      <c r="H2473" s="27"/>
      <c r="I2473" s="11"/>
      <c r="J2473" s="11"/>
      <c r="K2473" s="11"/>
      <c r="L2473" s="11"/>
      <c r="M2473" s="36"/>
    </row>
    <row r="2474" spans="7:13" ht="15.75" customHeight="1" x14ac:dyDescent="0.2">
      <c r="G2474" s="34"/>
      <c r="H2474" s="27"/>
      <c r="I2474" s="11"/>
      <c r="J2474" s="11"/>
      <c r="K2474" s="11"/>
      <c r="L2474" s="11"/>
      <c r="M2474" s="36"/>
    </row>
    <row r="2475" spans="7:13" ht="15.75" customHeight="1" x14ac:dyDescent="0.2">
      <c r="G2475" s="34"/>
      <c r="H2475" s="27"/>
      <c r="I2475" s="11"/>
      <c r="J2475" s="11"/>
      <c r="K2475" s="11"/>
      <c r="L2475" s="11"/>
      <c r="M2475" s="36"/>
    </row>
    <row r="2476" spans="7:13" ht="15.75" customHeight="1" x14ac:dyDescent="0.2">
      <c r="G2476" s="34"/>
      <c r="H2476" s="27"/>
      <c r="I2476" s="11"/>
      <c r="J2476" s="11"/>
      <c r="K2476" s="11"/>
      <c r="L2476" s="11"/>
      <c r="M2476" s="36"/>
    </row>
    <row r="2477" spans="7:13" ht="15.75" customHeight="1" x14ac:dyDescent="0.2">
      <c r="G2477" s="34"/>
      <c r="H2477" s="27"/>
      <c r="I2477" s="11"/>
      <c r="J2477" s="11"/>
      <c r="K2477" s="11"/>
      <c r="L2477" s="11"/>
      <c r="M2477" s="36"/>
    </row>
    <row r="2478" spans="7:13" ht="15.75" customHeight="1" x14ac:dyDescent="0.2">
      <c r="G2478" s="34"/>
      <c r="H2478" s="27"/>
      <c r="I2478" s="11"/>
      <c r="J2478" s="11"/>
      <c r="K2478" s="11"/>
      <c r="L2478" s="11"/>
      <c r="M2478" s="36"/>
    </row>
    <row r="2479" spans="7:13" ht="15.75" customHeight="1" x14ac:dyDescent="0.2">
      <c r="G2479" s="34"/>
      <c r="H2479" s="27"/>
      <c r="I2479" s="11"/>
      <c r="J2479" s="11"/>
      <c r="K2479" s="11"/>
      <c r="L2479" s="11"/>
      <c r="M2479" s="36"/>
    </row>
    <row r="2480" spans="7:13" ht="15.75" customHeight="1" x14ac:dyDescent="0.2">
      <c r="G2480" s="34"/>
      <c r="H2480" s="27"/>
      <c r="I2480" s="11"/>
      <c r="J2480" s="11"/>
      <c r="K2480" s="11"/>
      <c r="L2480" s="11"/>
      <c r="M2480" s="36"/>
    </row>
    <row r="2481" spans="7:13" ht="15.75" customHeight="1" x14ac:dyDescent="0.2">
      <c r="G2481" s="34"/>
      <c r="H2481" s="27"/>
      <c r="I2481" s="11"/>
      <c r="J2481" s="11"/>
      <c r="K2481" s="11"/>
      <c r="L2481" s="11"/>
      <c r="M2481" s="36"/>
    </row>
    <row r="2482" spans="7:13" ht="15.75" customHeight="1" x14ac:dyDescent="0.2">
      <c r="G2482" s="34"/>
      <c r="H2482" s="27"/>
      <c r="I2482" s="11"/>
      <c r="J2482" s="11"/>
      <c r="K2482" s="11"/>
      <c r="L2482" s="11"/>
      <c r="M2482" s="36"/>
    </row>
    <row r="2483" spans="7:13" ht="15.75" customHeight="1" x14ac:dyDescent="0.2">
      <c r="G2483" s="34"/>
      <c r="H2483" s="27"/>
      <c r="I2483" s="11"/>
      <c r="J2483" s="11"/>
      <c r="K2483" s="11"/>
      <c r="L2483" s="11"/>
      <c r="M2483" s="36"/>
    </row>
    <row r="2484" spans="7:13" ht="15.75" customHeight="1" x14ac:dyDescent="0.2">
      <c r="G2484" s="34"/>
      <c r="H2484" s="27"/>
      <c r="I2484" s="11"/>
      <c r="J2484" s="11"/>
      <c r="K2484" s="11"/>
      <c r="L2484" s="11"/>
      <c r="M2484" s="36"/>
    </row>
    <row r="2485" spans="7:13" ht="15.75" customHeight="1" x14ac:dyDescent="0.2">
      <c r="G2485" s="34"/>
      <c r="H2485" s="27"/>
      <c r="I2485" s="11"/>
      <c r="J2485" s="11"/>
      <c r="K2485" s="11"/>
      <c r="L2485" s="11"/>
      <c r="M2485" s="36"/>
    </row>
    <row r="2486" spans="7:13" ht="15.75" customHeight="1" x14ac:dyDescent="0.2">
      <c r="G2486" s="34"/>
      <c r="H2486" s="27"/>
      <c r="I2486" s="11"/>
      <c r="J2486" s="11"/>
      <c r="K2486" s="11"/>
      <c r="L2486" s="11"/>
      <c r="M2486" s="36"/>
    </row>
    <row r="2487" spans="7:13" ht="15.75" customHeight="1" x14ac:dyDescent="0.2">
      <c r="G2487" s="34"/>
      <c r="H2487" s="27"/>
      <c r="I2487" s="11"/>
      <c r="J2487" s="11"/>
      <c r="K2487" s="11"/>
      <c r="L2487" s="11"/>
      <c r="M2487" s="36"/>
    </row>
    <row r="2488" spans="7:13" ht="15.75" customHeight="1" x14ac:dyDescent="0.2">
      <c r="G2488" s="34"/>
      <c r="H2488" s="27"/>
      <c r="I2488" s="11"/>
      <c r="J2488" s="11"/>
      <c r="K2488" s="11"/>
      <c r="L2488" s="11"/>
      <c r="M2488" s="36"/>
    </row>
    <row r="2489" spans="7:13" ht="15.75" customHeight="1" x14ac:dyDescent="0.2">
      <c r="G2489" s="34"/>
      <c r="H2489" s="27"/>
      <c r="I2489" s="11"/>
      <c r="J2489" s="11"/>
      <c r="K2489" s="11"/>
      <c r="L2489" s="11"/>
      <c r="M2489" s="36"/>
    </row>
    <row r="2490" spans="7:13" ht="15.75" customHeight="1" x14ac:dyDescent="0.2">
      <c r="G2490" s="34"/>
      <c r="H2490" s="27"/>
      <c r="I2490" s="11"/>
      <c r="J2490" s="11"/>
      <c r="K2490" s="11"/>
      <c r="L2490" s="11"/>
      <c r="M2490" s="36"/>
    </row>
    <row r="2491" spans="7:13" ht="15.75" customHeight="1" x14ac:dyDescent="0.2">
      <c r="G2491" s="34"/>
      <c r="H2491" s="27"/>
      <c r="I2491" s="11"/>
      <c r="J2491" s="11"/>
      <c r="K2491" s="11"/>
      <c r="L2491" s="11"/>
      <c r="M2491" s="36"/>
    </row>
    <row r="2492" spans="7:13" ht="15.75" customHeight="1" x14ac:dyDescent="0.2">
      <c r="G2492" s="34"/>
      <c r="H2492" s="27"/>
      <c r="I2492" s="11"/>
      <c r="J2492" s="11"/>
      <c r="K2492" s="11"/>
      <c r="L2492" s="11"/>
      <c r="M2492" s="36"/>
    </row>
    <row r="2493" spans="7:13" ht="15.75" customHeight="1" x14ac:dyDescent="0.2">
      <c r="G2493" s="34"/>
      <c r="H2493" s="27"/>
      <c r="I2493" s="11"/>
      <c r="J2493" s="11"/>
      <c r="K2493" s="11"/>
      <c r="L2493" s="11"/>
      <c r="M2493" s="36"/>
    </row>
    <row r="2494" spans="7:13" ht="15.75" customHeight="1" x14ac:dyDescent="0.2">
      <c r="G2494" s="34"/>
      <c r="H2494" s="27"/>
      <c r="I2494" s="11"/>
      <c r="J2494" s="11"/>
      <c r="K2494" s="11"/>
      <c r="L2494" s="11"/>
      <c r="M2494" s="36"/>
    </row>
    <row r="2495" spans="7:13" ht="15.75" customHeight="1" x14ac:dyDescent="0.2">
      <c r="G2495" s="34"/>
      <c r="H2495" s="27"/>
      <c r="I2495" s="11"/>
      <c r="J2495" s="11"/>
      <c r="K2495" s="11"/>
      <c r="L2495" s="11"/>
      <c r="M2495" s="36"/>
    </row>
    <row r="2496" spans="7:13" ht="15.75" customHeight="1" x14ac:dyDescent="0.2">
      <c r="G2496" s="34"/>
      <c r="H2496" s="27"/>
      <c r="I2496" s="11"/>
      <c r="J2496" s="11"/>
      <c r="K2496" s="11"/>
      <c r="L2496" s="11"/>
      <c r="M2496" s="36"/>
    </row>
    <row r="2497" spans="7:13" ht="15.75" customHeight="1" x14ac:dyDescent="0.2">
      <c r="G2497" s="34"/>
      <c r="H2497" s="27"/>
      <c r="I2497" s="11"/>
      <c r="J2497" s="11"/>
      <c r="K2497" s="11"/>
      <c r="L2497" s="11"/>
      <c r="M2497" s="36"/>
    </row>
    <row r="2498" spans="7:13" ht="15.75" customHeight="1" x14ac:dyDescent="0.2">
      <c r="G2498" s="34"/>
      <c r="H2498" s="27"/>
      <c r="I2498" s="11"/>
      <c r="J2498" s="11"/>
      <c r="K2498" s="11"/>
      <c r="L2498" s="11"/>
      <c r="M2498" s="36"/>
    </row>
    <row r="2499" spans="7:13" ht="15.75" customHeight="1" x14ac:dyDescent="0.2">
      <c r="G2499" s="34"/>
      <c r="H2499" s="27"/>
      <c r="I2499" s="11"/>
      <c r="J2499" s="11"/>
      <c r="K2499" s="11"/>
      <c r="L2499" s="11"/>
      <c r="M2499" s="36"/>
    </row>
    <row r="2500" spans="7:13" ht="15.75" customHeight="1" x14ac:dyDescent="0.2">
      <c r="G2500" s="34"/>
      <c r="H2500" s="27"/>
      <c r="I2500" s="11"/>
      <c r="J2500" s="11"/>
      <c r="K2500" s="11"/>
      <c r="L2500" s="11"/>
      <c r="M2500" s="36"/>
    </row>
    <row r="2501" spans="7:13" ht="15.75" customHeight="1" x14ac:dyDescent="0.2">
      <c r="G2501" s="34"/>
      <c r="H2501" s="27"/>
      <c r="I2501" s="11"/>
      <c r="J2501" s="11"/>
      <c r="K2501" s="11"/>
      <c r="L2501" s="11"/>
      <c r="M2501" s="36"/>
    </row>
    <row r="2502" spans="7:13" ht="15.75" customHeight="1" x14ac:dyDescent="0.2">
      <c r="G2502" s="34"/>
      <c r="H2502" s="27"/>
      <c r="I2502" s="11"/>
      <c r="J2502" s="11"/>
      <c r="K2502" s="11"/>
      <c r="L2502" s="11"/>
      <c r="M2502" s="36"/>
    </row>
    <row r="2503" spans="7:13" ht="15.75" customHeight="1" x14ac:dyDescent="0.2">
      <c r="G2503" s="34"/>
      <c r="H2503" s="27"/>
      <c r="I2503" s="11"/>
      <c r="J2503" s="11"/>
      <c r="K2503" s="11"/>
      <c r="L2503" s="11"/>
      <c r="M2503" s="36"/>
    </row>
    <row r="2504" spans="7:13" ht="15.75" customHeight="1" x14ac:dyDescent="0.2">
      <c r="G2504" s="34"/>
      <c r="H2504" s="27"/>
      <c r="I2504" s="11"/>
      <c r="J2504" s="11"/>
      <c r="K2504" s="11"/>
      <c r="L2504" s="11"/>
      <c r="M2504" s="36"/>
    </row>
    <row r="2505" spans="7:13" ht="15.75" customHeight="1" x14ac:dyDescent="0.2">
      <c r="G2505" s="34"/>
      <c r="H2505" s="27"/>
      <c r="I2505" s="11"/>
      <c r="J2505" s="11"/>
      <c r="K2505" s="11"/>
      <c r="L2505" s="11"/>
      <c r="M2505" s="36"/>
    </row>
    <row r="2506" spans="7:13" ht="15.75" customHeight="1" x14ac:dyDescent="0.2">
      <c r="G2506" s="34"/>
      <c r="H2506" s="27"/>
      <c r="I2506" s="11"/>
      <c r="J2506" s="11"/>
      <c r="K2506" s="11"/>
      <c r="L2506" s="11"/>
      <c r="M2506" s="36"/>
    </row>
    <row r="2507" spans="7:13" ht="15.75" customHeight="1" x14ac:dyDescent="0.2">
      <c r="G2507" s="34"/>
      <c r="H2507" s="27"/>
      <c r="I2507" s="11"/>
      <c r="J2507" s="11"/>
      <c r="K2507" s="11"/>
      <c r="L2507" s="11"/>
      <c r="M2507" s="36"/>
    </row>
    <row r="2508" spans="7:13" ht="15.75" customHeight="1" x14ac:dyDescent="0.2">
      <c r="G2508" s="34"/>
      <c r="H2508" s="27"/>
      <c r="I2508" s="11"/>
      <c r="J2508" s="11"/>
      <c r="K2508" s="11"/>
      <c r="L2508" s="11"/>
      <c r="M2508" s="36"/>
    </row>
    <row r="2509" spans="7:13" ht="15.75" customHeight="1" x14ac:dyDescent="0.2">
      <c r="G2509" s="34"/>
      <c r="H2509" s="27"/>
      <c r="I2509" s="11"/>
      <c r="J2509" s="11"/>
      <c r="K2509" s="11"/>
      <c r="L2509" s="11"/>
      <c r="M2509" s="36"/>
    </row>
    <row r="2510" spans="7:13" ht="15.75" customHeight="1" x14ac:dyDescent="0.2">
      <c r="G2510" s="34"/>
      <c r="H2510" s="27"/>
      <c r="I2510" s="11"/>
      <c r="J2510" s="11"/>
      <c r="K2510" s="11"/>
      <c r="L2510" s="11"/>
      <c r="M2510" s="36"/>
    </row>
    <row r="2511" spans="7:13" ht="15.75" customHeight="1" x14ac:dyDescent="0.2">
      <c r="G2511" s="34"/>
      <c r="H2511" s="27"/>
      <c r="I2511" s="11"/>
      <c r="J2511" s="11"/>
      <c r="K2511" s="11"/>
      <c r="L2511" s="11"/>
      <c r="M2511" s="36"/>
    </row>
    <row r="2512" spans="7:13" ht="15.75" customHeight="1" x14ac:dyDescent="0.2">
      <c r="G2512" s="34"/>
      <c r="H2512" s="27"/>
      <c r="I2512" s="11"/>
      <c r="J2512" s="11"/>
      <c r="K2512" s="11"/>
      <c r="L2512" s="11"/>
      <c r="M2512" s="36"/>
    </row>
    <row r="2513" spans="7:13" ht="15.75" customHeight="1" x14ac:dyDescent="0.2">
      <c r="G2513" s="34"/>
      <c r="H2513" s="27"/>
      <c r="I2513" s="11"/>
      <c r="J2513" s="11"/>
      <c r="K2513" s="11"/>
      <c r="L2513" s="11"/>
      <c r="M2513" s="36"/>
    </row>
    <row r="2514" spans="7:13" ht="15.75" customHeight="1" x14ac:dyDescent="0.2">
      <c r="G2514" s="34"/>
      <c r="H2514" s="27"/>
      <c r="I2514" s="11"/>
      <c r="J2514" s="11"/>
      <c r="K2514" s="11"/>
      <c r="L2514" s="11"/>
      <c r="M2514" s="36"/>
    </row>
    <row r="2515" spans="7:13" ht="15.75" customHeight="1" x14ac:dyDescent="0.2">
      <c r="G2515" s="34"/>
      <c r="H2515" s="27"/>
      <c r="I2515" s="11"/>
      <c r="J2515" s="11"/>
      <c r="K2515" s="11"/>
      <c r="L2515" s="11"/>
      <c r="M2515" s="36"/>
    </row>
    <row r="2516" spans="7:13" ht="15.75" customHeight="1" x14ac:dyDescent="0.2">
      <c r="G2516" s="34"/>
      <c r="H2516" s="27"/>
      <c r="I2516" s="11"/>
      <c r="J2516" s="11"/>
      <c r="K2516" s="11"/>
      <c r="L2516" s="11"/>
      <c r="M2516" s="36"/>
    </row>
    <row r="2517" spans="7:13" ht="15.75" customHeight="1" x14ac:dyDescent="0.2">
      <c r="G2517" s="34"/>
      <c r="H2517" s="27"/>
      <c r="I2517" s="11"/>
      <c r="J2517" s="11"/>
      <c r="K2517" s="11"/>
      <c r="L2517" s="11"/>
      <c r="M2517" s="36"/>
    </row>
    <row r="2518" spans="7:13" ht="15.75" customHeight="1" x14ac:dyDescent="0.2">
      <c r="G2518" s="34"/>
      <c r="H2518" s="27"/>
      <c r="I2518" s="11"/>
      <c r="J2518" s="11"/>
      <c r="K2518" s="11"/>
      <c r="L2518" s="11"/>
      <c r="M2518" s="36"/>
    </row>
    <row r="2519" spans="7:13" ht="15.75" customHeight="1" x14ac:dyDescent="0.2">
      <c r="G2519" s="34"/>
      <c r="H2519" s="27"/>
      <c r="I2519" s="11"/>
      <c r="J2519" s="11"/>
      <c r="K2519" s="11"/>
      <c r="L2519" s="11"/>
      <c r="M2519" s="36"/>
    </row>
    <row r="2520" spans="7:13" ht="15.75" customHeight="1" x14ac:dyDescent="0.2">
      <c r="G2520" s="34"/>
      <c r="H2520" s="27"/>
      <c r="I2520" s="11"/>
      <c r="J2520" s="11"/>
      <c r="K2520" s="11"/>
      <c r="L2520" s="11"/>
      <c r="M2520" s="36"/>
    </row>
    <row r="2521" spans="7:13" ht="15.75" customHeight="1" x14ac:dyDescent="0.2">
      <c r="G2521" s="34"/>
      <c r="H2521" s="27"/>
      <c r="I2521" s="11"/>
      <c r="J2521" s="11"/>
      <c r="K2521" s="11"/>
      <c r="L2521" s="11"/>
      <c r="M2521" s="36"/>
    </row>
    <row r="2522" spans="7:13" ht="15.75" customHeight="1" x14ac:dyDescent="0.2">
      <c r="G2522" s="34"/>
      <c r="H2522" s="27"/>
      <c r="I2522" s="11"/>
      <c r="J2522" s="11"/>
      <c r="K2522" s="11"/>
      <c r="L2522" s="11"/>
      <c r="M2522" s="36"/>
    </row>
    <row r="2523" spans="7:13" ht="15.75" customHeight="1" x14ac:dyDescent="0.2">
      <c r="G2523" s="34"/>
      <c r="H2523" s="27"/>
      <c r="I2523" s="11"/>
      <c r="J2523" s="11"/>
      <c r="K2523" s="11"/>
      <c r="L2523" s="11"/>
      <c r="M2523" s="36"/>
    </row>
    <row r="2524" spans="7:13" ht="15.75" customHeight="1" x14ac:dyDescent="0.2">
      <c r="G2524" s="34"/>
      <c r="H2524" s="27"/>
      <c r="I2524" s="11"/>
      <c r="J2524" s="11"/>
      <c r="K2524" s="11"/>
      <c r="L2524" s="11"/>
      <c r="M2524" s="36"/>
    </row>
    <row r="2525" spans="7:13" ht="15.75" customHeight="1" x14ac:dyDescent="0.2">
      <c r="G2525" s="34"/>
      <c r="H2525" s="27"/>
      <c r="I2525" s="11"/>
      <c r="J2525" s="11"/>
      <c r="K2525" s="11"/>
      <c r="L2525" s="11"/>
      <c r="M2525" s="36"/>
    </row>
    <row r="2526" spans="7:13" ht="15.75" customHeight="1" x14ac:dyDescent="0.2">
      <c r="G2526" s="34"/>
      <c r="H2526" s="27"/>
      <c r="I2526" s="11"/>
      <c r="J2526" s="11"/>
      <c r="K2526" s="11"/>
      <c r="L2526" s="11"/>
      <c r="M2526" s="36"/>
    </row>
    <row r="2527" spans="7:13" ht="15.75" customHeight="1" x14ac:dyDescent="0.2">
      <c r="G2527" s="34"/>
      <c r="H2527" s="27"/>
      <c r="I2527" s="11"/>
      <c r="J2527" s="11"/>
      <c r="K2527" s="11"/>
      <c r="L2527" s="11"/>
      <c r="M2527" s="36"/>
    </row>
    <row r="2528" spans="7:13" ht="15.75" customHeight="1" x14ac:dyDescent="0.2">
      <c r="G2528" s="34"/>
      <c r="H2528" s="27"/>
      <c r="I2528" s="11"/>
      <c r="J2528" s="11"/>
      <c r="K2528" s="11"/>
      <c r="L2528" s="11"/>
      <c r="M2528" s="36"/>
    </row>
    <row r="2529" spans="7:13" ht="15.75" customHeight="1" x14ac:dyDescent="0.2">
      <c r="G2529" s="34"/>
      <c r="H2529" s="27"/>
      <c r="I2529" s="11"/>
      <c r="J2529" s="11"/>
      <c r="K2529" s="11"/>
      <c r="L2529" s="11"/>
      <c r="M2529" s="36"/>
    </row>
    <row r="2530" spans="7:13" ht="15.75" customHeight="1" x14ac:dyDescent="0.2">
      <c r="G2530" s="34"/>
      <c r="H2530" s="27"/>
      <c r="I2530" s="11"/>
      <c r="J2530" s="11"/>
      <c r="K2530" s="11"/>
      <c r="L2530" s="11"/>
      <c r="M2530" s="36"/>
    </row>
    <row r="2531" spans="7:13" ht="15.75" customHeight="1" x14ac:dyDescent="0.2">
      <c r="G2531" s="34"/>
      <c r="H2531" s="27"/>
      <c r="I2531" s="11"/>
      <c r="J2531" s="11"/>
      <c r="K2531" s="11"/>
      <c r="L2531" s="11"/>
      <c r="M2531" s="36"/>
    </row>
    <row r="2532" spans="7:13" ht="15.75" customHeight="1" x14ac:dyDescent="0.2">
      <c r="G2532" s="34"/>
      <c r="H2532" s="27"/>
      <c r="I2532" s="11"/>
      <c r="J2532" s="11"/>
      <c r="K2532" s="11"/>
      <c r="L2532" s="11"/>
      <c r="M2532" s="36"/>
    </row>
    <row r="2533" spans="7:13" ht="15.75" customHeight="1" x14ac:dyDescent="0.2">
      <c r="G2533" s="34"/>
      <c r="H2533" s="27"/>
      <c r="I2533" s="11"/>
      <c r="J2533" s="11"/>
      <c r="K2533" s="11"/>
      <c r="L2533" s="11"/>
      <c r="M2533" s="36"/>
    </row>
    <row r="2534" spans="7:13" ht="15.75" customHeight="1" x14ac:dyDescent="0.2">
      <c r="G2534" s="34"/>
      <c r="H2534" s="27"/>
      <c r="I2534" s="11"/>
      <c r="J2534" s="11"/>
      <c r="K2534" s="11"/>
      <c r="L2534" s="11"/>
      <c r="M2534" s="36"/>
    </row>
    <row r="2535" spans="7:13" ht="15.75" customHeight="1" x14ac:dyDescent="0.2">
      <c r="G2535" s="34"/>
      <c r="H2535" s="27"/>
      <c r="I2535" s="11"/>
      <c r="J2535" s="11"/>
      <c r="K2535" s="11"/>
      <c r="L2535" s="11"/>
      <c r="M2535" s="36"/>
    </row>
    <row r="2536" spans="7:13" ht="15.75" customHeight="1" x14ac:dyDescent="0.2">
      <c r="G2536" s="34"/>
      <c r="H2536" s="27"/>
      <c r="I2536" s="11"/>
      <c r="J2536" s="11"/>
      <c r="K2536" s="11"/>
      <c r="L2536" s="11"/>
      <c r="M2536" s="36"/>
    </row>
    <row r="2537" spans="7:13" ht="15.75" customHeight="1" x14ac:dyDescent="0.2">
      <c r="G2537" s="34"/>
      <c r="H2537" s="27"/>
      <c r="I2537" s="11"/>
      <c r="J2537" s="11"/>
      <c r="K2537" s="11"/>
      <c r="L2537" s="11"/>
      <c r="M2537" s="36"/>
    </row>
    <row r="2538" spans="7:13" ht="15.75" customHeight="1" x14ac:dyDescent="0.2">
      <c r="G2538" s="34"/>
      <c r="H2538" s="27"/>
      <c r="I2538" s="11"/>
      <c r="J2538" s="11"/>
      <c r="K2538" s="11"/>
      <c r="L2538" s="11"/>
      <c r="M2538" s="36"/>
    </row>
    <row r="2539" spans="7:13" ht="15.75" customHeight="1" x14ac:dyDescent="0.2">
      <c r="G2539" s="34"/>
      <c r="H2539" s="27"/>
      <c r="I2539" s="11"/>
      <c r="J2539" s="11"/>
      <c r="K2539" s="11"/>
      <c r="L2539" s="11"/>
      <c r="M2539" s="36"/>
    </row>
    <row r="2540" spans="7:13" ht="15.75" customHeight="1" x14ac:dyDescent="0.2">
      <c r="G2540" s="34"/>
      <c r="H2540" s="27"/>
      <c r="I2540" s="11"/>
      <c r="J2540" s="11"/>
      <c r="K2540" s="11"/>
      <c r="L2540" s="11"/>
      <c r="M2540" s="36"/>
    </row>
    <row r="2541" spans="7:13" ht="15.75" customHeight="1" x14ac:dyDescent="0.2">
      <c r="G2541" s="34"/>
      <c r="H2541" s="27"/>
      <c r="I2541" s="11"/>
      <c r="J2541" s="11"/>
      <c r="K2541" s="11"/>
      <c r="L2541" s="11"/>
      <c r="M2541" s="36"/>
    </row>
    <row r="2542" spans="7:13" ht="15.75" customHeight="1" x14ac:dyDescent="0.2">
      <c r="G2542" s="34"/>
      <c r="H2542" s="27"/>
      <c r="I2542" s="11"/>
      <c r="J2542" s="11"/>
      <c r="K2542" s="11"/>
      <c r="L2542" s="11"/>
      <c r="M2542" s="36"/>
    </row>
    <row r="2543" spans="7:13" ht="15.75" customHeight="1" x14ac:dyDescent="0.2">
      <c r="G2543" s="34"/>
      <c r="H2543" s="27"/>
      <c r="I2543" s="11"/>
      <c r="J2543" s="11"/>
      <c r="K2543" s="11"/>
      <c r="L2543" s="11"/>
      <c r="M2543" s="36"/>
    </row>
    <row r="2544" spans="7:13" ht="15.75" customHeight="1" x14ac:dyDescent="0.2">
      <c r="G2544" s="34"/>
      <c r="H2544" s="27"/>
      <c r="I2544" s="11"/>
      <c r="J2544" s="11"/>
      <c r="K2544" s="11"/>
      <c r="L2544" s="11"/>
      <c r="M2544" s="36"/>
    </row>
    <row r="2545" spans="7:13" ht="15.75" customHeight="1" x14ac:dyDescent="0.2">
      <c r="G2545" s="34"/>
      <c r="H2545" s="27"/>
      <c r="I2545" s="11"/>
      <c r="J2545" s="11"/>
      <c r="K2545" s="11"/>
      <c r="L2545" s="11"/>
      <c r="M2545" s="36"/>
    </row>
    <row r="2546" spans="7:13" ht="15.75" customHeight="1" x14ac:dyDescent="0.2">
      <c r="G2546" s="34"/>
      <c r="H2546" s="27"/>
      <c r="I2546" s="11"/>
      <c r="J2546" s="11"/>
      <c r="K2546" s="11"/>
      <c r="L2546" s="11"/>
      <c r="M2546" s="36"/>
    </row>
    <row r="2547" spans="7:13" ht="15.75" customHeight="1" x14ac:dyDescent="0.2">
      <c r="G2547" s="34"/>
      <c r="H2547" s="27"/>
      <c r="I2547" s="11"/>
      <c r="J2547" s="11"/>
      <c r="K2547" s="11"/>
      <c r="L2547" s="11"/>
      <c r="M2547" s="36"/>
    </row>
    <row r="2548" spans="7:13" ht="15.75" customHeight="1" x14ac:dyDescent="0.2">
      <c r="G2548" s="34"/>
      <c r="H2548" s="27"/>
      <c r="I2548" s="11"/>
      <c r="J2548" s="11"/>
      <c r="K2548" s="11"/>
      <c r="L2548" s="11"/>
      <c r="M2548" s="36"/>
    </row>
    <row r="2549" spans="7:13" ht="15.75" customHeight="1" x14ac:dyDescent="0.2">
      <c r="G2549" s="34"/>
      <c r="H2549" s="27"/>
      <c r="I2549" s="11"/>
      <c r="J2549" s="11"/>
      <c r="K2549" s="11"/>
      <c r="L2549" s="11"/>
      <c r="M2549" s="36"/>
    </row>
    <row r="2550" spans="7:13" ht="15.75" customHeight="1" x14ac:dyDescent="0.2">
      <c r="G2550" s="34"/>
      <c r="H2550" s="27"/>
      <c r="I2550" s="11"/>
      <c r="J2550" s="11"/>
      <c r="K2550" s="11"/>
      <c r="L2550" s="11"/>
      <c r="M2550" s="36"/>
    </row>
    <row r="2551" spans="7:13" ht="15.75" customHeight="1" x14ac:dyDescent="0.2">
      <c r="G2551" s="34"/>
      <c r="H2551" s="27"/>
      <c r="I2551" s="11"/>
      <c r="J2551" s="11"/>
      <c r="K2551" s="11"/>
      <c r="L2551" s="11"/>
      <c r="M2551" s="36"/>
    </row>
    <row r="2552" spans="7:13" ht="15.75" customHeight="1" x14ac:dyDescent="0.2">
      <c r="G2552" s="34"/>
      <c r="H2552" s="27"/>
      <c r="I2552" s="11"/>
      <c r="J2552" s="11"/>
      <c r="K2552" s="11"/>
      <c r="L2552" s="11"/>
      <c r="M2552" s="36"/>
    </row>
    <row r="2553" spans="7:13" ht="15.75" customHeight="1" x14ac:dyDescent="0.2">
      <c r="G2553" s="34"/>
      <c r="H2553" s="27"/>
      <c r="I2553" s="11"/>
      <c r="J2553" s="11"/>
      <c r="K2553" s="11"/>
      <c r="L2553" s="11"/>
      <c r="M2553" s="36"/>
    </row>
    <row r="2554" spans="7:13" ht="15.75" customHeight="1" x14ac:dyDescent="0.2">
      <c r="G2554" s="34"/>
      <c r="H2554" s="27"/>
      <c r="I2554" s="11"/>
      <c r="J2554" s="11"/>
      <c r="K2554" s="11"/>
      <c r="L2554" s="11"/>
      <c r="M2554" s="36"/>
    </row>
    <row r="2555" spans="7:13" ht="15.75" customHeight="1" x14ac:dyDescent="0.2">
      <c r="G2555" s="34"/>
      <c r="H2555" s="27"/>
      <c r="I2555" s="11"/>
      <c r="J2555" s="11"/>
      <c r="K2555" s="11"/>
      <c r="L2555" s="11"/>
      <c r="M2555" s="36"/>
    </row>
    <row r="2556" spans="7:13" ht="15.75" customHeight="1" x14ac:dyDescent="0.2">
      <c r="G2556" s="34"/>
      <c r="H2556" s="27"/>
      <c r="I2556" s="11"/>
      <c r="J2556" s="11"/>
      <c r="K2556" s="11"/>
      <c r="L2556" s="11"/>
      <c r="M2556" s="36"/>
    </row>
    <row r="2557" spans="7:13" ht="15.75" customHeight="1" x14ac:dyDescent="0.2">
      <c r="G2557" s="34"/>
      <c r="H2557" s="27"/>
      <c r="I2557" s="11"/>
      <c r="J2557" s="11"/>
      <c r="K2557" s="11"/>
      <c r="L2557" s="11"/>
      <c r="M2557" s="36"/>
    </row>
    <row r="2558" spans="7:13" ht="15.75" customHeight="1" x14ac:dyDescent="0.2">
      <c r="G2558" s="34"/>
      <c r="H2558" s="27"/>
      <c r="I2558" s="11"/>
      <c r="J2558" s="11"/>
      <c r="K2558" s="11"/>
      <c r="L2558" s="11"/>
      <c r="M2558" s="36"/>
    </row>
    <row r="2559" spans="7:13" ht="15.75" customHeight="1" x14ac:dyDescent="0.2">
      <c r="G2559" s="34"/>
      <c r="H2559" s="27"/>
      <c r="I2559" s="11"/>
      <c r="J2559" s="11"/>
      <c r="K2559" s="11"/>
      <c r="L2559" s="11"/>
      <c r="M2559" s="36"/>
    </row>
    <row r="2560" spans="7:13" ht="15.75" customHeight="1" x14ac:dyDescent="0.2">
      <c r="G2560" s="34"/>
      <c r="H2560" s="27"/>
      <c r="I2560" s="11"/>
      <c r="J2560" s="11"/>
      <c r="K2560" s="11"/>
      <c r="L2560" s="11"/>
      <c r="M2560" s="36"/>
    </row>
    <row r="2561" spans="7:13" ht="15.75" customHeight="1" x14ac:dyDescent="0.2">
      <c r="G2561" s="34"/>
      <c r="H2561" s="27"/>
      <c r="I2561" s="11"/>
      <c r="J2561" s="11"/>
      <c r="K2561" s="11"/>
      <c r="L2561" s="11"/>
      <c r="M2561" s="36"/>
    </row>
    <row r="2562" spans="7:13" ht="15.75" customHeight="1" x14ac:dyDescent="0.2">
      <c r="G2562" s="34"/>
      <c r="H2562" s="27"/>
      <c r="I2562" s="11"/>
      <c r="J2562" s="11"/>
      <c r="K2562" s="11"/>
      <c r="L2562" s="11"/>
      <c r="M2562" s="36"/>
    </row>
    <row r="2563" spans="7:13" ht="15.75" customHeight="1" x14ac:dyDescent="0.2">
      <c r="G2563" s="34"/>
      <c r="H2563" s="27"/>
      <c r="I2563" s="11"/>
      <c r="J2563" s="11"/>
      <c r="K2563" s="11"/>
      <c r="L2563" s="11"/>
      <c r="M2563" s="36"/>
    </row>
    <row r="2564" spans="7:13" ht="15.75" customHeight="1" x14ac:dyDescent="0.2">
      <c r="G2564" s="34"/>
      <c r="H2564" s="27"/>
      <c r="I2564" s="11"/>
      <c r="J2564" s="11"/>
      <c r="K2564" s="11"/>
      <c r="L2564" s="11"/>
      <c r="M2564" s="36"/>
    </row>
    <row r="2565" spans="7:13" ht="15.75" customHeight="1" x14ac:dyDescent="0.2">
      <c r="G2565" s="34"/>
      <c r="H2565" s="27"/>
      <c r="I2565" s="11"/>
      <c r="J2565" s="11"/>
      <c r="K2565" s="11"/>
      <c r="L2565" s="11"/>
      <c r="M2565" s="36"/>
    </row>
    <row r="2566" spans="7:13" ht="15.75" customHeight="1" x14ac:dyDescent="0.2">
      <c r="G2566" s="34"/>
      <c r="H2566" s="27"/>
      <c r="I2566" s="11"/>
      <c r="J2566" s="11"/>
      <c r="K2566" s="11"/>
      <c r="L2566" s="11"/>
      <c r="M2566" s="36"/>
    </row>
    <row r="2567" spans="7:13" ht="15.75" customHeight="1" x14ac:dyDescent="0.2">
      <c r="G2567" s="34"/>
      <c r="H2567" s="27"/>
      <c r="I2567" s="11"/>
      <c r="J2567" s="11"/>
      <c r="K2567" s="11"/>
      <c r="L2567" s="11"/>
      <c r="M2567" s="36"/>
    </row>
    <row r="2568" spans="7:13" ht="15.75" customHeight="1" x14ac:dyDescent="0.2">
      <c r="G2568" s="34"/>
      <c r="H2568" s="27"/>
      <c r="I2568" s="11"/>
      <c r="J2568" s="11"/>
      <c r="K2568" s="11"/>
      <c r="L2568" s="11"/>
      <c r="M2568" s="36"/>
    </row>
    <row r="2569" spans="7:13" ht="15.75" customHeight="1" x14ac:dyDescent="0.2">
      <c r="G2569" s="34"/>
      <c r="H2569" s="27"/>
      <c r="I2569" s="11"/>
      <c r="J2569" s="11"/>
      <c r="K2569" s="11"/>
      <c r="L2569" s="11"/>
      <c r="M2569" s="36"/>
    </row>
    <row r="2570" spans="7:13" ht="15.75" customHeight="1" x14ac:dyDescent="0.2">
      <c r="G2570" s="34"/>
      <c r="H2570" s="27"/>
      <c r="I2570" s="11"/>
      <c r="J2570" s="11"/>
      <c r="K2570" s="11"/>
      <c r="L2570" s="11"/>
      <c r="M2570" s="36"/>
    </row>
    <row r="2571" spans="7:13" ht="15.75" customHeight="1" x14ac:dyDescent="0.2">
      <c r="G2571" s="34"/>
      <c r="H2571" s="27"/>
      <c r="I2571" s="11"/>
      <c r="J2571" s="11"/>
      <c r="K2571" s="11"/>
      <c r="L2571" s="11"/>
      <c r="M2571" s="36"/>
    </row>
    <row r="2572" spans="7:13" ht="15.75" customHeight="1" x14ac:dyDescent="0.2">
      <c r="G2572" s="34"/>
      <c r="H2572" s="27"/>
      <c r="I2572" s="11"/>
      <c r="J2572" s="11"/>
      <c r="K2572" s="11"/>
      <c r="L2572" s="11"/>
      <c r="M2572" s="36"/>
    </row>
    <row r="2573" spans="7:13" ht="15.75" customHeight="1" x14ac:dyDescent="0.2">
      <c r="G2573" s="34"/>
      <c r="H2573" s="27"/>
      <c r="I2573" s="11"/>
      <c r="J2573" s="11"/>
      <c r="K2573" s="11"/>
      <c r="L2573" s="11"/>
      <c r="M2573" s="36"/>
    </row>
    <row r="2574" spans="7:13" ht="15.75" customHeight="1" x14ac:dyDescent="0.2">
      <c r="G2574" s="34"/>
      <c r="H2574" s="27"/>
      <c r="I2574" s="11"/>
      <c r="J2574" s="11"/>
      <c r="K2574" s="11"/>
      <c r="L2574" s="11"/>
      <c r="M2574" s="36"/>
    </row>
    <row r="2575" spans="7:13" ht="15.75" customHeight="1" x14ac:dyDescent="0.2">
      <c r="G2575" s="34"/>
      <c r="H2575" s="27"/>
      <c r="I2575" s="11"/>
      <c r="J2575" s="11"/>
      <c r="K2575" s="11"/>
      <c r="L2575" s="11"/>
      <c r="M2575" s="36"/>
    </row>
    <row r="2576" spans="7:13" ht="15.75" customHeight="1" x14ac:dyDescent="0.2">
      <c r="G2576" s="34"/>
      <c r="H2576" s="27"/>
      <c r="I2576" s="11"/>
      <c r="J2576" s="11"/>
      <c r="K2576" s="11"/>
      <c r="L2576" s="11"/>
      <c r="M2576" s="36"/>
    </row>
    <row r="2577" spans="7:13" ht="15.75" customHeight="1" x14ac:dyDescent="0.2">
      <c r="G2577" s="34"/>
      <c r="H2577" s="27"/>
      <c r="I2577" s="11"/>
      <c r="J2577" s="11"/>
      <c r="K2577" s="11"/>
      <c r="L2577" s="11"/>
      <c r="M2577" s="36"/>
    </row>
    <row r="2578" spans="7:13" ht="15.75" customHeight="1" x14ac:dyDescent="0.2">
      <c r="G2578" s="34"/>
      <c r="H2578" s="27"/>
      <c r="I2578" s="11"/>
      <c r="J2578" s="11"/>
      <c r="K2578" s="11"/>
      <c r="L2578" s="11"/>
      <c r="M2578" s="36"/>
    </row>
    <row r="2579" spans="7:13" ht="15.75" customHeight="1" x14ac:dyDescent="0.2">
      <c r="G2579" s="34"/>
      <c r="H2579" s="27"/>
      <c r="I2579" s="11"/>
      <c r="J2579" s="11"/>
      <c r="K2579" s="11"/>
      <c r="L2579" s="11"/>
      <c r="M2579" s="36"/>
    </row>
    <row r="2580" spans="7:13" ht="15.75" customHeight="1" x14ac:dyDescent="0.2">
      <c r="G2580" s="34"/>
      <c r="H2580" s="27"/>
      <c r="I2580" s="11"/>
      <c r="J2580" s="11"/>
      <c r="K2580" s="11"/>
      <c r="L2580" s="11"/>
      <c r="M2580" s="36"/>
    </row>
    <row r="2581" spans="7:13" ht="15.75" customHeight="1" x14ac:dyDescent="0.2">
      <c r="G2581" s="34"/>
      <c r="H2581" s="27"/>
      <c r="I2581" s="11"/>
      <c r="J2581" s="11"/>
      <c r="K2581" s="11"/>
      <c r="L2581" s="11"/>
      <c r="M2581" s="36"/>
    </row>
    <row r="2582" spans="7:13" ht="15.75" customHeight="1" x14ac:dyDescent="0.2">
      <c r="G2582" s="34"/>
      <c r="H2582" s="27"/>
      <c r="I2582" s="11"/>
      <c r="J2582" s="11"/>
      <c r="K2582" s="11"/>
      <c r="L2582" s="11"/>
      <c r="M2582" s="36"/>
    </row>
    <row r="2583" spans="7:13" ht="15.75" customHeight="1" x14ac:dyDescent="0.2">
      <c r="G2583" s="34"/>
      <c r="H2583" s="27"/>
      <c r="I2583" s="11"/>
      <c r="J2583" s="11"/>
      <c r="K2583" s="11"/>
      <c r="L2583" s="11"/>
      <c r="M2583" s="36"/>
    </row>
    <row r="2584" spans="7:13" ht="15.75" customHeight="1" x14ac:dyDescent="0.2">
      <c r="G2584" s="34"/>
      <c r="H2584" s="27"/>
      <c r="I2584" s="11"/>
      <c r="J2584" s="11"/>
      <c r="K2584" s="11"/>
      <c r="L2584" s="11"/>
      <c r="M2584" s="36"/>
    </row>
    <row r="2585" spans="7:13" ht="15.75" customHeight="1" x14ac:dyDescent="0.2">
      <c r="G2585" s="34"/>
      <c r="H2585" s="27"/>
      <c r="I2585" s="11"/>
      <c r="J2585" s="11"/>
      <c r="K2585" s="11"/>
      <c r="L2585" s="11"/>
      <c r="M2585" s="36"/>
    </row>
    <row r="2586" spans="7:13" ht="15.75" customHeight="1" x14ac:dyDescent="0.2">
      <c r="G2586" s="34"/>
      <c r="H2586" s="27"/>
      <c r="I2586" s="11"/>
      <c r="J2586" s="11"/>
      <c r="K2586" s="11"/>
      <c r="L2586" s="11"/>
      <c r="M2586" s="36"/>
    </row>
    <row r="2587" spans="7:13" ht="15.75" customHeight="1" x14ac:dyDescent="0.2">
      <c r="G2587" s="34"/>
      <c r="H2587" s="27"/>
      <c r="I2587" s="11"/>
      <c r="J2587" s="11"/>
      <c r="K2587" s="11"/>
      <c r="L2587" s="11"/>
      <c r="M2587" s="36"/>
    </row>
    <row r="2588" spans="7:13" ht="15.75" customHeight="1" x14ac:dyDescent="0.2">
      <c r="G2588" s="34"/>
      <c r="H2588" s="27"/>
      <c r="I2588" s="11"/>
      <c r="J2588" s="11"/>
      <c r="K2588" s="11"/>
      <c r="L2588" s="11"/>
      <c r="M2588" s="36"/>
    </row>
    <row r="2589" spans="7:13" ht="15.75" customHeight="1" x14ac:dyDescent="0.2">
      <c r="G2589" s="34"/>
      <c r="H2589" s="27"/>
      <c r="I2589" s="11"/>
      <c r="J2589" s="11"/>
      <c r="K2589" s="11"/>
      <c r="L2589" s="11"/>
      <c r="M2589" s="36"/>
    </row>
    <row r="2590" spans="7:13" ht="15.75" customHeight="1" x14ac:dyDescent="0.2">
      <c r="G2590" s="34"/>
      <c r="H2590" s="27"/>
      <c r="I2590" s="11"/>
      <c r="J2590" s="11"/>
      <c r="K2590" s="11"/>
      <c r="L2590" s="11"/>
      <c r="M2590" s="36"/>
    </row>
    <row r="2591" spans="7:13" ht="15.75" customHeight="1" x14ac:dyDescent="0.2">
      <c r="G2591" s="34"/>
      <c r="H2591" s="27"/>
      <c r="I2591" s="11"/>
      <c r="J2591" s="11"/>
      <c r="K2591" s="11"/>
      <c r="L2591" s="11"/>
      <c r="M2591" s="36"/>
    </row>
    <row r="2592" spans="7:13" ht="15.75" customHeight="1" x14ac:dyDescent="0.2">
      <c r="G2592" s="34"/>
      <c r="H2592" s="27"/>
      <c r="I2592" s="11"/>
      <c r="J2592" s="11"/>
      <c r="K2592" s="11"/>
      <c r="L2592" s="11"/>
      <c r="M2592" s="36"/>
    </row>
    <row r="2593" spans="7:13" ht="15.75" customHeight="1" x14ac:dyDescent="0.2">
      <c r="G2593" s="34"/>
      <c r="H2593" s="27"/>
      <c r="I2593" s="11"/>
      <c r="J2593" s="11"/>
      <c r="K2593" s="11"/>
      <c r="L2593" s="11"/>
      <c r="M2593" s="36"/>
    </row>
    <row r="2594" spans="7:13" ht="15.75" customHeight="1" x14ac:dyDescent="0.2">
      <c r="G2594" s="34"/>
      <c r="H2594" s="27"/>
      <c r="I2594" s="11"/>
      <c r="J2594" s="11"/>
      <c r="K2594" s="11"/>
      <c r="L2594" s="11"/>
      <c r="M2594" s="36"/>
    </row>
    <row r="2595" spans="7:13" ht="15.75" customHeight="1" x14ac:dyDescent="0.2">
      <c r="G2595" s="34"/>
      <c r="H2595" s="27"/>
      <c r="I2595" s="11"/>
      <c r="J2595" s="11"/>
      <c r="K2595" s="11"/>
      <c r="L2595" s="11"/>
      <c r="M2595" s="36"/>
    </row>
    <row r="2596" spans="7:13" ht="15.75" customHeight="1" x14ac:dyDescent="0.2">
      <c r="G2596" s="34"/>
      <c r="H2596" s="27"/>
      <c r="I2596" s="11"/>
      <c r="J2596" s="11"/>
      <c r="K2596" s="11"/>
      <c r="L2596" s="11"/>
      <c r="M2596" s="36"/>
    </row>
    <row r="2597" spans="7:13" ht="15.75" customHeight="1" x14ac:dyDescent="0.2">
      <c r="G2597" s="34"/>
      <c r="H2597" s="27"/>
      <c r="I2597" s="11"/>
      <c r="J2597" s="11"/>
      <c r="K2597" s="11"/>
      <c r="L2597" s="11"/>
      <c r="M2597" s="36"/>
    </row>
    <row r="2598" spans="7:13" ht="15.75" customHeight="1" x14ac:dyDescent="0.2">
      <c r="G2598" s="34"/>
      <c r="H2598" s="27"/>
      <c r="I2598" s="11"/>
      <c r="J2598" s="11"/>
      <c r="K2598" s="11"/>
      <c r="L2598" s="11"/>
      <c r="M2598" s="36"/>
    </row>
    <row r="2599" spans="7:13" ht="15.75" customHeight="1" x14ac:dyDescent="0.2">
      <c r="G2599" s="34"/>
      <c r="H2599" s="27"/>
      <c r="I2599" s="11"/>
      <c r="J2599" s="11"/>
      <c r="K2599" s="11"/>
      <c r="L2599" s="11"/>
      <c r="M2599" s="36"/>
    </row>
    <row r="2600" spans="7:13" ht="15.75" customHeight="1" x14ac:dyDescent="0.2">
      <c r="G2600" s="34"/>
      <c r="H2600" s="27"/>
      <c r="I2600" s="11"/>
      <c r="J2600" s="11"/>
      <c r="K2600" s="11"/>
      <c r="L2600" s="11"/>
      <c r="M2600" s="36"/>
    </row>
    <row r="2601" spans="7:13" ht="15.75" customHeight="1" x14ac:dyDescent="0.2">
      <c r="G2601" s="34"/>
      <c r="H2601" s="27"/>
      <c r="I2601" s="11"/>
      <c r="J2601" s="11"/>
      <c r="K2601" s="11"/>
      <c r="L2601" s="11"/>
      <c r="M2601" s="36"/>
    </row>
    <row r="2602" spans="7:13" ht="15.75" customHeight="1" x14ac:dyDescent="0.2">
      <c r="G2602" s="34"/>
      <c r="H2602" s="27"/>
      <c r="I2602" s="11"/>
      <c r="J2602" s="11"/>
      <c r="K2602" s="11"/>
      <c r="L2602" s="11"/>
      <c r="M2602" s="36"/>
    </row>
    <row r="2603" spans="7:13" ht="15.75" customHeight="1" x14ac:dyDescent="0.2">
      <c r="G2603" s="34"/>
      <c r="H2603" s="27"/>
      <c r="I2603" s="11"/>
      <c r="J2603" s="11"/>
      <c r="K2603" s="11"/>
      <c r="L2603" s="11"/>
      <c r="M2603" s="36"/>
    </row>
    <row r="2604" spans="7:13" ht="15.75" customHeight="1" x14ac:dyDescent="0.2">
      <c r="G2604" s="34"/>
      <c r="H2604" s="27"/>
      <c r="I2604" s="11"/>
      <c r="J2604" s="11"/>
      <c r="K2604" s="11"/>
      <c r="L2604" s="11"/>
      <c r="M2604" s="36"/>
    </row>
    <row r="2605" spans="7:13" ht="15.75" customHeight="1" x14ac:dyDescent="0.2">
      <c r="G2605" s="34"/>
      <c r="H2605" s="27"/>
      <c r="I2605" s="11"/>
      <c r="J2605" s="11"/>
      <c r="K2605" s="11"/>
      <c r="L2605" s="11"/>
      <c r="M2605" s="36"/>
    </row>
    <row r="2606" spans="7:13" ht="15.75" customHeight="1" x14ac:dyDescent="0.2">
      <c r="G2606" s="34"/>
      <c r="H2606" s="27"/>
      <c r="I2606" s="11"/>
      <c r="J2606" s="11"/>
      <c r="K2606" s="11"/>
      <c r="L2606" s="11"/>
      <c r="M2606" s="36"/>
    </row>
    <row r="2607" spans="7:13" ht="15.75" customHeight="1" x14ac:dyDescent="0.2">
      <c r="G2607" s="34"/>
      <c r="H2607" s="27"/>
      <c r="I2607" s="11"/>
      <c r="J2607" s="11"/>
      <c r="K2607" s="11"/>
      <c r="L2607" s="11"/>
      <c r="M2607" s="36"/>
    </row>
    <row r="2608" spans="7:13" ht="15.75" customHeight="1" x14ac:dyDescent="0.2">
      <c r="G2608" s="34"/>
      <c r="H2608" s="27"/>
      <c r="I2608" s="11"/>
      <c r="J2608" s="11"/>
      <c r="K2608" s="11"/>
      <c r="L2608" s="11"/>
      <c r="M2608" s="36"/>
    </row>
    <row r="2609" spans="7:13" ht="15.75" customHeight="1" x14ac:dyDescent="0.2">
      <c r="G2609" s="34"/>
      <c r="H2609" s="27"/>
      <c r="I2609" s="11"/>
      <c r="J2609" s="11"/>
      <c r="K2609" s="11"/>
      <c r="L2609" s="11"/>
      <c r="M2609" s="36"/>
    </row>
    <row r="2610" spans="7:13" ht="15.75" customHeight="1" x14ac:dyDescent="0.2">
      <c r="G2610" s="34"/>
      <c r="H2610" s="27"/>
      <c r="I2610" s="11"/>
      <c r="J2610" s="11"/>
      <c r="K2610" s="11"/>
      <c r="L2610" s="11"/>
      <c r="M2610" s="36"/>
    </row>
    <row r="2611" spans="7:13" ht="15.75" customHeight="1" x14ac:dyDescent="0.2">
      <c r="G2611" s="34"/>
      <c r="H2611" s="27"/>
      <c r="I2611" s="11"/>
      <c r="J2611" s="11"/>
      <c r="K2611" s="11"/>
      <c r="L2611" s="11"/>
      <c r="M2611" s="36"/>
    </row>
    <row r="2612" spans="7:13" ht="15.75" customHeight="1" x14ac:dyDescent="0.2">
      <c r="G2612" s="34"/>
      <c r="H2612" s="27"/>
      <c r="I2612" s="11"/>
      <c r="J2612" s="11"/>
      <c r="K2612" s="11"/>
      <c r="L2612" s="11"/>
      <c r="M2612" s="36"/>
    </row>
    <row r="2613" spans="7:13" ht="15.75" customHeight="1" x14ac:dyDescent="0.2">
      <c r="G2613" s="34"/>
      <c r="H2613" s="27"/>
      <c r="I2613" s="11"/>
      <c r="J2613" s="11"/>
      <c r="K2613" s="11"/>
      <c r="L2613" s="11"/>
      <c r="M2613" s="36"/>
    </row>
    <row r="2614" spans="7:13" ht="15.75" customHeight="1" x14ac:dyDescent="0.2">
      <c r="G2614" s="34"/>
      <c r="H2614" s="27"/>
      <c r="I2614" s="11"/>
      <c r="J2614" s="11"/>
      <c r="K2614" s="11"/>
      <c r="L2614" s="11"/>
      <c r="M2614" s="36"/>
    </row>
    <row r="2615" spans="7:13" ht="15.75" customHeight="1" x14ac:dyDescent="0.2">
      <c r="G2615" s="34"/>
      <c r="H2615" s="27"/>
      <c r="I2615" s="11"/>
      <c r="J2615" s="11"/>
      <c r="K2615" s="11"/>
      <c r="L2615" s="11"/>
      <c r="M2615" s="36"/>
    </row>
    <row r="2616" spans="7:13" ht="15.75" customHeight="1" x14ac:dyDescent="0.2">
      <c r="G2616" s="34"/>
      <c r="H2616" s="27"/>
      <c r="I2616" s="11"/>
      <c r="J2616" s="11"/>
      <c r="K2616" s="11"/>
      <c r="L2616" s="11"/>
      <c r="M2616" s="36"/>
    </row>
    <row r="2617" spans="7:13" ht="15.75" customHeight="1" x14ac:dyDescent="0.2">
      <c r="G2617" s="34"/>
      <c r="H2617" s="27"/>
      <c r="I2617" s="11"/>
      <c r="J2617" s="11"/>
      <c r="K2617" s="11"/>
      <c r="L2617" s="11"/>
      <c r="M2617" s="36"/>
    </row>
    <row r="2618" spans="7:13" ht="15.75" customHeight="1" x14ac:dyDescent="0.2">
      <c r="G2618" s="34"/>
      <c r="H2618" s="27"/>
      <c r="I2618" s="11"/>
      <c r="J2618" s="11"/>
      <c r="K2618" s="11"/>
      <c r="L2618" s="11"/>
      <c r="M2618" s="36"/>
    </row>
    <row r="2619" spans="7:13" ht="15.75" customHeight="1" x14ac:dyDescent="0.2">
      <c r="G2619" s="34"/>
      <c r="H2619" s="27"/>
      <c r="I2619" s="11"/>
      <c r="J2619" s="11"/>
      <c r="K2619" s="11"/>
      <c r="L2619" s="11"/>
      <c r="M2619" s="36"/>
    </row>
    <row r="2620" spans="7:13" ht="15.75" customHeight="1" x14ac:dyDescent="0.2">
      <c r="G2620" s="34"/>
      <c r="H2620" s="27"/>
      <c r="I2620" s="11"/>
      <c r="J2620" s="11"/>
      <c r="K2620" s="11"/>
      <c r="L2620" s="11"/>
      <c r="M2620" s="36"/>
    </row>
    <row r="2621" spans="7:13" ht="15.75" customHeight="1" x14ac:dyDescent="0.2">
      <c r="G2621" s="34"/>
      <c r="H2621" s="27"/>
      <c r="I2621" s="11"/>
      <c r="J2621" s="11"/>
      <c r="K2621" s="11"/>
      <c r="L2621" s="11"/>
      <c r="M2621" s="36"/>
    </row>
    <row r="2622" spans="7:13" ht="15.75" customHeight="1" x14ac:dyDescent="0.2">
      <c r="G2622" s="34"/>
      <c r="H2622" s="27"/>
      <c r="I2622" s="11"/>
      <c r="J2622" s="11"/>
      <c r="K2622" s="11"/>
      <c r="L2622" s="11"/>
      <c r="M2622" s="36"/>
    </row>
    <row r="2623" spans="7:13" ht="15.75" customHeight="1" x14ac:dyDescent="0.2">
      <c r="G2623" s="34"/>
      <c r="H2623" s="27"/>
      <c r="I2623" s="11"/>
      <c r="J2623" s="11"/>
      <c r="K2623" s="11"/>
      <c r="L2623" s="11"/>
      <c r="M2623" s="36"/>
    </row>
    <row r="2624" spans="7:13" ht="15.75" customHeight="1" x14ac:dyDescent="0.2">
      <c r="G2624" s="34"/>
      <c r="H2624" s="27"/>
      <c r="I2624" s="11"/>
      <c r="J2624" s="11"/>
      <c r="K2624" s="11"/>
      <c r="L2624" s="11"/>
      <c r="M2624" s="36"/>
    </row>
    <row r="2625" spans="7:13" ht="15.75" customHeight="1" x14ac:dyDescent="0.2">
      <c r="G2625" s="34"/>
      <c r="H2625" s="27"/>
      <c r="I2625" s="11"/>
      <c r="J2625" s="11"/>
      <c r="K2625" s="11"/>
      <c r="L2625" s="11"/>
      <c r="M2625" s="36"/>
    </row>
    <row r="2626" spans="7:13" ht="15.75" customHeight="1" x14ac:dyDescent="0.2">
      <c r="G2626" s="34"/>
      <c r="H2626" s="27"/>
      <c r="I2626" s="11"/>
      <c r="J2626" s="11"/>
      <c r="K2626" s="11"/>
      <c r="L2626" s="11"/>
      <c r="M2626" s="36"/>
    </row>
    <row r="2627" spans="7:13" ht="15.75" customHeight="1" x14ac:dyDescent="0.2">
      <c r="G2627" s="34"/>
      <c r="H2627" s="27"/>
      <c r="I2627" s="11"/>
      <c r="J2627" s="11"/>
      <c r="K2627" s="11"/>
      <c r="L2627" s="11"/>
      <c r="M2627" s="36"/>
    </row>
    <row r="2628" spans="7:13" ht="15.75" customHeight="1" x14ac:dyDescent="0.2">
      <c r="G2628" s="34"/>
      <c r="H2628" s="27"/>
      <c r="I2628" s="11"/>
      <c r="J2628" s="11"/>
      <c r="K2628" s="11"/>
      <c r="L2628" s="11"/>
      <c r="M2628" s="36"/>
    </row>
    <row r="2629" spans="7:13" ht="15.75" customHeight="1" x14ac:dyDescent="0.2">
      <c r="G2629" s="34"/>
      <c r="H2629" s="27"/>
      <c r="I2629" s="11"/>
      <c r="J2629" s="11"/>
      <c r="K2629" s="11"/>
      <c r="L2629" s="11"/>
      <c r="M2629" s="36"/>
    </row>
    <row r="2630" spans="7:13" ht="15.75" customHeight="1" x14ac:dyDescent="0.2">
      <c r="G2630" s="34"/>
      <c r="H2630" s="27"/>
      <c r="I2630" s="11"/>
      <c r="J2630" s="11"/>
      <c r="K2630" s="11"/>
      <c r="L2630" s="11"/>
      <c r="M2630" s="36"/>
    </row>
    <row r="2631" spans="7:13" ht="15.75" customHeight="1" x14ac:dyDescent="0.2">
      <c r="G2631" s="34"/>
      <c r="H2631" s="27"/>
      <c r="I2631" s="11"/>
      <c r="J2631" s="11"/>
      <c r="K2631" s="11"/>
      <c r="L2631" s="11"/>
      <c r="M2631" s="36"/>
    </row>
    <row r="2632" spans="7:13" ht="15.75" customHeight="1" x14ac:dyDescent="0.2">
      <c r="G2632" s="34"/>
      <c r="H2632" s="27"/>
      <c r="I2632" s="11"/>
      <c r="J2632" s="11"/>
      <c r="K2632" s="11"/>
      <c r="L2632" s="11"/>
      <c r="M2632" s="36"/>
    </row>
    <row r="2633" spans="7:13" ht="15.75" customHeight="1" x14ac:dyDescent="0.2">
      <c r="G2633" s="34"/>
      <c r="H2633" s="27"/>
      <c r="I2633" s="11"/>
      <c r="J2633" s="11"/>
      <c r="K2633" s="11"/>
      <c r="L2633" s="11"/>
      <c r="M2633" s="36"/>
    </row>
    <row r="2634" spans="7:13" ht="15.75" customHeight="1" x14ac:dyDescent="0.2">
      <c r="G2634" s="34"/>
      <c r="H2634" s="27"/>
      <c r="I2634" s="11"/>
      <c r="J2634" s="11"/>
      <c r="K2634" s="11"/>
      <c r="L2634" s="11"/>
      <c r="M2634" s="36"/>
    </row>
    <row r="2635" spans="7:13" ht="15.75" customHeight="1" x14ac:dyDescent="0.2">
      <c r="G2635" s="34"/>
      <c r="H2635" s="27"/>
      <c r="I2635" s="11"/>
      <c r="J2635" s="11"/>
      <c r="K2635" s="11"/>
      <c r="L2635" s="11"/>
      <c r="M2635" s="36"/>
    </row>
    <row r="2636" spans="7:13" ht="15.75" customHeight="1" x14ac:dyDescent="0.2">
      <c r="G2636" s="34"/>
      <c r="H2636" s="27"/>
      <c r="I2636" s="11"/>
      <c r="J2636" s="11"/>
      <c r="K2636" s="11"/>
      <c r="L2636" s="11"/>
      <c r="M2636" s="36"/>
    </row>
    <row r="2637" spans="7:13" ht="15.75" customHeight="1" x14ac:dyDescent="0.2">
      <c r="G2637" s="34"/>
      <c r="H2637" s="27"/>
      <c r="I2637" s="11"/>
      <c r="J2637" s="11"/>
      <c r="K2637" s="11"/>
      <c r="L2637" s="11"/>
      <c r="M2637" s="36"/>
    </row>
    <row r="2638" spans="7:13" ht="15.75" customHeight="1" x14ac:dyDescent="0.2">
      <c r="G2638" s="34"/>
      <c r="H2638" s="27"/>
      <c r="I2638" s="11"/>
      <c r="J2638" s="11"/>
      <c r="K2638" s="11"/>
      <c r="L2638" s="11"/>
      <c r="M2638" s="36"/>
    </row>
    <row r="2639" spans="7:13" ht="15.75" customHeight="1" x14ac:dyDescent="0.2">
      <c r="G2639" s="34"/>
      <c r="H2639" s="27"/>
      <c r="I2639" s="11"/>
      <c r="J2639" s="11"/>
      <c r="K2639" s="11"/>
      <c r="L2639" s="11"/>
      <c r="M2639" s="36"/>
    </row>
    <row r="2640" spans="7:13" ht="15.75" customHeight="1" x14ac:dyDescent="0.2">
      <c r="G2640" s="34"/>
      <c r="H2640" s="27"/>
      <c r="I2640" s="11"/>
      <c r="J2640" s="11"/>
      <c r="K2640" s="11"/>
      <c r="L2640" s="11"/>
      <c r="M2640" s="36"/>
    </row>
    <row r="2641" spans="7:13" ht="15.75" customHeight="1" x14ac:dyDescent="0.2">
      <c r="G2641" s="34"/>
      <c r="H2641" s="27"/>
      <c r="I2641" s="11"/>
      <c r="J2641" s="11"/>
      <c r="K2641" s="11"/>
      <c r="L2641" s="11"/>
      <c r="M2641" s="36"/>
    </row>
    <row r="2642" spans="7:13" ht="15.75" customHeight="1" x14ac:dyDescent="0.2">
      <c r="G2642" s="34"/>
      <c r="H2642" s="27"/>
      <c r="I2642" s="11"/>
      <c r="J2642" s="11"/>
      <c r="K2642" s="11"/>
      <c r="L2642" s="11"/>
      <c r="M2642" s="36"/>
    </row>
    <row r="2643" spans="7:13" ht="15.75" customHeight="1" x14ac:dyDescent="0.2">
      <c r="G2643" s="34"/>
      <c r="H2643" s="27"/>
      <c r="I2643" s="11"/>
      <c r="J2643" s="11"/>
      <c r="K2643" s="11"/>
      <c r="L2643" s="11"/>
      <c r="M2643" s="36"/>
    </row>
    <row r="2644" spans="7:13" ht="15.75" customHeight="1" x14ac:dyDescent="0.2">
      <c r="G2644" s="34"/>
      <c r="H2644" s="27"/>
      <c r="I2644" s="11"/>
      <c r="J2644" s="11"/>
      <c r="K2644" s="11"/>
      <c r="L2644" s="11"/>
      <c r="M2644" s="36"/>
    </row>
    <row r="2645" spans="7:13" ht="15.75" customHeight="1" x14ac:dyDescent="0.2">
      <c r="G2645" s="34"/>
      <c r="H2645" s="27"/>
      <c r="I2645" s="11"/>
      <c r="J2645" s="11"/>
      <c r="K2645" s="11"/>
      <c r="L2645" s="11"/>
      <c r="M2645" s="36"/>
    </row>
    <row r="2646" spans="7:13" ht="15.75" customHeight="1" x14ac:dyDescent="0.2">
      <c r="G2646" s="34"/>
      <c r="H2646" s="27"/>
      <c r="I2646" s="11"/>
      <c r="J2646" s="11"/>
      <c r="K2646" s="11"/>
      <c r="L2646" s="11"/>
      <c r="M2646" s="36"/>
    </row>
    <row r="2647" spans="7:13" ht="15.75" customHeight="1" x14ac:dyDescent="0.2">
      <c r="G2647" s="34"/>
      <c r="H2647" s="27"/>
      <c r="I2647" s="11"/>
      <c r="J2647" s="11"/>
      <c r="K2647" s="11"/>
      <c r="L2647" s="11"/>
      <c r="M2647" s="36"/>
    </row>
    <row r="2648" spans="7:13" ht="15.75" customHeight="1" x14ac:dyDescent="0.2">
      <c r="G2648" s="34"/>
      <c r="H2648" s="27"/>
      <c r="I2648" s="11"/>
      <c r="J2648" s="11"/>
      <c r="K2648" s="11"/>
      <c r="L2648" s="11"/>
      <c r="M2648" s="36"/>
    </row>
    <row r="2649" spans="7:13" ht="15.75" customHeight="1" x14ac:dyDescent="0.2">
      <c r="G2649" s="34"/>
      <c r="H2649" s="27"/>
      <c r="I2649" s="11"/>
      <c r="J2649" s="11"/>
      <c r="K2649" s="11"/>
      <c r="L2649" s="11"/>
      <c r="M2649" s="36"/>
    </row>
    <row r="2650" spans="7:13" ht="15.75" customHeight="1" x14ac:dyDescent="0.2">
      <c r="G2650" s="34"/>
      <c r="H2650" s="27"/>
      <c r="I2650" s="11"/>
      <c r="J2650" s="11"/>
      <c r="K2650" s="11"/>
      <c r="L2650" s="11"/>
      <c r="M2650" s="36"/>
    </row>
    <row r="2651" spans="7:13" ht="15.75" customHeight="1" x14ac:dyDescent="0.2">
      <c r="G2651" s="34"/>
      <c r="H2651" s="27"/>
      <c r="I2651" s="11"/>
      <c r="J2651" s="11"/>
      <c r="K2651" s="11"/>
      <c r="L2651" s="11"/>
      <c r="M2651" s="36"/>
    </row>
    <row r="2652" spans="7:13" ht="15.75" customHeight="1" x14ac:dyDescent="0.2">
      <c r="G2652" s="34"/>
      <c r="H2652" s="27"/>
      <c r="I2652" s="11"/>
      <c r="J2652" s="11"/>
      <c r="K2652" s="11"/>
      <c r="L2652" s="11"/>
      <c r="M2652" s="36"/>
    </row>
    <row r="2653" spans="7:13" ht="15.75" customHeight="1" x14ac:dyDescent="0.2">
      <c r="G2653" s="34"/>
      <c r="H2653" s="27"/>
      <c r="I2653" s="11"/>
      <c r="J2653" s="11"/>
      <c r="K2653" s="11"/>
      <c r="L2653" s="11"/>
      <c r="M2653" s="36"/>
    </row>
    <row r="2654" spans="7:13" ht="15.75" customHeight="1" x14ac:dyDescent="0.2">
      <c r="G2654" s="34"/>
      <c r="H2654" s="27"/>
      <c r="I2654" s="11"/>
      <c r="J2654" s="11"/>
      <c r="K2654" s="11"/>
      <c r="L2654" s="11"/>
      <c r="M2654" s="36"/>
    </row>
    <row r="2655" spans="7:13" ht="15.75" customHeight="1" x14ac:dyDescent="0.2">
      <c r="G2655" s="34"/>
      <c r="H2655" s="27"/>
      <c r="I2655" s="11"/>
      <c r="J2655" s="11"/>
      <c r="K2655" s="11"/>
      <c r="L2655" s="11"/>
      <c r="M2655" s="36"/>
    </row>
    <row r="2656" spans="7:13" ht="15.75" customHeight="1" x14ac:dyDescent="0.2">
      <c r="G2656" s="34"/>
      <c r="H2656" s="27"/>
      <c r="I2656" s="11"/>
      <c r="J2656" s="11"/>
      <c r="K2656" s="11"/>
      <c r="L2656" s="11"/>
      <c r="M2656" s="36"/>
    </row>
    <row r="2657" spans="7:13" ht="15.75" customHeight="1" x14ac:dyDescent="0.2">
      <c r="G2657" s="34"/>
      <c r="H2657" s="27"/>
      <c r="I2657" s="11"/>
      <c r="J2657" s="11"/>
      <c r="K2657" s="11"/>
      <c r="L2657" s="11"/>
      <c r="M2657" s="36"/>
    </row>
    <row r="2658" spans="7:13" ht="15.75" customHeight="1" x14ac:dyDescent="0.2">
      <c r="G2658" s="34"/>
      <c r="H2658" s="27"/>
      <c r="I2658" s="11"/>
      <c r="J2658" s="11"/>
      <c r="K2658" s="11"/>
      <c r="L2658" s="11"/>
      <c r="M2658" s="36"/>
    </row>
    <row r="2659" spans="7:13" ht="15.75" customHeight="1" x14ac:dyDescent="0.2">
      <c r="G2659" s="34"/>
      <c r="H2659" s="27"/>
      <c r="I2659" s="11"/>
      <c r="J2659" s="11"/>
      <c r="K2659" s="11"/>
      <c r="L2659" s="11"/>
      <c r="M2659" s="36"/>
    </row>
    <row r="2660" spans="7:13" ht="15.75" customHeight="1" x14ac:dyDescent="0.2">
      <c r="G2660" s="34"/>
      <c r="H2660" s="27"/>
      <c r="I2660" s="11"/>
      <c r="J2660" s="11"/>
      <c r="K2660" s="11"/>
      <c r="L2660" s="11"/>
      <c r="M2660" s="36"/>
    </row>
    <row r="2661" spans="7:13" ht="15.75" customHeight="1" x14ac:dyDescent="0.2">
      <c r="G2661" s="34"/>
      <c r="H2661" s="27"/>
      <c r="I2661" s="11"/>
      <c r="J2661" s="11"/>
      <c r="K2661" s="11"/>
      <c r="L2661" s="11"/>
      <c r="M2661" s="36"/>
    </row>
    <row r="2662" spans="7:13" ht="15.75" customHeight="1" x14ac:dyDescent="0.2">
      <c r="G2662" s="34"/>
      <c r="H2662" s="27"/>
      <c r="I2662" s="11"/>
      <c r="J2662" s="11"/>
      <c r="K2662" s="11"/>
      <c r="L2662" s="11"/>
      <c r="M2662" s="36"/>
    </row>
    <row r="2663" spans="7:13" ht="15.75" customHeight="1" x14ac:dyDescent="0.2">
      <c r="G2663" s="34"/>
      <c r="H2663" s="27"/>
      <c r="I2663" s="11"/>
      <c r="J2663" s="11"/>
      <c r="K2663" s="11"/>
      <c r="L2663" s="11"/>
      <c r="M2663" s="36"/>
    </row>
    <row r="2664" spans="7:13" ht="15.75" customHeight="1" x14ac:dyDescent="0.2">
      <c r="G2664" s="34"/>
      <c r="H2664" s="27"/>
      <c r="I2664" s="11"/>
      <c r="J2664" s="11"/>
      <c r="K2664" s="11"/>
      <c r="L2664" s="11"/>
      <c r="M2664" s="36"/>
    </row>
    <row r="2665" spans="7:13" ht="15.75" customHeight="1" x14ac:dyDescent="0.2">
      <c r="G2665" s="34"/>
      <c r="H2665" s="27"/>
      <c r="I2665" s="11"/>
      <c r="J2665" s="11"/>
      <c r="K2665" s="11"/>
      <c r="L2665" s="11"/>
      <c r="M2665" s="36"/>
    </row>
    <row r="2666" spans="7:13" ht="15.75" customHeight="1" x14ac:dyDescent="0.2">
      <c r="G2666" s="34"/>
      <c r="H2666" s="27"/>
      <c r="I2666" s="11"/>
      <c r="J2666" s="11"/>
      <c r="K2666" s="11"/>
      <c r="L2666" s="11"/>
      <c r="M2666" s="36"/>
    </row>
    <row r="2667" spans="7:13" ht="15.75" customHeight="1" x14ac:dyDescent="0.2">
      <c r="G2667" s="34"/>
      <c r="H2667" s="27"/>
      <c r="I2667" s="11"/>
      <c r="J2667" s="11"/>
      <c r="K2667" s="11"/>
      <c r="L2667" s="11"/>
      <c r="M2667" s="36"/>
    </row>
    <row r="2668" spans="7:13" ht="15.75" customHeight="1" x14ac:dyDescent="0.2">
      <c r="G2668" s="34"/>
      <c r="H2668" s="27"/>
      <c r="I2668" s="11"/>
      <c r="J2668" s="11"/>
      <c r="K2668" s="11"/>
      <c r="L2668" s="11"/>
      <c r="M2668" s="36"/>
    </row>
    <row r="2669" spans="7:13" ht="15.75" customHeight="1" x14ac:dyDescent="0.2">
      <c r="G2669" s="34"/>
      <c r="H2669" s="27"/>
      <c r="I2669" s="11"/>
      <c r="J2669" s="11"/>
      <c r="K2669" s="11"/>
      <c r="L2669" s="11"/>
      <c r="M2669" s="36"/>
    </row>
    <row r="2670" spans="7:13" ht="15.75" customHeight="1" x14ac:dyDescent="0.2">
      <c r="G2670" s="34"/>
      <c r="H2670" s="27"/>
      <c r="I2670" s="11"/>
      <c r="J2670" s="11"/>
      <c r="K2670" s="11"/>
      <c r="L2670" s="11"/>
      <c r="M2670" s="36"/>
    </row>
    <row r="2671" spans="7:13" ht="15.75" customHeight="1" x14ac:dyDescent="0.2">
      <c r="G2671" s="34"/>
      <c r="H2671" s="27"/>
      <c r="I2671" s="11"/>
      <c r="J2671" s="11"/>
      <c r="K2671" s="11"/>
      <c r="L2671" s="11"/>
      <c r="M2671" s="36"/>
    </row>
    <row r="2672" spans="7:13" ht="15.75" customHeight="1" x14ac:dyDescent="0.2">
      <c r="G2672" s="34"/>
      <c r="H2672" s="27"/>
      <c r="I2672" s="11"/>
      <c r="J2672" s="11"/>
      <c r="K2672" s="11"/>
      <c r="L2672" s="11"/>
      <c r="M2672" s="36"/>
    </row>
    <row r="2673" spans="7:13" ht="15.75" customHeight="1" x14ac:dyDescent="0.2">
      <c r="G2673" s="34"/>
      <c r="H2673" s="27"/>
      <c r="I2673" s="11"/>
      <c r="J2673" s="11"/>
      <c r="K2673" s="11"/>
      <c r="L2673" s="11"/>
      <c r="M2673" s="36"/>
    </row>
    <row r="2674" spans="7:13" ht="15.75" customHeight="1" x14ac:dyDescent="0.2">
      <c r="G2674" s="34"/>
      <c r="H2674" s="27"/>
      <c r="I2674" s="11"/>
      <c r="J2674" s="11"/>
      <c r="K2674" s="11"/>
      <c r="L2674" s="11"/>
      <c r="M2674" s="36"/>
    </row>
    <row r="2675" spans="7:13" ht="15.75" customHeight="1" x14ac:dyDescent="0.2">
      <c r="G2675" s="34"/>
      <c r="H2675" s="27"/>
      <c r="I2675" s="11"/>
      <c r="J2675" s="11"/>
      <c r="K2675" s="11"/>
      <c r="L2675" s="11"/>
      <c r="M2675" s="36"/>
    </row>
    <row r="2676" spans="7:13" ht="15.75" customHeight="1" x14ac:dyDescent="0.2">
      <c r="G2676" s="34"/>
      <c r="H2676" s="27"/>
      <c r="I2676" s="11"/>
      <c r="J2676" s="11"/>
      <c r="K2676" s="11"/>
      <c r="L2676" s="11"/>
      <c r="M2676" s="36"/>
    </row>
    <row r="2677" spans="7:13" ht="15.75" customHeight="1" x14ac:dyDescent="0.2">
      <c r="G2677" s="34"/>
      <c r="H2677" s="27"/>
      <c r="I2677" s="11"/>
      <c r="J2677" s="11"/>
      <c r="K2677" s="11"/>
      <c r="L2677" s="11"/>
      <c r="M2677" s="36"/>
    </row>
    <row r="2678" spans="7:13" ht="15.75" customHeight="1" x14ac:dyDescent="0.2">
      <c r="G2678" s="34"/>
      <c r="H2678" s="27"/>
      <c r="I2678" s="11"/>
      <c r="J2678" s="11"/>
      <c r="K2678" s="11"/>
      <c r="L2678" s="11"/>
      <c r="M2678" s="36"/>
    </row>
    <row r="2679" spans="7:13" ht="15.75" customHeight="1" x14ac:dyDescent="0.2">
      <c r="G2679" s="34"/>
      <c r="H2679" s="27"/>
      <c r="I2679" s="11"/>
      <c r="J2679" s="11"/>
      <c r="K2679" s="11"/>
      <c r="L2679" s="11"/>
      <c r="M2679" s="36"/>
    </row>
    <row r="2680" spans="7:13" ht="15.75" customHeight="1" x14ac:dyDescent="0.2">
      <c r="G2680" s="34"/>
      <c r="H2680" s="27"/>
      <c r="I2680" s="11"/>
      <c r="J2680" s="11"/>
      <c r="K2680" s="11"/>
      <c r="L2680" s="11"/>
      <c r="M2680" s="36"/>
    </row>
    <row r="2681" spans="7:13" ht="15.75" customHeight="1" x14ac:dyDescent="0.2">
      <c r="G2681" s="34"/>
      <c r="H2681" s="27"/>
      <c r="I2681" s="11"/>
      <c r="J2681" s="11"/>
      <c r="K2681" s="11"/>
      <c r="L2681" s="11"/>
      <c r="M2681" s="36"/>
    </row>
    <row r="2682" spans="7:13" ht="15.75" customHeight="1" x14ac:dyDescent="0.2">
      <c r="G2682" s="34"/>
      <c r="H2682" s="27"/>
      <c r="I2682" s="11"/>
      <c r="J2682" s="11"/>
      <c r="K2682" s="11"/>
      <c r="L2682" s="11"/>
      <c r="M2682" s="36"/>
    </row>
    <row r="2683" spans="7:13" ht="15.75" customHeight="1" x14ac:dyDescent="0.2">
      <c r="G2683" s="34"/>
      <c r="H2683" s="27"/>
      <c r="I2683" s="11"/>
      <c r="J2683" s="11"/>
      <c r="K2683" s="11"/>
      <c r="L2683" s="11"/>
      <c r="M2683" s="36"/>
    </row>
    <row r="2684" spans="7:13" ht="15.75" customHeight="1" x14ac:dyDescent="0.2">
      <c r="G2684" s="34"/>
      <c r="H2684" s="27"/>
      <c r="I2684" s="11"/>
      <c r="J2684" s="11"/>
      <c r="K2684" s="11"/>
      <c r="L2684" s="11"/>
      <c r="M2684" s="36"/>
    </row>
    <row r="2685" spans="7:13" ht="15.75" customHeight="1" x14ac:dyDescent="0.2">
      <c r="G2685" s="34"/>
      <c r="H2685" s="27"/>
      <c r="I2685" s="11"/>
      <c r="J2685" s="11"/>
      <c r="K2685" s="11"/>
      <c r="L2685" s="11"/>
      <c r="M2685" s="36"/>
    </row>
    <row r="2686" spans="7:13" ht="15.75" customHeight="1" x14ac:dyDescent="0.2">
      <c r="G2686" s="34"/>
      <c r="H2686" s="27"/>
      <c r="I2686" s="11"/>
      <c r="J2686" s="11"/>
      <c r="K2686" s="11"/>
      <c r="L2686" s="11"/>
      <c r="M2686" s="36"/>
    </row>
    <row r="2687" spans="7:13" ht="15.75" customHeight="1" x14ac:dyDescent="0.2">
      <c r="G2687" s="34"/>
      <c r="H2687" s="27"/>
      <c r="I2687" s="11"/>
      <c r="J2687" s="11"/>
      <c r="K2687" s="11"/>
      <c r="L2687" s="11"/>
      <c r="M2687" s="36"/>
    </row>
    <row r="2688" spans="7:13" ht="15.75" customHeight="1" x14ac:dyDescent="0.2">
      <c r="G2688" s="34"/>
      <c r="H2688" s="27"/>
      <c r="I2688" s="11"/>
      <c r="J2688" s="11"/>
      <c r="K2688" s="11"/>
      <c r="L2688" s="11"/>
      <c r="M2688" s="36"/>
    </row>
    <row r="2689" spans="7:13" ht="15.75" customHeight="1" x14ac:dyDescent="0.2">
      <c r="G2689" s="34"/>
      <c r="H2689" s="27"/>
      <c r="I2689" s="11"/>
      <c r="J2689" s="11"/>
      <c r="K2689" s="11"/>
      <c r="L2689" s="11"/>
      <c r="M2689" s="36"/>
    </row>
    <row r="2690" spans="7:13" ht="15.75" customHeight="1" x14ac:dyDescent="0.2">
      <c r="G2690" s="34"/>
      <c r="H2690" s="27"/>
      <c r="I2690" s="11"/>
      <c r="J2690" s="11"/>
      <c r="K2690" s="11"/>
      <c r="L2690" s="11"/>
      <c r="M2690" s="36"/>
    </row>
    <row r="2691" spans="7:13" ht="15.75" customHeight="1" x14ac:dyDescent="0.2">
      <c r="G2691" s="34"/>
      <c r="H2691" s="27"/>
      <c r="I2691" s="11"/>
      <c r="J2691" s="11"/>
      <c r="K2691" s="11"/>
      <c r="L2691" s="11"/>
      <c r="M2691" s="36"/>
    </row>
    <row r="2692" spans="7:13" ht="15.75" customHeight="1" x14ac:dyDescent="0.2">
      <c r="G2692" s="34"/>
      <c r="H2692" s="27"/>
      <c r="I2692" s="11"/>
      <c r="J2692" s="11"/>
      <c r="K2692" s="11"/>
      <c r="L2692" s="11"/>
      <c r="M2692" s="36"/>
    </row>
    <row r="2693" spans="7:13" ht="15.75" customHeight="1" x14ac:dyDescent="0.2">
      <c r="G2693" s="34"/>
      <c r="H2693" s="27"/>
      <c r="I2693" s="11"/>
      <c r="J2693" s="11"/>
      <c r="K2693" s="11"/>
      <c r="L2693" s="11"/>
      <c r="M2693" s="36"/>
    </row>
    <row r="2694" spans="7:13" ht="15.75" customHeight="1" x14ac:dyDescent="0.2">
      <c r="G2694" s="34"/>
      <c r="H2694" s="27"/>
      <c r="I2694" s="11"/>
      <c r="J2694" s="11"/>
      <c r="K2694" s="11"/>
      <c r="L2694" s="11"/>
      <c r="M2694" s="36"/>
    </row>
    <row r="2695" spans="7:13" ht="15.75" customHeight="1" x14ac:dyDescent="0.2">
      <c r="G2695" s="34"/>
      <c r="H2695" s="27"/>
      <c r="I2695" s="11"/>
      <c r="J2695" s="11"/>
      <c r="K2695" s="11"/>
      <c r="L2695" s="11"/>
      <c r="M2695" s="36"/>
    </row>
    <row r="2696" spans="7:13" ht="15.75" customHeight="1" x14ac:dyDescent="0.2">
      <c r="G2696" s="34"/>
      <c r="H2696" s="27"/>
      <c r="I2696" s="11"/>
      <c r="J2696" s="11"/>
      <c r="K2696" s="11"/>
      <c r="L2696" s="11"/>
      <c r="M2696" s="36"/>
    </row>
    <row r="2697" spans="7:13" ht="15.75" customHeight="1" x14ac:dyDescent="0.2">
      <c r="G2697" s="34"/>
      <c r="H2697" s="27"/>
      <c r="I2697" s="11"/>
      <c r="J2697" s="11"/>
      <c r="K2697" s="11"/>
      <c r="L2697" s="11"/>
      <c r="M2697" s="36"/>
    </row>
    <row r="2698" spans="7:13" ht="15.75" customHeight="1" x14ac:dyDescent="0.2">
      <c r="G2698" s="34"/>
      <c r="H2698" s="27"/>
      <c r="I2698" s="11"/>
      <c r="J2698" s="11"/>
      <c r="K2698" s="11"/>
      <c r="L2698" s="11"/>
      <c r="M2698" s="36"/>
    </row>
    <row r="2699" spans="7:13" ht="15.75" customHeight="1" x14ac:dyDescent="0.2">
      <c r="G2699" s="34"/>
      <c r="H2699" s="27"/>
      <c r="I2699" s="11"/>
      <c r="J2699" s="11"/>
      <c r="K2699" s="11"/>
      <c r="L2699" s="11"/>
      <c r="M2699" s="36"/>
    </row>
    <row r="2700" spans="7:13" ht="15.75" customHeight="1" x14ac:dyDescent="0.2">
      <c r="G2700" s="34"/>
      <c r="H2700" s="27"/>
      <c r="I2700" s="11"/>
      <c r="J2700" s="11"/>
      <c r="K2700" s="11"/>
      <c r="L2700" s="11"/>
      <c r="M2700" s="36"/>
    </row>
    <row r="2701" spans="7:13" ht="15.75" customHeight="1" x14ac:dyDescent="0.2">
      <c r="G2701" s="34"/>
      <c r="H2701" s="27"/>
      <c r="I2701" s="11"/>
      <c r="J2701" s="11"/>
      <c r="K2701" s="11"/>
      <c r="L2701" s="11"/>
      <c r="M2701" s="36"/>
    </row>
    <row r="2702" spans="7:13" ht="15.75" customHeight="1" x14ac:dyDescent="0.2">
      <c r="G2702" s="34"/>
      <c r="H2702" s="27"/>
      <c r="I2702" s="11"/>
      <c r="J2702" s="11"/>
      <c r="K2702" s="11"/>
      <c r="L2702" s="11"/>
      <c r="M2702" s="36"/>
    </row>
    <row r="2703" spans="7:13" ht="15.75" customHeight="1" x14ac:dyDescent="0.2">
      <c r="G2703" s="34"/>
      <c r="H2703" s="27"/>
      <c r="I2703" s="11"/>
      <c r="J2703" s="11"/>
      <c r="K2703" s="11"/>
      <c r="L2703" s="11"/>
      <c r="M2703" s="36"/>
    </row>
    <row r="2704" spans="7:13" ht="15.75" customHeight="1" x14ac:dyDescent="0.2">
      <c r="G2704" s="34"/>
      <c r="H2704" s="27"/>
      <c r="I2704" s="11"/>
      <c r="J2704" s="11"/>
      <c r="K2704" s="11"/>
      <c r="L2704" s="11"/>
      <c r="M2704" s="36"/>
    </row>
    <row r="2705" spans="7:13" ht="15.75" customHeight="1" x14ac:dyDescent="0.2">
      <c r="G2705" s="34"/>
      <c r="H2705" s="27"/>
      <c r="I2705" s="11"/>
      <c r="J2705" s="11"/>
      <c r="K2705" s="11"/>
      <c r="L2705" s="11"/>
      <c r="M2705" s="36"/>
    </row>
    <row r="2706" spans="7:13" ht="15.75" customHeight="1" x14ac:dyDescent="0.2">
      <c r="G2706" s="34"/>
      <c r="H2706" s="27"/>
      <c r="I2706" s="11"/>
      <c r="J2706" s="11"/>
      <c r="K2706" s="11"/>
      <c r="L2706" s="11"/>
      <c r="M2706" s="36"/>
    </row>
    <row r="2707" spans="7:13" ht="15.75" customHeight="1" x14ac:dyDescent="0.2">
      <c r="G2707" s="34"/>
      <c r="H2707" s="27"/>
      <c r="I2707" s="11"/>
      <c r="J2707" s="11"/>
      <c r="K2707" s="11"/>
      <c r="L2707" s="11"/>
      <c r="M2707" s="36"/>
    </row>
    <row r="2708" spans="7:13" ht="15.75" customHeight="1" x14ac:dyDescent="0.2">
      <c r="G2708" s="34"/>
      <c r="H2708" s="27"/>
      <c r="I2708" s="11"/>
      <c r="J2708" s="11"/>
      <c r="K2708" s="11"/>
      <c r="L2708" s="11"/>
      <c r="M2708" s="36"/>
    </row>
    <row r="2709" spans="7:13" ht="15.75" customHeight="1" x14ac:dyDescent="0.2">
      <c r="G2709" s="34"/>
      <c r="H2709" s="27"/>
      <c r="I2709" s="11"/>
      <c r="J2709" s="11"/>
      <c r="K2709" s="11"/>
      <c r="L2709" s="11"/>
      <c r="M2709" s="36"/>
    </row>
    <row r="2710" spans="7:13" ht="15.75" customHeight="1" x14ac:dyDescent="0.2">
      <c r="G2710" s="34"/>
      <c r="H2710" s="27"/>
      <c r="I2710" s="11"/>
      <c r="J2710" s="11"/>
      <c r="K2710" s="11"/>
      <c r="L2710" s="11"/>
      <c r="M2710" s="36"/>
    </row>
    <row r="2711" spans="7:13" ht="15.75" customHeight="1" x14ac:dyDescent="0.2">
      <c r="G2711" s="34"/>
      <c r="H2711" s="27"/>
      <c r="I2711" s="11"/>
      <c r="J2711" s="11"/>
      <c r="K2711" s="11"/>
      <c r="L2711" s="11"/>
      <c r="M2711" s="36"/>
    </row>
    <row r="2712" spans="7:13" ht="15.75" customHeight="1" x14ac:dyDescent="0.2">
      <c r="G2712" s="34"/>
      <c r="H2712" s="27"/>
      <c r="I2712" s="11"/>
      <c r="J2712" s="11"/>
      <c r="K2712" s="11"/>
      <c r="L2712" s="11"/>
      <c r="M2712" s="36"/>
    </row>
    <row r="2713" spans="7:13" ht="15.75" customHeight="1" x14ac:dyDescent="0.2">
      <c r="G2713" s="34"/>
      <c r="H2713" s="27"/>
      <c r="I2713" s="11"/>
      <c r="J2713" s="11"/>
      <c r="K2713" s="11"/>
      <c r="L2713" s="11"/>
      <c r="M2713" s="36"/>
    </row>
    <row r="2714" spans="7:13" ht="15.75" customHeight="1" x14ac:dyDescent="0.2">
      <c r="G2714" s="34"/>
      <c r="H2714" s="27"/>
      <c r="I2714" s="11"/>
      <c r="J2714" s="11"/>
      <c r="K2714" s="11"/>
      <c r="L2714" s="11"/>
      <c r="M2714" s="36"/>
    </row>
    <row r="2715" spans="7:13" ht="15.75" customHeight="1" x14ac:dyDescent="0.2">
      <c r="G2715" s="34"/>
      <c r="H2715" s="27"/>
      <c r="I2715" s="11"/>
      <c r="J2715" s="11"/>
      <c r="K2715" s="11"/>
      <c r="L2715" s="11"/>
      <c r="M2715" s="36"/>
    </row>
    <row r="2716" spans="7:13" ht="15.75" customHeight="1" x14ac:dyDescent="0.2">
      <c r="G2716" s="34"/>
      <c r="H2716" s="27"/>
      <c r="I2716" s="11"/>
      <c r="J2716" s="11"/>
      <c r="K2716" s="11"/>
      <c r="L2716" s="11"/>
      <c r="M2716" s="36"/>
    </row>
    <row r="2717" spans="7:13" ht="15.75" customHeight="1" x14ac:dyDescent="0.2">
      <c r="G2717" s="34"/>
      <c r="H2717" s="27"/>
      <c r="I2717" s="11"/>
      <c r="J2717" s="11"/>
      <c r="K2717" s="11"/>
      <c r="L2717" s="11"/>
      <c r="M2717" s="36"/>
    </row>
    <row r="2718" spans="7:13" ht="15.75" customHeight="1" x14ac:dyDescent="0.2">
      <c r="G2718" s="34"/>
      <c r="H2718" s="27"/>
      <c r="I2718" s="11"/>
      <c r="J2718" s="11"/>
      <c r="K2718" s="11"/>
      <c r="L2718" s="11"/>
      <c r="M2718" s="36"/>
    </row>
    <row r="2719" spans="7:13" ht="15.75" customHeight="1" x14ac:dyDescent="0.2">
      <c r="G2719" s="34"/>
      <c r="H2719" s="27"/>
      <c r="I2719" s="11"/>
      <c r="J2719" s="11"/>
      <c r="K2719" s="11"/>
      <c r="L2719" s="11"/>
      <c r="M2719" s="36"/>
    </row>
    <row r="2720" spans="7:13" ht="15.75" customHeight="1" x14ac:dyDescent="0.2">
      <c r="G2720" s="34"/>
      <c r="H2720" s="27"/>
      <c r="I2720" s="11"/>
      <c r="J2720" s="11"/>
      <c r="K2720" s="11"/>
      <c r="L2720" s="11"/>
      <c r="M2720" s="36"/>
    </row>
    <row r="2721" spans="7:13" ht="15.75" customHeight="1" x14ac:dyDescent="0.2">
      <c r="G2721" s="34"/>
      <c r="H2721" s="27"/>
      <c r="I2721" s="11"/>
      <c r="J2721" s="11"/>
      <c r="K2721" s="11"/>
      <c r="L2721" s="11"/>
      <c r="M2721" s="36"/>
    </row>
    <row r="2722" spans="7:13" ht="15.75" customHeight="1" x14ac:dyDescent="0.2">
      <c r="G2722" s="34"/>
      <c r="H2722" s="27"/>
      <c r="I2722" s="11"/>
      <c r="J2722" s="11"/>
      <c r="K2722" s="11"/>
      <c r="L2722" s="11"/>
      <c r="M2722" s="36"/>
    </row>
    <row r="2723" spans="7:13" ht="15.75" customHeight="1" x14ac:dyDescent="0.2">
      <c r="G2723" s="34"/>
      <c r="H2723" s="27"/>
      <c r="I2723" s="11"/>
      <c r="J2723" s="11"/>
      <c r="K2723" s="11"/>
      <c r="L2723" s="11"/>
      <c r="M2723" s="36"/>
    </row>
    <row r="2724" spans="7:13" ht="15.75" customHeight="1" x14ac:dyDescent="0.2">
      <c r="G2724" s="34"/>
      <c r="H2724" s="27"/>
      <c r="I2724" s="11"/>
      <c r="J2724" s="11"/>
      <c r="K2724" s="11"/>
      <c r="L2724" s="11"/>
      <c r="M2724" s="36"/>
    </row>
    <row r="2725" spans="7:13" ht="15.75" customHeight="1" x14ac:dyDescent="0.2">
      <c r="G2725" s="34"/>
      <c r="H2725" s="27"/>
      <c r="I2725" s="11"/>
      <c r="J2725" s="11"/>
      <c r="K2725" s="11"/>
      <c r="L2725" s="11"/>
      <c r="M2725" s="36"/>
    </row>
    <row r="2726" spans="7:13" ht="15.75" customHeight="1" x14ac:dyDescent="0.2">
      <c r="G2726" s="34"/>
      <c r="H2726" s="27"/>
      <c r="I2726" s="11"/>
      <c r="J2726" s="11"/>
      <c r="K2726" s="11"/>
      <c r="L2726" s="11"/>
      <c r="M2726" s="36"/>
    </row>
    <row r="2727" spans="7:13" ht="15.75" customHeight="1" x14ac:dyDescent="0.2">
      <c r="G2727" s="34"/>
      <c r="H2727" s="27"/>
      <c r="I2727" s="11"/>
      <c r="J2727" s="11"/>
      <c r="K2727" s="11"/>
      <c r="L2727" s="11"/>
      <c r="M2727" s="36"/>
    </row>
    <row r="2728" spans="7:13" ht="15.75" customHeight="1" x14ac:dyDescent="0.2">
      <c r="G2728" s="34"/>
      <c r="H2728" s="27"/>
      <c r="I2728" s="11"/>
      <c r="J2728" s="11"/>
      <c r="K2728" s="11"/>
      <c r="L2728" s="11"/>
      <c r="M2728" s="36"/>
    </row>
    <row r="2729" spans="7:13" ht="15.75" customHeight="1" x14ac:dyDescent="0.2">
      <c r="G2729" s="34"/>
      <c r="H2729" s="27"/>
      <c r="I2729" s="11"/>
      <c r="J2729" s="11"/>
      <c r="K2729" s="11"/>
      <c r="L2729" s="11"/>
      <c r="M2729" s="36"/>
    </row>
    <row r="2730" spans="7:13" ht="15.75" customHeight="1" x14ac:dyDescent="0.2">
      <c r="G2730" s="34"/>
      <c r="H2730" s="27"/>
      <c r="I2730" s="11"/>
      <c r="J2730" s="11"/>
      <c r="K2730" s="11"/>
      <c r="L2730" s="11"/>
      <c r="M2730" s="36"/>
    </row>
    <row r="2731" spans="7:13" ht="15.75" customHeight="1" x14ac:dyDescent="0.2">
      <c r="G2731" s="34"/>
      <c r="H2731" s="27"/>
      <c r="I2731" s="11"/>
      <c r="J2731" s="11"/>
      <c r="K2731" s="11"/>
      <c r="L2731" s="11"/>
      <c r="M2731" s="36"/>
    </row>
    <row r="2732" spans="7:13" ht="15.75" customHeight="1" x14ac:dyDescent="0.2">
      <c r="G2732" s="34"/>
      <c r="H2732" s="27"/>
      <c r="I2732" s="11"/>
      <c r="J2732" s="11"/>
      <c r="K2732" s="11"/>
      <c r="L2732" s="11"/>
      <c r="M2732" s="36"/>
    </row>
    <row r="2733" spans="7:13" ht="15.75" customHeight="1" x14ac:dyDescent="0.2">
      <c r="G2733" s="34"/>
      <c r="H2733" s="27"/>
      <c r="I2733" s="11"/>
      <c r="J2733" s="11"/>
      <c r="K2733" s="11"/>
      <c r="L2733" s="11"/>
      <c r="M2733" s="36"/>
    </row>
    <row r="2734" spans="7:13" ht="15.75" customHeight="1" x14ac:dyDescent="0.2">
      <c r="G2734" s="34"/>
      <c r="H2734" s="27"/>
      <c r="I2734" s="11"/>
      <c r="J2734" s="11"/>
      <c r="K2734" s="11"/>
      <c r="L2734" s="11"/>
      <c r="M2734" s="36"/>
    </row>
    <row r="2735" spans="7:13" ht="15.75" customHeight="1" x14ac:dyDescent="0.2">
      <c r="G2735" s="34"/>
      <c r="H2735" s="27"/>
      <c r="I2735" s="11"/>
      <c r="J2735" s="11"/>
      <c r="K2735" s="11"/>
      <c r="L2735" s="11"/>
      <c r="M2735" s="36"/>
    </row>
    <row r="2736" spans="7:13" ht="15.75" customHeight="1" x14ac:dyDescent="0.2">
      <c r="G2736" s="34"/>
      <c r="H2736" s="27"/>
      <c r="I2736" s="11"/>
      <c r="J2736" s="11"/>
      <c r="K2736" s="11"/>
      <c r="L2736" s="11"/>
      <c r="M2736" s="36"/>
    </row>
    <row r="2737" spans="7:13" ht="15.75" customHeight="1" x14ac:dyDescent="0.2">
      <c r="G2737" s="34"/>
      <c r="H2737" s="27"/>
      <c r="I2737" s="11"/>
      <c r="J2737" s="11"/>
      <c r="K2737" s="11"/>
      <c r="L2737" s="11"/>
      <c r="M2737" s="36"/>
    </row>
    <row r="2738" spans="7:13" ht="15.75" customHeight="1" x14ac:dyDescent="0.2">
      <c r="G2738" s="34"/>
      <c r="H2738" s="27"/>
      <c r="I2738" s="11"/>
      <c r="J2738" s="11"/>
      <c r="K2738" s="11"/>
      <c r="L2738" s="11"/>
      <c r="M2738" s="36"/>
    </row>
    <row r="2739" spans="7:13" ht="15.75" customHeight="1" x14ac:dyDescent="0.2">
      <c r="G2739" s="34"/>
      <c r="H2739" s="27"/>
      <c r="I2739" s="11"/>
      <c r="J2739" s="11"/>
      <c r="K2739" s="11"/>
      <c r="L2739" s="11"/>
      <c r="M2739" s="36"/>
    </row>
    <row r="2740" spans="7:13" ht="15.75" customHeight="1" x14ac:dyDescent="0.2">
      <c r="G2740" s="34"/>
      <c r="H2740" s="27"/>
      <c r="I2740" s="11"/>
      <c r="J2740" s="11"/>
      <c r="K2740" s="11"/>
      <c r="L2740" s="11"/>
      <c r="M2740" s="36"/>
    </row>
    <row r="2741" spans="7:13" ht="15.75" customHeight="1" x14ac:dyDescent="0.2">
      <c r="G2741" s="34"/>
      <c r="H2741" s="27"/>
      <c r="I2741" s="11"/>
      <c r="J2741" s="11"/>
      <c r="K2741" s="11"/>
      <c r="L2741" s="11"/>
      <c r="M2741" s="36"/>
    </row>
    <row r="2742" spans="7:13" ht="15.75" customHeight="1" x14ac:dyDescent="0.2">
      <c r="G2742" s="34"/>
      <c r="H2742" s="27"/>
      <c r="I2742" s="11"/>
      <c r="J2742" s="11"/>
      <c r="K2742" s="11"/>
      <c r="L2742" s="11"/>
      <c r="M2742" s="36"/>
    </row>
    <row r="2743" spans="7:13" ht="15.75" customHeight="1" x14ac:dyDescent="0.2">
      <c r="G2743" s="34"/>
      <c r="H2743" s="27"/>
      <c r="I2743" s="11"/>
      <c r="J2743" s="11"/>
      <c r="K2743" s="11"/>
      <c r="L2743" s="11"/>
      <c r="M2743" s="36"/>
    </row>
    <row r="2744" spans="7:13" ht="15.75" customHeight="1" x14ac:dyDescent="0.2">
      <c r="G2744" s="34"/>
      <c r="H2744" s="27"/>
      <c r="I2744" s="11"/>
      <c r="J2744" s="11"/>
      <c r="K2744" s="11"/>
      <c r="L2744" s="11"/>
      <c r="M2744" s="36"/>
    </row>
    <row r="2745" spans="7:13" ht="15.75" customHeight="1" x14ac:dyDescent="0.2">
      <c r="G2745" s="34"/>
      <c r="H2745" s="27"/>
      <c r="I2745" s="11"/>
      <c r="J2745" s="11"/>
      <c r="K2745" s="11"/>
      <c r="L2745" s="11"/>
      <c r="M2745" s="36"/>
    </row>
    <row r="2746" spans="7:13" ht="15.75" customHeight="1" x14ac:dyDescent="0.2">
      <c r="G2746" s="34"/>
      <c r="H2746" s="27"/>
      <c r="I2746" s="11"/>
      <c r="J2746" s="11"/>
      <c r="K2746" s="11"/>
      <c r="L2746" s="11"/>
      <c r="M2746" s="36"/>
    </row>
    <row r="2747" spans="7:13" ht="15.75" customHeight="1" x14ac:dyDescent="0.2">
      <c r="G2747" s="34"/>
      <c r="H2747" s="27"/>
      <c r="I2747" s="11"/>
      <c r="J2747" s="11"/>
      <c r="K2747" s="11"/>
      <c r="L2747" s="11"/>
      <c r="M2747" s="36"/>
    </row>
    <row r="2748" spans="7:13" ht="15.75" customHeight="1" x14ac:dyDescent="0.2">
      <c r="G2748" s="34"/>
      <c r="H2748" s="27"/>
      <c r="I2748" s="11"/>
      <c r="J2748" s="11"/>
      <c r="K2748" s="11"/>
      <c r="L2748" s="11"/>
      <c r="M2748" s="36"/>
    </row>
    <row r="2749" spans="7:13" ht="15.75" customHeight="1" x14ac:dyDescent="0.2">
      <c r="G2749" s="34"/>
      <c r="H2749" s="27"/>
      <c r="I2749" s="11"/>
      <c r="J2749" s="11"/>
      <c r="K2749" s="11"/>
      <c r="L2749" s="11"/>
      <c r="M2749" s="36"/>
    </row>
    <row r="2750" spans="7:13" ht="15.75" customHeight="1" x14ac:dyDescent="0.2">
      <c r="G2750" s="34"/>
      <c r="H2750" s="27"/>
      <c r="I2750" s="11"/>
      <c r="J2750" s="11"/>
      <c r="K2750" s="11"/>
      <c r="L2750" s="11"/>
      <c r="M2750" s="36"/>
    </row>
    <row r="2751" spans="7:13" ht="15.75" customHeight="1" x14ac:dyDescent="0.2">
      <c r="G2751" s="34"/>
      <c r="H2751" s="27"/>
      <c r="I2751" s="11"/>
      <c r="J2751" s="11"/>
      <c r="K2751" s="11"/>
      <c r="L2751" s="11"/>
      <c r="M2751" s="36"/>
    </row>
    <row r="2752" spans="7:13" ht="15.75" customHeight="1" x14ac:dyDescent="0.2">
      <c r="G2752" s="34"/>
      <c r="H2752" s="27"/>
      <c r="I2752" s="11"/>
      <c r="J2752" s="11"/>
      <c r="K2752" s="11"/>
      <c r="L2752" s="11"/>
      <c r="M2752" s="36"/>
    </row>
    <row r="2753" spans="7:13" ht="15.75" customHeight="1" x14ac:dyDescent="0.2">
      <c r="G2753" s="34"/>
      <c r="H2753" s="27"/>
      <c r="I2753" s="11"/>
      <c r="J2753" s="11"/>
      <c r="K2753" s="11"/>
      <c r="L2753" s="11"/>
      <c r="M2753" s="36"/>
    </row>
    <row r="2754" spans="7:13" ht="15.75" customHeight="1" x14ac:dyDescent="0.2">
      <c r="G2754" s="34"/>
      <c r="H2754" s="27"/>
      <c r="I2754" s="11"/>
      <c r="J2754" s="11"/>
      <c r="K2754" s="11"/>
      <c r="L2754" s="11"/>
      <c r="M2754" s="36"/>
    </row>
    <row r="2755" spans="7:13" ht="15.75" customHeight="1" x14ac:dyDescent="0.2">
      <c r="G2755" s="34"/>
      <c r="H2755" s="27"/>
      <c r="I2755" s="11"/>
      <c r="J2755" s="11"/>
      <c r="K2755" s="11"/>
      <c r="L2755" s="11"/>
      <c r="M2755" s="36"/>
    </row>
    <row r="2756" spans="7:13" ht="15.75" customHeight="1" x14ac:dyDescent="0.2">
      <c r="G2756" s="34"/>
      <c r="H2756" s="27"/>
      <c r="I2756" s="11"/>
      <c r="J2756" s="11"/>
      <c r="K2756" s="11"/>
      <c r="L2756" s="11"/>
      <c r="M2756" s="36"/>
    </row>
    <row r="2757" spans="7:13" ht="15.75" customHeight="1" x14ac:dyDescent="0.2">
      <c r="G2757" s="34"/>
      <c r="H2757" s="27"/>
      <c r="I2757" s="11"/>
      <c r="J2757" s="11"/>
      <c r="K2757" s="11"/>
      <c r="L2757" s="11"/>
      <c r="M2757" s="36"/>
    </row>
    <row r="2758" spans="7:13" ht="15.75" customHeight="1" x14ac:dyDescent="0.2">
      <c r="G2758" s="34"/>
      <c r="H2758" s="27"/>
      <c r="I2758" s="11"/>
      <c r="J2758" s="11"/>
      <c r="K2758" s="11"/>
      <c r="L2758" s="11"/>
      <c r="M2758" s="36"/>
    </row>
    <row r="2759" spans="7:13" ht="15.75" customHeight="1" x14ac:dyDescent="0.2">
      <c r="G2759" s="34"/>
      <c r="H2759" s="27"/>
      <c r="I2759" s="11"/>
      <c r="J2759" s="11"/>
      <c r="K2759" s="11"/>
      <c r="L2759" s="11"/>
      <c r="M2759" s="36"/>
    </row>
    <row r="2760" spans="7:13" ht="15.75" customHeight="1" x14ac:dyDescent="0.2">
      <c r="G2760" s="34"/>
      <c r="H2760" s="27"/>
      <c r="I2760" s="11"/>
      <c r="J2760" s="11"/>
      <c r="K2760" s="11"/>
      <c r="L2760" s="11"/>
      <c r="M2760" s="36"/>
    </row>
    <row r="2761" spans="7:13" ht="15.75" customHeight="1" x14ac:dyDescent="0.2">
      <c r="G2761" s="34"/>
      <c r="H2761" s="27"/>
      <c r="I2761" s="11"/>
      <c r="J2761" s="11"/>
      <c r="K2761" s="11"/>
      <c r="L2761" s="11"/>
      <c r="M2761" s="36"/>
    </row>
    <row r="2762" spans="7:13" ht="15.75" customHeight="1" x14ac:dyDescent="0.2">
      <c r="G2762" s="34"/>
      <c r="H2762" s="27"/>
      <c r="I2762" s="11"/>
      <c r="J2762" s="11"/>
      <c r="K2762" s="11"/>
      <c r="L2762" s="11"/>
      <c r="M2762" s="36"/>
    </row>
    <row r="2763" spans="7:13" ht="15.75" customHeight="1" x14ac:dyDescent="0.2">
      <c r="G2763" s="34"/>
      <c r="H2763" s="27"/>
      <c r="I2763" s="11"/>
      <c r="J2763" s="11"/>
      <c r="K2763" s="11"/>
      <c r="L2763" s="11"/>
      <c r="M2763" s="36"/>
    </row>
    <row r="2764" spans="7:13" ht="15.75" customHeight="1" x14ac:dyDescent="0.2">
      <c r="G2764" s="34"/>
      <c r="H2764" s="27"/>
      <c r="I2764" s="11"/>
      <c r="J2764" s="11"/>
      <c r="K2764" s="11"/>
      <c r="L2764" s="11"/>
      <c r="M2764" s="36"/>
    </row>
    <row r="2765" spans="7:13" ht="15.75" customHeight="1" x14ac:dyDescent="0.2">
      <c r="G2765" s="34"/>
      <c r="H2765" s="27"/>
      <c r="I2765" s="11"/>
      <c r="J2765" s="11"/>
      <c r="K2765" s="11"/>
      <c r="L2765" s="11"/>
      <c r="M2765" s="36"/>
    </row>
    <row r="2766" spans="7:13" ht="15.75" customHeight="1" x14ac:dyDescent="0.2">
      <c r="G2766" s="34"/>
      <c r="H2766" s="27"/>
      <c r="I2766" s="11"/>
      <c r="J2766" s="11"/>
      <c r="K2766" s="11"/>
      <c r="L2766" s="11"/>
      <c r="M2766" s="36"/>
    </row>
    <row r="2767" spans="7:13" ht="15.75" customHeight="1" x14ac:dyDescent="0.2">
      <c r="G2767" s="34"/>
      <c r="H2767" s="27"/>
      <c r="I2767" s="11"/>
      <c r="J2767" s="11"/>
      <c r="K2767" s="11"/>
      <c r="L2767" s="11"/>
      <c r="M2767" s="36"/>
    </row>
    <row r="2768" spans="7:13" ht="15.75" customHeight="1" x14ac:dyDescent="0.2">
      <c r="G2768" s="34"/>
      <c r="H2768" s="27"/>
      <c r="I2768" s="11"/>
      <c r="J2768" s="11"/>
      <c r="K2768" s="11"/>
      <c r="L2768" s="11"/>
      <c r="M2768" s="36"/>
    </row>
    <row r="2769" spans="7:13" ht="15.75" customHeight="1" x14ac:dyDescent="0.2">
      <c r="G2769" s="34"/>
      <c r="H2769" s="27"/>
      <c r="I2769" s="11"/>
      <c r="J2769" s="11"/>
      <c r="K2769" s="11"/>
      <c r="L2769" s="11"/>
      <c r="M2769" s="36"/>
    </row>
    <row r="2770" spans="7:13" ht="15.75" customHeight="1" x14ac:dyDescent="0.2">
      <c r="G2770" s="34"/>
      <c r="H2770" s="27"/>
      <c r="I2770" s="11"/>
      <c r="J2770" s="11"/>
      <c r="K2770" s="11"/>
      <c r="L2770" s="11"/>
      <c r="M2770" s="36"/>
    </row>
    <row r="2771" spans="7:13" ht="15.75" customHeight="1" x14ac:dyDescent="0.2">
      <c r="G2771" s="34"/>
      <c r="H2771" s="27"/>
      <c r="I2771" s="11"/>
      <c r="J2771" s="11"/>
      <c r="K2771" s="11"/>
      <c r="L2771" s="11"/>
      <c r="M2771" s="36"/>
    </row>
    <row r="2772" spans="7:13" ht="15.75" customHeight="1" x14ac:dyDescent="0.2">
      <c r="G2772" s="34"/>
      <c r="H2772" s="27"/>
      <c r="I2772" s="11"/>
      <c r="J2772" s="11"/>
      <c r="K2772" s="11"/>
      <c r="L2772" s="11"/>
      <c r="M2772" s="36"/>
    </row>
    <row r="2773" spans="7:13" ht="15.75" customHeight="1" x14ac:dyDescent="0.2">
      <c r="G2773" s="34"/>
      <c r="H2773" s="27"/>
      <c r="I2773" s="11"/>
      <c r="J2773" s="11"/>
      <c r="K2773" s="11"/>
      <c r="L2773" s="11"/>
      <c r="M2773" s="36"/>
    </row>
    <row r="2774" spans="7:13" ht="15.75" customHeight="1" x14ac:dyDescent="0.2">
      <c r="G2774" s="34"/>
      <c r="H2774" s="27"/>
      <c r="I2774" s="11"/>
      <c r="J2774" s="11"/>
      <c r="K2774" s="11"/>
      <c r="L2774" s="11"/>
      <c r="M2774" s="36"/>
    </row>
    <row r="2775" spans="7:13" ht="15.75" customHeight="1" x14ac:dyDescent="0.2">
      <c r="G2775" s="34"/>
      <c r="H2775" s="27"/>
      <c r="I2775" s="11"/>
      <c r="J2775" s="11"/>
      <c r="K2775" s="11"/>
      <c r="L2775" s="11"/>
      <c r="M2775" s="36"/>
    </row>
    <row r="2776" spans="7:13" ht="15.75" customHeight="1" x14ac:dyDescent="0.2">
      <c r="G2776" s="34"/>
      <c r="H2776" s="27"/>
      <c r="I2776" s="11"/>
      <c r="J2776" s="11"/>
      <c r="K2776" s="11"/>
      <c r="L2776" s="11"/>
      <c r="M2776" s="36"/>
    </row>
    <row r="2777" spans="7:13" ht="15.75" customHeight="1" x14ac:dyDescent="0.2">
      <c r="G2777" s="34"/>
      <c r="H2777" s="27"/>
      <c r="I2777" s="11"/>
      <c r="J2777" s="11"/>
      <c r="K2777" s="11"/>
      <c r="L2777" s="11"/>
      <c r="M2777" s="36"/>
    </row>
    <row r="2778" spans="7:13" ht="15.75" customHeight="1" x14ac:dyDescent="0.2">
      <c r="G2778" s="34"/>
      <c r="H2778" s="27"/>
      <c r="I2778" s="11"/>
      <c r="J2778" s="11"/>
      <c r="K2778" s="11"/>
      <c r="L2778" s="11"/>
      <c r="M2778" s="36"/>
    </row>
    <row r="2779" spans="7:13" ht="15.75" customHeight="1" x14ac:dyDescent="0.2">
      <c r="G2779" s="34"/>
      <c r="H2779" s="27"/>
      <c r="I2779" s="11"/>
      <c r="J2779" s="11"/>
      <c r="K2779" s="11"/>
      <c r="L2779" s="11"/>
      <c r="M2779" s="36"/>
    </row>
    <row r="2780" spans="7:13" ht="15.75" customHeight="1" x14ac:dyDescent="0.2">
      <c r="G2780" s="34"/>
      <c r="H2780" s="27"/>
      <c r="I2780" s="11"/>
      <c r="J2780" s="11"/>
      <c r="K2780" s="11"/>
      <c r="L2780" s="11"/>
      <c r="M2780" s="36"/>
    </row>
    <row r="2781" spans="7:13" ht="15.75" customHeight="1" x14ac:dyDescent="0.2">
      <c r="G2781" s="34"/>
      <c r="H2781" s="27"/>
      <c r="I2781" s="11"/>
      <c r="J2781" s="11"/>
      <c r="K2781" s="11"/>
      <c r="L2781" s="11"/>
      <c r="M2781" s="36"/>
    </row>
    <row r="2782" spans="7:13" ht="15.75" customHeight="1" x14ac:dyDescent="0.2">
      <c r="G2782" s="34"/>
      <c r="H2782" s="27"/>
      <c r="I2782" s="11"/>
      <c r="J2782" s="11"/>
      <c r="K2782" s="11"/>
      <c r="L2782" s="11"/>
      <c r="M2782" s="36"/>
    </row>
    <row r="2783" spans="7:13" ht="15.75" customHeight="1" x14ac:dyDescent="0.2">
      <c r="G2783" s="34"/>
      <c r="H2783" s="27"/>
      <c r="I2783" s="11"/>
      <c r="J2783" s="11"/>
      <c r="K2783" s="11"/>
      <c r="L2783" s="11"/>
      <c r="M2783" s="36"/>
    </row>
    <row r="2784" spans="7:13" ht="15.75" customHeight="1" x14ac:dyDescent="0.2">
      <c r="G2784" s="34"/>
      <c r="H2784" s="27"/>
      <c r="I2784" s="11"/>
      <c r="J2784" s="11"/>
      <c r="K2784" s="11"/>
      <c r="L2784" s="11"/>
      <c r="M2784" s="36"/>
    </row>
    <row r="2785" spans="7:13" ht="15.75" customHeight="1" x14ac:dyDescent="0.2">
      <c r="G2785" s="34"/>
      <c r="H2785" s="27"/>
      <c r="I2785" s="11"/>
      <c r="J2785" s="11"/>
      <c r="K2785" s="11"/>
      <c r="L2785" s="11"/>
      <c r="M2785" s="36"/>
    </row>
    <row r="2786" spans="7:13" ht="15.75" customHeight="1" x14ac:dyDescent="0.2">
      <c r="G2786" s="34"/>
      <c r="H2786" s="27"/>
      <c r="I2786" s="11"/>
      <c r="J2786" s="11"/>
      <c r="K2786" s="11"/>
      <c r="L2786" s="11"/>
      <c r="M2786" s="36"/>
    </row>
    <row r="2787" spans="7:13" ht="15.75" customHeight="1" x14ac:dyDescent="0.2">
      <c r="G2787" s="34"/>
      <c r="H2787" s="27"/>
      <c r="I2787" s="11"/>
      <c r="J2787" s="11"/>
      <c r="K2787" s="11"/>
      <c r="L2787" s="11"/>
      <c r="M2787" s="36"/>
    </row>
    <row r="2788" spans="7:13" ht="15.75" customHeight="1" x14ac:dyDescent="0.2">
      <c r="G2788" s="34"/>
      <c r="H2788" s="27"/>
      <c r="I2788" s="11"/>
      <c r="J2788" s="11"/>
      <c r="K2788" s="11"/>
      <c r="L2788" s="11"/>
      <c r="M2788" s="36"/>
    </row>
    <row r="2789" spans="7:13" ht="15.75" customHeight="1" x14ac:dyDescent="0.2">
      <c r="G2789" s="34"/>
      <c r="H2789" s="27"/>
      <c r="I2789" s="11"/>
      <c r="J2789" s="11"/>
      <c r="K2789" s="11"/>
      <c r="L2789" s="11"/>
      <c r="M2789" s="36"/>
    </row>
    <row r="2790" spans="7:13" ht="15.75" customHeight="1" x14ac:dyDescent="0.2">
      <c r="G2790" s="34"/>
      <c r="H2790" s="27"/>
      <c r="I2790" s="11"/>
      <c r="J2790" s="11"/>
      <c r="K2790" s="11"/>
      <c r="L2790" s="11"/>
      <c r="M2790" s="36"/>
    </row>
    <row r="2791" spans="7:13" ht="15.75" customHeight="1" x14ac:dyDescent="0.2">
      <c r="G2791" s="34"/>
      <c r="H2791" s="27"/>
      <c r="I2791" s="11"/>
      <c r="J2791" s="11"/>
      <c r="K2791" s="11"/>
      <c r="L2791" s="11"/>
      <c r="M2791" s="36"/>
    </row>
    <row r="2792" spans="7:13" ht="15.75" customHeight="1" x14ac:dyDescent="0.2">
      <c r="G2792" s="34"/>
      <c r="H2792" s="27"/>
      <c r="I2792" s="11"/>
      <c r="J2792" s="11"/>
      <c r="K2792" s="11"/>
      <c r="L2792" s="11"/>
      <c r="M2792" s="36"/>
    </row>
    <row r="2793" spans="7:13" ht="15.75" customHeight="1" x14ac:dyDescent="0.2">
      <c r="G2793" s="34"/>
      <c r="H2793" s="27"/>
      <c r="I2793" s="11"/>
      <c r="J2793" s="11"/>
      <c r="K2793" s="11"/>
      <c r="L2793" s="11"/>
      <c r="M2793" s="36"/>
    </row>
    <row r="2794" spans="7:13" ht="15.75" customHeight="1" x14ac:dyDescent="0.2">
      <c r="G2794" s="34"/>
      <c r="H2794" s="27"/>
      <c r="I2794" s="11"/>
      <c r="J2794" s="11"/>
      <c r="K2794" s="11"/>
      <c r="L2794" s="11"/>
      <c r="M2794" s="36"/>
    </row>
    <row r="2795" spans="7:13" ht="15.75" customHeight="1" x14ac:dyDescent="0.2">
      <c r="G2795" s="34"/>
      <c r="H2795" s="27"/>
      <c r="I2795" s="11"/>
      <c r="J2795" s="11"/>
      <c r="K2795" s="11"/>
      <c r="L2795" s="11"/>
      <c r="M2795" s="36"/>
    </row>
    <row r="2796" spans="7:13" ht="15.75" customHeight="1" x14ac:dyDescent="0.2">
      <c r="G2796" s="34"/>
      <c r="H2796" s="27"/>
      <c r="I2796" s="11"/>
      <c r="J2796" s="11"/>
      <c r="K2796" s="11"/>
      <c r="L2796" s="11"/>
      <c r="M2796" s="36"/>
    </row>
    <row r="2797" spans="7:13" ht="15.75" customHeight="1" x14ac:dyDescent="0.2">
      <c r="G2797" s="34"/>
      <c r="H2797" s="27"/>
      <c r="I2797" s="11"/>
      <c r="J2797" s="11"/>
      <c r="K2797" s="11"/>
      <c r="L2797" s="11"/>
      <c r="M2797" s="36"/>
    </row>
    <row r="2798" spans="7:13" ht="15.75" customHeight="1" x14ac:dyDescent="0.2">
      <c r="G2798" s="34"/>
      <c r="H2798" s="27"/>
      <c r="I2798" s="11"/>
      <c r="J2798" s="11"/>
      <c r="K2798" s="11"/>
      <c r="L2798" s="11"/>
      <c r="M2798" s="36"/>
    </row>
    <row r="2799" spans="7:13" ht="15.75" customHeight="1" x14ac:dyDescent="0.2">
      <c r="G2799" s="34"/>
      <c r="H2799" s="27"/>
      <c r="I2799" s="11"/>
      <c r="J2799" s="11"/>
      <c r="K2799" s="11"/>
      <c r="L2799" s="11"/>
      <c r="M2799" s="36"/>
    </row>
    <row r="2800" spans="7:13" ht="15.75" customHeight="1" x14ac:dyDescent="0.2">
      <c r="G2800" s="34"/>
      <c r="H2800" s="27"/>
      <c r="I2800" s="11"/>
      <c r="J2800" s="11"/>
      <c r="K2800" s="11"/>
      <c r="L2800" s="11"/>
      <c r="M2800" s="36"/>
    </row>
    <row r="2801" spans="7:13" ht="15.75" customHeight="1" x14ac:dyDescent="0.2">
      <c r="G2801" s="34"/>
      <c r="H2801" s="27"/>
      <c r="I2801" s="11"/>
      <c r="J2801" s="11"/>
      <c r="K2801" s="11"/>
      <c r="L2801" s="11"/>
      <c r="M2801" s="36"/>
    </row>
    <row r="2802" spans="7:13" ht="15.75" customHeight="1" x14ac:dyDescent="0.2">
      <c r="G2802" s="34"/>
      <c r="H2802" s="27"/>
      <c r="I2802" s="11"/>
      <c r="J2802" s="11"/>
      <c r="K2802" s="11"/>
      <c r="L2802" s="11"/>
      <c r="M2802" s="36"/>
    </row>
    <row r="2803" spans="7:13" ht="15.75" customHeight="1" x14ac:dyDescent="0.2">
      <c r="G2803" s="34"/>
      <c r="H2803" s="27"/>
      <c r="I2803" s="11"/>
      <c r="J2803" s="11"/>
      <c r="K2803" s="11"/>
      <c r="L2803" s="11"/>
      <c r="M2803" s="36"/>
    </row>
    <row r="2804" spans="7:13" ht="15.75" customHeight="1" x14ac:dyDescent="0.2">
      <c r="G2804" s="34"/>
      <c r="H2804" s="27"/>
      <c r="I2804" s="11"/>
      <c r="J2804" s="11"/>
      <c r="K2804" s="11"/>
      <c r="L2804" s="11"/>
      <c r="M2804" s="36"/>
    </row>
    <row r="2805" spans="7:13" ht="15.75" customHeight="1" x14ac:dyDescent="0.2">
      <c r="G2805" s="34"/>
      <c r="H2805" s="27"/>
      <c r="I2805" s="11"/>
      <c r="J2805" s="11"/>
      <c r="K2805" s="11"/>
      <c r="L2805" s="11"/>
      <c r="M2805" s="36"/>
    </row>
    <row r="2806" spans="7:13" ht="15.75" customHeight="1" x14ac:dyDescent="0.2">
      <c r="G2806" s="34"/>
      <c r="H2806" s="27"/>
      <c r="I2806" s="11"/>
      <c r="J2806" s="11"/>
      <c r="K2806" s="11"/>
      <c r="L2806" s="11"/>
      <c r="M2806" s="36"/>
    </row>
    <row r="2807" spans="7:13" ht="15.75" customHeight="1" x14ac:dyDescent="0.2">
      <c r="G2807" s="34"/>
      <c r="H2807" s="27"/>
      <c r="I2807" s="11"/>
      <c r="J2807" s="11"/>
      <c r="K2807" s="11"/>
      <c r="L2807" s="11"/>
      <c r="M2807" s="36"/>
    </row>
    <row r="2808" spans="7:13" ht="15.75" customHeight="1" x14ac:dyDescent="0.2">
      <c r="G2808" s="34"/>
      <c r="H2808" s="27"/>
      <c r="I2808" s="11"/>
      <c r="J2808" s="11"/>
      <c r="K2808" s="11"/>
      <c r="L2808" s="11"/>
      <c r="M2808" s="36"/>
    </row>
    <row r="2809" spans="7:13" ht="15.75" customHeight="1" x14ac:dyDescent="0.2">
      <c r="G2809" s="34"/>
      <c r="H2809" s="27"/>
      <c r="I2809" s="11"/>
      <c r="J2809" s="11"/>
      <c r="K2809" s="11"/>
      <c r="L2809" s="11"/>
      <c r="M2809" s="36"/>
    </row>
    <row r="2810" spans="7:13" ht="15.75" customHeight="1" x14ac:dyDescent="0.2">
      <c r="G2810" s="34"/>
      <c r="H2810" s="27"/>
      <c r="I2810" s="11"/>
      <c r="J2810" s="11"/>
      <c r="K2810" s="11"/>
      <c r="L2810" s="11"/>
      <c r="M2810" s="36"/>
    </row>
    <row r="2811" spans="7:13" ht="15.75" customHeight="1" x14ac:dyDescent="0.2">
      <c r="G2811" s="34"/>
      <c r="H2811" s="27"/>
      <c r="I2811" s="11"/>
      <c r="J2811" s="11"/>
      <c r="K2811" s="11"/>
      <c r="L2811" s="11"/>
      <c r="M2811" s="36"/>
    </row>
    <row r="2812" spans="7:13" ht="15.75" customHeight="1" x14ac:dyDescent="0.2">
      <c r="G2812" s="34"/>
      <c r="H2812" s="27"/>
      <c r="I2812" s="11"/>
      <c r="J2812" s="11"/>
      <c r="K2812" s="11"/>
      <c r="L2812" s="11"/>
      <c r="M2812" s="36"/>
    </row>
    <row r="2813" spans="7:13" ht="15.75" customHeight="1" x14ac:dyDescent="0.2">
      <c r="G2813" s="34"/>
      <c r="H2813" s="27"/>
      <c r="I2813" s="11"/>
      <c r="J2813" s="11"/>
      <c r="K2813" s="11"/>
      <c r="L2813" s="11"/>
      <c r="M2813" s="36"/>
    </row>
    <row r="2814" spans="7:13" ht="15.75" customHeight="1" x14ac:dyDescent="0.2">
      <c r="G2814" s="34"/>
      <c r="H2814" s="27"/>
      <c r="I2814" s="11"/>
      <c r="J2814" s="11"/>
      <c r="K2814" s="11"/>
      <c r="L2814" s="11"/>
      <c r="M2814" s="36"/>
    </row>
    <row r="2815" spans="7:13" ht="15.75" customHeight="1" x14ac:dyDescent="0.2">
      <c r="G2815" s="34"/>
      <c r="H2815" s="27"/>
      <c r="I2815" s="11"/>
      <c r="J2815" s="11"/>
      <c r="K2815" s="11"/>
      <c r="L2815" s="11"/>
      <c r="M2815" s="36"/>
    </row>
    <row r="2816" spans="7:13" ht="15.75" customHeight="1" x14ac:dyDescent="0.2">
      <c r="G2816" s="34"/>
      <c r="H2816" s="27"/>
      <c r="I2816" s="11"/>
      <c r="J2816" s="11"/>
      <c r="K2816" s="11"/>
      <c r="L2816" s="11"/>
      <c r="M2816" s="36"/>
    </row>
    <row r="2817" spans="7:13" ht="15.75" customHeight="1" x14ac:dyDescent="0.2">
      <c r="G2817" s="34"/>
      <c r="H2817" s="27"/>
      <c r="I2817" s="11"/>
      <c r="J2817" s="11"/>
      <c r="K2817" s="11"/>
      <c r="L2817" s="11"/>
      <c r="M2817" s="36"/>
    </row>
    <row r="2818" spans="7:13" ht="15.75" customHeight="1" x14ac:dyDescent="0.2">
      <c r="G2818" s="34"/>
      <c r="H2818" s="27"/>
      <c r="I2818" s="11"/>
      <c r="J2818" s="11"/>
      <c r="K2818" s="11"/>
      <c r="L2818" s="11"/>
      <c r="M2818" s="36"/>
    </row>
    <row r="2819" spans="7:13" ht="15.75" customHeight="1" x14ac:dyDescent="0.2">
      <c r="G2819" s="34"/>
      <c r="H2819" s="27"/>
      <c r="I2819" s="11"/>
      <c r="J2819" s="11"/>
      <c r="K2819" s="11"/>
      <c r="L2819" s="11"/>
      <c r="M2819" s="36"/>
    </row>
    <row r="2820" spans="7:13" ht="15.75" customHeight="1" x14ac:dyDescent="0.2">
      <c r="G2820" s="34"/>
      <c r="H2820" s="27"/>
      <c r="I2820" s="11"/>
      <c r="J2820" s="11"/>
      <c r="K2820" s="11"/>
      <c r="L2820" s="11"/>
      <c r="M2820" s="36"/>
    </row>
    <row r="2821" spans="7:13" ht="15.75" customHeight="1" x14ac:dyDescent="0.2">
      <c r="G2821" s="34"/>
      <c r="H2821" s="27"/>
      <c r="I2821" s="11"/>
      <c r="J2821" s="11"/>
      <c r="K2821" s="11"/>
      <c r="L2821" s="11"/>
      <c r="M2821" s="36"/>
    </row>
    <row r="2822" spans="7:13" ht="15.75" customHeight="1" x14ac:dyDescent="0.2">
      <c r="G2822" s="34"/>
      <c r="H2822" s="27"/>
      <c r="I2822" s="11"/>
      <c r="J2822" s="11"/>
      <c r="K2822" s="11"/>
      <c r="L2822" s="11"/>
      <c r="M2822" s="36"/>
    </row>
    <row r="2823" spans="7:13" ht="15.75" customHeight="1" x14ac:dyDescent="0.2">
      <c r="G2823" s="34"/>
      <c r="H2823" s="27"/>
      <c r="I2823" s="11"/>
      <c r="J2823" s="11"/>
      <c r="K2823" s="11"/>
      <c r="L2823" s="11"/>
      <c r="M2823" s="36"/>
    </row>
    <row r="2824" spans="7:13" ht="15.75" customHeight="1" x14ac:dyDescent="0.2">
      <c r="G2824" s="34"/>
      <c r="H2824" s="27"/>
      <c r="I2824" s="11"/>
      <c r="J2824" s="11"/>
      <c r="K2824" s="11"/>
      <c r="L2824" s="11"/>
      <c r="M2824" s="36"/>
    </row>
    <row r="2825" spans="7:13" ht="15.75" customHeight="1" x14ac:dyDescent="0.2">
      <c r="G2825" s="34"/>
      <c r="H2825" s="27"/>
      <c r="I2825" s="11"/>
      <c r="J2825" s="11"/>
      <c r="K2825" s="11"/>
      <c r="L2825" s="11"/>
      <c r="M2825" s="36"/>
    </row>
    <row r="2826" spans="7:13" ht="15.75" customHeight="1" x14ac:dyDescent="0.2">
      <c r="G2826" s="34"/>
      <c r="H2826" s="27"/>
      <c r="I2826" s="11"/>
      <c r="J2826" s="11"/>
      <c r="K2826" s="11"/>
      <c r="L2826" s="11"/>
      <c r="M2826" s="36"/>
    </row>
    <row r="2827" spans="7:13" ht="15.75" customHeight="1" x14ac:dyDescent="0.2">
      <c r="G2827" s="34"/>
      <c r="H2827" s="27"/>
      <c r="I2827" s="11"/>
      <c r="J2827" s="11"/>
      <c r="K2827" s="11"/>
      <c r="L2827" s="11"/>
      <c r="M2827" s="36"/>
    </row>
    <row r="2828" spans="7:13" ht="15.75" customHeight="1" x14ac:dyDescent="0.2">
      <c r="G2828" s="34"/>
      <c r="H2828" s="27"/>
      <c r="I2828" s="11"/>
      <c r="J2828" s="11"/>
      <c r="K2828" s="11"/>
      <c r="L2828" s="11"/>
      <c r="M2828" s="36"/>
    </row>
    <row r="2829" spans="7:13" ht="15.75" customHeight="1" x14ac:dyDescent="0.2">
      <c r="G2829" s="34"/>
      <c r="H2829" s="27"/>
      <c r="I2829" s="11"/>
      <c r="J2829" s="11"/>
      <c r="K2829" s="11"/>
      <c r="L2829" s="11"/>
      <c r="M2829" s="36"/>
    </row>
    <row r="2830" spans="7:13" ht="15.75" customHeight="1" x14ac:dyDescent="0.2">
      <c r="G2830" s="34"/>
      <c r="H2830" s="27"/>
      <c r="I2830" s="11"/>
      <c r="J2830" s="11"/>
      <c r="K2830" s="11"/>
      <c r="L2830" s="11"/>
      <c r="M2830" s="36"/>
    </row>
    <row r="2831" spans="7:13" ht="15.75" customHeight="1" x14ac:dyDescent="0.2">
      <c r="G2831" s="34"/>
      <c r="H2831" s="27"/>
      <c r="I2831" s="11"/>
      <c r="J2831" s="11"/>
      <c r="K2831" s="11"/>
      <c r="L2831" s="11"/>
      <c r="M2831" s="36"/>
    </row>
    <row r="2832" spans="7:13" ht="15.75" customHeight="1" x14ac:dyDescent="0.2">
      <c r="G2832" s="34"/>
      <c r="H2832" s="27"/>
      <c r="I2832" s="11"/>
      <c r="J2832" s="11"/>
      <c r="K2832" s="11"/>
      <c r="L2832" s="11"/>
      <c r="M2832" s="36"/>
    </row>
    <row r="2833" spans="7:13" ht="15.75" customHeight="1" x14ac:dyDescent="0.2">
      <c r="G2833" s="34"/>
      <c r="H2833" s="27"/>
      <c r="I2833" s="11"/>
      <c r="J2833" s="11"/>
      <c r="K2833" s="11"/>
      <c r="L2833" s="11"/>
      <c r="M2833" s="36"/>
    </row>
    <row r="2834" spans="7:13" ht="15.75" customHeight="1" x14ac:dyDescent="0.2">
      <c r="G2834" s="34"/>
      <c r="H2834" s="27"/>
      <c r="I2834" s="11"/>
      <c r="J2834" s="11"/>
      <c r="K2834" s="11"/>
      <c r="L2834" s="11"/>
      <c r="M2834" s="36"/>
    </row>
    <row r="2835" spans="7:13" ht="15.75" customHeight="1" x14ac:dyDescent="0.2">
      <c r="G2835" s="34"/>
      <c r="H2835" s="27"/>
      <c r="I2835" s="11"/>
      <c r="J2835" s="11"/>
      <c r="K2835" s="11"/>
      <c r="L2835" s="11"/>
      <c r="M2835" s="36"/>
    </row>
    <row r="2836" spans="7:13" ht="15.75" customHeight="1" x14ac:dyDescent="0.2">
      <c r="G2836" s="34"/>
      <c r="H2836" s="27"/>
      <c r="I2836" s="11"/>
      <c r="J2836" s="11"/>
      <c r="K2836" s="11"/>
      <c r="L2836" s="11"/>
      <c r="M2836" s="36"/>
    </row>
    <row r="2837" spans="7:13" ht="15.75" customHeight="1" x14ac:dyDescent="0.2">
      <c r="G2837" s="34"/>
      <c r="H2837" s="27"/>
      <c r="I2837" s="11"/>
      <c r="J2837" s="11"/>
      <c r="K2837" s="11"/>
      <c r="L2837" s="11"/>
      <c r="M2837" s="36"/>
    </row>
    <row r="2838" spans="7:13" ht="15.75" customHeight="1" x14ac:dyDescent="0.2">
      <c r="G2838" s="34"/>
      <c r="H2838" s="27"/>
      <c r="I2838" s="11"/>
      <c r="J2838" s="11"/>
      <c r="K2838" s="11"/>
      <c r="L2838" s="11"/>
      <c r="M2838" s="36"/>
    </row>
    <row r="2839" spans="7:13" ht="15.75" customHeight="1" x14ac:dyDescent="0.2">
      <c r="G2839" s="34"/>
      <c r="H2839" s="27"/>
      <c r="I2839" s="11"/>
      <c r="J2839" s="11"/>
      <c r="K2839" s="11"/>
      <c r="L2839" s="11"/>
      <c r="M2839" s="36"/>
    </row>
    <row r="2840" spans="7:13" ht="15.75" customHeight="1" x14ac:dyDescent="0.2">
      <c r="G2840" s="34"/>
      <c r="H2840" s="27"/>
      <c r="I2840" s="11"/>
      <c r="J2840" s="11"/>
      <c r="K2840" s="11"/>
      <c r="L2840" s="11"/>
      <c r="M2840" s="36"/>
    </row>
    <row r="2841" spans="7:13" ht="15.75" customHeight="1" x14ac:dyDescent="0.2">
      <c r="G2841" s="34"/>
      <c r="H2841" s="27"/>
      <c r="I2841" s="11"/>
      <c r="J2841" s="11"/>
      <c r="K2841" s="11"/>
      <c r="L2841" s="11"/>
      <c r="M2841" s="36"/>
    </row>
    <row r="2842" spans="7:13" ht="15.75" customHeight="1" x14ac:dyDescent="0.2">
      <c r="G2842" s="34"/>
      <c r="H2842" s="27"/>
      <c r="I2842" s="11"/>
      <c r="J2842" s="11"/>
      <c r="K2842" s="11"/>
      <c r="L2842" s="11"/>
      <c r="M2842" s="36"/>
    </row>
    <row r="2843" spans="7:13" ht="15.75" customHeight="1" x14ac:dyDescent="0.2">
      <c r="G2843" s="34"/>
      <c r="H2843" s="27"/>
      <c r="I2843" s="11"/>
      <c r="J2843" s="11"/>
      <c r="K2843" s="11"/>
      <c r="L2843" s="11"/>
      <c r="M2843" s="36"/>
    </row>
    <row r="2844" spans="7:13" ht="15.75" customHeight="1" x14ac:dyDescent="0.2">
      <c r="G2844" s="34"/>
      <c r="H2844" s="27"/>
      <c r="I2844" s="11"/>
      <c r="J2844" s="11"/>
      <c r="K2844" s="11"/>
      <c r="L2844" s="11"/>
      <c r="M2844" s="36"/>
    </row>
    <row r="2845" spans="7:13" ht="15.75" customHeight="1" x14ac:dyDescent="0.2">
      <c r="G2845" s="34"/>
      <c r="H2845" s="27"/>
      <c r="I2845" s="11"/>
      <c r="J2845" s="11"/>
      <c r="K2845" s="11"/>
      <c r="L2845" s="11"/>
      <c r="M2845" s="36"/>
    </row>
    <row r="2846" spans="7:13" ht="15.75" customHeight="1" x14ac:dyDescent="0.2">
      <c r="G2846" s="34"/>
      <c r="H2846" s="27"/>
      <c r="I2846" s="11"/>
      <c r="J2846" s="11"/>
      <c r="K2846" s="11"/>
      <c r="L2846" s="11"/>
      <c r="M2846" s="36"/>
    </row>
    <row r="2847" spans="7:13" ht="15.75" customHeight="1" x14ac:dyDescent="0.2">
      <c r="G2847" s="34"/>
      <c r="H2847" s="27"/>
      <c r="I2847" s="11"/>
      <c r="J2847" s="11"/>
      <c r="K2847" s="11"/>
      <c r="L2847" s="11"/>
      <c r="M2847" s="36"/>
    </row>
    <row r="2848" spans="7:13" ht="15.75" customHeight="1" x14ac:dyDescent="0.2">
      <c r="G2848" s="34"/>
      <c r="H2848" s="27"/>
      <c r="I2848" s="11"/>
      <c r="J2848" s="11"/>
      <c r="K2848" s="11"/>
      <c r="L2848" s="11"/>
      <c r="M2848" s="36"/>
    </row>
    <row r="2849" spans="7:13" ht="15.75" customHeight="1" x14ac:dyDescent="0.2">
      <c r="G2849" s="34"/>
      <c r="H2849" s="27"/>
      <c r="I2849" s="11"/>
      <c r="J2849" s="11"/>
      <c r="K2849" s="11"/>
      <c r="L2849" s="11"/>
      <c r="M2849" s="36"/>
    </row>
    <row r="2850" spans="7:13" ht="15.75" customHeight="1" x14ac:dyDescent="0.2">
      <c r="G2850" s="34"/>
      <c r="H2850" s="27"/>
      <c r="I2850" s="11"/>
      <c r="J2850" s="11"/>
      <c r="K2850" s="11"/>
      <c r="L2850" s="11"/>
      <c r="M2850" s="36"/>
    </row>
    <row r="2851" spans="7:13" ht="15.75" customHeight="1" x14ac:dyDescent="0.2">
      <c r="G2851" s="34"/>
      <c r="H2851" s="27"/>
      <c r="I2851" s="11"/>
      <c r="J2851" s="11"/>
      <c r="K2851" s="11"/>
      <c r="L2851" s="11"/>
      <c r="M2851" s="36"/>
    </row>
    <row r="2852" spans="7:13" ht="15.75" customHeight="1" x14ac:dyDescent="0.2">
      <c r="G2852" s="34"/>
      <c r="H2852" s="27"/>
      <c r="I2852" s="11"/>
      <c r="J2852" s="11"/>
      <c r="K2852" s="11"/>
      <c r="L2852" s="11"/>
      <c r="M2852" s="36"/>
    </row>
    <row r="2853" spans="7:13" ht="15.75" customHeight="1" x14ac:dyDescent="0.2">
      <c r="G2853" s="34"/>
      <c r="H2853" s="27"/>
      <c r="I2853" s="11"/>
      <c r="J2853" s="11"/>
      <c r="K2853" s="11"/>
      <c r="L2853" s="11"/>
      <c r="M2853" s="36"/>
    </row>
    <row r="2854" spans="7:13" ht="15.75" customHeight="1" x14ac:dyDescent="0.2">
      <c r="G2854" s="34"/>
      <c r="H2854" s="27"/>
      <c r="I2854" s="11"/>
      <c r="J2854" s="11"/>
      <c r="K2854" s="11"/>
      <c r="L2854" s="11"/>
      <c r="M2854" s="36"/>
    </row>
    <row r="2855" spans="7:13" ht="15.75" customHeight="1" x14ac:dyDescent="0.2">
      <c r="G2855" s="34"/>
      <c r="H2855" s="27"/>
      <c r="I2855" s="11"/>
      <c r="J2855" s="11"/>
      <c r="K2855" s="11"/>
      <c r="L2855" s="11"/>
      <c r="M2855" s="36"/>
    </row>
    <row r="2856" spans="7:13" ht="15.75" customHeight="1" x14ac:dyDescent="0.2">
      <c r="G2856" s="34"/>
      <c r="H2856" s="27"/>
      <c r="I2856" s="11"/>
      <c r="J2856" s="11"/>
      <c r="K2856" s="11"/>
      <c r="L2856" s="11"/>
      <c r="M2856" s="36"/>
    </row>
    <row r="2857" spans="7:13" ht="15.75" customHeight="1" x14ac:dyDescent="0.2">
      <c r="G2857" s="34"/>
      <c r="H2857" s="27"/>
      <c r="I2857" s="11"/>
      <c r="J2857" s="11"/>
      <c r="K2857" s="11"/>
      <c r="L2857" s="11"/>
      <c r="M2857" s="36"/>
    </row>
    <row r="2858" spans="7:13" ht="15.75" customHeight="1" x14ac:dyDescent="0.2">
      <c r="G2858" s="34"/>
      <c r="H2858" s="27"/>
      <c r="I2858" s="11"/>
      <c r="J2858" s="11"/>
      <c r="K2858" s="11"/>
      <c r="L2858" s="11"/>
      <c r="M2858" s="36"/>
    </row>
    <row r="2859" spans="7:13" ht="15.75" customHeight="1" x14ac:dyDescent="0.2">
      <c r="G2859" s="34"/>
      <c r="H2859" s="27"/>
      <c r="I2859" s="11"/>
      <c r="J2859" s="11"/>
      <c r="K2859" s="11"/>
      <c r="L2859" s="11"/>
      <c r="M2859" s="36"/>
    </row>
    <row r="2860" spans="7:13" ht="15.75" customHeight="1" x14ac:dyDescent="0.2">
      <c r="G2860" s="34"/>
      <c r="H2860" s="27"/>
      <c r="I2860" s="11"/>
      <c r="J2860" s="11"/>
      <c r="K2860" s="11"/>
      <c r="L2860" s="11"/>
      <c r="M2860" s="36"/>
    </row>
    <row r="2861" spans="7:13" ht="15.75" customHeight="1" x14ac:dyDescent="0.2">
      <c r="G2861" s="34"/>
      <c r="H2861" s="27"/>
      <c r="I2861" s="11"/>
      <c r="J2861" s="11"/>
      <c r="K2861" s="11"/>
      <c r="L2861" s="11"/>
      <c r="M2861" s="36"/>
    </row>
    <row r="2862" spans="7:13" ht="15.75" customHeight="1" x14ac:dyDescent="0.2">
      <c r="G2862" s="34"/>
      <c r="H2862" s="27"/>
      <c r="I2862" s="11"/>
      <c r="J2862" s="11"/>
      <c r="K2862" s="11"/>
      <c r="L2862" s="11"/>
      <c r="M2862" s="36"/>
    </row>
    <row r="2863" spans="7:13" ht="15.75" customHeight="1" x14ac:dyDescent="0.2">
      <c r="G2863" s="34"/>
      <c r="H2863" s="27"/>
      <c r="I2863" s="11"/>
      <c r="J2863" s="11"/>
      <c r="K2863" s="11"/>
      <c r="L2863" s="11"/>
      <c r="M2863" s="36"/>
    </row>
    <row r="2864" spans="7:13" ht="15.75" customHeight="1" x14ac:dyDescent="0.2">
      <c r="G2864" s="34"/>
      <c r="H2864" s="27"/>
      <c r="I2864" s="11"/>
      <c r="J2864" s="11"/>
      <c r="K2864" s="11"/>
      <c r="L2864" s="11"/>
      <c r="M2864" s="36"/>
    </row>
    <row r="2865" spans="7:13" ht="15.75" customHeight="1" x14ac:dyDescent="0.2">
      <c r="G2865" s="34"/>
      <c r="H2865" s="27"/>
      <c r="I2865" s="11"/>
      <c r="J2865" s="11"/>
      <c r="K2865" s="11"/>
      <c r="L2865" s="11"/>
      <c r="M2865" s="36"/>
    </row>
    <row r="2866" spans="7:13" ht="15.75" customHeight="1" x14ac:dyDescent="0.2">
      <c r="G2866" s="34"/>
      <c r="H2866" s="27"/>
      <c r="I2866" s="11"/>
      <c r="J2866" s="11"/>
      <c r="K2866" s="11"/>
      <c r="L2866" s="11"/>
      <c r="M2866" s="36"/>
    </row>
    <row r="2867" spans="7:13" ht="15.75" customHeight="1" x14ac:dyDescent="0.2">
      <c r="G2867" s="34"/>
      <c r="H2867" s="27"/>
      <c r="I2867" s="11"/>
      <c r="J2867" s="11"/>
      <c r="K2867" s="11"/>
      <c r="L2867" s="11"/>
      <c r="M2867" s="36"/>
    </row>
    <row r="2868" spans="7:13" ht="15.75" customHeight="1" x14ac:dyDescent="0.2">
      <c r="G2868" s="34"/>
      <c r="H2868" s="27"/>
      <c r="I2868" s="11"/>
      <c r="J2868" s="11"/>
      <c r="K2868" s="11"/>
      <c r="L2868" s="11"/>
      <c r="M2868" s="36"/>
    </row>
    <row r="2869" spans="7:13" ht="15.75" customHeight="1" x14ac:dyDescent="0.2">
      <c r="G2869" s="34"/>
      <c r="H2869" s="27"/>
      <c r="I2869" s="11"/>
      <c r="J2869" s="11"/>
      <c r="K2869" s="11"/>
      <c r="L2869" s="11"/>
      <c r="M2869" s="36"/>
    </row>
    <row r="2870" spans="7:13" ht="15.75" customHeight="1" x14ac:dyDescent="0.2">
      <c r="G2870" s="34"/>
      <c r="H2870" s="27"/>
      <c r="I2870" s="11"/>
      <c r="J2870" s="11"/>
      <c r="K2870" s="11"/>
      <c r="L2870" s="11"/>
      <c r="M2870" s="36"/>
    </row>
    <row r="2871" spans="7:13" ht="15.75" customHeight="1" x14ac:dyDescent="0.2">
      <c r="G2871" s="34"/>
      <c r="H2871" s="27"/>
      <c r="I2871" s="11"/>
      <c r="J2871" s="11"/>
      <c r="K2871" s="11"/>
      <c r="L2871" s="11"/>
      <c r="M2871" s="36"/>
    </row>
    <row r="2872" spans="7:13" ht="15.75" customHeight="1" x14ac:dyDescent="0.2">
      <c r="G2872" s="34"/>
      <c r="H2872" s="27"/>
      <c r="I2872" s="11"/>
      <c r="J2872" s="11"/>
      <c r="K2872" s="11"/>
      <c r="L2872" s="11"/>
      <c r="M2872" s="36"/>
    </row>
    <row r="2873" spans="7:13" ht="15.75" customHeight="1" x14ac:dyDescent="0.2">
      <c r="G2873" s="34"/>
      <c r="H2873" s="27"/>
      <c r="I2873" s="11"/>
      <c r="J2873" s="11"/>
      <c r="K2873" s="11"/>
      <c r="L2873" s="11"/>
      <c r="M2873" s="36"/>
    </row>
    <row r="2874" spans="7:13" ht="15.75" customHeight="1" x14ac:dyDescent="0.2">
      <c r="G2874" s="34"/>
      <c r="H2874" s="27"/>
      <c r="I2874" s="11"/>
      <c r="J2874" s="11"/>
      <c r="K2874" s="11"/>
      <c r="L2874" s="11"/>
      <c r="M2874" s="36"/>
    </row>
    <row r="2875" spans="7:13" ht="15.75" customHeight="1" x14ac:dyDescent="0.2">
      <c r="G2875" s="34"/>
      <c r="H2875" s="27"/>
      <c r="I2875" s="11"/>
      <c r="J2875" s="11"/>
      <c r="K2875" s="11"/>
      <c r="L2875" s="11"/>
      <c r="M2875" s="36"/>
    </row>
    <row r="2876" spans="7:13" ht="15.75" customHeight="1" x14ac:dyDescent="0.2">
      <c r="G2876" s="34"/>
      <c r="H2876" s="27"/>
      <c r="I2876" s="11"/>
      <c r="J2876" s="11"/>
      <c r="K2876" s="11"/>
      <c r="L2876" s="11"/>
      <c r="M2876" s="36"/>
    </row>
    <row r="2877" spans="7:13" ht="15.75" customHeight="1" x14ac:dyDescent="0.2">
      <c r="G2877" s="34"/>
      <c r="H2877" s="27"/>
      <c r="I2877" s="11"/>
      <c r="J2877" s="11"/>
      <c r="K2877" s="11"/>
      <c r="L2877" s="11"/>
      <c r="M2877" s="36"/>
    </row>
    <row r="2878" spans="7:13" ht="15.75" customHeight="1" x14ac:dyDescent="0.2">
      <c r="G2878" s="34"/>
      <c r="H2878" s="27"/>
      <c r="I2878" s="11"/>
      <c r="J2878" s="11"/>
      <c r="K2878" s="11"/>
      <c r="L2878" s="11"/>
      <c r="M2878" s="36"/>
    </row>
    <row r="2879" spans="7:13" ht="15.75" customHeight="1" x14ac:dyDescent="0.2">
      <c r="G2879" s="34"/>
      <c r="H2879" s="27"/>
      <c r="I2879" s="11"/>
      <c r="J2879" s="11"/>
      <c r="K2879" s="11"/>
      <c r="L2879" s="11"/>
      <c r="M2879" s="36"/>
    </row>
    <row r="2880" spans="7:13" ht="15.75" customHeight="1" x14ac:dyDescent="0.2">
      <c r="G2880" s="34"/>
      <c r="H2880" s="27"/>
      <c r="I2880" s="11"/>
      <c r="J2880" s="11"/>
      <c r="K2880" s="11"/>
      <c r="L2880" s="11"/>
      <c r="M2880" s="36"/>
    </row>
    <row r="2881" spans="7:13" ht="15.75" customHeight="1" x14ac:dyDescent="0.2">
      <c r="G2881" s="34"/>
      <c r="H2881" s="27"/>
      <c r="I2881" s="11"/>
      <c r="J2881" s="11"/>
      <c r="K2881" s="11"/>
      <c r="L2881" s="11"/>
      <c r="M2881" s="36"/>
    </row>
    <row r="2882" spans="7:13" ht="15.75" customHeight="1" x14ac:dyDescent="0.2">
      <c r="G2882" s="34"/>
      <c r="H2882" s="27"/>
      <c r="I2882" s="11"/>
      <c r="J2882" s="11"/>
      <c r="K2882" s="11"/>
      <c r="L2882" s="11"/>
      <c r="M2882" s="36"/>
    </row>
    <row r="2883" spans="7:13" ht="15.75" customHeight="1" x14ac:dyDescent="0.2">
      <c r="G2883" s="34"/>
      <c r="H2883" s="27"/>
      <c r="I2883" s="11"/>
      <c r="J2883" s="11"/>
      <c r="K2883" s="11"/>
      <c r="L2883" s="11"/>
      <c r="M2883" s="36"/>
    </row>
    <row r="2884" spans="7:13" ht="15.75" customHeight="1" x14ac:dyDescent="0.2">
      <c r="G2884" s="34"/>
      <c r="H2884" s="27"/>
      <c r="I2884" s="11"/>
      <c r="J2884" s="11"/>
      <c r="K2884" s="11"/>
      <c r="L2884" s="11"/>
      <c r="M2884" s="36"/>
    </row>
    <row r="2885" spans="7:13" ht="15.75" customHeight="1" x14ac:dyDescent="0.2">
      <c r="G2885" s="34"/>
      <c r="H2885" s="27"/>
      <c r="I2885" s="11"/>
      <c r="J2885" s="11"/>
      <c r="K2885" s="11"/>
      <c r="L2885" s="11"/>
      <c r="M2885" s="36"/>
    </row>
    <row r="2886" spans="7:13" ht="15.75" customHeight="1" x14ac:dyDescent="0.2">
      <c r="G2886" s="34"/>
      <c r="H2886" s="27"/>
      <c r="I2886" s="11"/>
      <c r="J2886" s="11"/>
      <c r="K2886" s="11"/>
      <c r="L2886" s="11"/>
      <c r="M2886" s="36"/>
    </row>
    <row r="2887" spans="7:13" ht="15.75" customHeight="1" x14ac:dyDescent="0.2">
      <c r="G2887" s="34"/>
      <c r="H2887" s="27"/>
      <c r="I2887" s="11"/>
      <c r="J2887" s="11"/>
      <c r="K2887" s="11"/>
      <c r="L2887" s="11"/>
      <c r="M2887" s="36"/>
    </row>
    <row r="2888" spans="7:13" ht="15.75" customHeight="1" x14ac:dyDescent="0.2">
      <c r="G2888" s="34"/>
      <c r="H2888" s="27"/>
      <c r="I2888" s="11"/>
      <c r="J2888" s="11"/>
      <c r="K2888" s="11"/>
      <c r="L2888" s="11"/>
      <c r="M2888" s="36"/>
    </row>
    <row r="2889" spans="7:13" ht="15.75" customHeight="1" x14ac:dyDescent="0.2">
      <c r="G2889" s="34"/>
      <c r="H2889" s="27"/>
      <c r="I2889" s="11"/>
      <c r="J2889" s="11"/>
      <c r="K2889" s="11"/>
      <c r="L2889" s="11"/>
      <c r="M2889" s="36"/>
    </row>
    <row r="2890" spans="7:13" ht="15.75" customHeight="1" x14ac:dyDescent="0.2">
      <c r="G2890" s="34"/>
      <c r="H2890" s="27"/>
      <c r="I2890" s="11"/>
      <c r="J2890" s="11"/>
      <c r="K2890" s="11"/>
      <c r="L2890" s="11"/>
      <c r="M2890" s="36"/>
    </row>
    <row r="2891" spans="7:13" ht="15.75" customHeight="1" x14ac:dyDescent="0.2">
      <c r="G2891" s="34"/>
      <c r="H2891" s="27"/>
      <c r="I2891" s="11"/>
      <c r="J2891" s="11"/>
      <c r="K2891" s="11"/>
      <c r="L2891" s="11"/>
      <c r="M2891" s="36"/>
    </row>
    <row r="2892" spans="7:13" ht="15.75" customHeight="1" x14ac:dyDescent="0.2">
      <c r="G2892" s="34"/>
      <c r="H2892" s="27"/>
      <c r="I2892" s="11"/>
      <c r="J2892" s="11"/>
      <c r="K2892" s="11"/>
      <c r="L2892" s="11"/>
      <c r="M2892" s="36"/>
    </row>
    <row r="2893" spans="7:13" ht="15.75" customHeight="1" x14ac:dyDescent="0.2">
      <c r="G2893" s="34"/>
      <c r="H2893" s="27"/>
      <c r="I2893" s="11"/>
      <c r="J2893" s="11"/>
      <c r="K2893" s="11"/>
      <c r="L2893" s="11"/>
      <c r="M2893" s="36"/>
    </row>
    <row r="2894" spans="7:13" ht="15.75" customHeight="1" x14ac:dyDescent="0.2">
      <c r="G2894" s="34"/>
      <c r="H2894" s="27"/>
      <c r="I2894" s="11"/>
      <c r="J2894" s="11"/>
      <c r="K2894" s="11"/>
      <c r="L2894" s="11"/>
      <c r="M2894" s="36"/>
    </row>
    <row r="2895" spans="7:13" ht="15.75" customHeight="1" x14ac:dyDescent="0.2">
      <c r="G2895" s="34"/>
      <c r="H2895" s="27"/>
      <c r="I2895" s="11"/>
      <c r="J2895" s="11"/>
      <c r="K2895" s="11"/>
      <c r="L2895" s="11"/>
      <c r="M2895" s="36"/>
    </row>
    <row r="2896" spans="7:13" ht="15.75" customHeight="1" x14ac:dyDescent="0.2">
      <c r="G2896" s="34"/>
      <c r="H2896" s="27"/>
      <c r="I2896" s="11"/>
      <c r="J2896" s="11"/>
      <c r="K2896" s="11"/>
      <c r="L2896" s="11"/>
      <c r="M2896" s="36"/>
    </row>
    <row r="2897" spans="7:13" ht="15.75" customHeight="1" x14ac:dyDescent="0.2">
      <c r="G2897" s="34"/>
      <c r="H2897" s="27"/>
      <c r="I2897" s="11"/>
      <c r="J2897" s="11"/>
      <c r="K2897" s="11"/>
      <c r="L2897" s="11"/>
      <c r="M2897" s="36"/>
    </row>
    <row r="2898" spans="7:13" ht="15.75" customHeight="1" x14ac:dyDescent="0.2">
      <c r="G2898" s="34"/>
      <c r="H2898" s="27"/>
      <c r="I2898" s="11"/>
      <c r="J2898" s="11"/>
      <c r="K2898" s="11"/>
      <c r="L2898" s="11"/>
      <c r="M2898" s="36"/>
    </row>
    <row r="2899" spans="7:13" ht="15.75" customHeight="1" x14ac:dyDescent="0.2">
      <c r="G2899" s="34"/>
      <c r="H2899" s="27"/>
      <c r="I2899" s="11"/>
      <c r="J2899" s="11"/>
      <c r="K2899" s="11"/>
      <c r="L2899" s="11"/>
      <c r="M2899" s="36"/>
    </row>
    <row r="2900" spans="7:13" ht="15.75" customHeight="1" x14ac:dyDescent="0.2">
      <c r="G2900" s="34"/>
      <c r="H2900" s="27"/>
      <c r="I2900" s="11"/>
      <c r="J2900" s="11"/>
      <c r="K2900" s="11"/>
      <c r="L2900" s="11"/>
      <c r="M2900" s="36"/>
    </row>
    <row r="2901" spans="7:13" ht="15.75" customHeight="1" x14ac:dyDescent="0.2">
      <c r="G2901" s="34"/>
      <c r="H2901" s="27"/>
      <c r="I2901" s="11"/>
      <c r="J2901" s="11"/>
      <c r="K2901" s="11"/>
      <c r="L2901" s="11"/>
      <c r="M2901" s="36"/>
    </row>
    <row r="2902" spans="7:13" ht="15.75" customHeight="1" x14ac:dyDescent="0.2">
      <c r="G2902" s="34"/>
      <c r="H2902" s="27"/>
      <c r="I2902" s="11"/>
      <c r="J2902" s="11"/>
      <c r="K2902" s="11"/>
      <c r="L2902" s="11"/>
      <c r="M2902" s="36"/>
    </row>
    <row r="2903" spans="7:13" ht="15.75" customHeight="1" x14ac:dyDescent="0.2">
      <c r="G2903" s="34"/>
      <c r="H2903" s="27"/>
      <c r="I2903" s="11"/>
      <c r="J2903" s="11"/>
      <c r="K2903" s="11"/>
      <c r="L2903" s="11"/>
      <c r="M2903" s="36"/>
    </row>
    <row r="2904" spans="7:13" ht="15.75" customHeight="1" x14ac:dyDescent="0.2">
      <c r="G2904" s="34"/>
      <c r="H2904" s="27"/>
      <c r="I2904" s="11"/>
      <c r="J2904" s="11"/>
      <c r="K2904" s="11"/>
      <c r="L2904" s="11"/>
      <c r="M2904" s="36"/>
    </row>
    <row r="2905" spans="7:13" ht="15.75" customHeight="1" x14ac:dyDescent="0.2">
      <c r="G2905" s="34"/>
      <c r="H2905" s="27"/>
      <c r="I2905" s="11"/>
      <c r="J2905" s="11"/>
      <c r="K2905" s="11"/>
      <c r="L2905" s="11"/>
      <c r="M2905" s="36"/>
    </row>
    <row r="2906" spans="7:13" ht="15.75" customHeight="1" x14ac:dyDescent="0.2">
      <c r="G2906" s="34"/>
      <c r="H2906" s="27"/>
      <c r="I2906" s="11"/>
      <c r="J2906" s="11"/>
      <c r="K2906" s="11"/>
      <c r="L2906" s="11"/>
      <c r="M2906" s="36"/>
    </row>
    <row r="2907" spans="7:13" ht="15.75" customHeight="1" x14ac:dyDescent="0.2">
      <c r="G2907" s="34"/>
      <c r="H2907" s="27"/>
      <c r="I2907" s="11"/>
      <c r="J2907" s="11"/>
      <c r="K2907" s="11"/>
      <c r="L2907" s="11"/>
      <c r="M2907" s="36"/>
    </row>
    <row r="2908" spans="7:13" ht="15.75" customHeight="1" x14ac:dyDescent="0.2">
      <c r="G2908" s="34"/>
      <c r="H2908" s="27"/>
      <c r="I2908" s="11"/>
      <c r="J2908" s="11"/>
      <c r="K2908" s="11"/>
      <c r="L2908" s="11"/>
      <c r="M2908" s="36"/>
    </row>
    <row r="2909" spans="7:13" ht="15.75" customHeight="1" x14ac:dyDescent="0.2">
      <c r="G2909" s="34"/>
      <c r="H2909" s="27"/>
      <c r="I2909" s="11"/>
      <c r="J2909" s="11"/>
      <c r="K2909" s="11"/>
      <c r="L2909" s="11"/>
      <c r="M2909" s="36"/>
    </row>
    <row r="2910" spans="7:13" ht="15.75" customHeight="1" x14ac:dyDescent="0.2">
      <c r="G2910" s="34"/>
      <c r="H2910" s="27"/>
      <c r="I2910" s="11"/>
      <c r="J2910" s="11"/>
      <c r="K2910" s="11"/>
      <c r="L2910" s="11"/>
      <c r="M2910" s="36"/>
    </row>
    <row r="2911" spans="7:13" ht="15.75" customHeight="1" x14ac:dyDescent="0.2">
      <c r="G2911" s="34"/>
      <c r="H2911" s="27"/>
      <c r="I2911" s="11"/>
      <c r="J2911" s="11"/>
      <c r="K2911" s="11"/>
      <c r="L2911" s="11"/>
      <c r="M2911" s="36"/>
    </row>
    <row r="2912" spans="7:13" ht="15.75" customHeight="1" x14ac:dyDescent="0.2">
      <c r="G2912" s="34"/>
      <c r="H2912" s="27"/>
      <c r="I2912" s="11"/>
      <c r="J2912" s="11"/>
      <c r="K2912" s="11"/>
      <c r="L2912" s="11"/>
      <c r="M2912" s="36"/>
    </row>
    <row r="2913" spans="7:13" ht="15.75" customHeight="1" x14ac:dyDescent="0.2">
      <c r="G2913" s="34"/>
      <c r="H2913" s="27"/>
      <c r="I2913" s="11"/>
      <c r="J2913" s="11"/>
      <c r="K2913" s="11"/>
      <c r="L2913" s="11"/>
      <c r="M2913" s="36"/>
    </row>
    <row r="2914" spans="7:13" ht="15.75" customHeight="1" x14ac:dyDescent="0.2">
      <c r="G2914" s="34"/>
      <c r="H2914" s="27"/>
      <c r="I2914" s="11"/>
      <c r="J2914" s="11"/>
      <c r="K2914" s="11"/>
      <c r="L2914" s="11"/>
      <c r="M2914" s="36"/>
    </row>
    <row r="2915" spans="7:13" ht="15.75" customHeight="1" x14ac:dyDescent="0.2">
      <c r="G2915" s="34"/>
      <c r="H2915" s="27"/>
      <c r="I2915" s="11"/>
      <c r="J2915" s="11"/>
      <c r="K2915" s="11"/>
      <c r="L2915" s="11"/>
      <c r="M2915" s="36"/>
    </row>
    <row r="2916" spans="7:13" ht="15.75" customHeight="1" x14ac:dyDescent="0.2">
      <c r="G2916" s="34"/>
      <c r="H2916" s="27"/>
      <c r="I2916" s="11"/>
      <c r="J2916" s="11"/>
      <c r="K2916" s="11"/>
      <c r="L2916" s="11"/>
      <c r="M2916" s="36"/>
    </row>
    <row r="2917" spans="7:13" ht="15.75" customHeight="1" x14ac:dyDescent="0.2">
      <c r="G2917" s="34"/>
      <c r="H2917" s="27"/>
      <c r="I2917" s="11"/>
      <c r="J2917" s="11"/>
      <c r="K2917" s="11"/>
      <c r="L2917" s="11"/>
      <c r="M2917" s="36"/>
    </row>
    <row r="2918" spans="7:13" ht="15.75" customHeight="1" x14ac:dyDescent="0.2">
      <c r="G2918" s="34"/>
      <c r="H2918" s="27"/>
      <c r="I2918" s="11"/>
      <c r="J2918" s="11"/>
      <c r="K2918" s="11"/>
      <c r="L2918" s="11"/>
      <c r="M2918" s="36"/>
    </row>
    <row r="2919" spans="7:13" ht="15.75" customHeight="1" x14ac:dyDescent="0.2">
      <c r="G2919" s="34"/>
      <c r="H2919" s="27"/>
      <c r="I2919" s="11"/>
      <c r="J2919" s="11"/>
      <c r="K2919" s="11"/>
      <c r="L2919" s="11"/>
      <c r="M2919" s="36"/>
    </row>
    <row r="2920" spans="7:13" ht="15.75" customHeight="1" x14ac:dyDescent="0.2">
      <c r="G2920" s="34"/>
      <c r="H2920" s="27"/>
      <c r="I2920" s="11"/>
      <c r="J2920" s="11"/>
      <c r="K2920" s="11"/>
      <c r="L2920" s="11"/>
      <c r="M2920" s="36"/>
    </row>
    <row r="2921" spans="7:13" ht="15.75" customHeight="1" x14ac:dyDescent="0.2">
      <c r="G2921" s="34"/>
      <c r="H2921" s="27"/>
      <c r="I2921" s="11"/>
      <c r="J2921" s="11"/>
      <c r="K2921" s="11"/>
      <c r="L2921" s="11"/>
      <c r="M2921" s="36"/>
    </row>
    <row r="2922" spans="7:13" ht="15.75" customHeight="1" x14ac:dyDescent="0.2">
      <c r="G2922" s="34"/>
      <c r="H2922" s="27"/>
      <c r="I2922" s="11"/>
      <c r="J2922" s="11"/>
      <c r="K2922" s="11"/>
      <c r="L2922" s="11"/>
      <c r="M2922" s="36"/>
    </row>
    <row r="2923" spans="7:13" ht="15.75" customHeight="1" x14ac:dyDescent="0.2">
      <c r="G2923" s="34"/>
      <c r="H2923" s="27"/>
      <c r="I2923" s="11"/>
      <c r="J2923" s="11"/>
      <c r="K2923" s="11"/>
      <c r="L2923" s="11"/>
      <c r="M2923" s="36"/>
    </row>
    <row r="2924" spans="7:13" ht="15.75" customHeight="1" x14ac:dyDescent="0.2">
      <c r="G2924" s="34"/>
      <c r="H2924" s="27"/>
      <c r="I2924" s="11"/>
      <c r="J2924" s="11"/>
      <c r="K2924" s="11"/>
      <c r="L2924" s="11"/>
      <c r="M2924" s="36"/>
    </row>
    <row r="2925" spans="7:13" ht="15.75" customHeight="1" x14ac:dyDescent="0.2">
      <c r="G2925" s="34"/>
      <c r="H2925" s="27"/>
      <c r="I2925" s="11"/>
      <c r="J2925" s="11"/>
      <c r="K2925" s="11"/>
      <c r="L2925" s="11"/>
      <c r="M2925" s="36"/>
    </row>
    <row r="2926" spans="7:13" ht="15.75" customHeight="1" x14ac:dyDescent="0.2">
      <c r="G2926" s="34"/>
      <c r="H2926" s="27"/>
      <c r="I2926" s="11"/>
      <c r="J2926" s="11"/>
      <c r="K2926" s="11"/>
      <c r="L2926" s="11"/>
      <c r="M2926" s="36"/>
    </row>
    <row r="2927" spans="7:13" ht="15.75" customHeight="1" x14ac:dyDescent="0.2">
      <c r="G2927" s="34"/>
      <c r="H2927" s="27"/>
      <c r="I2927" s="11"/>
      <c r="J2927" s="11"/>
      <c r="K2927" s="11"/>
      <c r="L2927" s="11"/>
      <c r="M2927" s="36"/>
    </row>
    <row r="2928" spans="7:13" ht="15.75" customHeight="1" x14ac:dyDescent="0.2">
      <c r="G2928" s="34"/>
      <c r="H2928" s="27"/>
      <c r="I2928" s="11"/>
      <c r="J2928" s="11"/>
      <c r="K2928" s="11"/>
      <c r="L2928" s="11"/>
      <c r="M2928" s="36"/>
    </row>
    <row r="2929" spans="7:13" ht="15.75" customHeight="1" x14ac:dyDescent="0.2">
      <c r="G2929" s="34"/>
      <c r="H2929" s="27"/>
      <c r="I2929" s="11"/>
      <c r="J2929" s="11"/>
      <c r="K2929" s="11"/>
      <c r="L2929" s="11"/>
      <c r="M2929" s="36"/>
    </row>
    <row r="2930" spans="7:13" ht="15.75" customHeight="1" x14ac:dyDescent="0.2">
      <c r="G2930" s="34"/>
      <c r="H2930" s="27"/>
      <c r="I2930" s="11"/>
      <c r="J2930" s="11"/>
      <c r="K2930" s="11"/>
      <c r="L2930" s="11"/>
      <c r="M2930" s="36"/>
    </row>
    <row r="2931" spans="7:13" ht="15.75" customHeight="1" x14ac:dyDescent="0.2">
      <c r="G2931" s="34"/>
      <c r="H2931" s="27"/>
      <c r="I2931" s="11"/>
      <c r="J2931" s="11"/>
      <c r="K2931" s="11"/>
      <c r="L2931" s="11"/>
      <c r="M2931" s="36"/>
    </row>
    <row r="2932" spans="7:13" ht="15.75" customHeight="1" x14ac:dyDescent="0.2">
      <c r="G2932" s="34"/>
      <c r="H2932" s="27"/>
      <c r="I2932" s="11"/>
      <c r="J2932" s="11"/>
      <c r="K2932" s="11"/>
      <c r="L2932" s="11"/>
      <c r="M2932" s="36"/>
    </row>
    <row r="2933" spans="7:13" ht="15.75" customHeight="1" x14ac:dyDescent="0.2">
      <c r="G2933" s="34"/>
      <c r="H2933" s="27"/>
      <c r="I2933" s="11"/>
      <c r="J2933" s="11"/>
      <c r="K2933" s="11"/>
      <c r="L2933" s="11"/>
      <c r="M2933" s="36"/>
    </row>
    <row r="2934" spans="7:13" ht="15.75" customHeight="1" x14ac:dyDescent="0.2">
      <c r="G2934" s="34"/>
      <c r="H2934" s="27"/>
      <c r="I2934" s="11"/>
      <c r="J2934" s="11"/>
      <c r="K2934" s="11"/>
      <c r="L2934" s="11"/>
      <c r="M2934" s="36"/>
    </row>
    <row r="2935" spans="7:13" ht="15.75" customHeight="1" x14ac:dyDescent="0.2">
      <c r="G2935" s="34"/>
      <c r="H2935" s="27"/>
      <c r="I2935" s="11"/>
      <c r="J2935" s="11"/>
      <c r="K2935" s="11"/>
      <c r="L2935" s="11"/>
      <c r="M2935" s="36"/>
    </row>
    <row r="2936" spans="7:13" ht="15.75" customHeight="1" x14ac:dyDescent="0.2">
      <c r="G2936" s="34"/>
      <c r="H2936" s="27"/>
      <c r="I2936" s="11"/>
      <c r="J2936" s="11"/>
      <c r="K2936" s="11"/>
      <c r="L2936" s="11"/>
      <c r="M2936" s="36"/>
    </row>
    <row r="2937" spans="7:13" ht="15.75" customHeight="1" x14ac:dyDescent="0.2">
      <c r="G2937" s="34"/>
      <c r="H2937" s="27"/>
      <c r="I2937" s="11"/>
      <c r="J2937" s="11"/>
      <c r="K2937" s="11"/>
      <c r="L2937" s="11"/>
      <c r="M2937" s="36"/>
    </row>
    <row r="2938" spans="7:13" ht="15.75" customHeight="1" x14ac:dyDescent="0.2">
      <c r="G2938" s="34"/>
      <c r="H2938" s="27"/>
      <c r="I2938" s="11"/>
      <c r="J2938" s="11"/>
      <c r="K2938" s="11"/>
      <c r="L2938" s="11"/>
      <c r="M2938" s="36"/>
    </row>
    <row r="2939" spans="7:13" ht="15.75" customHeight="1" x14ac:dyDescent="0.2">
      <c r="G2939" s="34"/>
      <c r="H2939" s="27"/>
      <c r="I2939" s="11"/>
      <c r="J2939" s="11"/>
      <c r="K2939" s="11"/>
      <c r="L2939" s="11"/>
      <c r="M2939" s="36"/>
    </row>
    <row r="2940" spans="7:13" ht="15.75" customHeight="1" x14ac:dyDescent="0.2">
      <c r="G2940" s="34"/>
      <c r="H2940" s="27"/>
      <c r="I2940" s="11"/>
      <c r="J2940" s="11"/>
      <c r="K2940" s="11"/>
      <c r="L2940" s="11"/>
      <c r="M2940" s="36"/>
    </row>
    <row r="2941" spans="7:13" ht="15.75" customHeight="1" x14ac:dyDescent="0.2">
      <c r="G2941" s="34"/>
      <c r="H2941" s="27"/>
      <c r="I2941" s="11"/>
      <c r="J2941" s="11"/>
      <c r="K2941" s="11"/>
      <c r="L2941" s="11"/>
      <c r="M2941" s="36"/>
    </row>
    <row r="2942" spans="7:13" ht="15.75" customHeight="1" x14ac:dyDescent="0.2">
      <c r="G2942" s="34"/>
      <c r="H2942" s="27"/>
      <c r="I2942" s="11"/>
      <c r="J2942" s="11"/>
      <c r="K2942" s="11"/>
      <c r="L2942" s="11"/>
      <c r="M2942" s="36"/>
    </row>
    <row r="2943" spans="7:13" ht="15.75" customHeight="1" x14ac:dyDescent="0.2">
      <c r="G2943" s="34"/>
      <c r="H2943" s="27"/>
      <c r="I2943" s="11"/>
      <c r="J2943" s="11"/>
      <c r="K2943" s="11"/>
      <c r="L2943" s="11"/>
      <c r="M2943" s="36"/>
    </row>
    <row r="2944" spans="7:13" ht="15.75" customHeight="1" x14ac:dyDescent="0.2">
      <c r="G2944" s="34"/>
      <c r="H2944" s="27"/>
      <c r="I2944" s="11"/>
      <c r="J2944" s="11"/>
      <c r="K2944" s="11"/>
      <c r="L2944" s="11"/>
      <c r="M2944" s="36"/>
    </row>
    <row r="2945" spans="7:13" ht="15.75" customHeight="1" x14ac:dyDescent="0.2">
      <c r="G2945" s="34"/>
      <c r="H2945" s="27"/>
      <c r="I2945" s="11"/>
      <c r="J2945" s="11"/>
      <c r="K2945" s="11"/>
      <c r="L2945" s="11"/>
      <c r="M2945" s="36"/>
    </row>
    <row r="2946" spans="7:13" ht="15.75" customHeight="1" x14ac:dyDescent="0.2">
      <c r="G2946" s="34"/>
      <c r="H2946" s="27"/>
      <c r="I2946" s="11"/>
      <c r="J2946" s="11"/>
      <c r="K2946" s="11"/>
      <c r="L2946" s="11"/>
      <c r="M2946" s="36"/>
    </row>
    <row r="2947" spans="7:13" ht="15.75" customHeight="1" x14ac:dyDescent="0.2">
      <c r="G2947" s="34"/>
      <c r="H2947" s="27"/>
      <c r="I2947" s="11"/>
      <c r="J2947" s="11"/>
      <c r="K2947" s="11"/>
      <c r="L2947" s="11"/>
      <c r="M2947" s="36"/>
    </row>
    <row r="2948" spans="7:13" ht="15.75" customHeight="1" x14ac:dyDescent="0.2">
      <c r="G2948" s="34"/>
      <c r="H2948" s="27"/>
      <c r="I2948" s="11"/>
      <c r="J2948" s="11"/>
      <c r="K2948" s="11"/>
      <c r="L2948" s="11"/>
      <c r="M2948" s="36"/>
    </row>
    <row r="2949" spans="7:13" ht="15.75" customHeight="1" x14ac:dyDescent="0.2">
      <c r="G2949" s="34"/>
      <c r="H2949" s="27"/>
      <c r="I2949" s="11"/>
      <c r="J2949" s="11"/>
      <c r="K2949" s="11"/>
      <c r="L2949" s="11"/>
      <c r="M2949" s="36"/>
    </row>
    <row r="2950" spans="7:13" ht="15.75" customHeight="1" x14ac:dyDescent="0.2">
      <c r="G2950" s="34"/>
      <c r="H2950" s="27"/>
      <c r="I2950" s="11"/>
      <c r="J2950" s="11"/>
      <c r="K2950" s="11"/>
      <c r="L2950" s="11"/>
      <c r="M2950" s="36"/>
    </row>
    <row r="2951" spans="7:13" ht="15.75" customHeight="1" x14ac:dyDescent="0.2">
      <c r="G2951" s="34"/>
      <c r="H2951" s="27"/>
      <c r="I2951" s="11"/>
      <c r="J2951" s="11"/>
      <c r="K2951" s="11"/>
      <c r="L2951" s="11"/>
      <c r="M2951" s="36"/>
    </row>
    <row r="2952" spans="7:13" ht="15.75" customHeight="1" x14ac:dyDescent="0.2">
      <c r="G2952" s="34"/>
      <c r="H2952" s="27"/>
      <c r="I2952" s="11"/>
      <c r="J2952" s="11"/>
      <c r="K2952" s="11"/>
      <c r="L2952" s="11"/>
      <c r="M2952" s="36"/>
    </row>
    <row r="2953" spans="7:13" ht="15.75" customHeight="1" x14ac:dyDescent="0.2">
      <c r="G2953" s="34"/>
      <c r="H2953" s="27"/>
      <c r="I2953" s="11"/>
      <c r="J2953" s="11"/>
      <c r="K2953" s="11"/>
      <c r="L2953" s="11"/>
      <c r="M2953" s="36"/>
    </row>
    <row r="2954" spans="7:13" ht="15.75" customHeight="1" x14ac:dyDescent="0.2">
      <c r="G2954" s="34"/>
      <c r="H2954" s="27"/>
      <c r="I2954" s="11"/>
      <c r="J2954" s="11"/>
      <c r="K2954" s="11"/>
      <c r="L2954" s="11"/>
      <c r="M2954" s="36"/>
    </row>
    <row r="2955" spans="7:13" ht="15.75" customHeight="1" x14ac:dyDescent="0.2">
      <c r="G2955" s="34"/>
      <c r="H2955" s="27"/>
      <c r="I2955" s="11"/>
      <c r="J2955" s="11"/>
      <c r="K2955" s="11"/>
      <c r="L2955" s="11"/>
      <c r="M2955" s="36"/>
    </row>
    <row r="2956" spans="7:13" ht="15.75" customHeight="1" x14ac:dyDescent="0.2">
      <c r="G2956" s="34"/>
      <c r="H2956" s="27"/>
      <c r="I2956" s="11"/>
      <c r="J2956" s="11"/>
      <c r="K2956" s="11"/>
      <c r="L2956" s="11"/>
      <c r="M2956" s="36"/>
    </row>
    <row r="2957" spans="7:13" ht="15.75" customHeight="1" x14ac:dyDescent="0.2">
      <c r="G2957" s="34"/>
      <c r="H2957" s="27"/>
      <c r="I2957" s="11"/>
      <c r="J2957" s="11"/>
      <c r="K2957" s="11"/>
      <c r="L2957" s="11"/>
      <c r="M2957" s="36"/>
    </row>
    <row r="2958" spans="7:13" ht="15.75" customHeight="1" x14ac:dyDescent="0.2">
      <c r="G2958" s="34"/>
      <c r="H2958" s="27"/>
      <c r="I2958" s="11"/>
      <c r="J2958" s="11"/>
      <c r="K2958" s="11"/>
      <c r="L2958" s="11"/>
      <c r="M2958" s="36"/>
    </row>
    <row r="2959" spans="7:13" ht="15.75" customHeight="1" x14ac:dyDescent="0.2">
      <c r="G2959" s="34"/>
      <c r="H2959" s="27"/>
      <c r="I2959" s="11"/>
      <c r="J2959" s="11"/>
      <c r="K2959" s="11"/>
      <c r="L2959" s="11"/>
      <c r="M2959" s="36"/>
    </row>
    <row r="2960" spans="7:13" ht="15.75" customHeight="1" x14ac:dyDescent="0.2">
      <c r="G2960" s="34"/>
      <c r="H2960" s="27"/>
      <c r="I2960" s="11"/>
      <c r="J2960" s="11"/>
      <c r="K2960" s="11"/>
      <c r="L2960" s="11"/>
      <c r="M2960" s="36"/>
    </row>
    <row r="2961" spans="7:13" ht="15.75" customHeight="1" x14ac:dyDescent="0.2">
      <c r="G2961" s="34"/>
      <c r="H2961" s="27"/>
      <c r="I2961" s="11"/>
      <c r="J2961" s="11"/>
      <c r="K2961" s="11"/>
      <c r="L2961" s="11"/>
      <c r="M2961" s="36"/>
    </row>
    <row r="2962" spans="7:13" ht="15.75" customHeight="1" x14ac:dyDescent="0.2">
      <c r="G2962" s="34"/>
      <c r="H2962" s="27"/>
      <c r="I2962" s="11"/>
      <c r="J2962" s="11"/>
      <c r="K2962" s="11"/>
      <c r="L2962" s="11"/>
      <c r="M2962" s="36"/>
    </row>
    <row r="2963" spans="7:13" ht="15.75" customHeight="1" x14ac:dyDescent="0.2">
      <c r="G2963" s="34"/>
      <c r="H2963" s="27"/>
      <c r="I2963" s="11"/>
      <c r="J2963" s="11"/>
      <c r="K2963" s="11"/>
      <c r="L2963" s="11"/>
      <c r="M2963" s="36"/>
    </row>
    <row r="2964" spans="7:13" ht="15.75" customHeight="1" x14ac:dyDescent="0.2">
      <c r="G2964" s="34"/>
      <c r="H2964" s="27"/>
      <c r="I2964" s="11"/>
      <c r="J2964" s="11"/>
      <c r="K2964" s="11"/>
      <c r="L2964" s="11"/>
      <c r="M2964" s="36"/>
    </row>
    <row r="2965" spans="7:13" ht="15.75" customHeight="1" x14ac:dyDescent="0.2">
      <c r="G2965" s="34"/>
      <c r="H2965" s="27"/>
      <c r="I2965" s="11"/>
      <c r="J2965" s="11"/>
      <c r="K2965" s="11"/>
      <c r="L2965" s="11"/>
      <c r="M2965" s="36"/>
    </row>
    <row r="2966" spans="7:13" ht="15.75" customHeight="1" x14ac:dyDescent="0.2">
      <c r="G2966" s="34"/>
      <c r="H2966" s="27"/>
      <c r="I2966" s="11"/>
      <c r="J2966" s="11"/>
      <c r="K2966" s="11"/>
      <c r="L2966" s="11"/>
      <c r="M2966" s="36"/>
    </row>
    <row r="2967" spans="7:13" ht="15.75" customHeight="1" x14ac:dyDescent="0.2">
      <c r="G2967" s="34"/>
      <c r="H2967" s="27"/>
      <c r="I2967" s="11"/>
      <c r="J2967" s="11"/>
      <c r="K2967" s="11"/>
      <c r="L2967" s="11"/>
      <c r="M2967" s="36"/>
    </row>
    <row r="2968" spans="7:13" ht="15.75" customHeight="1" x14ac:dyDescent="0.2">
      <c r="G2968" s="34"/>
      <c r="H2968" s="27"/>
      <c r="I2968" s="11"/>
      <c r="J2968" s="11"/>
      <c r="K2968" s="11"/>
      <c r="L2968" s="11"/>
      <c r="M2968" s="36"/>
    </row>
    <row r="2969" spans="7:13" ht="15.75" customHeight="1" x14ac:dyDescent="0.2">
      <c r="G2969" s="34"/>
      <c r="H2969" s="27"/>
      <c r="I2969" s="11"/>
      <c r="J2969" s="11"/>
      <c r="K2969" s="11"/>
      <c r="L2969" s="11"/>
      <c r="M2969" s="36"/>
    </row>
    <row r="2970" spans="7:13" ht="15.75" customHeight="1" x14ac:dyDescent="0.2">
      <c r="G2970" s="34"/>
      <c r="H2970" s="27"/>
      <c r="I2970" s="11"/>
      <c r="J2970" s="11"/>
      <c r="K2970" s="11"/>
      <c r="L2970" s="11"/>
      <c r="M2970" s="36"/>
    </row>
    <row r="2971" spans="7:13" ht="15.75" customHeight="1" x14ac:dyDescent="0.2">
      <c r="G2971" s="34"/>
      <c r="H2971" s="27"/>
      <c r="I2971" s="11"/>
      <c r="J2971" s="11"/>
      <c r="K2971" s="11"/>
      <c r="L2971" s="11"/>
      <c r="M2971" s="36"/>
    </row>
    <row r="2972" spans="7:13" ht="15.75" customHeight="1" x14ac:dyDescent="0.2">
      <c r="G2972" s="34"/>
      <c r="H2972" s="27"/>
      <c r="I2972" s="11"/>
      <c r="J2972" s="11"/>
      <c r="K2972" s="11"/>
      <c r="L2972" s="11"/>
      <c r="M2972" s="36"/>
    </row>
    <row r="2973" spans="7:13" ht="15.75" customHeight="1" x14ac:dyDescent="0.2">
      <c r="G2973" s="34"/>
      <c r="H2973" s="27"/>
      <c r="I2973" s="11"/>
      <c r="J2973" s="11"/>
      <c r="K2973" s="11"/>
      <c r="L2973" s="11"/>
      <c r="M2973" s="36"/>
    </row>
    <row r="2974" spans="7:13" ht="15.75" customHeight="1" x14ac:dyDescent="0.2">
      <c r="G2974" s="34"/>
      <c r="H2974" s="27"/>
      <c r="I2974" s="11"/>
      <c r="J2974" s="11"/>
      <c r="K2974" s="11"/>
      <c r="L2974" s="11"/>
      <c r="M2974" s="36"/>
    </row>
    <row r="2975" spans="7:13" ht="15.75" customHeight="1" x14ac:dyDescent="0.2">
      <c r="G2975" s="34"/>
      <c r="H2975" s="27"/>
      <c r="I2975" s="11"/>
      <c r="J2975" s="11"/>
      <c r="K2975" s="11"/>
      <c r="L2975" s="11"/>
      <c r="M2975" s="36"/>
    </row>
    <row r="2976" spans="7:13" ht="15.75" customHeight="1" x14ac:dyDescent="0.2">
      <c r="G2976" s="34"/>
      <c r="H2976" s="27"/>
      <c r="I2976" s="11"/>
      <c r="J2976" s="11"/>
      <c r="K2976" s="11"/>
      <c r="L2976" s="11"/>
      <c r="M2976" s="36"/>
    </row>
    <row r="2977" spans="7:13" ht="15.75" customHeight="1" x14ac:dyDescent="0.2">
      <c r="G2977" s="34"/>
      <c r="H2977" s="27"/>
      <c r="I2977" s="11"/>
      <c r="J2977" s="11"/>
      <c r="K2977" s="11"/>
      <c r="L2977" s="11"/>
      <c r="M2977" s="36"/>
    </row>
    <row r="2978" spans="7:13" ht="15.75" customHeight="1" x14ac:dyDescent="0.2">
      <c r="G2978" s="34"/>
      <c r="H2978" s="27"/>
      <c r="I2978" s="11"/>
      <c r="J2978" s="11"/>
      <c r="K2978" s="11"/>
      <c r="L2978" s="11"/>
      <c r="M2978" s="36"/>
    </row>
    <row r="2979" spans="7:13" ht="15.75" customHeight="1" x14ac:dyDescent="0.2">
      <c r="G2979" s="34"/>
      <c r="H2979" s="27"/>
      <c r="I2979" s="11"/>
      <c r="J2979" s="11"/>
      <c r="K2979" s="11"/>
      <c r="L2979" s="11"/>
      <c r="M2979" s="36"/>
    </row>
    <row r="2980" spans="7:13" ht="15.75" customHeight="1" x14ac:dyDescent="0.2">
      <c r="G2980" s="34"/>
      <c r="H2980" s="27"/>
      <c r="I2980" s="11"/>
      <c r="J2980" s="11"/>
      <c r="K2980" s="11"/>
      <c r="L2980" s="11"/>
      <c r="M2980" s="36"/>
    </row>
    <row r="2981" spans="7:13" ht="15.75" customHeight="1" x14ac:dyDescent="0.2">
      <c r="G2981" s="34"/>
      <c r="H2981" s="27"/>
      <c r="I2981" s="11"/>
      <c r="J2981" s="11"/>
      <c r="K2981" s="11"/>
      <c r="L2981" s="11"/>
      <c r="M2981" s="36"/>
    </row>
    <row r="2982" spans="7:13" ht="15.75" customHeight="1" x14ac:dyDescent="0.2">
      <c r="G2982" s="34"/>
      <c r="H2982" s="27"/>
      <c r="I2982" s="11"/>
      <c r="J2982" s="11"/>
      <c r="K2982" s="11"/>
      <c r="L2982" s="11"/>
      <c r="M2982" s="36"/>
    </row>
    <row r="2983" spans="7:13" ht="15.75" customHeight="1" x14ac:dyDescent="0.2">
      <c r="G2983" s="34"/>
      <c r="H2983" s="27"/>
      <c r="I2983" s="11"/>
      <c r="J2983" s="11"/>
      <c r="K2983" s="11"/>
      <c r="L2983" s="11"/>
      <c r="M2983" s="36"/>
    </row>
    <row r="2984" spans="7:13" ht="15.75" customHeight="1" x14ac:dyDescent="0.2">
      <c r="G2984" s="34"/>
      <c r="H2984" s="27"/>
      <c r="I2984" s="11"/>
      <c r="J2984" s="11"/>
      <c r="K2984" s="11"/>
      <c r="L2984" s="11"/>
      <c r="M2984" s="36"/>
    </row>
    <row r="2985" spans="7:13" ht="15.75" customHeight="1" x14ac:dyDescent="0.2">
      <c r="G2985" s="34"/>
      <c r="H2985" s="27"/>
      <c r="I2985" s="11"/>
      <c r="J2985" s="11"/>
      <c r="K2985" s="11"/>
      <c r="L2985" s="11"/>
      <c r="M2985" s="36"/>
    </row>
    <row r="2986" spans="7:13" ht="15.75" customHeight="1" x14ac:dyDescent="0.2">
      <c r="G2986" s="34"/>
      <c r="H2986" s="27"/>
      <c r="I2986" s="11"/>
      <c r="J2986" s="11"/>
      <c r="K2986" s="11"/>
      <c r="L2986" s="11"/>
      <c r="M2986" s="36"/>
    </row>
    <row r="2987" spans="7:13" ht="15.75" customHeight="1" x14ac:dyDescent="0.2">
      <c r="G2987" s="34"/>
      <c r="H2987" s="27"/>
      <c r="I2987" s="11"/>
      <c r="J2987" s="11"/>
      <c r="K2987" s="11"/>
      <c r="L2987" s="11"/>
      <c r="M2987" s="36"/>
    </row>
    <row r="2988" spans="7:13" ht="15.75" customHeight="1" x14ac:dyDescent="0.2">
      <c r="G2988" s="34"/>
      <c r="H2988" s="27"/>
      <c r="I2988" s="11"/>
      <c r="J2988" s="11"/>
      <c r="K2988" s="11"/>
      <c r="L2988" s="11"/>
      <c r="M2988" s="36"/>
    </row>
    <row r="2989" spans="7:13" ht="15.75" customHeight="1" x14ac:dyDescent="0.2">
      <c r="G2989" s="34"/>
      <c r="H2989" s="27"/>
      <c r="I2989" s="11"/>
      <c r="J2989" s="11"/>
      <c r="K2989" s="11"/>
      <c r="L2989" s="11"/>
      <c r="M2989" s="36"/>
    </row>
    <row r="2990" spans="7:13" ht="15.75" customHeight="1" x14ac:dyDescent="0.2">
      <c r="G2990" s="34"/>
      <c r="H2990" s="27"/>
      <c r="I2990" s="11"/>
      <c r="J2990" s="11"/>
      <c r="K2990" s="11"/>
      <c r="L2990" s="11"/>
      <c r="M2990" s="36"/>
    </row>
    <row r="2991" spans="7:13" ht="15.75" customHeight="1" x14ac:dyDescent="0.2">
      <c r="G2991" s="34"/>
      <c r="H2991" s="27"/>
      <c r="I2991" s="11"/>
      <c r="J2991" s="11"/>
      <c r="K2991" s="11"/>
      <c r="L2991" s="11"/>
      <c r="M2991" s="36"/>
    </row>
    <row r="2992" spans="7:13" ht="15.75" customHeight="1" x14ac:dyDescent="0.2">
      <c r="G2992" s="34"/>
      <c r="H2992" s="27"/>
      <c r="I2992" s="11"/>
      <c r="J2992" s="11"/>
      <c r="K2992" s="11"/>
      <c r="L2992" s="11"/>
      <c r="M2992" s="36"/>
    </row>
    <row r="2993" spans="7:13" ht="15.75" customHeight="1" x14ac:dyDescent="0.2">
      <c r="G2993" s="34"/>
      <c r="H2993" s="27"/>
      <c r="I2993" s="11"/>
      <c r="J2993" s="11"/>
      <c r="K2993" s="11"/>
      <c r="L2993" s="11"/>
      <c r="M2993" s="36"/>
    </row>
    <row r="2994" spans="7:13" ht="15.75" customHeight="1" x14ac:dyDescent="0.2">
      <c r="G2994" s="34"/>
      <c r="H2994" s="27"/>
      <c r="I2994" s="11"/>
      <c r="J2994" s="11"/>
      <c r="K2994" s="11"/>
      <c r="L2994" s="11"/>
      <c r="M2994" s="36"/>
    </row>
    <row r="2995" spans="7:13" ht="15.75" customHeight="1" x14ac:dyDescent="0.2">
      <c r="G2995" s="34"/>
      <c r="H2995" s="27"/>
      <c r="I2995" s="11"/>
      <c r="J2995" s="11"/>
      <c r="K2995" s="11"/>
      <c r="L2995" s="11"/>
      <c r="M2995" s="36"/>
    </row>
    <row r="2996" spans="7:13" ht="15.75" customHeight="1" x14ac:dyDescent="0.2">
      <c r="G2996" s="34"/>
      <c r="H2996" s="27"/>
      <c r="I2996" s="11"/>
      <c r="J2996" s="11"/>
      <c r="K2996" s="11"/>
      <c r="L2996" s="11"/>
      <c r="M2996" s="36"/>
    </row>
    <row r="2997" spans="7:13" ht="15.75" customHeight="1" x14ac:dyDescent="0.2">
      <c r="G2997" s="34"/>
      <c r="H2997" s="27"/>
      <c r="I2997" s="11"/>
      <c r="J2997" s="11"/>
      <c r="K2997" s="11"/>
      <c r="L2997" s="11"/>
      <c r="M2997" s="36"/>
    </row>
    <row r="2998" spans="7:13" ht="15.75" customHeight="1" x14ac:dyDescent="0.2">
      <c r="G2998" s="34"/>
      <c r="H2998" s="27"/>
      <c r="I2998" s="11"/>
      <c r="J2998" s="11"/>
      <c r="K2998" s="11"/>
      <c r="L2998" s="11"/>
      <c r="M2998" s="36"/>
    </row>
    <row r="2999" spans="7:13" ht="15.75" customHeight="1" x14ac:dyDescent="0.2">
      <c r="G2999" s="34"/>
      <c r="H2999" s="27"/>
      <c r="I2999" s="11"/>
      <c r="J2999" s="11"/>
      <c r="K2999" s="11"/>
      <c r="L2999" s="11"/>
      <c r="M2999" s="36"/>
    </row>
    <row r="3000" spans="7:13" ht="15.75" customHeight="1" x14ac:dyDescent="0.2">
      <c r="G3000" s="34"/>
      <c r="H3000" s="27"/>
      <c r="I3000" s="11"/>
      <c r="J3000" s="11"/>
      <c r="K3000" s="11"/>
      <c r="L3000" s="11"/>
      <c r="M3000" s="36"/>
    </row>
    <row r="3001" spans="7:13" ht="15.75" customHeight="1" x14ac:dyDescent="0.2">
      <c r="G3001" s="34"/>
      <c r="H3001" s="27"/>
      <c r="I3001" s="11"/>
      <c r="J3001" s="11"/>
      <c r="K3001" s="11"/>
      <c r="L3001" s="11"/>
      <c r="M3001" s="36"/>
    </row>
    <row r="3002" spans="7:13" ht="15.75" customHeight="1" x14ac:dyDescent="0.2">
      <c r="G3002" s="34"/>
      <c r="H3002" s="27"/>
      <c r="I3002" s="11"/>
      <c r="J3002" s="11"/>
      <c r="K3002" s="11"/>
      <c r="L3002" s="11"/>
      <c r="M3002" s="36"/>
    </row>
    <row r="3003" spans="7:13" ht="15.75" customHeight="1" x14ac:dyDescent="0.2">
      <c r="G3003" s="34"/>
      <c r="H3003" s="27"/>
      <c r="I3003" s="11"/>
      <c r="J3003" s="11"/>
      <c r="K3003" s="11"/>
      <c r="L3003" s="11"/>
      <c r="M3003" s="36"/>
    </row>
    <row r="3004" spans="7:13" ht="15.75" customHeight="1" x14ac:dyDescent="0.2">
      <c r="G3004" s="34"/>
      <c r="H3004" s="27"/>
      <c r="I3004" s="11"/>
      <c r="J3004" s="11"/>
      <c r="K3004" s="11"/>
      <c r="L3004" s="11"/>
      <c r="M3004" s="36"/>
    </row>
    <row r="3005" spans="7:13" ht="15.75" customHeight="1" x14ac:dyDescent="0.2">
      <c r="G3005" s="34"/>
      <c r="H3005" s="27"/>
      <c r="I3005" s="11"/>
      <c r="J3005" s="11"/>
      <c r="K3005" s="11"/>
      <c r="L3005" s="11"/>
      <c r="M3005" s="36"/>
    </row>
    <row r="3006" spans="7:13" ht="15.75" customHeight="1" x14ac:dyDescent="0.2">
      <c r="G3006" s="34"/>
      <c r="H3006" s="27"/>
      <c r="I3006" s="11"/>
      <c r="J3006" s="11"/>
      <c r="K3006" s="11"/>
      <c r="L3006" s="11"/>
      <c r="M3006" s="36"/>
    </row>
    <row r="3007" spans="7:13" ht="15.75" customHeight="1" x14ac:dyDescent="0.2">
      <c r="G3007" s="34"/>
      <c r="H3007" s="27"/>
      <c r="I3007" s="11"/>
      <c r="J3007" s="11"/>
      <c r="K3007" s="11"/>
      <c r="L3007" s="11"/>
      <c r="M3007" s="36"/>
    </row>
    <row r="3008" spans="7:13" ht="15.75" customHeight="1" x14ac:dyDescent="0.2">
      <c r="G3008" s="34"/>
      <c r="H3008" s="27"/>
      <c r="I3008" s="11"/>
      <c r="J3008" s="11"/>
      <c r="K3008" s="11"/>
      <c r="L3008" s="11"/>
      <c r="M3008" s="36"/>
    </row>
    <row r="3009" spans="7:13" ht="15.75" customHeight="1" x14ac:dyDescent="0.2">
      <c r="G3009" s="34"/>
      <c r="H3009" s="27"/>
      <c r="I3009" s="11"/>
      <c r="J3009" s="11"/>
      <c r="K3009" s="11"/>
      <c r="L3009" s="11"/>
      <c r="M3009" s="36"/>
    </row>
    <row r="3010" spans="7:13" ht="15.75" customHeight="1" x14ac:dyDescent="0.2">
      <c r="G3010" s="34"/>
      <c r="H3010" s="27"/>
      <c r="I3010" s="11"/>
      <c r="J3010" s="11"/>
      <c r="K3010" s="11"/>
      <c r="L3010" s="11"/>
      <c r="M3010" s="36"/>
    </row>
    <row r="3011" spans="7:13" ht="15.75" customHeight="1" x14ac:dyDescent="0.2">
      <c r="G3011" s="34"/>
      <c r="H3011" s="27"/>
      <c r="I3011" s="11"/>
      <c r="J3011" s="11"/>
      <c r="K3011" s="11"/>
      <c r="L3011" s="11"/>
      <c r="M3011" s="36"/>
    </row>
    <row r="3012" spans="7:13" ht="15.75" customHeight="1" x14ac:dyDescent="0.2">
      <c r="G3012" s="34"/>
      <c r="H3012" s="27"/>
      <c r="I3012" s="11"/>
      <c r="J3012" s="11"/>
      <c r="K3012" s="11"/>
      <c r="L3012" s="11"/>
      <c r="M3012" s="36"/>
    </row>
    <row r="3013" spans="7:13" ht="15.75" customHeight="1" x14ac:dyDescent="0.2">
      <c r="G3013" s="34"/>
      <c r="H3013" s="27"/>
      <c r="I3013" s="11"/>
      <c r="J3013" s="11"/>
      <c r="K3013" s="11"/>
      <c r="L3013" s="11"/>
      <c r="M3013" s="36"/>
    </row>
    <row r="3014" spans="7:13" ht="15.75" customHeight="1" x14ac:dyDescent="0.2">
      <c r="G3014" s="34"/>
      <c r="H3014" s="27"/>
      <c r="I3014" s="11"/>
      <c r="J3014" s="11"/>
      <c r="K3014" s="11"/>
      <c r="L3014" s="11"/>
      <c r="M3014" s="36"/>
    </row>
    <row r="3015" spans="7:13" ht="15.75" customHeight="1" x14ac:dyDescent="0.2">
      <c r="G3015" s="34"/>
      <c r="H3015" s="27"/>
      <c r="I3015" s="11"/>
      <c r="J3015" s="11"/>
      <c r="K3015" s="11"/>
      <c r="L3015" s="11"/>
      <c r="M3015" s="36"/>
    </row>
    <row r="3016" spans="7:13" ht="15.75" customHeight="1" x14ac:dyDescent="0.2">
      <c r="G3016" s="34"/>
      <c r="H3016" s="27"/>
      <c r="I3016" s="11"/>
      <c r="J3016" s="11"/>
      <c r="K3016" s="11"/>
      <c r="L3016" s="11"/>
      <c r="M3016" s="36"/>
    </row>
    <row r="3017" spans="7:13" ht="15.75" customHeight="1" x14ac:dyDescent="0.2">
      <c r="G3017" s="34"/>
      <c r="H3017" s="27"/>
      <c r="I3017" s="11"/>
      <c r="J3017" s="11"/>
      <c r="K3017" s="11"/>
      <c r="L3017" s="11"/>
      <c r="M3017" s="36"/>
    </row>
    <row r="3018" spans="7:13" ht="15.75" customHeight="1" x14ac:dyDescent="0.2">
      <c r="G3018" s="34"/>
      <c r="H3018" s="27"/>
      <c r="I3018" s="11"/>
      <c r="J3018" s="11"/>
      <c r="K3018" s="11"/>
      <c r="L3018" s="11"/>
      <c r="M3018" s="36"/>
    </row>
    <row r="3019" spans="7:13" ht="15.75" customHeight="1" x14ac:dyDescent="0.2">
      <c r="G3019" s="34"/>
      <c r="H3019" s="27"/>
      <c r="I3019" s="11"/>
      <c r="J3019" s="11"/>
      <c r="K3019" s="11"/>
      <c r="L3019" s="11"/>
      <c r="M3019" s="36"/>
    </row>
    <row r="3020" spans="7:13" ht="15.75" customHeight="1" x14ac:dyDescent="0.2">
      <c r="G3020" s="34"/>
      <c r="H3020" s="27"/>
      <c r="I3020" s="11"/>
      <c r="J3020" s="11"/>
      <c r="K3020" s="11"/>
      <c r="L3020" s="11"/>
      <c r="M3020" s="36"/>
    </row>
    <row r="3021" spans="7:13" ht="15.75" customHeight="1" x14ac:dyDescent="0.2">
      <c r="G3021" s="34"/>
      <c r="H3021" s="27"/>
      <c r="I3021" s="11"/>
      <c r="J3021" s="11"/>
      <c r="K3021" s="11"/>
      <c r="L3021" s="11"/>
      <c r="M3021" s="36"/>
    </row>
    <row r="3022" spans="7:13" ht="15.75" customHeight="1" x14ac:dyDescent="0.2">
      <c r="G3022" s="34"/>
      <c r="H3022" s="27"/>
      <c r="I3022" s="11"/>
      <c r="J3022" s="11"/>
      <c r="K3022" s="11"/>
      <c r="L3022" s="11"/>
      <c r="M3022" s="36"/>
    </row>
    <row r="3023" spans="7:13" ht="15.75" customHeight="1" x14ac:dyDescent="0.2">
      <c r="G3023" s="34"/>
      <c r="H3023" s="27"/>
      <c r="I3023" s="11"/>
      <c r="J3023" s="11"/>
      <c r="K3023" s="11"/>
      <c r="L3023" s="11"/>
      <c r="M3023" s="36"/>
    </row>
    <row r="3024" spans="7:13" ht="15.75" customHeight="1" x14ac:dyDescent="0.2">
      <c r="G3024" s="34"/>
      <c r="H3024" s="27"/>
      <c r="I3024" s="11"/>
      <c r="J3024" s="11"/>
      <c r="K3024" s="11"/>
      <c r="L3024" s="11"/>
      <c r="M3024" s="36"/>
    </row>
    <row r="3025" spans="7:13" ht="15.75" customHeight="1" x14ac:dyDescent="0.2">
      <c r="G3025" s="34"/>
      <c r="H3025" s="27"/>
      <c r="I3025" s="11"/>
      <c r="J3025" s="11"/>
      <c r="K3025" s="11"/>
      <c r="L3025" s="11"/>
      <c r="M3025" s="36"/>
    </row>
    <row r="3026" spans="7:13" ht="15.75" customHeight="1" x14ac:dyDescent="0.2">
      <c r="G3026" s="34"/>
      <c r="H3026" s="27"/>
      <c r="I3026" s="11"/>
      <c r="J3026" s="11"/>
      <c r="K3026" s="11"/>
      <c r="L3026" s="11"/>
      <c r="M3026" s="36"/>
    </row>
    <row r="3027" spans="7:13" ht="15.75" customHeight="1" x14ac:dyDescent="0.2">
      <c r="G3027" s="34"/>
      <c r="H3027" s="27"/>
      <c r="I3027" s="11"/>
      <c r="J3027" s="11"/>
      <c r="K3027" s="11"/>
      <c r="L3027" s="11"/>
      <c r="M3027" s="36"/>
    </row>
    <row r="3028" spans="7:13" ht="15.75" customHeight="1" x14ac:dyDescent="0.2">
      <c r="G3028" s="34"/>
      <c r="H3028" s="27"/>
      <c r="I3028" s="11"/>
      <c r="J3028" s="11"/>
      <c r="K3028" s="11"/>
      <c r="L3028" s="11"/>
      <c r="M3028" s="36"/>
    </row>
    <row r="3029" spans="7:13" ht="15.75" customHeight="1" x14ac:dyDescent="0.2">
      <c r="G3029" s="34"/>
      <c r="H3029" s="27"/>
      <c r="I3029" s="11"/>
      <c r="J3029" s="11"/>
      <c r="K3029" s="11"/>
      <c r="L3029" s="11"/>
      <c r="M3029" s="36"/>
    </row>
    <row r="3030" spans="7:13" ht="15.75" customHeight="1" x14ac:dyDescent="0.2">
      <c r="G3030" s="34"/>
      <c r="H3030" s="27"/>
      <c r="I3030" s="11"/>
      <c r="J3030" s="11"/>
      <c r="K3030" s="11"/>
      <c r="L3030" s="11"/>
      <c r="M3030" s="36"/>
    </row>
    <row r="3031" spans="7:13" ht="15.75" customHeight="1" x14ac:dyDescent="0.2">
      <c r="G3031" s="34"/>
      <c r="H3031" s="27"/>
      <c r="I3031" s="11"/>
      <c r="J3031" s="11"/>
      <c r="K3031" s="11"/>
      <c r="L3031" s="11"/>
      <c r="M3031" s="36"/>
    </row>
    <row r="3032" spans="7:13" ht="15.75" customHeight="1" x14ac:dyDescent="0.2">
      <c r="G3032" s="34"/>
      <c r="H3032" s="27"/>
      <c r="I3032" s="11"/>
      <c r="J3032" s="11"/>
      <c r="K3032" s="11"/>
      <c r="L3032" s="11"/>
      <c r="M3032" s="36"/>
    </row>
    <row r="3033" spans="7:13" ht="15.75" customHeight="1" x14ac:dyDescent="0.2">
      <c r="G3033" s="34"/>
      <c r="H3033" s="27"/>
      <c r="I3033" s="11"/>
      <c r="J3033" s="11"/>
      <c r="K3033" s="11"/>
      <c r="L3033" s="11"/>
      <c r="M3033" s="36"/>
    </row>
    <row r="3034" spans="7:13" ht="15.75" customHeight="1" x14ac:dyDescent="0.2">
      <c r="G3034" s="34"/>
      <c r="H3034" s="27"/>
      <c r="I3034" s="11"/>
      <c r="J3034" s="11"/>
      <c r="K3034" s="11"/>
      <c r="L3034" s="11"/>
      <c r="M3034" s="36"/>
    </row>
    <row r="3035" spans="7:13" ht="15.75" customHeight="1" x14ac:dyDescent="0.2">
      <c r="G3035" s="34"/>
      <c r="H3035" s="27"/>
      <c r="I3035" s="11"/>
      <c r="J3035" s="11"/>
      <c r="K3035" s="11"/>
      <c r="L3035" s="11"/>
      <c r="M3035" s="36"/>
    </row>
    <row r="3036" spans="7:13" ht="15.75" customHeight="1" x14ac:dyDescent="0.2">
      <c r="G3036" s="34"/>
      <c r="H3036" s="27"/>
      <c r="I3036" s="11"/>
      <c r="J3036" s="11"/>
      <c r="K3036" s="11"/>
      <c r="L3036" s="11"/>
      <c r="M3036" s="36"/>
    </row>
    <row r="3037" spans="7:13" ht="15.75" customHeight="1" x14ac:dyDescent="0.2">
      <c r="G3037" s="34"/>
      <c r="H3037" s="27"/>
      <c r="I3037" s="11"/>
      <c r="J3037" s="11"/>
      <c r="K3037" s="11"/>
      <c r="L3037" s="11"/>
      <c r="M3037" s="36"/>
    </row>
    <row r="3038" spans="7:13" ht="15.75" customHeight="1" x14ac:dyDescent="0.2">
      <c r="G3038" s="34"/>
      <c r="H3038" s="27"/>
      <c r="I3038" s="11"/>
      <c r="J3038" s="11"/>
      <c r="K3038" s="11"/>
      <c r="L3038" s="11"/>
      <c r="M3038" s="36"/>
    </row>
    <row r="3039" spans="7:13" ht="15.75" customHeight="1" x14ac:dyDescent="0.2">
      <c r="G3039" s="34"/>
      <c r="H3039" s="27"/>
      <c r="I3039" s="11"/>
      <c r="J3039" s="11"/>
      <c r="K3039" s="11"/>
      <c r="L3039" s="11"/>
      <c r="M3039" s="36"/>
    </row>
    <row r="3040" spans="7:13" ht="15.75" customHeight="1" x14ac:dyDescent="0.2">
      <c r="G3040" s="34"/>
      <c r="H3040" s="27"/>
      <c r="I3040" s="11"/>
      <c r="J3040" s="11"/>
      <c r="K3040" s="11"/>
      <c r="L3040" s="11"/>
      <c r="M3040" s="36"/>
    </row>
    <row r="3041" spans="7:13" ht="15.75" customHeight="1" x14ac:dyDescent="0.2">
      <c r="G3041" s="34"/>
      <c r="H3041" s="27"/>
      <c r="I3041" s="11"/>
      <c r="J3041" s="11"/>
      <c r="K3041" s="11"/>
      <c r="L3041" s="11"/>
      <c r="M3041" s="36"/>
    </row>
    <row r="3042" spans="7:13" ht="15.75" customHeight="1" x14ac:dyDescent="0.2">
      <c r="G3042" s="34"/>
      <c r="H3042" s="27"/>
      <c r="I3042" s="11"/>
      <c r="J3042" s="11"/>
      <c r="K3042" s="11"/>
      <c r="L3042" s="11"/>
      <c r="M3042" s="36"/>
    </row>
    <row r="3043" spans="7:13" ht="15.75" customHeight="1" x14ac:dyDescent="0.2">
      <c r="G3043" s="34"/>
      <c r="H3043" s="27"/>
      <c r="I3043" s="11"/>
      <c r="J3043" s="11"/>
      <c r="K3043" s="11"/>
      <c r="L3043" s="11"/>
      <c r="M3043" s="36"/>
    </row>
    <row r="3044" spans="7:13" ht="15.75" customHeight="1" x14ac:dyDescent="0.2">
      <c r="G3044" s="34"/>
      <c r="H3044" s="27"/>
      <c r="I3044" s="11"/>
      <c r="J3044" s="11"/>
      <c r="K3044" s="11"/>
      <c r="L3044" s="11"/>
      <c r="M3044" s="36"/>
    </row>
    <row r="3045" spans="7:13" ht="15.75" customHeight="1" x14ac:dyDescent="0.2">
      <c r="G3045" s="34"/>
      <c r="H3045" s="27"/>
      <c r="I3045" s="11"/>
      <c r="J3045" s="11"/>
      <c r="K3045" s="11"/>
      <c r="L3045" s="11"/>
      <c r="M3045" s="36"/>
    </row>
    <row r="3046" spans="7:13" ht="15.75" customHeight="1" x14ac:dyDescent="0.2">
      <c r="G3046" s="34"/>
      <c r="H3046" s="27"/>
      <c r="I3046" s="11"/>
      <c r="J3046" s="11"/>
      <c r="K3046" s="11"/>
      <c r="L3046" s="11"/>
      <c r="M3046" s="36"/>
    </row>
    <row r="3047" spans="7:13" ht="15.75" customHeight="1" x14ac:dyDescent="0.2">
      <c r="G3047" s="34"/>
      <c r="H3047" s="27"/>
      <c r="I3047" s="11"/>
      <c r="J3047" s="11"/>
      <c r="K3047" s="11"/>
      <c r="L3047" s="11"/>
      <c r="M3047" s="36"/>
    </row>
    <row r="3048" spans="7:13" ht="15.75" customHeight="1" x14ac:dyDescent="0.2">
      <c r="G3048" s="34"/>
      <c r="H3048" s="27"/>
      <c r="I3048" s="11"/>
      <c r="J3048" s="11"/>
      <c r="K3048" s="11"/>
      <c r="L3048" s="11"/>
      <c r="M3048" s="36"/>
    </row>
    <row r="3049" spans="7:13" ht="15.75" customHeight="1" x14ac:dyDescent="0.2">
      <c r="G3049" s="34"/>
      <c r="H3049" s="27"/>
      <c r="I3049" s="11"/>
      <c r="J3049" s="11"/>
      <c r="K3049" s="11"/>
      <c r="L3049" s="11"/>
      <c r="M3049" s="36"/>
    </row>
    <row r="3050" spans="7:13" ht="15.75" customHeight="1" x14ac:dyDescent="0.2">
      <c r="G3050" s="34"/>
      <c r="H3050" s="27"/>
      <c r="I3050" s="11"/>
      <c r="J3050" s="11"/>
      <c r="K3050" s="11"/>
      <c r="L3050" s="11"/>
      <c r="M3050" s="36"/>
    </row>
    <row r="3051" spans="7:13" ht="15.75" customHeight="1" x14ac:dyDescent="0.2">
      <c r="G3051" s="34"/>
      <c r="H3051" s="27"/>
      <c r="I3051" s="11"/>
      <c r="J3051" s="11"/>
      <c r="K3051" s="11"/>
      <c r="L3051" s="11"/>
      <c r="M3051" s="36"/>
    </row>
    <row r="3052" spans="7:13" ht="15.75" customHeight="1" x14ac:dyDescent="0.2">
      <c r="G3052" s="34"/>
      <c r="H3052" s="27"/>
      <c r="I3052" s="11"/>
      <c r="J3052" s="11"/>
      <c r="K3052" s="11"/>
      <c r="L3052" s="11"/>
      <c r="M3052" s="36"/>
    </row>
    <row r="3053" spans="7:13" ht="15.75" customHeight="1" x14ac:dyDescent="0.2">
      <c r="G3053" s="34"/>
      <c r="H3053" s="27"/>
      <c r="I3053" s="11"/>
      <c r="J3053" s="11"/>
      <c r="K3053" s="11"/>
      <c r="L3053" s="11"/>
      <c r="M3053" s="36"/>
    </row>
    <row r="3054" spans="7:13" ht="15.75" customHeight="1" x14ac:dyDescent="0.2">
      <c r="G3054" s="34"/>
      <c r="H3054" s="27"/>
      <c r="I3054" s="11"/>
      <c r="J3054" s="11"/>
      <c r="K3054" s="11"/>
      <c r="L3054" s="11"/>
      <c r="M3054" s="36"/>
    </row>
    <row r="3055" spans="7:13" ht="15.75" customHeight="1" x14ac:dyDescent="0.2">
      <c r="G3055" s="34"/>
      <c r="H3055" s="27"/>
      <c r="I3055" s="11"/>
      <c r="J3055" s="11"/>
      <c r="K3055" s="11"/>
      <c r="L3055" s="11"/>
      <c r="M3055" s="36"/>
    </row>
    <row r="3056" spans="7:13" ht="15.75" customHeight="1" x14ac:dyDescent="0.2">
      <c r="G3056" s="34"/>
      <c r="H3056" s="27"/>
      <c r="I3056" s="11"/>
      <c r="J3056" s="11"/>
      <c r="K3056" s="11"/>
      <c r="L3056" s="11"/>
      <c r="M3056" s="36"/>
    </row>
    <row r="3057" spans="7:13" ht="15.75" customHeight="1" x14ac:dyDescent="0.2">
      <c r="G3057" s="34"/>
      <c r="H3057" s="27"/>
      <c r="I3057" s="11"/>
      <c r="J3057" s="11"/>
      <c r="K3057" s="11"/>
      <c r="L3057" s="11"/>
      <c r="M3057" s="36"/>
    </row>
    <row r="3058" spans="7:13" ht="15.75" customHeight="1" x14ac:dyDescent="0.2">
      <c r="G3058" s="34"/>
      <c r="H3058" s="27"/>
      <c r="I3058" s="11"/>
      <c r="J3058" s="11"/>
      <c r="K3058" s="11"/>
      <c r="L3058" s="11"/>
      <c r="M3058" s="36"/>
    </row>
    <row r="3059" spans="7:13" ht="15.75" customHeight="1" x14ac:dyDescent="0.2">
      <c r="G3059" s="34"/>
      <c r="H3059" s="27"/>
      <c r="I3059" s="11"/>
      <c r="J3059" s="11"/>
      <c r="K3059" s="11"/>
      <c r="L3059" s="11"/>
      <c r="M3059" s="36"/>
    </row>
    <row r="3060" spans="7:13" ht="15.75" customHeight="1" x14ac:dyDescent="0.2">
      <c r="G3060" s="34"/>
      <c r="H3060" s="27"/>
      <c r="I3060" s="11"/>
      <c r="J3060" s="11"/>
      <c r="K3060" s="11"/>
      <c r="L3060" s="11"/>
      <c r="M3060" s="36"/>
    </row>
    <row r="3061" spans="7:13" ht="15.75" customHeight="1" x14ac:dyDescent="0.2">
      <c r="G3061" s="34"/>
      <c r="H3061" s="27"/>
      <c r="I3061" s="11"/>
      <c r="J3061" s="11"/>
      <c r="K3061" s="11"/>
      <c r="L3061" s="11"/>
      <c r="M3061" s="36"/>
    </row>
    <row r="3062" spans="7:13" ht="15.75" customHeight="1" x14ac:dyDescent="0.2">
      <c r="G3062" s="34"/>
      <c r="H3062" s="27"/>
      <c r="I3062" s="11"/>
      <c r="J3062" s="11"/>
      <c r="K3062" s="11"/>
      <c r="L3062" s="11"/>
      <c r="M3062" s="36"/>
    </row>
    <row r="3063" spans="7:13" ht="15.75" customHeight="1" x14ac:dyDescent="0.2">
      <c r="G3063" s="34"/>
      <c r="H3063" s="27"/>
      <c r="I3063" s="11"/>
      <c r="J3063" s="11"/>
      <c r="K3063" s="11"/>
      <c r="L3063" s="11"/>
      <c r="M3063" s="36"/>
    </row>
    <row r="3064" spans="7:13" ht="15.75" customHeight="1" x14ac:dyDescent="0.2">
      <c r="G3064" s="34"/>
      <c r="H3064" s="27"/>
      <c r="I3064" s="11"/>
      <c r="J3064" s="11"/>
      <c r="K3064" s="11"/>
      <c r="L3064" s="11"/>
      <c r="M3064" s="36"/>
    </row>
    <row r="3065" spans="7:13" ht="15.75" customHeight="1" x14ac:dyDescent="0.2">
      <c r="G3065" s="34"/>
      <c r="H3065" s="27"/>
      <c r="I3065" s="11"/>
      <c r="J3065" s="11"/>
      <c r="K3065" s="11"/>
      <c r="L3065" s="11"/>
      <c r="M3065" s="36"/>
    </row>
    <row r="3066" spans="7:13" ht="15.75" customHeight="1" x14ac:dyDescent="0.2">
      <c r="G3066" s="34"/>
      <c r="H3066" s="27"/>
      <c r="I3066" s="11"/>
      <c r="J3066" s="11"/>
      <c r="K3066" s="11"/>
      <c r="L3066" s="11"/>
      <c r="M3066" s="36"/>
    </row>
    <row r="3067" spans="7:13" ht="15.75" customHeight="1" x14ac:dyDescent="0.2">
      <c r="G3067" s="34"/>
      <c r="H3067" s="27"/>
      <c r="I3067" s="11"/>
      <c r="J3067" s="11"/>
      <c r="K3067" s="11"/>
      <c r="L3067" s="11"/>
      <c r="M3067" s="36"/>
    </row>
    <row r="3068" spans="7:13" ht="15.75" customHeight="1" x14ac:dyDescent="0.2">
      <c r="G3068" s="34"/>
      <c r="H3068" s="27"/>
      <c r="I3068" s="11"/>
      <c r="J3068" s="11"/>
      <c r="K3068" s="11"/>
      <c r="L3068" s="11"/>
      <c r="M3068" s="36"/>
    </row>
    <row r="3069" spans="7:13" ht="15.75" customHeight="1" x14ac:dyDescent="0.2">
      <c r="G3069" s="34"/>
      <c r="H3069" s="27"/>
      <c r="I3069" s="11"/>
      <c r="J3069" s="11"/>
      <c r="K3069" s="11"/>
      <c r="L3069" s="11"/>
      <c r="M3069" s="36"/>
    </row>
    <row r="3070" spans="7:13" ht="15.75" customHeight="1" x14ac:dyDescent="0.2">
      <c r="G3070" s="34"/>
      <c r="H3070" s="27"/>
      <c r="I3070" s="11"/>
      <c r="J3070" s="11"/>
      <c r="K3070" s="11"/>
      <c r="L3070" s="11"/>
      <c r="M3070" s="36"/>
    </row>
    <row r="3071" spans="7:13" ht="15.75" customHeight="1" x14ac:dyDescent="0.2">
      <c r="G3071" s="34"/>
      <c r="H3071" s="27"/>
      <c r="I3071" s="11"/>
      <c r="J3071" s="11"/>
      <c r="K3071" s="11"/>
      <c r="L3071" s="11"/>
      <c r="M3071" s="36"/>
    </row>
    <row r="3072" spans="7:13" ht="15.75" customHeight="1" x14ac:dyDescent="0.2">
      <c r="G3072" s="34"/>
      <c r="H3072" s="27"/>
      <c r="I3072" s="11"/>
      <c r="J3072" s="11"/>
      <c r="K3072" s="11"/>
      <c r="L3072" s="11"/>
      <c r="M3072" s="36"/>
    </row>
    <row r="3073" spans="7:13" ht="15.75" customHeight="1" x14ac:dyDescent="0.2">
      <c r="G3073" s="34"/>
      <c r="H3073" s="27"/>
      <c r="I3073" s="11"/>
      <c r="J3073" s="11"/>
      <c r="K3073" s="11"/>
      <c r="L3073" s="11"/>
      <c r="M3073" s="36"/>
    </row>
    <row r="3074" spans="7:13" ht="15.75" customHeight="1" x14ac:dyDescent="0.2">
      <c r="G3074" s="34"/>
      <c r="H3074" s="27"/>
      <c r="I3074" s="11"/>
      <c r="J3074" s="11"/>
      <c r="K3074" s="11"/>
      <c r="L3074" s="11"/>
      <c r="M3074" s="36"/>
    </row>
    <row r="3075" spans="7:13" ht="15.75" customHeight="1" x14ac:dyDescent="0.2">
      <c r="G3075" s="34"/>
      <c r="H3075" s="27"/>
      <c r="I3075" s="11"/>
      <c r="J3075" s="11"/>
      <c r="K3075" s="11"/>
      <c r="L3075" s="11"/>
      <c r="M3075" s="36"/>
    </row>
    <row r="3076" spans="7:13" ht="15.75" customHeight="1" x14ac:dyDescent="0.2">
      <c r="G3076" s="34"/>
      <c r="H3076" s="27"/>
      <c r="I3076" s="11"/>
      <c r="J3076" s="11"/>
      <c r="K3076" s="11"/>
      <c r="L3076" s="11"/>
      <c r="M3076" s="36"/>
    </row>
    <row r="3077" spans="7:13" ht="15.75" customHeight="1" x14ac:dyDescent="0.2">
      <c r="G3077" s="34"/>
      <c r="H3077" s="27"/>
      <c r="I3077" s="11"/>
      <c r="J3077" s="11"/>
      <c r="K3077" s="11"/>
      <c r="L3077" s="11"/>
      <c r="M3077" s="36"/>
    </row>
    <row r="3078" spans="7:13" ht="15.75" customHeight="1" x14ac:dyDescent="0.2">
      <c r="G3078" s="34"/>
      <c r="H3078" s="27"/>
      <c r="I3078" s="11"/>
      <c r="J3078" s="11"/>
      <c r="K3078" s="11"/>
      <c r="L3078" s="11"/>
      <c r="M3078" s="36"/>
    </row>
    <row r="3079" spans="7:13" ht="15.75" customHeight="1" x14ac:dyDescent="0.2">
      <c r="G3079" s="34"/>
      <c r="H3079" s="27"/>
      <c r="I3079" s="11"/>
      <c r="J3079" s="11"/>
      <c r="K3079" s="11"/>
      <c r="L3079" s="11"/>
      <c r="M3079" s="36"/>
    </row>
    <row r="3080" spans="7:13" ht="15.75" customHeight="1" x14ac:dyDescent="0.2">
      <c r="G3080" s="34"/>
      <c r="H3080" s="27"/>
      <c r="I3080" s="11"/>
      <c r="J3080" s="11"/>
      <c r="K3080" s="11"/>
      <c r="L3080" s="11"/>
      <c r="M3080" s="36"/>
    </row>
    <row r="3081" spans="7:13" ht="15.75" customHeight="1" x14ac:dyDescent="0.2">
      <c r="G3081" s="34"/>
      <c r="H3081" s="27"/>
      <c r="I3081" s="11"/>
      <c r="J3081" s="11"/>
      <c r="K3081" s="11"/>
      <c r="L3081" s="11"/>
      <c r="M3081" s="36"/>
    </row>
    <row r="3082" spans="7:13" ht="15.75" customHeight="1" x14ac:dyDescent="0.2">
      <c r="G3082" s="34"/>
      <c r="H3082" s="27"/>
      <c r="I3082" s="11"/>
      <c r="J3082" s="11"/>
      <c r="K3082" s="11"/>
      <c r="L3082" s="11"/>
      <c r="M3082" s="36"/>
    </row>
    <row r="3083" spans="7:13" ht="15.75" customHeight="1" x14ac:dyDescent="0.2">
      <c r="G3083" s="34"/>
      <c r="H3083" s="27"/>
      <c r="I3083" s="11"/>
      <c r="J3083" s="11"/>
      <c r="K3083" s="11"/>
      <c r="L3083" s="11"/>
      <c r="M3083" s="36"/>
    </row>
    <row r="3084" spans="7:13" ht="15.75" customHeight="1" x14ac:dyDescent="0.2">
      <c r="G3084" s="34"/>
      <c r="H3084" s="27"/>
      <c r="I3084" s="11"/>
      <c r="J3084" s="11"/>
      <c r="K3084" s="11"/>
      <c r="L3084" s="11"/>
      <c r="M3084" s="36"/>
    </row>
    <row r="3085" spans="7:13" ht="15.75" customHeight="1" x14ac:dyDescent="0.2">
      <c r="G3085" s="34"/>
      <c r="H3085" s="27"/>
      <c r="I3085" s="11"/>
      <c r="J3085" s="11"/>
      <c r="K3085" s="11"/>
      <c r="L3085" s="11"/>
      <c r="M3085" s="36"/>
    </row>
    <row r="3086" spans="7:13" ht="15.75" customHeight="1" x14ac:dyDescent="0.2">
      <c r="G3086" s="34"/>
      <c r="H3086" s="27"/>
      <c r="I3086" s="11"/>
      <c r="J3086" s="11"/>
      <c r="K3086" s="11"/>
      <c r="L3086" s="11"/>
      <c r="M3086" s="36"/>
    </row>
    <row r="3087" spans="7:13" ht="15.75" customHeight="1" x14ac:dyDescent="0.2">
      <c r="G3087" s="34"/>
      <c r="H3087" s="27"/>
      <c r="I3087" s="11"/>
      <c r="J3087" s="11"/>
      <c r="K3087" s="11"/>
      <c r="L3087" s="11"/>
      <c r="M3087" s="36"/>
    </row>
    <row r="3088" spans="7:13" ht="15.75" customHeight="1" x14ac:dyDescent="0.2">
      <c r="G3088" s="34"/>
      <c r="H3088" s="27"/>
      <c r="I3088" s="11"/>
      <c r="J3088" s="11"/>
      <c r="K3088" s="11"/>
      <c r="L3088" s="11"/>
      <c r="M3088" s="36"/>
    </row>
    <row r="3089" spans="7:13" ht="15.75" customHeight="1" x14ac:dyDescent="0.2">
      <c r="G3089" s="34"/>
      <c r="H3089" s="27"/>
      <c r="I3089" s="11"/>
      <c r="J3089" s="11"/>
      <c r="K3089" s="11"/>
      <c r="L3089" s="11"/>
      <c r="M3089" s="36"/>
    </row>
    <row r="3090" spans="7:13" ht="15.75" customHeight="1" x14ac:dyDescent="0.2">
      <c r="G3090" s="34"/>
      <c r="H3090" s="27"/>
      <c r="I3090" s="11"/>
      <c r="J3090" s="11"/>
      <c r="K3090" s="11"/>
      <c r="L3090" s="11"/>
      <c r="M3090" s="36"/>
    </row>
    <row r="3091" spans="7:13" ht="15.75" customHeight="1" x14ac:dyDescent="0.2">
      <c r="G3091" s="34"/>
      <c r="H3091" s="27"/>
      <c r="I3091" s="11"/>
      <c r="J3091" s="11"/>
      <c r="K3091" s="11"/>
      <c r="L3091" s="11"/>
      <c r="M3091" s="36"/>
    </row>
    <row r="3092" spans="7:13" ht="15.75" customHeight="1" x14ac:dyDescent="0.2">
      <c r="G3092" s="34"/>
      <c r="H3092" s="27"/>
      <c r="I3092" s="11"/>
      <c r="J3092" s="11"/>
      <c r="K3092" s="11"/>
      <c r="L3092" s="11"/>
      <c r="M3092" s="36"/>
    </row>
    <row r="3093" spans="7:13" ht="15.75" customHeight="1" x14ac:dyDescent="0.2">
      <c r="G3093" s="34"/>
      <c r="H3093" s="27"/>
      <c r="I3093" s="11"/>
      <c r="J3093" s="11"/>
      <c r="K3093" s="11"/>
      <c r="L3093" s="11"/>
      <c r="M3093" s="36"/>
    </row>
    <row r="3094" spans="7:13" ht="15.75" customHeight="1" x14ac:dyDescent="0.2">
      <c r="G3094" s="34"/>
      <c r="H3094" s="27"/>
      <c r="I3094" s="11"/>
      <c r="J3094" s="11"/>
      <c r="K3094" s="11"/>
      <c r="L3094" s="11"/>
      <c r="M3094" s="36"/>
    </row>
    <row r="3095" spans="7:13" ht="15.75" customHeight="1" x14ac:dyDescent="0.2">
      <c r="G3095" s="34"/>
      <c r="H3095" s="27"/>
      <c r="I3095" s="11"/>
      <c r="J3095" s="11"/>
      <c r="K3095" s="11"/>
      <c r="L3095" s="11"/>
      <c r="M3095" s="36"/>
    </row>
    <row r="3096" spans="7:13" ht="15.75" customHeight="1" x14ac:dyDescent="0.2">
      <c r="G3096" s="34"/>
      <c r="H3096" s="27"/>
      <c r="I3096" s="11"/>
      <c r="J3096" s="11"/>
      <c r="K3096" s="11"/>
      <c r="L3096" s="11"/>
      <c r="M3096" s="36"/>
    </row>
    <row r="3097" spans="7:13" ht="15.75" customHeight="1" x14ac:dyDescent="0.2">
      <c r="G3097" s="34"/>
      <c r="H3097" s="27"/>
      <c r="I3097" s="11"/>
      <c r="J3097" s="11"/>
      <c r="K3097" s="11"/>
      <c r="L3097" s="11"/>
      <c r="M3097" s="36"/>
    </row>
    <row r="3098" spans="7:13" ht="15.75" customHeight="1" x14ac:dyDescent="0.2">
      <c r="G3098" s="34"/>
      <c r="H3098" s="27"/>
      <c r="I3098" s="11"/>
      <c r="J3098" s="11"/>
      <c r="K3098" s="11"/>
      <c r="L3098" s="11"/>
      <c r="M3098" s="36"/>
    </row>
    <row r="3099" spans="7:13" ht="15.75" customHeight="1" x14ac:dyDescent="0.2">
      <c r="G3099" s="34"/>
      <c r="H3099" s="27"/>
      <c r="I3099" s="11"/>
      <c r="J3099" s="11"/>
      <c r="K3099" s="11"/>
      <c r="L3099" s="11"/>
      <c r="M3099" s="36"/>
    </row>
    <row r="3100" spans="7:13" ht="15.75" customHeight="1" x14ac:dyDescent="0.2">
      <c r="G3100" s="34"/>
      <c r="H3100" s="27"/>
      <c r="I3100" s="11"/>
      <c r="J3100" s="11"/>
      <c r="K3100" s="11"/>
      <c r="L3100" s="11"/>
      <c r="M3100" s="36"/>
    </row>
    <row r="3101" spans="7:13" ht="15.75" customHeight="1" x14ac:dyDescent="0.2">
      <c r="G3101" s="34"/>
      <c r="H3101" s="27"/>
      <c r="I3101" s="11"/>
      <c r="J3101" s="11"/>
      <c r="K3101" s="11"/>
      <c r="L3101" s="11"/>
      <c r="M3101" s="36"/>
    </row>
    <row r="3102" spans="7:13" ht="15.75" customHeight="1" x14ac:dyDescent="0.2">
      <c r="G3102" s="34"/>
      <c r="H3102" s="27"/>
      <c r="I3102" s="11"/>
      <c r="J3102" s="11"/>
      <c r="K3102" s="11"/>
      <c r="L3102" s="11"/>
      <c r="M3102" s="36"/>
    </row>
    <row r="3103" spans="7:13" ht="15.75" customHeight="1" x14ac:dyDescent="0.2">
      <c r="G3103" s="34"/>
      <c r="H3103" s="27"/>
      <c r="I3103" s="11"/>
      <c r="J3103" s="11"/>
      <c r="K3103" s="11"/>
      <c r="L3103" s="11"/>
      <c r="M3103" s="36"/>
    </row>
    <row r="3104" spans="7:13" ht="15.75" customHeight="1" x14ac:dyDescent="0.2">
      <c r="G3104" s="34"/>
      <c r="H3104" s="27"/>
      <c r="I3104" s="11"/>
      <c r="J3104" s="11"/>
      <c r="K3104" s="11"/>
      <c r="L3104" s="11"/>
      <c r="M3104" s="36"/>
    </row>
    <row r="3105" spans="7:13" ht="15.75" customHeight="1" x14ac:dyDescent="0.2">
      <c r="G3105" s="34"/>
      <c r="H3105" s="27"/>
      <c r="I3105" s="11"/>
      <c r="J3105" s="11"/>
      <c r="K3105" s="11"/>
      <c r="L3105" s="11"/>
      <c r="M3105" s="36"/>
    </row>
    <row r="3106" spans="7:13" ht="15.75" customHeight="1" x14ac:dyDescent="0.2">
      <c r="G3106" s="34"/>
      <c r="H3106" s="27"/>
      <c r="I3106" s="11"/>
      <c r="J3106" s="11"/>
      <c r="K3106" s="11"/>
      <c r="L3106" s="11"/>
      <c r="M3106" s="36"/>
    </row>
    <row r="3107" spans="7:13" ht="15.75" customHeight="1" x14ac:dyDescent="0.2">
      <c r="G3107" s="34"/>
      <c r="H3107" s="27"/>
      <c r="I3107" s="11"/>
      <c r="J3107" s="11"/>
      <c r="K3107" s="11"/>
      <c r="L3107" s="11"/>
      <c r="M3107" s="36"/>
    </row>
    <row r="3108" spans="7:13" ht="15.75" customHeight="1" x14ac:dyDescent="0.2">
      <c r="G3108" s="34"/>
      <c r="H3108" s="27"/>
      <c r="I3108" s="11"/>
      <c r="J3108" s="11"/>
      <c r="K3108" s="11"/>
      <c r="L3108" s="11"/>
      <c r="M3108" s="36"/>
    </row>
    <row r="3109" spans="7:13" ht="15.75" customHeight="1" x14ac:dyDescent="0.2">
      <c r="G3109" s="34"/>
      <c r="H3109" s="27"/>
      <c r="I3109" s="11"/>
      <c r="J3109" s="11"/>
      <c r="K3109" s="11"/>
      <c r="L3109" s="11"/>
      <c r="M3109" s="36"/>
    </row>
    <row r="3110" spans="7:13" ht="15.75" customHeight="1" x14ac:dyDescent="0.2">
      <c r="G3110" s="34"/>
      <c r="H3110" s="27"/>
      <c r="I3110" s="11"/>
      <c r="J3110" s="11"/>
      <c r="K3110" s="11"/>
      <c r="L3110" s="11"/>
      <c r="M3110" s="36"/>
    </row>
    <row r="3111" spans="7:13" ht="15.75" customHeight="1" x14ac:dyDescent="0.2">
      <c r="G3111" s="34"/>
      <c r="H3111" s="27"/>
      <c r="I3111" s="11"/>
      <c r="J3111" s="11"/>
      <c r="K3111" s="11"/>
      <c r="L3111" s="11"/>
      <c r="M3111" s="36"/>
    </row>
    <row r="3112" spans="7:13" ht="15.75" customHeight="1" x14ac:dyDescent="0.2">
      <c r="G3112" s="34"/>
      <c r="H3112" s="27"/>
      <c r="I3112" s="11"/>
      <c r="J3112" s="11"/>
      <c r="K3112" s="11"/>
      <c r="L3112" s="11"/>
      <c r="M3112" s="36"/>
    </row>
    <row r="3113" spans="7:13" ht="15.75" customHeight="1" x14ac:dyDescent="0.2">
      <c r="G3113" s="34"/>
      <c r="H3113" s="27"/>
      <c r="I3113" s="11"/>
      <c r="J3113" s="11"/>
      <c r="K3113" s="11"/>
      <c r="L3113" s="11"/>
      <c r="M3113" s="36"/>
    </row>
    <row r="3114" spans="7:13" ht="15.75" customHeight="1" x14ac:dyDescent="0.2">
      <c r="G3114" s="34"/>
      <c r="H3114" s="27"/>
      <c r="I3114" s="11"/>
      <c r="J3114" s="11"/>
      <c r="K3114" s="11"/>
      <c r="L3114" s="11"/>
      <c r="M3114" s="36"/>
    </row>
    <row r="3115" spans="7:13" ht="15.75" customHeight="1" x14ac:dyDescent="0.2">
      <c r="G3115" s="34"/>
      <c r="H3115" s="27"/>
      <c r="I3115" s="11"/>
      <c r="J3115" s="11"/>
      <c r="K3115" s="11"/>
      <c r="L3115" s="11"/>
      <c r="M3115" s="36"/>
    </row>
    <row r="3116" spans="7:13" ht="15.75" customHeight="1" x14ac:dyDescent="0.2">
      <c r="G3116" s="34"/>
      <c r="H3116" s="27"/>
      <c r="I3116" s="11"/>
      <c r="J3116" s="11"/>
      <c r="K3116" s="11"/>
      <c r="L3116" s="11"/>
      <c r="M3116" s="36"/>
    </row>
    <row r="3117" spans="7:13" ht="15.75" customHeight="1" x14ac:dyDescent="0.2">
      <c r="G3117" s="34"/>
      <c r="H3117" s="27"/>
      <c r="I3117" s="11"/>
      <c r="J3117" s="11"/>
      <c r="K3117" s="11"/>
      <c r="L3117" s="11"/>
      <c r="M3117" s="36"/>
    </row>
    <row r="3118" spans="7:13" ht="15.75" customHeight="1" x14ac:dyDescent="0.2">
      <c r="G3118" s="34"/>
      <c r="H3118" s="27"/>
      <c r="I3118" s="11"/>
      <c r="J3118" s="11"/>
      <c r="K3118" s="11"/>
      <c r="L3118" s="11"/>
      <c r="M3118" s="36"/>
    </row>
    <row r="3119" spans="7:13" ht="15.75" customHeight="1" x14ac:dyDescent="0.2">
      <c r="G3119" s="34"/>
      <c r="H3119" s="27"/>
      <c r="I3119" s="11"/>
      <c r="J3119" s="11"/>
      <c r="K3119" s="11"/>
      <c r="L3119" s="11"/>
      <c r="M3119" s="36"/>
    </row>
    <row r="3120" spans="7:13" ht="15.75" customHeight="1" x14ac:dyDescent="0.2">
      <c r="G3120" s="34"/>
      <c r="H3120" s="27"/>
      <c r="I3120" s="11"/>
      <c r="J3120" s="11"/>
      <c r="K3120" s="11"/>
      <c r="L3120" s="11"/>
      <c r="M3120" s="36"/>
    </row>
    <row r="3121" spans="7:13" ht="15.75" customHeight="1" x14ac:dyDescent="0.2">
      <c r="G3121" s="34"/>
      <c r="H3121" s="27"/>
      <c r="I3121" s="11"/>
      <c r="J3121" s="11"/>
      <c r="K3121" s="11"/>
      <c r="L3121" s="11"/>
      <c r="M3121" s="36"/>
    </row>
    <row r="3122" spans="7:13" ht="15.75" customHeight="1" x14ac:dyDescent="0.2">
      <c r="G3122" s="34"/>
      <c r="H3122" s="27"/>
      <c r="I3122" s="11"/>
      <c r="J3122" s="11"/>
      <c r="K3122" s="11"/>
      <c r="L3122" s="11"/>
      <c r="M3122" s="36"/>
    </row>
    <row r="3123" spans="7:13" ht="15.75" customHeight="1" x14ac:dyDescent="0.2">
      <c r="G3123" s="34"/>
      <c r="H3123" s="27"/>
      <c r="I3123" s="11"/>
      <c r="J3123" s="11"/>
      <c r="K3123" s="11"/>
      <c r="L3123" s="11"/>
      <c r="M3123" s="36"/>
    </row>
    <row r="3124" spans="7:13" ht="15.75" customHeight="1" x14ac:dyDescent="0.2">
      <c r="G3124" s="34"/>
      <c r="H3124" s="27"/>
      <c r="I3124" s="11"/>
      <c r="J3124" s="11"/>
      <c r="K3124" s="11"/>
      <c r="L3124" s="11"/>
      <c r="M3124" s="36"/>
    </row>
    <row r="3125" spans="7:13" ht="15.75" customHeight="1" x14ac:dyDescent="0.2">
      <c r="G3125" s="34"/>
      <c r="H3125" s="27"/>
      <c r="I3125" s="11"/>
      <c r="J3125" s="11"/>
      <c r="K3125" s="11"/>
      <c r="L3125" s="11"/>
      <c r="M3125" s="36"/>
    </row>
    <row r="3126" spans="7:13" ht="15.75" customHeight="1" x14ac:dyDescent="0.2">
      <c r="G3126" s="34"/>
      <c r="H3126" s="27"/>
      <c r="I3126" s="11"/>
      <c r="J3126" s="11"/>
      <c r="K3126" s="11"/>
      <c r="L3126" s="11"/>
      <c r="M3126" s="36"/>
    </row>
    <row r="3127" spans="7:13" ht="15.75" customHeight="1" x14ac:dyDescent="0.2">
      <c r="G3127" s="34"/>
      <c r="H3127" s="27"/>
      <c r="I3127" s="11"/>
      <c r="J3127" s="11"/>
      <c r="K3127" s="11"/>
      <c r="L3127" s="11"/>
      <c r="M3127" s="36"/>
    </row>
    <row r="3128" spans="7:13" ht="15.75" customHeight="1" x14ac:dyDescent="0.2">
      <c r="G3128" s="34"/>
      <c r="H3128" s="27"/>
      <c r="I3128" s="11"/>
      <c r="J3128" s="11"/>
      <c r="K3128" s="11"/>
      <c r="L3128" s="11"/>
      <c r="M3128" s="36"/>
    </row>
    <row r="3129" spans="7:13" ht="15.75" customHeight="1" x14ac:dyDescent="0.2">
      <c r="G3129" s="34"/>
      <c r="H3129" s="27"/>
      <c r="I3129" s="11"/>
      <c r="J3129" s="11"/>
      <c r="K3129" s="11"/>
      <c r="L3129" s="11"/>
      <c r="M3129" s="36"/>
    </row>
    <row r="3130" spans="7:13" ht="15.75" customHeight="1" x14ac:dyDescent="0.2">
      <c r="G3130" s="34"/>
      <c r="H3130" s="27"/>
      <c r="I3130" s="11"/>
      <c r="J3130" s="11"/>
      <c r="K3130" s="11"/>
      <c r="L3130" s="11"/>
      <c r="M3130" s="36"/>
    </row>
    <row r="3131" spans="7:13" ht="15.75" customHeight="1" x14ac:dyDescent="0.2">
      <c r="G3131" s="34"/>
      <c r="H3131" s="27"/>
      <c r="I3131" s="11"/>
      <c r="J3131" s="11"/>
      <c r="K3131" s="11"/>
      <c r="L3131" s="11"/>
      <c r="M3131" s="36"/>
    </row>
    <row r="3132" spans="7:13" ht="15.75" customHeight="1" x14ac:dyDescent="0.2">
      <c r="G3132" s="34"/>
      <c r="H3132" s="27"/>
      <c r="I3132" s="11"/>
      <c r="J3132" s="11"/>
      <c r="K3132" s="11"/>
      <c r="L3132" s="11"/>
      <c r="M3132" s="36"/>
    </row>
    <row r="3133" spans="7:13" ht="15.75" customHeight="1" x14ac:dyDescent="0.2">
      <c r="G3133" s="34"/>
      <c r="H3133" s="27"/>
      <c r="I3133" s="11"/>
      <c r="J3133" s="11"/>
      <c r="K3133" s="11"/>
      <c r="L3133" s="11"/>
      <c r="M3133" s="36"/>
    </row>
    <row r="3134" spans="7:13" ht="15.75" customHeight="1" x14ac:dyDescent="0.2">
      <c r="G3134" s="34"/>
      <c r="H3134" s="27"/>
      <c r="I3134" s="11"/>
      <c r="J3134" s="11"/>
      <c r="K3134" s="11"/>
      <c r="L3134" s="11"/>
      <c r="M3134" s="36"/>
    </row>
    <row r="3135" spans="7:13" ht="15.75" customHeight="1" x14ac:dyDescent="0.2">
      <c r="G3135" s="34"/>
      <c r="H3135" s="27"/>
      <c r="I3135" s="11"/>
      <c r="J3135" s="11"/>
      <c r="K3135" s="11"/>
      <c r="L3135" s="11"/>
      <c r="M3135" s="36"/>
    </row>
    <row r="3136" spans="7:13" ht="15.75" customHeight="1" x14ac:dyDescent="0.2">
      <c r="G3136" s="34"/>
      <c r="H3136" s="27"/>
      <c r="I3136" s="11"/>
      <c r="J3136" s="11"/>
      <c r="K3136" s="11"/>
      <c r="L3136" s="11"/>
      <c r="M3136" s="36"/>
    </row>
    <row r="3137" spans="7:13" ht="15.75" customHeight="1" x14ac:dyDescent="0.2">
      <c r="G3137" s="34"/>
      <c r="H3137" s="27"/>
      <c r="I3137" s="11"/>
      <c r="J3137" s="11"/>
      <c r="K3137" s="11"/>
      <c r="L3137" s="11"/>
      <c r="M3137" s="36"/>
    </row>
    <row r="3138" spans="7:13" ht="15.75" customHeight="1" x14ac:dyDescent="0.2">
      <c r="G3138" s="34"/>
      <c r="H3138" s="27"/>
      <c r="I3138" s="11"/>
      <c r="J3138" s="11"/>
      <c r="K3138" s="11"/>
      <c r="L3138" s="11"/>
      <c r="M3138" s="36"/>
    </row>
    <row r="3139" spans="7:13" ht="15.75" customHeight="1" x14ac:dyDescent="0.2">
      <c r="G3139" s="34"/>
      <c r="H3139" s="27"/>
      <c r="I3139" s="11"/>
      <c r="J3139" s="11"/>
      <c r="K3139" s="11"/>
      <c r="L3139" s="11"/>
      <c r="M3139" s="36"/>
    </row>
    <row r="3140" spans="7:13" ht="15.75" customHeight="1" x14ac:dyDescent="0.2">
      <c r="G3140" s="34"/>
      <c r="H3140" s="27"/>
      <c r="I3140" s="11"/>
      <c r="J3140" s="11"/>
      <c r="K3140" s="11"/>
      <c r="L3140" s="11"/>
      <c r="M3140" s="36"/>
    </row>
    <row r="3141" spans="7:13" ht="15.75" customHeight="1" x14ac:dyDescent="0.2">
      <c r="G3141" s="34"/>
      <c r="H3141" s="27"/>
      <c r="I3141" s="11"/>
      <c r="J3141" s="11"/>
      <c r="K3141" s="11"/>
      <c r="L3141" s="11"/>
      <c r="M3141" s="36"/>
    </row>
    <row r="3142" spans="7:13" ht="15.75" customHeight="1" x14ac:dyDescent="0.2">
      <c r="G3142" s="34"/>
      <c r="H3142" s="27"/>
      <c r="I3142" s="11"/>
      <c r="J3142" s="11"/>
      <c r="K3142" s="11"/>
      <c r="L3142" s="11"/>
      <c r="M3142" s="36"/>
    </row>
    <row r="3143" spans="7:13" ht="15.75" customHeight="1" x14ac:dyDescent="0.2">
      <c r="G3143" s="34"/>
      <c r="H3143" s="27"/>
      <c r="I3143" s="11"/>
      <c r="J3143" s="11"/>
      <c r="K3143" s="11"/>
      <c r="L3143" s="11"/>
      <c r="M3143" s="36"/>
    </row>
    <row r="3144" spans="7:13" ht="15.75" customHeight="1" x14ac:dyDescent="0.2">
      <c r="G3144" s="34"/>
      <c r="H3144" s="27"/>
      <c r="I3144" s="11"/>
      <c r="J3144" s="11"/>
      <c r="K3144" s="11"/>
      <c r="L3144" s="11"/>
      <c r="M3144" s="36"/>
    </row>
    <row r="3145" spans="7:13" ht="15.75" customHeight="1" x14ac:dyDescent="0.2">
      <c r="G3145" s="34"/>
      <c r="H3145" s="27"/>
      <c r="I3145" s="11"/>
      <c r="J3145" s="11"/>
      <c r="K3145" s="11"/>
      <c r="L3145" s="11"/>
      <c r="M3145" s="36"/>
    </row>
    <row r="3146" spans="7:13" ht="15.75" customHeight="1" x14ac:dyDescent="0.2">
      <c r="G3146" s="34"/>
      <c r="H3146" s="27"/>
      <c r="I3146" s="11"/>
      <c r="J3146" s="11"/>
      <c r="K3146" s="11"/>
      <c r="L3146" s="11"/>
      <c r="M3146" s="36"/>
    </row>
    <row r="3147" spans="7:13" ht="15.75" customHeight="1" x14ac:dyDescent="0.2">
      <c r="G3147" s="34"/>
      <c r="H3147" s="27"/>
      <c r="I3147" s="11"/>
      <c r="J3147" s="11"/>
      <c r="K3147" s="11"/>
      <c r="L3147" s="11"/>
      <c r="M3147" s="36"/>
    </row>
    <row r="3148" spans="7:13" ht="15.75" customHeight="1" x14ac:dyDescent="0.2">
      <c r="G3148" s="34"/>
      <c r="H3148" s="27"/>
      <c r="I3148" s="11"/>
      <c r="J3148" s="11"/>
      <c r="K3148" s="11"/>
      <c r="L3148" s="11"/>
      <c r="M3148" s="36"/>
    </row>
    <row r="3149" spans="7:13" ht="15.75" customHeight="1" x14ac:dyDescent="0.2">
      <c r="G3149" s="34"/>
      <c r="H3149" s="27"/>
      <c r="I3149" s="11"/>
      <c r="J3149" s="11"/>
      <c r="K3149" s="11"/>
      <c r="L3149" s="11"/>
      <c r="M3149" s="36"/>
    </row>
    <row r="3150" spans="7:13" ht="15.75" customHeight="1" x14ac:dyDescent="0.2">
      <c r="G3150" s="34"/>
      <c r="H3150" s="27"/>
      <c r="I3150" s="11"/>
      <c r="J3150" s="11"/>
      <c r="K3150" s="11"/>
      <c r="L3150" s="11"/>
      <c r="M3150" s="36"/>
    </row>
    <row r="3151" spans="7:13" ht="15.75" customHeight="1" x14ac:dyDescent="0.2">
      <c r="G3151" s="34"/>
      <c r="H3151" s="27"/>
      <c r="I3151" s="11"/>
      <c r="J3151" s="11"/>
      <c r="K3151" s="11"/>
      <c r="L3151" s="11"/>
      <c r="M3151" s="36"/>
    </row>
    <row r="3152" spans="7:13" ht="15.75" customHeight="1" x14ac:dyDescent="0.2">
      <c r="G3152" s="34"/>
      <c r="H3152" s="27"/>
      <c r="I3152" s="11"/>
      <c r="J3152" s="11"/>
      <c r="K3152" s="11"/>
      <c r="L3152" s="11"/>
      <c r="M3152" s="36"/>
    </row>
    <row r="3153" spans="7:13" ht="15.75" customHeight="1" x14ac:dyDescent="0.2">
      <c r="G3153" s="34"/>
      <c r="H3153" s="27"/>
      <c r="I3153" s="11"/>
      <c r="J3153" s="11"/>
      <c r="K3153" s="11"/>
      <c r="L3153" s="11"/>
      <c r="M3153" s="36"/>
    </row>
    <row r="3154" spans="7:13" ht="15.75" customHeight="1" x14ac:dyDescent="0.2">
      <c r="G3154" s="34"/>
      <c r="H3154" s="27"/>
      <c r="I3154" s="11"/>
      <c r="J3154" s="11"/>
      <c r="K3154" s="11"/>
      <c r="L3154" s="11"/>
      <c r="M3154" s="36"/>
    </row>
    <row r="3155" spans="7:13" ht="15.75" customHeight="1" x14ac:dyDescent="0.2">
      <c r="G3155" s="34"/>
      <c r="H3155" s="27"/>
      <c r="I3155" s="11"/>
      <c r="J3155" s="11"/>
      <c r="K3155" s="11"/>
      <c r="L3155" s="11"/>
      <c r="M3155" s="36"/>
    </row>
    <row r="3156" spans="7:13" ht="15.75" customHeight="1" x14ac:dyDescent="0.2">
      <c r="G3156" s="34"/>
      <c r="H3156" s="27"/>
      <c r="I3156" s="11"/>
      <c r="J3156" s="11"/>
      <c r="K3156" s="11"/>
      <c r="L3156" s="11"/>
      <c r="M3156" s="36"/>
    </row>
    <row r="3157" spans="7:13" ht="15.75" customHeight="1" x14ac:dyDescent="0.2">
      <c r="G3157" s="34"/>
      <c r="H3157" s="27"/>
      <c r="I3157" s="11"/>
      <c r="J3157" s="11"/>
      <c r="K3157" s="11"/>
      <c r="L3157" s="11"/>
      <c r="M3157" s="36"/>
    </row>
    <row r="3158" spans="7:13" ht="15.75" customHeight="1" x14ac:dyDescent="0.2">
      <c r="G3158" s="34"/>
      <c r="H3158" s="27"/>
      <c r="I3158" s="11"/>
      <c r="J3158" s="11"/>
      <c r="K3158" s="11"/>
      <c r="L3158" s="11"/>
      <c r="M3158" s="36"/>
    </row>
    <row r="3159" spans="7:13" ht="15.75" customHeight="1" x14ac:dyDescent="0.2">
      <c r="G3159" s="34"/>
      <c r="H3159" s="27"/>
      <c r="I3159" s="11"/>
      <c r="J3159" s="11"/>
      <c r="K3159" s="11"/>
      <c r="L3159" s="11"/>
      <c r="M3159" s="36"/>
    </row>
    <row r="3160" spans="7:13" ht="15.75" customHeight="1" x14ac:dyDescent="0.2">
      <c r="G3160" s="34"/>
      <c r="H3160" s="27"/>
      <c r="I3160" s="11"/>
      <c r="J3160" s="11"/>
      <c r="K3160" s="11"/>
      <c r="L3160" s="11"/>
      <c r="M3160" s="36"/>
    </row>
    <row r="3161" spans="7:13" ht="15.75" customHeight="1" x14ac:dyDescent="0.2">
      <c r="G3161" s="34"/>
      <c r="H3161" s="27"/>
      <c r="I3161" s="11"/>
      <c r="J3161" s="11"/>
      <c r="K3161" s="11"/>
      <c r="L3161" s="11"/>
      <c r="M3161" s="36"/>
    </row>
    <row r="3162" spans="7:13" ht="15.75" customHeight="1" x14ac:dyDescent="0.2">
      <c r="G3162" s="34"/>
      <c r="H3162" s="27"/>
      <c r="I3162" s="11"/>
      <c r="J3162" s="11"/>
      <c r="K3162" s="11"/>
      <c r="L3162" s="11"/>
      <c r="M3162" s="36"/>
    </row>
    <row r="3163" spans="7:13" ht="15.75" customHeight="1" x14ac:dyDescent="0.2">
      <c r="G3163" s="34"/>
      <c r="H3163" s="27"/>
      <c r="I3163" s="11"/>
      <c r="J3163" s="11"/>
      <c r="K3163" s="11"/>
      <c r="L3163" s="11"/>
      <c r="M3163" s="36"/>
    </row>
    <row r="3164" spans="7:13" ht="15.75" customHeight="1" x14ac:dyDescent="0.2">
      <c r="G3164" s="34"/>
      <c r="H3164" s="27"/>
      <c r="I3164" s="11"/>
      <c r="J3164" s="11"/>
      <c r="K3164" s="11"/>
      <c r="L3164" s="11"/>
      <c r="M3164" s="36"/>
    </row>
    <row r="3165" spans="7:13" ht="15.75" customHeight="1" x14ac:dyDescent="0.2">
      <c r="G3165" s="34"/>
      <c r="H3165" s="27"/>
      <c r="I3165" s="11"/>
      <c r="J3165" s="11"/>
      <c r="K3165" s="11"/>
      <c r="L3165" s="11"/>
      <c r="M3165" s="36"/>
    </row>
    <row r="3166" spans="7:13" ht="15.75" customHeight="1" x14ac:dyDescent="0.2">
      <c r="G3166" s="34"/>
      <c r="H3166" s="27"/>
      <c r="I3166" s="11"/>
      <c r="J3166" s="11"/>
      <c r="K3166" s="11"/>
      <c r="L3166" s="11"/>
      <c r="M3166" s="36"/>
    </row>
    <row r="3167" spans="7:13" ht="15.75" customHeight="1" x14ac:dyDescent="0.2">
      <c r="G3167" s="34"/>
      <c r="H3167" s="27"/>
      <c r="I3167" s="11"/>
      <c r="J3167" s="11"/>
      <c r="K3167" s="11"/>
      <c r="L3167" s="11"/>
      <c r="M3167" s="36"/>
    </row>
    <row r="3168" spans="7:13" ht="15.75" customHeight="1" x14ac:dyDescent="0.2">
      <c r="G3168" s="34"/>
      <c r="H3168" s="27"/>
      <c r="I3168" s="11"/>
      <c r="J3168" s="11"/>
      <c r="K3168" s="11"/>
      <c r="L3168" s="11"/>
      <c r="M3168" s="36"/>
    </row>
    <row r="3169" spans="7:13" ht="15.75" customHeight="1" x14ac:dyDescent="0.2">
      <c r="G3169" s="34"/>
      <c r="H3169" s="27"/>
      <c r="I3169" s="11"/>
      <c r="J3169" s="11"/>
      <c r="K3169" s="11"/>
      <c r="L3169" s="11"/>
      <c r="M3169" s="36"/>
    </row>
    <row r="3170" spans="7:13" ht="15.75" customHeight="1" x14ac:dyDescent="0.2">
      <c r="G3170" s="34"/>
      <c r="H3170" s="27"/>
      <c r="I3170" s="11"/>
      <c r="J3170" s="11"/>
      <c r="K3170" s="11"/>
      <c r="L3170" s="11"/>
      <c r="M3170" s="36"/>
    </row>
    <row r="3171" spans="7:13" ht="15.75" customHeight="1" x14ac:dyDescent="0.2">
      <c r="G3171" s="34"/>
      <c r="H3171" s="27"/>
      <c r="I3171" s="11"/>
      <c r="J3171" s="11"/>
      <c r="K3171" s="11"/>
      <c r="L3171" s="11"/>
      <c r="M3171" s="36"/>
    </row>
    <row r="3172" spans="7:13" ht="15.75" customHeight="1" x14ac:dyDescent="0.2">
      <c r="G3172" s="34"/>
      <c r="H3172" s="27"/>
      <c r="I3172" s="11"/>
      <c r="J3172" s="11"/>
      <c r="K3172" s="11"/>
      <c r="L3172" s="11"/>
      <c r="M3172" s="36"/>
    </row>
    <row r="3173" spans="7:13" ht="15.75" customHeight="1" x14ac:dyDescent="0.2">
      <c r="G3173" s="34"/>
      <c r="H3173" s="27"/>
      <c r="I3173" s="11"/>
      <c r="J3173" s="11"/>
      <c r="K3173" s="11"/>
      <c r="L3173" s="11"/>
      <c r="M3173" s="36"/>
    </row>
    <row r="3174" spans="7:13" ht="15.75" customHeight="1" x14ac:dyDescent="0.2">
      <c r="G3174" s="34"/>
      <c r="H3174" s="27"/>
      <c r="I3174" s="11"/>
      <c r="J3174" s="11"/>
      <c r="K3174" s="11"/>
      <c r="L3174" s="11"/>
      <c r="M3174" s="36"/>
    </row>
    <row r="3175" spans="7:13" ht="15.75" customHeight="1" x14ac:dyDescent="0.2">
      <c r="G3175" s="34"/>
      <c r="H3175" s="27"/>
      <c r="I3175" s="11"/>
      <c r="J3175" s="11"/>
      <c r="K3175" s="11"/>
      <c r="L3175" s="11"/>
      <c r="M3175" s="36"/>
    </row>
    <row r="3176" spans="7:13" ht="15.75" customHeight="1" x14ac:dyDescent="0.2">
      <c r="G3176" s="34"/>
      <c r="H3176" s="27"/>
      <c r="I3176" s="11"/>
      <c r="J3176" s="11"/>
      <c r="K3176" s="11"/>
      <c r="L3176" s="11"/>
      <c r="M3176" s="36"/>
    </row>
    <row r="3177" spans="7:13" ht="15.75" customHeight="1" x14ac:dyDescent="0.2">
      <c r="G3177" s="34"/>
      <c r="H3177" s="27"/>
      <c r="I3177" s="11"/>
      <c r="J3177" s="11"/>
      <c r="K3177" s="11"/>
      <c r="L3177" s="11"/>
      <c r="M3177" s="36"/>
    </row>
    <row r="3178" spans="7:13" ht="15.75" customHeight="1" x14ac:dyDescent="0.2">
      <c r="G3178" s="34"/>
      <c r="H3178" s="27"/>
      <c r="I3178" s="11"/>
      <c r="J3178" s="11"/>
      <c r="K3178" s="11"/>
      <c r="L3178" s="11"/>
      <c r="M3178" s="36"/>
    </row>
    <row r="3179" spans="7:13" ht="15.75" customHeight="1" x14ac:dyDescent="0.2">
      <c r="G3179" s="34"/>
      <c r="H3179" s="27"/>
      <c r="I3179" s="11"/>
      <c r="J3179" s="11"/>
      <c r="K3179" s="11"/>
      <c r="L3179" s="11"/>
      <c r="M3179" s="36"/>
    </row>
    <row r="3180" spans="7:13" ht="15.75" customHeight="1" x14ac:dyDescent="0.2">
      <c r="G3180" s="34"/>
      <c r="H3180" s="27"/>
      <c r="I3180" s="11"/>
      <c r="J3180" s="11"/>
      <c r="K3180" s="11"/>
      <c r="L3180" s="11"/>
      <c r="M3180" s="36"/>
    </row>
    <row r="3181" spans="7:13" ht="15.75" customHeight="1" x14ac:dyDescent="0.2">
      <c r="G3181" s="34"/>
      <c r="H3181" s="27"/>
      <c r="I3181" s="11"/>
      <c r="J3181" s="11"/>
      <c r="K3181" s="11"/>
      <c r="L3181" s="11"/>
      <c r="M3181" s="36"/>
    </row>
    <row r="3182" spans="7:13" ht="15.75" customHeight="1" x14ac:dyDescent="0.2">
      <c r="G3182" s="34"/>
      <c r="H3182" s="27"/>
      <c r="I3182" s="11"/>
      <c r="J3182" s="11"/>
      <c r="K3182" s="11"/>
      <c r="L3182" s="11"/>
      <c r="M3182" s="36"/>
    </row>
    <row r="3183" spans="7:13" ht="15.75" customHeight="1" x14ac:dyDescent="0.2">
      <c r="G3183" s="34"/>
      <c r="H3183" s="27"/>
      <c r="I3183" s="11"/>
      <c r="J3183" s="11"/>
      <c r="K3183" s="11"/>
      <c r="L3183" s="11"/>
      <c r="M3183" s="36"/>
    </row>
    <row r="3184" spans="7:13" ht="15.75" customHeight="1" x14ac:dyDescent="0.2">
      <c r="G3184" s="34"/>
      <c r="H3184" s="27"/>
      <c r="I3184" s="11"/>
      <c r="J3184" s="11"/>
      <c r="K3184" s="11"/>
      <c r="L3184" s="11"/>
      <c r="M3184" s="36"/>
    </row>
    <row r="3185" spans="7:13" ht="15.75" customHeight="1" x14ac:dyDescent="0.2">
      <c r="G3185" s="34"/>
      <c r="H3185" s="27"/>
      <c r="I3185" s="11"/>
      <c r="J3185" s="11"/>
      <c r="K3185" s="11"/>
      <c r="L3185" s="11"/>
      <c r="M3185" s="36"/>
    </row>
    <row r="3186" spans="7:13" ht="15.75" customHeight="1" x14ac:dyDescent="0.2">
      <c r="G3186" s="34"/>
      <c r="H3186" s="27"/>
      <c r="I3186" s="11"/>
      <c r="J3186" s="11"/>
      <c r="K3186" s="11"/>
      <c r="L3186" s="11"/>
      <c r="M3186" s="36"/>
    </row>
    <row r="3187" spans="7:13" ht="15.75" customHeight="1" x14ac:dyDescent="0.2">
      <c r="G3187" s="34"/>
      <c r="H3187" s="27"/>
      <c r="I3187" s="11"/>
      <c r="J3187" s="11"/>
      <c r="K3187" s="11"/>
      <c r="L3187" s="11"/>
      <c r="M3187" s="36"/>
    </row>
    <row r="3188" spans="7:13" ht="15.75" customHeight="1" x14ac:dyDescent="0.2">
      <c r="G3188" s="34"/>
      <c r="H3188" s="27"/>
      <c r="I3188" s="11"/>
      <c r="J3188" s="11"/>
      <c r="K3188" s="11"/>
      <c r="L3188" s="11"/>
      <c r="M3188" s="36"/>
    </row>
    <row r="3189" spans="7:13" ht="15.75" customHeight="1" x14ac:dyDescent="0.2">
      <c r="G3189" s="34"/>
      <c r="H3189" s="27"/>
      <c r="I3189" s="11"/>
      <c r="J3189" s="11"/>
      <c r="K3189" s="11"/>
      <c r="L3189" s="11"/>
      <c r="M3189" s="36"/>
    </row>
    <row r="3190" spans="7:13" ht="15.75" customHeight="1" x14ac:dyDescent="0.2">
      <c r="G3190" s="34"/>
      <c r="H3190" s="27"/>
      <c r="I3190" s="11"/>
      <c r="J3190" s="11"/>
      <c r="K3190" s="11"/>
      <c r="L3190" s="11"/>
      <c r="M3190" s="36"/>
    </row>
    <row r="3191" spans="7:13" ht="15.75" customHeight="1" x14ac:dyDescent="0.2">
      <c r="G3191" s="34"/>
      <c r="H3191" s="27"/>
      <c r="I3191" s="11"/>
      <c r="J3191" s="11"/>
      <c r="K3191" s="11"/>
      <c r="L3191" s="11"/>
      <c r="M3191" s="36"/>
    </row>
    <row r="3192" spans="7:13" ht="15.75" customHeight="1" x14ac:dyDescent="0.2">
      <c r="G3192" s="34"/>
      <c r="H3192" s="27"/>
      <c r="I3192" s="11"/>
      <c r="J3192" s="11"/>
      <c r="K3192" s="11"/>
      <c r="L3192" s="11"/>
      <c r="M3192" s="36"/>
    </row>
    <row r="3193" spans="7:13" ht="15.75" customHeight="1" x14ac:dyDescent="0.2">
      <c r="G3193" s="34"/>
      <c r="H3193" s="27"/>
      <c r="I3193" s="11"/>
      <c r="J3193" s="11"/>
      <c r="K3193" s="11"/>
      <c r="L3193" s="11"/>
      <c r="M3193" s="36"/>
    </row>
    <row r="3194" spans="7:13" ht="15.75" customHeight="1" x14ac:dyDescent="0.2">
      <c r="G3194" s="34"/>
      <c r="H3194" s="27"/>
      <c r="I3194" s="11"/>
      <c r="J3194" s="11"/>
      <c r="K3194" s="11"/>
      <c r="L3194" s="11"/>
      <c r="M3194" s="36"/>
    </row>
    <row r="3195" spans="7:13" ht="15.75" customHeight="1" x14ac:dyDescent="0.2">
      <c r="G3195" s="34"/>
      <c r="H3195" s="27"/>
      <c r="I3195" s="11"/>
      <c r="J3195" s="11"/>
      <c r="K3195" s="11"/>
      <c r="L3195" s="11"/>
      <c r="M3195" s="36"/>
    </row>
    <row r="3196" spans="7:13" ht="15.75" customHeight="1" x14ac:dyDescent="0.2">
      <c r="G3196" s="34"/>
      <c r="H3196" s="27"/>
      <c r="I3196" s="11"/>
      <c r="J3196" s="11"/>
      <c r="K3196" s="11"/>
      <c r="L3196" s="11"/>
      <c r="M3196" s="36"/>
    </row>
    <row r="3197" spans="7:13" ht="15.75" customHeight="1" x14ac:dyDescent="0.2">
      <c r="G3197" s="34"/>
      <c r="H3197" s="27"/>
      <c r="I3197" s="11"/>
      <c r="J3197" s="11"/>
      <c r="K3197" s="11"/>
      <c r="L3197" s="11"/>
      <c r="M3197" s="36"/>
    </row>
    <row r="3198" spans="7:13" ht="15.75" customHeight="1" x14ac:dyDescent="0.2">
      <c r="G3198" s="34"/>
      <c r="H3198" s="27"/>
      <c r="I3198" s="11"/>
      <c r="J3198" s="11"/>
      <c r="K3198" s="11"/>
      <c r="L3198" s="11"/>
      <c r="M3198" s="36"/>
    </row>
    <row r="3199" spans="7:13" ht="15.75" customHeight="1" x14ac:dyDescent="0.2">
      <c r="G3199" s="34"/>
      <c r="H3199" s="27"/>
      <c r="I3199" s="11"/>
      <c r="J3199" s="11"/>
      <c r="K3199" s="11"/>
      <c r="L3199" s="11"/>
      <c r="M3199" s="36"/>
    </row>
    <row r="3200" spans="7:13" ht="15.75" customHeight="1" x14ac:dyDescent="0.2">
      <c r="G3200" s="34"/>
      <c r="H3200" s="27"/>
      <c r="I3200" s="11"/>
      <c r="J3200" s="11"/>
      <c r="K3200" s="11"/>
      <c r="L3200" s="11"/>
      <c r="M3200" s="36"/>
    </row>
    <row r="3201" spans="7:13" ht="15.75" customHeight="1" x14ac:dyDescent="0.2">
      <c r="G3201" s="34"/>
      <c r="H3201" s="27"/>
      <c r="I3201" s="11"/>
      <c r="J3201" s="11"/>
      <c r="K3201" s="11"/>
      <c r="L3201" s="11"/>
      <c r="M3201" s="36"/>
    </row>
    <row r="3202" spans="7:13" ht="15.75" customHeight="1" x14ac:dyDescent="0.2">
      <c r="G3202" s="34"/>
      <c r="H3202" s="27"/>
      <c r="I3202" s="11"/>
      <c r="J3202" s="11"/>
      <c r="K3202" s="11"/>
      <c r="L3202" s="11"/>
      <c r="M3202" s="36"/>
    </row>
    <row r="3203" spans="7:13" ht="15.75" customHeight="1" x14ac:dyDescent="0.2">
      <c r="G3203" s="34"/>
      <c r="H3203" s="27"/>
      <c r="I3203" s="11"/>
      <c r="J3203" s="11"/>
      <c r="K3203" s="11"/>
      <c r="L3203" s="11"/>
      <c r="M3203" s="36"/>
    </row>
    <row r="3204" spans="7:13" ht="15.75" customHeight="1" x14ac:dyDescent="0.2">
      <c r="G3204" s="34"/>
      <c r="H3204" s="27"/>
      <c r="I3204" s="11"/>
      <c r="J3204" s="11"/>
      <c r="K3204" s="11"/>
      <c r="L3204" s="11"/>
      <c r="M3204" s="36"/>
    </row>
    <row r="3205" spans="7:13" ht="15.75" customHeight="1" x14ac:dyDescent="0.2">
      <c r="G3205" s="34"/>
      <c r="H3205" s="27"/>
      <c r="I3205" s="11"/>
      <c r="J3205" s="11"/>
      <c r="K3205" s="11"/>
      <c r="L3205" s="11"/>
      <c r="M3205" s="36"/>
    </row>
    <row r="3206" spans="7:13" ht="15.75" customHeight="1" x14ac:dyDescent="0.2">
      <c r="G3206" s="34"/>
      <c r="H3206" s="27"/>
      <c r="I3206" s="11"/>
      <c r="J3206" s="11"/>
      <c r="K3206" s="11"/>
      <c r="L3206" s="11"/>
      <c r="M3206" s="36"/>
    </row>
    <row r="3207" spans="7:13" ht="15.75" customHeight="1" x14ac:dyDescent="0.2">
      <c r="G3207" s="34"/>
      <c r="H3207" s="27"/>
      <c r="I3207" s="11"/>
      <c r="J3207" s="11"/>
      <c r="K3207" s="11"/>
      <c r="L3207" s="11"/>
      <c r="M3207" s="36"/>
    </row>
    <row r="3208" spans="7:13" ht="15.75" customHeight="1" x14ac:dyDescent="0.2">
      <c r="G3208" s="34"/>
      <c r="H3208" s="27"/>
      <c r="I3208" s="11"/>
      <c r="J3208" s="11"/>
      <c r="K3208" s="11"/>
      <c r="L3208" s="11"/>
      <c r="M3208" s="36"/>
    </row>
    <row r="3209" spans="7:13" ht="15.75" customHeight="1" x14ac:dyDescent="0.2">
      <c r="G3209" s="34"/>
      <c r="H3209" s="27"/>
      <c r="I3209" s="11"/>
      <c r="J3209" s="11"/>
      <c r="K3209" s="11"/>
      <c r="L3209" s="11"/>
      <c r="M3209" s="36"/>
    </row>
    <row r="3210" spans="7:13" ht="15.75" customHeight="1" x14ac:dyDescent="0.2">
      <c r="G3210" s="34"/>
      <c r="H3210" s="27"/>
      <c r="I3210" s="11"/>
      <c r="J3210" s="11"/>
      <c r="K3210" s="11"/>
      <c r="L3210" s="11"/>
      <c r="M3210" s="36"/>
    </row>
    <row r="3211" spans="7:13" ht="15.75" customHeight="1" x14ac:dyDescent="0.2">
      <c r="G3211" s="34"/>
      <c r="H3211" s="27"/>
      <c r="I3211" s="11"/>
      <c r="J3211" s="11"/>
      <c r="K3211" s="11"/>
      <c r="L3211" s="11"/>
      <c r="M3211" s="36"/>
    </row>
    <row r="3212" spans="7:13" ht="15.75" customHeight="1" x14ac:dyDescent="0.2">
      <c r="G3212" s="34"/>
      <c r="H3212" s="27"/>
      <c r="I3212" s="11"/>
      <c r="J3212" s="11"/>
      <c r="K3212" s="11"/>
      <c r="L3212" s="11"/>
      <c r="M3212" s="36"/>
    </row>
    <row r="3213" spans="7:13" ht="15.75" customHeight="1" x14ac:dyDescent="0.2">
      <c r="G3213" s="34"/>
      <c r="H3213" s="27"/>
      <c r="I3213" s="11"/>
      <c r="J3213" s="11"/>
      <c r="K3213" s="11"/>
      <c r="L3213" s="11"/>
      <c r="M3213" s="36"/>
    </row>
    <row r="3214" spans="7:13" ht="15.75" customHeight="1" x14ac:dyDescent="0.2">
      <c r="G3214" s="34"/>
      <c r="H3214" s="27"/>
      <c r="I3214" s="11"/>
      <c r="J3214" s="11"/>
      <c r="K3214" s="11"/>
      <c r="L3214" s="11"/>
      <c r="M3214" s="36"/>
    </row>
    <row r="3215" spans="7:13" ht="15.75" customHeight="1" x14ac:dyDescent="0.2">
      <c r="G3215" s="34"/>
      <c r="H3215" s="27"/>
      <c r="I3215" s="11"/>
      <c r="J3215" s="11"/>
      <c r="K3215" s="11"/>
      <c r="L3215" s="11"/>
      <c r="M3215" s="36"/>
    </row>
    <row r="3216" spans="7:13" ht="15.75" customHeight="1" x14ac:dyDescent="0.2">
      <c r="G3216" s="34"/>
      <c r="H3216" s="27"/>
      <c r="I3216" s="11"/>
      <c r="J3216" s="11"/>
      <c r="K3216" s="11"/>
      <c r="L3216" s="11"/>
      <c r="M3216" s="36"/>
    </row>
    <row r="3217" spans="7:13" ht="15.75" customHeight="1" x14ac:dyDescent="0.2">
      <c r="G3217" s="34"/>
      <c r="H3217" s="27"/>
      <c r="I3217" s="11"/>
      <c r="J3217" s="11"/>
      <c r="K3217" s="11"/>
      <c r="L3217" s="11"/>
      <c r="M3217" s="36"/>
    </row>
    <row r="3218" spans="7:13" ht="15.75" customHeight="1" x14ac:dyDescent="0.2">
      <c r="G3218" s="34"/>
      <c r="H3218" s="27"/>
      <c r="I3218" s="11"/>
      <c r="J3218" s="11"/>
      <c r="K3218" s="11"/>
      <c r="L3218" s="11"/>
      <c r="M3218" s="36"/>
    </row>
    <row r="3219" spans="7:13" ht="15.75" customHeight="1" x14ac:dyDescent="0.2">
      <c r="G3219" s="34"/>
      <c r="H3219" s="27"/>
      <c r="I3219" s="11"/>
      <c r="J3219" s="11"/>
      <c r="K3219" s="11"/>
      <c r="L3219" s="11"/>
      <c r="M3219" s="36"/>
    </row>
    <row r="3220" spans="7:13" ht="15.75" customHeight="1" x14ac:dyDescent="0.2">
      <c r="G3220" s="34"/>
      <c r="H3220" s="27"/>
      <c r="I3220" s="11"/>
      <c r="J3220" s="11"/>
      <c r="K3220" s="11"/>
      <c r="L3220" s="11"/>
      <c r="M3220" s="36"/>
    </row>
    <row r="3221" spans="7:13" ht="15.75" customHeight="1" x14ac:dyDescent="0.2">
      <c r="G3221" s="34"/>
      <c r="H3221" s="27"/>
      <c r="I3221" s="11"/>
      <c r="J3221" s="11"/>
      <c r="K3221" s="11"/>
      <c r="L3221" s="11"/>
      <c r="M3221" s="36"/>
    </row>
    <row r="3222" spans="7:13" ht="15.75" customHeight="1" x14ac:dyDescent="0.2">
      <c r="G3222" s="34"/>
      <c r="H3222" s="27"/>
      <c r="I3222" s="11"/>
      <c r="J3222" s="11"/>
      <c r="K3222" s="11"/>
      <c r="L3222" s="11"/>
      <c r="M3222" s="36"/>
    </row>
    <row r="3223" spans="7:13" ht="15.75" customHeight="1" x14ac:dyDescent="0.2">
      <c r="G3223" s="34"/>
      <c r="H3223" s="27"/>
      <c r="I3223" s="11"/>
      <c r="J3223" s="11"/>
      <c r="K3223" s="11"/>
      <c r="L3223" s="11"/>
      <c r="M3223" s="36"/>
    </row>
    <row r="3224" spans="7:13" ht="15.75" customHeight="1" x14ac:dyDescent="0.2">
      <c r="G3224" s="34"/>
      <c r="H3224" s="27"/>
      <c r="I3224" s="11"/>
      <c r="J3224" s="11"/>
      <c r="K3224" s="11"/>
      <c r="L3224" s="11"/>
      <c r="M3224" s="36"/>
    </row>
    <row r="3225" spans="7:13" ht="15.75" customHeight="1" x14ac:dyDescent="0.2">
      <c r="G3225" s="34"/>
      <c r="H3225" s="27"/>
      <c r="I3225" s="11"/>
      <c r="J3225" s="11"/>
      <c r="K3225" s="11"/>
      <c r="L3225" s="11"/>
      <c r="M3225" s="36"/>
    </row>
    <row r="3226" spans="7:13" ht="15.75" customHeight="1" x14ac:dyDescent="0.2">
      <c r="G3226" s="34"/>
      <c r="H3226" s="27"/>
      <c r="I3226" s="11"/>
      <c r="J3226" s="11"/>
      <c r="K3226" s="11"/>
      <c r="L3226" s="11"/>
      <c r="M3226" s="36"/>
    </row>
    <row r="3227" spans="7:13" ht="15.75" customHeight="1" x14ac:dyDescent="0.2">
      <c r="G3227" s="34"/>
      <c r="H3227" s="27"/>
      <c r="I3227" s="11"/>
      <c r="J3227" s="11"/>
      <c r="K3227" s="11"/>
      <c r="L3227" s="11"/>
      <c r="M3227" s="36"/>
    </row>
    <row r="3228" spans="7:13" ht="15.75" customHeight="1" x14ac:dyDescent="0.2">
      <c r="G3228" s="34"/>
      <c r="H3228" s="27"/>
      <c r="I3228" s="11"/>
      <c r="J3228" s="11"/>
      <c r="K3228" s="11"/>
      <c r="L3228" s="11"/>
      <c r="M3228" s="36"/>
    </row>
    <row r="3229" spans="7:13" ht="15.75" customHeight="1" x14ac:dyDescent="0.2">
      <c r="G3229" s="34"/>
      <c r="H3229" s="27"/>
      <c r="I3229" s="11"/>
      <c r="J3229" s="11"/>
      <c r="K3229" s="11"/>
      <c r="L3229" s="11"/>
      <c r="M3229" s="36"/>
    </row>
    <row r="3230" spans="7:13" ht="15.75" customHeight="1" x14ac:dyDescent="0.2">
      <c r="G3230" s="34"/>
      <c r="H3230" s="27"/>
      <c r="I3230" s="11"/>
      <c r="J3230" s="11"/>
      <c r="K3230" s="11"/>
      <c r="L3230" s="11"/>
      <c r="M3230" s="36"/>
    </row>
    <row r="3231" spans="7:13" ht="15.75" customHeight="1" x14ac:dyDescent="0.2">
      <c r="G3231" s="34"/>
      <c r="H3231" s="27"/>
      <c r="I3231" s="11"/>
      <c r="J3231" s="11"/>
      <c r="K3231" s="11"/>
      <c r="L3231" s="11"/>
      <c r="M3231" s="36"/>
    </row>
    <row r="3232" spans="7:13" ht="15.75" customHeight="1" x14ac:dyDescent="0.2">
      <c r="G3232" s="34"/>
      <c r="H3232" s="27"/>
      <c r="I3232" s="11"/>
      <c r="J3232" s="11"/>
      <c r="K3232" s="11"/>
      <c r="L3232" s="11"/>
      <c r="M3232" s="36"/>
    </row>
    <row r="3233" spans="7:13" ht="15.75" customHeight="1" x14ac:dyDescent="0.2">
      <c r="G3233" s="34"/>
      <c r="H3233" s="27"/>
      <c r="I3233" s="11"/>
      <c r="J3233" s="11"/>
      <c r="K3233" s="11"/>
      <c r="L3233" s="11"/>
      <c r="M3233" s="36"/>
    </row>
    <row r="3234" spans="7:13" ht="15.75" customHeight="1" x14ac:dyDescent="0.2">
      <c r="G3234" s="34"/>
      <c r="H3234" s="27"/>
      <c r="I3234" s="11"/>
      <c r="J3234" s="11"/>
      <c r="K3234" s="11"/>
      <c r="L3234" s="11"/>
      <c r="M3234" s="36"/>
    </row>
    <row r="3235" spans="7:13" ht="15.75" customHeight="1" x14ac:dyDescent="0.2">
      <c r="G3235" s="34"/>
      <c r="H3235" s="27"/>
      <c r="I3235" s="11"/>
      <c r="J3235" s="11"/>
      <c r="K3235" s="11"/>
      <c r="L3235" s="11"/>
      <c r="M3235" s="36"/>
    </row>
    <row r="3236" spans="7:13" ht="15.75" customHeight="1" x14ac:dyDescent="0.2">
      <c r="G3236" s="34"/>
      <c r="H3236" s="27"/>
      <c r="I3236" s="11"/>
      <c r="J3236" s="11"/>
      <c r="K3236" s="11"/>
      <c r="L3236" s="11"/>
      <c r="M3236" s="36"/>
    </row>
    <row r="3237" spans="7:13" ht="15.75" customHeight="1" x14ac:dyDescent="0.2">
      <c r="G3237" s="34"/>
      <c r="H3237" s="27"/>
      <c r="I3237" s="11"/>
      <c r="J3237" s="11"/>
      <c r="K3237" s="11"/>
      <c r="L3237" s="11"/>
      <c r="M3237" s="36"/>
    </row>
    <row r="3238" spans="7:13" ht="15.75" customHeight="1" x14ac:dyDescent="0.2">
      <c r="G3238" s="34"/>
      <c r="H3238" s="27"/>
      <c r="I3238" s="11"/>
      <c r="J3238" s="11"/>
      <c r="K3238" s="11"/>
      <c r="L3238" s="11"/>
      <c r="M3238" s="36"/>
    </row>
    <row r="3239" spans="7:13" ht="15.75" customHeight="1" x14ac:dyDescent="0.2">
      <c r="G3239" s="34"/>
      <c r="H3239" s="27"/>
      <c r="I3239" s="11"/>
      <c r="J3239" s="11"/>
      <c r="K3239" s="11"/>
      <c r="L3239" s="11"/>
      <c r="M3239" s="36"/>
    </row>
    <row r="3240" spans="7:13" ht="15.75" customHeight="1" x14ac:dyDescent="0.2">
      <c r="G3240" s="34"/>
      <c r="H3240" s="27"/>
      <c r="I3240" s="11"/>
      <c r="J3240" s="11"/>
      <c r="K3240" s="11"/>
      <c r="L3240" s="11"/>
      <c r="M3240" s="36"/>
    </row>
    <row r="3241" spans="7:13" ht="15.75" customHeight="1" x14ac:dyDescent="0.2">
      <c r="G3241" s="34"/>
      <c r="H3241" s="27"/>
      <c r="I3241" s="11"/>
      <c r="J3241" s="11"/>
      <c r="K3241" s="11"/>
      <c r="L3241" s="11"/>
      <c r="M3241" s="36"/>
    </row>
    <row r="3242" spans="7:13" ht="15.75" customHeight="1" x14ac:dyDescent="0.2">
      <c r="G3242" s="34"/>
      <c r="H3242" s="27"/>
      <c r="I3242" s="11"/>
      <c r="J3242" s="11"/>
      <c r="K3242" s="11"/>
      <c r="L3242" s="11"/>
      <c r="M3242" s="36"/>
    </row>
    <row r="3243" spans="7:13" ht="15.75" customHeight="1" x14ac:dyDescent="0.2">
      <c r="G3243" s="34"/>
      <c r="H3243" s="27"/>
      <c r="I3243" s="11"/>
      <c r="J3243" s="11"/>
      <c r="K3243" s="11"/>
      <c r="L3243" s="11"/>
      <c r="M3243" s="36"/>
    </row>
    <row r="3244" spans="7:13" ht="15.75" customHeight="1" x14ac:dyDescent="0.2">
      <c r="G3244" s="34"/>
      <c r="H3244" s="27"/>
      <c r="I3244" s="11"/>
      <c r="J3244" s="11"/>
      <c r="K3244" s="11"/>
      <c r="L3244" s="11"/>
      <c r="M3244" s="36"/>
    </row>
    <row r="3245" spans="7:13" ht="15.75" customHeight="1" x14ac:dyDescent="0.2">
      <c r="G3245" s="34"/>
      <c r="H3245" s="27"/>
      <c r="I3245" s="11"/>
      <c r="J3245" s="11"/>
      <c r="K3245" s="11"/>
      <c r="L3245" s="11"/>
      <c r="M3245" s="36"/>
    </row>
    <row r="3246" spans="7:13" ht="15.75" customHeight="1" x14ac:dyDescent="0.2">
      <c r="G3246" s="34"/>
      <c r="H3246" s="27"/>
      <c r="I3246" s="11"/>
      <c r="J3246" s="11"/>
      <c r="K3246" s="11"/>
      <c r="L3246" s="11"/>
      <c r="M3246" s="36"/>
    </row>
    <row r="3247" spans="7:13" ht="15.75" customHeight="1" x14ac:dyDescent="0.2">
      <c r="G3247" s="34"/>
      <c r="H3247" s="27"/>
      <c r="I3247" s="11"/>
      <c r="J3247" s="11"/>
      <c r="K3247" s="11"/>
      <c r="L3247" s="11"/>
      <c r="M3247" s="36"/>
    </row>
    <row r="3248" spans="7:13" ht="15.75" customHeight="1" x14ac:dyDescent="0.2">
      <c r="G3248" s="34"/>
      <c r="H3248" s="27"/>
      <c r="I3248" s="11"/>
      <c r="J3248" s="11"/>
      <c r="K3248" s="11"/>
      <c r="L3248" s="11"/>
      <c r="M3248" s="36"/>
    </row>
    <row r="3249" spans="7:13" ht="15.75" customHeight="1" x14ac:dyDescent="0.2">
      <c r="G3249" s="34"/>
      <c r="H3249" s="27"/>
      <c r="I3249" s="11"/>
      <c r="J3249" s="11"/>
      <c r="K3249" s="11"/>
      <c r="L3249" s="11"/>
      <c r="M3249" s="36"/>
    </row>
    <row r="3250" spans="7:13" ht="15.75" customHeight="1" x14ac:dyDescent="0.2">
      <c r="G3250" s="34"/>
      <c r="H3250" s="27"/>
      <c r="I3250" s="11"/>
      <c r="J3250" s="11"/>
      <c r="K3250" s="11"/>
      <c r="L3250" s="11"/>
      <c r="M3250" s="36"/>
    </row>
    <row r="3251" spans="7:13" ht="15.75" customHeight="1" x14ac:dyDescent="0.2">
      <c r="G3251" s="34"/>
      <c r="H3251" s="27"/>
      <c r="I3251" s="11"/>
      <c r="J3251" s="11"/>
      <c r="K3251" s="11"/>
      <c r="L3251" s="11"/>
      <c r="M3251" s="36"/>
    </row>
    <row r="3252" spans="7:13" ht="15.75" customHeight="1" x14ac:dyDescent="0.2">
      <c r="G3252" s="34"/>
      <c r="H3252" s="27"/>
      <c r="I3252" s="11"/>
      <c r="J3252" s="11"/>
      <c r="K3252" s="11"/>
      <c r="L3252" s="11"/>
      <c r="M3252" s="36"/>
    </row>
    <row r="3253" spans="7:13" ht="15.75" customHeight="1" x14ac:dyDescent="0.2">
      <c r="G3253" s="34"/>
      <c r="H3253" s="27"/>
      <c r="I3253" s="11"/>
      <c r="J3253" s="11"/>
      <c r="K3253" s="11"/>
      <c r="L3253" s="11"/>
      <c r="M3253" s="36"/>
    </row>
    <row r="3254" spans="7:13" ht="15.75" customHeight="1" x14ac:dyDescent="0.2">
      <c r="G3254" s="34"/>
      <c r="H3254" s="27"/>
      <c r="I3254" s="11"/>
      <c r="J3254" s="11"/>
      <c r="K3254" s="11"/>
      <c r="L3254" s="11"/>
      <c r="M3254" s="36"/>
    </row>
    <row r="3255" spans="7:13" ht="15.75" customHeight="1" x14ac:dyDescent="0.2">
      <c r="G3255" s="34"/>
      <c r="H3255" s="27"/>
      <c r="I3255" s="11"/>
      <c r="J3255" s="11"/>
      <c r="K3255" s="11"/>
      <c r="L3255" s="11"/>
      <c r="M3255" s="36"/>
    </row>
    <row r="3256" spans="7:13" ht="15.75" customHeight="1" x14ac:dyDescent="0.2">
      <c r="G3256" s="34"/>
      <c r="H3256" s="27"/>
      <c r="I3256" s="11"/>
      <c r="J3256" s="11"/>
      <c r="K3256" s="11"/>
      <c r="L3256" s="11"/>
      <c r="M3256" s="36"/>
    </row>
    <row r="3257" spans="7:13" ht="15.75" customHeight="1" x14ac:dyDescent="0.2">
      <c r="G3257" s="34"/>
      <c r="H3257" s="27"/>
      <c r="I3257" s="11"/>
      <c r="J3257" s="11"/>
      <c r="K3257" s="11"/>
      <c r="L3257" s="11"/>
      <c r="M3257" s="36"/>
    </row>
    <row r="3258" spans="7:13" ht="15.75" customHeight="1" x14ac:dyDescent="0.2">
      <c r="G3258" s="34"/>
      <c r="H3258" s="27"/>
      <c r="I3258" s="11"/>
      <c r="J3258" s="11"/>
      <c r="K3258" s="11"/>
      <c r="L3258" s="11"/>
      <c r="M3258" s="36"/>
    </row>
    <row r="3259" spans="7:13" ht="15.75" customHeight="1" x14ac:dyDescent="0.2">
      <c r="G3259" s="34"/>
      <c r="H3259" s="27"/>
      <c r="I3259" s="11"/>
      <c r="J3259" s="11"/>
      <c r="K3259" s="11"/>
      <c r="L3259" s="11"/>
      <c r="M3259" s="36"/>
    </row>
    <row r="3260" spans="7:13" ht="15.75" customHeight="1" x14ac:dyDescent="0.2">
      <c r="G3260" s="34"/>
      <c r="H3260" s="27"/>
      <c r="I3260" s="11"/>
      <c r="J3260" s="11"/>
      <c r="K3260" s="11"/>
      <c r="L3260" s="11"/>
      <c r="M3260" s="36"/>
    </row>
    <row r="3261" spans="7:13" ht="15.75" customHeight="1" x14ac:dyDescent="0.2">
      <c r="G3261" s="34"/>
      <c r="H3261" s="27"/>
      <c r="I3261" s="11"/>
      <c r="J3261" s="11"/>
      <c r="K3261" s="11"/>
      <c r="L3261" s="11"/>
      <c r="M3261" s="36"/>
    </row>
    <row r="3262" spans="7:13" ht="15.75" customHeight="1" x14ac:dyDescent="0.2">
      <c r="G3262" s="34"/>
      <c r="H3262" s="27"/>
      <c r="I3262" s="11"/>
      <c r="J3262" s="11"/>
      <c r="K3262" s="11"/>
      <c r="L3262" s="11"/>
      <c r="M3262" s="36"/>
    </row>
    <row r="3263" spans="7:13" ht="15.75" customHeight="1" x14ac:dyDescent="0.2">
      <c r="G3263" s="34"/>
      <c r="H3263" s="27"/>
      <c r="I3263" s="11"/>
      <c r="J3263" s="11"/>
      <c r="K3263" s="11"/>
      <c r="L3263" s="11"/>
      <c r="M3263" s="36"/>
    </row>
    <row r="3264" spans="7:13" ht="15.75" customHeight="1" x14ac:dyDescent="0.2">
      <c r="G3264" s="34"/>
      <c r="H3264" s="27"/>
      <c r="I3264" s="11"/>
      <c r="J3264" s="11"/>
      <c r="K3264" s="11"/>
      <c r="L3264" s="11"/>
      <c r="M3264" s="36"/>
    </row>
    <row r="3265" spans="7:13" ht="15.75" customHeight="1" x14ac:dyDescent="0.2">
      <c r="G3265" s="34"/>
      <c r="H3265" s="27"/>
      <c r="I3265" s="11"/>
      <c r="J3265" s="11"/>
      <c r="K3265" s="11"/>
      <c r="L3265" s="11"/>
      <c r="M3265" s="36"/>
    </row>
    <row r="3266" spans="7:13" ht="15.75" customHeight="1" x14ac:dyDescent="0.2">
      <c r="G3266" s="34"/>
      <c r="H3266" s="27"/>
      <c r="I3266" s="11"/>
      <c r="J3266" s="11"/>
      <c r="K3266" s="11"/>
      <c r="L3266" s="11"/>
      <c r="M3266" s="36"/>
    </row>
    <row r="3267" spans="7:13" ht="15.75" customHeight="1" x14ac:dyDescent="0.2">
      <c r="G3267" s="34"/>
      <c r="H3267" s="27"/>
      <c r="I3267" s="11"/>
      <c r="J3267" s="11"/>
      <c r="K3267" s="11"/>
      <c r="L3267" s="11"/>
      <c r="M3267" s="36"/>
    </row>
    <row r="3268" spans="7:13" ht="15.75" customHeight="1" x14ac:dyDescent="0.2">
      <c r="G3268" s="34"/>
      <c r="H3268" s="27"/>
      <c r="I3268" s="11"/>
      <c r="J3268" s="11"/>
      <c r="K3268" s="11"/>
      <c r="L3268" s="11"/>
      <c r="M3268" s="36"/>
    </row>
    <row r="3269" spans="7:13" ht="15.75" customHeight="1" x14ac:dyDescent="0.2">
      <c r="G3269" s="34"/>
      <c r="H3269" s="27"/>
      <c r="I3269" s="11"/>
      <c r="J3269" s="11"/>
      <c r="K3269" s="11"/>
      <c r="L3269" s="11"/>
      <c r="M3269" s="36"/>
    </row>
    <row r="3270" spans="7:13" ht="15.75" customHeight="1" x14ac:dyDescent="0.2">
      <c r="G3270" s="34"/>
      <c r="H3270" s="27"/>
      <c r="I3270" s="11"/>
      <c r="J3270" s="11"/>
      <c r="K3270" s="11"/>
      <c r="L3270" s="11"/>
      <c r="M3270" s="36"/>
    </row>
    <row r="3271" spans="7:13" ht="15.75" customHeight="1" x14ac:dyDescent="0.2">
      <c r="G3271" s="34"/>
      <c r="H3271" s="27"/>
      <c r="I3271" s="11"/>
      <c r="J3271" s="11"/>
      <c r="K3271" s="11"/>
      <c r="L3271" s="11"/>
      <c r="M3271" s="36"/>
    </row>
    <row r="3272" spans="7:13" ht="15.75" customHeight="1" x14ac:dyDescent="0.2">
      <c r="G3272" s="34"/>
      <c r="H3272" s="27"/>
      <c r="I3272" s="11"/>
      <c r="J3272" s="11"/>
      <c r="K3272" s="11"/>
      <c r="L3272" s="11"/>
      <c r="M3272" s="36"/>
    </row>
    <row r="3273" spans="7:13" ht="15.75" customHeight="1" x14ac:dyDescent="0.2">
      <c r="G3273" s="34"/>
      <c r="H3273" s="27"/>
      <c r="I3273" s="11"/>
      <c r="J3273" s="11"/>
      <c r="K3273" s="11"/>
      <c r="L3273" s="11"/>
      <c r="M3273" s="36"/>
    </row>
    <row r="3274" spans="7:13" ht="15.75" customHeight="1" x14ac:dyDescent="0.2">
      <c r="G3274" s="34"/>
      <c r="H3274" s="27"/>
      <c r="I3274" s="11"/>
      <c r="J3274" s="11"/>
      <c r="K3274" s="11"/>
      <c r="L3274" s="11"/>
      <c r="M3274" s="36"/>
    </row>
    <row r="3275" spans="7:13" ht="15.75" customHeight="1" x14ac:dyDescent="0.2">
      <c r="G3275" s="34"/>
      <c r="H3275" s="27"/>
      <c r="I3275" s="11"/>
      <c r="J3275" s="11"/>
      <c r="K3275" s="11"/>
      <c r="L3275" s="11"/>
      <c r="M3275" s="36"/>
    </row>
    <row r="3276" spans="7:13" ht="15.75" customHeight="1" x14ac:dyDescent="0.2">
      <c r="G3276" s="34"/>
      <c r="H3276" s="27"/>
      <c r="I3276" s="11"/>
      <c r="J3276" s="11"/>
      <c r="K3276" s="11"/>
      <c r="L3276" s="11"/>
      <c r="M3276" s="36"/>
    </row>
    <row r="3277" spans="7:13" ht="15.75" customHeight="1" x14ac:dyDescent="0.2">
      <c r="G3277" s="34"/>
      <c r="H3277" s="27"/>
      <c r="I3277" s="11"/>
      <c r="J3277" s="11"/>
      <c r="K3277" s="11"/>
      <c r="L3277" s="11"/>
      <c r="M3277" s="36"/>
    </row>
    <row r="3278" spans="7:13" ht="15.75" customHeight="1" x14ac:dyDescent="0.2">
      <c r="G3278" s="34"/>
      <c r="H3278" s="27"/>
      <c r="I3278" s="11"/>
      <c r="J3278" s="11"/>
      <c r="K3278" s="11"/>
      <c r="L3278" s="11"/>
      <c r="M3278" s="36"/>
    </row>
    <row r="3279" spans="7:13" ht="15.75" customHeight="1" x14ac:dyDescent="0.2">
      <c r="G3279" s="34"/>
      <c r="H3279" s="27"/>
      <c r="I3279" s="11"/>
      <c r="J3279" s="11"/>
      <c r="K3279" s="11"/>
      <c r="L3279" s="11"/>
      <c r="M3279" s="36"/>
    </row>
    <row r="3280" spans="7:13" ht="15.75" customHeight="1" x14ac:dyDescent="0.2">
      <c r="G3280" s="34"/>
      <c r="H3280" s="27"/>
      <c r="I3280" s="11"/>
      <c r="J3280" s="11"/>
      <c r="K3280" s="11"/>
      <c r="L3280" s="11"/>
      <c r="M3280" s="36"/>
    </row>
    <row r="3281" spans="7:13" ht="15.75" customHeight="1" x14ac:dyDescent="0.2">
      <c r="G3281" s="34"/>
      <c r="H3281" s="27"/>
      <c r="I3281" s="11"/>
      <c r="J3281" s="11"/>
      <c r="K3281" s="11"/>
      <c r="L3281" s="11"/>
      <c r="M3281" s="36"/>
    </row>
    <row r="3282" spans="7:13" ht="15.75" customHeight="1" x14ac:dyDescent="0.2">
      <c r="G3282" s="34"/>
      <c r="H3282" s="27"/>
      <c r="I3282" s="11"/>
      <c r="J3282" s="11"/>
      <c r="K3282" s="11"/>
      <c r="L3282" s="11"/>
      <c r="M3282" s="36"/>
    </row>
    <row r="3283" spans="7:13" ht="15.75" customHeight="1" x14ac:dyDescent="0.2">
      <c r="G3283" s="34"/>
      <c r="H3283" s="27"/>
      <c r="I3283" s="11"/>
      <c r="J3283" s="11"/>
      <c r="K3283" s="11"/>
      <c r="L3283" s="11"/>
      <c r="M3283" s="36"/>
    </row>
    <row r="3284" spans="7:13" ht="15.75" customHeight="1" x14ac:dyDescent="0.2">
      <c r="G3284" s="34"/>
      <c r="H3284" s="27"/>
      <c r="I3284" s="11"/>
      <c r="J3284" s="11"/>
      <c r="K3284" s="11"/>
      <c r="L3284" s="11"/>
      <c r="M3284" s="36"/>
    </row>
    <row r="3285" spans="7:13" ht="15.75" customHeight="1" x14ac:dyDescent="0.2">
      <c r="G3285" s="34"/>
      <c r="H3285" s="27"/>
      <c r="I3285" s="11"/>
      <c r="J3285" s="11"/>
      <c r="K3285" s="11"/>
      <c r="L3285" s="11"/>
      <c r="M3285" s="36"/>
    </row>
    <row r="3286" spans="7:13" ht="15.75" customHeight="1" x14ac:dyDescent="0.2">
      <c r="G3286" s="34"/>
      <c r="H3286" s="27"/>
      <c r="I3286" s="11"/>
      <c r="J3286" s="11"/>
      <c r="K3286" s="11"/>
      <c r="L3286" s="11"/>
      <c r="M3286" s="36"/>
    </row>
    <row r="3287" spans="7:13" ht="15.75" customHeight="1" x14ac:dyDescent="0.2">
      <c r="G3287" s="34"/>
      <c r="H3287" s="27"/>
      <c r="I3287" s="11"/>
      <c r="J3287" s="11"/>
      <c r="K3287" s="11"/>
      <c r="L3287" s="11"/>
      <c r="M3287" s="36"/>
    </row>
    <row r="3288" spans="7:13" ht="15.75" customHeight="1" x14ac:dyDescent="0.2">
      <c r="G3288" s="34"/>
      <c r="H3288" s="27"/>
      <c r="I3288" s="11"/>
      <c r="J3288" s="11"/>
      <c r="K3288" s="11"/>
      <c r="L3288" s="11"/>
      <c r="M3288" s="36"/>
    </row>
    <row r="3289" spans="7:13" ht="15.75" customHeight="1" x14ac:dyDescent="0.2">
      <c r="G3289" s="34"/>
      <c r="H3289" s="27"/>
      <c r="I3289" s="11"/>
      <c r="J3289" s="11"/>
      <c r="K3289" s="11"/>
      <c r="L3289" s="11"/>
      <c r="M3289" s="36"/>
    </row>
    <row r="3290" spans="7:13" ht="15.75" customHeight="1" x14ac:dyDescent="0.2">
      <c r="G3290" s="34"/>
      <c r="H3290" s="27"/>
      <c r="I3290" s="11"/>
      <c r="J3290" s="11"/>
      <c r="K3290" s="11"/>
      <c r="L3290" s="11"/>
      <c r="M3290" s="36"/>
    </row>
    <row r="3291" spans="7:13" ht="15.75" customHeight="1" x14ac:dyDescent="0.2">
      <c r="G3291" s="34"/>
      <c r="H3291" s="27"/>
      <c r="I3291" s="11"/>
      <c r="J3291" s="11"/>
      <c r="K3291" s="11"/>
      <c r="L3291" s="11"/>
      <c r="M3291" s="36"/>
    </row>
    <row r="3292" spans="7:13" ht="15.75" customHeight="1" x14ac:dyDescent="0.2">
      <c r="G3292" s="34"/>
      <c r="H3292" s="27"/>
      <c r="I3292" s="11"/>
      <c r="J3292" s="11"/>
      <c r="K3292" s="11"/>
      <c r="L3292" s="11"/>
      <c r="M3292" s="36"/>
    </row>
    <row r="3293" spans="7:13" ht="15.75" customHeight="1" x14ac:dyDescent="0.2">
      <c r="G3293" s="34"/>
      <c r="H3293" s="27"/>
      <c r="I3293" s="11"/>
      <c r="J3293" s="11"/>
      <c r="K3293" s="11"/>
      <c r="L3293" s="11"/>
      <c r="M3293" s="36"/>
    </row>
    <row r="3294" spans="7:13" ht="15.75" customHeight="1" x14ac:dyDescent="0.2">
      <c r="G3294" s="34"/>
      <c r="H3294" s="27"/>
      <c r="I3294" s="11"/>
      <c r="J3294" s="11"/>
      <c r="K3294" s="11"/>
      <c r="L3294" s="11"/>
      <c r="M3294" s="36"/>
    </row>
    <row r="3295" spans="7:13" ht="15.75" customHeight="1" x14ac:dyDescent="0.2">
      <c r="G3295" s="34"/>
      <c r="H3295" s="27"/>
      <c r="I3295" s="11"/>
      <c r="J3295" s="11"/>
      <c r="K3295" s="11"/>
      <c r="L3295" s="11"/>
      <c r="M3295" s="36"/>
    </row>
    <row r="3296" spans="7:13" ht="15.75" customHeight="1" x14ac:dyDescent="0.2">
      <c r="G3296" s="34"/>
      <c r="H3296" s="27"/>
      <c r="I3296" s="11"/>
      <c r="J3296" s="11"/>
      <c r="K3296" s="11"/>
      <c r="L3296" s="11"/>
      <c r="M3296" s="36"/>
    </row>
    <row r="3297" spans="7:13" ht="15.75" customHeight="1" x14ac:dyDescent="0.2">
      <c r="G3297" s="34"/>
      <c r="H3297" s="27"/>
      <c r="I3297" s="11"/>
      <c r="J3297" s="11"/>
      <c r="K3297" s="11"/>
      <c r="L3297" s="11"/>
      <c r="M3297" s="36"/>
    </row>
    <row r="3298" spans="7:13" ht="15.75" customHeight="1" x14ac:dyDescent="0.2">
      <c r="G3298" s="34"/>
      <c r="H3298" s="27"/>
      <c r="I3298" s="11"/>
      <c r="J3298" s="11"/>
      <c r="K3298" s="11"/>
      <c r="L3298" s="11"/>
      <c r="M3298" s="36"/>
    </row>
    <row r="3299" spans="7:13" ht="15.75" customHeight="1" x14ac:dyDescent="0.2">
      <c r="G3299" s="34"/>
      <c r="H3299" s="27"/>
      <c r="I3299" s="11"/>
      <c r="J3299" s="11"/>
      <c r="K3299" s="11"/>
      <c r="L3299" s="11"/>
      <c r="M3299" s="36"/>
    </row>
    <row r="3300" spans="7:13" ht="15.75" customHeight="1" x14ac:dyDescent="0.2">
      <c r="G3300" s="34"/>
      <c r="H3300" s="27"/>
      <c r="I3300" s="11"/>
      <c r="J3300" s="11"/>
      <c r="K3300" s="11"/>
      <c r="L3300" s="11"/>
      <c r="M3300" s="36"/>
    </row>
    <row r="3301" spans="7:13" ht="15.75" customHeight="1" x14ac:dyDescent="0.2">
      <c r="G3301" s="34"/>
      <c r="H3301" s="27"/>
      <c r="I3301" s="11"/>
      <c r="J3301" s="11"/>
      <c r="K3301" s="11"/>
      <c r="L3301" s="11"/>
      <c r="M3301" s="36"/>
    </row>
    <row r="3302" spans="7:13" ht="15.75" customHeight="1" x14ac:dyDescent="0.2">
      <c r="G3302" s="34"/>
      <c r="H3302" s="27"/>
      <c r="I3302" s="11"/>
      <c r="J3302" s="11"/>
      <c r="K3302" s="11"/>
      <c r="L3302" s="11"/>
      <c r="M3302" s="36"/>
    </row>
    <row r="3303" spans="7:13" ht="15.75" customHeight="1" x14ac:dyDescent="0.2">
      <c r="G3303" s="34"/>
      <c r="H3303" s="27"/>
      <c r="I3303" s="11"/>
      <c r="J3303" s="11"/>
      <c r="K3303" s="11"/>
      <c r="L3303" s="11"/>
      <c r="M3303" s="36"/>
    </row>
    <row r="3304" spans="7:13" ht="15.75" customHeight="1" x14ac:dyDescent="0.2">
      <c r="G3304" s="34"/>
      <c r="H3304" s="27"/>
      <c r="I3304" s="11"/>
      <c r="J3304" s="11"/>
      <c r="K3304" s="11"/>
      <c r="L3304" s="11"/>
      <c r="M3304" s="36"/>
    </row>
    <row r="3305" spans="7:13" ht="15.75" customHeight="1" x14ac:dyDescent="0.2">
      <c r="G3305" s="34"/>
      <c r="H3305" s="27"/>
      <c r="I3305" s="11"/>
      <c r="J3305" s="11"/>
      <c r="K3305" s="11"/>
      <c r="L3305" s="11"/>
      <c r="M3305" s="36"/>
    </row>
    <row r="3306" spans="7:13" ht="15.75" customHeight="1" x14ac:dyDescent="0.2">
      <c r="G3306" s="34"/>
      <c r="H3306" s="27"/>
      <c r="I3306" s="11"/>
      <c r="J3306" s="11"/>
      <c r="K3306" s="11"/>
      <c r="L3306" s="11"/>
      <c r="M3306" s="36"/>
    </row>
    <row r="3307" spans="7:13" ht="15.75" customHeight="1" x14ac:dyDescent="0.2">
      <c r="G3307" s="34"/>
      <c r="H3307" s="27"/>
      <c r="I3307" s="11"/>
      <c r="J3307" s="11"/>
      <c r="K3307" s="11"/>
      <c r="L3307" s="11"/>
      <c r="M3307" s="36"/>
    </row>
    <row r="3308" spans="7:13" ht="15.75" customHeight="1" x14ac:dyDescent="0.2">
      <c r="G3308" s="34"/>
      <c r="H3308" s="27"/>
      <c r="I3308" s="11"/>
      <c r="J3308" s="11"/>
      <c r="K3308" s="11"/>
      <c r="L3308" s="11"/>
      <c r="M3308" s="36"/>
    </row>
    <row r="3309" spans="7:13" ht="15.75" customHeight="1" x14ac:dyDescent="0.2">
      <c r="G3309" s="34"/>
      <c r="H3309" s="27"/>
      <c r="I3309" s="11"/>
      <c r="J3309" s="11"/>
      <c r="K3309" s="11"/>
      <c r="L3309" s="11"/>
      <c r="M3309" s="36"/>
    </row>
    <row r="3310" spans="7:13" ht="15.75" customHeight="1" x14ac:dyDescent="0.2">
      <c r="G3310" s="34"/>
      <c r="H3310" s="27"/>
      <c r="I3310" s="11"/>
      <c r="J3310" s="11"/>
      <c r="K3310" s="11"/>
      <c r="L3310" s="11"/>
      <c r="M3310" s="36"/>
    </row>
    <row r="3311" spans="7:13" ht="15.75" customHeight="1" x14ac:dyDescent="0.2">
      <c r="G3311" s="34"/>
      <c r="H3311" s="27"/>
      <c r="I3311" s="11"/>
      <c r="J3311" s="11"/>
      <c r="K3311" s="11"/>
      <c r="L3311" s="11"/>
      <c r="M3311" s="36"/>
    </row>
    <row r="3312" spans="7:13" ht="15.75" customHeight="1" x14ac:dyDescent="0.2">
      <c r="G3312" s="34"/>
      <c r="H3312" s="27"/>
      <c r="I3312" s="11"/>
      <c r="J3312" s="11"/>
      <c r="K3312" s="11"/>
      <c r="L3312" s="11"/>
      <c r="M3312" s="36"/>
    </row>
    <row r="3313" spans="7:13" ht="15.75" customHeight="1" x14ac:dyDescent="0.2">
      <c r="G3313" s="34"/>
      <c r="H3313" s="27"/>
      <c r="I3313" s="11"/>
      <c r="J3313" s="11"/>
      <c r="K3313" s="11"/>
      <c r="L3313" s="11"/>
      <c r="M3313" s="36"/>
    </row>
    <row r="3314" spans="7:13" ht="15.75" customHeight="1" x14ac:dyDescent="0.2">
      <c r="G3314" s="34"/>
      <c r="H3314" s="27"/>
      <c r="I3314" s="11"/>
      <c r="J3314" s="11"/>
      <c r="K3314" s="11"/>
      <c r="L3314" s="11"/>
      <c r="M3314" s="36"/>
    </row>
    <row r="3315" spans="7:13" ht="15.75" customHeight="1" x14ac:dyDescent="0.2">
      <c r="G3315" s="34"/>
      <c r="H3315" s="27"/>
      <c r="I3315" s="11"/>
      <c r="J3315" s="11"/>
      <c r="K3315" s="11"/>
      <c r="L3315" s="11"/>
      <c r="M3315" s="36"/>
    </row>
    <row r="3316" spans="7:13" ht="15.75" customHeight="1" x14ac:dyDescent="0.2">
      <c r="G3316" s="34"/>
      <c r="H3316" s="27"/>
      <c r="I3316" s="11"/>
      <c r="J3316" s="11"/>
      <c r="K3316" s="11"/>
      <c r="L3316" s="11"/>
      <c r="M3316" s="36"/>
    </row>
    <row r="3317" spans="7:13" ht="15.75" customHeight="1" x14ac:dyDescent="0.2">
      <c r="G3317" s="34"/>
      <c r="H3317" s="27"/>
      <c r="I3317" s="11"/>
      <c r="J3317" s="11"/>
      <c r="K3317" s="11"/>
      <c r="L3317" s="11"/>
      <c r="M3317" s="36"/>
    </row>
    <row r="3318" spans="7:13" ht="15.75" customHeight="1" x14ac:dyDescent="0.2">
      <c r="G3318" s="34"/>
      <c r="H3318" s="27"/>
      <c r="I3318" s="11"/>
      <c r="J3318" s="11"/>
      <c r="K3318" s="11"/>
      <c r="L3318" s="11"/>
      <c r="M3318" s="36"/>
    </row>
    <row r="3319" spans="7:13" ht="15.75" customHeight="1" x14ac:dyDescent="0.2">
      <c r="G3319" s="34"/>
      <c r="H3319" s="27"/>
      <c r="I3319" s="11"/>
      <c r="J3319" s="11"/>
      <c r="K3319" s="11"/>
      <c r="L3319" s="11"/>
      <c r="M3319" s="36"/>
    </row>
    <row r="3320" spans="7:13" ht="15.75" customHeight="1" x14ac:dyDescent="0.2">
      <c r="G3320" s="34"/>
      <c r="H3320" s="27"/>
      <c r="I3320" s="11"/>
      <c r="J3320" s="11"/>
      <c r="K3320" s="11"/>
      <c r="L3320" s="11"/>
      <c r="M3320" s="36"/>
    </row>
    <row r="3321" spans="7:13" ht="15.75" customHeight="1" x14ac:dyDescent="0.2">
      <c r="G3321" s="34"/>
      <c r="H3321" s="27"/>
      <c r="I3321" s="11"/>
      <c r="J3321" s="11"/>
      <c r="K3321" s="11"/>
      <c r="L3321" s="11"/>
      <c r="M3321" s="36"/>
    </row>
    <row r="3322" spans="7:13" ht="15.75" customHeight="1" x14ac:dyDescent="0.2">
      <c r="G3322" s="34"/>
      <c r="H3322" s="27"/>
      <c r="I3322" s="11"/>
      <c r="J3322" s="11"/>
      <c r="K3322" s="11"/>
      <c r="L3322" s="11"/>
      <c r="M3322" s="36"/>
    </row>
    <row r="3323" spans="7:13" ht="15.75" customHeight="1" x14ac:dyDescent="0.2">
      <c r="G3323" s="34"/>
      <c r="H3323" s="27"/>
      <c r="I3323" s="11"/>
      <c r="J3323" s="11"/>
      <c r="K3323" s="11"/>
      <c r="L3323" s="11"/>
      <c r="M3323" s="36"/>
    </row>
    <row r="3324" spans="7:13" ht="15.75" customHeight="1" x14ac:dyDescent="0.2">
      <c r="G3324" s="34"/>
      <c r="H3324" s="27"/>
      <c r="I3324" s="11"/>
      <c r="J3324" s="11"/>
      <c r="K3324" s="11"/>
      <c r="L3324" s="11"/>
      <c r="M3324" s="36"/>
    </row>
    <row r="3325" spans="7:13" ht="15.75" customHeight="1" x14ac:dyDescent="0.2">
      <c r="G3325" s="34"/>
      <c r="H3325" s="27"/>
      <c r="I3325" s="11"/>
      <c r="J3325" s="11"/>
      <c r="K3325" s="11"/>
      <c r="L3325" s="11"/>
      <c r="M3325" s="36"/>
    </row>
    <row r="3326" spans="7:13" ht="15.75" customHeight="1" x14ac:dyDescent="0.2">
      <c r="G3326" s="34"/>
      <c r="H3326" s="27"/>
      <c r="I3326" s="11"/>
      <c r="J3326" s="11"/>
      <c r="K3326" s="11"/>
      <c r="L3326" s="11"/>
      <c r="M3326" s="36"/>
    </row>
    <row r="3327" spans="7:13" ht="15.75" customHeight="1" x14ac:dyDescent="0.2">
      <c r="G3327" s="34"/>
      <c r="H3327" s="27"/>
      <c r="I3327" s="11"/>
      <c r="J3327" s="11"/>
      <c r="K3327" s="11"/>
      <c r="L3327" s="11"/>
      <c r="M3327" s="36"/>
    </row>
    <row r="3328" spans="7:13" ht="15.75" customHeight="1" x14ac:dyDescent="0.2">
      <c r="G3328" s="34"/>
      <c r="H3328" s="27"/>
      <c r="I3328" s="11"/>
      <c r="J3328" s="11"/>
      <c r="K3328" s="11"/>
      <c r="L3328" s="11"/>
      <c r="M3328" s="36"/>
    </row>
    <row r="3329" spans="7:13" ht="15.75" customHeight="1" x14ac:dyDescent="0.2">
      <c r="G3329" s="34"/>
      <c r="H3329" s="27"/>
      <c r="I3329" s="11"/>
      <c r="J3329" s="11"/>
      <c r="K3329" s="11"/>
      <c r="L3329" s="11"/>
      <c r="M3329" s="36"/>
    </row>
    <row r="3330" spans="7:13" ht="15.75" customHeight="1" x14ac:dyDescent="0.2">
      <c r="G3330" s="34"/>
      <c r="H3330" s="27"/>
      <c r="I3330" s="11"/>
      <c r="J3330" s="11"/>
      <c r="K3330" s="11"/>
      <c r="L3330" s="11"/>
      <c r="M3330" s="36"/>
    </row>
    <row r="3331" spans="7:13" ht="15.75" customHeight="1" x14ac:dyDescent="0.2">
      <c r="G3331" s="34"/>
      <c r="H3331" s="27"/>
      <c r="I3331" s="11"/>
      <c r="J3331" s="11"/>
      <c r="K3331" s="11"/>
      <c r="L3331" s="11"/>
      <c r="M3331" s="36"/>
    </row>
    <row r="3332" spans="7:13" ht="15.75" customHeight="1" x14ac:dyDescent="0.2">
      <c r="G3332" s="34"/>
      <c r="H3332" s="27"/>
      <c r="I3332" s="11"/>
      <c r="J3332" s="11"/>
      <c r="K3332" s="11"/>
      <c r="L3332" s="11"/>
      <c r="M3332" s="36"/>
    </row>
    <row r="3333" spans="7:13" ht="15.75" customHeight="1" x14ac:dyDescent="0.2">
      <c r="G3333" s="34"/>
      <c r="H3333" s="27"/>
      <c r="I3333" s="11"/>
      <c r="J3333" s="11"/>
      <c r="K3333" s="11"/>
      <c r="L3333" s="11"/>
      <c r="M3333" s="36"/>
    </row>
    <row r="3334" spans="7:13" ht="15.75" customHeight="1" x14ac:dyDescent="0.2">
      <c r="G3334" s="34"/>
      <c r="H3334" s="27"/>
      <c r="I3334" s="11"/>
      <c r="J3334" s="11"/>
      <c r="K3334" s="11"/>
      <c r="L3334" s="11"/>
      <c r="M3334" s="36"/>
    </row>
    <row r="3335" spans="7:13" ht="15.75" customHeight="1" x14ac:dyDescent="0.2">
      <c r="G3335" s="34"/>
      <c r="H3335" s="27"/>
      <c r="I3335" s="11"/>
      <c r="J3335" s="11"/>
      <c r="K3335" s="11"/>
      <c r="L3335" s="11"/>
      <c r="M3335" s="36"/>
    </row>
    <row r="3336" spans="7:13" ht="15.75" customHeight="1" x14ac:dyDescent="0.2">
      <c r="G3336" s="34"/>
      <c r="H3336" s="27"/>
      <c r="I3336" s="11"/>
      <c r="J3336" s="11"/>
      <c r="K3336" s="11"/>
      <c r="L3336" s="11"/>
      <c r="M3336" s="36"/>
    </row>
    <row r="3337" spans="7:13" ht="15.75" customHeight="1" x14ac:dyDescent="0.2">
      <c r="G3337" s="34"/>
      <c r="H3337" s="27"/>
      <c r="I3337" s="11"/>
      <c r="J3337" s="11"/>
      <c r="K3337" s="11"/>
      <c r="L3337" s="11"/>
      <c r="M3337" s="36"/>
    </row>
    <row r="3338" spans="7:13" ht="15.75" customHeight="1" x14ac:dyDescent="0.2">
      <c r="G3338" s="34"/>
      <c r="H3338" s="27"/>
      <c r="I3338" s="11"/>
      <c r="J3338" s="11"/>
      <c r="K3338" s="11"/>
      <c r="L3338" s="11"/>
      <c r="M3338" s="36"/>
    </row>
    <row r="3339" spans="7:13" ht="15.75" customHeight="1" x14ac:dyDescent="0.2">
      <c r="G3339" s="34"/>
      <c r="H3339" s="27"/>
      <c r="I3339" s="11"/>
      <c r="J3339" s="11"/>
      <c r="K3339" s="11"/>
      <c r="L3339" s="11"/>
      <c r="M3339" s="36"/>
    </row>
    <row r="3340" spans="7:13" ht="15.75" customHeight="1" x14ac:dyDescent="0.2">
      <c r="G3340" s="34"/>
      <c r="H3340" s="27"/>
      <c r="I3340" s="11"/>
      <c r="J3340" s="11"/>
      <c r="K3340" s="11"/>
      <c r="L3340" s="11"/>
      <c r="M3340" s="36"/>
    </row>
    <row r="3341" spans="7:13" ht="15.75" customHeight="1" x14ac:dyDescent="0.2">
      <c r="G3341" s="34"/>
      <c r="H3341" s="27"/>
      <c r="I3341" s="11"/>
      <c r="J3341" s="11"/>
      <c r="K3341" s="11"/>
      <c r="L3341" s="11"/>
      <c r="M3341" s="36"/>
    </row>
    <row r="3342" spans="7:13" ht="15.75" customHeight="1" x14ac:dyDescent="0.2">
      <c r="G3342" s="34"/>
      <c r="H3342" s="27"/>
      <c r="I3342" s="11"/>
      <c r="J3342" s="11"/>
      <c r="K3342" s="11"/>
      <c r="L3342" s="11"/>
      <c r="M3342" s="36"/>
    </row>
    <row r="3343" spans="7:13" ht="15.75" customHeight="1" x14ac:dyDescent="0.2">
      <c r="G3343" s="34"/>
      <c r="H3343" s="27"/>
      <c r="I3343" s="11"/>
      <c r="J3343" s="11"/>
      <c r="K3343" s="11"/>
      <c r="L3343" s="11"/>
      <c r="M3343" s="36"/>
    </row>
    <row r="3344" spans="7:13" ht="15.75" customHeight="1" x14ac:dyDescent="0.2">
      <c r="G3344" s="34"/>
      <c r="H3344" s="27"/>
      <c r="I3344" s="11"/>
      <c r="J3344" s="11"/>
      <c r="K3344" s="11"/>
      <c r="L3344" s="11"/>
      <c r="M3344" s="36"/>
    </row>
    <row r="3345" spans="7:13" ht="15.75" customHeight="1" x14ac:dyDescent="0.2">
      <c r="G3345" s="34"/>
      <c r="H3345" s="27"/>
      <c r="I3345" s="11"/>
      <c r="J3345" s="11"/>
      <c r="K3345" s="11"/>
      <c r="L3345" s="11"/>
      <c r="M3345" s="36"/>
    </row>
    <row r="3346" spans="7:13" ht="15.75" customHeight="1" x14ac:dyDescent="0.2">
      <c r="G3346" s="34"/>
      <c r="H3346" s="27"/>
      <c r="I3346" s="11"/>
      <c r="J3346" s="11"/>
      <c r="K3346" s="11"/>
      <c r="L3346" s="11"/>
      <c r="M3346" s="36"/>
    </row>
    <row r="3347" spans="7:13" ht="15.75" customHeight="1" x14ac:dyDescent="0.2">
      <c r="G3347" s="34"/>
      <c r="H3347" s="27"/>
      <c r="I3347" s="11"/>
      <c r="J3347" s="11"/>
      <c r="K3347" s="11"/>
      <c r="L3347" s="11"/>
      <c r="M3347" s="36"/>
    </row>
    <row r="3348" spans="7:13" ht="15.75" customHeight="1" x14ac:dyDescent="0.2">
      <c r="G3348" s="34"/>
      <c r="H3348" s="27"/>
      <c r="I3348" s="11"/>
      <c r="J3348" s="11"/>
      <c r="K3348" s="11"/>
      <c r="L3348" s="11"/>
      <c r="M3348" s="36"/>
    </row>
    <row r="3349" spans="7:13" ht="15.75" customHeight="1" x14ac:dyDescent="0.2">
      <c r="G3349" s="34"/>
      <c r="H3349" s="27"/>
      <c r="I3349" s="11"/>
      <c r="J3349" s="11"/>
      <c r="K3349" s="11"/>
      <c r="L3349" s="11"/>
      <c r="M3349" s="36"/>
    </row>
    <row r="3350" spans="7:13" ht="15.75" customHeight="1" x14ac:dyDescent="0.2">
      <c r="G3350" s="34"/>
      <c r="H3350" s="27"/>
      <c r="I3350" s="11"/>
      <c r="J3350" s="11"/>
      <c r="K3350" s="11"/>
      <c r="L3350" s="11"/>
      <c r="M3350" s="36"/>
    </row>
    <row r="3351" spans="7:13" ht="15.75" customHeight="1" x14ac:dyDescent="0.2">
      <c r="G3351" s="34"/>
      <c r="H3351" s="27"/>
      <c r="I3351" s="11"/>
      <c r="J3351" s="11"/>
      <c r="K3351" s="11"/>
      <c r="L3351" s="11"/>
      <c r="M3351" s="36"/>
    </row>
    <row r="3352" spans="7:13" ht="15.75" customHeight="1" x14ac:dyDescent="0.2">
      <c r="G3352" s="34"/>
      <c r="H3352" s="27"/>
      <c r="I3352" s="11"/>
      <c r="J3352" s="11"/>
      <c r="K3352" s="11"/>
      <c r="L3352" s="11"/>
      <c r="M3352" s="36"/>
    </row>
    <row r="3353" spans="7:13" ht="15.75" customHeight="1" x14ac:dyDescent="0.2">
      <c r="G3353" s="34"/>
      <c r="H3353" s="27"/>
      <c r="I3353" s="11"/>
      <c r="J3353" s="11"/>
      <c r="K3353" s="11"/>
      <c r="L3353" s="11"/>
      <c r="M3353" s="36"/>
    </row>
    <row r="3354" spans="7:13" ht="15.75" customHeight="1" x14ac:dyDescent="0.2">
      <c r="G3354" s="34"/>
      <c r="H3354" s="27"/>
      <c r="I3354" s="11"/>
      <c r="J3354" s="11"/>
      <c r="K3354" s="11"/>
      <c r="L3354" s="11"/>
      <c r="M3354" s="36"/>
    </row>
    <row r="3355" spans="7:13" ht="15.75" customHeight="1" x14ac:dyDescent="0.2">
      <c r="G3355" s="34"/>
      <c r="H3355" s="27"/>
      <c r="I3355" s="11"/>
      <c r="J3355" s="11"/>
      <c r="K3355" s="11"/>
      <c r="L3355" s="11"/>
      <c r="M3355" s="36"/>
    </row>
    <row r="3356" spans="7:13" ht="15.75" customHeight="1" x14ac:dyDescent="0.2">
      <c r="G3356" s="34"/>
      <c r="H3356" s="27"/>
      <c r="I3356" s="11"/>
      <c r="J3356" s="11"/>
      <c r="K3356" s="11"/>
      <c r="L3356" s="11"/>
      <c r="M3356" s="36"/>
    </row>
    <row r="3357" spans="7:13" ht="15.75" customHeight="1" x14ac:dyDescent="0.2">
      <c r="G3357" s="34"/>
      <c r="H3357" s="27"/>
      <c r="I3357" s="11"/>
      <c r="J3357" s="11"/>
      <c r="K3357" s="11"/>
      <c r="L3357" s="11"/>
      <c r="M3357" s="36"/>
    </row>
    <row r="3358" spans="7:13" ht="15.75" customHeight="1" x14ac:dyDescent="0.2">
      <c r="G3358" s="34"/>
      <c r="H3358" s="27"/>
      <c r="I3358" s="11"/>
      <c r="J3358" s="11"/>
      <c r="K3358" s="11"/>
      <c r="L3358" s="11"/>
      <c r="M3358" s="36"/>
    </row>
    <row r="3359" spans="7:13" ht="15.75" customHeight="1" x14ac:dyDescent="0.2">
      <c r="G3359" s="34"/>
      <c r="H3359" s="27"/>
      <c r="I3359" s="11"/>
      <c r="J3359" s="11"/>
      <c r="K3359" s="11"/>
      <c r="L3359" s="11"/>
      <c r="M3359" s="36"/>
    </row>
    <row r="3360" spans="7:13" ht="15.75" customHeight="1" x14ac:dyDescent="0.2">
      <c r="G3360" s="34"/>
      <c r="H3360" s="27"/>
      <c r="I3360" s="11"/>
      <c r="J3360" s="11"/>
      <c r="K3360" s="11"/>
      <c r="L3360" s="11"/>
      <c r="M3360" s="36"/>
    </row>
    <row r="3361" spans="7:13" ht="15.75" customHeight="1" x14ac:dyDescent="0.2">
      <c r="G3361" s="34"/>
      <c r="H3361" s="27"/>
      <c r="I3361" s="11"/>
      <c r="J3361" s="11"/>
      <c r="K3361" s="11"/>
      <c r="L3361" s="11"/>
      <c r="M3361" s="36"/>
    </row>
    <row r="3362" spans="7:13" ht="15.75" customHeight="1" x14ac:dyDescent="0.2">
      <c r="G3362" s="34"/>
      <c r="H3362" s="27"/>
      <c r="I3362" s="11"/>
      <c r="J3362" s="11"/>
      <c r="K3362" s="11"/>
      <c r="L3362" s="11"/>
      <c r="M3362" s="36"/>
    </row>
    <row r="3363" spans="7:13" ht="15.75" customHeight="1" x14ac:dyDescent="0.2">
      <c r="G3363" s="34"/>
      <c r="H3363" s="27"/>
      <c r="I3363" s="11"/>
      <c r="J3363" s="11"/>
      <c r="K3363" s="11"/>
      <c r="L3363" s="11"/>
      <c r="M3363" s="36"/>
    </row>
    <row r="3364" spans="7:13" ht="15.75" customHeight="1" x14ac:dyDescent="0.2">
      <c r="G3364" s="34"/>
      <c r="H3364" s="27"/>
      <c r="I3364" s="11"/>
      <c r="J3364" s="11"/>
      <c r="K3364" s="11"/>
      <c r="L3364" s="11"/>
      <c r="M3364" s="36"/>
    </row>
    <row r="3365" spans="7:13" ht="15.75" customHeight="1" x14ac:dyDescent="0.2">
      <c r="G3365" s="34"/>
      <c r="H3365" s="27"/>
      <c r="I3365" s="11"/>
      <c r="J3365" s="11"/>
      <c r="K3365" s="11"/>
      <c r="L3365" s="11"/>
      <c r="M3365" s="36"/>
    </row>
    <row r="3366" spans="7:13" ht="15.75" customHeight="1" x14ac:dyDescent="0.2">
      <c r="G3366" s="34"/>
      <c r="H3366" s="27"/>
      <c r="I3366" s="11"/>
      <c r="J3366" s="11"/>
      <c r="K3366" s="11"/>
      <c r="L3366" s="11"/>
      <c r="M3366" s="36"/>
    </row>
    <row r="3367" spans="7:13" ht="15.75" customHeight="1" x14ac:dyDescent="0.2">
      <c r="G3367" s="34"/>
      <c r="H3367" s="27"/>
      <c r="I3367" s="11"/>
      <c r="J3367" s="11"/>
      <c r="K3367" s="11"/>
      <c r="L3367" s="11"/>
      <c r="M3367" s="36"/>
    </row>
    <row r="3368" spans="7:13" ht="15.75" customHeight="1" x14ac:dyDescent="0.2">
      <c r="G3368" s="34"/>
      <c r="H3368" s="27"/>
      <c r="I3368" s="11"/>
      <c r="J3368" s="11"/>
      <c r="K3368" s="11"/>
      <c r="L3368" s="11"/>
      <c r="M3368" s="36"/>
    </row>
    <row r="3369" spans="7:13" ht="15.75" customHeight="1" x14ac:dyDescent="0.2">
      <c r="G3369" s="34"/>
      <c r="H3369" s="27"/>
      <c r="I3369" s="11"/>
      <c r="J3369" s="11"/>
      <c r="K3369" s="11"/>
      <c r="L3369" s="11"/>
      <c r="M3369" s="36"/>
    </row>
    <row r="3370" spans="7:13" ht="15.75" customHeight="1" x14ac:dyDescent="0.2">
      <c r="G3370" s="34"/>
      <c r="H3370" s="27"/>
      <c r="I3370" s="11"/>
      <c r="J3370" s="11"/>
      <c r="K3370" s="11"/>
      <c r="L3370" s="11"/>
      <c r="M3370" s="36"/>
    </row>
    <row r="3371" spans="7:13" ht="15.75" customHeight="1" x14ac:dyDescent="0.2">
      <c r="G3371" s="34"/>
      <c r="H3371" s="27"/>
      <c r="I3371" s="11"/>
      <c r="J3371" s="11"/>
      <c r="K3371" s="11"/>
      <c r="L3371" s="11"/>
      <c r="M3371" s="36"/>
    </row>
    <row r="3372" spans="7:13" ht="15.75" customHeight="1" x14ac:dyDescent="0.2">
      <c r="G3372" s="34"/>
      <c r="H3372" s="27"/>
      <c r="I3372" s="11"/>
      <c r="J3372" s="11"/>
      <c r="K3372" s="11"/>
      <c r="L3372" s="11"/>
      <c r="M3372" s="36"/>
    </row>
    <row r="3373" spans="7:13" ht="15.75" customHeight="1" x14ac:dyDescent="0.2">
      <c r="G3373" s="34"/>
      <c r="H3373" s="27"/>
      <c r="I3373" s="11"/>
      <c r="J3373" s="11"/>
      <c r="K3373" s="11"/>
      <c r="L3373" s="11"/>
      <c r="M3373" s="36"/>
    </row>
    <row r="3374" spans="7:13" ht="15.75" customHeight="1" x14ac:dyDescent="0.2">
      <c r="G3374" s="34"/>
      <c r="H3374" s="27"/>
      <c r="I3374" s="11"/>
      <c r="J3374" s="11"/>
      <c r="K3374" s="11"/>
      <c r="L3374" s="11"/>
      <c r="M3374" s="36"/>
    </row>
    <row r="3375" spans="7:13" ht="15.75" customHeight="1" x14ac:dyDescent="0.2">
      <c r="G3375" s="34"/>
      <c r="H3375" s="27"/>
      <c r="I3375" s="11"/>
      <c r="J3375" s="11"/>
      <c r="K3375" s="11"/>
      <c r="L3375" s="11"/>
      <c r="M3375" s="36"/>
    </row>
    <row r="3376" spans="7:13" ht="15.75" customHeight="1" x14ac:dyDescent="0.2">
      <c r="G3376" s="34"/>
      <c r="H3376" s="27"/>
      <c r="I3376" s="11"/>
      <c r="J3376" s="11"/>
      <c r="K3376" s="11"/>
      <c r="L3376" s="11"/>
      <c r="M3376" s="36"/>
    </row>
    <row r="3377" spans="7:13" ht="15.75" customHeight="1" x14ac:dyDescent="0.2">
      <c r="G3377" s="34"/>
      <c r="H3377" s="27"/>
      <c r="I3377" s="11"/>
      <c r="J3377" s="11"/>
      <c r="K3377" s="11"/>
      <c r="L3377" s="11"/>
      <c r="M3377" s="36"/>
    </row>
    <row r="3378" spans="7:13" ht="15.75" customHeight="1" x14ac:dyDescent="0.2">
      <c r="G3378" s="34"/>
      <c r="H3378" s="27"/>
      <c r="I3378" s="11"/>
      <c r="J3378" s="11"/>
      <c r="K3378" s="11"/>
      <c r="L3378" s="11"/>
      <c r="M3378" s="36"/>
    </row>
    <row r="3379" spans="7:13" ht="15.75" customHeight="1" x14ac:dyDescent="0.2">
      <c r="G3379" s="34"/>
      <c r="H3379" s="27"/>
      <c r="I3379" s="11"/>
      <c r="J3379" s="11"/>
      <c r="K3379" s="11"/>
      <c r="L3379" s="11"/>
      <c r="M3379" s="36"/>
    </row>
    <row r="3380" spans="7:13" ht="15.75" customHeight="1" x14ac:dyDescent="0.2">
      <c r="G3380" s="34"/>
      <c r="H3380" s="27"/>
      <c r="I3380" s="11"/>
      <c r="J3380" s="11"/>
      <c r="K3380" s="11"/>
      <c r="L3380" s="11"/>
      <c r="M3380" s="36"/>
    </row>
    <row r="3381" spans="7:13" ht="15.75" customHeight="1" x14ac:dyDescent="0.2">
      <c r="G3381" s="34"/>
      <c r="H3381" s="27"/>
      <c r="I3381" s="11"/>
      <c r="J3381" s="11"/>
      <c r="K3381" s="11"/>
      <c r="L3381" s="11"/>
      <c r="M3381" s="36"/>
    </row>
    <row r="3382" spans="7:13" ht="15.75" customHeight="1" x14ac:dyDescent="0.2">
      <c r="G3382" s="34"/>
      <c r="H3382" s="27"/>
      <c r="I3382" s="11"/>
      <c r="J3382" s="11"/>
      <c r="K3382" s="11"/>
      <c r="L3382" s="11"/>
      <c r="M3382" s="36"/>
    </row>
    <row r="3383" spans="7:13" ht="15.75" customHeight="1" x14ac:dyDescent="0.2">
      <c r="G3383" s="34"/>
      <c r="H3383" s="27"/>
      <c r="I3383" s="11"/>
      <c r="J3383" s="11"/>
      <c r="K3383" s="11"/>
      <c r="L3383" s="11"/>
      <c r="M3383" s="36"/>
    </row>
    <row r="3384" spans="7:13" ht="15.75" customHeight="1" x14ac:dyDescent="0.2">
      <c r="G3384" s="34"/>
      <c r="H3384" s="27"/>
      <c r="I3384" s="11"/>
      <c r="J3384" s="11"/>
      <c r="K3384" s="11"/>
      <c r="L3384" s="11"/>
      <c r="M3384" s="36"/>
    </row>
    <row r="3385" spans="7:13" ht="15.75" customHeight="1" x14ac:dyDescent="0.2">
      <c r="G3385" s="34"/>
      <c r="H3385" s="27"/>
      <c r="I3385" s="11"/>
      <c r="J3385" s="11"/>
      <c r="K3385" s="11"/>
      <c r="L3385" s="11"/>
      <c r="M3385" s="36"/>
    </row>
    <row r="3386" spans="7:13" ht="15.75" customHeight="1" x14ac:dyDescent="0.2">
      <c r="G3386" s="34"/>
      <c r="H3386" s="27"/>
      <c r="I3386" s="11"/>
      <c r="J3386" s="11"/>
      <c r="K3386" s="11"/>
      <c r="L3386" s="11"/>
      <c r="M3386" s="36"/>
    </row>
    <row r="3387" spans="7:13" ht="15.75" customHeight="1" x14ac:dyDescent="0.2">
      <c r="G3387" s="34"/>
      <c r="H3387" s="27"/>
      <c r="I3387" s="11"/>
      <c r="J3387" s="11"/>
      <c r="K3387" s="11"/>
      <c r="L3387" s="11"/>
      <c r="M3387" s="36"/>
    </row>
    <row r="3388" spans="7:13" ht="15.75" customHeight="1" x14ac:dyDescent="0.2">
      <c r="G3388" s="34"/>
      <c r="H3388" s="27"/>
      <c r="I3388" s="11"/>
      <c r="J3388" s="11"/>
      <c r="K3388" s="11"/>
      <c r="L3388" s="11"/>
      <c r="M3388" s="36"/>
    </row>
    <row r="3389" spans="7:13" ht="15.75" customHeight="1" x14ac:dyDescent="0.2">
      <c r="G3389" s="34"/>
      <c r="H3389" s="27"/>
      <c r="I3389" s="11"/>
      <c r="J3389" s="11"/>
      <c r="K3389" s="11"/>
      <c r="L3389" s="11"/>
      <c r="M3389" s="36"/>
    </row>
    <row r="3390" spans="7:13" ht="15.75" customHeight="1" x14ac:dyDescent="0.2">
      <c r="G3390" s="34"/>
      <c r="H3390" s="27"/>
      <c r="I3390" s="11"/>
      <c r="J3390" s="11"/>
      <c r="K3390" s="11"/>
      <c r="L3390" s="11"/>
      <c r="M3390" s="36"/>
    </row>
    <row r="3391" spans="7:13" ht="15.75" customHeight="1" x14ac:dyDescent="0.2">
      <c r="G3391" s="34"/>
      <c r="H3391" s="27"/>
      <c r="I3391" s="11"/>
      <c r="J3391" s="11"/>
      <c r="K3391" s="11"/>
      <c r="L3391" s="11"/>
      <c r="M3391" s="36"/>
    </row>
    <row r="3392" spans="7:13" ht="15.75" customHeight="1" x14ac:dyDescent="0.2">
      <c r="G3392" s="34"/>
      <c r="H3392" s="27"/>
      <c r="I3392" s="11"/>
      <c r="J3392" s="11"/>
      <c r="K3392" s="11"/>
      <c r="L3392" s="11"/>
      <c r="M3392" s="36"/>
    </row>
    <row r="3393" spans="7:13" ht="15.75" customHeight="1" x14ac:dyDescent="0.2">
      <c r="G3393" s="34"/>
      <c r="H3393" s="27"/>
      <c r="I3393" s="11"/>
      <c r="J3393" s="11"/>
      <c r="K3393" s="11"/>
      <c r="L3393" s="11"/>
      <c r="M3393" s="36"/>
    </row>
    <row r="3394" spans="7:13" ht="15.75" customHeight="1" x14ac:dyDescent="0.2">
      <c r="G3394" s="34"/>
      <c r="H3394" s="27"/>
      <c r="I3394" s="11"/>
      <c r="J3394" s="11"/>
      <c r="K3394" s="11"/>
      <c r="L3394" s="11"/>
      <c r="M3394" s="36"/>
    </row>
    <row r="3395" spans="7:13" ht="15.75" customHeight="1" x14ac:dyDescent="0.2">
      <c r="G3395" s="34"/>
      <c r="H3395" s="27"/>
      <c r="I3395" s="11"/>
      <c r="J3395" s="11"/>
      <c r="K3395" s="11"/>
      <c r="L3395" s="11"/>
      <c r="M3395" s="36"/>
    </row>
    <row r="3396" spans="7:13" ht="15.75" customHeight="1" x14ac:dyDescent="0.2">
      <c r="G3396" s="34"/>
      <c r="H3396" s="27"/>
      <c r="I3396" s="11"/>
      <c r="J3396" s="11"/>
      <c r="K3396" s="11"/>
      <c r="L3396" s="11"/>
      <c r="M3396" s="36"/>
    </row>
    <row r="3397" spans="7:13" ht="15.75" customHeight="1" x14ac:dyDescent="0.2">
      <c r="G3397" s="34"/>
      <c r="H3397" s="27"/>
      <c r="I3397" s="11"/>
      <c r="J3397" s="11"/>
      <c r="K3397" s="11"/>
      <c r="L3397" s="11"/>
      <c r="M3397" s="36"/>
    </row>
    <row r="3398" spans="7:13" ht="15.75" customHeight="1" x14ac:dyDescent="0.2">
      <c r="G3398" s="34"/>
      <c r="H3398" s="27"/>
      <c r="I3398" s="11"/>
      <c r="J3398" s="11"/>
      <c r="K3398" s="11"/>
      <c r="L3398" s="11"/>
      <c r="M3398" s="36"/>
    </row>
    <row r="3399" spans="7:13" ht="15.75" customHeight="1" x14ac:dyDescent="0.2">
      <c r="G3399" s="34"/>
      <c r="H3399" s="27"/>
      <c r="I3399" s="11"/>
      <c r="J3399" s="11"/>
      <c r="K3399" s="11"/>
      <c r="L3399" s="11"/>
      <c r="M3399" s="36"/>
    </row>
    <row r="3400" spans="7:13" ht="15.75" customHeight="1" x14ac:dyDescent="0.2">
      <c r="G3400" s="34"/>
      <c r="H3400" s="27"/>
      <c r="I3400" s="11"/>
      <c r="J3400" s="11"/>
      <c r="K3400" s="11"/>
      <c r="L3400" s="11"/>
      <c r="M3400" s="36"/>
    </row>
    <row r="3401" spans="7:13" ht="15.75" customHeight="1" x14ac:dyDescent="0.2">
      <c r="G3401" s="34"/>
      <c r="H3401" s="27"/>
      <c r="I3401" s="11"/>
      <c r="J3401" s="11"/>
      <c r="K3401" s="11"/>
      <c r="L3401" s="11"/>
      <c r="M3401" s="36"/>
    </row>
    <row r="3402" spans="7:13" ht="15.75" customHeight="1" x14ac:dyDescent="0.2">
      <c r="G3402" s="34"/>
      <c r="H3402" s="27"/>
      <c r="I3402" s="11"/>
      <c r="J3402" s="11"/>
      <c r="K3402" s="11"/>
      <c r="L3402" s="11"/>
      <c r="M3402" s="36"/>
    </row>
    <row r="3403" spans="7:13" ht="15.75" customHeight="1" x14ac:dyDescent="0.2">
      <c r="G3403" s="34"/>
      <c r="H3403" s="27"/>
      <c r="I3403" s="11"/>
      <c r="J3403" s="11"/>
      <c r="K3403" s="11"/>
      <c r="L3403" s="11"/>
      <c r="M3403" s="36"/>
    </row>
    <row r="3404" spans="7:13" ht="15.75" customHeight="1" x14ac:dyDescent="0.2">
      <c r="G3404" s="34"/>
      <c r="H3404" s="27"/>
      <c r="I3404" s="11"/>
      <c r="J3404" s="11"/>
      <c r="K3404" s="11"/>
      <c r="L3404" s="11"/>
      <c r="M3404" s="36"/>
    </row>
    <row r="3405" spans="7:13" ht="15.75" customHeight="1" x14ac:dyDescent="0.2">
      <c r="G3405" s="34"/>
      <c r="H3405" s="27"/>
      <c r="I3405" s="11"/>
      <c r="J3405" s="11"/>
      <c r="K3405" s="11"/>
      <c r="L3405" s="11"/>
      <c r="M3405" s="36"/>
    </row>
    <row r="3406" spans="7:13" ht="15.75" customHeight="1" x14ac:dyDescent="0.2">
      <c r="G3406" s="34"/>
      <c r="H3406" s="27"/>
      <c r="I3406" s="11"/>
      <c r="J3406" s="11"/>
      <c r="K3406" s="11"/>
      <c r="L3406" s="11"/>
      <c r="M3406" s="36"/>
    </row>
    <row r="3407" spans="7:13" ht="15.75" customHeight="1" x14ac:dyDescent="0.2">
      <c r="G3407" s="34"/>
      <c r="H3407" s="27"/>
      <c r="I3407" s="11"/>
      <c r="J3407" s="11"/>
      <c r="K3407" s="11"/>
      <c r="L3407" s="11"/>
      <c r="M3407" s="36"/>
    </row>
    <row r="3408" spans="7:13" ht="15.75" customHeight="1" x14ac:dyDescent="0.2">
      <c r="G3408" s="34"/>
      <c r="H3408" s="27"/>
      <c r="I3408" s="11"/>
      <c r="J3408" s="11"/>
      <c r="K3408" s="11"/>
      <c r="L3408" s="11"/>
      <c r="M3408" s="36"/>
    </row>
    <row r="3409" spans="7:13" ht="15.75" customHeight="1" x14ac:dyDescent="0.2">
      <c r="G3409" s="34"/>
      <c r="H3409" s="27"/>
      <c r="I3409" s="11"/>
      <c r="J3409" s="11"/>
      <c r="K3409" s="11"/>
      <c r="L3409" s="11"/>
      <c r="M3409" s="36"/>
    </row>
    <row r="3410" spans="7:13" ht="15.75" customHeight="1" x14ac:dyDescent="0.2">
      <c r="G3410" s="34"/>
      <c r="H3410" s="27"/>
      <c r="I3410" s="11"/>
      <c r="J3410" s="11"/>
      <c r="K3410" s="11"/>
      <c r="L3410" s="11"/>
      <c r="M3410" s="36"/>
    </row>
    <row r="3411" spans="7:13" ht="15.75" customHeight="1" x14ac:dyDescent="0.2">
      <c r="G3411" s="34"/>
      <c r="H3411" s="27"/>
      <c r="I3411" s="11"/>
      <c r="J3411" s="11"/>
      <c r="K3411" s="11"/>
      <c r="L3411" s="11"/>
      <c r="M3411" s="36"/>
    </row>
    <row r="3412" spans="7:13" ht="15.75" customHeight="1" x14ac:dyDescent="0.2">
      <c r="G3412" s="34"/>
      <c r="H3412" s="27"/>
      <c r="I3412" s="11"/>
      <c r="J3412" s="11"/>
      <c r="K3412" s="11"/>
      <c r="L3412" s="11"/>
      <c r="M3412" s="36"/>
    </row>
    <row r="3413" spans="7:13" ht="15.75" customHeight="1" x14ac:dyDescent="0.2">
      <c r="G3413" s="34"/>
      <c r="H3413" s="27"/>
      <c r="I3413" s="11"/>
      <c r="J3413" s="11"/>
      <c r="K3413" s="11"/>
      <c r="L3413" s="11"/>
      <c r="M3413" s="36"/>
    </row>
    <row r="3414" spans="7:13" ht="15.75" customHeight="1" x14ac:dyDescent="0.2">
      <c r="G3414" s="34"/>
      <c r="H3414" s="27"/>
      <c r="I3414" s="11"/>
      <c r="J3414" s="11"/>
      <c r="K3414" s="11"/>
      <c r="L3414" s="11"/>
      <c r="M3414" s="36"/>
    </row>
    <row r="3415" spans="7:13" ht="15.75" customHeight="1" x14ac:dyDescent="0.2">
      <c r="G3415" s="34"/>
      <c r="H3415" s="27"/>
      <c r="I3415" s="11"/>
      <c r="J3415" s="11"/>
      <c r="K3415" s="11"/>
      <c r="L3415" s="11"/>
      <c r="M3415" s="36"/>
    </row>
    <row r="3416" spans="7:13" ht="15.75" customHeight="1" x14ac:dyDescent="0.2">
      <c r="G3416" s="34"/>
      <c r="H3416" s="27"/>
      <c r="I3416" s="11"/>
      <c r="J3416" s="11"/>
      <c r="K3416" s="11"/>
      <c r="L3416" s="11"/>
      <c r="M3416" s="36"/>
    </row>
    <row r="3417" spans="7:13" ht="15.75" customHeight="1" x14ac:dyDescent="0.2">
      <c r="G3417" s="34"/>
      <c r="H3417" s="27"/>
      <c r="I3417" s="11"/>
      <c r="J3417" s="11"/>
      <c r="K3417" s="11"/>
      <c r="L3417" s="11"/>
      <c r="M3417" s="36"/>
    </row>
    <row r="3418" spans="7:13" ht="15.75" customHeight="1" x14ac:dyDescent="0.2">
      <c r="G3418" s="34"/>
      <c r="H3418" s="27"/>
      <c r="I3418" s="11"/>
      <c r="J3418" s="11"/>
      <c r="K3418" s="11"/>
      <c r="L3418" s="11"/>
      <c r="M3418" s="36"/>
    </row>
    <row r="3419" spans="7:13" ht="15.75" customHeight="1" x14ac:dyDescent="0.2">
      <c r="G3419" s="34"/>
      <c r="H3419" s="27"/>
      <c r="I3419" s="11"/>
      <c r="J3419" s="11"/>
      <c r="K3419" s="11"/>
      <c r="L3419" s="11"/>
      <c r="M3419" s="36"/>
    </row>
    <row r="3420" spans="7:13" ht="15.75" customHeight="1" x14ac:dyDescent="0.2">
      <c r="G3420" s="34"/>
      <c r="H3420" s="27"/>
      <c r="I3420" s="11"/>
      <c r="J3420" s="11"/>
      <c r="K3420" s="11"/>
      <c r="L3420" s="11"/>
      <c r="M3420" s="36"/>
    </row>
    <row r="3421" spans="7:13" ht="15.75" customHeight="1" x14ac:dyDescent="0.2">
      <c r="G3421" s="34"/>
      <c r="H3421" s="27"/>
      <c r="I3421" s="11"/>
      <c r="J3421" s="11"/>
      <c r="K3421" s="11"/>
      <c r="L3421" s="11"/>
      <c r="M3421" s="36"/>
    </row>
    <row r="3422" spans="7:13" ht="15.75" customHeight="1" x14ac:dyDescent="0.2">
      <c r="G3422" s="34"/>
      <c r="H3422" s="27"/>
      <c r="I3422" s="11"/>
      <c r="J3422" s="11"/>
      <c r="K3422" s="11"/>
      <c r="L3422" s="11"/>
      <c r="M3422" s="36"/>
    </row>
    <row r="3423" spans="7:13" ht="15.75" customHeight="1" x14ac:dyDescent="0.2">
      <c r="G3423" s="34"/>
      <c r="H3423" s="27"/>
      <c r="I3423" s="11"/>
      <c r="J3423" s="11"/>
      <c r="K3423" s="11"/>
      <c r="L3423" s="11"/>
      <c r="M3423" s="36"/>
    </row>
    <row r="3424" spans="7:13" ht="15.75" customHeight="1" x14ac:dyDescent="0.2">
      <c r="G3424" s="34"/>
      <c r="H3424" s="27"/>
      <c r="I3424" s="11"/>
      <c r="J3424" s="11"/>
      <c r="K3424" s="11"/>
      <c r="L3424" s="11"/>
      <c r="M3424" s="36"/>
    </row>
    <row r="3425" spans="7:13" ht="15.75" customHeight="1" x14ac:dyDescent="0.2">
      <c r="G3425" s="34"/>
      <c r="H3425" s="27"/>
      <c r="I3425" s="11"/>
      <c r="J3425" s="11"/>
      <c r="K3425" s="11"/>
      <c r="L3425" s="11"/>
      <c r="M3425" s="36"/>
    </row>
    <row r="3426" spans="7:13" ht="15.75" customHeight="1" x14ac:dyDescent="0.2">
      <c r="G3426" s="34"/>
      <c r="H3426" s="27"/>
      <c r="I3426" s="11"/>
      <c r="J3426" s="11"/>
      <c r="K3426" s="11"/>
      <c r="L3426" s="11"/>
      <c r="M3426" s="36"/>
    </row>
    <row r="3427" spans="7:13" ht="15.75" customHeight="1" x14ac:dyDescent="0.2">
      <c r="G3427" s="34"/>
      <c r="H3427" s="27"/>
      <c r="I3427" s="11"/>
      <c r="J3427" s="11"/>
      <c r="K3427" s="11"/>
      <c r="L3427" s="11"/>
      <c r="M3427" s="36"/>
    </row>
    <row r="3428" spans="7:13" ht="15.75" customHeight="1" x14ac:dyDescent="0.2">
      <c r="G3428" s="34"/>
      <c r="H3428" s="27"/>
      <c r="I3428" s="11"/>
      <c r="J3428" s="11"/>
      <c r="K3428" s="11"/>
      <c r="L3428" s="11"/>
      <c r="M3428" s="36"/>
    </row>
    <row r="3429" spans="7:13" ht="15.75" customHeight="1" x14ac:dyDescent="0.2">
      <c r="G3429" s="34"/>
      <c r="H3429" s="27"/>
      <c r="I3429" s="11"/>
      <c r="J3429" s="11"/>
      <c r="K3429" s="11"/>
      <c r="L3429" s="11"/>
      <c r="M3429" s="36"/>
    </row>
    <row r="3430" spans="7:13" ht="15.75" customHeight="1" x14ac:dyDescent="0.2">
      <c r="G3430" s="34"/>
      <c r="H3430" s="27"/>
      <c r="I3430" s="11"/>
      <c r="J3430" s="11"/>
      <c r="K3430" s="11"/>
      <c r="L3430" s="11"/>
      <c r="M3430" s="36"/>
    </row>
    <row r="3431" spans="7:13" ht="15.75" customHeight="1" x14ac:dyDescent="0.2">
      <c r="G3431" s="34"/>
      <c r="H3431" s="27"/>
      <c r="I3431" s="11"/>
      <c r="J3431" s="11"/>
      <c r="K3431" s="11"/>
      <c r="L3431" s="11"/>
      <c r="M3431" s="36"/>
    </row>
    <row r="3432" spans="7:13" ht="15.75" customHeight="1" x14ac:dyDescent="0.2">
      <c r="G3432" s="34"/>
      <c r="H3432" s="27"/>
      <c r="I3432" s="11"/>
      <c r="J3432" s="11"/>
      <c r="K3432" s="11"/>
      <c r="L3432" s="11"/>
      <c r="M3432" s="36"/>
    </row>
    <row r="3433" spans="7:13" ht="15.75" customHeight="1" x14ac:dyDescent="0.2">
      <c r="G3433" s="34"/>
      <c r="H3433" s="27"/>
      <c r="I3433" s="11"/>
      <c r="J3433" s="11"/>
      <c r="K3433" s="11"/>
      <c r="L3433" s="11"/>
      <c r="M3433" s="36"/>
    </row>
    <row r="3434" spans="7:13" ht="15.75" customHeight="1" x14ac:dyDescent="0.2">
      <c r="G3434" s="34"/>
      <c r="H3434" s="27"/>
      <c r="I3434" s="11"/>
      <c r="J3434" s="11"/>
      <c r="K3434" s="11"/>
      <c r="L3434" s="11"/>
      <c r="M3434" s="36"/>
    </row>
    <row r="3435" spans="7:13" ht="15.75" customHeight="1" x14ac:dyDescent="0.2">
      <c r="G3435" s="34"/>
      <c r="H3435" s="27"/>
      <c r="I3435" s="11"/>
      <c r="J3435" s="11"/>
      <c r="K3435" s="11"/>
      <c r="L3435" s="11"/>
      <c r="M3435" s="36"/>
    </row>
    <row r="3436" spans="7:13" ht="15.75" customHeight="1" x14ac:dyDescent="0.2">
      <c r="G3436" s="34"/>
      <c r="H3436" s="27"/>
      <c r="I3436" s="11"/>
      <c r="J3436" s="11"/>
      <c r="K3436" s="11"/>
      <c r="L3436" s="11"/>
      <c r="M3436" s="36"/>
    </row>
    <row r="3437" spans="7:13" ht="15.75" customHeight="1" x14ac:dyDescent="0.2">
      <c r="G3437" s="34"/>
      <c r="H3437" s="27"/>
      <c r="I3437" s="11"/>
      <c r="J3437" s="11"/>
      <c r="K3437" s="11"/>
      <c r="L3437" s="11"/>
      <c r="M3437" s="36"/>
    </row>
    <row r="3438" spans="7:13" ht="15.75" customHeight="1" x14ac:dyDescent="0.2">
      <c r="G3438" s="34"/>
      <c r="H3438" s="27"/>
      <c r="I3438" s="11"/>
      <c r="J3438" s="11"/>
      <c r="K3438" s="11"/>
      <c r="L3438" s="11"/>
      <c r="M3438" s="36"/>
    </row>
    <row r="3439" spans="7:13" ht="15.75" customHeight="1" x14ac:dyDescent="0.2">
      <c r="G3439" s="34"/>
      <c r="H3439" s="27"/>
      <c r="I3439" s="11"/>
      <c r="J3439" s="11"/>
      <c r="K3439" s="11"/>
      <c r="L3439" s="11"/>
      <c r="M3439" s="36"/>
    </row>
    <row r="3440" spans="7:13" ht="15.75" customHeight="1" x14ac:dyDescent="0.2">
      <c r="G3440" s="34"/>
      <c r="H3440" s="27"/>
      <c r="I3440" s="11"/>
      <c r="J3440" s="11"/>
      <c r="K3440" s="11"/>
      <c r="L3440" s="11"/>
      <c r="M3440" s="36"/>
    </row>
    <row r="3441" spans="7:13" ht="15.75" customHeight="1" x14ac:dyDescent="0.2">
      <c r="G3441" s="34"/>
      <c r="H3441" s="27"/>
      <c r="I3441" s="11"/>
      <c r="J3441" s="11"/>
      <c r="K3441" s="11"/>
      <c r="L3441" s="11"/>
      <c r="M3441" s="36"/>
    </row>
    <row r="3442" spans="7:13" ht="15.75" customHeight="1" x14ac:dyDescent="0.2">
      <c r="G3442" s="34"/>
      <c r="H3442" s="27"/>
      <c r="I3442" s="11"/>
      <c r="J3442" s="11"/>
      <c r="K3442" s="11"/>
      <c r="L3442" s="11"/>
      <c r="M3442" s="36"/>
    </row>
    <row r="3443" spans="7:13" ht="15.75" customHeight="1" x14ac:dyDescent="0.2">
      <c r="G3443" s="34"/>
      <c r="H3443" s="27"/>
      <c r="I3443" s="11"/>
      <c r="J3443" s="11"/>
      <c r="K3443" s="11"/>
      <c r="L3443" s="11"/>
      <c r="M3443" s="36"/>
    </row>
    <row r="3444" spans="7:13" ht="15.75" customHeight="1" x14ac:dyDescent="0.2">
      <c r="G3444" s="34"/>
      <c r="H3444" s="27"/>
      <c r="I3444" s="11"/>
      <c r="J3444" s="11"/>
      <c r="K3444" s="11"/>
      <c r="L3444" s="11"/>
      <c r="M3444" s="36"/>
    </row>
    <row r="3445" spans="7:13" ht="15.75" customHeight="1" x14ac:dyDescent="0.2">
      <c r="G3445" s="34"/>
      <c r="H3445" s="27"/>
      <c r="I3445" s="11"/>
      <c r="J3445" s="11"/>
      <c r="K3445" s="11"/>
      <c r="L3445" s="11"/>
      <c r="M3445" s="36"/>
    </row>
    <row r="3446" spans="7:13" ht="15.75" customHeight="1" x14ac:dyDescent="0.2">
      <c r="G3446" s="34"/>
      <c r="H3446" s="27"/>
      <c r="I3446" s="11"/>
      <c r="J3446" s="11"/>
      <c r="K3446" s="11"/>
      <c r="L3446" s="11"/>
      <c r="M3446" s="36"/>
    </row>
    <row r="3447" spans="7:13" ht="15.75" customHeight="1" x14ac:dyDescent="0.2">
      <c r="G3447" s="34"/>
      <c r="H3447" s="27"/>
      <c r="I3447" s="11"/>
      <c r="J3447" s="11"/>
      <c r="K3447" s="11"/>
      <c r="L3447" s="11"/>
      <c r="M3447" s="36"/>
    </row>
    <row r="3448" spans="7:13" ht="15.75" customHeight="1" x14ac:dyDescent="0.2">
      <c r="G3448" s="34"/>
      <c r="H3448" s="27"/>
      <c r="I3448" s="11"/>
      <c r="J3448" s="11"/>
      <c r="K3448" s="11"/>
      <c r="L3448" s="11"/>
      <c r="M3448" s="36"/>
    </row>
    <row r="3449" spans="7:13" ht="15.75" customHeight="1" x14ac:dyDescent="0.2">
      <c r="G3449" s="34"/>
      <c r="H3449" s="27"/>
      <c r="I3449" s="11"/>
      <c r="J3449" s="11"/>
      <c r="K3449" s="11"/>
      <c r="L3449" s="11"/>
      <c r="M3449" s="36"/>
    </row>
    <row r="3450" spans="7:13" ht="15.75" customHeight="1" x14ac:dyDescent="0.2">
      <c r="G3450" s="34"/>
      <c r="H3450" s="27"/>
      <c r="I3450" s="11"/>
      <c r="J3450" s="11"/>
      <c r="K3450" s="11"/>
      <c r="L3450" s="11"/>
      <c r="M3450" s="36"/>
    </row>
    <row r="3451" spans="7:13" ht="15.75" customHeight="1" x14ac:dyDescent="0.2">
      <c r="G3451" s="34"/>
      <c r="H3451" s="27"/>
      <c r="I3451" s="11"/>
      <c r="J3451" s="11"/>
      <c r="K3451" s="11"/>
      <c r="L3451" s="11"/>
      <c r="M3451" s="36"/>
    </row>
    <row r="3452" spans="7:13" ht="15.75" customHeight="1" x14ac:dyDescent="0.2">
      <c r="G3452" s="34"/>
      <c r="H3452" s="27"/>
      <c r="I3452" s="11"/>
      <c r="J3452" s="11"/>
      <c r="K3452" s="11"/>
      <c r="L3452" s="11"/>
      <c r="M3452" s="36"/>
    </row>
    <row r="3453" spans="7:13" ht="15.75" customHeight="1" x14ac:dyDescent="0.2">
      <c r="G3453" s="34"/>
      <c r="H3453" s="27"/>
      <c r="I3453" s="11"/>
      <c r="J3453" s="11"/>
      <c r="K3453" s="11"/>
      <c r="L3453" s="11"/>
      <c r="M3453" s="36"/>
    </row>
    <row r="3454" spans="7:13" ht="15.75" customHeight="1" x14ac:dyDescent="0.2">
      <c r="G3454" s="34"/>
      <c r="H3454" s="27"/>
      <c r="I3454" s="11"/>
      <c r="J3454" s="11"/>
      <c r="K3454" s="11"/>
      <c r="L3454" s="11"/>
      <c r="M3454" s="36"/>
    </row>
    <row r="3455" spans="7:13" ht="15.75" customHeight="1" x14ac:dyDescent="0.2">
      <c r="G3455" s="34"/>
      <c r="H3455" s="27"/>
      <c r="I3455" s="11"/>
      <c r="J3455" s="11"/>
      <c r="K3455" s="11"/>
      <c r="L3455" s="11"/>
      <c r="M3455" s="36"/>
    </row>
    <row r="3456" spans="7:13" ht="15.75" customHeight="1" x14ac:dyDescent="0.2">
      <c r="G3456" s="34"/>
      <c r="H3456" s="27"/>
      <c r="I3456" s="11"/>
      <c r="J3456" s="11"/>
      <c r="K3456" s="11"/>
      <c r="L3456" s="11"/>
      <c r="M3456" s="36"/>
    </row>
    <row r="3457" spans="7:13" ht="15.75" customHeight="1" x14ac:dyDescent="0.2">
      <c r="G3457" s="34"/>
      <c r="H3457" s="27"/>
      <c r="I3457" s="11"/>
      <c r="J3457" s="11"/>
      <c r="K3457" s="11"/>
      <c r="L3457" s="11"/>
      <c r="M3457" s="36"/>
    </row>
    <row r="3458" spans="7:13" ht="15.75" customHeight="1" x14ac:dyDescent="0.2">
      <c r="G3458" s="34"/>
      <c r="H3458" s="27"/>
      <c r="I3458" s="11"/>
      <c r="J3458" s="11"/>
      <c r="K3458" s="11"/>
      <c r="L3458" s="11"/>
      <c r="M3458" s="36"/>
    </row>
    <row r="3459" spans="7:13" ht="15.75" customHeight="1" x14ac:dyDescent="0.2">
      <c r="G3459" s="34"/>
      <c r="H3459" s="27"/>
      <c r="I3459" s="11"/>
      <c r="J3459" s="11"/>
      <c r="K3459" s="11"/>
      <c r="L3459" s="11"/>
      <c r="M3459" s="36"/>
    </row>
    <row r="3460" spans="7:13" ht="15.75" customHeight="1" x14ac:dyDescent="0.2">
      <c r="G3460" s="34"/>
      <c r="H3460" s="27"/>
      <c r="I3460" s="11"/>
      <c r="J3460" s="11"/>
      <c r="K3460" s="11"/>
      <c r="L3460" s="11"/>
      <c r="M3460" s="36"/>
    </row>
    <row r="3461" spans="7:13" ht="15.75" customHeight="1" x14ac:dyDescent="0.2">
      <c r="G3461" s="34"/>
      <c r="H3461" s="27"/>
      <c r="I3461" s="11"/>
      <c r="J3461" s="11"/>
      <c r="K3461" s="11"/>
      <c r="L3461" s="11"/>
      <c r="M3461" s="36"/>
    </row>
    <row r="3462" spans="7:13" ht="15.75" customHeight="1" x14ac:dyDescent="0.2">
      <c r="G3462" s="34"/>
      <c r="H3462" s="27"/>
      <c r="I3462" s="11"/>
      <c r="J3462" s="11"/>
      <c r="K3462" s="11"/>
      <c r="L3462" s="11"/>
      <c r="M3462" s="36"/>
    </row>
    <row r="3463" spans="7:13" ht="15.75" customHeight="1" x14ac:dyDescent="0.2">
      <c r="G3463" s="34"/>
      <c r="H3463" s="27"/>
      <c r="I3463" s="11"/>
      <c r="J3463" s="11"/>
      <c r="K3463" s="11"/>
      <c r="L3463" s="11"/>
      <c r="M3463" s="36"/>
    </row>
    <row r="3464" spans="7:13" ht="15.75" customHeight="1" x14ac:dyDescent="0.2">
      <c r="G3464" s="34"/>
      <c r="H3464" s="27"/>
      <c r="I3464" s="11"/>
      <c r="J3464" s="11"/>
      <c r="K3464" s="11"/>
      <c r="L3464" s="11"/>
      <c r="M3464" s="36"/>
    </row>
    <row r="3465" spans="7:13" ht="15.75" customHeight="1" x14ac:dyDescent="0.2">
      <c r="G3465" s="34"/>
      <c r="H3465" s="27"/>
      <c r="I3465" s="11"/>
      <c r="J3465" s="11"/>
      <c r="K3465" s="11"/>
      <c r="L3465" s="11"/>
      <c r="M3465" s="36"/>
    </row>
    <row r="3466" spans="7:13" ht="15.75" customHeight="1" x14ac:dyDescent="0.2">
      <c r="G3466" s="34"/>
      <c r="H3466" s="27"/>
      <c r="I3466" s="11"/>
      <c r="J3466" s="11"/>
      <c r="K3466" s="11"/>
      <c r="L3466" s="11"/>
      <c r="M3466" s="36"/>
    </row>
    <row r="3467" spans="7:13" ht="15.75" customHeight="1" x14ac:dyDescent="0.2">
      <c r="G3467" s="34"/>
      <c r="H3467" s="27"/>
      <c r="I3467" s="11"/>
      <c r="J3467" s="11"/>
      <c r="K3467" s="11"/>
      <c r="L3467" s="11"/>
      <c r="M3467" s="36"/>
    </row>
    <row r="3468" spans="7:13" ht="15.75" customHeight="1" x14ac:dyDescent="0.2">
      <c r="G3468" s="34"/>
      <c r="H3468" s="27"/>
      <c r="I3468" s="11"/>
      <c r="J3468" s="11"/>
      <c r="K3468" s="11"/>
      <c r="L3468" s="11"/>
      <c r="M3468" s="36"/>
    </row>
    <row r="3469" spans="7:13" ht="15.75" customHeight="1" x14ac:dyDescent="0.2">
      <c r="G3469" s="34"/>
      <c r="H3469" s="27"/>
      <c r="I3469" s="11"/>
      <c r="J3469" s="11"/>
      <c r="K3469" s="11"/>
      <c r="L3469" s="11"/>
      <c r="M3469" s="36"/>
    </row>
    <row r="3470" spans="7:13" ht="15.75" customHeight="1" x14ac:dyDescent="0.2">
      <c r="G3470" s="34"/>
      <c r="H3470" s="27"/>
      <c r="I3470" s="11"/>
      <c r="J3470" s="11"/>
      <c r="K3470" s="11"/>
      <c r="L3470" s="11"/>
      <c r="M3470" s="36"/>
    </row>
    <row r="3471" spans="7:13" ht="15.75" customHeight="1" x14ac:dyDescent="0.2">
      <c r="G3471" s="34"/>
      <c r="H3471" s="27"/>
      <c r="I3471" s="11"/>
      <c r="J3471" s="11"/>
      <c r="K3471" s="11"/>
      <c r="L3471" s="11"/>
      <c r="M3471" s="36"/>
    </row>
    <row r="3472" spans="7:13" ht="15.75" customHeight="1" x14ac:dyDescent="0.2">
      <c r="G3472" s="34"/>
      <c r="H3472" s="27"/>
      <c r="I3472" s="11"/>
      <c r="J3472" s="11"/>
      <c r="K3472" s="11"/>
      <c r="L3472" s="11"/>
      <c r="M3472" s="36"/>
    </row>
    <row r="3473" spans="7:13" ht="15.75" customHeight="1" x14ac:dyDescent="0.2">
      <c r="G3473" s="34"/>
      <c r="H3473" s="27"/>
      <c r="I3473" s="11"/>
      <c r="J3473" s="11"/>
      <c r="K3473" s="11"/>
      <c r="L3473" s="11"/>
      <c r="M3473" s="36"/>
    </row>
    <row r="3474" spans="7:13" ht="15.75" customHeight="1" x14ac:dyDescent="0.2">
      <c r="G3474" s="34"/>
      <c r="H3474" s="27"/>
      <c r="I3474" s="11"/>
      <c r="J3474" s="11"/>
      <c r="K3474" s="11"/>
      <c r="L3474" s="11"/>
      <c r="M3474" s="36"/>
    </row>
    <row r="3475" spans="7:13" ht="15.75" customHeight="1" x14ac:dyDescent="0.2">
      <c r="G3475" s="34"/>
      <c r="H3475" s="27"/>
      <c r="I3475" s="11"/>
      <c r="J3475" s="11"/>
      <c r="K3475" s="11"/>
      <c r="L3475" s="11"/>
      <c r="M3475" s="36"/>
    </row>
    <row r="3476" spans="7:13" ht="15.75" customHeight="1" x14ac:dyDescent="0.2">
      <c r="G3476" s="34"/>
      <c r="H3476" s="27"/>
      <c r="I3476" s="11"/>
      <c r="J3476" s="11"/>
      <c r="K3476" s="11"/>
      <c r="L3476" s="11"/>
      <c r="M3476" s="36"/>
    </row>
    <row r="3477" spans="7:13" ht="15.75" customHeight="1" x14ac:dyDescent="0.2">
      <c r="G3477" s="34"/>
      <c r="H3477" s="27"/>
      <c r="I3477" s="11"/>
      <c r="J3477" s="11"/>
      <c r="K3477" s="11"/>
      <c r="L3477" s="11"/>
      <c r="M3477" s="36"/>
    </row>
    <row r="3478" spans="7:13" ht="15.75" customHeight="1" x14ac:dyDescent="0.2">
      <c r="G3478" s="34"/>
      <c r="H3478" s="27"/>
      <c r="I3478" s="11"/>
      <c r="J3478" s="11"/>
      <c r="K3478" s="11"/>
      <c r="L3478" s="11"/>
      <c r="M3478" s="36"/>
    </row>
    <row r="3479" spans="7:13" ht="15.75" customHeight="1" x14ac:dyDescent="0.2">
      <c r="G3479" s="34"/>
      <c r="H3479" s="27"/>
      <c r="I3479" s="11"/>
      <c r="J3479" s="11"/>
      <c r="K3479" s="11"/>
      <c r="L3479" s="11"/>
      <c r="M3479" s="36"/>
    </row>
    <row r="3480" spans="7:13" ht="15.75" customHeight="1" x14ac:dyDescent="0.2">
      <c r="G3480" s="34"/>
      <c r="H3480" s="27"/>
      <c r="I3480" s="11"/>
      <c r="J3480" s="11"/>
      <c r="K3480" s="11"/>
      <c r="L3480" s="11"/>
      <c r="M3480" s="36"/>
    </row>
    <row r="3481" spans="7:13" ht="15.75" customHeight="1" x14ac:dyDescent="0.2">
      <c r="G3481" s="34"/>
      <c r="H3481" s="27"/>
      <c r="I3481" s="11"/>
      <c r="J3481" s="11"/>
      <c r="K3481" s="11"/>
      <c r="L3481" s="11"/>
      <c r="M3481" s="36"/>
    </row>
    <row r="3482" spans="7:13" ht="15.75" customHeight="1" x14ac:dyDescent="0.2">
      <c r="G3482" s="34"/>
      <c r="H3482" s="27"/>
      <c r="I3482" s="11"/>
      <c r="J3482" s="11"/>
      <c r="K3482" s="11"/>
      <c r="L3482" s="11"/>
      <c r="M3482" s="36"/>
    </row>
    <row r="3483" spans="7:13" ht="15.75" customHeight="1" x14ac:dyDescent="0.2">
      <c r="G3483" s="34"/>
      <c r="H3483" s="27"/>
      <c r="I3483" s="11"/>
      <c r="J3483" s="11"/>
      <c r="K3483" s="11"/>
      <c r="L3483" s="11"/>
      <c r="M3483" s="36"/>
    </row>
    <row r="3484" spans="7:13" ht="15.75" customHeight="1" x14ac:dyDescent="0.2">
      <c r="G3484" s="34"/>
      <c r="H3484" s="27"/>
      <c r="I3484" s="11"/>
      <c r="J3484" s="11"/>
      <c r="K3484" s="11"/>
      <c r="L3484" s="11"/>
      <c r="M3484" s="36"/>
    </row>
    <row r="3485" spans="7:13" ht="15.75" customHeight="1" x14ac:dyDescent="0.2">
      <c r="G3485" s="34"/>
      <c r="H3485" s="27"/>
      <c r="I3485" s="11"/>
      <c r="J3485" s="11"/>
      <c r="K3485" s="11"/>
      <c r="L3485" s="11"/>
      <c r="M3485" s="36"/>
    </row>
    <row r="3486" spans="7:13" ht="15.75" customHeight="1" x14ac:dyDescent="0.2">
      <c r="G3486" s="34"/>
      <c r="H3486" s="27"/>
      <c r="I3486" s="11"/>
      <c r="J3486" s="11"/>
      <c r="K3486" s="11"/>
      <c r="L3486" s="11"/>
      <c r="M3486" s="36"/>
    </row>
    <row r="3487" spans="7:13" ht="15.75" customHeight="1" x14ac:dyDescent="0.2">
      <c r="G3487" s="34"/>
      <c r="H3487" s="27"/>
      <c r="I3487" s="11"/>
      <c r="J3487" s="11"/>
      <c r="K3487" s="11"/>
      <c r="L3487" s="11"/>
      <c r="M3487" s="36"/>
    </row>
    <row r="3488" spans="7:13" ht="15.75" customHeight="1" x14ac:dyDescent="0.2">
      <c r="G3488" s="34"/>
      <c r="H3488" s="27"/>
      <c r="I3488" s="11"/>
      <c r="J3488" s="11"/>
      <c r="K3488" s="11"/>
      <c r="L3488" s="11"/>
      <c r="M3488" s="36"/>
    </row>
    <row r="3489" spans="7:13" ht="15.75" customHeight="1" x14ac:dyDescent="0.2">
      <c r="G3489" s="34"/>
      <c r="H3489" s="27"/>
      <c r="I3489" s="11"/>
      <c r="J3489" s="11"/>
      <c r="K3489" s="11"/>
      <c r="L3489" s="11"/>
      <c r="M3489" s="36"/>
    </row>
    <row r="3490" spans="7:13" ht="15.75" customHeight="1" x14ac:dyDescent="0.2">
      <c r="G3490" s="34"/>
      <c r="H3490" s="27"/>
      <c r="I3490" s="11"/>
      <c r="J3490" s="11"/>
      <c r="K3490" s="11"/>
      <c r="L3490" s="11"/>
      <c r="M3490" s="36"/>
    </row>
    <row r="3491" spans="7:13" ht="15.75" customHeight="1" x14ac:dyDescent="0.2">
      <c r="G3491" s="34"/>
      <c r="H3491" s="27"/>
      <c r="I3491" s="11"/>
      <c r="J3491" s="11"/>
      <c r="K3491" s="11"/>
      <c r="L3491" s="11"/>
      <c r="M3491" s="36"/>
    </row>
    <row r="3492" spans="7:13" ht="15.75" customHeight="1" x14ac:dyDescent="0.2">
      <c r="G3492" s="34"/>
      <c r="H3492" s="27"/>
      <c r="I3492" s="11"/>
      <c r="J3492" s="11"/>
      <c r="K3492" s="11"/>
      <c r="L3492" s="11"/>
      <c r="M3492" s="36"/>
    </row>
    <row r="3493" spans="7:13" ht="15.75" customHeight="1" x14ac:dyDescent="0.2">
      <c r="G3493" s="34"/>
      <c r="H3493" s="27"/>
      <c r="I3493" s="11"/>
      <c r="J3493" s="11"/>
      <c r="K3493" s="11"/>
      <c r="L3493" s="11"/>
      <c r="M3493" s="36"/>
    </row>
    <row r="3494" spans="7:13" ht="15.75" customHeight="1" x14ac:dyDescent="0.2">
      <c r="G3494" s="34"/>
      <c r="H3494" s="27"/>
      <c r="I3494" s="11"/>
      <c r="J3494" s="11"/>
      <c r="K3494" s="11"/>
      <c r="L3494" s="11"/>
      <c r="M3494" s="36"/>
    </row>
    <row r="3495" spans="7:13" ht="15.75" customHeight="1" x14ac:dyDescent="0.2">
      <c r="G3495" s="34"/>
      <c r="H3495" s="27"/>
      <c r="I3495" s="11"/>
      <c r="J3495" s="11"/>
      <c r="K3495" s="11"/>
      <c r="L3495" s="11"/>
      <c r="M3495" s="36"/>
    </row>
    <row r="3496" spans="7:13" ht="15.75" customHeight="1" x14ac:dyDescent="0.2">
      <c r="G3496" s="34"/>
      <c r="H3496" s="27"/>
      <c r="I3496" s="11"/>
      <c r="J3496" s="11"/>
      <c r="K3496" s="11"/>
      <c r="L3496" s="11"/>
      <c r="M3496" s="36"/>
    </row>
    <row r="3497" spans="7:13" ht="15.75" customHeight="1" x14ac:dyDescent="0.2">
      <c r="G3497" s="34"/>
      <c r="H3497" s="27"/>
      <c r="I3497" s="11"/>
      <c r="J3497" s="11"/>
      <c r="K3497" s="11"/>
      <c r="L3497" s="11"/>
      <c r="M3497" s="36"/>
    </row>
    <row r="3498" spans="7:13" ht="15.75" customHeight="1" x14ac:dyDescent="0.2">
      <c r="G3498" s="34"/>
      <c r="H3498" s="27"/>
      <c r="I3498" s="11"/>
      <c r="J3498" s="11"/>
      <c r="K3498" s="11"/>
      <c r="L3498" s="11"/>
      <c r="M3498" s="36"/>
    </row>
    <row r="3499" spans="7:13" ht="15.75" customHeight="1" x14ac:dyDescent="0.2">
      <c r="G3499" s="34"/>
      <c r="H3499" s="27"/>
      <c r="I3499" s="11"/>
      <c r="J3499" s="11"/>
      <c r="K3499" s="11"/>
      <c r="L3499" s="11"/>
      <c r="M3499" s="36"/>
    </row>
    <row r="3500" spans="7:13" ht="15.75" customHeight="1" x14ac:dyDescent="0.2">
      <c r="G3500" s="34"/>
      <c r="H3500" s="27"/>
      <c r="I3500" s="11"/>
      <c r="J3500" s="11"/>
      <c r="K3500" s="11"/>
      <c r="L3500" s="11"/>
      <c r="M3500" s="36"/>
    </row>
    <row r="3501" spans="7:13" ht="15.75" customHeight="1" x14ac:dyDescent="0.2">
      <c r="G3501" s="34"/>
      <c r="H3501" s="27"/>
      <c r="I3501" s="11"/>
      <c r="J3501" s="11"/>
      <c r="K3501" s="11"/>
      <c r="L3501" s="11"/>
      <c r="M3501" s="36"/>
    </row>
    <row r="3502" spans="7:13" ht="15.75" customHeight="1" x14ac:dyDescent="0.2">
      <c r="G3502" s="34"/>
      <c r="H3502" s="27"/>
      <c r="I3502" s="11"/>
      <c r="J3502" s="11"/>
      <c r="K3502" s="11"/>
      <c r="L3502" s="11"/>
      <c r="M3502" s="36"/>
    </row>
    <row r="3503" spans="7:13" ht="15.75" customHeight="1" x14ac:dyDescent="0.2">
      <c r="G3503" s="34"/>
      <c r="H3503" s="27"/>
      <c r="I3503" s="11"/>
      <c r="J3503" s="11"/>
      <c r="K3503" s="11"/>
      <c r="L3503" s="11"/>
      <c r="M3503" s="36"/>
    </row>
    <row r="3504" spans="7:13" ht="15.75" customHeight="1" x14ac:dyDescent="0.2">
      <c r="G3504" s="34"/>
      <c r="H3504" s="27"/>
      <c r="I3504" s="11"/>
      <c r="J3504" s="11"/>
      <c r="K3504" s="11"/>
      <c r="L3504" s="11"/>
      <c r="M3504" s="36"/>
    </row>
    <row r="3505" spans="7:13" ht="15.75" customHeight="1" x14ac:dyDescent="0.2">
      <c r="G3505" s="34"/>
      <c r="H3505" s="27"/>
      <c r="I3505" s="11"/>
      <c r="J3505" s="11"/>
      <c r="K3505" s="11"/>
      <c r="L3505" s="11"/>
      <c r="M3505" s="36"/>
    </row>
    <row r="3506" spans="7:13" ht="15.75" customHeight="1" x14ac:dyDescent="0.2">
      <c r="G3506" s="34"/>
      <c r="H3506" s="27"/>
      <c r="I3506" s="11"/>
      <c r="J3506" s="11"/>
      <c r="K3506" s="11"/>
      <c r="L3506" s="11"/>
      <c r="M3506" s="36"/>
    </row>
    <row r="3507" spans="7:13" ht="15.75" customHeight="1" x14ac:dyDescent="0.2">
      <c r="G3507" s="34"/>
      <c r="H3507" s="27"/>
      <c r="I3507" s="11"/>
      <c r="J3507" s="11"/>
      <c r="K3507" s="11"/>
      <c r="L3507" s="11"/>
      <c r="M3507" s="36"/>
    </row>
    <row r="3508" spans="7:13" ht="15.75" customHeight="1" x14ac:dyDescent="0.2">
      <c r="G3508" s="34"/>
      <c r="H3508" s="27"/>
      <c r="I3508" s="11"/>
      <c r="J3508" s="11"/>
      <c r="K3508" s="11"/>
      <c r="L3508" s="11"/>
      <c r="M3508" s="36"/>
    </row>
    <row r="3509" spans="7:13" ht="15.75" customHeight="1" x14ac:dyDescent="0.2">
      <c r="G3509" s="34"/>
      <c r="H3509" s="27"/>
      <c r="I3509" s="11"/>
      <c r="J3509" s="11"/>
      <c r="K3509" s="11"/>
      <c r="L3509" s="11"/>
      <c r="M3509" s="36"/>
    </row>
    <row r="3510" spans="7:13" ht="15.75" customHeight="1" x14ac:dyDescent="0.2">
      <c r="G3510" s="34"/>
      <c r="H3510" s="27"/>
      <c r="I3510" s="11"/>
      <c r="J3510" s="11"/>
      <c r="K3510" s="11"/>
      <c r="L3510" s="11"/>
      <c r="M3510" s="36"/>
    </row>
    <row r="3511" spans="7:13" ht="15.75" customHeight="1" x14ac:dyDescent="0.2">
      <c r="G3511" s="34"/>
      <c r="H3511" s="27"/>
      <c r="I3511" s="11"/>
      <c r="J3511" s="11"/>
      <c r="K3511" s="11"/>
      <c r="L3511" s="11"/>
      <c r="M3511" s="36"/>
    </row>
    <row r="3512" spans="7:13" ht="15.75" customHeight="1" x14ac:dyDescent="0.2">
      <c r="G3512" s="34"/>
      <c r="H3512" s="27"/>
      <c r="I3512" s="11"/>
      <c r="J3512" s="11"/>
      <c r="K3512" s="11"/>
      <c r="L3512" s="11"/>
      <c r="M3512" s="36"/>
    </row>
    <row r="3513" spans="7:13" ht="15.75" customHeight="1" x14ac:dyDescent="0.2">
      <c r="G3513" s="34"/>
      <c r="H3513" s="27"/>
      <c r="I3513" s="11"/>
      <c r="J3513" s="11"/>
      <c r="K3513" s="11"/>
      <c r="L3513" s="11"/>
      <c r="M3513" s="36"/>
    </row>
    <row r="3514" spans="7:13" ht="15.75" customHeight="1" x14ac:dyDescent="0.2">
      <c r="G3514" s="34"/>
      <c r="H3514" s="27"/>
      <c r="I3514" s="11"/>
      <c r="J3514" s="11"/>
      <c r="K3514" s="11"/>
      <c r="L3514" s="11"/>
      <c r="M3514" s="36"/>
    </row>
    <row r="3515" spans="7:13" ht="15.75" customHeight="1" x14ac:dyDescent="0.2">
      <c r="G3515" s="34"/>
      <c r="H3515" s="27"/>
      <c r="I3515" s="11"/>
      <c r="J3515" s="11"/>
      <c r="K3515" s="11"/>
      <c r="L3515" s="11"/>
      <c r="M3515" s="36"/>
    </row>
    <row r="3516" spans="7:13" ht="15.75" customHeight="1" x14ac:dyDescent="0.2">
      <c r="G3516" s="34"/>
      <c r="H3516" s="27"/>
      <c r="I3516" s="11"/>
      <c r="J3516" s="11"/>
      <c r="K3516" s="11"/>
      <c r="L3516" s="11"/>
      <c r="M3516" s="36"/>
    </row>
    <row r="3517" spans="7:13" ht="15.75" customHeight="1" x14ac:dyDescent="0.2">
      <c r="G3517" s="34"/>
      <c r="H3517" s="27"/>
      <c r="I3517" s="11"/>
      <c r="J3517" s="11"/>
      <c r="K3517" s="11"/>
      <c r="L3517" s="11"/>
      <c r="M3517" s="36"/>
    </row>
    <row r="3518" spans="7:13" ht="15.75" customHeight="1" x14ac:dyDescent="0.2">
      <c r="G3518" s="34"/>
      <c r="H3518" s="27"/>
      <c r="I3518" s="11"/>
      <c r="J3518" s="11"/>
      <c r="K3518" s="11"/>
      <c r="L3518" s="11"/>
      <c r="M3518" s="36"/>
    </row>
    <row r="3519" spans="7:13" ht="15.75" customHeight="1" x14ac:dyDescent="0.2">
      <c r="G3519" s="34"/>
      <c r="H3519" s="27"/>
      <c r="I3519" s="11"/>
      <c r="J3519" s="11"/>
      <c r="K3519" s="11"/>
      <c r="L3519" s="11"/>
      <c r="M3519" s="36"/>
    </row>
    <row r="3520" spans="7:13" ht="15.75" customHeight="1" x14ac:dyDescent="0.2">
      <c r="G3520" s="34"/>
      <c r="H3520" s="27"/>
      <c r="I3520" s="11"/>
      <c r="J3520" s="11"/>
      <c r="K3520" s="11"/>
      <c r="L3520" s="11"/>
      <c r="M3520" s="36"/>
    </row>
    <row r="3521" spans="7:13" ht="15.75" customHeight="1" x14ac:dyDescent="0.2">
      <c r="G3521" s="34"/>
      <c r="H3521" s="27"/>
      <c r="I3521" s="11"/>
      <c r="J3521" s="11"/>
      <c r="K3521" s="11"/>
      <c r="L3521" s="11"/>
      <c r="M3521" s="36"/>
    </row>
    <row r="3522" spans="7:13" ht="15.75" customHeight="1" x14ac:dyDescent="0.2">
      <c r="G3522" s="34"/>
      <c r="H3522" s="27"/>
      <c r="I3522" s="11"/>
      <c r="J3522" s="11"/>
      <c r="K3522" s="11"/>
      <c r="L3522" s="11"/>
      <c r="M3522" s="36"/>
    </row>
    <row r="3523" spans="7:13" ht="15.75" customHeight="1" x14ac:dyDescent="0.2">
      <c r="G3523" s="34"/>
      <c r="H3523" s="27"/>
      <c r="I3523" s="11"/>
      <c r="J3523" s="11"/>
      <c r="K3523" s="11"/>
      <c r="L3523" s="11"/>
      <c r="M3523" s="36"/>
    </row>
    <row r="3524" spans="7:13" ht="15.75" customHeight="1" x14ac:dyDescent="0.2">
      <c r="G3524" s="34"/>
      <c r="H3524" s="27"/>
      <c r="I3524" s="11"/>
      <c r="J3524" s="11"/>
      <c r="K3524" s="11"/>
      <c r="L3524" s="11"/>
      <c r="M3524" s="36"/>
    </row>
    <row r="3525" spans="7:13" ht="15.75" customHeight="1" x14ac:dyDescent="0.2">
      <c r="G3525" s="34"/>
      <c r="H3525" s="27"/>
      <c r="I3525" s="11"/>
      <c r="J3525" s="11"/>
      <c r="K3525" s="11"/>
      <c r="L3525" s="11"/>
      <c r="M3525" s="36"/>
    </row>
    <row r="3526" spans="7:13" ht="15.75" customHeight="1" x14ac:dyDescent="0.2">
      <c r="G3526" s="34"/>
      <c r="H3526" s="27"/>
      <c r="I3526" s="11"/>
      <c r="J3526" s="11"/>
      <c r="K3526" s="11"/>
      <c r="L3526" s="11"/>
      <c r="M3526" s="36"/>
    </row>
    <row r="3527" spans="7:13" ht="15.75" customHeight="1" x14ac:dyDescent="0.2">
      <c r="G3527" s="34"/>
      <c r="H3527" s="27"/>
      <c r="I3527" s="11"/>
      <c r="J3527" s="11"/>
      <c r="K3527" s="11"/>
      <c r="L3527" s="11"/>
      <c r="M3527" s="36"/>
    </row>
    <row r="3528" spans="7:13" ht="15.75" customHeight="1" x14ac:dyDescent="0.2">
      <c r="G3528" s="34"/>
      <c r="H3528" s="27"/>
      <c r="I3528" s="11"/>
      <c r="J3528" s="11"/>
      <c r="K3528" s="11"/>
      <c r="L3528" s="11"/>
      <c r="M3528" s="36"/>
    </row>
    <row r="3529" spans="7:13" ht="15.75" customHeight="1" x14ac:dyDescent="0.2">
      <c r="G3529" s="34"/>
      <c r="H3529" s="27"/>
      <c r="I3529" s="11"/>
      <c r="J3529" s="11"/>
      <c r="K3529" s="11"/>
      <c r="L3529" s="11"/>
      <c r="M3529" s="36"/>
    </row>
    <row r="3530" spans="7:13" ht="15.75" customHeight="1" x14ac:dyDescent="0.2">
      <c r="G3530" s="34"/>
      <c r="H3530" s="27"/>
      <c r="I3530" s="11"/>
      <c r="J3530" s="11"/>
      <c r="K3530" s="11"/>
      <c r="L3530" s="11"/>
      <c r="M3530" s="36"/>
    </row>
    <row r="3531" spans="7:13" ht="15.75" customHeight="1" x14ac:dyDescent="0.2">
      <c r="G3531" s="34"/>
      <c r="H3531" s="27"/>
      <c r="I3531" s="11"/>
      <c r="J3531" s="11"/>
      <c r="K3531" s="11"/>
      <c r="L3531" s="11"/>
      <c r="M3531" s="36"/>
    </row>
    <row r="3532" spans="7:13" ht="15.75" customHeight="1" x14ac:dyDescent="0.2">
      <c r="G3532" s="34"/>
      <c r="H3532" s="27"/>
      <c r="I3532" s="11"/>
      <c r="J3532" s="11"/>
      <c r="K3532" s="11"/>
      <c r="L3532" s="11"/>
      <c r="M3532" s="36"/>
    </row>
    <row r="3533" spans="7:13" ht="15.75" customHeight="1" x14ac:dyDescent="0.2">
      <c r="G3533" s="34"/>
      <c r="H3533" s="27"/>
      <c r="I3533" s="11"/>
      <c r="J3533" s="11"/>
      <c r="K3533" s="11"/>
      <c r="L3533" s="11"/>
      <c r="M3533" s="36"/>
    </row>
    <row r="3534" spans="7:13" ht="15.75" customHeight="1" x14ac:dyDescent="0.2">
      <c r="G3534" s="34"/>
      <c r="H3534" s="27"/>
      <c r="I3534" s="11"/>
      <c r="J3534" s="11"/>
      <c r="K3534" s="11"/>
      <c r="L3534" s="11"/>
      <c r="M3534" s="36"/>
    </row>
    <row r="3535" spans="7:13" ht="15.75" customHeight="1" x14ac:dyDescent="0.2">
      <c r="G3535" s="34"/>
      <c r="H3535" s="27"/>
      <c r="I3535" s="11"/>
      <c r="J3535" s="11"/>
      <c r="K3535" s="11"/>
      <c r="L3535" s="11"/>
      <c r="M3535" s="36"/>
    </row>
    <row r="3536" spans="7:13" ht="15.75" customHeight="1" x14ac:dyDescent="0.2">
      <c r="G3536" s="34"/>
      <c r="H3536" s="27"/>
      <c r="I3536" s="11"/>
      <c r="J3536" s="11"/>
      <c r="K3536" s="11"/>
      <c r="L3536" s="11"/>
      <c r="M3536" s="36"/>
    </row>
    <row r="3537" spans="7:13" ht="15.75" customHeight="1" x14ac:dyDescent="0.2">
      <c r="G3537" s="34"/>
      <c r="H3537" s="27"/>
      <c r="I3537" s="11"/>
      <c r="J3537" s="11"/>
      <c r="K3537" s="11"/>
      <c r="L3537" s="11"/>
      <c r="M3537" s="36"/>
    </row>
    <row r="3538" spans="7:13" ht="15.75" customHeight="1" x14ac:dyDescent="0.2">
      <c r="G3538" s="34"/>
      <c r="H3538" s="27"/>
      <c r="I3538" s="11"/>
      <c r="J3538" s="11"/>
      <c r="K3538" s="11"/>
      <c r="L3538" s="11"/>
      <c r="M3538" s="36"/>
    </row>
    <row r="3539" spans="7:13" ht="15.75" customHeight="1" x14ac:dyDescent="0.2">
      <c r="G3539" s="34"/>
      <c r="H3539" s="27"/>
      <c r="I3539" s="11"/>
      <c r="J3539" s="11"/>
      <c r="K3539" s="11"/>
      <c r="L3539" s="11"/>
      <c r="M3539" s="36"/>
    </row>
    <row r="3540" spans="7:13" ht="15.75" customHeight="1" x14ac:dyDescent="0.2">
      <c r="G3540" s="34"/>
      <c r="H3540" s="27"/>
      <c r="I3540" s="11"/>
      <c r="J3540" s="11"/>
      <c r="K3540" s="11"/>
      <c r="L3540" s="11"/>
      <c r="M3540" s="36"/>
    </row>
    <row r="3541" spans="7:13" ht="15.75" customHeight="1" x14ac:dyDescent="0.2">
      <c r="G3541" s="34"/>
      <c r="H3541" s="27"/>
      <c r="I3541" s="11"/>
      <c r="J3541" s="11"/>
      <c r="K3541" s="11"/>
      <c r="L3541" s="11"/>
      <c r="M3541" s="36"/>
    </row>
    <row r="3542" spans="7:13" ht="15.75" customHeight="1" x14ac:dyDescent="0.2">
      <c r="G3542" s="34"/>
      <c r="H3542" s="27"/>
      <c r="I3542" s="11"/>
      <c r="J3542" s="11"/>
      <c r="K3542" s="11"/>
      <c r="L3542" s="11"/>
      <c r="M3542" s="36"/>
    </row>
    <row r="3543" spans="7:13" ht="15.75" customHeight="1" x14ac:dyDescent="0.2">
      <c r="G3543" s="34"/>
      <c r="H3543" s="27"/>
      <c r="I3543" s="11"/>
      <c r="J3543" s="11"/>
      <c r="K3543" s="11"/>
      <c r="L3543" s="11"/>
      <c r="M3543" s="36"/>
    </row>
    <row r="3544" spans="7:13" ht="15.75" customHeight="1" x14ac:dyDescent="0.2">
      <c r="G3544" s="34"/>
      <c r="H3544" s="27"/>
      <c r="I3544" s="11"/>
      <c r="J3544" s="11"/>
      <c r="K3544" s="11"/>
      <c r="L3544" s="11"/>
      <c r="M3544" s="36"/>
    </row>
    <row r="3545" spans="7:13" ht="15.75" customHeight="1" x14ac:dyDescent="0.2">
      <c r="G3545" s="34"/>
      <c r="H3545" s="27"/>
      <c r="I3545" s="11"/>
      <c r="J3545" s="11"/>
      <c r="K3545" s="11"/>
      <c r="L3545" s="11"/>
      <c r="M3545" s="36"/>
    </row>
    <row r="3546" spans="7:13" ht="15.75" customHeight="1" x14ac:dyDescent="0.2">
      <c r="G3546" s="34"/>
      <c r="H3546" s="27"/>
      <c r="I3546" s="11"/>
      <c r="J3546" s="11"/>
      <c r="K3546" s="11"/>
      <c r="L3546" s="11"/>
      <c r="M3546" s="36"/>
    </row>
    <row r="3547" spans="7:13" ht="15.75" customHeight="1" x14ac:dyDescent="0.2">
      <c r="G3547" s="34"/>
      <c r="H3547" s="27"/>
      <c r="I3547" s="11"/>
      <c r="J3547" s="11"/>
      <c r="K3547" s="11"/>
      <c r="L3547" s="11"/>
      <c r="M3547" s="36"/>
    </row>
    <row r="3548" spans="7:13" ht="15.75" customHeight="1" x14ac:dyDescent="0.2">
      <c r="G3548" s="34"/>
      <c r="H3548" s="27"/>
      <c r="I3548" s="11"/>
      <c r="J3548" s="11"/>
      <c r="K3548" s="11"/>
      <c r="L3548" s="11"/>
      <c r="M3548" s="36"/>
    </row>
    <row r="3549" spans="7:13" ht="15.75" customHeight="1" x14ac:dyDescent="0.2">
      <c r="G3549" s="34"/>
      <c r="H3549" s="27"/>
      <c r="I3549" s="11"/>
      <c r="J3549" s="11"/>
      <c r="K3549" s="11"/>
      <c r="L3549" s="11"/>
      <c r="M3549" s="36"/>
    </row>
    <row r="3550" spans="7:13" ht="15.75" customHeight="1" x14ac:dyDescent="0.2">
      <c r="G3550" s="34"/>
      <c r="H3550" s="27"/>
      <c r="I3550" s="11"/>
      <c r="J3550" s="11"/>
      <c r="K3550" s="11"/>
      <c r="L3550" s="11"/>
      <c r="M3550" s="36"/>
    </row>
    <row r="3551" spans="7:13" ht="15.75" customHeight="1" x14ac:dyDescent="0.2">
      <c r="G3551" s="34"/>
      <c r="H3551" s="27"/>
      <c r="I3551" s="11"/>
      <c r="J3551" s="11"/>
      <c r="K3551" s="11"/>
      <c r="L3551" s="11"/>
      <c r="M3551" s="36"/>
    </row>
    <row r="3552" spans="7:13" ht="15.75" customHeight="1" x14ac:dyDescent="0.2">
      <c r="G3552" s="34"/>
      <c r="H3552" s="27"/>
      <c r="I3552" s="11"/>
      <c r="J3552" s="11"/>
      <c r="K3552" s="11"/>
      <c r="L3552" s="11"/>
      <c r="M3552" s="36"/>
    </row>
    <row r="3553" spans="7:13" ht="15.75" customHeight="1" x14ac:dyDescent="0.2">
      <c r="G3553" s="34"/>
      <c r="H3553" s="27"/>
      <c r="I3553" s="11"/>
      <c r="J3553" s="11"/>
      <c r="K3553" s="11"/>
      <c r="L3553" s="11"/>
      <c r="M3553" s="36"/>
    </row>
    <row r="3554" spans="7:13" ht="15.75" customHeight="1" x14ac:dyDescent="0.2">
      <c r="G3554" s="34"/>
      <c r="H3554" s="27"/>
      <c r="I3554" s="11"/>
      <c r="J3554" s="11"/>
      <c r="K3554" s="11"/>
      <c r="L3554" s="11"/>
      <c r="M3554" s="36"/>
    </row>
    <row r="3555" spans="7:13" ht="15.75" customHeight="1" x14ac:dyDescent="0.2">
      <c r="G3555" s="34"/>
      <c r="H3555" s="27"/>
      <c r="I3555" s="11"/>
      <c r="J3555" s="11"/>
      <c r="K3555" s="11"/>
      <c r="L3555" s="11"/>
      <c r="M3555" s="36"/>
    </row>
    <row r="3556" spans="7:13" ht="15.75" customHeight="1" x14ac:dyDescent="0.2">
      <c r="G3556" s="34"/>
      <c r="H3556" s="27"/>
      <c r="I3556" s="11"/>
      <c r="J3556" s="11"/>
      <c r="K3556" s="11"/>
      <c r="L3556" s="11"/>
      <c r="M3556" s="36"/>
    </row>
    <row r="3557" spans="7:13" ht="15.75" customHeight="1" x14ac:dyDescent="0.2">
      <c r="G3557" s="34"/>
      <c r="H3557" s="27"/>
      <c r="I3557" s="11"/>
      <c r="J3557" s="11"/>
      <c r="K3557" s="11"/>
      <c r="L3557" s="11"/>
      <c r="M3557" s="36"/>
    </row>
    <row r="3558" spans="7:13" ht="15.75" customHeight="1" x14ac:dyDescent="0.2">
      <c r="G3558" s="34"/>
      <c r="H3558" s="27"/>
      <c r="I3558" s="11"/>
      <c r="J3558" s="11"/>
      <c r="K3558" s="11"/>
      <c r="L3558" s="11"/>
      <c r="M3558" s="36"/>
    </row>
    <row r="3559" spans="7:13" ht="15.75" customHeight="1" x14ac:dyDescent="0.2">
      <c r="G3559" s="34"/>
      <c r="H3559" s="27"/>
      <c r="I3559" s="11"/>
      <c r="J3559" s="11"/>
      <c r="K3559" s="11"/>
      <c r="L3559" s="11"/>
      <c r="M3559" s="36"/>
    </row>
    <row r="3560" spans="7:13" ht="15.75" customHeight="1" x14ac:dyDescent="0.2">
      <c r="G3560" s="34"/>
      <c r="H3560" s="27"/>
      <c r="I3560" s="11"/>
      <c r="J3560" s="11"/>
      <c r="K3560" s="11"/>
      <c r="L3560" s="11"/>
      <c r="M3560" s="36"/>
    </row>
    <row r="3561" spans="7:13" ht="15.75" customHeight="1" x14ac:dyDescent="0.2">
      <c r="G3561" s="34"/>
      <c r="H3561" s="27"/>
      <c r="I3561" s="11"/>
      <c r="J3561" s="11"/>
      <c r="K3561" s="11"/>
      <c r="L3561" s="11"/>
      <c r="M3561" s="36"/>
    </row>
    <row r="3562" spans="7:13" ht="15.75" customHeight="1" x14ac:dyDescent="0.2">
      <c r="G3562" s="34"/>
      <c r="H3562" s="27"/>
      <c r="I3562" s="11"/>
      <c r="J3562" s="11"/>
      <c r="K3562" s="11"/>
      <c r="L3562" s="11"/>
      <c r="M3562" s="36"/>
    </row>
    <row r="3563" spans="7:13" ht="15.75" customHeight="1" x14ac:dyDescent="0.2">
      <c r="G3563" s="34"/>
      <c r="H3563" s="27"/>
      <c r="I3563" s="11"/>
      <c r="J3563" s="11"/>
      <c r="K3563" s="11"/>
      <c r="L3563" s="11"/>
      <c r="M3563" s="36"/>
    </row>
    <row r="3564" spans="7:13" ht="15.75" customHeight="1" x14ac:dyDescent="0.2">
      <c r="G3564" s="34"/>
      <c r="H3564" s="27"/>
      <c r="I3564" s="11"/>
      <c r="J3564" s="11"/>
      <c r="K3564" s="11"/>
      <c r="L3564" s="11"/>
      <c r="M3564" s="36"/>
    </row>
    <row r="3565" spans="7:13" ht="15.75" customHeight="1" x14ac:dyDescent="0.2">
      <c r="G3565" s="34"/>
      <c r="H3565" s="27"/>
      <c r="I3565" s="11"/>
      <c r="J3565" s="11"/>
      <c r="K3565" s="11"/>
      <c r="L3565" s="11"/>
      <c r="M3565" s="36"/>
    </row>
    <row r="3566" spans="7:13" ht="15.75" customHeight="1" x14ac:dyDescent="0.2">
      <c r="G3566" s="34"/>
      <c r="H3566" s="27"/>
      <c r="I3566" s="11"/>
      <c r="J3566" s="11"/>
      <c r="K3566" s="11"/>
      <c r="L3566" s="11"/>
      <c r="M3566" s="36"/>
    </row>
    <row r="3567" spans="7:13" ht="15.75" customHeight="1" x14ac:dyDescent="0.2">
      <c r="G3567" s="34"/>
      <c r="H3567" s="27"/>
      <c r="I3567" s="11"/>
      <c r="J3567" s="11"/>
      <c r="K3567" s="11"/>
      <c r="L3567" s="11"/>
      <c r="M3567" s="36"/>
    </row>
    <row r="3568" spans="7:13" ht="15.75" customHeight="1" x14ac:dyDescent="0.2">
      <c r="G3568" s="34"/>
      <c r="H3568" s="27"/>
      <c r="I3568" s="11"/>
      <c r="J3568" s="11"/>
      <c r="K3568" s="11"/>
      <c r="L3568" s="11"/>
      <c r="M3568" s="36"/>
    </row>
    <row r="3569" spans="7:13" ht="15.75" customHeight="1" x14ac:dyDescent="0.2">
      <c r="G3569" s="34"/>
      <c r="H3569" s="27"/>
      <c r="I3569" s="11"/>
      <c r="J3569" s="11"/>
      <c r="K3569" s="11"/>
      <c r="L3569" s="11"/>
      <c r="M3569" s="36"/>
    </row>
    <row r="3570" spans="7:13" ht="15.75" customHeight="1" x14ac:dyDescent="0.2">
      <c r="G3570" s="34"/>
      <c r="H3570" s="27"/>
      <c r="I3570" s="11"/>
      <c r="J3570" s="11"/>
      <c r="K3570" s="11"/>
      <c r="L3570" s="11"/>
      <c r="M3570" s="36"/>
    </row>
    <row r="3571" spans="7:13" ht="15.75" customHeight="1" x14ac:dyDescent="0.2">
      <c r="G3571" s="34"/>
      <c r="H3571" s="27"/>
      <c r="I3571" s="11"/>
      <c r="J3571" s="11"/>
      <c r="K3571" s="11"/>
      <c r="L3571" s="11"/>
      <c r="M3571" s="36"/>
    </row>
    <row r="3572" spans="7:13" ht="15.75" customHeight="1" x14ac:dyDescent="0.2">
      <c r="G3572" s="34"/>
      <c r="H3572" s="27"/>
      <c r="I3572" s="11"/>
      <c r="J3572" s="11"/>
      <c r="K3572" s="11"/>
      <c r="L3572" s="11"/>
      <c r="M3572" s="36"/>
    </row>
    <row r="3573" spans="7:13" ht="15.75" customHeight="1" x14ac:dyDescent="0.2">
      <c r="G3573" s="34"/>
      <c r="H3573" s="27"/>
      <c r="I3573" s="11"/>
      <c r="J3573" s="11"/>
      <c r="K3573" s="11"/>
      <c r="L3573" s="11"/>
      <c r="M3573" s="36"/>
    </row>
    <row r="3574" spans="7:13" ht="15.75" customHeight="1" x14ac:dyDescent="0.2">
      <c r="G3574" s="34"/>
      <c r="H3574" s="27"/>
      <c r="I3574" s="11"/>
      <c r="J3574" s="11"/>
      <c r="K3574" s="11"/>
      <c r="L3574" s="11"/>
      <c r="M3574" s="36"/>
    </row>
    <row r="3575" spans="7:13" ht="15.75" customHeight="1" x14ac:dyDescent="0.2">
      <c r="G3575" s="34"/>
      <c r="H3575" s="27"/>
      <c r="I3575" s="11"/>
      <c r="J3575" s="11"/>
      <c r="K3575" s="11"/>
      <c r="L3575" s="11"/>
      <c r="M3575" s="36"/>
    </row>
    <row r="3576" spans="7:13" ht="15.75" customHeight="1" x14ac:dyDescent="0.2">
      <c r="G3576" s="34"/>
      <c r="H3576" s="27"/>
      <c r="I3576" s="11"/>
      <c r="J3576" s="11"/>
      <c r="K3576" s="11"/>
      <c r="L3576" s="11"/>
      <c r="M3576" s="36"/>
    </row>
    <row r="3577" spans="7:13" ht="15.75" customHeight="1" x14ac:dyDescent="0.2">
      <c r="G3577" s="34"/>
      <c r="H3577" s="27"/>
      <c r="I3577" s="11"/>
      <c r="J3577" s="11"/>
      <c r="K3577" s="11"/>
      <c r="L3577" s="11"/>
      <c r="M3577" s="36"/>
    </row>
    <row r="3578" spans="7:13" ht="15.75" customHeight="1" x14ac:dyDescent="0.2">
      <c r="G3578" s="34"/>
      <c r="H3578" s="27"/>
      <c r="I3578" s="11"/>
      <c r="J3578" s="11"/>
      <c r="K3578" s="11"/>
      <c r="L3578" s="11"/>
      <c r="M3578" s="36"/>
    </row>
    <row r="3579" spans="7:13" ht="15.75" customHeight="1" x14ac:dyDescent="0.2">
      <c r="G3579" s="34"/>
      <c r="H3579" s="27"/>
      <c r="I3579" s="11"/>
      <c r="J3579" s="11"/>
      <c r="K3579" s="11"/>
      <c r="L3579" s="11"/>
      <c r="M3579" s="36"/>
    </row>
    <row r="3580" spans="7:13" ht="15.75" customHeight="1" x14ac:dyDescent="0.2">
      <c r="G3580" s="34"/>
      <c r="H3580" s="27"/>
      <c r="I3580" s="11"/>
      <c r="J3580" s="11"/>
      <c r="K3580" s="11"/>
      <c r="L3580" s="11"/>
      <c r="M3580" s="36"/>
    </row>
    <row r="3581" spans="7:13" ht="15.75" customHeight="1" x14ac:dyDescent="0.2">
      <c r="G3581" s="34"/>
      <c r="H3581" s="27"/>
      <c r="I3581" s="11"/>
      <c r="J3581" s="11"/>
      <c r="K3581" s="11"/>
      <c r="L3581" s="11"/>
      <c r="M3581" s="36"/>
    </row>
    <row r="3582" spans="7:13" ht="15.75" customHeight="1" x14ac:dyDescent="0.2">
      <c r="G3582" s="34"/>
      <c r="H3582" s="27"/>
      <c r="I3582" s="11"/>
      <c r="J3582" s="11"/>
      <c r="K3582" s="11"/>
      <c r="L3582" s="11"/>
      <c r="M3582" s="36"/>
    </row>
    <row r="3583" spans="7:13" ht="15.75" customHeight="1" x14ac:dyDescent="0.2">
      <c r="G3583" s="34"/>
      <c r="H3583" s="27"/>
      <c r="I3583" s="11"/>
      <c r="J3583" s="11"/>
      <c r="K3583" s="11"/>
      <c r="L3583" s="11"/>
      <c r="M3583" s="36"/>
    </row>
    <row r="3584" spans="7:13" ht="15.75" customHeight="1" x14ac:dyDescent="0.2">
      <c r="G3584" s="34"/>
      <c r="H3584" s="27"/>
      <c r="I3584" s="11"/>
      <c r="J3584" s="11"/>
      <c r="K3584" s="11"/>
      <c r="L3584" s="11"/>
      <c r="M3584" s="36"/>
    </row>
    <row r="3585" spans="7:13" ht="15.75" customHeight="1" x14ac:dyDescent="0.2">
      <c r="G3585" s="34"/>
      <c r="H3585" s="27"/>
      <c r="I3585" s="11"/>
      <c r="J3585" s="11"/>
      <c r="K3585" s="11"/>
      <c r="L3585" s="11"/>
      <c r="M3585" s="36"/>
    </row>
    <row r="3586" spans="7:13" ht="15.75" customHeight="1" x14ac:dyDescent="0.2">
      <c r="G3586" s="34"/>
      <c r="H3586" s="27"/>
      <c r="I3586" s="11"/>
      <c r="J3586" s="11"/>
      <c r="K3586" s="11"/>
      <c r="L3586" s="11"/>
      <c r="M3586" s="36"/>
    </row>
    <row r="3587" spans="7:13" ht="15.75" customHeight="1" x14ac:dyDescent="0.2">
      <c r="G3587" s="34"/>
      <c r="H3587" s="27"/>
      <c r="I3587" s="11"/>
      <c r="J3587" s="11"/>
      <c r="K3587" s="11"/>
      <c r="L3587" s="11"/>
      <c r="M3587" s="36"/>
    </row>
    <row r="3588" spans="7:13" ht="15.75" customHeight="1" x14ac:dyDescent="0.2">
      <c r="G3588" s="34"/>
      <c r="H3588" s="27"/>
      <c r="I3588" s="11"/>
      <c r="J3588" s="11"/>
      <c r="K3588" s="11"/>
      <c r="L3588" s="11"/>
      <c r="M3588" s="36"/>
    </row>
    <row r="3589" spans="7:13" ht="15.75" customHeight="1" x14ac:dyDescent="0.2">
      <c r="G3589" s="34"/>
      <c r="H3589" s="27"/>
      <c r="I3589" s="11"/>
      <c r="J3589" s="11"/>
      <c r="K3589" s="11"/>
      <c r="L3589" s="11"/>
      <c r="M3589" s="36"/>
    </row>
    <row r="3590" spans="7:13" ht="15.75" customHeight="1" x14ac:dyDescent="0.2">
      <c r="G3590" s="34"/>
      <c r="H3590" s="27"/>
      <c r="I3590" s="11"/>
      <c r="J3590" s="11"/>
      <c r="K3590" s="11"/>
      <c r="L3590" s="11"/>
      <c r="M3590" s="36"/>
    </row>
    <row r="3591" spans="7:13" ht="15.75" customHeight="1" x14ac:dyDescent="0.2">
      <c r="G3591" s="34"/>
      <c r="H3591" s="27"/>
      <c r="I3591" s="11"/>
      <c r="J3591" s="11"/>
      <c r="K3591" s="11"/>
      <c r="L3591" s="11"/>
      <c r="M3591" s="36"/>
    </row>
    <row r="3592" spans="7:13" ht="15.75" customHeight="1" x14ac:dyDescent="0.2">
      <c r="G3592" s="34"/>
      <c r="H3592" s="27"/>
      <c r="I3592" s="11"/>
      <c r="J3592" s="11"/>
      <c r="K3592" s="11"/>
      <c r="L3592" s="11"/>
      <c r="M3592" s="36"/>
    </row>
    <row r="3593" spans="7:13" ht="15.75" customHeight="1" x14ac:dyDescent="0.2">
      <c r="G3593" s="34"/>
      <c r="H3593" s="27"/>
      <c r="I3593" s="11"/>
      <c r="J3593" s="11"/>
      <c r="K3593" s="11"/>
      <c r="L3593" s="11"/>
      <c r="M3593" s="36"/>
    </row>
    <row r="3594" spans="7:13" ht="15.75" customHeight="1" x14ac:dyDescent="0.2">
      <c r="G3594" s="34"/>
      <c r="H3594" s="27"/>
      <c r="I3594" s="11"/>
      <c r="J3594" s="11"/>
      <c r="K3594" s="11"/>
      <c r="L3594" s="11"/>
      <c r="M3594" s="36"/>
    </row>
    <row r="3595" spans="7:13" ht="15.75" customHeight="1" x14ac:dyDescent="0.2">
      <c r="G3595" s="34"/>
      <c r="H3595" s="27"/>
      <c r="I3595" s="11"/>
      <c r="J3595" s="11"/>
      <c r="K3595" s="11"/>
      <c r="L3595" s="11"/>
      <c r="M3595" s="36"/>
    </row>
    <row r="3596" spans="7:13" ht="15.75" customHeight="1" x14ac:dyDescent="0.2">
      <c r="G3596" s="34"/>
      <c r="H3596" s="27"/>
      <c r="I3596" s="11"/>
      <c r="J3596" s="11"/>
      <c r="K3596" s="11"/>
      <c r="L3596" s="11"/>
      <c r="M3596" s="36"/>
    </row>
    <row r="3597" spans="7:13" ht="15.75" customHeight="1" x14ac:dyDescent="0.2">
      <c r="G3597" s="34"/>
      <c r="H3597" s="27"/>
      <c r="I3597" s="11"/>
      <c r="J3597" s="11"/>
      <c r="K3597" s="11"/>
      <c r="L3597" s="11"/>
      <c r="M3597" s="36"/>
    </row>
    <row r="3598" spans="7:13" ht="15.75" customHeight="1" x14ac:dyDescent="0.2">
      <c r="G3598" s="34"/>
      <c r="H3598" s="27"/>
      <c r="I3598" s="11"/>
      <c r="J3598" s="11"/>
      <c r="K3598" s="11"/>
      <c r="L3598" s="11"/>
      <c r="M3598" s="36"/>
    </row>
    <row r="3599" spans="7:13" ht="15.75" customHeight="1" x14ac:dyDescent="0.2">
      <c r="G3599" s="34"/>
      <c r="H3599" s="27"/>
      <c r="I3599" s="11"/>
      <c r="J3599" s="11"/>
      <c r="K3599" s="11"/>
      <c r="L3599" s="11"/>
      <c r="M3599" s="36"/>
    </row>
    <row r="3600" spans="7:13" ht="15.75" customHeight="1" x14ac:dyDescent="0.2">
      <c r="G3600" s="34"/>
      <c r="H3600" s="27"/>
      <c r="I3600" s="11"/>
      <c r="J3600" s="11"/>
      <c r="K3600" s="11"/>
      <c r="L3600" s="11"/>
      <c r="M3600" s="36"/>
    </row>
    <row r="3601" spans="7:13" ht="15.75" customHeight="1" x14ac:dyDescent="0.2">
      <c r="G3601" s="34"/>
      <c r="H3601" s="27"/>
      <c r="I3601" s="11"/>
      <c r="J3601" s="11"/>
      <c r="K3601" s="11"/>
      <c r="L3601" s="11"/>
      <c r="M3601" s="36"/>
    </row>
    <row r="3602" spans="7:13" ht="15.75" customHeight="1" x14ac:dyDescent="0.2">
      <c r="G3602" s="34"/>
      <c r="H3602" s="27"/>
      <c r="I3602" s="11"/>
      <c r="J3602" s="11"/>
      <c r="K3602" s="11"/>
      <c r="L3602" s="11"/>
      <c r="M3602" s="36"/>
    </row>
    <row r="3603" spans="7:13" ht="15.75" customHeight="1" x14ac:dyDescent="0.2">
      <c r="G3603" s="34"/>
      <c r="H3603" s="27"/>
      <c r="I3603" s="11"/>
      <c r="J3603" s="11"/>
      <c r="K3603" s="11"/>
      <c r="L3603" s="11"/>
      <c r="M3603" s="36"/>
    </row>
    <row r="3604" spans="7:13" ht="15.75" customHeight="1" x14ac:dyDescent="0.2">
      <c r="G3604" s="34"/>
      <c r="H3604" s="27"/>
      <c r="I3604" s="11"/>
      <c r="J3604" s="11"/>
      <c r="K3604" s="11"/>
      <c r="L3604" s="11"/>
      <c r="M3604" s="36"/>
    </row>
    <row r="3605" spans="7:13" ht="15.75" customHeight="1" x14ac:dyDescent="0.2">
      <c r="G3605" s="34"/>
      <c r="H3605" s="27"/>
      <c r="I3605" s="11"/>
      <c r="J3605" s="11"/>
      <c r="K3605" s="11"/>
      <c r="L3605" s="11"/>
      <c r="M3605" s="36"/>
    </row>
    <row r="3606" spans="7:13" ht="15.75" customHeight="1" x14ac:dyDescent="0.2">
      <c r="G3606" s="34"/>
      <c r="H3606" s="27"/>
      <c r="I3606" s="11"/>
      <c r="J3606" s="11"/>
      <c r="K3606" s="11"/>
      <c r="L3606" s="11"/>
      <c r="M3606" s="36"/>
    </row>
    <row r="3607" spans="7:13" ht="15.75" customHeight="1" x14ac:dyDescent="0.2">
      <c r="G3607" s="34"/>
      <c r="H3607" s="27"/>
      <c r="I3607" s="11"/>
      <c r="J3607" s="11"/>
      <c r="K3607" s="11"/>
      <c r="L3607" s="11"/>
      <c r="M3607" s="36"/>
    </row>
    <row r="3608" spans="7:13" ht="15.75" customHeight="1" x14ac:dyDescent="0.2">
      <c r="G3608" s="34"/>
      <c r="H3608" s="27"/>
      <c r="I3608" s="11"/>
      <c r="J3608" s="11"/>
      <c r="K3608" s="11"/>
      <c r="L3608" s="11"/>
      <c r="M3608" s="36"/>
    </row>
    <row r="3609" spans="7:13" ht="15.75" customHeight="1" x14ac:dyDescent="0.2">
      <c r="G3609" s="34"/>
      <c r="H3609" s="27"/>
      <c r="I3609" s="11"/>
      <c r="J3609" s="11"/>
      <c r="K3609" s="11"/>
      <c r="L3609" s="11"/>
      <c r="M3609" s="36"/>
    </row>
    <row r="3610" spans="7:13" ht="15.75" customHeight="1" x14ac:dyDescent="0.2">
      <c r="G3610" s="34"/>
      <c r="H3610" s="27"/>
      <c r="I3610" s="11"/>
      <c r="J3610" s="11"/>
      <c r="K3610" s="11"/>
      <c r="L3610" s="11"/>
      <c r="M3610" s="36"/>
    </row>
    <row r="3611" spans="7:13" ht="15.75" customHeight="1" x14ac:dyDescent="0.2">
      <c r="G3611" s="34"/>
      <c r="H3611" s="27"/>
      <c r="I3611" s="11"/>
      <c r="J3611" s="11"/>
      <c r="K3611" s="11"/>
      <c r="L3611" s="11"/>
      <c r="M3611" s="36"/>
    </row>
    <row r="3612" spans="7:13" ht="15.75" customHeight="1" x14ac:dyDescent="0.2">
      <c r="G3612" s="34"/>
      <c r="H3612" s="27"/>
      <c r="I3612" s="11"/>
      <c r="J3612" s="11"/>
      <c r="K3612" s="11"/>
      <c r="L3612" s="11"/>
      <c r="M3612" s="36"/>
    </row>
    <row r="3613" spans="7:13" ht="15.75" customHeight="1" x14ac:dyDescent="0.2">
      <c r="G3613" s="34"/>
      <c r="H3613" s="27"/>
      <c r="I3613" s="11"/>
      <c r="J3613" s="11"/>
      <c r="K3613" s="11"/>
      <c r="L3613" s="11"/>
      <c r="M3613" s="36"/>
    </row>
    <row r="3614" spans="7:13" ht="15.75" customHeight="1" x14ac:dyDescent="0.2">
      <c r="G3614" s="34"/>
      <c r="H3614" s="27"/>
      <c r="I3614" s="11"/>
      <c r="J3614" s="11"/>
      <c r="K3614" s="11"/>
      <c r="L3614" s="11"/>
      <c r="M3614" s="36"/>
    </row>
    <row r="3615" spans="7:13" ht="15.75" customHeight="1" x14ac:dyDescent="0.2">
      <c r="G3615" s="34"/>
      <c r="H3615" s="27"/>
      <c r="I3615" s="11"/>
      <c r="J3615" s="11"/>
      <c r="K3615" s="11"/>
      <c r="L3615" s="11"/>
      <c r="M3615" s="36"/>
    </row>
    <row r="3616" spans="7:13" ht="15.75" customHeight="1" x14ac:dyDescent="0.2">
      <c r="G3616" s="34"/>
      <c r="H3616" s="27"/>
      <c r="I3616" s="11"/>
      <c r="J3616" s="11"/>
      <c r="K3616" s="11"/>
      <c r="L3616" s="11"/>
      <c r="M3616" s="36"/>
    </row>
    <row r="3617" spans="7:13" ht="15.75" customHeight="1" x14ac:dyDescent="0.2">
      <c r="G3617" s="34"/>
      <c r="H3617" s="27"/>
      <c r="I3617" s="11"/>
      <c r="J3617" s="11"/>
      <c r="K3617" s="11"/>
      <c r="L3617" s="11"/>
      <c r="M3617" s="36"/>
    </row>
    <row r="3618" spans="7:13" ht="15.75" customHeight="1" x14ac:dyDescent="0.2">
      <c r="G3618" s="34"/>
      <c r="H3618" s="27"/>
      <c r="I3618" s="11"/>
      <c r="J3618" s="11"/>
      <c r="K3618" s="11"/>
      <c r="L3618" s="11"/>
      <c r="M3618" s="36"/>
    </row>
    <row r="3619" spans="7:13" ht="15.75" customHeight="1" x14ac:dyDescent="0.2">
      <c r="G3619" s="34"/>
      <c r="H3619" s="27"/>
      <c r="I3619" s="11"/>
      <c r="J3619" s="11"/>
      <c r="K3619" s="11"/>
      <c r="L3619" s="11"/>
      <c r="M3619" s="36"/>
    </row>
    <row r="3620" spans="7:13" ht="15.75" customHeight="1" x14ac:dyDescent="0.2">
      <c r="G3620" s="34"/>
      <c r="H3620" s="27"/>
      <c r="I3620" s="11"/>
      <c r="J3620" s="11"/>
      <c r="K3620" s="11"/>
      <c r="L3620" s="11"/>
      <c r="M3620" s="36"/>
    </row>
    <row r="3621" spans="7:13" ht="15.75" customHeight="1" x14ac:dyDescent="0.2">
      <c r="G3621" s="34"/>
      <c r="H3621" s="27"/>
      <c r="I3621" s="11"/>
      <c r="J3621" s="11"/>
      <c r="K3621" s="11"/>
      <c r="L3621" s="11"/>
      <c r="M3621" s="36"/>
    </row>
    <row r="3622" spans="7:13" ht="15.75" customHeight="1" x14ac:dyDescent="0.2">
      <c r="G3622" s="34"/>
      <c r="H3622" s="27"/>
      <c r="I3622" s="11"/>
      <c r="J3622" s="11"/>
      <c r="K3622" s="11"/>
      <c r="L3622" s="11"/>
      <c r="M3622" s="36"/>
    </row>
    <row r="3623" spans="7:13" ht="15.75" customHeight="1" x14ac:dyDescent="0.2">
      <c r="G3623" s="34"/>
      <c r="H3623" s="27"/>
      <c r="I3623" s="11"/>
      <c r="J3623" s="11"/>
      <c r="K3623" s="11"/>
      <c r="L3623" s="11"/>
      <c r="M3623" s="36"/>
    </row>
    <row r="3624" spans="7:13" ht="15.75" customHeight="1" x14ac:dyDescent="0.2">
      <c r="G3624" s="34"/>
      <c r="H3624" s="27"/>
      <c r="I3624" s="11"/>
      <c r="J3624" s="11"/>
      <c r="K3624" s="11"/>
      <c r="L3624" s="11"/>
      <c r="M3624" s="36"/>
    </row>
    <row r="3625" spans="7:13" ht="15.75" customHeight="1" x14ac:dyDescent="0.2">
      <c r="G3625" s="34"/>
      <c r="H3625" s="27"/>
      <c r="I3625" s="11"/>
      <c r="J3625" s="11"/>
      <c r="K3625" s="11"/>
      <c r="L3625" s="11"/>
      <c r="M3625" s="36"/>
    </row>
    <row r="3626" spans="7:13" ht="15.75" customHeight="1" x14ac:dyDescent="0.2">
      <c r="G3626" s="34"/>
      <c r="H3626" s="27"/>
      <c r="I3626" s="11"/>
      <c r="J3626" s="11"/>
      <c r="K3626" s="11"/>
      <c r="L3626" s="11"/>
      <c r="M3626" s="36"/>
    </row>
    <row r="3627" spans="7:13" ht="15.75" customHeight="1" x14ac:dyDescent="0.2">
      <c r="G3627" s="34"/>
      <c r="H3627" s="27"/>
      <c r="I3627" s="11"/>
      <c r="J3627" s="11"/>
      <c r="K3627" s="11"/>
      <c r="L3627" s="11"/>
      <c r="M3627" s="36"/>
    </row>
    <row r="3628" spans="7:13" ht="15.75" customHeight="1" x14ac:dyDescent="0.2">
      <c r="G3628" s="34"/>
      <c r="H3628" s="27"/>
      <c r="I3628" s="11"/>
      <c r="J3628" s="11"/>
      <c r="K3628" s="11"/>
      <c r="L3628" s="11"/>
      <c r="M3628" s="36"/>
    </row>
    <row r="3629" spans="7:13" ht="15.75" customHeight="1" x14ac:dyDescent="0.2">
      <c r="G3629" s="34"/>
      <c r="H3629" s="27"/>
      <c r="I3629" s="11"/>
      <c r="J3629" s="11"/>
      <c r="K3629" s="11"/>
      <c r="L3629" s="11"/>
      <c r="M3629" s="36"/>
    </row>
    <row r="3630" spans="7:13" ht="15.75" customHeight="1" x14ac:dyDescent="0.2">
      <c r="G3630" s="34"/>
      <c r="H3630" s="27"/>
      <c r="I3630" s="11"/>
      <c r="J3630" s="11"/>
      <c r="K3630" s="11"/>
      <c r="L3630" s="11"/>
      <c r="M3630" s="36"/>
    </row>
    <row r="3631" spans="7:13" ht="15.75" customHeight="1" x14ac:dyDescent="0.2">
      <c r="G3631" s="34"/>
      <c r="H3631" s="27"/>
      <c r="I3631" s="11"/>
      <c r="J3631" s="11"/>
      <c r="K3631" s="11"/>
      <c r="L3631" s="11"/>
      <c r="M3631" s="36"/>
    </row>
    <row r="3632" spans="7:13" ht="15.75" customHeight="1" x14ac:dyDescent="0.2">
      <c r="G3632" s="34"/>
      <c r="H3632" s="27"/>
      <c r="I3632" s="11"/>
      <c r="J3632" s="11"/>
      <c r="K3632" s="11"/>
      <c r="L3632" s="11"/>
      <c r="M3632" s="36"/>
    </row>
    <row r="3633" spans="7:13" ht="15.75" customHeight="1" x14ac:dyDescent="0.2">
      <c r="G3633" s="34"/>
      <c r="H3633" s="27"/>
      <c r="I3633" s="11"/>
      <c r="J3633" s="11"/>
      <c r="K3633" s="11"/>
      <c r="L3633" s="11"/>
      <c r="M3633" s="36"/>
    </row>
    <row r="3634" spans="7:13" ht="15.75" customHeight="1" x14ac:dyDescent="0.2">
      <c r="G3634" s="34"/>
      <c r="H3634" s="27"/>
      <c r="I3634" s="11"/>
      <c r="J3634" s="11"/>
      <c r="K3634" s="11"/>
      <c r="L3634" s="11"/>
      <c r="M3634" s="36"/>
    </row>
    <row r="3635" spans="7:13" ht="15.75" customHeight="1" x14ac:dyDescent="0.2">
      <c r="G3635" s="34"/>
      <c r="H3635" s="27"/>
      <c r="I3635" s="11"/>
      <c r="J3635" s="11"/>
      <c r="K3635" s="11"/>
      <c r="L3635" s="11"/>
      <c r="M3635" s="36"/>
    </row>
    <row r="3636" spans="7:13" ht="15.75" customHeight="1" x14ac:dyDescent="0.2">
      <c r="G3636" s="34"/>
      <c r="H3636" s="27"/>
      <c r="I3636" s="11"/>
      <c r="J3636" s="11"/>
      <c r="K3636" s="11"/>
      <c r="L3636" s="11"/>
      <c r="M3636" s="36"/>
    </row>
    <row r="3637" spans="7:13" ht="15.75" customHeight="1" x14ac:dyDescent="0.2">
      <c r="G3637" s="34"/>
      <c r="H3637" s="27"/>
      <c r="I3637" s="11"/>
      <c r="J3637" s="11"/>
      <c r="K3637" s="11"/>
      <c r="L3637" s="11"/>
      <c r="M3637" s="36"/>
    </row>
    <row r="3638" spans="7:13" ht="15.75" customHeight="1" x14ac:dyDescent="0.2">
      <c r="G3638" s="34"/>
      <c r="H3638" s="27"/>
      <c r="I3638" s="11"/>
      <c r="J3638" s="11"/>
      <c r="K3638" s="11"/>
      <c r="L3638" s="11"/>
      <c r="M3638" s="36"/>
    </row>
    <row r="3639" spans="7:13" ht="15.75" customHeight="1" x14ac:dyDescent="0.2">
      <c r="G3639" s="34"/>
      <c r="H3639" s="27"/>
      <c r="I3639" s="11"/>
      <c r="J3639" s="11"/>
      <c r="K3639" s="11"/>
      <c r="L3639" s="11"/>
      <c r="M3639" s="36"/>
    </row>
    <row r="3640" spans="7:13" ht="15.75" customHeight="1" x14ac:dyDescent="0.2">
      <c r="G3640" s="34"/>
      <c r="H3640" s="27"/>
      <c r="I3640" s="11"/>
      <c r="J3640" s="11"/>
      <c r="K3640" s="11"/>
      <c r="L3640" s="11"/>
      <c r="M3640" s="36"/>
    </row>
    <row r="3641" spans="7:13" ht="15.75" customHeight="1" x14ac:dyDescent="0.2">
      <c r="G3641" s="34"/>
      <c r="H3641" s="27"/>
      <c r="I3641" s="11"/>
      <c r="J3641" s="11"/>
      <c r="K3641" s="11"/>
      <c r="L3641" s="11"/>
      <c r="M3641" s="36"/>
    </row>
    <row r="3642" spans="7:13" ht="15.75" customHeight="1" x14ac:dyDescent="0.2">
      <c r="G3642" s="34"/>
      <c r="H3642" s="27"/>
      <c r="I3642" s="11"/>
      <c r="J3642" s="11"/>
      <c r="K3642" s="11"/>
      <c r="L3642" s="11"/>
      <c r="M3642" s="36"/>
    </row>
    <row r="3643" spans="7:13" ht="15.75" customHeight="1" x14ac:dyDescent="0.2">
      <c r="G3643" s="34"/>
      <c r="H3643" s="27"/>
      <c r="I3643" s="11"/>
      <c r="J3643" s="11"/>
      <c r="K3643" s="11"/>
      <c r="L3643" s="11"/>
      <c r="M3643" s="36"/>
    </row>
    <row r="3644" spans="7:13" ht="15.75" customHeight="1" x14ac:dyDescent="0.2">
      <c r="G3644" s="34"/>
      <c r="H3644" s="27"/>
      <c r="I3644" s="11"/>
      <c r="J3644" s="11"/>
      <c r="K3644" s="11"/>
      <c r="L3644" s="11"/>
      <c r="M3644" s="36"/>
    </row>
    <row r="3645" spans="7:13" ht="15.75" customHeight="1" x14ac:dyDescent="0.2">
      <c r="G3645" s="34"/>
      <c r="H3645" s="27"/>
      <c r="I3645" s="11"/>
      <c r="J3645" s="11"/>
      <c r="K3645" s="11"/>
      <c r="L3645" s="11"/>
      <c r="M3645" s="36"/>
    </row>
    <row r="3646" spans="7:13" ht="15.75" customHeight="1" x14ac:dyDescent="0.2">
      <c r="G3646" s="34"/>
      <c r="H3646" s="27"/>
      <c r="I3646" s="11"/>
      <c r="J3646" s="11"/>
      <c r="K3646" s="11"/>
      <c r="L3646" s="11"/>
      <c r="M3646" s="36"/>
    </row>
    <row r="3647" spans="7:13" ht="15.75" customHeight="1" x14ac:dyDescent="0.2">
      <c r="G3647" s="34"/>
      <c r="H3647" s="27"/>
      <c r="I3647" s="11"/>
      <c r="J3647" s="11"/>
      <c r="K3647" s="11"/>
      <c r="L3647" s="11"/>
      <c r="M3647" s="36"/>
    </row>
    <row r="3648" spans="7:13" ht="15.75" customHeight="1" x14ac:dyDescent="0.2">
      <c r="G3648" s="34"/>
      <c r="H3648" s="27"/>
      <c r="I3648" s="11"/>
      <c r="J3648" s="11"/>
      <c r="K3648" s="11"/>
      <c r="L3648" s="11"/>
      <c r="M3648" s="36"/>
    </row>
    <row r="3649" spans="7:13" ht="15.75" customHeight="1" x14ac:dyDescent="0.2">
      <c r="G3649" s="34"/>
      <c r="H3649" s="27"/>
      <c r="I3649" s="11"/>
      <c r="J3649" s="11"/>
      <c r="K3649" s="11"/>
      <c r="L3649" s="11"/>
      <c r="M3649" s="36"/>
    </row>
    <row r="3650" spans="7:13" ht="15.75" customHeight="1" x14ac:dyDescent="0.2">
      <c r="G3650" s="34"/>
      <c r="H3650" s="27"/>
      <c r="I3650" s="11"/>
      <c r="J3650" s="11"/>
      <c r="K3650" s="11"/>
      <c r="L3650" s="11"/>
      <c r="M3650" s="36"/>
    </row>
    <row r="3651" spans="7:13" ht="15.75" customHeight="1" x14ac:dyDescent="0.2">
      <c r="G3651" s="34"/>
      <c r="H3651" s="27"/>
      <c r="I3651" s="11"/>
      <c r="J3651" s="11"/>
      <c r="K3651" s="11"/>
      <c r="L3651" s="11"/>
      <c r="M3651" s="36"/>
    </row>
    <row r="3652" spans="7:13" ht="15.75" customHeight="1" x14ac:dyDescent="0.2">
      <c r="G3652" s="34"/>
      <c r="H3652" s="27"/>
      <c r="I3652" s="11"/>
      <c r="J3652" s="11"/>
      <c r="K3652" s="11"/>
      <c r="L3652" s="11"/>
      <c r="M3652" s="36"/>
    </row>
    <row r="3653" spans="7:13" ht="15.75" customHeight="1" x14ac:dyDescent="0.2">
      <c r="G3653" s="34"/>
      <c r="H3653" s="27"/>
      <c r="I3653" s="11"/>
      <c r="J3653" s="11"/>
      <c r="K3653" s="11"/>
      <c r="L3653" s="11"/>
      <c r="M3653" s="36"/>
    </row>
    <row r="3654" spans="7:13" ht="15.75" customHeight="1" x14ac:dyDescent="0.2">
      <c r="G3654" s="34"/>
      <c r="H3654" s="27"/>
      <c r="I3654" s="11"/>
      <c r="J3654" s="11"/>
      <c r="K3654" s="11"/>
      <c r="L3654" s="11"/>
      <c r="M3654" s="36"/>
    </row>
    <row r="3655" spans="7:13" ht="15.75" customHeight="1" x14ac:dyDescent="0.2">
      <c r="G3655" s="34"/>
      <c r="H3655" s="27"/>
      <c r="I3655" s="11"/>
      <c r="J3655" s="11"/>
      <c r="K3655" s="11"/>
      <c r="L3655" s="11"/>
      <c r="M3655" s="36"/>
    </row>
    <row r="3656" spans="7:13" ht="15.75" customHeight="1" x14ac:dyDescent="0.2">
      <c r="G3656" s="34"/>
      <c r="H3656" s="27"/>
      <c r="I3656" s="11"/>
      <c r="J3656" s="11"/>
      <c r="K3656" s="11"/>
      <c r="L3656" s="11"/>
      <c r="M3656" s="36"/>
    </row>
    <row r="3657" spans="7:13" ht="15.75" customHeight="1" x14ac:dyDescent="0.2">
      <c r="G3657" s="34"/>
      <c r="H3657" s="27"/>
      <c r="I3657" s="11"/>
      <c r="J3657" s="11"/>
      <c r="K3657" s="11"/>
      <c r="L3657" s="11"/>
      <c r="M3657" s="36"/>
    </row>
    <row r="3658" spans="7:13" ht="15.75" customHeight="1" x14ac:dyDescent="0.2">
      <c r="G3658" s="34"/>
      <c r="H3658" s="27"/>
      <c r="I3658" s="11"/>
      <c r="J3658" s="11"/>
      <c r="K3658" s="11"/>
      <c r="L3658" s="11"/>
      <c r="M3658" s="36"/>
    </row>
    <row r="3659" spans="7:13" ht="15.75" customHeight="1" x14ac:dyDescent="0.2">
      <c r="G3659" s="34"/>
      <c r="H3659" s="27"/>
      <c r="I3659" s="11"/>
      <c r="J3659" s="11"/>
      <c r="K3659" s="11"/>
      <c r="L3659" s="11"/>
      <c r="M3659" s="36"/>
    </row>
    <row r="3660" spans="7:13" ht="15.75" customHeight="1" x14ac:dyDescent="0.2">
      <c r="G3660" s="34"/>
      <c r="H3660" s="27"/>
      <c r="I3660" s="11"/>
      <c r="J3660" s="11"/>
      <c r="K3660" s="11"/>
      <c r="L3660" s="11"/>
      <c r="M3660" s="36"/>
    </row>
    <row r="3661" spans="7:13" ht="15.75" customHeight="1" x14ac:dyDescent="0.2">
      <c r="G3661" s="34"/>
      <c r="H3661" s="27"/>
      <c r="I3661" s="11"/>
      <c r="J3661" s="11"/>
      <c r="K3661" s="11"/>
      <c r="L3661" s="11"/>
      <c r="M3661" s="36"/>
    </row>
    <row r="3662" spans="7:13" ht="15.75" customHeight="1" x14ac:dyDescent="0.2">
      <c r="G3662" s="34"/>
      <c r="H3662" s="27"/>
      <c r="I3662" s="11"/>
      <c r="J3662" s="11"/>
      <c r="K3662" s="11"/>
      <c r="L3662" s="11"/>
      <c r="M3662" s="36"/>
    </row>
    <row r="3663" spans="7:13" ht="15.75" customHeight="1" x14ac:dyDescent="0.2">
      <c r="G3663" s="34"/>
      <c r="H3663" s="27"/>
      <c r="I3663" s="11"/>
      <c r="J3663" s="11"/>
      <c r="K3663" s="11"/>
      <c r="L3663" s="11"/>
      <c r="M3663" s="36"/>
    </row>
    <row r="3664" spans="7:13" ht="15.75" customHeight="1" x14ac:dyDescent="0.2">
      <c r="G3664" s="34"/>
      <c r="H3664" s="27"/>
      <c r="I3664" s="11"/>
      <c r="J3664" s="11"/>
      <c r="K3664" s="11"/>
      <c r="L3664" s="11"/>
      <c r="M3664" s="36"/>
    </row>
    <row r="3665" spans="7:13" ht="15.75" customHeight="1" x14ac:dyDescent="0.2">
      <c r="G3665" s="34"/>
      <c r="H3665" s="27"/>
      <c r="I3665" s="11"/>
      <c r="J3665" s="11"/>
      <c r="K3665" s="11"/>
      <c r="L3665" s="11"/>
      <c r="M3665" s="36"/>
    </row>
    <row r="3666" spans="7:13" ht="15.75" customHeight="1" x14ac:dyDescent="0.2">
      <c r="G3666" s="34"/>
      <c r="H3666" s="27"/>
      <c r="I3666" s="11"/>
      <c r="J3666" s="11"/>
      <c r="K3666" s="11"/>
      <c r="L3666" s="11"/>
      <c r="M3666" s="36"/>
    </row>
    <row r="3667" spans="7:13" ht="15.75" customHeight="1" x14ac:dyDescent="0.2">
      <c r="G3667" s="34"/>
      <c r="H3667" s="27"/>
      <c r="I3667" s="11"/>
      <c r="J3667" s="11"/>
      <c r="K3667" s="11"/>
      <c r="L3667" s="11"/>
      <c r="M3667" s="36"/>
    </row>
    <row r="3668" spans="7:13" ht="15.75" customHeight="1" x14ac:dyDescent="0.2">
      <c r="G3668" s="34"/>
      <c r="H3668" s="27"/>
      <c r="I3668" s="11"/>
      <c r="J3668" s="11"/>
      <c r="K3668" s="11"/>
      <c r="L3668" s="11"/>
      <c r="M3668" s="36"/>
    </row>
    <row r="3669" spans="7:13" ht="15.75" customHeight="1" x14ac:dyDescent="0.2">
      <c r="G3669" s="34"/>
      <c r="H3669" s="27"/>
      <c r="I3669" s="11"/>
      <c r="J3669" s="11"/>
      <c r="K3669" s="11"/>
      <c r="L3669" s="11"/>
      <c r="M3669" s="36"/>
    </row>
    <row r="3670" spans="7:13" ht="15.75" customHeight="1" x14ac:dyDescent="0.2">
      <c r="G3670" s="34"/>
      <c r="H3670" s="27"/>
      <c r="I3670" s="11"/>
      <c r="J3670" s="11"/>
      <c r="K3670" s="11"/>
      <c r="L3670" s="11"/>
      <c r="M3670" s="36"/>
    </row>
    <row r="3671" spans="7:13" ht="15.75" customHeight="1" x14ac:dyDescent="0.2">
      <c r="G3671" s="34"/>
      <c r="H3671" s="27"/>
      <c r="I3671" s="11"/>
      <c r="J3671" s="11"/>
      <c r="K3671" s="11"/>
      <c r="L3671" s="11"/>
      <c r="M3671" s="36"/>
    </row>
    <row r="3672" spans="7:13" ht="15.75" customHeight="1" x14ac:dyDescent="0.2">
      <c r="G3672" s="34"/>
      <c r="H3672" s="27"/>
      <c r="I3672" s="11"/>
      <c r="J3672" s="11"/>
      <c r="K3672" s="11"/>
      <c r="L3672" s="11"/>
      <c r="M3672" s="36"/>
    </row>
    <row r="3673" spans="7:13" ht="15.75" customHeight="1" x14ac:dyDescent="0.2">
      <c r="G3673" s="34"/>
      <c r="H3673" s="27"/>
      <c r="I3673" s="11"/>
      <c r="J3673" s="11"/>
      <c r="K3673" s="11"/>
      <c r="L3673" s="11"/>
      <c r="M3673" s="36"/>
    </row>
    <row r="3674" spans="7:13" ht="15.75" customHeight="1" x14ac:dyDescent="0.2">
      <c r="G3674" s="34"/>
      <c r="H3674" s="27"/>
      <c r="I3674" s="11"/>
      <c r="J3674" s="11"/>
      <c r="K3674" s="11"/>
      <c r="L3674" s="11"/>
      <c r="M3674" s="36"/>
    </row>
    <row r="3675" spans="7:13" ht="15.75" customHeight="1" x14ac:dyDescent="0.2">
      <c r="G3675" s="34"/>
      <c r="H3675" s="27"/>
      <c r="I3675" s="11"/>
      <c r="J3675" s="11"/>
      <c r="K3675" s="11"/>
      <c r="L3675" s="11"/>
      <c r="M3675" s="36"/>
    </row>
    <row r="3676" spans="7:13" ht="15.75" customHeight="1" x14ac:dyDescent="0.2">
      <c r="G3676" s="34"/>
      <c r="H3676" s="27"/>
      <c r="I3676" s="11"/>
      <c r="J3676" s="11"/>
      <c r="K3676" s="11"/>
      <c r="L3676" s="11"/>
      <c r="M3676" s="36"/>
    </row>
    <row r="3677" spans="7:13" ht="15.75" customHeight="1" x14ac:dyDescent="0.2">
      <c r="G3677" s="34"/>
      <c r="H3677" s="27"/>
      <c r="I3677" s="11"/>
      <c r="J3677" s="11"/>
      <c r="K3677" s="11"/>
      <c r="L3677" s="11"/>
      <c r="M3677" s="36"/>
    </row>
    <row r="3678" spans="7:13" ht="15.75" customHeight="1" x14ac:dyDescent="0.2">
      <c r="G3678" s="34"/>
      <c r="H3678" s="27"/>
      <c r="I3678" s="11"/>
      <c r="J3678" s="11"/>
      <c r="K3678" s="11"/>
      <c r="L3678" s="11"/>
      <c r="M3678" s="36"/>
    </row>
    <row r="3679" spans="7:13" ht="15.75" customHeight="1" x14ac:dyDescent="0.2">
      <c r="G3679" s="34"/>
      <c r="H3679" s="27"/>
      <c r="I3679" s="11"/>
      <c r="J3679" s="11"/>
      <c r="K3679" s="11"/>
      <c r="L3679" s="11"/>
      <c r="M3679" s="36"/>
    </row>
    <row r="3680" spans="7:13" ht="15.75" customHeight="1" x14ac:dyDescent="0.2">
      <c r="G3680" s="34"/>
      <c r="H3680" s="27"/>
      <c r="I3680" s="11"/>
      <c r="J3680" s="11"/>
      <c r="K3680" s="11"/>
      <c r="L3680" s="11"/>
      <c r="M3680" s="36"/>
    </row>
    <row r="3681" spans="7:13" ht="15.75" customHeight="1" x14ac:dyDescent="0.2">
      <c r="G3681" s="34"/>
      <c r="H3681" s="27"/>
      <c r="I3681" s="11"/>
      <c r="J3681" s="11"/>
      <c r="K3681" s="11"/>
      <c r="L3681" s="11"/>
      <c r="M3681" s="36"/>
    </row>
    <row r="3682" spans="7:13" ht="15.75" customHeight="1" x14ac:dyDescent="0.2">
      <c r="G3682" s="34"/>
      <c r="H3682" s="27"/>
      <c r="I3682" s="11"/>
      <c r="J3682" s="11"/>
      <c r="K3682" s="11"/>
      <c r="L3682" s="11"/>
      <c r="M3682" s="36"/>
    </row>
    <row r="3683" spans="7:13" ht="15.75" customHeight="1" x14ac:dyDescent="0.2">
      <c r="G3683" s="34"/>
      <c r="H3683" s="27"/>
      <c r="I3683" s="11"/>
      <c r="J3683" s="11"/>
      <c r="K3683" s="11"/>
      <c r="L3683" s="11"/>
      <c r="M3683" s="36"/>
    </row>
    <row r="3684" spans="7:13" ht="15.75" customHeight="1" x14ac:dyDescent="0.2">
      <c r="G3684" s="34"/>
      <c r="H3684" s="27"/>
      <c r="I3684" s="11"/>
      <c r="J3684" s="11"/>
      <c r="K3684" s="11"/>
      <c r="L3684" s="11"/>
      <c r="M3684" s="36"/>
    </row>
    <row r="3685" spans="7:13" ht="15.75" customHeight="1" x14ac:dyDescent="0.2">
      <c r="G3685" s="34"/>
      <c r="H3685" s="27"/>
      <c r="I3685" s="11"/>
      <c r="J3685" s="11"/>
      <c r="K3685" s="11"/>
      <c r="L3685" s="11"/>
      <c r="M3685" s="36"/>
    </row>
    <row r="3686" spans="7:13" ht="15.75" customHeight="1" x14ac:dyDescent="0.2">
      <c r="G3686" s="34"/>
      <c r="H3686" s="27"/>
      <c r="I3686" s="11"/>
      <c r="J3686" s="11"/>
      <c r="K3686" s="11"/>
      <c r="L3686" s="11"/>
      <c r="M3686" s="36"/>
    </row>
    <row r="3687" spans="7:13" ht="15.75" customHeight="1" x14ac:dyDescent="0.2">
      <c r="G3687" s="34"/>
      <c r="H3687" s="27"/>
      <c r="I3687" s="11"/>
      <c r="J3687" s="11"/>
      <c r="K3687" s="11"/>
      <c r="L3687" s="11"/>
      <c r="M3687" s="36"/>
    </row>
    <row r="3688" spans="7:13" ht="15.75" customHeight="1" x14ac:dyDescent="0.2">
      <c r="G3688" s="34"/>
      <c r="H3688" s="27"/>
      <c r="I3688" s="11"/>
      <c r="J3688" s="11"/>
      <c r="K3688" s="11"/>
      <c r="L3688" s="11"/>
      <c r="M3688" s="36"/>
    </row>
    <row r="3689" spans="7:13" ht="15.75" customHeight="1" x14ac:dyDescent="0.2">
      <c r="G3689" s="34"/>
      <c r="H3689" s="27"/>
      <c r="I3689" s="11"/>
      <c r="J3689" s="11"/>
      <c r="K3689" s="11"/>
      <c r="L3689" s="11"/>
      <c r="M3689" s="36"/>
    </row>
    <row r="3690" spans="7:13" ht="15.75" customHeight="1" x14ac:dyDescent="0.2">
      <c r="G3690" s="34"/>
      <c r="H3690" s="27"/>
      <c r="I3690" s="11"/>
      <c r="J3690" s="11"/>
      <c r="K3690" s="11"/>
      <c r="L3690" s="11"/>
      <c r="M3690" s="36"/>
    </row>
    <row r="3691" spans="7:13" ht="15.75" customHeight="1" x14ac:dyDescent="0.2">
      <c r="G3691" s="34"/>
      <c r="H3691" s="27"/>
      <c r="I3691" s="11"/>
      <c r="J3691" s="11"/>
      <c r="K3691" s="11"/>
      <c r="L3691" s="11"/>
      <c r="M3691" s="36"/>
    </row>
    <row r="3692" spans="7:13" ht="15.75" customHeight="1" x14ac:dyDescent="0.2">
      <c r="G3692" s="34"/>
      <c r="H3692" s="27"/>
      <c r="I3692" s="11"/>
      <c r="J3692" s="11"/>
      <c r="K3692" s="11"/>
      <c r="L3692" s="11"/>
      <c r="M3692" s="36"/>
    </row>
    <row r="3693" spans="7:13" ht="15.75" customHeight="1" x14ac:dyDescent="0.2">
      <c r="G3693" s="34"/>
      <c r="H3693" s="27"/>
      <c r="I3693" s="11"/>
      <c r="J3693" s="11"/>
      <c r="K3693" s="11"/>
      <c r="L3693" s="11"/>
      <c r="M3693" s="36"/>
    </row>
    <row r="3694" spans="7:13" ht="15.75" customHeight="1" x14ac:dyDescent="0.2">
      <c r="G3694" s="34"/>
      <c r="H3694" s="27"/>
      <c r="I3694" s="11"/>
      <c r="J3694" s="11"/>
      <c r="K3694" s="11"/>
      <c r="L3694" s="11"/>
      <c r="M3694" s="36"/>
    </row>
    <row r="3695" spans="7:13" ht="15.75" customHeight="1" x14ac:dyDescent="0.2">
      <c r="G3695" s="34"/>
      <c r="H3695" s="27"/>
      <c r="I3695" s="11"/>
      <c r="J3695" s="11"/>
      <c r="K3695" s="11"/>
      <c r="L3695" s="11"/>
      <c r="M3695" s="36"/>
    </row>
    <row r="3696" spans="7:13" ht="15.75" customHeight="1" x14ac:dyDescent="0.2">
      <c r="G3696" s="34"/>
      <c r="H3696" s="27"/>
      <c r="I3696" s="11"/>
      <c r="J3696" s="11"/>
      <c r="K3696" s="11"/>
      <c r="L3696" s="11"/>
      <c r="M3696" s="36"/>
    </row>
    <row r="3697" spans="7:13" ht="15.75" customHeight="1" x14ac:dyDescent="0.2">
      <c r="G3697" s="34"/>
      <c r="H3697" s="27"/>
      <c r="I3697" s="11"/>
      <c r="J3697" s="11"/>
      <c r="K3697" s="11"/>
      <c r="L3697" s="11"/>
      <c r="M3697" s="36"/>
    </row>
    <row r="3698" spans="7:13" ht="15.75" customHeight="1" x14ac:dyDescent="0.2">
      <c r="G3698" s="34"/>
      <c r="H3698" s="27"/>
      <c r="I3698" s="11"/>
      <c r="J3698" s="11"/>
      <c r="K3698" s="11"/>
      <c r="L3698" s="11"/>
      <c r="M3698" s="36"/>
    </row>
    <row r="3699" spans="7:13" ht="15.75" customHeight="1" x14ac:dyDescent="0.2">
      <c r="G3699" s="34"/>
      <c r="H3699" s="27"/>
      <c r="I3699" s="11"/>
      <c r="J3699" s="11"/>
      <c r="K3699" s="11"/>
      <c r="L3699" s="11"/>
      <c r="M3699" s="36"/>
    </row>
    <row r="3700" spans="7:13" ht="15.75" customHeight="1" x14ac:dyDescent="0.2">
      <c r="G3700" s="34"/>
      <c r="H3700" s="27"/>
      <c r="I3700" s="11"/>
      <c r="J3700" s="11"/>
      <c r="K3700" s="11"/>
      <c r="L3700" s="11"/>
      <c r="M3700" s="36"/>
    </row>
    <row r="3701" spans="7:13" ht="15.75" customHeight="1" x14ac:dyDescent="0.2">
      <c r="G3701" s="34"/>
      <c r="H3701" s="27"/>
      <c r="I3701" s="11"/>
      <c r="J3701" s="11"/>
      <c r="K3701" s="11"/>
      <c r="L3701" s="11"/>
      <c r="M3701" s="36"/>
    </row>
    <row r="3702" spans="7:13" ht="15.75" customHeight="1" x14ac:dyDescent="0.2">
      <c r="G3702" s="34"/>
      <c r="H3702" s="27"/>
      <c r="I3702" s="11"/>
      <c r="J3702" s="11"/>
      <c r="K3702" s="11"/>
      <c r="L3702" s="11"/>
      <c r="M3702" s="36"/>
    </row>
    <row r="3703" spans="7:13" ht="15.75" customHeight="1" x14ac:dyDescent="0.2">
      <c r="G3703" s="34"/>
      <c r="H3703" s="27"/>
      <c r="I3703" s="11"/>
      <c r="J3703" s="11"/>
      <c r="K3703" s="11"/>
      <c r="L3703" s="11"/>
      <c r="M3703" s="36"/>
    </row>
    <row r="3704" spans="7:13" ht="15.75" customHeight="1" x14ac:dyDescent="0.2">
      <c r="G3704" s="34"/>
      <c r="H3704" s="27"/>
      <c r="I3704" s="11"/>
      <c r="J3704" s="11"/>
      <c r="K3704" s="11"/>
      <c r="L3704" s="11"/>
      <c r="M3704" s="36"/>
    </row>
    <row r="3705" spans="7:13" ht="15.75" customHeight="1" x14ac:dyDescent="0.2">
      <c r="G3705" s="34"/>
      <c r="H3705" s="27"/>
      <c r="I3705" s="11"/>
      <c r="J3705" s="11"/>
      <c r="K3705" s="11"/>
      <c r="L3705" s="11"/>
      <c r="M3705" s="36"/>
    </row>
    <row r="3706" spans="7:13" ht="15.75" customHeight="1" x14ac:dyDescent="0.2">
      <c r="G3706" s="34"/>
      <c r="H3706" s="27"/>
      <c r="I3706" s="11"/>
      <c r="J3706" s="11"/>
      <c r="K3706" s="11"/>
      <c r="L3706" s="11"/>
      <c r="M3706" s="36"/>
    </row>
    <row r="3707" spans="7:13" ht="15.75" customHeight="1" x14ac:dyDescent="0.2">
      <c r="G3707" s="34"/>
      <c r="H3707" s="27"/>
      <c r="I3707" s="11"/>
      <c r="J3707" s="11"/>
      <c r="K3707" s="11"/>
      <c r="L3707" s="11"/>
      <c r="M3707" s="36"/>
    </row>
    <row r="3708" spans="7:13" ht="15.75" customHeight="1" x14ac:dyDescent="0.2">
      <c r="G3708" s="34"/>
      <c r="H3708" s="27"/>
      <c r="I3708" s="11"/>
      <c r="J3708" s="11"/>
      <c r="K3708" s="11"/>
      <c r="L3708" s="11"/>
      <c r="M3708" s="36"/>
    </row>
    <row r="3709" spans="7:13" ht="15.75" customHeight="1" x14ac:dyDescent="0.2">
      <c r="G3709" s="34"/>
      <c r="H3709" s="27"/>
      <c r="I3709" s="11"/>
      <c r="J3709" s="11"/>
      <c r="K3709" s="11"/>
      <c r="L3709" s="11"/>
      <c r="M3709" s="36"/>
    </row>
    <row r="3710" spans="7:13" ht="15.75" customHeight="1" x14ac:dyDescent="0.2">
      <c r="G3710" s="34"/>
      <c r="H3710" s="27"/>
      <c r="I3710" s="11"/>
      <c r="J3710" s="11"/>
      <c r="K3710" s="11"/>
      <c r="L3710" s="11"/>
      <c r="M3710" s="36"/>
    </row>
    <row r="3711" spans="7:13" ht="15.75" customHeight="1" x14ac:dyDescent="0.2">
      <c r="G3711" s="34"/>
      <c r="H3711" s="27"/>
      <c r="I3711" s="11"/>
      <c r="J3711" s="11"/>
      <c r="K3711" s="11"/>
      <c r="L3711" s="11"/>
      <c r="M3711" s="36"/>
    </row>
    <row r="3712" spans="7:13" ht="15.75" customHeight="1" x14ac:dyDescent="0.2">
      <c r="G3712" s="34"/>
      <c r="H3712" s="27"/>
      <c r="I3712" s="11"/>
      <c r="J3712" s="11"/>
      <c r="K3712" s="11"/>
      <c r="L3712" s="11"/>
      <c r="M3712" s="36"/>
    </row>
    <row r="3713" spans="7:13" ht="15.75" customHeight="1" x14ac:dyDescent="0.2">
      <c r="G3713" s="34"/>
      <c r="H3713" s="27"/>
      <c r="I3713" s="11"/>
      <c r="J3713" s="11"/>
      <c r="K3713" s="11"/>
      <c r="L3713" s="11"/>
      <c r="M3713" s="36"/>
    </row>
    <row r="3714" spans="7:13" ht="15.75" customHeight="1" x14ac:dyDescent="0.2">
      <c r="G3714" s="34"/>
      <c r="H3714" s="27"/>
      <c r="I3714" s="11"/>
      <c r="J3714" s="11"/>
      <c r="K3714" s="11"/>
      <c r="L3714" s="11"/>
      <c r="M3714" s="36"/>
    </row>
    <row r="3715" spans="7:13" ht="15.75" customHeight="1" x14ac:dyDescent="0.2">
      <c r="G3715" s="34"/>
      <c r="H3715" s="27"/>
      <c r="I3715" s="11"/>
      <c r="J3715" s="11"/>
      <c r="K3715" s="11"/>
      <c r="L3715" s="11"/>
      <c r="M3715" s="36"/>
    </row>
    <row r="3716" spans="7:13" ht="15.75" customHeight="1" x14ac:dyDescent="0.2">
      <c r="G3716" s="34"/>
      <c r="H3716" s="27"/>
      <c r="I3716" s="11"/>
      <c r="J3716" s="11"/>
      <c r="K3716" s="11"/>
      <c r="L3716" s="11"/>
      <c r="M3716" s="36"/>
    </row>
    <row r="3717" spans="7:13" ht="15.75" customHeight="1" x14ac:dyDescent="0.2">
      <c r="G3717" s="34"/>
      <c r="H3717" s="27"/>
      <c r="I3717" s="11"/>
      <c r="J3717" s="11"/>
      <c r="K3717" s="11"/>
      <c r="L3717" s="11"/>
      <c r="M3717" s="36"/>
    </row>
    <row r="3718" spans="7:13" ht="15.75" customHeight="1" x14ac:dyDescent="0.2">
      <c r="G3718" s="34"/>
      <c r="H3718" s="27"/>
      <c r="I3718" s="11"/>
      <c r="J3718" s="11"/>
      <c r="K3718" s="11"/>
      <c r="L3718" s="11"/>
      <c r="M3718" s="36"/>
    </row>
    <row r="3719" spans="7:13" ht="15.75" customHeight="1" x14ac:dyDescent="0.2">
      <c r="G3719" s="34"/>
      <c r="H3719" s="27"/>
      <c r="I3719" s="11"/>
      <c r="J3719" s="11"/>
      <c r="K3719" s="11"/>
      <c r="L3719" s="11"/>
      <c r="M3719" s="36"/>
    </row>
    <row r="3720" spans="7:13" ht="15.75" customHeight="1" x14ac:dyDescent="0.2">
      <c r="G3720" s="34"/>
      <c r="H3720" s="27"/>
      <c r="I3720" s="11"/>
      <c r="J3720" s="11"/>
      <c r="K3720" s="11"/>
      <c r="L3720" s="11"/>
      <c r="M3720" s="36"/>
    </row>
    <row r="3721" spans="7:13" ht="15.75" customHeight="1" x14ac:dyDescent="0.2">
      <c r="G3721" s="34"/>
      <c r="H3721" s="27"/>
      <c r="I3721" s="11"/>
      <c r="J3721" s="11"/>
      <c r="K3721" s="11"/>
      <c r="L3721" s="11"/>
      <c r="M3721" s="36"/>
    </row>
    <row r="3722" spans="7:13" ht="15.75" customHeight="1" x14ac:dyDescent="0.2">
      <c r="G3722" s="34"/>
      <c r="H3722" s="27"/>
      <c r="I3722" s="11"/>
      <c r="J3722" s="11"/>
      <c r="K3722" s="11"/>
      <c r="L3722" s="11"/>
      <c r="M3722" s="36"/>
    </row>
    <row r="3723" spans="7:13" ht="15.75" customHeight="1" x14ac:dyDescent="0.2">
      <c r="G3723" s="34"/>
      <c r="H3723" s="27"/>
      <c r="I3723" s="11"/>
      <c r="J3723" s="11"/>
      <c r="K3723" s="11"/>
      <c r="L3723" s="11"/>
      <c r="M3723" s="36"/>
    </row>
    <row r="3724" spans="7:13" ht="15.75" customHeight="1" x14ac:dyDescent="0.2">
      <c r="G3724" s="34"/>
      <c r="H3724" s="27"/>
      <c r="I3724" s="11"/>
      <c r="J3724" s="11"/>
      <c r="K3724" s="11"/>
      <c r="L3724" s="11"/>
      <c r="M3724" s="36"/>
    </row>
    <row r="3725" spans="7:13" ht="15.75" customHeight="1" x14ac:dyDescent="0.2">
      <c r="G3725" s="34"/>
      <c r="H3725" s="27"/>
      <c r="I3725" s="11"/>
      <c r="J3725" s="11"/>
      <c r="K3725" s="11"/>
      <c r="L3725" s="11"/>
      <c r="M3725" s="36"/>
    </row>
    <row r="3726" spans="7:13" ht="15.75" customHeight="1" x14ac:dyDescent="0.2">
      <c r="G3726" s="34"/>
      <c r="H3726" s="27"/>
      <c r="I3726" s="11"/>
      <c r="J3726" s="11"/>
      <c r="K3726" s="11"/>
      <c r="L3726" s="11"/>
      <c r="M3726" s="36"/>
    </row>
    <row r="3727" spans="7:13" ht="15.75" customHeight="1" x14ac:dyDescent="0.2">
      <c r="G3727" s="34"/>
      <c r="H3727" s="27"/>
      <c r="I3727" s="11"/>
      <c r="J3727" s="11"/>
      <c r="K3727" s="11"/>
      <c r="L3727" s="11"/>
      <c r="M3727" s="36"/>
    </row>
    <row r="3728" spans="7:13" ht="15.75" customHeight="1" x14ac:dyDescent="0.2">
      <c r="G3728" s="34"/>
      <c r="H3728" s="27"/>
      <c r="I3728" s="11"/>
      <c r="J3728" s="11"/>
      <c r="K3728" s="11"/>
      <c r="L3728" s="11"/>
      <c r="M3728" s="36"/>
    </row>
    <row r="3729" spans="7:13" ht="15.75" customHeight="1" x14ac:dyDescent="0.2">
      <c r="G3729" s="34"/>
      <c r="H3729" s="27"/>
      <c r="I3729" s="11"/>
      <c r="J3729" s="11"/>
      <c r="K3729" s="11"/>
      <c r="L3729" s="11"/>
      <c r="M3729" s="36"/>
    </row>
    <row r="3730" spans="7:13" ht="15.75" customHeight="1" x14ac:dyDescent="0.2">
      <c r="G3730" s="34"/>
      <c r="H3730" s="27"/>
      <c r="I3730" s="11"/>
      <c r="J3730" s="11"/>
      <c r="K3730" s="11"/>
      <c r="L3730" s="11"/>
      <c r="M3730" s="36"/>
    </row>
    <row r="3731" spans="7:13" ht="15.75" customHeight="1" x14ac:dyDescent="0.2">
      <c r="G3731" s="34"/>
      <c r="H3731" s="27"/>
      <c r="I3731" s="11"/>
      <c r="J3731" s="11"/>
      <c r="K3731" s="11"/>
      <c r="L3731" s="11"/>
      <c r="M3731" s="36"/>
    </row>
    <row r="3732" spans="7:13" ht="15.75" customHeight="1" x14ac:dyDescent="0.2">
      <c r="G3732" s="34"/>
      <c r="H3732" s="27"/>
      <c r="I3732" s="11"/>
      <c r="J3732" s="11"/>
      <c r="K3732" s="11"/>
      <c r="L3732" s="11"/>
      <c r="M3732" s="36"/>
    </row>
    <row r="3733" spans="7:13" ht="15.75" customHeight="1" x14ac:dyDescent="0.2">
      <c r="G3733" s="34"/>
      <c r="H3733" s="27"/>
      <c r="I3733" s="11"/>
      <c r="J3733" s="11"/>
      <c r="K3733" s="11"/>
      <c r="L3733" s="11"/>
      <c r="M3733" s="36"/>
    </row>
    <row r="3734" spans="7:13" ht="15.75" customHeight="1" x14ac:dyDescent="0.2">
      <c r="G3734" s="34"/>
      <c r="H3734" s="27"/>
      <c r="I3734" s="11"/>
      <c r="J3734" s="11"/>
      <c r="K3734" s="11"/>
      <c r="L3734" s="11"/>
      <c r="M3734" s="36"/>
    </row>
    <row r="3735" spans="7:13" ht="15.75" customHeight="1" x14ac:dyDescent="0.2">
      <c r="G3735" s="34"/>
      <c r="H3735" s="27"/>
      <c r="I3735" s="11"/>
      <c r="J3735" s="11"/>
      <c r="K3735" s="11"/>
      <c r="L3735" s="11"/>
      <c r="M3735" s="36"/>
    </row>
    <row r="3736" spans="7:13" ht="15.75" customHeight="1" x14ac:dyDescent="0.2">
      <c r="G3736" s="34"/>
      <c r="H3736" s="27"/>
      <c r="I3736" s="11"/>
      <c r="J3736" s="11"/>
      <c r="K3736" s="11"/>
      <c r="L3736" s="11"/>
      <c r="M3736" s="36"/>
    </row>
    <row r="3737" spans="7:13" ht="15.75" customHeight="1" x14ac:dyDescent="0.2">
      <c r="G3737" s="34"/>
      <c r="H3737" s="27"/>
      <c r="I3737" s="11"/>
      <c r="J3737" s="11"/>
      <c r="K3737" s="11"/>
      <c r="L3737" s="11"/>
      <c r="M3737" s="36"/>
    </row>
    <row r="3738" spans="7:13" ht="15.75" customHeight="1" x14ac:dyDescent="0.2">
      <c r="G3738" s="34"/>
      <c r="H3738" s="27"/>
      <c r="I3738" s="11"/>
      <c r="J3738" s="11"/>
      <c r="K3738" s="11"/>
      <c r="L3738" s="11"/>
      <c r="M3738" s="36"/>
    </row>
    <row r="3739" spans="7:13" ht="15.75" customHeight="1" x14ac:dyDescent="0.2">
      <c r="G3739" s="34"/>
      <c r="H3739" s="27"/>
      <c r="I3739" s="11"/>
      <c r="J3739" s="11"/>
      <c r="K3739" s="11"/>
      <c r="L3739" s="11"/>
      <c r="M3739" s="36"/>
    </row>
    <row r="3740" spans="7:13" ht="15.75" customHeight="1" x14ac:dyDescent="0.2">
      <c r="G3740" s="34"/>
      <c r="H3740" s="27"/>
      <c r="I3740" s="11"/>
      <c r="J3740" s="11"/>
      <c r="K3740" s="11"/>
      <c r="L3740" s="11"/>
      <c r="M3740" s="36"/>
    </row>
    <row r="3741" spans="7:13" ht="15.75" customHeight="1" x14ac:dyDescent="0.2">
      <c r="G3741" s="34"/>
      <c r="H3741" s="27"/>
      <c r="I3741" s="11"/>
      <c r="J3741" s="11"/>
      <c r="K3741" s="11"/>
      <c r="L3741" s="11"/>
      <c r="M3741" s="36"/>
    </row>
    <row r="3742" spans="7:13" ht="15.75" customHeight="1" x14ac:dyDescent="0.2">
      <c r="G3742" s="34"/>
      <c r="H3742" s="27"/>
      <c r="I3742" s="11"/>
      <c r="J3742" s="11"/>
      <c r="K3742" s="11"/>
      <c r="L3742" s="11"/>
      <c r="M3742" s="36"/>
    </row>
    <row r="3743" spans="7:13" ht="15.75" customHeight="1" x14ac:dyDescent="0.2">
      <c r="G3743" s="34"/>
      <c r="H3743" s="27"/>
      <c r="I3743" s="11"/>
      <c r="J3743" s="11"/>
      <c r="K3743" s="11"/>
      <c r="L3743" s="11"/>
      <c r="M3743" s="36"/>
    </row>
    <row r="3744" spans="7:13" ht="15.75" customHeight="1" x14ac:dyDescent="0.2">
      <c r="G3744" s="34"/>
      <c r="H3744" s="27"/>
      <c r="I3744" s="11"/>
      <c r="J3744" s="11"/>
      <c r="K3744" s="11"/>
      <c r="L3744" s="11"/>
      <c r="M3744" s="36"/>
    </row>
    <row r="3745" spans="7:13" ht="15.75" customHeight="1" x14ac:dyDescent="0.2">
      <c r="G3745" s="34"/>
      <c r="H3745" s="27"/>
      <c r="I3745" s="11"/>
      <c r="J3745" s="11"/>
      <c r="K3745" s="11"/>
      <c r="L3745" s="11"/>
      <c r="M3745" s="36"/>
    </row>
    <row r="3746" spans="7:13" ht="15.75" customHeight="1" x14ac:dyDescent="0.2">
      <c r="G3746" s="34"/>
      <c r="H3746" s="27"/>
      <c r="I3746" s="11"/>
      <c r="J3746" s="11"/>
      <c r="K3746" s="11"/>
      <c r="L3746" s="11"/>
      <c r="M3746" s="36"/>
    </row>
    <row r="3747" spans="7:13" ht="15.75" customHeight="1" x14ac:dyDescent="0.2">
      <c r="G3747" s="34"/>
      <c r="H3747" s="27"/>
      <c r="I3747" s="11"/>
      <c r="J3747" s="11"/>
      <c r="K3747" s="11"/>
      <c r="L3747" s="11"/>
      <c r="M3747" s="36"/>
    </row>
    <row r="3748" spans="7:13" ht="15.75" customHeight="1" x14ac:dyDescent="0.2">
      <c r="G3748" s="34"/>
      <c r="H3748" s="27"/>
      <c r="I3748" s="11"/>
      <c r="J3748" s="11"/>
      <c r="K3748" s="11"/>
      <c r="L3748" s="11"/>
      <c r="M3748" s="36"/>
    </row>
    <row r="3749" spans="7:13" ht="15.75" customHeight="1" x14ac:dyDescent="0.2">
      <c r="G3749" s="34"/>
      <c r="H3749" s="27"/>
      <c r="I3749" s="11"/>
      <c r="J3749" s="11"/>
      <c r="K3749" s="11"/>
      <c r="L3749" s="11"/>
      <c r="M3749" s="36"/>
    </row>
    <row r="3750" spans="7:13" ht="15.75" customHeight="1" x14ac:dyDescent="0.2">
      <c r="G3750" s="34"/>
      <c r="H3750" s="27"/>
      <c r="I3750" s="11"/>
      <c r="J3750" s="11"/>
      <c r="K3750" s="11"/>
      <c r="L3750" s="11"/>
      <c r="M3750" s="36"/>
    </row>
    <row r="3751" spans="7:13" ht="15.75" customHeight="1" x14ac:dyDescent="0.2">
      <c r="G3751" s="34"/>
      <c r="H3751" s="27"/>
      <c r="I3751" s="11"/>
      <c r="J3751" s="11"/>
      <c r="K3751" s="11"/>
      <c r="L3751" s="11"/>
      <c r="M3751" s="36"/>
    </row>
    <row r="3752" spans="7:13" ht="15.75" customHeight="1" x14ac:dyDescent="0.2">
      <c r="G3752" s="34"/>
      <c r="H3752" s="27"/>
      <c r="I3752" s="11"/>
      <c r="J3752" s="11"/>
      <c r="K3752" s="11"/>
      <c r="L3752" s="11"/>
      <c r="M3752" s="36"/>
    </row>
    <row r="3753" spans="7:13" ht="15.75" customHeight="1" x14ac:dyDescent="0.2">
      <c r="G3753" s="34"/>
      <c r="H3753" s="27"/>
      <c r="I3753" s="11"/>
      <c r="J3753" s="11"/>
      <c r="K3753" s="11"/>
      <c r="L3753" s="11"/>
      <c r="M3753" s="36"/>
    </row>
    <row r="3754" spans="7:13" ht="15.75" customHeight="1" x14ac:dyDescent="0.2">
      <c r="G3754" s="34"/>
      <c r="H3754" s="27"/>
      <c r="I3754" s="11"/>
      <c r="J3754" s="11"/>
      <c r="K3754" s="11"/>
      <c r="L3754" s="11"/>
      <c r="M3754" s="36"/>
    </row>
    <row r="3755" spans="7:13" ht="15.75" customHeight="1" x14ac:dyDescent="0.2">
      <c r="G3755" s="34"/>
      <c r="H3755" s="27"/>
      <c r="I3755" s="11"/>
      <c r="J3755" s="11"/>
      <c r="K3755" s="11"/>
      <c r="L3755" s="11"/>
      <c r="M3755" s="36"/>
    </row>
    <row r="3756" spans="7:13" ht="15.75" customHeight="1" x14ac:dyDescent="0.2">
      <c r="G3756" s="34"/>
      <c r="H3756" s="27"/>
      <c r="I3756" s="11"/>
      <c r="J3756" s="11"/>
      <c r="K3756" s="11"/>
      <c r="L3756" s="11"/>
      <c r="M3756" s="36"/>
    </row>
    <row r="3757" spans="7:13" ht="15.75" customHeight="1" x14ac:dyDescent="0.2">
      <c r="G3757" s="34"/>
      <c r="H3757" s="27"/>
      <c r="I3757" s="11"/>
      <c r="J3757" s="11"/>
      <c r="K3757" s="11"/>
      <c r="L3757" s="11"/>
      <c r="M3757" s="36"/>
    </row>
    <row r="3758" spans="7:13" ht="15.75" customHeight="1" x14ac:dyDescent="0.2">
      <c r="G3758" s="34"/>
      <c r="H3758" s="27"/>
      <c r="I3758" s="11"/>
      <c r="J3758" s="11"/>
      <c r="K3758" s="11"/>
      <c r="L3758" s="11"/>
      <c r="M3758" s="36"/>
    </row>
    <row r="3759" spans="7:13" ht="15.75" customHeight="1" x14ac:dyDescent="0.2">
      <c r="G3759" s="34"/>
      <c r="H3759" s="27"/>
      <c r="I3759" s="11"/>
      <c r="J3759" s="11"/>
      <c r="K3759" s="11"/>
      <c r="L3759" s="11"/>
      <c r="M3759" s="36"/>
    </row>
    <row r="3760" spans="7:13" ht="15.75" customHeight="1" x14ac:dyDescent="0.2">
      <c r="G3760" s="34"/>
      <c r="H3760" s="27"/>
      <c r="I3760" s="11"/>
      <c r="J3760" s="11"/>
      <c r="K3760" s="11"/>
      <c r="L3760" s="11"/>
      <c r="M3760" s="36"/>
    </row>
    <row r="3761" spans="7:13" ht="15.75" customHeight="1" x14ac:dyDescent="0.2">
      <c r="G3761" s="34"/>
      <c r="H3761" s="27"/>
      <c r="I3761" s="11"/>
      <c r="J3761" s="11"/>
      <c r="K3761" s="11"/>
      <c r="L3761" s="11"/>
      <c r="M3761" s="36"/>
    </row>
    <row r="3762" spans="7:13" ht="15.75" customHeight="1" x14ac:dyDescent="0.2">
      <c r="G3762" s="34"/>
      <c r="H3762" s="27"/>
      <c r="I3762" s="11"/>
      <c r="J3762" s="11"/>
      <c r="K3762" s="11"/>
      <c r="L3762" s="11"/>
      <c r="M3762" s="36"/>
    </row>
    <row r="3763" spans="7:13" ht="15.75" customHeight="1" x14ac:dyDescent="0.2">
      <c r="G3763" s="34"/>
      <c r="H3763" s="27"/>
      <c r="I3763" s="11"/>
      <c r="J3763" s="11"/>
      <c r="K3763" s="11"/>
      <c r="L3763" s="11"/>
      <c r="M3763" s="36"/>
    </row>
    <row r="3764" spans="7:13" ht="15.75" customHeight="1" x14ac:dyDescent="0.2">
      <c r="G3764" s="34"/>
      <c r="H3764" s="27"/>
      <c r="I3764" s="11"/>
      <c r="J3764" s="11"/>
      <c r="K3764" s="11"/>
      <c r="L3764" s="11"/>
      <c r="M3764" s="36"/>
    </row>
    <row r="3765" spans="7:13" ht="15.75" customHeight="1" x14ac:dyDescent="0.2">
      <c r="G3765" s="34"/>
      <c r="H3765" s="27"/>
      <c r="I3765" s="11"/>
      <c r="J3765" s="11"/>
      <c r="K3765" s="11"/>
      <c r="L3765" s="11"/>
      <c r="M3765" s="36"/>
    </row>
    <row r="3766" spans="7:13" ht="15.75" customHeight="1" x14ac:dyDescent="0.2">
      <c r="G3766" s="34"/>
      <c r="H3766" s="27"/>
      <c r="I3766" s="11"/>
      <c r="J3766" s="11"/>
      <c r="K3766" s="11"/>
      <c r="L3766" s="11"/>
      <c r="M3766" s="36"/>
    </row>
    <row r="3767" spans="7:13" ht="15.75" customHeight="1" x14ac:dyDescent="0.2">
      <c r="G3767" s="34"/>
      <c r="H3767" s="27"/>
      <c r="I3767" s="11"/>
      <c r="J3767" s="11"/>
      <c r="K3767" s="11"/>
      <c r="L3767" s="11"/>
      <c r="M3767" s="36"/>
    </row>
    <row r="3768" spans="7:13" ht="15.75" customHeight="1" x14ac:dyDescent="0.2">
      <c r="G3768" s="34"/>
      <c r="H3768" s="27"/>
      <c r="I3768" s="11"/>
      <c r="J3768" s="11"/>
      <c r="K3768" s="11"/>
      <c r="L3768" s="11"/>
      <c r="M3768" s="36"/>
    </row>
    <row r="3769" spans="7:13" ht="15.75" customHeight="1" x14ac:dyDescent="0.2">
      <c r="G3769" s="34"/>
      <c r="H3769" s="27"/>
      <c r="I3769" s="11"/>
      <c r="J3769" s="11"/>
      <c r="K3769" s="11"/>
      <c r="L3769" s="11"/>
      <c r="M3769" s="36"/>
    </row>
    <row r="3770" spans="7:13" ht="15.75" customHeight="1" x14ac:dyDescent="0.2">
      <c r="G3770" s="34"/>
      <c r="H3770" s="27"/>
      <c r="I3770" s="11"/>
      <c r="J3770" s="11"/>
      <c r="K3770" s="11"/>
      <c r="L3770" s="11"/>
      <c r="M3770" s="36"/>
    </row>
    <row r="3771" spans="7:13" ht="15.75" customHeight="1" x14ac:dyDescent="0.2">
      <c r="G3771" s="34"/>
      <c r="H3771" s="27"/>
      <c r="I3771" s="11"/>
      <c r="J3771" s="11"/>
      <c r="K3771" s="11"/>
      <c r="L3771" s="11"/>
      <c r="M3771" s="36"/>
    </row>
    <row r="3772" spans="7:13" ht="15.75" customHeight="1" x14ac:dyDescent="0.2">
      <c r="G3772" s="34"/>
      <c r="H3772" s="27"/>
      <c r="I3772" s="11"/>
      <c r="J3772" s="11"/>
      <c r="K3772" s="11"/>
      <c r="L3772" s="11"/>
      <c r="M3772" s="36"/>
    </row>
    <row r="3773" spans="7:13" ht="15.75" customHeight="1" x14ac:dyDescent="0.2">
      <c r="G3773" s="34"/>
      <c r="H3773" s="27"/>
      <c r="I3773" s="11"/>
      <c r="J3773" s="11"/>
      <c r="K3773" s="11"/>
      <c r="L3773" s="11"/>
      <c r="M3773" s="36"/>
    </row>
    <row r="3774" spans="7:13" ht="15.75" customHeight="1" x14ac:dyDescent="0.2">
      <c r="G3774" s="34"/>
      <c r="H3774" s="27"/>
      <c r="I3774" s="11"/>
      <c r="J3774" s="11"/>
      <c r="K3774" s="11"/>
      <c r="L3774" s="11"/>
      <c r="M3774" s="36"/>
    </row>
    <row r="3775" spans="7:13" ht="15.75" customHeight="1" x14ac:dyDescent="0.2">
      <c r="G3775" s="34"/>
      <c r="H3775" s="27"/>
      <c r="I3775" s="11"/>
      <c r="J3775" s="11"/>
      <c r="K3775" s="11"/>
      <c r="L3775" s="11"/>
      <c r="M3775" s="36"/>
    </row>
    <row r="3776" spans="7:13" ht="15.75" customHeight="1" x14ac:dyDescent="0.2">
      <c r="G3776" s="34"/>
      <c r="H3776" s="27"/>
      <c r="I3776" s="11"/>
      <c r="J3776" s="11"/>
      <c r="K3776" s="11"/>
      <c r="L3776" s="11"/>
      <c r="M3776" s="36"/>
    </row>
    <row r="3777" spans="7:13" ht="15.75" customHeight="1" x14ac:dyDescent="0.2">
      <c r="G3777" s="34"/>
      <c r="H3777" s="27"/>
      <c r="I3777" s="11"/>
      <c r="J3777" s="11"/>
      <c r="K3777" s="11"/>
      <c r="L3777" s="11"/>
      <c r="M3777" s="36"/>
    </row>
    <row r="3778" spans="7:13" ht="15.75" customHeight="1" x14ac:dyDescent="0.2">
      <c r="G3778" s="34"/>
      <c r="H3778" s="27"/>
      <c r="I3778" s="11"/>
      <c r="J3778" s="11"/>
      <c r="K3778" s="11"/>
      <c r="L3778" s="11"/>
      <c r="M3778" s="36"/>
    </row>
    <row r="3779" spans="7:13" ht="15.75" customHeight="1" x14ac:dyDescent="0.2">
      <c r="G3779" s="34"/>
      <c r="H3779" s="27"/>
      <c r="I3779" s="11"/>
      <c r="J3779" s="11"/>
      <c r="K3779" s="11"/>
      <c r="L3779" s="11"/>
      <c r="M3779" s="36"/>
    </row>
    <row r="3780" spans="7:13" ht="15.75" customHeight="1" x14ac:dyDescent="0.2">
      <c r="G3780" s="34"/>
      <c r="H3780" s="27"/>
      <c r="I3780" s="11"/>
      <c r="J3780" s="11"/>
      <c r="K3780" s="11"/>
      <c r="L3780" s="11"/>
      <c r="M3780" s="36"/>
    </row>
    <row r="3781" spans="7:13" ht="15.75" customHeight="1" x14ac:dyDescent="0.2">
      <c r="G3781" s="34"/>
      <c r="H3781" s="27"/>
      <c r="I3781" s="11"/>
      <c r="J3781" s="11"/>
      <c r="K3781" s="11"/>
      <c r="L3781" s="11"/>
      <c r="M3781" s="36"/>
    </row>
    <row r="3782" spans="7:13" ht="15.75" customHeight="1" x14ac:dyDescent="0.2">
      <c r="G3782" s="34"/>
      <c r="H3782" s="27"/>
      <c r="I3782" s="11"/>
      <c r="J3782" s="11"/>
      <c r="K3782" s="11"/>
      <c r="L3782" s="11"/>
      <c r="M3782" s="36"/>
    </row>
    <row r="3783" spans="7:13" ht="15.75" customHeight="1" x14ac:dyDescent="0.2">
      <c r="G3783" s="34"/>
      <c r="H3783" s="27"/>
      <c r="I3783" s="11"/>
      <c r="J3783" s="11"/>
      <c r="K3783" s="11"/>
      <c r="L3783" s="11"/>
      <c r="M3783" s="36"/>
    </row>
    <row r="3784" spans="7:13" ht="15.75" customHeight="1" x14ac:dyDescent="0.2">
      <c r="G3784" s="34"/>
      <c r="H3784" s="27"/>
      <c r="I3784" s="11"/>
      <c r="J3784" s="11"/>
      <c r="K3784" s="11"/>
      <c r="L3784" s="11"/>
      <c r="M3784" s="36"/>
    </row>
    <row r="3785" spans="7:13" ht="15.75" customHeight="1" x14ac:dyDescent="0.2">
      <c r="G3785" s="34"/>
      <c r="H3785" s="27"/>
      <c r="I3785" s="11"/>
      <c r="J3785" s="11"/>
      <c r="K3785" s="11"/>
      <c r="L3785" s="11"/>
      <c r="M3785" s="36"/>
    </row>
    <row r="3786" spans="7:13" ht="15.75" customHeight="1" x14ac:dyDescent="0.2">
      <c r="G3786" s="34"/>
      <c r="H3786" s="27"/>
      <c r="I3786" s="11"/>
      <c r="J3786" s="11"/>
      <c r="K3786" s="11"/>
      <c r="L3786" s="11"/>
      <c r="M3786" s="36"/>
    </row>
    <row r="3787" spans="7:13" ht="15.75" customHeight="1" x14ac:dyDescent="0.2">
      <c r="G3787" s="34"/>
      <c r="H3787" s="27"/>
      <c r="I3787" s="11"/>
      <c r="J3787" s="11"/>
      <c r="K3787" s="11"/>
      <c r="L3787" s="11"/>
      <c r="M3787" s="36"/>
    </row>
    <row r="3788" spans="7:13" ht="15.75" customHeight="1" x14ac:dyDescent="0.2">
      <c r="G3788" s="34"/>
      <c r="H3788" s="27"/>
      <c r="I3788" s="11"/>
      <c r="J3788" s="11"/>
      <c r="K3788" s="11"/>
      <c r="L3788" s="11"/>
      <c r="M3788" s="36"/>
    </row>
    <row r="3789" spans="7:13" ht="15.75" customHeight="1" x14ac:dyDescent="0.2">
      <c r="G3789" s="34"/>
      <c r="H3789" s="27"/>
      <c r="I3789" s="11"/>
      <c r="J3789" s="11"/>
      <c r="K3789" s="11"/>
      <c r="L3789" s="11"/>
      <c r="M3789" s="36"/>
    </row>
    <row r="3790" spans="7:13" ht="15.75" customHeight="1" x14ac:dyDescent="0.2">
      <c r="G3790" s="34"/>
      <c r="H3790" s="27"/>
      <c r="I3790" s="11"/>
      <c r="J3790" s="11"/>
      <c r="K3790" s="11"/>
      <c r="L3790" s="11"/>
      <c r="M3790" s="36"/>
    </row>
    <row r="3791" spans="7:13" ht="15.75" customHeight="1" x14ac:dyDescent="0.2">
      <c r="G3791" s="34"/>
      <c r="H3791" s="27"/>
      <c r="I3791" s="11"/>
      <c r="J3791" s="11"/>
      <c r="K3791" s="11"/>
      <c r="L3791" s="11"/>
      <c r="M3791" s="36"/>
    </row>
    <row r="3792" spans="7:13" ht="15.75" customHeight="1" x14ac:dyDescent="0.2">
      <c r="G3792" s="34"/>
      <c r="H3792" s="27"/>
      <c r="I3792" s="11"/>
      <c r="J3792" s="11"/>
      <c r="K3792" s="11"/>
      <c r="L3792" s="11"/>
      <c r="M3792" s="36"/>
    </row>
    <row r="3793" spans="7:13" ht="15.75" customHeight="1" x14ac:dyDescent="0.2">
      <c r="G3793" s="34"/>
      <c r="H3793" s="27"/>
      <c r="I3793" s="11"/>
      <c r="J3793" s="11"/>
      <c r="K3793" s="11"/>
      <c r="L3793" s="11"/>
      <c r="M3793" s="36"/>
    </row>
    <row r="3794" spans="7:13" ht="15.75" customHeight="1" x14ac:dyDescent="0.2">
      <c r="G3794" s="34"/>
      <c r="H3794" s="27"/>
      <c r="I3794" s="11"/>
      <c r="J3794" s="11"/>
      <c r="K3794" s="11"/>
      <c r="L3794" s="11"/>
      <c r="M3794" s="36"/>
    </row>
    <row r="3795" spans="7:13" ht="15.75" customHeight="1" x14ac:dyDescent="0.2">
      <c r="G3795" s="34"/>
      <c r="H3795" s="27"/>
      <c r="I3795" s="11"/>
      <c r="J3795" s="11"/>
      <c r="K3795" s="11"/>
      <c r="L3795" s="11"/>
      <c r="M3795" s="36"/>
    </row>
    <row r="3796" spans="7:13" ht="15.75" customHeight="1" x14ac:dyDescent="0.2">
      <c r="G3796" s="34"/>
      <c r="H3796" s="27"/>
      <c r="I3796" s="11"/>
      <c r="J3796" s="11"/>
      <c r="K3796" s="11"/>
      <c r="L3796" s="11"/>
      <c r="M3796" s="36"/>
    </row>
    <row r="3797" spans="7:13" ht="15.75" customHeight="1" x14ac:dyDescent="0.2">
      <c r="G3797" s="34"/>
      <c r="H3797" s="27"/>
      <c r="I3797" s="11"/>
      <c r="J3797" s="11"/>
      <c r="K3797" s="11"/>
      <c r="L3797" s="11"/>
      <c r="M3797" s="36"/>
    </row>
    <row r="3798" spans="7:13" ht="15.75" customHeight="1" x14ac:dyDescent="0.2">
      <c r="G3798" s="34"/>
      <c r="H3798" s="27"/>
      <c r="I3798" s="11"/>
      <c r="J3798" s="11"/>
      <c r="K3798" s="11"/>
      <c r="L3798" s="11"/>
      <c r="M3798" s="36"/>
    </row>
    <row r="3799" spans="7:13" ht="15.75" customHeight="1" x14ac:dyDescent="0.2">
      <c r="G3799" s="34"/>
      <c r="H3799" s="27"/>
      <c r="I3799" s="11"/>
      <c r="J3799" s="11"/>
      <c r="K3799" s="11"/>
      <c r="L3799" s="11"/>
      <c r="M3799" s="36"/>
    </row>
    <row r="3800" spans="7:13" ht="15.75" customHeight="1" x14ac:dyDescent="0.2">
      <c r="G3800" s="34"/>
      <c r="H3800" s="27"/>
      <c r="I3800" s="11"/>
      <c r="J3800" s="11"/>
      <c r="K3800" s="11"/>
      <c r="L3800" s="11"/>
      <c r="M3800" s="36"/>
    </row>
    <row r="3801" spans="7:13" ht="15.75" customHeight="1" x14ac:dyDescent="0.2">
      <c r="G3801" s="34"/>
      <c r="H3801" s="27"/>
      <c r="I3801" s="11"/>
      <c r="J3801" s="11"/>
      <c r="K3801" s="11"/>
      <c r="L3801" s="11"/>
      <c r="M3801" s="36"/>
    </row>
    <row r="3802" spans="7:13" ht="15.75" customHeight="1" x14ac:dyDescent="0.2">
      <c r="G3802" s="34"/>
      <c r="H3802" s="27"/>
      <c r="I3802" s="11"/>
      <c r="J3802" s="11"/>
      <c r="K3802" s="11"/>
      <c r="L3802" s="11"/>
      <c r="M3802" s="36"/>
    </row>
    <row r="3803" spans="7:13" ht="15.75" customHeight="1" x14ac:dyDescent="0.2">
      <c r="G3803" s="34"/>
      <c r="H3803" s="27"/>
      <c r="I3803" s="11"/>
      <c r="J3803" s="11"/>
      <c r="K3803" s="11"/>
      <c r="L3803" s="11"/>
      <c r="M3803" s="36"/>
    </row>
    <row r="3804" spans="7:13" ht="15.75" customHeight="1" x14ac:dyDescent="0.2">
      <c r="G3804" s="34"/>
      <c r="H3804" s="27"/>
      <c r="I3804" s="11"/>
      <c r="J3804" s="11"/>
      <c r="K3804" s="11"/>
      <c r="L3804" s="11"/>
      <c r="M3804" s="36"/>
    </row>
    <row r="3805" spans="7:13" ht="15.75" customHeight="1" x14ac:dyDescent="0.2">
      <c r="G3805" s="34"/>
      <c r="H3805" s="27"/>
      <c r="I3805" s="11"/>
      <c r="J3805" s="11"/>
      <c r="K3805" s="11"/>
      <c r="L3805" s="11"/>
      <c r="M3805" s="36"/>
    </row>
    <row r="3806" spans="7:13" ht="15.75" customHeight="1" x14ac:dyDescent="0.2">
      <c r="G3806" s="34"/>
      <c r="H3806" s="27"/>
      <c r="I3806" s="11"/>
      <c r="J3806" s="11"/>
      <c r="K3806" s="11"/>
      <c r="L3806" s="11"/>
      <c r="M3806" s="36"/>
    </row>
    <row r="3807" spans="7:13" ht="15.75" customHeight="1" x14ac:dyDescent="0.2">
      <c r="G3807" s="34"/>
      <c r="H3807" s="27"/>
      <c r="I3807" s="11"/>
      <c r="J3807" s="11"/>
      <c r="K3807" s="11"/>
      <c r="L3807" s="11"/>
      <c r="M3807" s="36"/>
    </row>
    <row r="3808" spans="7:13" ht="15.75" customHeight="1" x14ac:dyDescent="0.2">
      <c r="G3808" s="34"/>
      <c r="H3808" s="27"/>
      <c r="I3808" s="11"/>
      <c r="J3808" s="11"/>
      <c r="K3808" s="11"/>
      <c r="L3808" s="11"/>
      <c r="M3808" s="36"/>
    </row>
    <row r="3809" spans="7:13" ht="15.75" customHeight="1" x14ac:dyDescent="0.2">
      <c r="G3809" s="34"/>
      <c r="H3809" s="27"/>
      <c r="I3809" s="11"/>
      <c r="J3809" s="11"/>
      <c r="K3809" s="11"/>
      <c r="L3809" s="11"/>
      <c r="M3809" s="36"/>
    </row>
    <row r="3810" spans="7:13" ht="15.75" customHeight="1" x14ac:dyDescent="0.2">
      <c r="G3810" s="34"/>
      <c r="H3810" s="27"/>
      <c r="I3810" s="11"/>
      <c r="J3810" s="11"/>
      <c r="K3810" s="11"/>
      <c r="L3810" s="11"/>
      <c r="M3810" s="36"/>
    </row>
    <row r="3811" spans="7:13" ht="15.75" customHeight="1" x14ac:dyDescent="0.2">
      <c r="G3811" s="34"/>
      <c r="H3811" s="27"/>
      <c r="I3811" s="11"/>
      <c r="J3811" s="11"/>
      <c r="K3811" s="11"/>
      <c r="L3811" s="11"/>
      <c r="M3811" s="36"/>
    </row>
    <row r="3812" spans="7:13" ht="15.75" customHeight="1" x14ac:dyDescent="0.2">
      <c r="G3812" s="34"/>
      <c r="H3812" s="27"/>
      <c r="I3812" s="11"/>
      <c r="J3812" s="11"/>
      <c r="K3812" s="11"/>
      <c r="L3812" s="11"/>
      <c r="M3812" s="36"/>
    </row>
    <row r="3813" spans="7:13" ht="15.75" customHeight="1" x14ac:dyDescent="0.2">
      <c r="G3813" s="34"/>
      <c r="H3813" s="27"/>
      <c r="I3813" s="11"/>
      <c r="J3813" s="11"/>
      <c r="K3813" s="11"/>
      <c r="L3813" s="11"/>
      <c r="M3813" s="36"/>
    </row>
    <row r="3814" spans="7:13" ht="15.75" customHeight="1" x14ac:dyDescent="0.2">
      <c r="G3814" s="34"/>
      <c r="H3814" s="27"/>
      <c r="I3814" s="11"/>
      <c r="J3814" s="11"/>
      <c r="K3814" s="11"/>
      <c r="L3814" s="11"/>
      <c r="M3814" s="36"/>
    </row>
    <row r="3815" spans="7:13" ht="15.75" customHeight="1" x14ac:dyDescent="0.2">
      <c r="G3815" s="34"/>
      <c r="H3815" s="27"/>
      <c r="I3815" s="11"/>
      <c r="J3815" s="11"/>
      <c r="K3815" s="11"/>
      <c r="L3815" s="11"/>
      <c r="M3815" s="36"/>
    </row>
    <row r="3816" spans="7:13" ht="15.75" customHeight="1" x14ac:dyDescent="0.2">
      <c r="G3816" s="34"/>
      <c r="H3816" s="27"/>
      <c r="I3816" s="11"/>
      <c r="J3816" s="11"/>
      <c r="K3816" s="11"/>
      <c r="L3816" s="11"/>
      <c r="M3816" s="36"/>
    </row>
    <row r="3817" spans="7:13" ht="15.75" customHeight="1" x14ac:dyDescent="0.2">
      <c r="G3817" s="34"/>
      <c r="H3817" s="27"/>
      <c r="I3817" s="11"/>
      <c r="J3817" s="11"/>
      <c r="K3817" s="11"/>
      <c r="L3817" s="11"/>
      <c r="M3817" s="36"/>
    </row>
    <row r="3818" spans="7:13" ht="15.75" customHeight="1" x14ac:dyDescent="0.2">
      <c r="G3818" s="34"/>
      <c r="H3818" s="27"/>
      <c r="I3818" s="11"/>
      <c r="J3818" s="11"/>
      <c r="K3818" s="11"/>
      <c r="L3818" s="11"/>
      <c r="M3818" s="36"/>
    </row>
    <row r="3819" spans="7:13" ht="15.75" customHeight="1" x14ac:dyDescent="0.2">
      <c r="G3819" s="34"/>
      <c r="H3819" s="27"/>
      <c r="I3819" s="11"/>
      <c r="J3819" s="11"/>
      <c r="K3819" s="11"/>
      <c r="L3819" s="11"/>
      <c r="M3819" s="36"/>
    </row>
    <row r="3820" spans="7:13" ht="15.75" customHeight="1" x14ac:dyDescent="0.2">
      <c r="G3820" s="34"/>
      <c r="H3820" s="27"/>
      <c r="I3820" s="11"/>
      <c r="J3820" s="11"/>
      <c r="K3820" s="11"/>
      <c r="L3820" s="11"/>
      <c r="M3820" s="36"/>
    </row>
    <row r="3821" spans="7:13" ht="15.75" customHeight="1" x14ac:dyDescent="0.2">
      <c r="G3821" s="34"/>
      <c r="H3821" s="27"/>
      <c r="I3821" s="11"/>
      <c r="J3821" s="11"/>
      <c r="K3821" s="11"/>
      <c r="L3821" s="11"/>
      <c r="M3821" s="36"/>
    </row>
    <row r="3822" spans="7:13" ht="15.75" customHeight="1" x14ac:dyDescent="0.2">
      <c r="G3822" s="34"/>
      <c r="H3822" s="27"/>
      <c r="I3822" s="11"/>
      <c r="J3822" s="11"/>
      <c r="K3822" s="11"/>
      <c r="L3822" s="11"/>
      <c r="M3822" s="36"/>
    </row>
    <row r="3823" spans="7:13" ht="15.75" customHeight="1" x14ac:dyDescent="0.2">
      <c r="G3823" s="34"/>
      <c r="H3823" s="27"/>
      <c r="I3823" s="11"/>
      <c r="J3823" s="11"/>
      <c r="K3823" s="11"/>
      <c r="L3823" s="11"/>
      <c r="M3823" s="36"/>
    </row>
    <row r="3824" spans="7:13" ht="15.75" customHeight="1" x14ac:dyDescent="0.2">
      <c r="G3824" s="34"/>
      <c r="H3824" s="27"/>
      <c r="I3824" s="11"/>
      <c r="J3824" s="11"/>
      <c r="K3824" s="11"/>
      <c r="L3824" s="11"/>
      <c r="M3824" s="36"/>
    </row>
    <row r="3825" spans="7:13" ht="15.75" customHeight="1" x14ac:dyDescent="0.2">
      <c r="G3825" s="34"/>
      <c r="H3825" s="27"/>
      <c r="I3825" s="11"/>
      <c r="J3825" s="11"/>
      <c r="K3825" s="11"/>
      <c r="L3825" s="11"/>
      <c r="M3825" s="36"/>
    </row>
    <row r="3826" spans="7:13" ht="15.75" customHeight="1" x14ac:dyDescent="0.2">
      <c r="G3826" s="34"/>
      <c r="H3826" s="27"/>
      <c r="I3826" s="11"/>
      <c r="J3826" s="11"/>
      <c r="K3826" s="11"/>
      <c r="L3826" s="11"/>
      <c r="M3826" s="36"/>
    </row>
    <row r="3827" spans="7:13" ht="15.75" customHeight="1" x14ac:dyDescent="0.2">
      <c r="G3827" s="34"/>
      <c r="H3827" s="27"/>
      <c r="I3827" s="11"/>
      <c r="J3827" s="11"/>
      <c r="K3827" s="11"/>
      <c r="L3827" s="11"/>
      <c r="M3827" s="36"/>
    </row>
    <row r="3828" spans="7:13" ht="15.75" customHeight="1" x14ac:dyDescent="0.2">
      <c r="G3828" s="34"/>
      <c r="H3828" s="27"/>
      <c r="I3828" s="11"/>
      <c r="J3828" s="11"/>
      <c r="K3828" s="11"/>
      <c r="L3828" s="11"/>
      <c r="M3828" s="36"/>
    </row>
    <row r="3829" spans="7:13" ht="15.75" customHeight="1" x14ac:dyDescent="0.2">
      <c r="G3829" s="34"/>
      <c r="H3829" s="27"/>
      <c r="I3829" s="11"/>
      <c r="J3829" s="11"/>
      <c r="K3829" s="11"/>
      <c r="L3829" s="11"/>
      <c r="M3829" s="36"/>
    </row>
    <row r="3830" spans="7:13" ht="15.75" customHeight="1" x14ac:dyDescent="0.2">
      <c r="G3830" s="34"/>
      <c r="H3830" s="27"/>
      <c r="I3830" s="11"/>
      <c r="J3830" s="11"/>
      <c r="K3830" s="11"/>
      <c r="L3830" s="11"/>
      <c r="M3830" s="36"/>
    </row>
    <row r="3831" spans="7:13" ht="15.75" customHeight="1" x14ac:dyDescent="0.2">
      <c r="G3831" s="34"/>
      <c r="H3831" s="27"/>
      <c r="I3831" s="11"/>
      <c r="J3831" s="11"/>
      <c r="K3831" s="11"/>
      <c r="L3831" s="11"/>
      <c r="M3831" s="36"/>
    </row>
    <row r="3832" spans="7:13" ht="15.75" customHeight="1" x14ac:dyDescent="0.2">
      <c r="G3832" s="34"/>
      <c r="H3832" s="27"/>
      <c r="I3832" s="11"/>
      <c r="J3832" s="11"/>
      <c r="K3832" s="11"/>
      <c r="L3832" s="11"/>
      <c r="M3832" s="36"/>
    </row>
    <row r="3833" spans="7:13" ht="15.75" customHeight="1" x14ac:dyDescent="0.2">
      <c r="G3833" s="34"/>
      <c r="H3833" s="27"/>
      <c r="I3833" s="11"/>
      <c r="J3833" s="11"/>
      <c r="K3833" s="11"/>
      <c r="L3833" s="11"/>
      <c r="M3833" s="36"/>
    </row>
    <row r="3834" spans="7:13" ht="15.75" customHeight="1" x14ac:dyDescent="0.2">
      <c r="G3834" s="34"/>
      <c r="H3834" s="27"/>
      <c r="I3834" s="11"/>
      <c r="J3834" s="11"/>
      <c r="K3834" s="11"/>
      <c r="L3834" s="11"/>
      <c r="M3834" s="36"/>
    </row>
    <row r="3835" spans="7:13" ht="15.75" customHeight="1" x14ac:dyDescent="0.2">
      <c r="G3835" s="34"/>
      <c r="H3835" s="27"/>
      <c r="I3835" s="11"/>
      <c r="J3835" s="11"/>
      <c r="K3835" s="11"/>
      <c r="L3835" s="11"/>
      <c r="M3835" s="36"/>
    </row>
    <row r="3836" spans="7:13" ht="15.75" customHeight="1" x14ac:dyDescent="0.2">
      <c r="G3836" s="34"/>
      <c r="H3836" s="27"/>
      <c r="I3836" s="11"/>
      <c r="J3836" s="11"/>
      <c r="K3836" s="11"/>
      <c r="L3836" s="11"/>
      <c r="M3836" s="36"/>
    </row>
    <row r="3837" spans="7:13" ht="15.75" customHeight="1" x14ac:dyDescent="0.2">
      <c r="G3837" s="34"/>
      <c r="H3837" s="27"/>
      <c r="I3837" s="11"/>
      <c r="J3837" s="11"/>
      <c r="K3837" s="11"/>
      <c r="L3837" s="11"/>
      <c r="M3837" s="36"/>
    </row>
    <row r="3838" spans="7:13" ht="15.75" customHeight="1" x14ac:dyDescent="0.2">
      <c r="G3838" s="34"/>
      <c r="H3838" s="27"/>
      <c r="I3838" s="11"/>
      <c r="J3838" s="11"/>
      <c r="K3838" s="11"/>
      <c r="L3838" s="11"/>
      <c r="M3838" s="36"/>
    </row>
    <row r="3839" spans="7:13" ht="15.75" customHeight="1" x14ac:dyDescent="0.2">
      <c r="G3839" s="34"/>
      <c r="H3839" s="27"/>
      <c r="I3839" s="11"/>
      <c r="J3839" s="11"/>
      <c r="K3839" s="11"/>
      <c r="L3839" s="11"/>
      <c r="M3839" s="36"/>
    </row>
    <row r="3840" spans="7:13" ht="15.75" customHeight="1" x14ac:dyDescent="0.2">
      <c r="G3840" s="34"/>
      <c r="H3840" s="27"/>
      <c r="I3840" s="11"/>
      <c r="J3840" s="11"/>
      <c r="K3840" s="11"/>
      <c r="L3840" s="11"/>
      <c r="M3840" s="36"/>
    </row>
    <row r="3841" spans="7:13" ht="15.75" customHeight="1" x14ac:dyDescent="0.2">
      <c r="G3841" s="34"/>
      <c r="H3841" s="27"/>
      <c r="I3841" s="11"/>
      <c r="J3841" s="11"/>
      <c r="K3841" s="11"/>
      <c r="L3841" s="11"/>
      <c r="M3841" s="36"/>
    </row>
    <row r="3842" spans="7:13" ht="15.75" customHeight="1" x14ac:dyDescent="0.2">
      <c r="G3842" s="34"/>
      <c r="H3842" s="27"/>
      <c r="I3842" s="11"/>
      <c r="J3842" s="11"/>
      <c r="K3842" s="11"/>
      <c r="L3842" s="11"/>
      <c r="M3842" s="36"/>
    </row>
    <row r="3843" spans="7:13" ht="15.75" customHeight="1" x14ac:dyDescent="0.2">
      <c r="G3843" s="34"/>
      <c r="H3843" s="27"/>
      <c r="I3843" s="11"/>
      <c r="J3843" s="11"/>
      <c r="K3843" s="11"/>
      <c r="L3843" s="11"/>
      <c r="M3843" s="36"/>
    </row>
    <row r="3844" spans="7:13" ht="15.75" customHeight="1" x14ac:dyDescent="0.2">
      <c r="G3844" s="34"/>
      <c r="H3844" s="27"/>
      <c r="I3844" s="11"/>
      <c r="J3844" s="11"/>
      <c r="K3844" s="11"/>
      <c r="L3844" s="11"/>
      <c r="M3844" s="36"/>
    </row>
    <row r="3845" spans="7:13" ht="15.75" customHeight="1" x14ac:dyDescent="0.2">
      <c r="G3845" s="34"/>
      <c r="H3845" s="27"/>
      <c r="I3845" s="11"/>
      <c r="J3845" s="11"/>
      <c r="K3845" s="11"/>
      <c r="L3845" s="11"/>
      <c r="M3845" s="36"/>
    </row>
    <row r="3846" spans="7:13" ht="15.75" customHeight="1" x14ac:dyDescent="0.2">
      <c r="G3846" s="34"/>
      <c r="H3846" s="27"/>
      <c r="I3846" s="11"/>
      <c r="J3846" s="11"/>
      <c r="K3846" s="11"/>
      <c r="L3846" s="11"/>
      <c r="M3846" s="36"/>
    </row>
    <row r="3847" spans="7:13" ht="15.75" customHeight="1" x14ac:dyDescent="0.2">
      <c r="G3847" s="34"/>
      <c r="H3847" s="27"/>
      <c r="I3847" s="11"/>
      <c r="J3847" s="11"/>
      <c r="K3847" s="11"/>
      <c r="L3847" s="11"/>
      <c r="M3847" s="36"/>
    </row>
    <row r="3848" spans="7:13" ht="15.75" customHeight="1" x14ac:dyDescent="0.2">
      <c r="G3848" s="34"/>
      <c r="H3848" s="27"/>
      <c r="I3848" s="11"/>
      <c r="J3848" s="11"/>
      <c r="K3848" s="11"/>
      <c r="L3848" s="11"/>
      <c r="M3848" s="36"/>
    </row>
    <row r="3849" spans="7:13" ht="15.75" customHeight="1" x14ac:dyDescent="0.2">
      <c r="G3849" s="34"/>
      <c r="H3849" s="27"/>
      <c r="I3849" s="11"/>
      <c r="J3849" s="11"/>
      <c r="K3849" s="11"/>
      <c r="L3849" s="11"/>
      <c r="M3849" s="36"/>
    </row>
    <row r="3850" spans="7:13" ht="15.75" customHeight="1" x14ac:dyDescent="0.2">
      <c r="G3850" s="34"/>
      <c r="H3850" s="27"/>
      <c r="I3850" s="11"/>
      <c r="J3850" s="11"/>
      <c r="K3850" s="11"/>
      <c r="L3850" s="11"/>
      <c r="M3850" s="36"/>
    </row>
    <row r="3851" spans="7:13" ht="15.75" customHeight="1" x14ac:dyDescent="0.2">
      <c r="G3851" s="34"/>
      <c r="H3851" s="27"/>
      <c r="I3851" s="11"/>
      <c r="J3851" s="11"/>
      <c r="K3851" s="11"/>
      <c r="L3851" s="11"/>
      <c r="M3851" s="36"/>
    </row>
    <row r="3852" spans="7:13" ht="15.75" customHeight="1" x14ac:dyDescent="0.2">
      <c r="G3852" s="34"/>
      <c r="H3852" s="27"/>
      <c r="I3852" s="11"/>
      <c r="J3852" s="11"/>
      <c r="K3852" s="11"/>
      <c r="L3852" s="11"/>
      <c r="M3852" s="36"/>
    </row>
    <row r="3853" spans="7:13" ht="15.75" customHeight="1" x14ac:dyDescent="0.2">
      <c r="G3853" s="34"/>
      <c r="H3853" s="27"/>
      <c r="I3853" s="11"/>
      <c r="J3853" s="11"/>
      <c r="K3853" s="11"/>
      <c r="L3853" s="11"/>
      <c r="M3853" s="36"/>
    </row>
    <row r="3854" spans="7:13" ht="15.75" customHeight="1" x14ac:dyDescent="0.2">
      <c r="G3854" s="34"/>
      <c r="H3854" s="27"/>
      <c r="I3854" s="11"/>
      <c r="J3854" s="11"/>
      <c r="K3854" s="11"/>
      <c r="L3854" s="11"/>
      <c r="M3854" s="36"/>
    </row>
    <row r="3855" spans="7:13" ht="15.75" customHeight="1" x14ac:dyDescent="0.2">
      <c r="G3855" s="34"/>
      <c r="H3855" s="27"/>
      <c r="I3855" s="11"/>
      <c r="J3855" s="11"/>
      <c r="K3855" s="11"/>
      <c r="L3855" s="11"/>
      <c r="M3855" s="36"/>
    </row>
    <row r="3856" spans="7:13" ht="15.75" customHeight="1" x14ac:dyDescent="0.2">
      <c r="G3856" s="34"/>
      <c r="H3856" s="27"/>
      <c r="I3856" s="11"/>
      <c r="J3856" s="11"/>
      <c r="K3856" s="11"/>
      <c r="L3856" s="11"/>
      <c r="M3856" s="36"/>
    </row>
    <row r="3857" spans="7:13" ht="15.75" customHeight="1" x14ac:dyDescent="0.2">
      <c r="G3857" s="34"/>
      <c r="H3857" s="27"/>
      <c r="I3857" s="11"/>
      <c r="J3857" s="11"/>
      <c r="K3857" s="11"/>
      <c r="L3857" s="11"/>
      <c r="M3857" s="36"/>
    </row>
    <row r="3858" spans="7:13" ht="15.75" customHeight="1" x14ac:dyDescent="0.2">
      <c r="G3858" s="34"/>
      <c r="H3858" s="27"/>
      <c r="I3858" s="11"/>
      <c r="J3858" s="11"/>
      <c r="K3858" s="11"/>
      <c r="L3858" s="11"/>
      <c r="M3858" s="36"/>
    </row>
    <row r="3859" spans="7:13" ht="15.75" customHeight="1" x14ac:dyDescent="0.2">
      <c r="G3859" s="34"/>
      <c r="H3859" s="27"/>
      <c r="I3859" s="11"/>
      <c r="J3859" s="11"/>
      <c r="K3859" s="11"/>
      <c r="L3859" s="11"/>
      <c r="M3859" s="36"/>
    </row>
    <row r="3860" spans="7:13" ht="15.75" customHeight="1" x14ac:dyDescent="0.2">
      <c r="G3860" s="34"/>
      <c r="H3860" s="27"/>
      <c r="I3860" s="11"/>
      <c r="J3860" s="11"/>
      <c r="K3860" s="11"/>
      <c r="L3860" s="11"/>
      <c r="M3860" s="36"/>
    </row>
    <row r="3861" spans="7:13" ht="15.75" customHeight="1" x14ac:dyDescent="0.2">
      <c r="G3861" s="34"/>
      <c r="H3861" s="27"/>
      <c r="I3861" s="11"/>
      <c r="J3861" s="11"/>
      <c r="K3861" s="11"/>
      <c r="L3861" s="11"/>
      <c r="M3861" s="36"/>
    </row>
    <row r="3862" spans="7:13" ht="15.75" customHeight="1" x14ac:dyDescent="0.2">
      <c r="G3862" s="34"/>
      <c r="H3862" s="27"/>
      <c r="I3862" s="11"/>
      <c r="J3862" s="11"/>
      <c r="K3862" s="11"/>
      <c r="L3862" s="11"/>
      <c r="M3862" s="36"/>
    </row>
    <row r="3863" spans="7:13" ht="15.75" customHeight="1" x14ac:dyDescent="0.2">
      <c r="G3863" s="34"/>
      <c r="H3863" s="27"/>
      <c r="I3863" s="11"/>
      <c r="J3863" s="11"/>
      <c r="K3863" s="11"/>
      <c r="L3863" s="11"/>
      <c r="M3863" s="36"/>
    </row>
    <row r="3864" spans="7:13" ht="15.75" customHeight="1" x14ac:dyDescent="0.2">
      <c r="G3864" s="34"/>
      <c r="H3864" s="27"/>
      <c r="I3864" s="11"/>
      <c r="J3864" s="11"/>
      <c r="K3864" s="11"/>
      <c r="L3864" s="11"/>
      <c r="M3864" s="36"/>
    </row>
    <row r="3865" spans="7:13" ht="15.75" customHeight="1" x14ac:dyDescent="0.2">
      <c r="G3865" s="34"/>
      <c r="H3865" s="27"/>
      <c r="I3865" s="11"/>
      <c r="J3865" s="11"/>
      <c r="K3865" s="11"/>
      <c r="L3865" s="11"/>
      <c r="M3865" s="36"/>
    </row>
    <row r="3866" spans="7:13" ht="15.75" customHeight="1" x14ac:dyDescent="0.2">
      <c r="G3866" s="34"/>
      <c r="H3866" s="27"/>
      <c r="I3866" s="11"/>
      <c r="J3866" s="11"/>
      <c r="K3866" s="11"/>
      <c r="L3866" s="11"/>
      <c r="M3866" s="36"/>
    </row>
    <row r="3867" spans="7:13" ht="15.75" customHeight="1" x14ac:dyDescent="0.2">
      <c r="G3867" s="34"/>
      <c r="H3867" s="27"/>
      <c r="I3867" s="11"/>
      <c r="J3867" s="11"/>
      <c r="K3867" s="11"/>
      <c r="L3867" s="11"/>
      <c r="M3867" s="36"/>
    </row>
    <row r="3868" spans="7:13" ht="15.75" customHeight="1" x14ac:dyDescent="0.2">
      <c r="G3868" s="34"/>
      <c r="H3868" s="27"/>
      <c r="I3868" s="11"/>
      <c r="J3868" s="11"/>
      <c r="K3868" s="11"/>
      <c r="L3868" s="11"/>
      <c r="M3868" s="36"/>
    </row>
    <row r="3869" spans="7:13" ht="15.75" customHeight="1" x14ac:dyDescent="0.2">
      <c r="G3869" s="34"/>
      <c r="H3869" s="27"/>
      <c r="I3869" s="11"/>
      <c r="J3869" s="11"/>
      <c r="K3869" s="11"/>
      <c r="L3869" s="11"/>
      <c r="M3869" s="36"/>
    </row>
    <row r="3870" spans="7:13" ht="15.75" customHeight="1" x14ac:dyDescent="0.2">
      <c r="G3870" s="34"/>
      <c r="H3870" s="27"/>
      <c r="I3870" s="11"/>
      <c r="J3870" s="11"/>
      <c r="K3870" s="11"/>
      <c r="L3870" s="11"/>
      <c r="M3870" s="36"/>
    </row>
    <row r="3871" spans="7:13" ht="15.75" customHeight="1" x14ac:dyDescent="0.2">
      <c r="G3871" s="34"/>
      <c r="H3871" s="27"/>
      <c r="I3871" s="11"/>
      <c r="J3871" s="11"/>
      <c r="K3871" s="11"/>
      <c r="L3871" s="11"/>
      <c r="M3871" s="36"/>
    </row>
    <row r="3872" spans="7:13" ht="15.75" customHeight="1" x14ac:dyDescent="0.2">
      <c r="G3872" s="34"/>
      <c r="H3872" s="27"/>
      <c r="I3872" s="11"/>
      <c r="J3872" s="11"/>
      <c r="K3872" s="11"/>
      <c r="L3872" s="11"/>
      <c r="M3872" s="36"/>
    </row>
    <row r="3873" spans="7:13" ht="15.75" customHeight="1" x14ac:dyDescent="0.2">
      <c r="G3873" s="34"/>
      <c r="H3873" s="27"/>
      <c r="I3873" s="11"/>
      <c r="J3873" s="11"/>
      <c r="K3873" s="11"/>
      <c r="L3873" s="11"/>
      <c r="M3873" s="36"/>
    </row>
    <row r="3874" spans="7:13" ht="15.75" customHeight="1" x14ac:dyDescent="0.2">
      <c r="G3874" s="34"/>
      <c r="H3874" s="27"/>
      <c r="I3874" s="11"/>
      <c r="J3874" s="11"/>
      <c r="K3874" s="11"/>
      <c r="L3874" s="11"/>
      <c r="M3874" s="36"/>
    </row>
    <row r="3875" spans="7:13" ht="15.75" customHeight="1" x14ac:dyDescent="0.2">
      <c r="G3875" s="34"/>
      <c r="H3875" s="27"/>
      <c r="I3875" s="11"/>
      <c r="J3875" s="11"/>
      <c r="K3875" s="11"/>
      <c r="L3875" s="11"/>
      <c r="M3875" s="36"/>
    </row>
    <row r="3876" spans="7:13" ht="15.75" customHeight="1" x14ac:dyDescent="0.2">
      <c r="G3876" s="34"/>
      <c r="H3876" s="27"/>
      <c r="I3876" s="11"/>
      <c r="J3876" s="11"/>
      <c r="K3876" s="11"/>
      <c r="L3876" s="11"/>
      <c r="M3876" s="36"/>
    </row>
    <row r="3877" spans="7:13" ht="15.75" customHeight="1" x14ac:dyDescent="0.2">
      <c r="G3877" s="34"/>
      <c r="H3877" s="27"/>
      <c r="I3877" s="11"/>
      <c r="J3877" s="11"/>
      <c r="K3877" s="11"/>
      <c r="L3877" s="11"/>
      <c r="M3877" s="36"/>
    </row>
    <row r="3878" spans="7:13" ht="15.75" customHeight="1" x14ac:dyDescent="0.2">
      <c r="G3878" s="34"/>
      <c r="H3878" s="27"/>
      <c r="I3878" s="11"/>
      <c r="J3878" s="11"/>
      <c r="K3878" s="11"/>
      <c r="L3878" s="11"/>
      <c r="M3878" s="36"/>
    </row>
    <row r="3879" spans="7:13" ht="15.75" customHeight="1" x14ac:dyDescent="0.2">
      <c r="G3879" s="34"/>
      <c r="H3879" s="27"/>
      <c r="I3879" s="11"/>
      <c r="J3879" s="11"/>
      <c r="K3879" s="11"/>
      <c r="L3879" s="11"/>
      <c r="M3879" s="36"/>
    </row>
    <row r="3880" spans="7:13" ht="15.75" customHeight="1" x14ac:dyDescent="0.2">
      <c r="G3880" s="34"/>
      <c r="H3880" s="27"/>
      <c r="I3880" s="11"/>
      <c r="J3880" s="11"/>
      <c r="K3880" s="11"/>
      <c r="L3880" s="11"/>
      <c r="M3880" s="36"/>
    </row>
    <row r="3881" spans="7:13" ht="15.75" customHeight="1" x14ac:dyDescent="0.2">
      <c r="G3881" s="34"/>
      <c r="H3881" s="27"/>
      <c r="I3881" s="11"/>
      <c r="J3881" s="11"/>
      <c r="K3881" s="11"/>
      <c r="L3881" s="11"/>
      <c r="M3881" s="36"/>
    </row>
    <row r="3882" spans="7:13" ht="15.75" customHeight="1" x14ac:dyDescent="0.2">
      <c r="G3882" s="34"/>
      <c r="H3882" s="27"/>
      <c r="I3882" s="11"/>
      <c r="J3882" s="11"/>
      <c r="K3882" s="11"/>
      <c r="L3882" s="11"/>
      <c r="M3882" s="36"/>
    </row>
    <row r="3883" spans="7:13" ht="15.75" customHeight="1" x14ac:dyDescent="0.2">
      <c r="G3883" s="34"/>
      <c r="H3883" s="27"/>
      <c r="I3883" s="11"/>
      <c r="J3883" s="11"/>
      <c r="K3883" s="11"/>
      <c r="L3883" s="11"/>
      <c r="M3883" s="36"/>
    </row>
    <row r="3884" spans="7:13" ht="15.75" customHeight="1" x14ac:dyDescent="0.2">
      <c r="G3884" s="34"/>
      <c r="H3884" s="27"/>
      <c r="I3884" s="11"/>
      <c r="J3884" s="11"/>
      <c r="K3884" s="11"/>
      <c r="L3884" s="11"/>
      <c r="M3884" s="36"/>
    </row>
    <row r="3885" spans="7:13" ht="15.75" customHeight="1" x14ac:dyDescent="0.2">
      <c r="G3885" s="34"/>
      <c r="H3885" s="27"/>
      <c r="I3885" s="11"/>
      <c r="J3885" s="11"/>
      <c r="K3885" s="11"/>
      <c r="L3885" s="11"/>
      <c r="M3885" s="36"/>
    </row>
    <row r="3886" spans="7:13" ht="15.75" customHeight="1" x14ac:dyDescent="0.2">
      <c r="G3886" s="34"/>
      <c r="H3886" s="27"/>
      <c r="I3886" s="11"/>
      <c r="J3886" s="11"/>
      <c r="K3886" s="11"/>
      <c r="L3886" s="11"/>
      <c r="M3886" s="36"/>
    </row>
    <row r="3887" spans="7:13" ht="15.75" customHeight="1" x14ac:dyDescent="0.2">
      <c r="G3887" s="34"/>
      <c r="H3887" s="27"/>
      <c r="I3887" s="11"/>
      <c r="J3887" s="11"/>
      <c r="K3887" s="11"/>
      <c r="L3887" s="11"/>
      <c r="M3887" s="36"/>
    </row>
    <row r="3888" spans="7:13" ht="15.75" customHeight="1" x14ac:dyDescent="0.2">
      <c r="G3888" s="34"/>
      <c r="H3888" s="27"/>
      <c r="I3888" s="11"/>
      <c r="J3888" s="11"/>
      <c r="K3888" s="11"/>
      <c r="L3888" s="11"/>
      <c r="M3888" s="36"/>
    </row>
    <row r="3889" spans="7:13" ht="15.75" customHeight="1" x14ac:dyDescent="0.2">
      <c r="G3889" s="34"/>
      <c r="H3889" s="27"/>
      <c r="I3889" s="11"/>
      <c r="J3889" s="11"/>
      <c r="K3889" s="11"/>
      <c r="L3889" s="11"/>
      <c r="M3889" s="36"/>
    </row>
    <row r="3890" spans="7:13" ht="15.75" customHeight="1" x14ac:dyDescent="0.2">
      <c r="G3890" s="34"/>
      <c r="H3890" s="27"/>
      <c r="I3890" s="11"/>
      <c r="J3890" s="11"/>
      <c r="K3890" s="11"/>
      <c r="L3890" s="11"/>
      <c r="M3890" s="36"/>
    </row>
    <row r="3891" spans="7:13" ht="15.75" customHeight="1" x14ac:dyDescent="0.2">
      <c r="G3891" s="34"/>
      <c r="H3891" s="27"/>
      <c r="I3891" s="11"/>
      <c r="J3891" s="11"/>
      <c r="K3891" s="11"/>
      <c r="L3891" s="11"/>
      <c r="M3891" s="36"/>
    </row>
    <row r="3892" spans="7:13" ht="15.75" customHeight="1" x14ac:dyDescent="0.2">
      <c r="G3892" s="34"/>
      <c r="H3892" s="27"/>
      <c r="I3892" s="11"/>
      <c r="J3892" s="11"/>
      <c r="K3892" s="11"/>
      <c r="L3892" s="11"/>
      <c r="M3892" s="36"/>
    </row>
    <row r="3893" spans="7:13" ht="15.75" customHeight="1" x14ac:dyDescent="0.2">
      <c r="G3893" s="34"/>
      <c r="H3893" s="27"/>
      <c r="I3893" s="11"/>
      <c r="J3893" s="11"/>
      <c r="K3893" s="11"/>
      <c r="L3893" s="11"/>
      <c r="M3893" s="36"/>
    </row>
    <row r="3894" spans="7:13" ht="15.75" customHeight="1" x14ac:dyDescent="0.2">
      <c r="G3894" s="34"/>
      <c r="H3894" s="27"/>
      <c r="I3894" s="11"/>
      <c r="J3894" s="11"/>
      <c r="K3894" s="11"/>
      <c r="L3894" s="11"/>
      <c r="M3894" s="36"/>
    </row>
    <row r="3895" spans="7:13" ht="15.75" customHeight="1" x14ac:dyDescent="0.2">
      <c r="G3895" s="34"/>
      <c r="H3895" s="27"/>
      <c r="I3895" s="11"/>
      <c r="J3895" s="11"/>
      <c r="K3895" s="11"/>
      <c r="L3895" s="11"/>
      <c r="M3895" s="36"/>
    </row>
    <row r="3896" spans="7:13" ht="15.75" customHeight="1" x14ac:dyDescent="0.2">
      <c r="G3896" s="34"/>
      <c r="H3896" s="27"/>
      <c r="I3896" s="11"/>
      <c r="J3896" s="11"/>
      <c r="K3896" s="11"/>
      <c r="L3896" s="11"/>
      <c r="M3896" s="36"/>
    </row>
    <row r="3897" spans="7:13" ht="15.75" customHeight="1" x14ac:dyDescent="0.2">
      <c r="G3897" s="34"/>
      <c r="H3897" s="27"/>
      <c r="I3897" s="11"/>
      <c r="J3897" s="11"/>
      <c r="K3897" s="11"/>
      <c r="L3897" s="11"/>
      <c r="M3897" s="36"/>
    </row>
    <row r="3898" spans="7:13" ht="15.75" customHeight="1" x14ac:dyDescent="0.2">
      <c r="G3898" s="34"/>
      <c r="H3898" s="27"/>
      <c r="I3898" s="11"/>
      <c r="J3898" s="11"/>
      <c r="K3898" s="11"/>
      <c r="L3898" s="11"/>
      <c r="M3898" s="36"/>
    </row>
    <row r="3899" spans="7:13" ht="15.75" customHeight="1" x14ac:dyDescent="0.2">
      <c r="G3899" s="34"/>
      <c r="H3899" s="27"/>
      <c r="I3899" s="11"/>
      <c r="J3899" s="11"/>
      <c r="K3899" s="11"/>
      <c r="L3899" s="11"/>
      <c r="M3899" s="36"/>
    </row>
    <row r="3900" spans="7:13" ht="15.75" customHeight="1" x14ac:dyDescent="0.2">
      <c r="G3900" s="34"/>
      <c r="H3900" s="27"/>
      <c r="I3900" s="11"/>
      <c r="J3900" s="11"/>
      <c r="K3900" s="11"/>
      <c r="L3900" s="11"/>
      <c r="M3900" s="36"/>
    </row>
    <row r="3901" spans="7:13" ht="15.75" customHeight="1" x14ac:dyDescent="0.2">
      <c r="G3901" s="34"/>
      <c r="H3901" s="27"/>
      <c r="I3901" s="11"/>
      <c r="J3901" s="11"/>
      <c r="K3901" s="11"/>
      <c r="L3901" s="11"/>
      <c r="M3901" s="36"/>
    </row>
    <row r="3902" spans="7:13" ht="15.75" customHeight="1" x14ac:dyDescent="0.2">
      <c r="G3902" s="34"/>
      <c r="H3902" s="27"/>
      <c r="I3902" s="11"/>
      <c r="J3902" s="11"/>
      <c r="K3902" s="11"/>
      <c r="L3902" s="11"/>
      <c r="M3902" s="36"/>
    </row>
    <row r="3903" spans="7:13" ht="15.75" customHeight="1" x14ac:dyDescent="0.2">
      <c r="G3903" s="34"/>
      <c r="H3903" s="27"/>
      <c r="I3903" s="11"/>
      <c r="J3903" s="11"/>
      <c r="K3903" s="11"/>
      <c r="L3903" s="11"/>
      <c r="M3903" s="36"/>
    </row>
    <row r="3904" spans="7:13" ht="15.75" customHeight="1" x14ac:dyDescent="0.2">
      <c r="G3904" s="34"/>
      <c r="H3904" s="27"/>
      <c r="I3904" s="11"/>
      <c r="J3904" s="11"/>
      <c r="K3904" s="11"/>
      <c r="L3904" s="11"/>
      <c r="M3904" s="36"/>
    </row>
    <row r="3905" spans="7:13" ht="15.75" customHeight="1" x14ac:dyDescent="0.2">
      <c r="G3905" s="34"/>
      <c r="H3905" s="27"/>
      <c r="I3905" s="11"/>
      <c r="J3905" s="11"/>
      <c r="K3905" s="11"/>
      <c r="L3905" s="11"/>
      <c r="M3905" s="36"/>
    </row>
    <row r="3906" spans="7:13" ht="15.75" customHeight="1" x14ac:dyDescent="0.2">
      <c r="G3906" s="34"/>
      <c r="H3906" s="27"/>
      <c r="I3906" s="11"/>
      <c r="J3906" s="11"/>
      <c r="K3906" s="11"/>
      <c r="L3906" s="11"/>
      <c r="M3906" s="36"/>
    </row>
    <row r="3907" spans="7:13" ht="15.75" customHeight="1" x14ac:dyDescent="0.2">
      <c r="G3907" s="34"/>
      <c r="H3907" s="27"/>
      <c r="I3907" s="11"/>
      <c r="J3907" s="11"/>
      <c r="K3907" s="11"/>
      <c r="L3907" s="11"/>
      <c r="M3907" s="36"/>
    </row>
    <row r="3908" spans="7:13" ht="15.75" customHeight="1" x14ac:dyDescent="0.2">
      <c r="G3908" s="34"/>
      <c r="H3908" s="27"/>
      <c r="I3908" s="11"/>
      <c r="J3908" s="11"/>
      <c r="K3908" s="11"/>
      <c r="L3908" s="11"/>
      <c r="M3908" s="36"/>
    </row>
    <row r="3909" spans="7:13" ht="15.75" customHeight="1" x14ac:dyDescent="0.2">
      <c r="G3909" s="34"/>
      <c r="H3909" s="27"/>
      <c r="I3909" s="11"/>
      <c r="J3909" s="11"/>
      <c r="K3909" s="11"/>
      <c r="L3909" s="11"/>
      <c r="M3909" s="36"/>
    </row>
    <row r="3910" spans="7:13" ht="15.75" customHeight="1" x14ac:dyDescent="0.2">
      <c r="G3910" s="34"/>
      <c r="H3910" s="27"/>
      <c r="I3910" s="11"/>
      <c r="J3910" s="11"/>
      <c r="K3910" s="11"/>
      <c r="L3910" s="11"/>
      <c r="M3910" s="36"/>
    </row>
    <row r="3911" spans="7:13" ht="15.75" customHeight="1" x14ac:dyDescent="0.2">
      <c r="G3911" s="34"/>
      <c r="H3911" s="27"/>
      <c r="I3911" s="11"/>
      <c r="J3911" s="11"/>
      <c r="K3911" s="11"/>
      <c r="L3911" s="11"/>
      <c r="M3911" s="36"/>
    </row>
    <row r="3912" spans="7:13" ht="15.75" customHeight="1" x14ac:dyDescent="0.2">
      <c r="G3912" s="34"/>
      <c r="H3912" s="27"/>
      <c r="I3912" s="11"/>
      <c r="J3912" s="11"/>
      <c r="K3912" s="11"/>
      <c r="L3912" s="11"/>
      <c r="M3912" s="36"/>
    </row>
    <row r="3913" spans="7:13" ht="15.75" customHeight="1" x14ac:dyDescent="0.2">
      <c r="G3913" s="34"/>
      <c r="H3913" s="27"/>
      <c r="I3913" s="11"/>
      <c r="J3913" s="11"/>
      <c r="K3913" s="11"/>
      <c r="L3913" s="11"/>
      <c r="M3913" s="36"/>
    </row>
    <row r="3914" spans="7:13" ht="15.75" customHeight="1" x14ac:dyDescent="0.2">
      <c r="G3914" s="34"/>
      <c r="H3914" s="27"/>
      <c r="I3914" s="11"/>
      <c r="J3914" s="11"/>
      <c r="K3914" s="11"/>
      <c r="L3914" s="11"/>
      <c r="M3914" s="36"/>
    </row>
    <row r="3915" spans="7:13" ht="15.75" customHeight="1" x14ac:dyDescent="0.2">
      <c r="G3915" s="34"/>
      <c r="H3915" s="27"/>
      <c r="I3915" s="11"/>
      <c r="J3915" s="11"/>
      <c r="K3915" s="11"/>
      <c r="L3915" s="11"/>
      <c r="M3915" s="36"/>
    </row>
    <row r="3916" spans="7:13" ht="15.75" customHeight="1" x14ac:dyDescent="0.2">
      <c r="G3916" s="34"/>
      <c r="H3916" s="27"/>
      <c r="I3916" s="11"/>
      <c r="J3916" s="11"/>
      <c r="K3916" s="11"/>
      <c r="L3916" s="11"/>
      <c r="M3916" s="36"/>
    </row>
    <row r="3917" spans="7:13" ht="15.75" customHeight="1" x14ac:dyDescent="0.2">
      <c r="G3917" s="34"/>
      <c r="H3917" s="27"/>
      <c r="I3917" s="11"/>
      <c r="J3917" s="11"/>
      <c r="K3917" s="11"/>
      <c r="L3917" s="11"/>
      <c r="M3917" s="36"/>
    </row>
    <row r="3918" spans="7:13" ht="15.75" customHeight="1" x14ac:dyDescent="0.2">
      <c r="G3918" s="34"/>
      <c r="H3918" s="27"/>
      <c r="I3918" s="11"/>
      <c r="J3918" s="11"/>
      <c r="K3918" s="11"/>
      <c r="L3918" s="11"/>
      <c r="M3918" s="36"/>
    </row>
    <row r="3919" spans="7:13" ht="15.75" customHeight="1" x14ac:dyDescent="0.2">
      <c r="G3919" s="34"/>
      <c r="H3919" s="27"/>
      <c r="I3919" s="11"/>
      <c r="J3919" s="11"/>
      <c r="K3919" s="11"/>
      <c r="L3919" s="11"/>
      <c r="M3919" s="36"/>
    </row>
    <row r="3920" spans="7:13" ht="15.75" customHeight="1" x14ac:dyDescent="0.2">
      <c r="G3920" s="34"/>
      <c r="H3920" s="27"/>
      <c r="I3920" s="11"/>
      <c r="J3920" s="11"/>
      <c r="K3920" s="11"/>
      <c r="L3920" s="11"/>
      <c r="M3920" s="36"/>
    </row>
    <row r="3921" spans="7:13" ht="15.75" customHeight="1" x14ac:dyDescent="0.2">
      <c r="G3921" s="34"/>
      <c r="H3921" s="27"/>
      <c r="I3921" s="11"/>
      <c r="J3921" s="11"/>
      <c r="K3921" s="11"/>
      <c r="L3921" s="11"/>
      <c r="M3921" s="36"/>
    </row>
    <row r="3922" spans="7:13" ht="15.75" customHeight="1" x14ac:dyDescent="0.2">
      <c r="G3922" s="34"/>
      <c r="H3922" s="27"/>
      <c r="I3922" s="11"/>
      <c r="J3922" s="11"/>
      <c r="K3922" s="11"/>
      <c r="L3922" s="11"/>
      <c r="M3922" s="36"/>
    </row>
    <row r="3923" spans="7:13" ht="15.75" customHeight="1" x14ac:dyDescent="0.2">
      <c r="G3923" s="34"/>
      <c r="H3923" s="27"/>
      <c r="I3923" s="11"/>
      <c r="J3923" s="11"/>
      <c r="K3923" s="11"/>
      <c r="L3923" s="11"/>
      <c r="M3923" s="36"/>
    </row>
    <row r="3924" spans="7:13" ht="15.75" customHeight="1" x14ac:dyDescent="0.2">
      <c r="G3924" s="34"/>
      <c r="H3924" s="27"/>
      <c r="I3924" s="11"/>
      <c r="J3924" s="11"/>
      <c r="K3924" s="11"/>
      <c r="L3924" s="11"/>
      <c r="M3924" s="36"/>
    </row>
    <row r="3925" spans="7:13" ht="15.75" customHeight="1" x14ac:dyDescent="0.2">
      <c r="G3925" s="34"/>
      <c r="H3925" s="27"/>
      <c r="I3925" s="11"/>
      <c r="J3925" s="11"/>
      <c r="K3925" s="11"/>
      <c r="L3925" s="11"/>
      <c r="M3925" s="36"/>
    </row>
    <row r="3926" spans="7:13" ht="15.75" customHeight="1" x14ac:dyDescent="0.2">
      <c r="G3926" s="34"/>
      <c r="H3926" s="27"/>
      <c r="I3926" s="11"/>
      <c r="J3926" s="11"/>
      <c r="K3926" s="11"/>
      <c r="L3926" s="11"/>
      <c r="M3926" s="36"/>
    </row>
  </sheetData>
  <conditionalFormatting sqref="N6:N50 AL7:AL42">
    <cfRule type="containsText" dxfId="10" priority="1" operator="containsText" text="Out of Scope">
      <formula>NOT(ISERROR(SEARCH(("Out of Scope"),(N6))))</formula>
    </cfRule>
  </conditionalFormatting>
  <hyperlinks>
    <hyperlink ref="A1" location="Assumptions!A1" display="Assumptions" xr:uid="{00000000-0004-0000-0300-000000000000}"/>
  </hyperlinks>
  <pageMargins left="0.7" right="0.7" top="0.75" bottom="0.75" header="0" footer="0"/>
  <pageSetup paperSize="9"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L3913"/>
  <sheetViews>
    <sheetView showGridLines="0" zoomScale="80" zoomScaleNormal="80" workbookViewId="0"/>
  </sheetViews>
  <sheetFormatPr baseColWidth="10" defaultColWidth="14.5" defaultRowHeight="15" customHeight="1" outlineLevelCol="1" x14ac:dyDescent="0.2"/>
  <cols>
    <col min="1" max="1" width="4.6640625" customWidth="1"/>
    <col min="2" max="6" width="10.6640625" customWidth="1"/>
    <col min="7" max="8" width="15.6640625" customWidth="1"/>
    <col min="9" max="9" width="10.6640625" hidden="1" customWidth="1" outlineLevel="1"/>
    <col min="10" max="10" width="2.1640625" hidden="1" customWidth="1" outlineLevel="1"/>
    <col min="11" max="11" width="16.33203125" customWidth="1" collapsed="1"/>
    <col min="12" max="12" width="16.33203125" hidden="1" customWidth="1"/>
    <col min="13" max="14" width="19.5" customWidth="1"/>
    <col min="15" max="15" width="10.6640625" customWidth="1"/>
    <col min="16" max="16" width="14.6640625" bestFit="1" customWidth="1"/>
    <col min="17" max="17" width="14.83203125" bestFit="1" customWidth="1"/>
    <col min="18" max="18" width="9.33203125" bestFit="1" customWidth="1"/>
    <col min="19" max="26" width="8.6640625" bestFit="1" customWidth="1"/>
    <col min="27" max="28" width="9.33203125" bestFit="1" customWidth="1"/>
    <col min="29" max="29" width="10" customWidth="1"/>
    <col min="30" max="32" width="10.6640625" customWidth="1"/>
    <col min="33" max="33" width="5" customWidth="1"/>
    <col min="34" max="34" width="16" customWidth="1"/>
    <col min="35" max="35" width="25.1640625" customWidth="1"/>
    <col min="36" max="36" width="10.6640625" customWidth="1"/>
    <col min="37" max="37" width="13" customWidth="1"/>
    <col min="38" max="38" width="25.33203125" customWidth="1"/>
    <col min="39" max="59" width="10.6640625" customWidth="1"/>
  </cols>
  <sheetData>
    <row r="1" spans="1:38" x14ac:dyDescent="0.2">
      <c r="A1" s="13" t="s">
        <v>16</v>
      </c>
      <c r="B1" s="13"/>
      <c r="C1" s="13"/>
      <c r="D1" s="13"/>
      <c r="E1" s="13"/>
      <c r="F1" s="13"/>
      <c r="M1" s="36"/>
    </row>
    <row r="2" spans="1:38" ht="19" x14ac:dyDescent="0.25">
      <c r="C2" s="15" t="s">
        <v>62</v>
      </c>
      <c r="M2" s="36"/>
    </row>
    <row r="3" spans="1:38" x14ac:dyDescent="0.2">
      <c r="M3" s="36"/>
    </row>
    <row r="4" spans="1:38" x14ac:dyDescent="0.2">
      <c r="G4" s="23" t="s">
        <v>63</v>
      </c>
      <c r="M4" s="37" t="s">
        <v>64</v>
      </c>
      <c r="P4" s="23" t="s">
        <v>7</v>
      </c>
      <c r="AG4" s="23"/>
      <c r="AH4" s="23"/>
      <c r="AI4" s="23"/>
      <c r="AK4" s="23"/>
      <c r="AL4" s="23"/>
    </row>
    <row r="5" spans="1:38" x14ac:dyDescent="0.2">
      <c r="G5" s="30" t="s">
        <v>21</v>
      </c>
      <c r="H5" s="30" t="s">
        <v>39</v>
      </c>
      <c r="I5" s="46" t="s">
        <v>40</v>
      </c>
      <c r="J5" s="39" t="s">
        <v>41</v>
      </c>
      <c r="K5" s="40"/>
      <c r="L5" s="46" t="s">
        <v>42</v>
      </c>
      <c r="M5" s="30" t="s">
        <v>40</v>
      </c>
      <c r="N5" s="30" t="s">
        <v>43</v>
      </c>
      <c r="P5" s="158" t="s">
        <v>44</v>
      </c>
      <c r="Q5" s="158" t="s">
        <v>126</v>
      </c>
      <c r="R5" s="156"/>
      <c r="S5" s="156"/>
      <c r="T5" s="156"/>
      <c r="U5" s="156"/>
      <c r="V5" s="156"/>
      <c r="W5" s="156"/>
      <c r="X5" s="156"/>
      <c r="Y5" s="156"/>
      <c r="Z5" s="156"/>
      <c r="AA5" s="156"/>
      <c r="AB5" s="156"/>
      <c r="AC5" s="157"/>
      <c r="AG5" s="23"/>
      <c r="AH5" s="23"/>
      <c r="AI5" s="23"/>
      <c r="AK5" s="23"/>
      <c r="AL5" s="23"/>
    </row>
    <row r="6" spans="1:38" x14ac:dyDescent="0.2">
      <c r="G6" s="34">
        <f>'Silver (Cleaned)'!G5</f>
        <v>45561.410467259469</v>
      </c>
      <c r="H6" s="27">
        <f>'Silver (Cleaned)'!Q5</f>
        <v>1820</v>
      </c>
      <c r="I6" s="11" t="str">
        <f t="shared" ref="I6:I260" si="0">TEXT(G6, "YYYY-MM")</f>
        <v>2024-09</v>
      </c>
      <c r="J6" s="11" t="str">
        <f t="shared" ref="J6:J260" si="1">TEXT(M6, "YYYY-MM")</f>
        <v>2024-09</v>
      </c>
      <c r="K6" s="11"/>
      <c r="L6" s="42">
        <f>'Black (Aggregated)'!L6</f>
        <v>1</v>
      </c>
      <c r="M6" s="36">
        <v>45536</v>
      </c>
      <c r="N6" s="27">
        <f t="shared" ref="N6:N50" si="2">IF(L6&lt;37,SUMIF(I:I, J6, H:H),"Out of Scope")</f>
        <v>57705</v>
      </c>
      <c r="P6" s="158" t="s">
        <v>125</v>
      </c>
      <c r="Q6" s="155" t="s">
        <v>45</v>
      </c>
      <c r="R6" s="159" t="s">
        <v>46</v>
      </c>
      <c r="S6" s="159" t="s">
        <v>47</v>
      </c>
      <c r="T6" s="159" t="s">
        <v>48</v>
      </c>
      <c r="U6" s="159" t="s">
        <v>49</v>
      </c>
      <c r="V6" s="159" t="s">
        <v>50</v>
      </c>
      <c r="W6" s="159" t="s">
        <v>51</v>
      </c>
      <c r="X6" s="159" t="s">
        <v>52</v>
      </c>
      <c r="Y6" s="159" t="s">
        <v>53</v>
      </c>
      <c r="Z6" s="159" t="s">
        <v>54</v>
      </c>
      <c r="AA6" s="159" t="s">
        <v>55</v>
      </c>
      <c r="AB6" s="159" t="s">
        <v>56</v>
      </c>
      <c r="AC6" s="160" t="s">
        <v>57</v>
      </c>
      <c r="AG6" s="11"/>
      <c r="AH6" s="44"/>
      <c r="AI6" s="47"/>
      <c r="AK6" s="34"/>
      <c r="AL6" s="27"/>
    </row>
    <row r="7" spans="1:38" x14ac:dyDescent="0.2">
      <c r="G7" s="34">
        <f>'Silver (Cleaned)'!G6</f>
        <v>45560.809028505442</v>
      </c>
      <c r="H7" s="27">
        <f>'Silver (Cleaned)'!Q6</f>
        <v>1820</v>
      </c>
      <c r="I7" s="11" t="str">
        <f t="shared" si="0"/>
        <v>2024-09</v>
      </c>
      <c r="J7" s="11" t="str">
        <f t="shared" si="1"/>
        <v>2024-08</v>
      </c>
      <c r="K7" s="11"/>
      <c r="L7" s="42">
        <f>'Black (Aggregated)'!L7</f>
        <v>2</v>
      </c>
      <c r="M7" s="36">
        <v>45505</v>
      </c>
      <c r="N7" s="27">
        <f t="shared" si="2"/>
        <v>58140</v>
      </c>
      <c r="P7" s="161" t="s">
        <v>58</v>
      </c>
      <c r="Q7" s="163">
        <v>83333.5</v>
      </c>
      <c r="R7" s="164">
        <v>65073</v>
      </c>
      <c r="S7" s="164">
        <v>53224</v>
      </c>
      <c r="T7" s="164">
        <v>45934</v>
      </c>
      <c r="U7" s="164">
        <v>49472</v>
      </c>
      <c r="V7" s="164">
        <v>52318</v>
      </c>
      <c r="W7" s="164">
        <v>41171</v>
      </c>
      <c r="X7" s="164">
        <v>45435</v>
      </c>
      <c r="Y7" s="164">
        <v>60779</v>
      </c>
      <c r="Z7" s="164">
        <v>58854</v>
      </c>
      <c r="AA7" s="164">
        <v>83385.5</v>
      </c>
      <c r="AB7" s="164">
        <v>102522.5</v>
      </c>
      <c r="AC7" s="165">
        <v>741501.5</v>
      </c>
      <c r="AG7" s="11"/>
      <c r="AH7" s="44"/>
      <c r="AI7" s="44"/>
      <c r="AK7" s="34"/>
      <c r="AL7" s="27"/>
    </row>
    <row r="8" spans="1:38" x14ac:dyDescent="0.2">
      <c r="G8" s="34">
        <f>'Silver (Cleaned)'!G7</f>
        <v>45560.210343226878</v>
      </c>
      <c r="H8" s="27">
        <f>'Silver (Cleaned)'!Q7</f>
        <v>1804</v>
      </c>
      <c r="I8" s="11" t="str">
        <f t="shared" si="0"/>
        <v>2024-09</v>
      </c>
      <c r="J8" s="11" t="str">
        <f t="shared" si="1"/>
        <v>2024-07</v>
      </c>
      <c r="K8" s="11"/>
      <c r="L8" s="42">
        <f>'Black (Aggregated)'!L8</f>
        <v>3</v>
      </c>
      <c r="M8" s="36">
        <v>45474</v>
      </c>
      <c r="N8" s="27">
        <f t="shared" si="2"/>
        <v>50461</v>
      </c>
      <c r="P8" s="161" t="s">
        <v>59</v>
      </c>
      <c r="Q8" s="163">
        <v>93397.5</v>
      </c>
      <c r="R8" s="164">
        <v>63266</v>
      </c>
      <c r="S8" s="164">
        <v>58838</v>
      </c>
      <c r="T8" s="164">
        <v>49232</v>
      </c>
      <c r="U8" s="164">
        <v>57246</v>
      </c>
      <c r="V8" s="164">
        <v>53813</v>
      </c>
      <c r="W8" s="164">
        <v>42482</v>
      </c>
      <c r="X8" s="164">
        <v>51840</v>
      </c>
      <c r="Y8" s="164">
        <v>60565</v>
      </c>
      <c r="Z8" s="164">
        <v>58754</v>
      </c>
      <c r="AA8" s="164">
        <v>80660</v>
      </c>
      <c r="AB8" s="164">
        <v>102245.5</v>
      </c>
      <c r="AC8" s="165">
        <v>772339</v>
      </c>
      <c r="AG8" s="11"/>
      <c r="AH8" s="44"/>
      <c r="AI8" s="44"/>
      <c r="AK8" s="34"/>
      <c r="AL8" s="27"/>
    </row>
    <row r="9" spans="1:38" x14ac:dyDescent="0.2">
      <c r="G9" s="34">
        <f>'Silver (Cleaned)'!G8</f>
        <v>45559.606841783461</v>
      </c>
      <c r="H9" s="27">
        <f>'Silver (Cleaned)'!Q8</f>
        <v>1946</v>
      </c>
      <c r="I9" s="11" t="str">
        <f t="shared" si="0"/>
        <v>2024-09</v>
      </c>
      <c r="J9" s="11" t="str">
        <f t="shared" si="1"/>
        <v>2024-06</v>
      </c>
      <c r="K9" s="11"/>
      <c r="L9" s="42">
        <f>'Black (Aggregated)'!L9</f>
        <v>4</v>
      </c>
      <c r="M9" s="36">
        <v>45444</v>
      </c>
      <c r="N9" s="27">
        <f t="shared" si="2"/>
        <v>53435</v>
      </c>
      <c r="P9" s="161" t="s">
        <v>60</v>
      </c>
      <c r="Q9" s="163">
        <v>107744.5</v>
      </c>
      <c r="R9" s="164">
        <v>75007</v>
      </c>
      <c r="S9" s="164">
        <v>61321</v>
      </c>
      <c r="T9" s="164">
        <v>48871</v>
      </c>
      <c r="U9" s="164">
        <v>58469</v>
      </c>
      <c r="V9" s="164">
        <v>58342</v>
      </c>
      <c r="W9" s="164">
        <v>43882</v>
      </c>
      <c r="X9" s="164">
        <v>55306</v>
      </c>
      <c r="Y9" s="164">
        <v>63171</v>
      </c>
      <c r="Z9" s="164">
        <v>66299</v>
      </c>
      <c r="AA9" s="164">
        <v>85614</v>
      </c>
      <c r="AB9" s="164">
        <v>101606</v>
      </c>
      <c r="AC9" s="165">
        <v>825632.5</v>
      </c>
      <c r="AG9" s="11"/>
      <c r="AH9" s="44"/>
      <c r="AI9" s="44"/>
      <c r="AK9" s="34"/>
      <c r="AL9" s="27"/>
    </row>
    <row r="10" spans="1:38" x14ac:dyDescent="0.2">
      <c r="G10" s="34">
        <f>'Silver (Cleaned)'!G9</f>
        <v>45559.020284233244</v>
      </c>
      <c r="H10" s="27">
        <f>'Silver (Cleaned)'!Q9</f>
        <v>1842</v>
      </c>
      <c r="I10" s="11" t="str">
        <f t="shared" si="0"/>
        <v>2024-09</v>
      </c>
      <c r="J10" s="11" t="str">
        <f t="shared" si="1"/>
        <v>2024-05</v>
      </c>
      <c r="K10" s="11"/>
      <c r="L10" s="42">
        <f>'Black (Aggregated)'!L10</f>
        <v>5</v>
      </c>
      <c r="M10" s="36">
        <v>45413</v>
      </c>
      <c r="N10" s="27">
        <f t="shared" si="2"/>
        <v>64106</v>
      </c>
      <c r="P10" s="161" t="s">
        <v>61</v>
      </c>
      <c r="Q10" s="163">
        <v>114572.5</v>
      </c>
      <c r="R10" s="164">
        <v>76839.5</v>
      </c>
      <c r="S10" s="164">
        <v>58243</v>
      </c>
      <c r="T10" s="164">
        <v>56954</v>
      </c>
      <c r="U10" s="164">
        <v>64106</v>
      </c>
      <c r="V10" s="164">
        <v>53435</v>
      </c>
      <c r="W10" s="164">
        <v>50461</v>
      </c>
      <c r="X10" s="164">
        <v>58140</v>
      </c>
      <c r="Y10" s="164">
        <v>57705</v>
      </c>
      <c r="Z10" s="164"/>
      <c r="AA10" s="164"/>
      <c r="AB10" s="164"/>
      <c r="AC10" s="165">
        <v>590456</v>
      </c>
      <c r="AG10" s="11"/>
      <c r="AH10" s="44"/>
      <c r="AI10" s="44"/>
      <c r="AK10" s="34"/>
      <c r="AL10" s="27"/>
    </row>
    <row r="11" spans="1:38" x14ac:dyDescent="0.2">
      <c r="G11" s="34">
        <f>'Silver (Cleaned)'!G10</f>
        <v>45558.457624246439</v>
      </c>
      <c r="H11" s="27">
        <f>'Silver (Cleaned)'!Q10</f>
        <v>1678</v>
      </c>
      <c r="I11" s="11" t="str">
        <f t="shared" si="0"/>
        <v>2024-09</v>
      </c>
      <c r="J11" s="11" t="str">
        <f t="shared" si="1"/>
        <v>2024-04</v>
      </c>
      <c r="K11" s="11"/>
      <c r="L11" s="42">
        <f>'Black (Aggregated)'!L11</f>
        <v>6</v>
      </c>
      <c r="M11" s="36">
        <v>45383</v>
      </c>
      <c r="N11" s="27">
        <f t="shared" si="2"/>
        <v>56954</v>
      </c>
      <c r="P11" s="162" t="s">
        <v>57</v>
      </c>
      <c r="Q11" s="166">
        <v>399048</v>
      </c>
      <c r="R11" s="167">
        <v>280185.5</v>
      </c>
      <c r="S11" s="167">
        <v>231626</v>
      </c>
      <c r="T11" s="167">
        <v>200991</v>
      </c>
      <c r="U11" s="167">
        <v>229293</v>
      </c>
      <c r="V11" s="167">
        <v>217908</v>
      </c>
      <c r="W11" s="167">
        <v>177996</v>
      </c>
      <c r="X11" s="167">
        <v>210721</v>
      </c>
      <c r="Y11" s="167">
        <v>242220</v>
      </c>
      <c r="Z11" s="167">
        <v>183907</v>
      </c>
      <c r="AA11" s="167">
        <v>249659.5</v>
      </c>
      <c r="AB11" s="167">
        <v>306374</v>
      </c>
      <c r="AC11" s="168">
        <v>2929929</v>
      </c>
      <c r="AG11" s="11"/>
      <c r="AH11" s="44"/>
      <c r="AI11" s="44"/>
      <c r="AK11" s="34"/>
      <c r="AL11" s="27"/>
    </row>
    <row r="12" spans="1:38" x14ac:dyDescent="0.2">
      <c r="G12" s="34">
        <f>'Silver (Cleaned)'!G11</f>
        <v>45555.709112021192</v>
      </c>
      <c r="H12" s="27">
        <f>'Silver (Cleaned)'!Q11</f>
        <v>1919</v>
      </c>
      <c r="I12" s="11" t="str">
        <f t="shared" si="0"/>
        <v>2024-09</v>
      </c>
      <c r="J12" s="11" t="str">
        <f t="shared" si="1"/>
        <v>2024-03</v>
      </c>
      <c r="K12" s="11"/>
      <c r="L12" s="42">
        <f>'Black (Aggregated)'!L12</f>
        <v>7</v>
      </c>
      <c r="M12" s="36">
        <v>45352</v>
      </c>
      <c r="N12" s="27">
        <f t="shared" si="2"/>
        <v>58243</v>
      </c>
      <c r="AG12" s="11"/>
      <c r="AH12" s="44"/>
      <c r="AI12" s="44"/>
      <c r="AK12" s="34"/>
      <c r="AL12" s="27"/>
    </row>
    <row r="13" spans="1:38" x14ac:dyDescent="0.2">
      <c r="G13" s="34">
        <f>'Silver (Cleaned)'!G12</f>
        <v>45555.166480346401</v>
      </c>
      <c r="H13" s="27">
        <f>'Silver (Cleaned)'!Q12</f>
        <v>1912</v>
      </c>
      <c r="I13" s="11" t="str">
        <f t="shared" si="0"/>
        <v>2024-09</v>
      </c>
      <c r="J13" s="11" t="str">
        <f t="shared" si="1"/>
        <v>2024-02</v>
      </c>
      <c r="K13" s="11"/>
      <c r="L13" s="42">
        <f>'Black (Aggregated)'!L13</f>
        <v>8</v>
      </c>
      <c r="M13" s="36">
        <v>45323</v>
      </c>
      <c r="N13" s="27">
        <f t="shared" si="2"/>
        <v>76839.5</v>
      </c>
      <c r="AG13" s="11"/>
      <c r="AH13" s="44"/>
      <c r="AI13" s="44"/>
      <c r="AK13" s="34"/>
      <c r="AL13" s="27"/>
    </row>
    <row r="14" spans="1:38" x14ac:dyDescent="0.2">
      <c r="G14" s="34">
        <f>'Silver (Cleaned)'!G13</f>
        <v>45554.630070029794</v>
      </c>
      <c r="H14" s="27">
        <f>'Silver (Cleaned)'!Q13</f>
        <v>1868</v>
      </c>
      <c r="I14" s="11" t="str">
        <f t="shared" si="0"/>
        <v>2024-09</v>
      </c>
      <c r="J14" s="11" t="str">
        <f t="shared" si="1"/>
        <v>2024-01</v>
      </c>
      <c r="K14" s="11"/>
      <c r="L14" s="42">
        <f>'Black (Aggregated)'!L14</f>
        <v>9</v>
      </c>
      <c r="M14" s="36">
        <v>45292</v>
      </c>
      <c r="N14" s="27">
        <f t="shared" si="2"/>
        <v>114572.5</v>
      </c>
      <c r="AG14" s="11"/>
      <c r="AH14" s="44"/>
      <c r="AI14" s="44"/>
      <c r="AK14" s="34"/>
      <c r="AL14" s="27"/>
    </row>
    <row r="15" spans="1:38" x14ac:dyDescent="0.2">
      <c r="G15" s="34">
        <f>'Silver (Cleaned)'!G14</f>
        <v>45554.101394034573</v>
      </c>
      <c r="H15" s="27">
        <f>'Silver (Cleaned)'!Q14</f>
        <v>1685</v>
      </c>
      <c r="I15" s="11" t="str">
        <f t="shared" si="0"/>
        <v>2024-09</v>
      </c>
      <c r="J15" s="11" t="str">
        <f t="shared" si="1"/>
        <v>2023-12</v>
      </c>
      <c r="K15" s="11"/>
      <c r="L15" s="42">
        <f>'Black (Aggregated)'!L15</f>
        <v>10</v>
      </c>
      <c r="M15" s="36">
        <v>45261</v>
      </c>
      <c r="N15" s="27">
        <f t="shared" si="2"/>
        <v>101606</v>
      </c>
      <c r="AG15" s="11"/>
      <c r="AH15" s="44"/>
      <c r="AI15" s="44"/>
      <c r="AK15" s="34"/>
      <c r="AL15" s="27"/>
    </row>
    <row r="16" spans="1:38" x14ac:dyDescent="0.2">
      <c r="G16" s="34">
        <f>'Silver (Cleaned)'!G15</f>
        <v>45553.553291992757</v>
      </c>
      <c r="H16" s="27">
        <f>'Silver (Cleaned)'!Q15</f>
        <v>1766</v>
      </c>
      <c r="I16" s="11" t="str">
        <f t="shared" si="0"/>
        <v>2024-09</v>
      </c>
      <c r="J16" s="11" t="str">
        <f t="shared" si="1"/>
        <v>2023-11</v>
      </c>
      <c r="K16" s="11"/>
      <c r="L16" s="42">
        <f>'Black (Aggregated)'!L16</f>
        <v>11</v>
      </c>
      <c r="M16" s="36">
        <v>45231</v>
      </c>
      <c r="N16" s="27">
        <f t="shared" si="2"/>
        <v>85614</v>
      </c>
      <c r="AG16" s="11"/>
      <c r="AH16" s="44"/>
      <c r="AI16" s="44"/>
      <c r="AK16" s="34"/>
      <c r="AL16" s="27"/>
    </row>
    <row r="17" spans="7:38" x14ac:dyDescent="0.2">
      <c r="G17" s="34">
        <f>'Silver (Cleaned)'!G16</f>
        <v>45552.963674767336</v>
      </c>
      <c r="H17" s="27">
        <f>'Silver (Cleaned)'!Q16</f>
        <v>1713</v>
      </c>
      <c r="I17" s="11" t="str">
        <f t="shared" si="0"/>
        <v>2024-09</v>
      </c>
      <c r="J17" s="11" t="str">
        <f t="shared" si="1"/>
        <v>2023-10</v>
      </c>
      <c r="K17" s="11"/>
      <c r="L17" s="42">
        <f>'Black (Aggregated)'!L17</f>
        <v>12</v>
      </c>
      <c r="M17" s="36">
        <v>45200</v>
      </c>
      <c r="N17" s="27">
        <f t="shared" si="2"/>
        <v>66299</v>
      </c>
      <c r="AG17" s="11"/>
      <c r="AH17" s="44"/>
      <c r="AI17" s="44"/>
      <c r="AK17" s="34"/>
      <c r="AL17" s="27"/>
    </row>
    <row r="18" spans="7:38" x14ac:dyDescent="0.2">
      <c r="G18" s="34">
        <f>'Silver (Cleaned)'!G17</f>
        <v>45552.367988022947</v>
      </c>
      <c r="H18" s="27">
        <f>'Silver (Cleaned)'!Q17</f>
        <v>1861</v>
      </c>
      <c r="I18" s="11" t="str">
        <f t="shared" si="0"/>
        <v>2024-09</v>
      </c>
      <c r="J18" s="11" t="str">
        <f t="shared" si="1"/>
        <v>2023-09</v>
      </c>
      <c r="K18" s="11"/>
      <c r="L18" s="42">
        <f>'Black (Aggregated)'!L18</f>
        <v>13</v>
      </c>
      <c r="M18" s="36">
        <v>45170</v>
      </c>
      <c r="N18" s="27">
        <f t="shared" si="2"/>
        <v>63171</v>
      </c>
      <c r="AG18" s="11"/>
      <c r="AH18" s="44"/>
      <c r="AI18" s="44"/>
      <c r="AK18" s="34"/>
      <c r="AL18" s="27"/>
    </row>
    <row r="19" spans="7:38" x14ac:dyDescent="0.2">
      <c r="G19" s="34">
        <f>'Silver (Cleaned)'!G18</f>
        <v>45551.780498723921</v>
      </c>
      <c r="H19" s="27">
        <f>'Silver (Cleaned)'!Q18</f>
        <v>2052</v>
      </c>
      <c r="I19" s="11" t="str">
        <f t="shared" si="0"/>
        <v>2024-09</v>
      </c>
      <c r="J19" s="11" t="str">
        <f t="shared" si="1"/>
        <v>2023-08</v>
      </c>
      <c r="K19" s="11"/>
      <c r="L19" s="42">
        <f>'Black (Aggregated)'!L19</f>
        <v>14</v>
      </c>
      <c r="M19" s="36">
        <v>45139</v>
      </c>
      <c r="N19" s="27">
        <f t="shared" si="2"/>
        <v>55306</v>
      </c>
      <c r="AG19" s="11"/>
      <c r="AH19" s="44"/>
      <c r="AI19" s="44"/>
      <c r="AK19" s="34"/>
      <c r="AL19" s="27"/>
    </row>
    <row r="20" spans="7:38" x14ac:dyDescent="0.2">
      <c r="G20" s="34">
        <f>'Silver (Cleaned)'!G19</f>
        <v>45551.215414886297</v>
      </c>
      <c r="H20" s="27">
        <f>'Silver (Cleaned)'!Q19</f>
        <v>1849</v>
      </c>
      <c r="I20" s="11" t="str">
        <f t="shared" si="0"/>
        <v>2024-09</v>
      </c>
      <c r="J20" s="11" t="str">
        <f t="shared" si="1"/>
        <v>2023-07</v>
      </c>
      <c r="K20" s="11"/>
      <c r="L20" s="42">
        <f>'Black (Aggregated)'!L20</f>
        <v>15</v>
      </c>
      <c r="M20" s="36">
        <v>45108</v>
      </c>
      <c r="N20" s="27">
        <f t="shared" si="2"/>
        <v>43882</v>
      </c>
      <c r="AG20" s="11"/>
      <c r="AH20" s="44"/>
      <c r="AI20" s="44"/>
      <c r="AK20" s="34"/>
      <c r="AL20" s="27"/>
    </row>
    <row r="21" spans="7:38" ht="15.75" customHeight="1" x14ac:dyDescent="0.2">
      <c r="G21" s="34">
        <f>'Silver (Cleaned)'!G20</f>
        <v>45548.893895809771</v>
      </c>
      <c r="H21" s="27">
        <f>'Silver (Cleaned)'!Q20</f>
        <v>1932</v>
      </c>
      <c r="I21" s="11" t="str">
        <f t="shared" si="0"/>
        <v>2024-09</v>
      </c>
      <c r="J21" s="11" t="str">
        <f t="shared" si="1"/>
        <v>2023-06</v>
      </c>
      <c r="K21" s="11"/>
      <c r="L21" s="42">
        <f>'Black (Aggregated)'!L21</f>
        <v>16</v>
      </c>
      <c r="M21" s="36">
        <v>45078</v>
      </c>
      <c r="N21" s="27">
        <f t="shared" si="2"/>
        <v>58342</v>
      </c>
      <c r="AG21" s="11"/>
      <c r="AH21" s="44"/>
      <c r="AI21" s="44"/>
      <c r="AK21" s="34"/>
      <c r="AL21" s="27"/>
    </row>
    <row r="22" spans="7:38" ht="15.75" customHeight="1" x14ac:dyDescent="0.2">
      <c r="G22" s="34">
        <f>'Silver (Cleaned)'!G21</f>
        <v>45548.336315002183</v>
      </c>
      <c r="H22" s="27">
        <f>'Silver (Cleaned)'!Q21</f>
        <v>1867</v>
      </c>
      <c r="I22" s="11" t="str">
        <f t="shared" si="0"/>
        <v>2024-09</v>
      </c>
      <c r="J22" s="11" t="str">
        <f t="shared" si="1"/>
        <v>2023-05</v>
      </c>
      <c r="K22" s="11"/>
      <c r="L22" s="42">
        <f>'Black (Aggregated)'!L22</f>
        <v>17</v>
      </c>
      <c r="M22" s="36">
        <v>45047</v>
      </c>
      <c r="N22" s="27">
        <f t="shared" si="2"/>
        <v>58469</v>
      </c>
      <c r="AG22" s="11"/>
      <c r="AH22" s="44"/>
      <c r="AI22" s="44"/>
      <c r="AK22" s="34"/>
      <c r="AL22" s="27"/>
    </row>
    <row r="23" spans="7:38" ht="15.75" customHeight="1" x14ac:dyDescent="0.2">
      <c r="G23" s="34">
        <f>'Silver (Cleaned)'!G22</f>
        <v>45547.782005717112</v>
      </c>
      <c r="H23" s="27">
        <f>'Silver (Cleaned)'!Q22</f>
        <v>1748</v>
      </c>
      <c r="I23" s="11" t="str">
        <f t="shared" si="0"/>
        <v>2024-09</v>
      </c>
      <c r="J23" s="11" t="str">
        <f t="shared" si="1"/>
        <v>2023-04</v>
      </c>
      <c r="K23" s="11"/>
      <c r="L23" s="42">
        <f>'Black (Aggregated)'!L23</f>
        <v>18</v>
      </c>
      <c r="M23" s="36">
        <v>45017</v>
      </c>
      <c r="N23" s="27">
        <f t="shared" si="2"/>
        <v>48871</v>
      </c>
      <c r="AG23" s="11"/>
      <c r="AH23" s="44"/>
      <c r="AI23" s="44"/>
      <c r="AK23" s="34"/>
      <c r="AL23" s="27"/>
    </row>
    <row r="24" spans="7:38" ht="15.75" customHeight="1" x14ac:dyDescent="0.2">
      <c r="G24" s="34">
        <f>'Silver (Cleaned)'!G23</f>
        <v>45547.180382373721</v>
      </c>
      <c r="H24" s="27">
        <f>'Silver (Cleaned)'!Q23</f>
        <v>1957</v>
      </c>
      <c r="I24" s="11" t="str">
        <f t="shared" si="0"/>
        <v>2024-09</v>
      </c>
      <c r="J24" s="11" t="str">
        <f t="shared" si="1"/>
        <v>2023-03</v>
      </c>
      <c r="K24" s="11"/>
      <c r="L24" s="42">
        <f>'Black (Aggregated)'!L24</f>
        <v>19</v>
      </c>
      <c r="M24" s="36">
        <v>44986</v>
      </c>
      <c r="N24" s="27">
        <f t="shared" si="2"/>
        <v>61321</v>
      </c>
      <c r="AG24" s="11"/>
      <c r="AH24" s="44"/>
      <c r="AI24" s="44"/>
      <c r="AK24" s="34"/>
      <c r="AL24" s="27"/>
    </row>
    <row r="25" spans="7:38" ht="15.75" customHeight="1" x14ac:dyDescent="0.2">
      <c r="G25" s="34">
        <f>'Silver (Cleaned)'!G24</f>
        <v>45546.624666637581</v>
      </c>
      <c r="H25" s="27">
        <f>'Silver (Cleaned)'!Q24</f>
        <v>1661</v>
      </c>
      <c r="I25" s="11" t="str">
        <f t="shared" si="0"/>
        <v>2024-09</v>
      </c>
      <c r="J25" s="11" t="str">
        <f t="shared" si="1"/>
        <v>2023-02</v>
      </c>
      <c r="K25" s="11"/>
      <c r="L25" s="42">
        <f>'Black (Aggregated)'!L25</f>
        <v>20</v>
      </c>
      <c r="M25" s="36">
        <v>44958</v>
      </c>
      <c r="N25" s="27">
        <f t="shared" si="2"/>
        <v>75007</v>
      </c>
      <c r="AG25" s="11"/>
      <c r="AH25" s="44"/>
      <c r="AI25" s="44"/>
      <c r="AK25" s="34"/>
      <c r="AL25" s="27"/>
    </row>
    <row r="26" spans="7:38" ht="15.75" customHeight="1" x14ac:dyDescent="0.2">
      <c r="G26" s="34">
        <f>'Silver (Cleaned)'!G25</f>
        <v>45546.013784091549</v>
      </c>
      <c r="H26" s="27">
        <f>'Silver (Cleaned)'!Q25</f>
        <v>1799</v>
      </c>
      <c r="I26" s="11" t="str">
        <f t="shared" si="0"/>
        <v>2024-09</v>
      </c>
      <c r="J26" s="11" t="str">
        <f t="shared" si="1"/>
        <v>2023-01</v>
      </c>
      <c r="K26" s="11"/>
      <c r="L26" s="42">
        <f>'Black (Aggregated)'!L26</f>
        <v>21</v>
      </c>
      <c r="M26" s="36">
        <v>44927</v>
      </c>
      <c r="N26" s="27">
        <f t="shared" si="2"/>
        <v>107744.5</v>
      </c>
      <c r="AG26" s="11"/>
      <c r="AH26" s="44"/>
      <c r="AI26" s="44"/>
      <c r="AK26" s="34"/>
      <c r="AL26" s="27"/>
    </row>
    <row r="27" spans="7:38" ht="15.75" customHeight="1" x14ac:dyDescent="0.2">
      <c r="G27" s="34">
        <f>'Silver (Cleaned)'!G26</f>
        <v>45545.464145159691</v>
      </c>
      <c r="H27" s="27">
        <f>'Silver (Cleaned)'!Q26</f>
        <v>1951</v>
      </c>
      <c r="I27" s="11" t="str">
        <f t="shared" si="0"/>
        <v>2024-09</v>
      </c>
      <c r="J27" s="11" t="str">
        <f t="shared" si="1"/>
        <v>2022-12</v>
      </c>
      <c r="K27" s="11"/>
      <c r="L27" s="42">
        <f>'Black (Aggregated)'!L27</f>
        <v>22</v>
      </c>
      <c r="M27" s="36">
        <v>44896</v>
      </c>
      <c r="N27" s="27">
        <f t="shared" si="2"/>
        <v>102245.5</v>
      </c>
      <c r="AG27" s="11"/>
      <c r="AH27" s="44"/>
      <c r="AI27" s="44"/>
      <c r="AK27" s="34"/>
      <c r="AL27" s="27"/>
    </row>
    <row r="28" spans="7:38" ht="15.75" customHeight="1" x14ac:dyDescent="0.2">
      <c r="G28" s="34">
        <f>'Silver (Cleaned)'!G27</f>
        <v>45544.85512634823</v>
      </c>
      <c r="H28" s="27">
        <f>'Silver (Cleaned)'!Q27</f>
        <v>1817</v>
      </c>
      <c r="I28" s="11" t="str">
        <f t="shared" si="0"/>
        <v>2024-09</v>
      </c>
      <c r="J28" s="11" t="str">
        <f t="shared" si="1"/>
        <v>2022-11</v>
      </c>
      <c r="K28" s="11"/>
      <c r="L28" s="42">
        <f>'Black (Aggregated)'!L28</f>
        <v>23</v>
      </c>
      <c r="M28" s="36">
        <v>44866</v>
      </c>
      <c r="N28" s="27">
        <f t="shared" si="2"/>
        <v>80660</v>
      </c>
      <c r="AG28" s="11"/>
      <c r="AH28" s="44"/>
      <c r="AI28" s="44"/>
      <c r="AK28" s="34"/>
      <c r="AL28" s="27"/>
    </row>
    <row r="29" spans="7:38" ht="15.75" customHeight="1" x14ac:dyDescent="0.2">
      <c r="G29" s="34">
        <f>'Silver (Cleaned)'!G28</f>
        <v>45544.311564321928</v>
      </c>
      <c r="H29" s="27">
        <f>'Silver (Cleaned)'!Q28</f>
        <v>1778</v>
      </c>
      <c r="I29" s="11" t="str">
        <f t="shared" si="0"/>
        <v>2024-09</v>
      </c>
      <c r="J29" s="11" t="str">
        <f t="shared" si="1"/>
        <v>2022-10</v>
      </c>
      <c r="K29" s="11"/>
      <c r="L29" s="42">
        <f>'Black (Aggregated)'!L29</f>
        <v>24</v>
      </c>
      <c r="M29" s="36">
        <v>44835</v>
      </c>
      <c r="N29" s="27">
        <f t="shared" si="2"/>
        <v>58754</v>
      </c>
      <c r="AG29" s="11"/>
      <c r="AH29" s="44"/>
      <c r="AI29" s="44"/>
      <c r="AK29" s="34"/>
      <c r="AL29" s="27"/>
    </row>
    <row r="30" spans="7:38" ht="15.75" customHeight="1" x14ac:dyDescent="0.2">
      <c r="G30" s="34">
        <f>'Silver (Cleaned)'!G29</f>
        <v>45541.419446252337</v>
      </c>
      <c r="H30" s="27">
        <f>'Silver (Cleaned)'!Q29</f>
        <v>1699</v>
      </c>
      <c r="I30" s="11" t="str">
        <f t="shared" si="0"/>
        <v>2024-09</v>
      </c>
      <c r="J30" s="11" t="str">
        <f t="shared" si="1"/>
        <v>2022-09</v>
      </c>
      <c r="K30" s="11"/>
      <c r="L30" s="42">
        <f>'Black (Aggregated)'!L30</f>
        <v>25</v>
      </c>
      <c r="M30" s="36">
        <v>44805</v>
      </c>
      <c r="N30" s="27">
        <f t="shared" si="2"/>
        <v>60565</v>
      </c>
      <c r="AG30" s="11"/>
      <c r="AH30" s="44"/>
      <c r="AI30" s="44"/>
      <c r="AK30" s="34"/>
      <c r="AL30" s="27"/>
    </row>
    <row r="31" spans="7:38" ht="15.75" customHeight="1" x14ac:dyDescent="0.2">
      <c r="G31" s="34">
        <f>'Silver (Cleaned)'!G30</f>
        <v>45540.855857314724</v>
      </c>
      <c r="H31" s="27">
        <f>'Silver (Cleaned)'!Q30</f>
        <v>1845</v>
      </c>
      <c r="I31" s="11" t="str">
        <f t="shared" si="0"/>
        <v>2024-09</v>
      </c>
      <c r="J31" s="11" t="str">
        <f t="shared" si="1"/>
        <v>2022-08</v>
      </c>
      <c r="K31" s="11"/>
      <c r="L31" s="42">
        <f>'Black (Aggregated)'!L31</f>
        <v>26</v>
      </c>
      <c r="M31" s="36">
        <v>44774</v>
      </c>
      <c r="N31" s="27">
        <f t="shared" si="2"/>
        <v>51840</v>
      </c>
      <c r="AG31" s="11"/>
      <c r="AH31" s="44"/>
      <c r="AI31" s="44"/>
      <c r="AK31" s="34"/>
      <c r="AL31" s="27"/>
    </row>
    <row r="32" spans="7:38" ht="15.75" customHeight="1" x14ac:dyDescent="0.2">
      <c r="G32" s="34">
        <f>'Silver (Cleaned)'!G31</f>
        <v>45540.297225712748</v>
      </c>
      <c r="H32" s="27">
        <f>'Silver (Cleaned)'!Q31</f>
        <v>1649</v>
      </c>
      <c r="I32" s="11" t="str">
        <f t="shared" si="0"/>
        <v>2024-09</v>
      </c>
      <c r="J32" s="11" t="str">
        <f t="shared" si="1"/>
        <v>2022-07</v>
      </c>
      <c r="K32" s="11"/>
      <c r="L32" s="42">
        <f>'Black (Aggregated)'!L32</f>
        <v>27</v>
      </c>
      <c r="M32" s="36">
        <v>44743</v>
      </c>
      <c r="N32" s="27">
        <f t="shared" si="2"/>
        <v>42482</v>
      </c>
      <c r="AG32" s="11"/>
      <c r="AH32" s="44"/>
      <c r="AI32" s="44"/>
      <c r="AK32" s="34"/>
      <c r="AL32" s="27"/>
    </row>
    <row r="33" spans="7:38" ht="15.75" customHeight="1" x14ac:dyDescent="0.2">
      <c r="G33" s="34">
        <f>'Silver (Cleaned)'!G32</f>
        <v>45539.738021458666</v>
      </c>
      <c r="H33" s="27">
        <f>'Silver (Cleaned)'!Q32</f>
        <v>1692</v>
      </c>
      <c r="I33" s="11" t="str">
        <f t="shared" si="0"/>
        <v>2024-09</v>
      </c>
      <c r="J33" s="11" t="str">
        <f t="shared" si="1"/>
        <v>2022-06</v>
      </c>
      <c r="K33" s="11"/>
      <c r="L33" s="42">
        <f>'Black (Aggregated)'!L33</f>
        <v>28</v>
      </c>
      <c r="M33" s="36">
        <v>44713</v>
      </c>
      <c r="N33" s="27">
        <f t="shared" si="2"/>
        <v>53813</v>
      </c>
      <c r="AG33" s="11"/>
      <c r="AH33" s="44"/>
      <c r="AI33" s="44"/>
      <c r="AK33" s="34"/>
      <c r="AL33" s="27"/>
    </row>
    <row r="34" spans="7:38" ht="15.75" customHeight="1" x14ac:dyDescent="0.2">
      <c r="G34" s="34">
        <f>'Silver (Cleaned)'!G33</f>
        <v>45539.180003470334</v>
      </c>
      <c r="H34" s="27">
        <f>'Silver (Cleaned)'!Q33</f>
        <v>1759</v>
      </c>
      <c r="I34" s="11" t="str">
        <f t="shared" si="0"/>
        <v>2024-09</v>
      </c>
      <c r="J34" s="11" t="str">
        <f t="shared" si="1"/>
        <v>2022-05</v>
      </c>
      <c r="K34" s="11"/>
      <c r="L34" s="42">
        <f>'Black (Aggregated)'!L34</f>
        <v>29</v>
      </c>
      <c r="M34" s="36">
        <v>44682</v>
      </c>
      <c r="N34" s="27">
        <f t="shared" si="2"/>
        <v>57246</v>
      </c>
      <c r="AG34" s="11"/>
      <c r="AH34" s="44"/>
      <c r="AI34" s="44"/>
      <c r="AK34" s="34"/>
      <c r="AL34" s="27"/>
    </row>
    <row r="35" spans="7:38" ht="15.75" customHeight="1" x14ac:dyDescent="0.2">
      <c r="G35" s="34">
        <f>'Silver (Cleaned)'!G34</f>
        <v>45538.606280528125</v>
      </c>
      <c r="H35" s="27">
        <f>'Silver (Cleaned)'!Q34</f>
        <v>1638</v>
      </c>
      <c r="I35" s="11" t="str">
        <f t="shared" si="0"/>
        <v>2024-09</v>
      </c>
      <c r="J35" s="11" t="str">
        <f t="shared" si="1"/>
        <v>2022-04</v>
      </c>
      <c r="K35" s="11"/>
      <c r="L35" s="42">
        <f>'Black (Aggregated)'!L35</f>
        <v>30</v>
      </c>
      <c r="M35" s="36">
        <v>44652</v>
      </c>
      <c r="N35" s="27">
        <f t="shared" si="2"/>
        <v>49232</v>
      </c>
      <c r="AG35" s="11"/>
      <c r="AH35" s="44"/>
      <c r="AI35" s="44"/>
      <c r="AK35" s="34"/>
      <c r="AL35" s="27"/>
    </row>
    <row r="36" spans="7:38" ht="15.75" customHeight="1" x14ac:dyDescent="0.2">
      <c r="G36" s="34">
        <f>'Silver (Cleaned)'!G35</f>
        <v>45538.004011243618</v>
      </c>
      <c r="H36" s="27">
        <f>'Silver (Cleaned)'!Q35</f>
        <v>1740</v>
      </c>
      <c r="I36" s="11" t="str">
        <f t="shared" si="0"/>
        <v>2024-09</v>
      </c>
      <c r="J36" s="11" t="str">
        <f t="shared" si="1"/>
        <v>2022-03</v>
      </c>
      <c r="K36" s="11"/>
      <c r="L36" s="42">
        <f>'Black (Aggregated)'!L36</f>
        <v>31</v>
      </c>
      <c r="M36" s="36">
        <v>44621</v>
      </c>
      <c r="N36" s="27">
        <f t="shared" si="2"/>
        <v>58838</v>
      </c>
      <c r="AG36" s="11"/>
      <c r="AH36" s="44"/>
      <c r="AI36" s="44"/>
      <c r="AK36" s="34"/>
      <c r="AL36" s="27"/>
    </row>
    <row r="37" spans="7:38" ht="15.75" customHeight="1" x14ac:dyDescent="0.2">
      <c r="G37" s="34">
        <f>'Silver (Cleaned)'!G36</f>
        <v>45537.397970465194</v>
      </c>
      <c r="H37" s="27">
        <f>'Silver (Cleaned)'!Q36</f>
        <v>1638</v>
      </c>
      <c r="I37" s="11" t="str">
        <f t="shared" si="0"/>
        <v>2024-09</v>
      </c>
      <c r="J37" s="11" t="str">
        <f t="shared" si="1"/>
        <v>2022-02</v>
      </c>
      <c r="K37" s="11"/>
      <c r="L37" s="42">
        <f>'Black (Aggregated)'!L37</f>
        <v>32</v>
      </c>
      <c r="M37" s="36">
        <v>44593</v>
      </c>
      <c r="N37" s="27">
        <f t="shared" si="2"/>
        <v>63266</v>
      </c>
      <c r="AG37" s="11"/>
      <c r="AH37" s="44"/>
      <c r="AI37" s="44"/>
      <c r="AK37" s="34"/>
      <c r="AL37" s="27"/>
    </row>
    <row r="38" spans="7:38" ht="15.75" customHeight="1" x14ac:dyDescent="0.2">
      <c r="G38" s="34">
        <f>'Silver (Cleaned)'!G37</f>
        <v>45534.592753226825</v>
      </c>
      <c r="H38" s="27">
        <f>'Silver (Cleaned)'!Q37</f>
        <v>1674</v>
      </c>
      <c r="I38" s="11" t="str">
        <f t="shared" si="0"/>
        <v>2024-08</v>
      </c>
      <c r="J38" s="11" t="str">
        <f t="shared" si="1"/>
        <v>2022-01</v>
      </c>
      <c r="K38" s="11"/>
      <c r="L38" s="42">
        <f>'Black (Aggregated)'!L38</f>
        <v>33</v>
      </c>
      <c r="M38" s="36">
        <v>44562</v>
      </c>
      <c r="N38" s="27">
        <f t="shared" si="2"/>
        <v>93397.5</v>
      </c>
      <c r="AG38" s="11"/>
      <c r="AH38" s="44"/>
      <c r="AI38" s="44"/>
      <c r="AK38" s="34"/>
      <c r="AL38" s="27"/>
    </row>
    <row r="39" spans="7:38" ht="15.75" customHeight="1" x14ac:dyDescent="0.2">
      <c r="G39" s="34">
        <f>'Silver (Cleaned)'!G38</f>
        <v>45533.98921918789</v>
      </c>
      <c r="H39" s="27">
        <f>'Silver (Cleaned)'!Q38</f>
        <v>1670</v>
      </c>
      <c r="I39" s="11" t="str">
        <f t="shared" si="0"/>
        <v>2024-08</v>
      </c>
      <c r="J39" s="11" t="str">
        <f t="shared" si="1"/>
        <v>2021-12</v>
      </c>
      <c r="K39" s="11"/>
      <c r="L39" s="42">
        <f>'Black (Aggregated)'!L39</f>
        <v>34</v>
      </c>
      <c r="M39" s="36">
        <v>44531</v>
      </c>
      <c r="N39" s="27">
        <f t="shared" si="2"/>
        <v>102522.5</v>
      </c>
      <c r="AG39" s="11"/>
      <c r="AH39" s="44"/>
      <c r="AI39" s="44"/>
      <c r="AK39" s="34"/>
      <c r="AL39" s="27"/>
    </row>
    <row r="40" spans="7:38" ht="15.75" customHeight="1" x14ac:dyDescent="0.2">
      <c r="G40" s="34">
        <f>'Silver (Cleaned)'!G39</f>
        <v>45533.456132133055</v>
      </c>
      <c r="H40" s="27">
        <f>'Silver (Cleaned)'!Q39</f>
        <v>1473</v>
      </c>
      <c r="I40" s="11" t="str">
        <f t="shared" si="0"/>
        <v>2024-08</v>
      </c>
      <c r="J40" s="11" t="str">
        <f t="shared" si="1"/>
        <v>2021-11</v>
      </c>
      <c r="K40" s="11"/>
      <c r="L40" s="42">
        <f>'Black (Aggregated)'!L40</f>
        <v>35</v>
      </c>
      <c r="M40" s="36">
        <v>44501</v>
      </c>
      <c r="N40" s="27">
        <f t="shared" si="2"/>
        <v>83385.5</v>
      </c>
      <c r="AG40" s="11"/>
      <c r="AH40" s="44"/>
      <c r="AI40" s="44"/>
      <c r="AK40" s="34"/>
      <c r="AL40" s="27"/>
    </row>
    <row r="41" spans="7:38" ht="15.75" customHeight="1" x14ac:dyDescent="0.2">
      <c r="G41" s="34">
        <f>'Silver (Cleaned)'!G40</f>
        <v>45532.917672115735</v>
      </c>
      <c r="H41" s="27">
        <f>'Silver (Cleaned)'!Q40</f>
        <v>1547</v>
      </c>
      <c r="I41" s="11" t="str">
        <f t="shared" si="0"/>
        <v>2024-08</v>
      </c>
      <c r="J41" s="11" t="str">
        <f t="shared" si="1"/>
        <v>2021-10</v>
      </c>
      <c r="K41" s="11"/>
      <c r="L41" s="42">
        <f>'Black (Aggregated)'!L41</f>
        <v>36</v>
      </c>
      <c r="M41" s="36">
        <v>44470</v>
      </c>
      <c r="N41" s="27">
        <f t="shared" si="2"/>
        <v>58854</v>
      </c>
      <c r="AG41" s="11"/>
    </row>
    <row r="42" spans="7:38" ht="15.75" customHeight="1" x14ac:dyDescent="0.2">
      <c r="G42" s="34">
        <f>'Silver (Cleaned)'!G41</f>
        <v>45532.364994056567</v>
      </c>
      <c r="H42" s="27">
        <f>'Silver (Cleaned)'!Q41</f>
        <v>1476</v>
      </c>
      <c r="I42" s="11" t="str">
        <f t="shared" si="0"/>
        <v>2024-08</v>
      </c>
      <c r="J42" s="11" t="str">
        <f t="shared" si="1"/>
        <v>2021-09</v>
      </c>
      <c r="K42" s="11"/>
      <c r="L42" s="42">
        <f>'Black (Aggregated)'!L42</f>
        <v>37</v>
      </c>
      <c r="M42" s="36">
        <v>44440</v>
      </c>
      <c r="N42" s="27" t="str">
        <f t="shared" si="2"/>
        <v>Out of Scope</v>
      </c>
    </row>
    <row r="43" spans="7:38" ht="15.75" customHeight="1" x14ac:dyDescent="0.2">
      <c r="G43" s="34">
        <f>'Silver (Cleaned)'!G42</f>
        <v>45531.833701808573</v>
      </c>
      <c r="H43" s="27">
        <f>'Silver (Cleaned)'!Q42</f>
        <v>1745</v>
      </c>
      <c r="I43" s="11" t="str">
        <f t="shared" si="0"/>
        <v>2024-08</v>
      </c>
      <c r="J43" s="11" t="str">
        <f t="shared" si="1"/>
        <v>2021-08</v>
      </c>
      <c r="K43" s="11"/>
      <c r="L43" s="42">
        <f>'Black (Aggregated)'!L43</f>
        <v>38</v>
      </c>
      <c r="M43" s="36">
        <v>44409</v>
      </c>
      <c r="N43" s="27" t="str">
        <f t="shared" si="2"/>
        <v>Out of Scope</v>
      </c>
    </row>
    <row r="44" spans="7:38" ht="15.75" customHeight="1" x14ac:dyDescent="0.2">
      <c r="G44" s="34">
        <f>'Silver (Cleaned)'!G43</f>
        <v>45531.265797004839</v>
      </c>
      <c r="H44" s="27">
        <f>'Silver (Cleaned)'!Q43</f>
        <v>1460</v>
      </c>
      <c r="I44" s="11" t="str">
        <f t="shared" si="0"/>
        <v>2024-08</v>
      </c>
      <c r="J44" s="11" t="str">
        <f t="shared" si="1"/>
        <v>2021-07</v>
      </c>
      <c r="K44" s="11"/>
      <c r="L44" s="42">
        <f>'Black (Aggregated)'!L44</f>
        <v>39</v>
      </c>
      <c r="M44" s="36">
        <v>44378</v>
      </c>
      <c r="N44" s="27" t="str">
        <f t="shared" si="2"/>
        <v>Out of Scope</v>
      </c>
    </row>
    <row r="45" spans="7:38" ht="15.75" customHeight="1" x14ac:dyDescent="0.2">
      <c r="G45" s="34">
        <f>'Silver (Cleaned)'!G44</f>
        <v>45530.682200810021</v>
      </c>
      <c r="H45" s="27">
        <f>'Silver (Cleaned)'!Q44</f>
        <v>1586</v>
      </c>
      <c r="I45" s="11" t="str">
        <f t="shared" si="0"/>
        <v>2024-08</v>
      </c>
      <c r="J45" s="11" t="str">
        <f t="shared" si="1"/>
        <v>2021-06</v>
      </c>
      <c r="K45" s="11"/>
      <c r="L45" s="42">
        <f>'Black (Aggregated)'!L45</f>
        <v>40</v>
      </c>
      <c r="M45" s="36">
        <v>44348</v>
      </c>
      <c r="N45" s="27" t="str">
        <f t="shared" si="2"/>
        <v>Out of Scope</v>
      </c>
    </row>
    <row r="46" spans="7:38" ht="15.75" customHeight="1" x14ac:dyDescent="0.2">
      <c r="G46" s="34">
        <f>'Silver (Cleaned)'!G45</f>
        <v>45530.088569036598</v>
      </c>
      <c r="H46" s="27">
        <f>'Silver (Cleaned)'!Q45</f>
        <v>1720</v>
      </c>
      <c r="I46" s="11" t="str">
        <f t="shared" si="0"/>
        <v>2024-08</v>
      </c>
      <c r="J46" s="11" t="str">
        <f t="shared" si="1"/>
        <v>2021-05</v>
      </c>
      <c r="K46" s="11"/>
      <c r="L46" s="42">
        <f>'Black (Aggregated)'!L46</f>
        <v>41</v>
      </c>
      <c r="M46" s="36">
        <v>44317</v>
      </c>
      <c r="N46" s="27" t="str">
        <f t="shared" si="2"/>
        <v>Out of Scope</v>
      </c>
    </row>
    <row r="47" spans="7:38" ht="15.75" customHeight="1" x14ac:dyDescent="0.2">
      <c r="G47" s="34">
        <f>'Silver (Cleaned)'!G46</f>
        <v>45527.791369183447</v>
      </c>
      <c r="H47" s="27">
        <f>'Silver (Cleaned)'!Q46</f>
        <v>1604</v>
      </c>
      <c r="I47" s="11" t="str">
        <f t="shared" si="0"/>
        <v>2024-08</v>
      </c>
      <c r="J47" s="11" t="str">
        <f t="shared" si="1"/>
        <v>2021-04</v>
      </c>
      <c r="K47" s="11"/>
      <c r="L47" s="42">
        <f>'Black (Aggregated)'!L47</f>
        <v>42</v>
      </c>
      <c r="M47" s="36">
        <v>44287</v>
      </c>
      <c r="N47" s="27" t="str">
        <f t="shared" si="2"/>
        <v>Out of Scope</v>
      </c>
    </row>
    <row r="48" spans="7:38" ht="15.75" customHeight="1" x14ac:dyDescent="0.2">
      <c r="G48" s="34">
        <f>'Silver (Cleaned)'!G47</f>
        <v>45527.201652431773</v>
      </c>
      <c r="H48" s="27">
        <f>'Silver (Cleaned)'!Q47</f>
        <v>1476</v>
      </c>
      <c r="I48" s="11" t="str">
        <f t="shared" si="0"/>
        <v>2024-08</v>
      </c>
      <c r="J48" s="11" t="str">
        <f t="shared" si="1"/>
        <v>2021-03</v>
      </c>
      <c r="K48" s="11"/>
      <c r="L48" s="42">
        <f>'Black (Aggregated)'!L48</f>
        <v>43</v>
      </c>
      <c r="M48" s="36">
        <v>44256</v>
      </c>
      <c r="N48" s="27" t="str">
        <f t="shared" si="2"/>
        <v>Out of Scope</v>
      </c>
    </row>
    <row r="49" spans="7:14" ht="15.75" customHeight="1" x14ac:dyDescent="0.2">
      <c r="G49" s="34">
        <f>'Silver (Cleaned)'!G48</f>
        <v>45526.608831891681</v>
      </c>
      <c r="H49" s="27">
        <f>'Silver (Cleaned)'!Q48</f>
        <v>1440</v>
      </c>
      <c r="I49" s="11" t="str">
        <f t="shared" si="0"/>
        <v>2024-08</v>
      </c>
      <c r="J49" s="11" t="str">
        <f t="shared" si="1"/>
        <v>2021-02</v>
      </c>
      <c r="K49" s="11"/>
      <c r="L49" s="42">
        <f>'Black (Aggregated)'!L49</f>
        <v>44</v>
      </c>
      <c r="M49" s="36">
        <v>44228</v>
      </c>
      <c r="N49" s="27" t="str">
        <f t="shared" si="2"/>
        <v>Out of Scope</v>
      </c>
    </row>
    <row r="50" spans="7:14" ht="15.75" customHeight="1" x14ac:dyDescent="0.2">
      <c r="G50" s="34">
        <f>'Silver (Cleaned)'!G49</f>
        <v>45526.05411229319</v>
      </c>
      <c r="H50" s="27">
        <f>'Silver (Cleaned)'!Q49</f>
        <v>1702</v>
      </c>
      <c r="I50" s="11" t="str">
        <f t="shared" si="0"/>
        <v>2024-08</v>
      </c>
      <c r="J50" s="11" t="str">
        <f t="shared" si="1"/>
        <v>2021-01</v>
      </c>
      <c r="K50" s="11"/>
      <c r="L50" s="42">
        <f>'Black (Aggregated)'!L50</f>
        <v>45</v>
      </c>
      <c r="M50" s="36">
        <v>44197</v>
      </c>
      <c r="N50" s="27" t="str">
        <f t="shared" si="2"/>
        <v>Out of Scope</v>
      </c>
    </row>
    <row r="51" spans="7:14" ht="15.75" customHeight="1" x14ac:dyDescent="0.2">
      <c r="G51" s="34">
        <f>'Silver (Cleaned)'!G50</f>
        <v>45525.487138220487</v>
      </c>
      <c r="H51" s="27">
        <f>'Silver (Cleaned)'!Q50</f>
        <v>1530</v>
      </c>
      <c r="I51" s="11" t="str">
        <f t="shared" si="0"/>
        <v>2024-08</v>
      </c>
      <c r="J51" s="11" t="str">
        <f t="shared" si="1"/>
        <v>1900-01</v>
      </c>
      <c r="K51" s="11"/>
      <c r="L51" s="11"/>
      <c r="M51" s="36"/>
    </row>
    <row r="52" spans="7:14" ht="15.75" customHeight="1" x14ac:dyDescent="0.2">
      <c r="G52" s="34">
        <f>'Silver (Cleaned)'!G51</f>
        <v>45524.933217228412</v>
      </c>
      <c r="H52" s="27">
        <f>'Silver (Cleaned)'!Q51</f>
        <v>1654</v>
      </c>
      <c r="I52" s="11" t="str">
        <f t="shared" si="0"/>
        <v>2024-08</v>
      </c>
      <c r="J52" s="11" t="str">
        <f t="shared" si="1"/>
        <v>1900-01</v>
      </c>
      <c r="K52" s="11"/>
      <c r="L52" s="11"/>
      <c r="M52" s="36"/>
    </row>
    <row r="53" spans="7:14" ht="15.75" customHeight="1" x14ac:dyDescent="0.2">
      <c r="G53" s="34">
        <f>'Silver (Cleaned)'!G52</f>
        <v>45524.398726510881</v>
      </c>
      <c r="H53" s="27">
        <f>'Silver (Cleaned)'!Q52</f>
        <v>1365</v>
      </c>
      <c r="I53" s="11" t="str">
        <f t="shared" si="0"/>
        <v>2024-08</v>
      </c>
      <c r="J53" s="11" t="str">
        <f t="shared" si="1"/>
        <v>1900-01</v>
      </c>
      <c r="K53" s="11"/>
      <c r="L53" s="11"/>
      <c r="M53" s="36"/>
    </row>
    <row r="54" spans="7:14" ht="15.75" customHeight="1" x14ac:dyDescent="0.2">
      <c r="G54" s="34">
        <f>'Silver (Cleaned)'!G53</f>
        <v>45523.814140402414</v>
      </c>
      <c r="H54" s="27">
        <f>'Silver (Cleaned)'!Q53</f>
        <v>1519</v>
      </c>
      <c r="I54" s="11" t="str">
        <f t="shared" si="0"/>
        <v>2024-08</v>
      </c>
      <c r="J54" s="11" t="str">
        <f t="shared" si="1"/>
        <v>1900-01</v>
      </c>
      <c r="K54" s="11"/>
      <c r="L54" s="11"/>
      <c r="M54" s="36"/>
    </row>
    <row r="55" spans="7:14" ht="15.75" customHeight="1" x14ac:dyDescent="0.2">
      <c r="G55" s="34">
        <f>'Silver (Cleaned)'!G54</f>
        <v>45523.219507889014</v>
      </c>
      <c r="H55" s="27">
        <f>'Silver (Cleaned)'!Q54</f>
        <v>1542</v>
      </c>
      <c r="I55" s="11" t="str">
        <f t="shared" si="0"/>
        <v>2024-08</v>
      </c>
      <c r="J55" s="11" t="str">
        <f t="shared" si="1"/>
        <v>1900-01</v>
      </c>
      <c r="K55" s="11"/>
      <c r="L55" s="11"/>
      <c r="M55" s="36"/>
    </row>
    <row r="56" spans="7:14" ht="15.75" customHeight="1" x14ac:dyDescent="0.2">
      <c r="G56" s="34">
        <f>'Silver (Cleaned)'!G55</f>
        <v>45520.968394166179</v>
      </c>
      <c r="H56" s="27">
        <f>'Silver (Cleaned)'!Q55</f>
        <v>1567</v>
      </c>
      <c r="I56" s="11" t="str">
        <f t="shared" si="0"/>
        <v>2024-08</v>
      </c>
      <c r="J56" s="11" t="str">
        <f t="shared" si="1"/>
        <v>1900-01</v>
      </c>
      <c r="K56" s="11"/>
      <c r="L56" s="11"/>
      <c r="M56" s="36"/>
    </row>
    <row r="57" spans="7:14" ht="15.75" customHeight="1" x14ac:dyDescent="0.2">
      <c r="G57" s="34">
        <f>'Silver (Cleaned)'!G56</f>
        <v>45520.420858342666</v>
      </c>
      <c r="H57" s="27">
        <f>'Silver (Cleaned)'!Q56</f>
        <v>1397</v>
      </c>
      <c r="I57" s="11" t="str">
        <f t="shared" si="0"/>
        <v>2024-08</v>
      </c>
      <c r="J57" s="11" t="str">
        <f t="shared" si="1"/>
        <v>1900-01</v>
      </c>
      <c r="K57" s="11"/>
      <c r="L57" s="11"/>
      <c r="M57" s="36"/>
    </row>
    <row r="58" spans="7:14" ht="15.75" customHeight="1" x14ac:dyDescent="0.2">
      <c r="G58" s="34">
        <f>'Silver (Cleaned)'!G57</f>
        <v>45519.819040848917</v>
      </c>
      <c r="H58" s="27">
        <f>'Silver (Cleaned)'!Q57</f>
        <v>1262</v>
      </c>
      <c r="I58" s="11" t="str">
        <f t="shared" si="0"/>
        <v>2024-08</v>
      </c>
      <c r="J58" s="11" t="str">
        <f t="shared" si="1"/>
        <v>1900-01</v>
      </c>
      <c r="K58" s="11"/>
      <c r="L58" s="11"/>
      <c r="M58" s="36"/>
    </row>
    <row r="59" spans="7:14" ht="15.75" customHeight="1" x14ac:dyDescent="0.2">
      <c r="G59" s="34">
        <f>'Silver (Cleaned)'!G58</f>
        <v>45519.258358048217</v>
      </c>
      <c r="H59" s="27">
        <f>'Silver (Cleaned)'!Q58</f>
        <v>1292</v>
      </c>
      <c r="I59" s="11" t="str">
        <f t="shared" si="0"/>
        <v>2024-08</v>
      </c>
      <c r="J59" s="11" t="str">
        <f t="shared" si="1"/>
        <v>1900-01</v>
      </c>
      <c r="K59" s="11"/>
      <c r="L59" s="11"/>
      <c r="M59" s="36"/>
    </row>
    <row r="60" spans="7:14" ht="15.75" customHeight="1" x14ac:dyDescent="0.2">
      <c r="G60" s="34">
        <f>'Silver (Cleaned)'!G59</f>
        <v>45518.722121060579</v>
      </c>
      <c r="H60" s="27">
        <f>'Silver (Cleaned)'!Q59</f>
        <v>1335</v>
      </c>
      <c r="I60" s="11" t="str">
        <f t="shared" si="0"/>
        <v>2024-08</v>
      </c>
      <c r="J60" s="11" t="str">
        <f t="shared" si="1"/>
        <v>1900-01</v>
      </c>
      <c r="K60" s="11"/>
      <c r="L60" s="11"/>
      <c r="M60" s="36"/>
    </row>
    <row r="61" spans="7:14" ht="15.75" customHeight="1" x14ac:dyDescent="0.2">
      <c r="G61" s="34">
        <f>'Silver (Cleaned)'!G60</f>
        <v>45518.10813398454</v>
      </c>
      <c r="H61" s="27">
        <f>'Silver (Cleaned)'!Q60</f>
        <v>1433</v>
      </c>
      <c r="I61" s="11" t="str">
        <f t="shared" si="0"/>
        <v>2024-08</v>
      </c>
      <c r="J61" s="11" t="str">
        <f t="shared" si="1"/>
        <v>1900-01</v>
      </c>
      <c r="K61" s="11"/>
      <c r="L61" s="11"/>
      <c r="M61" s="36"/>
    </row>
    <row r="62" spans="7:14" ht="15.75" customHeight="1" x14ac:dyDescent="0.2">
      <c r="G62" s="34">
        <f>'Silver (Cleaned)'!G61</f>
        <v>45517.563745288164</v>
      </c>
      <c r="H62" s="27">
        <f>'Silver (Cleaned)'!Q61</f>
        <v>1308</v>
      </c>
      <c r="I62" s="11" t="str">
        <f t="shared" si="0"/>
        <v>2024-08</v>
      </c>
      <c r="J62" s="11" t="str">
        <f t="shared" si="1"/>
        <v>1900-01</v>
      </c>
      <c r="K62" s="11"/>
      <c r="L62" s="11"/>
      <c r="M62" s="36"/>
    </row>
    <row r="63" spans="7:14" ht="15.75" customHeight="1" x14ac:dyDescent="0.2">
      <c r="G63" s="34">
        <f>'Silver (Cleaned)'!G62</f>
        <v>45517.006913089419</v>
      </c>
      <c r="H63" s="27">
        <f>'Silver (Cleaned)'!Q62</f>
        <v>1353</v>
      </c>
      <c r="I63" s="11" t="str">
        <f t="shared" si="0"/>
        <v>2024-08</v>
      </c>
      <c r="J63" s="11" t="str">
        <f t="shared" si="1"/>
        <v>1900-01</v>
      </c>
      <c r="K63" s="11"/>
      <c r="L63" s="11"/>
      <c r="M63" s="36"/>
    </row>
    <row r="64" spans="7:14" ht="15.75" customHeight="1" x14ac:dyDescent="0.2">
      <c r="G64" s="34">
        <f>'Silver (Cleaned)'!G63</f>
        <v>45516.471486568538</v>
      </c>
      <c r="H64" s="27">
        <f>'Silver (Cleaned)'!Q63</f>
        <v>1464</v>
      </c>
      <c r="I64" s="11" t="str">
        <f t="shared" si="0"/>
        <v>2024-08</v>
      </c>
      <c r="J64" s="11" t="str">
        <f t="shared" si="1"/>
        <v>1900-01</v>
      </c>
      <c r="K64" s="11"/>
      <c r="L64" s="11"/>
      <c r="M64" s="36"/>
    </row>
    <row r="65" spans="7:13" ht="15.75" customHeight="1" x14ac:dyDescent="0.2">
      <c r="G65" s="34">
        <f>'Silver (Cleaned)'!G64</f>
        <v>45513.584378743049</v>
      </c>
      <c r="H65" s="27">
        <f>'Silver (Cleaned)'!Q64</f>
        <v>1490</v>
      </c>
      <c r="I65" s="11" t="str">
        <f t="shared" si="0"/>
        <v>2024-08</v>
      </c>
      <c r="J65" s="11" t="str">
        <f t="shared" si="1"/>
        <v>1900-01</v>
      </c>
      <c r="K65" s="11"/>
      <c r="L65" s="11"/>
      <c r="M65" s="36"/>
    </row>
    <row r="66" spans="7:13" ht="15.75" customHeight="1" x14ac:dyDescent="0.2">
      <c r="G66" s="34">
        <f>'Silver (Cleaned)'!G65</f>
        <v>45513.006700492282</v>
      </c>
      <c r="H66" s="27">
        <f>'Silver (Cleaned)'!Q65</f>
        <v>1518</v>
      </c>
      <c r="I66" s="11" t="str">
        <f t="shared" si="0"/>
        <v>2024-08</v>
      </c>
      <c r="J66" s="11" t="str">
        <f t="shared" si="1"/>
        <v>1900-01</v>
      </c>
      <c r="K66" s="11"/>
      <c r="L66" s="11"/>
      <c r="M66" s="36"/>
    </row>
    <row r="67" spans="7:13" ht="15.75" customHeight="1" x14ac:dyDescent="0.2">
      <c r="G67" s="34">
        <f>'Silver (Cleaned)'!G66</f>
        <v>45512.462377105796</v>
      </c>
      <c r="H67" s="27">
        <f>'Silver (Cleaned)'!Q66</f>
        <v>1528</v>
      </c>
      <c r="I67" s="11" t="str">
        <f t="shared" si="0"/>
        <v>2024-08</v>
      </c>
      <c r="J67" s="11" t="str">
        <f t="shared" si="1"/>
        <v>1900-01</v>
      </c>
      <c r="K67" s="11"/>
      <c r="L67" s="11"/>
      <c r="M67" s="36"/>
    </row>
    <row r="68" spans="7:13" ht="15.75" customHeight="1" x14ac:dyDescent="0.2">
      <c r="G68" s="34">
        <f>'Silver (Cleaned)'!G67</f>
        <v>45511.933798841143</v>
      </c>
      <c r="H68" s="27">
        <f>'Silver (Cleaned)'!Q67</f>
        <v>1294</v>
      </c>
      <c r="I68" s="11" t="str">
        <f t="shared" si="0"/>
        <v>2024-08</v>
      </c>
      <c r="J68" s="11" t="str">
        <f t="shared" si="1"/>
        <v>1900-01</v>
      </c>
      <c r="K68" s="11"/>
      <c r="L68" s="11"/>
      <c r="M68" s="36"/>
    </row>
    <row r="69" spans="7:13" ht="15.75" customHeight="1" x14ac:dyDescent="0.2">
      <c r="G69" s="34">
        <f>'Silver (Cleaned)'!G68</f>
        <v>45511.39087731194</v>
      </c>
      <c r="H69" s="27">
        <f>'Silver (Cleaned)'!Q68</f>
        <v>1358</v>
      </c>
      <c r="I69" s="11" t="str">
        <f t="shared" si="0"/>
        <v>2024-08</v>
      </c>
      <c r="J69" s="11" t="str">
        <f t="shared" si="1"/>
        <v>1900-01</v>
      </c>
      <c r="K69" s="11"/>
      <c r="L69" s="11"/>
      <c r="M69" s="36"/>
    </row>
    <row r="70" spans="7:13" ht="15.75" customHeight="1" x14ac:dyDescent="0.2">
      <c r="G70" s="34">
        <f>'Silver (Cleaned)'!G69</f>
        <v>45510.804794532793</v>
      </c>
      <c r="H70" s="27">
        <f>'Silver (Cleaned)'!Q69</f>
        <v>1224</v>
      </c>
      <c r="I70" s="11" t="str">
        <f t="shared" si="0"/>
        <v>2024-08</v>
      </c>
      <c r="J70" s="11" t="str">
        <f t="shared" si="1"/>
        <v>1900-01</v>
      </c>
      <c r="K70" s="11"/>
      <c r="L70" s="11"/>
      <c r="M70" s="36"/>
    </row>
    <row r="71" spans="7:13" ht="15.75" customHeight="1" x14ac:dyDescent="0.2">
      <c r="G71" s="34">
        <f>'Silver (Cleaned)'!G70</f>
        <v>45510.205176927055</v>
      </c>
      <c r="H71" s="27">
        <f>'Silver (Cleaned)'!Q70</f>
        <v>1415</v>
      </c>
      <c r="I71" s="11" t="str">
        <f t="shared" si="0"/>
        <v>2024-08</v>
      </c>
      <c r="J71" s="11" t="str">
        <f t="shared" si="1"/>
        <v>1900-01</v>
      </c>
      <c r="K71" s="11"/>
      <c r="L71" s="11"/>
      <c r="M71" s="36"/>
    </row>
    <row r="72" spans="7:13" ht="15.75" customHeight="1" x14ac:dyDescent="0.2">
      <c r="G72" s="34">
        <f>'Silver (Cleaned)'!G71</f>
        <v>45509.647315134884</v>
      </c>
      <c r="H72" s="27">
        <f>'Silver (Cleaned)'!Q71</f>
        <v>1264</v>
      </c>
      <c r="I72" s="11" t="str">
        <f t="shared" si="0"/>
        <v>2024-08</v>
      </c>
      <c r="J72" s="11" t="str">
        <f t="shared" si="1"/>
        <v>1900-01</v>
      </c>
      <c r="K72" s="11"/>
      <c r="L72" s="11"/>
      <c r="M72" s="36"/>
    </row>
    <row r="73" spans="7:13" ht="15.75" customHeight="1" x14ac:dyDescent="0.2">
      <c r="G73" s="34">
        <f>'Silver (Cleaned)'!G72</f>
        <v>45509.113818369238</v>
      </c>
      <c r="H73" s="27">
        <f>'Silver (Cleaned)'!Q72</f>
        <v>1231</v>
      </c>
      <c r="I73" s="11" t="str">
        <f t="shared" si="0"/>
        <v>2024-08</v>
      </c>
      <c r="J73" s="11" t="str">
        <f t="shared" si="1"/>
        <v>1900-01</v>
      </c>
      <c r="K73" s="11"/>
      <c r="L73" s="11"/>
      <c r="M73" s="36"/>
    </row>
    <row r="74" spans="7:13" ht="15.75" customHeight="1" x14ac:dyDescent="0.2">
      <c r="G74" s="34">
        <f>'Silver (Cleaned)'!G73</f>
        <v>45506.828447031032</v>
      </c>
      <c r="H74" s="27">
        <f>'Silver (Cleaned)'!Q73</f>
        <v>1266</v>
      </c>
      <c r="I74" s="11" t="str">
        <f t="shared" si="0"/>
        <v>2024-08</v>
      </c>
      <c r="J74" s="11" t="str">
        <f t="shared" si="1"/>
        <v>1900-01</v>
      </c>
      <c r="K74" s="11"/>
      <c r="L74" s="11"/>
      <c r="M74" s="36"/>
    </row>
    <row r="75" spans="7:13" ht="15.75" customHeight="1" x14ac:dyDescent="0.2">
      <c r="G75" s="34">
        <f>'Silver (Cleaned)'!G74</f>
        <v>45506.265943341117</v>
      </c>
      <c r="H75" s="27">
        <f>'Silver (Cleaned)'!Q74</f>
        <v>1158</v>
      </c>
      <c r="I75" s="11" t="str">
        <f t="shared" si="0"/>
        <v>2024-08</v>
      </c>
      <c r="J75" s="11" t="str">
        <f t="shared" si="1"/>
        <v>1900-01</v>
      </c>
      <c r="K75" s="11"/>
      <c r="L75" s="11"/>
      <c r="M75" s="36"/>
    </row>
    <row r="76" spans="7:13" ht="15.75" customHeight="1" x14ac:dyDescent="0.2">
      <c r="G76" s="34">
        <f>'Silver (Cleaned)'!G75</f>
        <v>45505.719237370649</v>
      </c>
      <c r="H76" s="27">
        <f>'Silver (Cleaned)'!Q75</f>
        <v>1412</v>
      </c>
      <c r="I76" s="11" t="str">
        <f t="shared" si="0"/>
        <v>2024-08</v>
      </c>
      <c r="J76" s="11" t="str">
        <f t="shared" si="1"/>
        <v>1900-01</v>
      </c>
      <c r="K76" s="11"/>
      <c r="L76" s="11"/>
      <c r="M76" s="36"/>
    </row>
    <row r="77" spans="7:13" ht="15.75" customHeight="1" x14ac:dyDescent="0.2">
      <c r="G77" s="34">
        <f>'Silver (Cleaned)'!G76</f>
        <v>45505.111981916547</v>
      </c>
      <c r="H77" s="27">
        <f>'Silver (Cleaned)'!Q76</f>
        <v>1388</v>
      </c>
      <c r="I77" s="11" t="str">
        <f t="shared" si="0"/>
        <v>2024-08</v>
      </c>
      <c r="J77" s="11" t="str">
        <f t="shared" si="1"/>
        <v>1900-01</v>
      </c>
      <c r="K77" s="11"/>
      <c r="L77" s="11"/>
      <c r="M77" s="36"/>
    </row>
    <row r="78" spans="7:13" ht="15.75" customHeight="1" x14ac:dyDescent="0.2">
      <c r="G78" s="34">
        <f>'Silver (Cleaned)'!G77</f>
        <v>45504.582523699988</v>
      </c>
      <c r="H78" s="27">
        <f>'Silver (Cleaned)'!Q77</f>
        <v>1313</v>
      </c>
      <c r="I78" s="11" t="str">
        <f t="shared" si="0"/>
        <v>2024-07</v>
      </c>
      <c r="J78" s="11" t="str">
        <f t="shared" si="1"/>
        <v>1900-01</v>
      </c>
      <c r="K78" s="11"/>
      <c r="L78" s="11"/>
      <c r="M78" s="36"/>
    </row>
    <row r="79" spans="7:13" ht="15.75" customHeight="1" x14ac:dyDescent="0.2">
      <c r="G79" s="34">
        <f>'Silver (Cleaned)'!G78</f>
        <v>45503.993687680588</v>
      </c>
      <c r="H79" s="27">
        <f>'Silver (Cleaned)'!Q78</f>
        <v>1265</v>
      </c>
      <c r="I79" s="11" t="str">
        <f t="shared" si="0"/>
        <v>2024-07</v>
      </c>
      <c r="J79" s="11" t="str">
        <f t="shared" si="1"/>
        <v>1900-01</v>
      </c>
      <c r="K79" s="11"/>
      <c r="L79" s="11"/>
      <c r="M79" s="36"/>
    </row>
    <row r="80" spans="7:13" ht="15.75" customHeight="1" x14ac:dyDescent="0.2">
      <c r="G80" s="34">
        <f>'Silver (Cleaned)'!G79</f>
        <v>45503.390530469522</v>
      </c>
      <c r="H80" s="27">
        <f>'Silver (Cleaned)'!Q79</f>
        <v>1213</v>
      </c>
      <c r="I80" s="11" t="str">
        <f t="shared" si="0"/>
        <v>2024-07</v>
      </c>
      <c r="J80" s="11" t="str">
        <f t="shared" si="1"/>
        <v>1900-01</v>
      </c>
      <c r="K80" s="11"/>
      <c r="L80" s="11"/>
      <c r="M80" s="36"/>
    </row>
    <row r="81" spans="7:13" ht="15.75" customHeight="1" x14ac:dyDescent="0.2">
      <c r="G81" s="34">
        <f>'Silver (Cleaned)'!G80</f>
        <v>45502.813701952175</v>
      </c>
      <c r="H81" s="27">
        <f>'Silver (Cleaned)'!Q80</f>
        <v>1151</v>
      </c>
      <c r="I81" s="11" t="str">
        <f t="shared" si="0"/>
        <v>2024-07</v>
      </c>
      <c r="J81" s="11" t="str">
        <f t="shared" si="1"/>
        <v>1900-01</v>
      </c>
      <c r="K81" s="11"/>
      <c r="L81" s="11"/>
      <c r="M81" s="36"/>
    </row>
    <row r="82" spans="7:13" ht="15.75" customHeight="1" x14ac:dyDescent="0.2">
      <c r="G82" s="34">
        <f>'Silver (Cleaned)'!G81</f>
        <v>45502.281657125626</v>
      </c>
      <c r="H82" s="27">
        <f>'Silver (Cleaned)'!Q81</f>
        <v>1263</v>
      </c>
      <c r="I82" s="11" t="str">
        <f t="shared" si="0"/>
        <v>2024-07</v>
      </c>
      <c r="J82" s="11" t="str">
        <f t="shared" si="1"/>
        <v>1900-01</v>
      </c>
      <c r="K82" s="11"/>
      <c r="L82" s="11"/>
      <c r="M82" s="36"/>
    </row>
    <row r="83" spans="7:13" ht="15.75" customHeight="1" x14ac:dyDescent="0.2">
      <c r="G83" s="34">
        <f>'Silver (Cleaned)'!G82</f>
        <v>45499.461934312953</v>
      </c>
      <c r="H83" s="27">
        <f>'Silver (Cleaned)'!Q82</f>
        <v>1280</v>
      </c>
      <c r="I83" s="11" t="str">
        <f t="shared" si="0"/>
        <v>2024-07</v>
      </c>
      <c r="J83" s="11" t="str">
        <f t="shared" si="1"/>
        <v>1900-01</v>
      </c>
      <c r="K83" s="11"/>
      <c r="L83" s="11"/>
      <c r="M83" s="36"/>
    </row>
    <row r="84" spans="7:13" ht="15.75" customHeight="1" x14ac:dyDescent="0.2">
      <c r="G84" s="34">
        <f>'Silver (Cleaned)'!G83</f>
        <v>45498.869700432224</v>
      </c>
      <c r="H84" s="27">
        <f>'Silver (Cleaned)'!Q83</f>
        <v>1176</v>
      </c>
      <c r="I84" s="11" t="str">
        <f t="shared" si="0"/>
        <v>2024-07</v>
      </c>
      <c r="J84" s="11" t="str">
        <f t="shared" si="1"/>
        <v>1900-01</v>
      </c>
      <c r="K84" s="11"/>
      <c r="L84" s="11"/>
      <c r="M84" s="36"/>
    </row>
    <row r="85" spans="7:13" ht="15.75" customHeight="1" x14ac:dyDescent="0.2">
      <c r="G85" s="34">
        <f>'Silver (Cleaned)'!G84</f>
        <v>45498.265464195298</v>
      </c>
      <c r="H85" s="27">
        <f>'Silver (Cleaned)'!Q84</f>
        <v>1364</v>
      </c>
      <c r="I85" s="11" t="str">
        <f t="shared" si="0"/>
        <v>2024-07</v>
      </c>
      <c r="J85" s="11" t="str">
        <f t="shared" si="1"/>
        <v>1900-01</v>
      </c>
      <c r="K85" s="11"/>
      <c r="L85" s="11"/>
      <c r="M85" s="36"/>
    </row>
    <row r="86" spans="7:13" ht="15.75" customHeight="1" x14ac:dyDescent="0.2">
      <c r="G86" s="34">
        <f>'Silver (Cleaned)'!G85</f>
        <v>45497.692110876626</v>
      </c>
      <c r="H86" s="27">
        <f>'Silver (Cleaned)'!Q85</f>
        <v>1206</v>
      </c>
      <c r="I86" s="11" t="str">
        <f t="shared" si="0"/>
        <v>2024-07</v>
      </c>
      <c r="J86" s="11" t="str">
        <f t="shared" si="1"/>
        <v>1900-01</v>
      </c>
      <c r="K86" s="11"/>
      <c r="L86" s="11"/>
      <c r="M86" s="36"/>
    </row>
    <row r="87" spans="7:13" ht="15.75" customHeight="1" x14ac:dyDescent="0.2">
      <c r="G87" s="34">
        <f>'Silver (Cleaned)'!G86</f>
        <v>45497.156036871434</v>
      </c>
      <c r="H87" s="27">
        <f>'Silver (Cleaned)'!Q86</f>
        <v>1230</v>
      </c>
      <c r="I87" s="11" t="str">
        <f t="shared" si="0"/>
        <v>2024-07</v>
      </c>
      <c r="J87" s="11" t="str">
        <f t="shared" si="1"/>
        <v>1900-01</v>
      </c>
      <c r="K87" s="11"/>
      <c r="L87" s="11"/>
      <c r="M87" s="36"/>
    </row>
    <row r="88" spans="7:13" ht="15.75" customHeight="1" x14ac:dyDescent="0.2">
      <c r="G88" s="34">
        <f>'Silver (Cleaned)'!G87</f>
        <v>45496.620783533661</v>
      </c>
      <c r="H88" s="27">
        <f>'Silver (Cleaned)'!Q87</f>
        <v>1252</v>
      </c>
      <c r="I88" s="11" t="str">
        <f t="shared" si="0"/>
        <v>2024-07</v>
      </c>
      <c r="J88" s="11" t="str">
        <f t="shared" si="1"/>
        <v>1900-01</v>
      </c>
      <c r="K88" s="11"/>
      <c r="L88" s="11"/>
      <c r="M88" s="36"/>
    </row>
    <row r="89" spans="7:13" ht="15.75" customHeight="1" x14ac:dyDescent="0.2">
      <c r="G89" s="34">
        <f>'Silver (Cleaned)'!G88</f>
        <v>45496.033176913923</v>
      </c>
      <c r="H89" s="27">
        <f>'Silver (Cleaned)'!Q88</f>
        <v>1259</v>
      </c>
      <c r="I89" s="11" t="str">
        <f t="shared" si="0"/>
        <v>2024-07</v>
      </c>
      <c r="J89" s="11" t="str">
        <f t="shared" si="1"/>
        <v>1900-01</v>
      </c>
      <c r="K89" s="11"/>
      <c r="L89" s="11"/>
      <c r="M89" s="36"/>
    </row>
    <row r="90" spans="7:13" ht="15.75" customHeight="1" x14ac:dyDescent="0.2">
      <c r="G90" s="34">
        <f>'Silver (Cleaned)'!G89</f>
        <v>45495.424300105937</v>
      </c>
      <c r="H90" s="27">
        <f>'Silver (Cleaned)'!Q89</f>
        <v>1137</v>
      </c>
      <c r="I90" s="11" t="str">
        <f t="shared" si="0"/>
        <v>2024-07</v>
      </c>
      <c r="J90" s="11" t="str">
        <f t="shared" si="1"/>
        <v>1900-01</v>
      </c>
      <c r="K90" s="11"/>
      <c r="L90" s="11"/>
      <c r="M90" s="36"/>
    </row>
    <row r="91" spans="7:13" ht="15.75" customHeight="1" x14ac:dyDescent="0.2">
      <c r="G91" s="34">
        <f>'Silver (Cleaned)'!G90</f>
        <v>45492.602312896473</v>
      </c>
      <c r="H91" s="27">
        <f>'Silver (Cleaned)'!Q90</f>
        <v>1183</v>
      </c>
      <c r="I91" s="11" t="str">
        <f t="shared" si="0"/>
        <v>2024-07</v>
      </c>
      <c r="J91" s="11" t="str">
        <f t="shared" si="1"/>
        <v>1900-01</v>
      </c>
      <c r="K91" s="11"/>
      <c r="L91" s="11"/>
      <c r="M91" s="36"/>
    </row>
    <row r="92" spans="7:13" ht="15.75" customHeight="1" x14ac:dyDescent="0.2">
      <c r="G92" s="34">
        <f>'Silver (Cleaned)'!G91</f>
        <v>45492.04524068295</v>
      </c>
      <c r="H92" s="27">
        <f>'Silver (Cleaned)'!Q91</f>
        <v>1258</v>
      </c>
      <c r="I92" s="11" t="str">
        <f t="shared" si="0"/>
        <v>2024-07</v>
      </c>
      <c r="J92" s="11" t="str">
        <f t="shared" si="1"/>
        <v>1900-01</v>
      </c>
      <c r="K92" s="11"/>
      <c r="L92" s="11"/>
      <c r="M92" s="36"/>
    </row>
    <row r="93" spans="7:13" ht="15.75" customHeight="1" x14ac:dyDescent="0.2">
      <c r="G93" s="34">
        <f>'Silver (Cleaned)'!G92</f>
        <v>45491.511487797041</v>
      </c>
      <c r="H93" s="27">
        <f>'Silver (Cleaned)'!Q92</f>
        <v>1220</v>
      </c>
      <c r="I93" s="11" t="str">
        <f t="shared" si="0"/>
        <v>2024-07</v>
      </c>
      <c r="J93" s="11" t="str">
        <f t="shared" si="1"/>
        <v>1900-01</v>
      </c>
      <c r="K93" s="11"/>
      <c r="L93" s="11"/>
      <c r="M93" s="36"/>
    </row>
    <row r="94" spans="7:13" ht="15.75" customHeight="1" x14ac:dyDescent="0.2">
      <c r="G94" s="34">
        <f>'Silver (Cleaned)'!G93</f>
        <v>45490.913925101951</v>
      </c>
      <c r="H94" s="27">
        <f>'Silver (Cleaned)'!Q93</f>
        <v>1228</v>
      </c>
      <c r="I94" s="11" t="str">
        <f t="shared" si="0"/>
        <v>2024-07</v>
      </c>
      <c r="J94" s="11" t="str">
        <f t="shared" si="1"/>
        <v>1900-01</v>
      </c>
      <c r="K94" s="11"/>
      <c r="L94" s="11"/>
      <c r="M94" s="36"/>
    </row>
    <row r="95" spans="7:13" ht="15.75" customHeight="1" x14ac:dyDescent="0.2">
      <c r="G95" s="34">
        <f>'Silver (Cleaned)'!G94</f>
        <v>45490.336666269221</v>
      </c>
      <c r="H95" s="27">
        <f>'Silver (Cleaned)'!Q94</f>
        <v>1340</v>
      </c>
      <c r="I95" s="11" t="str">
        <f t="shared" si="0"/>
        <v>2024-07</v>
      </c>
      <c r="J95" s="11" t="str">
        <f t="shared" si="1"/>
        <v>1900-01</v>
      </c>
      <c r="K95" s="11"/>
      <c r="L95" s="11"/>
      <c r="M95" s="36"/>
    </row>
    <row r="96" spans="7:13" ht="15.75" customHeight="1" x14ac:dyDescent="0.2">
      <c r="G96" s="34">
        <f>'Silver (Cleaned)'!G95</f>
        <v>45489.754324996997</v>
      </c>
      <c r="H96" s="27">
        <f>'Silver (Cleaned)'!Q95</f>
        <v>1106</v>
      </c>
      <c r="I96" s="11" t="str">
        <f t="shared" si="0"/>
        <v>2024-07</v>
      </c>
      <c r="J96" s="11" t="str">
        <f t="shared" si="1"/>
        <v>1900-01</v>
      </c>
      <c r="K96" s="11"/>
      <c r="L96" s="11"/>
      <c r="M96" s="36"/>
    </row>
    <row r="97" spans="7:13" ht="15.75" customHeight="1" x14ac:dyDescent="0.2">
      <c r="G97" s="34">
        <f>'Silver (Cleaned)'!G96</f>
        <v>45489.16397291443</v>
      </c>
      <c r="H97" s="27">
        <f>'Silver (Cleaned)'!Q96</f>
        <v>1064</v>
      </c>
      <c r="I97" s="11" t="str">
        <f t="shared" si="0"/>
        <v>2024-07</v>
      </c>
      <c r="J97" s="11" t="str">
        <f t="shared" si="1"/>
        <v>1900-01</v>
      </c>
      <c r="K97" s="11"/>
      <c r="L97" s="11"/>
      <c r="M97" s="36"/>
    </row>
    <row r="98" spans="7:13" ht="15.75" customHeight="1" x14ac:dyDescent="0.2">
      <c r="G98" s="34">
        <f>'Silver (Cleaned)'!G97</f>
        <v>45488.606431775464</v>
      </c>
      <c r="H98" s="27">
        <f>'Silver (Cleaned)'!Q97</f>
        <v>1339</v>
      </c>
      <c r="I98" s="11" t="str">
        <f t="shared" si="0"/>
        <v>2024-07</v>
      </c>
      <c r="J98" s="11" t="str">
        <f t="shared" si="1"/>
        <v>1900-01</v>
      </c>
      <c r="K98" s="11"/>
      <c r="L98" s="11"/>
      <c r="M98" s="36"/>
    </row>
    <row r="99" spans="7:13" ht="15.75" customHeight="1" x14ac:dyDescent="0.2">
      <c r="G99" s="34">
        <f>'Silver (Cleaned)'!G98</f>
        <v>45488.042815813664</v>
      </c>
      <c r="H99" s="27">
        <f>'Silver (Cleaned)'!Q98</f>
        <v>1083</v>
      </c>
      <c r="I99" s="11" t="str">
        <f t="shared" si="0"/>
        <v>2024-07</v>
      </c>
      <c r="J99" s="11" t="str">
        <f t="shared" si="1"/>
        <v>1900-01</v>
      </c>
      <c r="K99" s="11"/>
      <c r="L99" s="11"/>
      <c r="M99" s="36"/>
    </row>
    <row r="100" spans="7:13" ht="15.75" customHeight="1" x14ac:dyDescent="0.2">
      <c r="G100" s="34">
        <f>'Silver (Cleaned)'!G99</f>
        <v>45485.773460138538</v>
      </c>
      <c r="H100" s="27">
        <f>'Silver (Cleaned)'!Q99</f>
        <v>1355</v>
      </c>
      <c r="I100" s="11" t="str">
        <f t="shared" si="0"/>
        <v>2024-07</v>
      </c>
      <c r="J100" s="11" t="str">
        <f t="shared" si="1"/>
        <v>1900-01</v>
      </c>
      <c r="K100" s="11"/>
      <c r="L100" s="11"/>
      <c r="M100" s="36"/>
    </row>
    <row r="101" spans="7:13" ht="15.75" customHeight="1" x14ac:dyDescent="0.2">
      <c r="G101" s="34">
        <f>'Silver (Cleaned)'!G100</f>
        <v>45485.227946233055</v>
      </c>
      <c r="H101" s="27">
        <f>'Silver (Cleaned)'!Q100</f>
        <v>1095</v>
      </c>
      <c r="I101" s="11" t="str">
        <f t="shared" si="0"/>
        <v>2024-07</v>
      </c>
      <c r="J101" s="11" t="str">
        <f t="shared" si="1"/>
        <v>1900-01</v>
      </c>
      <c r="K101" s="11"/>
      <c r="L101" s="11"/>
      <c r="M101" s="36"/>
    </row>
    <row r="102" spans="7:13" ht="15.75" customHeight="1" x14ac:dyDescent="0.2">
      <c r="G102" s="34">
        <f>'Silver (Cleaned)'!G101</f>
        <v>45484.683204216861</v>
      </c>
      <c r="H102" s="27">
        <f>'Silver (Cleaned)'!Q101</f>
        <v>1352</v>
      </c>
      <c r="I102" s="11" t="str">
        <f t="shared" si="0"/>
        <v>2024-07</v>
      </c>
      <c r="J102" s="11" t="str">
        <f t="shared" si="1"/>
        <v>1900-01</v>
      </c>
      <c r="K102" s="11"/>
      <c r="L102" s="11"/>
      <c r="M102" s="36"/>
    </row>
    <row r="103" spans="7:13" ht="15.75" customHeight="1" x14ac:dyDescent="0.2">
      <c r="G103" s="34">
        <f>'Silver (Cleaned)'!G102</f>
        <v>45484.12844006739</v>
      </c>
      <c r="H103" s="27">
        <f>'Silver (Cleaned)'!Q102</f>
        <v>1225</v>
      </c>
      <c r="I103" s="11" t="str">
        <f t="shared" si="0"/>
        <v>2024-07</v>
      </c>
      <c r="J103" s="11" t="str">
        <f t="shared" si="1"/>
        <v>1900-01</v>
      </c>
      <c r="K103" s="11"/>
      <c r="L103" s="11"/>
      <c r="M103" s="36"/>
    </row>
    <row r="104" spans="7:13" ht="15.75" customHeight="1" x14ac:dyDescent="0.2">
      <c r="G104" s="34">
        <f>'Silver (Cleaned)'!G103</f>
        <v>45483.574316729137</v>
      </c>
      <c r="H104" s="27">
        <f>'Silver (Cleaned)'!Q103</f>
        <v>1132</v>
      </c>
      <c r="I104" s="11" t="str">
        <f t="shared" si="0"/>
        <v>2024-07</v>
      </c>
      <c r="J104" s="11" t="str">
        <f t="shared" si="1"/>
        <v>1900-01</v>
      </c>
      <c r="K104" s="11"/>
      <c r="L104" s="11"/>
      <c r="M104" s="36"/>
    </row>
    <row r="105" spans="7:13" ht="15.75" customHeight="1" x14ac:dyDescent="0.2">
      <c r="G105" s="34">
        <f>'Silver (Cleaned)'!G104</f>
        <v>45483.044171506357</v>
      </c>
      <c r="H105" s="27">
        <f>'Silver (Cleaned)'!Q104</f>
        <v>1265</v>
      </c>
      <c r="I105" s="11" t="str">
        <f t="shared" si="0"/>
        <v>2024-07</v>
      </c>
      <c r="J105" s="11" t="str">
        <f t="shared" si="1"/>
        <v>1900-01</v>
      </c>
      <c r="K105" s="11"/>
      <c r="L105" s="11"/>
      <c r="M105" s="36"/>
    </row>
    <row r="106" spans="7:13" ht="15.75" customHeight="1" x14ac:dyDescent="0.2">
      <c r="G106" s="34">
        <f>'Silver (Cleaned)'!G105</f>
        <v>45482.495330269216</v>
      </c>
      <c r="H106" s="27">
        <f>'Silver (Cleaned)'!Q105</f>
        <v>1199</v>
      </c>
      <c r="I106" s="11" t="str">
        <f t="shared" si="0"/>
        <v>2024-07</v>
      </c>
      <c r="J106" s="11" t="str">
        <f t="shared" si="1"/>
        <v>1900-01</v>
      </c>
      <c r="K106" s="11"/>
      <c r="L106" s="11"/>
      <c r="M106" s="36"/>
    </row>
    <row r="107" spans="7:13" ht="15.75" customHeight="1" x14ac:dyDescent="0.2">
      <c r="G107" s="34">
        <f>'Silver (Cleaned)'!G106</f>
        <v>45481.91385793659</v>
      </c>
      <c r="H107" s="27">
        <f>'Silver (Cleaned)'!Q106</f>
        <v>1318</v>
      </c>
      <c r="I107" s="11" t="str">
        <f t="shared" si="0"/>
        <v>2024-07</v>
      </c>
      <c r="J107" s="11" t="str">
        <f t="shared" si="1"/>
        <v>1900-01</v>
      </c>
      <c r="K107" s="11"/>
      <c r="L107" s="11"/>
      <c r="M107" s="36"/>
    </row>
    <row r="108" spans="7:13" ht="15.75" customHeight="1" x14ac:dyDescent="0.2">
      <c r="G108" s="34">
        <f>'Silver (Cleaned)'!G107</f>
        <v>45481.326870963683</v>
      </c>
      <c r="H108" s="27">
        <f>'Silver (Cleaned)'!Q107</f>
        <v>1432</v>
      </c>
      <c r="I108" s="11" t="str">
        <f t="shared" si="0"/>
        <v>2024-07</v>
      </c>
      <c r="J108" s="11" t="str">
        <f t="shared" si="1"/>
        <v>1900-01</v>
      </c>
      <c r="K108" s="11"/>
      <c r="L108" s="11"/>
      <c r="M108" s="36"/>
    </row>
    <row r="109" spans="7:13" ht="15.75" customHeight="1" x14ac:dyDescent="0.2">
      <c r="G109" s="34">
        <f>'Silver (Cleaned)'!G108</f>
        <v>45478.97769468811</v>
      </c>
      <c r="H109" s="27">
        <f>'Silver (Cleaned)'!Q108</f>
        <v>1393</v>
      </c>
      <c r="I109" s="11" t="str">
        <f t="shared" si="0"/>
        <v>2024-07</v>
      </c>
      <c r="J109" s="11" t="str">
        <f t="shared" si="1"/>
        <v>1900-01</v>
      </c>
      <c r="K109" s="11"/>
      <c r="L109" s="11"/>
      <c r="M109" s="36"/>
    </row>
    <row r="110" spans="7:13" ht="15.75" customHeight="1" x14ac:dyDescent="0.2">
      <c r="G110" s="34">
        <f>'Silver (Cleaned)'!G109</f>
        <v>45478.392889626404</v>
      </c>
      <c r="H110" s="27">
        <f>'Silver (Cleaned)'!Q109</f>
        <v>1473</v>
      </c>
      <c r="I110" s="11" t="str">
        <f t="shared" si="0"/>
        <v>2024-07</v>
      </c>
      <c r="J110" s="11" t="str">
        <f t="shared" si="1"/>
        <v>1900-01</v>
      </c>
      <c r="K110" s="11"/>
      <c r="L110" s="11"/>
      <c r="M110" s="36"/>
    </row>
    <row r="111" spans="7:13" ht="15.75" customHeight="1" x14ac:dyDescent="0.2">
      <c r="G111" s="34">
        <f>'Silver (Cleaned)'!G110</f>
        <v>45477.78567573856</v>
      </c>
      <c r="H111" s="27">
        <f>'Silver (Cleaned)'!Q110</f>
        <v>1344</v>
      </c>
      <c r="I111" s="11" t="str">
        <f t="shared" si="0"/>
        <v>2024-07</v>
      </c>
      <c r="J111" s="11" t="str">
        <f t="shared" si="1"/>
        <v>1900-01</v>
      </c>
      <c r="K111" s="11"/>
      <c r="L111" s="11"/>
      <c r="M111" s="36"/>
    </row>
    <row r="112" spans="7:13" ht="15.75" customHeight="1" x14ac:dyDescent="0.2">
      <c r="G112" s="34">
        <f>'Silver (Cleaned)'!G111</f>
        <v>45477.22172249954</v>
      </c>
      <c r="H112" s="27">
        <f>'Silver (Cleaned)'!Q111</f>
        <v>1373</v>
      </c>
      <c r="I112" s="11" t="str">
        <f t="shared" si="0"/>
        <v>2024-07</v>
      </c>
      <c r="J112" s="11" t="str">
        <f t="shared" si="1"/>
        <v>1900-01</v>
      </c>
      <c r="K112" s="11"/>
      <c r="L112" s="11"/>
      <c r="M112" s="36"/>
    </row>
    <row r="113" spans="7:13" ht="15.75" customHeight="1" x14ac:dyDescent="0.2">
      <c r="G113" s="34">
        <f>'Silver (Cleaned)'!G112</f>
        <v>45476.611613081055</v>
      </c>
      <c r="H113" s="27">
        <f>'Silver (Cleaned)'!Q112</f>
        <v>1306</v>
      </c>
      <c r="I113" s="11" t="str">
        <f t="shared" si="0"/>
        <v>2024-07</v>
      </c>
      <c r="J113" s="11" t="str">
        <f t="shared" si="1"/>
        <v>1900-01</v>
      </c>
      <c r="K113" s="11"/>
      <c r="L113" s="11"/>
      <c r="M113" s="36"/>
    </row>
    <row r="114" spans="7:13" ht="15.75" customHeight="1" x14ac:dyDescent="0.2">
      <c r="G114" s="34">
        <f>'Silver (Cleaned)'!G113</f>
        <v>45476.003772141667</v>
      </c>
      <c r="H114" s="27">
        <f>'Silver (Cleaned)'!Q113</f>
        <v>1425</v>
      </c>
      <c r="I114" s="11" t="str">
        <f t="shared" si="0"/>
        <v>2024-07</v>
      </c>
      <c r="J114" s="11" t="str">
        <f t="shared" si="1"/>
        <v>1900-01</v>
      </c>
      <c r="K114" s="11"/>
      <c r="L114" s="11"/>
      <c r="M114" s="36"/>
    </row>
    <row r="115" spans="7:13" ht="15.75" customHeight="1" x14ac:dyDescent="0.2">
      <c r="G115" s="34">
        <f>'Silver (Cleaned)'!G114</f>
        <v>45475.401664694007</v>
      </c>
      <c r="H115" s="27">
        <f>'Silver (Cleaned)'!Q114</f>
        <v>1200</v>
      </c>
      <c r="I115" s="11" t="str">
        <f t="shared" si="0"/>
        <v>2024-07</v>
      </c>
      <c r="J115" s="11" t="str">
        <f t="shared" si="1"/>
        <v>1900-01</v>
      </c>
      <c r="K115" s="11"/>
      <c r="L115" s="11"/>
      <c r="M115" s="36"/>
    </row>
    <row r="116" spans="7:13" ht="15.75" customHeight="1" x14ac:dyDescent="0.2">
      <c r="G116" s="34">
        <f>'Silver (Cleaned)'!G115</f>
        <v>45474.822094362447</v>
      </c>
      <c r="H116" s="27">
        <f>'Silver (Cleaned)'!Q115</f>
        <v>1202</v>
      </c>
      <c r="I116" s="11" t="str">
        <f t="shared" si="0"/>
        <v>2024-07</v>
      </c>
      <c r="J116" s="11" t="str">
        <f t="shared" si="1"/>
        <v>1900-01</v>
      </c>
      <c r="K116" s="11"/>
      <c r="L116" s="11"/>
      <c r="M116" s="36"/>
    </row>
    <row r="117" spans="7:13" ht="15.75" customHeight="1" x14ac:dyDescent="0.2">
      <c r="G117" s="34">
        <f>'Silver (Cleaned)'!G116</f>
        <v>45474.291480079264</v>
      </c>
      <c r="H117" s="27">
        <f>'Silver (Cleaned)'!Q116</f>
        <v>1442</v>
      </c>
      <c r="I117" s="11" t="str">
        <f t="shared" si="0"/>
        <v>2024-07</v>
      </c>
      <c r="J117" s="11" t="str">
        <f t="shared" si="1"/>
        <v>1900-01</v>
      </c>
      <c r="K117" s="11"/>
      <c r="L117" s="11"/>
      <c r="M117" s="36"/>
    </row>
    <row r="118" spans="7:13" ht="15.75" customHeight="1" x14ac:dyDescent="0.2">
      <c r="G118" s="34">
        <f>'Silver (Cleaned)'!G117</f>
        <v>45471.924606188775</v>
      </c>
      <c r="H118" s="27">
        <f>'Silver (Cleaned)'!Q117</f>
        <v>1493</v>
      </c>
      <c r="I118" s="11" t="str">
        <f t="shared" si="0"/>
        <v>2024-06</v>
      </c>
      <c r="J118" s="11" t="str">
        <f t="shared" si="1"/>
        <v>1900-01</v>
      </c>
      <c r="K118" s="11"/>
      <c r="L118" s="11"/>
      <c r="M118" s="36"/>
    </row>
    <row r="119" spans="7:13" ht="15.75" customHeight="1" x14ac:dyDescent="0.2">
      <c r="G119" s="34">
        <f>'Silver (Cleaned)'!G118</f>
        <v>45471.321091620295</v>
      </c>
      <c r="H119" s="27">
        <f>'Silver (Cleaned)'!Q118</f>
        <v>1285</v>
      </c>
      <c r="I119" s="11" t="str">
        <f t="shared" si="0"/>
        <v>2024-06</v>
      </c>
      <c r="J119" s="11" t="str">
        <f t="shared" si="1"/>
        <v>1900-01</v>
      </c>
      <c r="K119" s="11"/>
      <c r="L119" s="11"/>
      <c r="M119" s="36"/>
    </row>
    <row r="120" spans="7:13" ht="15.75" customHeight="1" x14ac:dyDescent="0.2">
      <c r="G120" s="34">
        <f>'Silver (Cleaned)'!G119</f>
        <v>45470.786642061372</v>
      </c>
      <c r="H120" s="27">
        <f>'Silver (Cleaned)'!Q119</f>
        <v>1434</v>
      </c>
      <c r="I120" s="11" t="str">
        <f t="shared" si="0"/>
        <v>2024-06</v>
      </c>
      <c r="J120" s="11" t="str">
        <f t="shared" si="1"/>
        <v>1900-01</v>
      </c>
      <c r="K120" s="11"/>
      <c r="L120" s="11"/>
      <c r="M120" s="36"/>
    </row>
    <row r="121" spans="7:13" ht="15.75" customHeight="1" x14ac:dyDescent="0.2">
      <c r="G121" s="34">
        <f>'Silver (Cleaned)'!G120</f>
        <v>45470.245598458416</v>
      </c>
      <c r="H121" s="27">
        <f>'Silver (Cleaned)'!Q120</f>
        <v>1562</v>
      </c>
      <c r="I121" s="11" t="str">
        <f t="shared" si="0"/>
        <v>2024-06</v>
      </c>
      <c r="J121" s="11" t="str">
        <f t="shared" si="1"/>
        <v>1900-01</v>
      </c>
      <c r="K121" s="11"/>
      <c r="L121" s="11"/>
      <c r="M121" s="36"/>
    </row>
    <row r="122" spans="7:13" ht="15.75" customHeight="1" x14ac:dyDescent="0.2">
      <c r="G122" s="34">
        <f>'Silver (Cleaned)'!G121</f>
        <v>45469.635426928973</v>
      </c>
      <c r="H122" s="27">
        <f>'Silver (Cleaned)'!Q121</f>
        <v>1431</v>
      </c>
      <c r="I122" s="11" t="str">
        <f t="shared" si="0"/>
        <v>2024-06</v>
      </c>
      <c r="J122" s="11" t="str">
        <f t="shared" si="1"/>
        <v>1900-01</v>
      </c>
      <c r="K122" s="11"/>
      <c r="L122" s="11"/>
      <c r="M122" s="36"/>
    </row>
    <row r="123" spans="7:13" ht="15.75" customHeight="1" x14ac:dyDescent="0.2">
      <c r="G123" s="34">
        <f>'Silver (Cleaned)'!G122</f>
        <v>45469.038663355313</v>
      </c>
      <c r="H123" s="27">
        <f>'Silver (Cleaned)'!Q122</f>
        <v>1419</v>
      </c>
      <c r="I123" s="11" t="str">
        <f t="shared" si="0"/>
        <v>2024-06</v>
      </c>
      <c r="J123" s="11" t="str">
        <f t="shared" si="1"/>
        <v>1900-01</v>
      </c>
      <c r="K123" s="11"/>
      <c r="L123" s="11"/>
      <c r="M123" s="36"/>
    </row>
    <row r="124" spans="7:13" ht="15.75" customHeight="1" x14ac:dyDescent="0.2">
      <c r="G124" s="34">
        <f>'Silver (Cleaned)'!G123</f>
        <v>45468.436584336974</v>
      </c>
      <c r="H124" s="27">
        <f>'Silver (Cleaned)'!Q123</f>
        <v>1553</v>
      </c>
      <c r="I124" s="11" t="str">
        <f t="shared" si="0"/>
        <v>2024-06</v>
      </c>
      <c r="J124" s="11" t="str">
        <f t="shared" si="1"/>
        <v>1900-01</v>
      </c>
      <c r="K124" s="11"/>
      <c r="L124" s="11"/>
      <c r="M124" s="36"/>
    </row>
    <row r="125" spans="7:13" ht="15.75" customHeight="1" x14ac:dyDescent="0.2">
      <c r="G125" s="34">
        <f>'Silver (Cleaned)'!G124</f>
        <v>45467.893728384857</v>
      </c>
      <c r="H125" s="27">
        <f>'Silver (Cleaned)'!Q124</f>
        <v>1484</v>
      </c>
      <c r="I125" s="11" t="str">
        <f t="shared" si="0"/>
        <v>2024-06</v>
      </c>
      <c r="J125" s="11" t="str">
        <f t="shared" si="1"/>
        <v>1900-01</v>
      </c>
      <c r="K125" s="11"/>
      <c r="L125" s="11"/>
      <c r="M125" s="36"/>
    </row>
    <row r="126" spans="7:13" ht="15.75" customHeight="1" x14ac:dyDescent="0.2">
      <c r="G126" s="34">
        <f>'Silver (Cleaned)'!G125</f>
        <v>45467.326663083135</v>
      </c>
      <c r="H126" s="27">
        <f>'Silver (Cleaned)'!Q125</f>
        <v>1308</v>
      </c>
      <c r="I126" s="11" t="str">
        <f t="shared" si="0"/>
        <v>2024-06</v>
      </c>
      <c r="J126" s="11" t="str">
        <f t="shared" si="1"/>
        <v>1900-01</v>
      </c>
      <c r="K126" s="11"/>
      <c r="L126" s="11"/>
      <c r="M126" s="36"/>
    </row>
    <row r="127" spans="7:13" ht="15.75" customHeight="1" x14ac:dyDescent="0.2">
      <c r="G127" s="34">
        <f>'Silver (Cleaned)'!G126</f>
        <v>45464.461262590106</v>
      </c>
      <c r="H127" s="27">
        <f>'Silver (Cleaned)'!Q126</f>
        <v>1331</v>
      </c>
      <c r="I127" s="11" t="str">
        <f t="shared" si="0"/>
        <v>2024-06</v>
      </c>
      <c r="J127" s="11" t="str">
        <f t="shared" si="1"/>
        <v>1900-01</v>
      </c>
      <c r="K127" s="11"/>
      <c r="L127" s="11"/>
      <c r="M127" s="36"/>
    </row>
    <row r="128" spans="7:13" ht="15.75" customHeight="1" x14ac:dyDescent="0.2">
      <c r="G128" s="34">
        <f>'Silver (Cleaned)'!G127</f>
        <v>45463.865617297852</v>
      </c>
      <c r="H128" s="27">
        <f>'Silver (Cleaned)'!Q127</f>
        <v>1529</v>
      </c>
      <c r="I128" s="11" t="str">
        <f t="shared" si="0"/>
        <v>2024-06</v>
      </c>
      <c r="J128" s="11" t="str">
        <f t="shared" si="1"/>
        <v>1900-01</v>
      </c>
      <c r="K128" s="11"/>
      <c r="L128" s="11"/>
      <c r="M128" s="36"/>
    </row>
    <row r="129" spans="7:13" ht="15.75" customHeight="1" x14ac:dyDescent="0.2">
      <c r="G129" s="34">
        <f>'Silver (Cleaned)'!G128</f>
        <v>45463.301474494183</v>
      </c>
      <c r="H129" s="27">
        <f>'Silver (Cleaned)'!Q128</f>
        <v>1386</v>
      </c>
      <c r="I129" s="11" t="str">
        <f t="shared" si="0"/>
        <v>2024-06</v>
      </c>
      <c r="J129" s="11" t="str">
        <f t="shared" si="1"/>
        <v>1900-01</v>
      </c>
      <c r="K129" s="11"/>
      <c r="L129" s="11"/>
      <c r="M129" s="36"/>
    </row>
    <row r="130" spans="7:13" ht="15.75" customHeight="1" x14ac:dyDescent="0.2">
      <c r="G130" s="34">
        <f>'Silver (Cleaned)'!G129</f>
        <v>45462.754023887297</v>
      </c>
      <c r="H130" s="27">
        <f>'Silver (Cleaned)'!Q129</f>
        <v>1434</v>
      </c>
      <c r="I130" s="11" t="str">
        <f t="shared" si="0"/>
        <v>2024-06</v>
      </c>
      <c r="J130" s="11" t="str">
        <f t="shared" si="1"/>
        <v>1900-01</v>
      </c>
      <c r="K130" s="11"/>
      <c r="L130" s="11"/>
      <c r="M130" s="36"/>
    </row>
    <row r="131" spans="7:13" ht="15.75" customHeight="1" x14ac:dyDescent="0.2">
      <c r="G131" s="34">
        <f>'Silver (Cleaned)'!G130</f>
        <v>45462.178066162851</v>
      </c>
      <c r="H131" s="27">
        <f>'Silver (Cleaned)'!Q130</f>
        <v>1582</v>
      </c>
      <c r="I131" s="11" t="str">
        <f t="shared" si="0"/>
        <v>2024-06</v>
      </c>
      <c r="J131" s="11" t="str">
        <f t="shared" si="1"/>
        <v>1900-01</v>
      </c>
      <c r="K131" s="11"/>
      <c r="L131" s="11"/>
      <c r="M131" s="36"/>
    </row>
    <row r="132" spans="7:13" ht="15.75" customHeight="1" x14ac:dyDescent="0.2">
      <c r="G132" s="34">
        <f>'Silver (Cleaned)'!G131</f>
        <v>45461.609414265004</v>
      </c>
      <c r="H132" s="27">
        <f>'Silver (Cleaned)'!Q131</f>
        <v>1673</v>
      </c>
      <c r="I132" s="11" t="str">
        <f t="shared" si="0"/>
        <v>2024-06</v>
      </c>
      <c r="J132" s="11" t="str">
        <f t="shared" si="1"/>
        <v>1900-01</v>
      </c>
      <c r="K132" s="11"/>
      <c r="L132" s="11"/>
      <c r="M132" s="36"/>
    </row>
    <row r="133" spans="7:13" ht="15.75" customHeight="1" x14ac:dyDescent="0.2">
      <c r="G133" s="34">
        <f>'Silver (Cleaned)'!G132</f>
        <v>45461.060935417328</v>
      </c>
      <c r="H133" s="27">
        <f>'Silver (Cleaned)'!Q132</f>
        <v>1439</v>
      </c>
      <c r="I133" s="11" t="str">
        <f t="shared" si="0"/>
        <v>2024-06</v>
      </c>
      <c r="J133" s="11" t="str">
        <f t="shared" si="1"/>
        <v>1900-01</v>
      </c>
      <c r="K133" s="11"/>
      <c r="L133" s="11"/>
      <c r="M133" s="36"/>
    </row>
    <row r="134" spans="7:13" ht="15.75" customHeight="1" x14ac:dyDescent="0.2">
      <c r="G134" s="34">
        <f>'Silver (Cleaned)'!G133</f>
        <v>45460.512972166165</v>
      </c>
      <c r="H134" s="27">
        <f>'Silver (Cleaned)'!Q133</f>
        <v>1536</v>
      </c>
      <c r="I134" s="11" t="str">
        <f t="shared" si="0"/>
        <v>2024-06</v>
      </c>
      <c r="J134" s="11" t="str">
        <f t="shared" si="1"/>
        <v>1900-01</v>
      </c>
      <c r="K134" s="11"/>
      <c r="L134" s="11"/>
      <c r="M134" s="36"/>
    </row>
    <row r="135" spans="7:13" ht="15.75" customHeight="1" x14ac:dyDescent="0.2">
      <c r="G135" s="34">
        <f>'Silver (Cleaned)'!G134</f>
        <v>45457.681297054194</v>
      </c>
      <c r="H135" s="27">
        <f>'Silver (Cleaned)'!Q134</f>
        <v>1380</v>
      </c>
      <c r="I135" s="11" t="str">
        <f t="shared" si="0"/>
        <v>2024-06</v>
      </c>
      <c r="J135" s="11" t="str">
        <f t="shared" si="1"/>
        <v>1900-01</v>
      </c>
      <c r="K135" s="11"/>
      <c r="L135" s="11"/>
      <c r="M135" s="36"/>
    </row>
    <row r="136" spans="7:13" ht="15.75" customHeight="1" x14ac:dyDescent="0.2">
      <c r="G136" s="34">
        <f>'Silver (Cleaned)'!G135</f>
        <v>45457.076777676426</v>
      </c>
      <c r="H136" s="27">
        <f>'Silver (Cleaned)'!Q135</f>
        <v>1443</v>
      </c>
      <c r="I136" s="11" t="str">
        <f t="shared" si="0"/>
        <v>2024-06</v>
      </c>
      <c r="J136" s="11" t="str">
        <f t="shared" si="1"/>
        <v>1900-01</v>
      </c>
      <c r="K136" s="11"/>
      <c r="L136" s="11"/>
      <c r="M136" s="36"/>
    </row>
    <row r="137" spans="7:13" ht="15.75" customHeight="1" x14ac:dyDescent="0.2">
      <c r="G137" s="34">
        <f>'Silver (Cleaned)'!G136</f>
        <v>45456.524622757788</v>
      </c>
      <c r="H137" s="27">
        <f>'Silver (Cleaned)'!Q136</f>
        <v>1560</v>
      </c>
      <c r="I137" s="11" t="str">
        <f t="shared" si="0"/>
        <v>2024-06</v>
      </c>
      <c r="J137" s="11" t="str">
        <f t="shared" si="1"/>
        <v>1900-01</v>
      </c>
      <c r="K137" s="11"/>
      <c r="L137" s="11"/>
      <c r="M137" s="36"/>
    </row>
    <row r="138" spans="7:13" ht="15.75" customHeight="1" x14ac:dyDescent="0.2">
      <c r="G138" s="34">
        <f>'Silver (Cleaned)'!G137</f>
        <v>45455.920542480584</v>
      </c>
      <c r="H138" s="27">
        <f>'Silver (Cleaned)'!Q137</f>
        <v>1598</v>
      </c>
      <c r="I138" s="11" t="str">
        <f t="shared" si="0"/>
        <v>2024-06</v>
      </c>
      <c r="J138" s="11" t="str">
        <f t="shared" si="1"/>
        <v>1900-01</v>
      </c>
      <c r="K138" s="11"/>
      <c r="L138" s="11"/>
      <c r="M138" s="36"/>
    </row>
    <row r="139" spans="7:13" ht="15.75" customHeight="1" x14ac:dyDescent="0.2">
      <c r="G139" s="34">
        <f>'Silver (Cleaned)'!G138</f>
        <v>45455.341829900935</v>
      </c>
      <c r="H139" s="27">
        <f>'Silver (Cleaned)'!Q138</f>
        <v>1657</v>
      </c>
      <c r="I139" s="11" t="str">
        <f t="shared" si="0"/>
        <v>2024-06</v>
      </c>
      <c r="J139" s="11" t="str">
        <f t="shared" si="1"/>
        <v>1900-01</v>
      </c>
      <c r="K139" s="11"/>
      <c r="L139" s="11"/>
      <c r="M139" s="36"/>
    </row>
    <row r="140" spans="7:13" ht="15.75" customHeight="1" x14ac:dyDescent="0.2">
      <c r="G140" s="34">
        <f>'Silver (Cleaned)'!G139</f>
        <v>45454.812902525213</v>
      </c>
      <c r="H140" s="27">
        <f>'Silver (Cleaned)'!Q139</f>
        <v>1552</v>
      </c>
      <c r="I140" s="11" t="str">
        <f t="shared" si="0"/>
        <v>2024-06</v>
      </c>
      <c r="J140" s="11" t="str">
        <f t="shared" si="1"/>
        <v>1900-01</v>
      </c>
      <c r="K140" s="11"/>
      <c r="L140" s="11"/>
      <c r="M140" s="36"/>
    </row>
    <row r="141" spans="7:13" ht="15.75" customHeight="1" x14ac:dyDescent="0.2">
      <c r="G141" s="34">
        <f>'Silver (Cleaned)'!G140</f>
        <v>45454.282165564786</v>
      </c>
      <c r="H141" s="27">
        <f>'Silver (Cleaned)'!Q140</f>
        <v>1742</v>
      </c>
      <c r="I141" s="11" t="str">
        <f t="shared" si="0"/>
        <v>2024-06</v>
      </c>
      <c r="J141" s="11" t="str">
        <f t="shared" si="1"/>
        <v>1900-01</v>
      </c>
      <c r="K141" s="11"/>
      <c r="L141" s="11"/>
      <c r="M141" s="36"/>
    </row>
    <row r="142" spans="7:13" ht="15.75" customHeight="1" x14ac:dyDescent="0.2">
      <c r="G142" s="34">
        <f>'Silver (Cleaned)'!G141</f>
        <v>45453.690766957407</v>
      </c>
      <c r="H142" s="27">
        <f>'Silver (Cleaned)'!Q141</f>
        <v>1713</v>
      </c>
      <c r="I142" s="11" t="str">
        <f t="shared" si="0"/>
        <v>2024-06</v>
      </c>
      <c r="J142" s="11" t="str">
        <f t="shared" si="1"/>
        <v>1900-01</v>
      </c>
      <c r="K142" s="11"/>
      <c r="L142" s="11"/>
      <c r="M142" s="36"/>
    </row>
    <row r="143" spans="7:13" ht="15.75" customHeight="1" x14ac:dyDescent="0.2">
      <c r="G143" s="34">
        <f>'Silver (Cleaned)'!G142</f>
        <v>45453.087573360906</v>
      </c>
      <c r="H143" s="27">
        <f>'Silver (Cleaned)'!Q142</f>
        <v>1507</v>
      </c>
      <c r="I143" s="11" t="str">
        <f t="shared" si="0"/>
        <v>2024-06</v>
      </c>
      <c r="J143" s="11" t="str">
        <f t="shared" si="1"/>
        <v>1900-01</v>
      </c>
      <c r="K143" s="11"/>
      <c r="L143" s="11"/>
      <c r="M143" s="36"/>
    </row>
    <row r="144" spans="7:13" ht="15.75" customHeight="1" x14ac:dyDescent="0.2">
      <c r="G144" s="34">
        <f>'Silver (Cleaned)'!G143</f>
        <v>45450.823536010976</v>
      </c>
      <c r="H144" s="27">
        <f>'Silver (Cleaned)'!Q143</f>
        <v>1762</v>
      </c>
      <c r="I144" s="11" t="str">
        <f t="shared" si="0"/>
        <v>2024-06</v>
      </c>
      <c r="J144" s="11" t="str">
        <f t="shared" si="1"/>
        <v>1900-01</v>
      </c>
      <c r="K144" s="11"/>
      <c r="L144" s="11"/>
      <c r="M144" s="36"/>
    </row>
    <row r="145" spans="7:13" ht="15.75" customHeight="1" x14ac:dyDescent="0.2">
      <c r="G145" s="34">
        <f>'Silver (Cleaned)'!G144</f>
        <v>45450.260154913973</v>
      </c>
      <c r="H145" s="27">
        <f>'Silver (Cleaned)'!Q144</f>
        <v>1493</v>
      </c>
      <c r="I145" s="11" t="str">
        <f t="shared" si="0"/>
        <v>2024-06</v>
      </c>
      <c r="J145" s="11" t="str">
        <f t="shared" si="1"/>
        <v>1900-01</v>
      </c>
      <c r="K145" s="11"/>
      <c r="L145" s="11"/>
      <c r="M145" s="36"/>
    </row>
    <row r="146" spans="7:13" ht="15.75" customHeight="1" x14ac:dyDescent="0.2">
      <c r="G146" s="34">
        <f>'Silver (Cleaned)'!G145</f>
        <v>45449.717901752578</v>
      </c>
      <c r="H146" s="27">
        <f>'Silver (Cleaned)'!Q145</f>
        <v>1579</v>
      </c>
      <c r="I146" s="11" t="str">
        <f t="shared" si="0"/>
        <v>2024-06</v>
      </c>
      <c r="J146" s="11" t="str">
        <f t="shared" si="1"/>
        <v>1900-01</v>
      </c>
      <c r="K146" s="11"/>
      <c r="L146" s="11"/>
      <c r="M146" s="36"/>
    </row>
    <row r="147" spans="7:13" ht="15.75" customHeight="1" x14ac:dyDescent="0.2">
      <c r="G147" s="34">
        <f>'Silver (Cleaned)'!G146</f>
        <v>45449.165033630299</v>
      </c>
      <c r="H147" s="27">
        <f>'Silver (Cleaned)'!Q146</f>
        <v>1668</v>
      </c>
      <c r="I147" s="11" t="str">
        <f t="shared" si="0"/>
        <v>2024-06</v>
      </c>
      <c r="J147" s="11" t="str">
        <f t="shared" si="1"/>
        <v>1900-01</v>
      </c>
      <c r="K147" s="11"/>
      <c r="L147" s="11"/>
      <c r="M147" s="36"/>
    </row>
    <row r="148" spans="7:13" ht="15.75" customHeight="1" x14ac:dyDescent="0.2">
      <c r="G148" s="34">
        <f>'Silver (Cleaned)'!G147</f>
        <v>45448.559816073845</v>
      </c>
      <c r="H148" s="27">
        <f>'Silver (Cleaned)'!Q147</f>
        <v>1482</v>
      </c>
      <c r="I148" s="11" t="str">
        <f t="shared" si="0"/>
        <v>2024-06</v>
      </c>
      <c r="J148" s="11" t="str">
        <f t="shared" si="1"/>
        <v>1900-01</v>
      </c>
      <c r="K148" s="11"/>
      <c r="L148" s="11"/>
      <c r="M148" s="36"/>
    </row>
    <row r="149" spans="7:13" ht="15.75" customHeight="1" x14ac:dyDescent="0.2">
      <c r="G149" s="34">
        <f>'Silver (Cleaned)'!G148</f>
        <v>45448.008557293258</v>
      </c>
      <c r="H149" s="27">
        <f>'Silver (Cleaned)'!Q148</f>
        <v>1733</v>
      </c>
      <c r="I149" s="11" t="str">
        <f t="shared" si="0"/>
        <v>2024-06</v>
      </c>
      <c r="J149" s="11" t="str">
        <f t="shared" si="1"/>
        <v>1900-01</v>
      </c>
      <c r="K149" s="11"/>
      <c r="L149" s="11"/>
      <c r="M149" s="36"/>
    </row>
    <row r="150" spans="7:13" ht="15.75" customHeight="1" x14ac:dyDescent="0.2">
      <c r="G150" s="34">
        <f>'Silver (Cleaned)'!G149</f>
        <v>45447.473282417355</v>
      </c>
      <c r="H150" s="27">
        <f>'Silver (Cleaned)'!Q149</f>
        <v>1707</v>
      </c>
      <c r="I150" s="11" t="str">
        <f t="shared" si="0"/>
        <v>2024-06</v>
      </c>
      <c r="J150" s="11" t="str">
        <f t="shared" si="1"/>
        <v>1900-01</v>
      </c>
      <c r="K150" s="11"/>
      <c r="L150" s="11"/>
      <c r="M150" s="36"/>
    </row>
    <row r="151" spans="7:13" ht="15.75" customHeight="1" x14ac:dyDescent="0.2">
      <c r="G151" s="34">
        <f>'Silver (Cleaned)'!G150</f>
        <v>45446.94094258939</v>
      </c>
      <c r="H151" s="27">
        <f>'Silver (Cleaned)'!Q150</f>
        <v>1403</v>
      </c>
      <c r="I151" s="11" t="str">
        <f t="shared" si="0"/>
        <v>2024-06</v>
      </c>
      <c r="J151" s="11" t="str">
        <f t="shared" si="1"/>
        <v>1900-01</v>
      </c>
      <c r="K151" s="11"/>
      <c r="L151" s="11"/>
      <c r="M151" s="36"/>
    </row>
    <row r="152" spans="7:13" ht="15.75" customHeight="1" x14ac:dyDescent="0.2">
      <c r="G152" s="34">
        <f>'Silver (Cleaned)'!G151</f>
        <v>45446.379124059022</v>
      </c>
      <c r="H152" s="27">
        <f>'Silver (Cleaned)'!Q151</f>
        <v>1577</v>
      </c>
      <c r="I152" s="11" t="str">
        <f t="shared" si="0"/>
        <v>2024-06</v>
      </c>
      <c r="J152" s="11" t="str">
        <f t="shared" si="1"/>
        <v>1900-01</v>
      </c>
      <c r="K152" s="11"/>
      <c r="L152" s="11"/>
      <c r="M152" s="36"/>
    </row>
    <row r="153" spans="7:13" ht="15.75" customHeight="1" x14ac:dyDescent="0.2">
      <c r="G153" s="34">
        <f>'Silver (Cleaned)'!G152</f>
        <v>45443.585480671121</v>
      </c>
      <c r="H153" s="27">
        <f>'Silver (Cleaned)'!Q152</f>
        <v>1440</v>
      </c>
      <c r="I153" s="11" t="str">
        <f t="shared" si="0"/>
        <v>2024-05</v>
      </c>
      <c r="J153" s="11" t="str">
        <f t="shared" si="1"/>
        <v>1900-01</v>
      </c>
      <c r="K153" s="11"/>
      <c r="L153" s="11"/>
      <c r="M153" s="36"/>
    </row>
    <row r="154" spans="7:13" ht="15.75" customHeight="1" x14ac:dyDescent="0.2">
      <c r="G154" s="34">
        <f>'Silver (Cleaned)'!G153</f>
        <v>45443.035655795888</v>
      </c>
      <c r="H154" s="27">
        <f>'Silver (Cleaned)'!Q153</f>
        <v>1701</v>
      </c>
      <c r="I154" s="11" t="str">
        <f t="shared" si="0"/>
        <v>2024-05</v>
      </c>
      <c r="J154" s="11" t="str">
        <f t="shared" si="1"/>
        <v>1900-01</v>
      </c>
      <c r="K154" s="11"/>
      <c r="L154" s="11"/>
      <c r="M154" s="36"/>
    </row>
    <row r="155" spans="7:13" ht="15.75" customHeight="1" x14ac:dyDescent="0.2">
      <c r="G155" s="34">
        <f>'Silver (Cleaned)'!G154</f>
        <v>45442.455516611953</v>
      </c>
      <c r="H155" s="27">
        <f>'Silver (Cleaned)'!Q154</f>
        <v>1615</v>
      </c>
      <c r="I155" s="11" t="str">
        <f t="shared" si="0"/>
        <v>2024-05</v>
      </c>
      <c r="J155" s="11" t="str">
        <f t="shared" si="1"/>
        <v>1900-01</v>
      </c>
      <c r="K155" s="11"/>
      <c r="L155" s="11"/>
      <c r="M155" s="36"/>
    </row>
    <row r="156" spans="7:13" ht="15.75" customHeight="1" x14ac:dyDescent="0.2">
      <c r="G156" s="34">
        <f>'Silver (Cleaned)'!G155</f>
        <v>45441.920462394446</v>
      </c>
      <c r="H156" s="27">
        <f>'Silver (Cleaned)'!Q155</f>
        <v>1520</v>
      </c>
      <c r="I156" s="11" t="str">
        <f t="shared" si="0"/>
        <v>2024-05</v>
      </c>
      <c r="J156" s="11" t="str">
        <f t="shared" si="1"/>
        <v>1900-01</v>
      </c>
      <c r="K156" s="11"/>
      <c r="L156" s="11"/>
      <c r="M156" s="36"/>
    </row>
    <row r="157" spans="7:13" ht="15.75" customHeight="1" x14ac:dyDescent="0.2">
      <c r="G157" s="34">
        <f>'Silver (Cleaned)'!G156</f>
        <v>45441.321563071295</v>
      </c>
      <c r="H157" s="27">
        <f>'Silver (Cleaned)'!Q156</f>
        <v>1652</v>
      </c>
      <c r="I157" s="11" t="str">
        <f t="shared" si="0"/>
        <v>2024-05</v>
      </c>
      <c r="J157" s="11" t="str">
        <f t="shared" si="1"/>
        <v>1900-01</v>
      </c>
      <c r="K157" s="11"/>
      <c r="L157" s="11"/>
      <c r="M157" s="36"/>
    </row>
    <row r="158" spans="7:13" ht="15.75" customHeight="1" x14ac:dyDescent="0.2">
      <c r="G158" s="34">
        <f>'Silver (Cleaned)'!G157</f>
        <v>45440.747528603308</v>
      </c>
      <c r="H158" s="27">
        <f>'Silver (Cleaned)'!Q157</f>
        <v>1566</v>
      </c>
      <c r="I158" s="11" t="str">
        <f t="shared" si="0"/>
        <v>2024-05</v>
      </c>
      <c r="J158" s="11" t="str">
        <f t="shared" si="1"/>
        <v>1900-01</v>
      </c>
      <c r="K158" s="11"/>
      <c r="L158" s="11"/>
      <c r="M158" s="36"/>
    </row>
    <row r="159" spans="7:13" ht="15.75" customHeight="1" x14ac:dyDescent="0.2">
      <c r="G159" s="34">
        <f>'Silver (Cleaned)'!G158</f>
        <v>45440.189783878821</v>
      </c>
      <c r="H159" s="27">
        <f>'Silver (Cleaned)'!Q158</f>
        <v>1630</v>
      </c>
      <c r="I159" s="11" t="str">
        <f t="shared" si="0"/>
        <v>2024-05</v>
      </c>
      <c r="J159" s="11" t="str">
        <f t="shared" si="1"/>
        <v>1900-01</v>
      </c>
      <c r="K159" s="11"/>
      <c r="L159" s="11"/>
      <c r="M159" s="36"/>
    </row>
    <row r="160" spans="7:13" ht="15.75" customHeight="1" x14ac:dyDescent="0.2">
      <c r="G160" s="34">
        <f>'Silver (Cleaned)'!G159</f>
        <v>45439.632755294675</v>
      </c>
      <c r="H160" s="27">
        <f>'Silver (Cleaned)'!Q159</f>
        <v>1428</v>
      </c>
      <c r="I160" s="11" t="str">
        <f t="shared" si="0"/>
        <v>2024-05</v>
      </c>
      <c r="J160" s="11" t="str">
        <f t="shared" si="1"/>
        <v>1900-01</v>
      </c>
      <c r="K160" s="11"/>
      <c r="L160" s="11"/>
      <c r="M160" s="36"/>
    </row>
    <row r="161" spans="7:13" ht="15.75" customHeight="1" x14ac:dyDescent="0.2">
      <c r="G161" s="34">
        <f>'Silver (Cleaned)'!G160</f>
        <v>45439.060697189481</v>
      </c>
      <c r="H161" s="27">
        <f>'Silver (Cleaned)'!Q160</f>
        <v>1496</v>
      </c>
      <c r="I161" s="11" t="str">
        <f t="shared" si="0"/>
        <v>2024-05</v>
      </c>
      <c r="J161" s="11" t="str">
        <f t="shared" si="1"/>
        <v>1900-01</v>
      </c>
      <c r="K161" s="11"/>
      <c r="L161" s="11"/>
      <c r="M161" s="36"/>
    </row>
    <row r="162" spans="7:13" ht="15.75" customHeight="1" x14ac:dyDescent="0.2">
      <c r="G162" s="34">
        <f>'Silver (Cleaned)'!G161</f>
        <v>45436.741835424524</v>
      </c>
      <c r="H162" s="27">
        <f>'Silver (Cleaned)'!Q161</f>
        <v>1469</v>
      </c>
      <c r="I162" s="11" t="str">
        <f t="shared" si="0"/>
        <v>2024-05</v>
      </c>
      <c r="J162" s="11" t="str">
        <f t="shared" si="1"/>
        <v>1900-01</v>
      </c>
      <c r="K162" s="11"/>
      <c r="L162" s="11"/>
      <c r="M162" s="36"/>
    </row>
    <row r="163" spans="7:13" ht="15.75" customHeight="1" x14ac:dyDescent="0.2">
      <c r="G163" s="34">
        <f>'Silver (Cleaned)'!G162</f>
        <v>45436.150003836046</v>
      </c>
      <c r="H163" s="27">
        <f>'Silver (Cleaned)'!Q162</f>
        <v>1468</v>
      </c>
      <c r="I163" s="11" t="str">
        <f t="shared" si="0"/>
        <v>2024-05</v>
      </c>
      <c r="J163" s="11" t="str">
        <f t="shared" si="1"/>
        <v>1900-01</v>
      </c>
      <c r="K163" s="11"/>
      <c r="L163" s="11"/>
      <c r="M163" s="36"/>
    </row>
    <row r="164" spans="7:13" ht="15.75" customHeight="1" x14ac:dyDescent="0.2">
      <c r="G164" s="34">
        <f>'Silver (Cleaned)'!G163</f>
        <v>45435.540380883875</v>
      </c>
      <c r="H164" s="27">
        <f>'Silver (Cleaned)'!Q163</f>
        <v>1412</v>
      </c>
      <c r="I164" s="11" t="str">
        <f t="shared" si="0"/>
        <v>2024-05</v>
      </c>
      <c r="J164" s="11" t="str">
        <f t="shared" si="1"/>
        <v>1900-01</v>
      </c>
      <c r="K164" s="11"/>
      <c r="L164" s="11"/>
      <c r="M164" s="36"/>
    </row>
    <row r="165" spans="7:13" ht="15.75" customHeight="1" x14ac:dyDescent="0.2">
      <c r="G165" s="34">
        <f>'Silver (Cleaned)'!G164</f>
        <v>45434.99830296138</v>
      </c>
      <c r="H165" s="27">
        <f>'Silver (Cleaned)'!Q164</f>
        <v>1570</v>
      </c>
      <c r="I165" s="11" t="str">
        <f t="shared" si="0"/>
        <v>2024-05</v>
      </c>
      <c r="J165" s="11" t="str">
        <f t="shared" si="1"/>
        <v>1900-01</v>
      </c>
      <c r="K165" s="11"/>
      <c r="L165" s="11"/>
      <c r="M165" s="36"/>
    </row>
    <row r="166" spans="7:13" ht="15.75" customHeight="1" x14ac:dyDescent="0.2">
      <c r="G166" s="34">
        <f>'Silver (Cleaned)'!G165</f>
        <v>45434.419530351668</v>
      </c>
      <c r="H166" s="27">
        <f>'Silver (Cleaned)'!Q165</f>
        <v>1501</v>
      </c>
      <c r="I166" s="11" t="str">
        <f t="shared" si="0"/>
        <v>2024-05</v>
      </c>
      <c r="J166" s="11" t="str">
        <f t="shared" si="1"/>
        <v>1900-01</v>
      </c>
      <c r="K166" s="11"/>
      <c r="L166" s="11"/>
      <c r="M166" s="36"/>
    </row>
    <row r="167" spans="7:13" ht="15.75" customHeight="1" x14ac:dyDescent="0.2">
      <c r="G167" s="34">
        <f>'Silver (Cleaned)'!G166</f>
        <v>45433.8819311712</v>
      </c>
      <c r="H167" s="27">
        <f>'Silver (Cleaned)'!Q166</f>
        <v>1705</v>
      </c>
      <c r="I167" s="11" t="str">
        <f t="shared" si="0"/>
        <v>2024-05</v>
      </c>
      <c r="J167" s="11" t="str">
        <f t="shared" si="1"/>
        <v>1900-01</v>
      </c>
      <c r="K167" s="11"/>
      <c r="L167" s="11"/>
      <c r="M167" s="36"/>
    </row>
    <row r="168" spans="7:13" ht="15.75" customHeight="1" x14ac:dyDescent="0.2">
      <c r="G168" s="34">
        <f>'Silver (Cleaned)'!G167</f>
        <v>45433.330316416082</v>
      </c>
      <c r="H168" s="27">
        <f>'Silver (Cleaned)'!Q167</f>
        <v>1434</v>
      </c>
      <c r="I168" s="11" t="str">
        <f t="shared" si="0"/>
        <v>2024-05</v>
      </c>
      <c r="J168" s="11" t="str">
        <f t="shared" si="1"/>
        <v>1900-01</v>
      </c>
      <c r="K168" s="11"/>
      <c r="L168" s="11"/>
      <c r="M168" s="36"/>
    </row>
    <row r="169" spans="7:13" ht="15.75" customHeight="1" x14ac:dyDescent="0.2">
      <c r="G169" s="34">
        <f>'Silver (Cleaned)'!G168</f>
        <v>45432.77574269742</v>
      </c>
      <c r="H169" s="27">
        <f>'Silver (Cleaned)'!Q168</f>
        <v>1573</v>
      </c>
      <c r="I169" s="11" t="str">
        <f t="shared" si="0"/>
        <v>2024-05</v>
      </c>
      <c r="J169" s="11" t="str">
        <f t="shared" si="1"/>
        <v>1900-01</v>
      </c>
      <c r="K169" s="11"/>
      <c r="L169" s="11"/>
      <c r="M169" s="36"/>
    </row>
    <row r="170" spans="7:13" ht="15.75" customHeight="1" x14ac:dyDescent="0.2">
      <c r="G170" s="34">
        <f>'Silver (Cleaned)'!G169</f>
        <v>45432.244556751131</v>
      </c>
      <c r="H170" s="27">
        <f>'Silver (Cleaned)'!Q169</f>
        <v>1536</v>
      </c>
      <c r="I170" s="11" t="str">
        <f t="shared" si="0"/>
        <v>2024-05</v>
      </c>
      <c r="J170" s="11" t="str">
        <f t="shared" si="1"/>
        <v>1900-01</v>
      </c>
      <c r="K170" s="11"/>
      <c r="L170" s="11"/>
      <c r="M170" s="36"/>
    </row>
    <row r="171" spans="7:13" ht="15.75" customHeight="1" x14ac:dyDescent="0.2">
      <c r="G171" s="34">
        <f>'Silver (Cleaned)'!G170</f>
        <v>45429.976560090035</v>
      </c>
      <c r="H171" s="27">
        <f>'Silver (Cleaned)'!Q170</f>
        <v>1659</v>
      </c>
      <c r="I171" s="11" t="str">
        <f t="shared" si="0"/>
        <v>2024-05</v>
      </c>
      <c r="J171" s="11" t="str">
        <f t="shared" si="1"/>
        <v>1900-01</v>
      </c>
      <c r="K171" s="11"/>
      <c r="L171" s="11"/>
      <c r="M171" s="36"/>
    </row>
    <row r="172" spans="7:13" ht="15.75" customHeight="1" x14ac:dyDescent="0.2">
      <c r="G172" s="34">
        <f>'Silver (Cleaned)'!G171</f>
        <v>45429.40333527347</v>
      </c>
      <c r="H172" s="27">
        <f>'Silver (Cleaned)'!Q171</f>
        <v>1774</v>
      </c>
      <c r="I172" s="11" t="str">
        <f t="shared" si="0"/>
        <v>2024-05</v>
      </c>
      <c r="J172" s="11" t="str">
        <f t="shared" si="1"/>
        <v>1900-01</v>
      </c>
      <c r="K172" s="11"/>
      <c r="L172" s="11"/>
      <c r="M172" s="36"/>
    </row>
    <row r="173" spans="7:13" ht="15.75" customHeight="1" x14ac:dyDescent="0.2">
      <c r="G173" s="34">
        <f>'Silver (Cleaned)'!G172</f>
        <v>45428.857872687171</v>
      </c>
      <c r="H173" s="27">
        <f>'Silver (Cleaned)'!Q172</f>
        <v>1587</v>
      </c>
      <c r="I173" s="11" t="str">
        <f t="shared" si="0"/>
        <v>2024-05</v>
      </c>
      <c r="J173" s="11" t="str">
        <f t="shared" si="1"/>
        <v>1900-01</v>
      </c>
      <c r="K173" s="11"/>
      <c r="L173" s="11"/>
      <c r="M173" s="36"/>
    </row>
    <row r="174" spans="7:13" ht="15.75" customHeight="1" x14ac:dyDescent="0.2">
      <c r="G174" s="34">
        <f>'Silver (Cleaned)'!G173</f>
        <v>45428.282080065052</v>
      </c>
      <c r="H174" s="27">
        <f>'Silver (Cleaned)'!Q173</f>
        <v>1471</v>
      </c>
      <c r="I174" s="11" t="str">
        <f t="shared" si="0"/>
        <v>2024-05</v>
      </c>
      <c r="J174" s="11" t="str">
        <f t="shared" si="1"/>
        <v>1900-01</v>
      </c>
      <c r="K174" s="11"/>
      <c r="L174" s="11"/>
      <c r="M174" s="36"/>
    </row>
    <row r="175" spans="7:13" ht="15.75" customHeight="1" x14ac:dyDescent="0.2">
      <c r="G175" s="34">
        <f>'Silver (Cleaned)'!G174</f>
        <v>45427.72033518448</v>
      </c>
      <c r="H175" s="27">
        <f>'Silver (Cleaned)'!Q174</f>
        <v>1573</v>
      </c>
      <c r="I175" s="11" t="str">
        <f t="shared" si="0"/>
        <v>2024-05</v>
      </c>
      <c r="J175" s="11" t="str">
        <f t="shared" si="1"/>
        <v>1900-01</v>
      </c>
      <c r="K175" s="11"/>
      <c r="L175" s="11"/>
      <c r="M175" s="36"/>
    </row>
    <row r="176" spans="7:13" ht="15.75" customHeight="1" x14ac:dyDescent="0.2">
      <c r="G176" s="34">
        <f>'Silver (Cleaned)'!G175</f>
        <v>45427.172728905956</v>
      </c>
      <c r="H176" s="27">
        <f>'Silver (Cleaned)'!Q175</f>
        <v>1467</v>
      </c>
      <c r="I176" s="11" t="str">
        <f t="shared" si="0"/>
        <v>2024-05</v>
      </c>
      <c r="J176" s="11" t="str">
        <f t="shared" si="1"/>
        <v>1900-01</v>
      </c>
      <c r="K176" s="11"/>
      <c r="L176" s="11"/>
      <c r="M176" s="36"/>
    </row>
    <row r="177" spans="7:13" ht="15.75" customHeight="1" x14ac:dyDescent="0.2">
      <c r="G177" s="34">
        <f>'Silver (Cleaned)'!G176</f>
        <v>45426.622945650561</v>
      </c>
      <c r="H177" s="27">
        <f>'Silver (Cleaned)'!Q176</f>
        <v>1741</v>
      </c>
      <c r="I177" s="11" t="str">
        <f t="shared" si="0"/>
        <v>2024-05</v>
      </c>
      <c r="J177" s="11" t="str">
        <f t="shared" si="1"/>
        <v>1900-01</v>
      </c>
      <c r="K177" s="11"/>
      <c r="L177" s="11"/>
      <c r="M177" s="36"/>
    </row>
    <row r="178" spans="7:13" ht="15.75" customHeight="1" x14ac:dyDescent="0.2">
      <c r="G178" s="34">
        <f>'Silver (Cleaned)'!G177</f>
        <v>45426.037751775875</v>
      </c>
      <c r="H178" s="27">
        <f>'Silver (Cleaned)'!Q177</f>
        <v>1708</v>
      </c>
      <c r="I178" s="11" t="str">
        <f t="shared" si="0"/>
        <v>2024-05</v>
      </c>
      <c r="J178" s="11" t="str">
        <f t="shared" si="1"/>
        <v>1900-01</v>
      </c>
      <c r="K178" s="11"/>
      <c r="L178" s="11"/>
      <c r="M178" s="36"/>
    </row>
    <row r="179" spans="7:13" ht="15.75" customHeight="1" x14ac:dyDescent="0.2">
      <c r="G179" s="34">
        <f>'Silver (Cleaned)'!G178</f>
        <v>45425.501067290796</v>
      </c>
      <c r="H179" s="27">
        <f>'Silver (Cleaned)'!Q178</f>
        <v>1462</v>
      </c>
      <c r="I179" s="11" t="str">
        <f t="shared" si="0"/>
        <v>2024-05</v>
      </c>
      <c r="J179" s="11" t="str">
        <f t="shared" si="1"/>
        <v>1900-01</v>
      </c>
      <c r="K179" s="11"/>
      <c r="L179" s="11"/>
      <c r="M179" s="36"/>
    </row>
    <row r="180" spans="7:13" ht="15.75" customHeight="1" x14ac:dyDescent="0.2">
      <c r="G180" s="34">
        <f>'Silver (Cleaned)'!G179</f>
        <v>45422.632499335421</v>
      </c>
      <c r="H180" s="27">
        <f>'Silver (Cleaned)'!Q179</f>
        <v>1683</v>
      </c>
      <c r="I180" s="11" t="str">
        <f t="shared" si="0"/>
        <v>2024-05</v>
      </c>
      <c r="J180" s="11" t="str">
        <f t="shared" si="1"/>
        <v>1900-01</v>
      </c>
      <c r="K180" s="11"/>
      <c r="L180" s="11"/>
      <c r="M180" s="36"/>
    </row>
    <row r="181" spans="7:13" ht="15.75" customHeight="1" x14ac:dyDescent="0.2">
      <c r="G181" s="34">
        <f>'Silver (Cleaned)'!G180</f>
        <v>45422.085117620787</v>
      </c>
      <c r="H181" s="27">
        <f>'Silver (Cleaned)'!Q180</f>
        <v>1654</v>
      </c>
      <c r="I181" s="11" t="str">
        <f t="shared" si="0"/>
        <v>2024-05</v>
      </c>
      <c r="J181" s="11" t="str">
        <f t="shared" si="1"/>
        <v>1900-01</v>
      </c>
      <c r="K181" s="11"/>
      <c r="L181" s="11"/>
      <c r="M181" s="36"/>
    </row>
    <row r="182" spans="7:13" ht="15.75" customHeight="1" x14ac:dyDescent="0.2">
      <c r="G182" s="34">
        <f>'Silver (Cleaned)'!G181</f>
        <v>45421.493419515966</v>
      </c>
      <c r="H182" s="27">
        <f>'Silver (Cleaned)'!Q181</f>
        <v>1579</v>
      </c>
      <c r="I182" s="11" t="str">
        <f t="shared" si="0"/>
        <v>2024-05</v>
      </c>
      <c r="J182" s="11" t="str">
        <f t="shared" si="1"/>
        <v>1900-01</v>
      </c>
      <c r="K182" s="11"/>
      <c r="L182" s="11"/>
      <c r="M182" s="36"/>
    </row>
    <row r="183" spans="7:13" ht="15.75" customHeight="1" x14ac:dyDescent="0.2">
      <c r="G183" s="34">
        <f>'Silver (Cleaned)'!G182</f>
        <v>45420.91009823254</v>
      </c>
      <c r="H183" s="27">
        <f>'Silver (Cleaned)'!Q182</f>
        <v>1519</v>
      </c>
      <c r="I183" s="11" t="str">
        <f t="shared" si="0"/>
        <v>2024-05</v>
      </c>
      <c r="J183" s="11" t="str">
        <f t="shared" si="1"/>
        <v>1900-01</v>
      </c>
      <c r="K183" s="11"/>
      <c r="L183" s="11"/>
      <c r="M183" s="36"/>
    </row>
    <row r="184" spans="7:13" ht="15.75" customHeight="1" x14ac:dyDescent="0.2">
      <c r="G184" s="34">
        <f>'Silver (Cleaned)'!G183</f>
        <v>45420.352646347957</v>
      </c>
      <c r="H184" s="27">
        <f>'Silver (Cleaned)'!Q183</f>
        <v>1487</v>
      </c>
      <c r="I184" s="11" t="str">
        <f t="shared" si="0"/>
        <v>2024-05</v>
      </c>
      <c r="J184" s="11" t="str">
        <f t="shared" si="1"/>
        <v>1900-01</v>
      </c>
      <c r="K184" s="11"/>
      <c r="L184" s="11"/>
      <c r="M184" s="36"/>
    </row>
    <row r="185" spans="7:13" ht="15.75" customHeight="1" x14ac:dyDescent="0.2">
      <c r="G185" s="34">
        <f>'Silver (Cleaned)'!G184</f>
        <v>45419.823891464468</v>
      </c>
      <c r="H185" s="27">
        <f>'Silver (Cleaned)'!Q184</f>
        <v>1711</v>
      </c>
      <c r="I185" s="11" t="str">
        <f t="shared" si="0"/>
        <v>2024-05</v>
      </c>
      <c r="J185" s="11" t="str">
        <f t="shared" si="1"/>
        <v>1900-01</v>
      </c>
      <c r="K185" s="11"/>
      <c r="L185" s="11"/>
      <c r="M185" s="36"/>
    </row>
    <row r="186" spans="7:13" ht="15.75" customHeight="1" x14ac:dyDescent="0.2">
      <c r="G186" s="34">
        <f>'Silver (Cleaned)'!G185</f>
        <v>45419.217566892432</v>
      </c>
      <c r="H186" s="27">
        <f>'Silver (Cleaned)'!Q185</f>
        <v>1391</v>
      </c>
      <c r="I186" s="11" t="str">
        <f t="shared" si="0"/>
        <v>2024-05</v>
      </c>
      <c r="J186" s="11" t="str">
        <f t="shared" si="1"/>
        <v>1900-01</v>
      </c>
      <c r="K186" s="11"/>
      <c r="L186" s="11"/>
      <c r="M186" s="36"/>
    </row>
    <row r="187" spans="7:13" ht="15.75" customHeight="1" x14ac:dyDescent="0.2">
      <c r="G187" s="34">
        <f>'Silver (Cleaned)'!G186</f>
        <v>45418.626821829945</v>
      </c>
      <c r="H187" s="27">
        <f>'Silver (Cleaned)'!Q186</f>
        <v>1422</v>
      </c>
      <c r="I187" s="11" t="str">
        <f t="shared" si="0"/>
        <v>2024-05</v>
      </c>
      <c r="J187" s="11" t="str">
        <f t="shared" si="1"/>
        <v>1900-01</v>
      </c>
      <c r="K187" s="11"/>
      <c r="L187" s="11"/>
      <c r="M187" s="36"/>
    </row>
    <row r="188" spans="7:13" ht="15.75" customHeight="1" x14ac:dyDescent="0.2">
      <c r="G188" s="34">
        <f>'Silver (Cleaned)'!G187</f>
        <v>45418.068210714133</v>
      </c>
      <c r="H188" s="27">
        <f>'Silver (Cleaned)'!Q187</f>
        <v>1385</v>
      </c>
      <c r="I188" s="11" t="str">
        <f t="shared" si="0"/>
        <v>2024-05</v>
      </c>
      <c r="J188" s="11" t="str">
        <f t="shared" si="1"/>
        <v>1900-01</v>
      </c>
      <c r="K188" s="11"/>
      <c r="L188" s="11"/>
      <c r="M188" s="36"/>
    </row>
    <row r="189" spans="7:13" ht="15.75" customHeight="1" x14ac:dyDescent="0.2">
      <c r="G189" s="34">
        <f>'Silver (Cleaned)'!G188</f>
        <v>45415.762758398712</v>
      </c>
      <c r="H189" s="27">
        <f>'Silver (Cleaned)'!Q188</f>
        <v>1540</v>
      </c>
      <c r="I189" s="11" t="str">
        <f t="shared" si="0"/>
        <v>2024-05</v>
      </c>
      <c r="J189" s="11" t="str">
        <f t="shared" si="1"/>
        <v>1900-01</v>
      </c>
      <c r="K189" s="11"/>
      <c r="L189" s="11"/>
      <c r="M189" s="36"/>
    </row>
    <row r="190" spans="7:13" ht="15.75" customHeight="1" x14ac:dyDescent="0.2">
      <c r="G190" s="34">
        <f>'Silver (Cleaned)'!G189</f>
        <v>45415.189035612071</v>
      </c>
      <c r="H190" s="27">
        <f>'Silver (Cleaned)'!Q189</f>
        <v>1648</v>
      </c>
      <c r="I190" s="11" t="str">
        <f t="shared" si="0"/>
        <v>2024-05</v>
      </c>
      <c r="J190" s="11" t="str">
        <f t="shared" si="1"/>
        <v>1900-01</v>
      </c>
      <c r="K190" s="11"/>
      <c r="L190" s="11"/>
      <c r="M190" s="36"/>
    </row>
    <row r="191" spans="7:13" ht="15.75" customHeight="1" x14ac:dyDescent="0.2">
      <c r="G191" s="34">
        <f>'Silver (Cleaned)'!G190</f>
        <v>45414.602121580938</v>
      </c>
      <c r="H191" s="27">
        <f>'Silver (Cleaned)'!Q190</f>
        <v>1689</v>
      </c>
      <c r="I191" s="11" t="str">
        <f t="shared" si="0"/>
        <v>2024-05</v>
      </c>
      <c r="J191" s="11" t="str">
        <f t="shared" si="1"/>
        <v>1900-01</v>
      </c>
      <c r="K191" s="11"/>
      <c r="L191" s="11"/>
      <c r="M191" s="36"/>
    </row>
    <row r="192" spans="7:13" ht="15.75" customHeight="1" x14ac:dyDescent="0.2">
      <c r="G192" s="34">
        <f>'Silver (Cleaned)'!G191</f>
        <v>45414.057971464499</v>
      </c>
      <c r="H192" s="27">
        <f>'Silver (Cleaned)'!Q191</f>
        <v>1565</v>
      </c>
      <c r="I192" s="11" t="str">
        <f t="shared" si="0"/>
        <v>2024-05</v>
      </c>
      <c r="J192" s="11" t="str">
        <f t="shared" si="1"/>
        <v>1900-01</v>
      </c>
      <c r="K192" s="11"/>
      <c r="L192" s="11"/>
      <c r="M192" s="36"/>
    </row>
    <row r="193" spans="7:13" ht="15.75" customHeight="1" x14ac:dyDescent="0.2">
      <c r="G193" s="34">
        <f>'Silver (Cleaned)'!G192</f>
        <v>45413.458251435062</v>
      </c>
      <c r="H193" s="27">
        <f>'Silver (Cleaned)'!Q192</f>
        <v>1675</v>
      </c>
      <c r="I193" s="11" t="str">
        <f t="shared" si="0"/>
        <v>2024-05</v>
      </c>
      <c r="J193" s="11" t="str">
        <f t="shared" si="1"/>
        <v>1900-01</v>
      </c>
      <c r="K193" s="11"/>
      <c r="L193" s="11"/>
      <c r="M193" s="36"/>
    </row>
    <row r="194" spans="7:13" ht="15.75" customHeight="1" x14ac:dyDescent="0.2">
      <c r="G194" s="34">
        <f>'Silver (Cleaned)'!G193</f>
        <v>45412.872193327501</v>
      </c>
      <c r="H194" s="27">
        <f>'Silver (Cleaned)'!Q193</f>
        <v>1328</v>
      </c>
      <c r="I194" s="11" t="str">
        <f t="shared" si="0"/>
        <v>2024-04</v>
      </c>
      <c r="J194" s="11" t="str">
        <f t="shared" si="1"/>
        <v>1900-01</v>
      </c>
      <c r="K194" s="11"/>
      <c r="L194" s="11"/>
      <c r="M194" s="36"/>
    </row>
    <row r="195" spans="7:13" ht="15.75" customHeight="1" x14ac:dyDescent="0.2">
      <c r="G195" s="34">
        <f>'Silver (Cleaned)'!G194</f>
        <v>45412.336190970716</v>
      </c>
      <c r="H195" s="27">
        <f>'Silver (Cleaned)'!Q194</f>
        <v>1625</v>
      </c>
      <c r="I195" s="11" t="str">
        <f t="shared" si="0"/>
        <v>2024-04</v>
      </c>
      <c r="J195" s="11" t="str">
        <f t="shared" si="1"/>
        <v>1900-01</v>
      </c>
      <c r="K195" s="11"/>
      <c r="L195" s="11"/>
      <c r="M195" s="36"/>
    </row>
    <row r="196" spans="7:13" ht="15.75" customHeight="1" x14ac:dyDescent="0.2">
      <c r="G196" s="34">
        <f>'Silver (Cleaned)'!G195</f>
        <v>45411.805227847057</v>
      </c>
      <c r="H196" s="27">
        <f>'Silver (Cleaned)'!Q195</f>
        <v>1524</v>
      </c>
      <c r="I196" s="11" t="str">
        <f t="shared" si="0"/>
        <v>2024-04</v>
      </c>
      <c r="J196" s="11" t="str">
        <f t="shared" si="1"/>
        <v>1900-01</v>
      </c>
      <c r="K196" s="11"/>
      <c r="L196" s="11"/>
      <c r="M196" s="36"/>
    </row>
    <row r="197" spans="7:13" ht="15.75" customHeight="1" x14ac:dyDescent="0.2">
      <c r="G197" s="34">
        <f>'Silver (Cleaned)'!G196</f>
        <v>45411.245862514872</v>
      </c>
      <c r="H197" s="27">
        <f>'Silver (Cleaned)'!Q196</f>
        <v>1558</v>
      </c>
      <c r="I197" s="11" t="str">
        <f t="shared" si="0"/>
        <v>2024-04</v>
      </c>
      <c r="J197" s="11" t="str">
        <f t="shared" si="1"/>
        <v>1900-01</v>
      </c>
      <c r="K197" s="11"/>
      <c r="L197" s="11"/>
      <c r="M197" s="36"/>
    </row>
    <row r="198" spans="7:13" ht="15.75" customHeight="1" x14ac:dyDescent="0.2">
      <c r="G198" s="34">
        <f>'Silver (Cleaned)'!G197</f>
        <v>45408.958855962752</v>
      </c>
      <c r="H198" s="27">
        <f>'Silver (Cleaned)'!Q197</f>
        <v>1314</v>
      </c>
      <c r="I198" s="11" t="str">
        <f t="shared" si="0"/>
        <v>2024-04</v>
      </c>
      <c r="J198" s="11" t="str">
        <f t="shared" si="1"/>
        <v>1900-01</v>
      </c>
      <c r="K198" s="11"/>
      <c r="L198" s="11"/>
      <c r="M198" s="36"/>
    </row>
    <row r="199" spans="7:13" ht="15.75" customHeight="1" x14ac:dyDescent="0.2">
      <c r="G199" s="34">
        <f>'Silver (Cleaned)'!G198</f>
        <v>45408.406398985266</v>
      </c>
      <c r="H199" s="27">
        <f>'Silver (Cleaned)'!Q198</f>
        <v>1470</v>
      </c>
      <c r="I199" s="11" t="str">
        <f t="shared" si="0"/>
        <v>2024-04</v>
      </c>
      <c r="J199" s="11" t="str">
        <f t="shared" si="1"/>
        <v>1900-01</v>
      </c>
      <c r="K199" s="11"/>
      <c r="L199" s="11"/>
      <c r="M199" s="36"/>
    </row>
    <row r="200" spans="7:13" ht="15.75" customHeight="1" x14ac:dyDescent="0.2">
      <c r="G200" s="34">
        <f>'Silver (Cleaned)'!G199</f>
        <v>45407.833147076286</v>
      </c>
      <c r="H200" s="27">
        <f>'Silver (Cleaned)'!Q199</f>
        <v>1600</v>
      </c>
      <c r="I200" s="11" t="str">
        <f t="shared" si="0"/>
        <v>2024-04</v>
      </c>
      <c r="J200" s="11" t="str">
        <f t="shared" si="1"/>
        <v>1900-01</v>
      </c>
      <c r="K200" s="11"/>
      <c r="L200" s="11"/>
      <c r="M200" s="36"/>
    </row>
    <row r="201" spans="7:13" ht="15.75" customHeight="1" x14ac:dyDescent="0.2">
      <c r="G201" s="34">
        <f>'Silver (Cleaned)'!G200</f>
        <v>45407.295838953774</v>
      </c>
      <c r="H201" s="27">
        <f>'Silver (Cleaned)'!Q200</f>
        <v>1369</v>
      </c>
      <c r="I201" s="11" t="str">
        <f t="shared" si="0"/>
        <v>2024-04</v>
      </c>
      <c r="J201" s="11" t="str">
        <f t="shared" si="1"/>
        <v>1900-01</v>
      </c>
      <c r="K201" s="11"/>
      <c r="L201" s="11"/>
      <c r="M201" s="36"/>
    </row>
    <row r="202" spans="7:13" ht="15.75" customHeight="1" x14ac:dyDescent="0.2">
      <c r="G202" s="34">
        <f>'Silver (Cleaned)'!G201</f>
        <v>45406.725129438521</v>
      </c>
      <c r="H202" s="27">
        <f>'Silver (Cleaned)'!Q201</f>
        <v>1534</v>
      </c>
      <c r="I202" s="11" t="str">
        <f t="shared" si="0"/>
        <v>2024-04</v>
      </c>
      <c r="J202" s="11" t="str">
        <f t="shared" si="1"/>
        <v>1900-01</v>
      </c>
      <c r="K202" s="11"/>
      <c r="L202" s="11"/>
      <c r="M202" s="36"/>
    </row>
    <row r="203" spans="7:13" ht="15.75" customHeight="1" x14ac:dyDescent="0.2">
      <c r="G203" s="34">
        <f>'Silver (Cleaned)'!G202</f>
        <v>45406.111623481964</v>
      </c>
      <c r="H203" s="27">
        <f>'Silver (Cleaned)'!Q202</f>
        <v>1441</v>
      </c>
      <c r="I203" s="11" t="str">
        <f t="shared" si="0"/>
        <v>2024-04</v>
      </c>
      <c r="J203" s="11" t="str">
        <f t="shared" si="1"/>
        <v>1900-01</v>
      </c>
      <c r="K203" s="11"/>
      <c r="L203" s="11"/>
      <c r="M203" s="36"/>
    </row>
    <row r="204" spans="7:13" ht="15.75" customHeight="1" x14ac:dyDescent="0.2">
      <c r="G204" s="34">
        <f>'Silver (Cleaned)'!G203</f>
        <v>45405.505482810768</v>
      </c>
      <c r="H204" s="27">
        <f>'Silver (Cleaned)'!Q203</f>
        <v>1615</v>
      </c>
      <c r="I204" s="11" t="str">
        <f t="shared" si="0"/>
        <v>2024-04</v>
      </c>
      <c r="J204" s="11" t="str">
        <f t="shared" si="1"/>
        <v>1900-01</v>
      </c>
      <c r="K204" s="11"/>
      <c r="L204" s="11"/>
      <c r="M204" s="36"/>
    </row>
    <row r="205" spans="7:13" ht="15.75" customHeight="1" x14ac:dyDescent="0.2">
      <c r="G205" s="34">
        <f>'Silver (Cleaned)'!G204</f>
        <v>45404.965523852319</v>
      </c>
      <c r="H205" s="27">
        <f>'Silver (Cleaned)'!Q204</f>
        <v>1485</v>
      </c>
      <c r="I205" s="11" t="str">
        <f t="shared" si="0"/>
        <v>2024-04</v>
      </c>
      <c r="J205" s="11" t="str">
        <f t="shared" si="1"/>
        <v>1900-01</v>
      </c>
      <c r="K205" s="11"/>
      <c r="L205" s="11"/>
      <c r="M205" s="36"/>
    </row>
    <row r="206" spans="7:13" ht="15.75" customHeight="1" x14ac:dyDescent="0.2">
      <c r="G206" s="34">
        <f>'Silver (Cleaned)'!G205</f>
        <v>45404.411897662736</v>
      </c>
      <c r="H206" s="27">
        <f>'Silver (Cleaned)'!Q205</f>
        <v>1292</v>
      </c>
      <c r="I206" s="11" t="str">
        <f t="shared" si="0"/>
        <v>2024-04</v>
      </c>
      <c r="J206" s="11" t="str">
        <f t="shared" si="1"/>
        <v>1900-01</v>
      </c>
      <c r="K206" s="11"/>
      <c r="L206" s="11"/>
      <c r="M206" s="36"/>
    </row>
    <row r="207" spans="7:13" ht="15.75" customHeight="1" x14ac:dyDescent="0.2">
      <c r="G207" s="34">
        <f>'Silver (Cleaned)'!G206</f>
        <v>45401.483569366719</v>
      </c>
      <c r="H207" s="27">
        <f>'Silver (Cleaned)'!Q206</f>
        <v>1353</v>
      </c>
      <c r="I207" s="11" t="str">
        <f t="shared" si="0"/>
        <v>2024-04</v>
      </c>
      <c r="J207" s="11" t="str">
        <f t="shared" si="1"/>
        <v>1900-01</v>
      </c>
      <c r="K207" s="11"/>
      <c r="L207" s="11"/>
      <c r="M207" s="36"/>
    </row>
    <row r="208" spans="7:13" ht="15.75" customHeight="1" x14ac:dyDescent="0.2">
      <c r="G208" s="34">
        <f>'Silver (Cleaned)'!G207</f>
        <v>45400.942395662008</v>
      </c>
      <c r="H208" s="27">
        <f>'Silver (Cleaned)'!Q207</f>
        <v>1541</v>
      </c>
      <c r="I208" s="11" t="str">
        <f t="shared" si="0"/>
        <v>2024-04</v>
      </c>
      <c r="J208" s="11" t="str">
        <f t="shared" si="1"/>
        <v>1900-01</v>
      </c>
      <c r="K208" s="11"/>
      <c r="L208" s="11"/>
      <c r="M208" s="36"/>
    </row>
    <row r="209" spans="7:13" ht="15.75" customHeight="1" x14ac:dyDescent="0.2">
      <c r="G209" s="34">
        <f>'Silver (Cleaned)'!G208</f>
        <v>45400.33112369469</v>
      </c>
      <c r="H209" s="27">
        <f>'Silver (Cleaned)'!Q208</f>
        <v>1399</v>
      </c>
      <c r="I209" s="11" t="str">
        <f t="shared" si="0"/>
        <v>2024-04</v>
      </c>
      <c r="J209" s="11" t="str">
        <f t="shared" si="1"/>
        <v>1900-01</v>
      </c>
      <c r="K209" s="11"/>
      <c r="L209" s="11"/>
      <c r="M209" s="36"/>
    </row>
    <row r="210" spans="7:13" ht="15.75" customHeight="1" x14ac:dyDescent="0.2">
      <c r="G210" s="34">
        <f>'Silver (Cleaned)'!G209</f>
        <v>45399.776523798988</v>
      </c>
      <c r="H210" s="27">
        <f>'Silver (Cleaned)'!Q209</f>
        <v>1516</v>
      </c>
      <c r="I210" s="11" t="str">
        <f t="shared" si="0"/>
        <v>2024-04</v>
      </c>
      <c r="J210" s="11" t="str">
        <f t="shared" si="1"/>
        <v>1900-01</v>
      </c>
      <c r="K210" s="11"/>
      <c r="L210" s="11"/>
      <c r="M210" s="36"/>
    </row>
    <row r="211" spans="7:13" ht="15.75" customHeight="1" x14ac:dyDescent="0.2">
      <c r="G211" s="34">
        <f>'Silver (Cleaned)'!G210</f>
        <v>45399.224668568699</v>
      </c>
      <c r="H211" s="27">
        <f>'Silver (Cleaned)'!Q210</f>
        <v>1409</v>
      </c>
      <c r="I211" s="11" t="str">
        <f t="shared" si="0"/>
        <v>2024-04</v>
      </c>
      <c r="J211" s="11" t="str">
        <f t="shared" si="1"/>
        <v>1900-01</v>
      </c>
      <c r="K211" s="11"/>
      <c r="L211" s="11"/>
      <c r="M211" s="36"/>
    </row>
    <row r="212" spans="7:13" ht="15.75" customHeight="1" x14ac:dyDescent="0.2">
      <c r="G212" s="34">
        <f>'Silver (Cleaned)'!G211</f>
        <v>45398.644182386815</v>
      </c>
      <c r="H212" s="27">
        <f>'Silver (Cleaned)'!Q211</f>
        <v>1539</v>
      </c>
      <c r="I212" s="11" t="str">
        <f t="shared" si="0"/>
        <v>2024-04</v>
      </c>
      <c r="J212" s="11" t="str">
        <f t="shared" si="1"/>
        <v>1900-01</v>
      </c>
      <c r="K212" s="11"/>
      <c r="L212" s="11"/>
      <c r="M212" s="36"/>
    </row>
    <row r="213" spans="7:13" ht="15.75" customHeight="1" x14ac:dyDescent="0.2">
      <c r="G213" s="34">
        <f>'Silver (Cleaned)'!G212</f>
        <v>45398.102204206996</v>
      </c>
      <c r="H213" s="27">
        <f>'Silver (Cleaned)'!Q212</f>
        <v>1377</v>
      </c>
      <c r="I213" s="11" t="str">
        <f t="shared" si="0"/>
        <v>2024-04</v>
      </c>
      <c r="J213" s="11" t="str">
        <f t="shared" si="1"/>
        <v>1900-01</v>
      </c>
      <c r="K213" s="11"/>
      <c r="L213" s="11"/>
      <c r="M213" s="36"/>
    </row>
    <row r="214" spans="7:13" ht="15.75" customHeight="1" x14ac:dyDescent="0.2">
      <c r="G214" s="34">
        <f>'Silver (Cleaned)'!G213</f>
        <v>45397.489721785998</v>
      </c>
      <c r="H214" s="27">
        <f>'Silver (Cleaned)'!Q213</f>
        <v>1281</v>
      </c>
      <c r="I214" s="11" t="str">
        <f t="shared" si="0"/>
        <v>2024-04</v>
      </c>
      <c r="J214" s="11" t="str">
        <f t="shared" si="1"/>
        <v>1900-01</v>
      </c>
      <c r="K214" s="11"/>
      <c r="L214" s="11"/>
      <c r="M214" s="36"/>
    </row>
    <row r="215" spans="7:13" ht="15.75" customHeight="1" x14ac:dyDescent="0.2">
      <c r="G215" s="34">
        <f>'Silver (Cleaned)'!G214</f>
        <v>45394.590210433467</v>
      </c>
      <c r="H215" s="27">
        <f>'Silver (Cleaned)'!Q214</f>
        <v>1475</v>
      </c>
      <c r="I215" s="11" t="str">
        <f t="shared" si="0"/>
        <v>2024-04</v>
      </c>
      <c r="J215" s="11" t="str">
        <f t="shared" si="1"/>
        <v>1900-01</v>
      </c>
      <c r="K215" s="11"/>
      <c r="L215" s="11"/>
      <c r="M215" s="36"/>
    </row>
    <row r="216" spans="7:13" ht="15.75" customHeight="1" x14ac:dyDescent="0.2">
      <c r="G216" s="34">
        <f>'Silver (Cleaned)'!G215</f>
        <v>45394.006839184767</v>
      </c>
      <c r="H216" s="27">
        <f>'Silver (Cleaned)'!Q215</f>
        <v>1481</v>
      </c>
      <c r="I216" s="11" t="str">
        <f t="shared" si="0"/>
        <v>2024-04</v>
      </c>
      <c r="J216" s="11" t="str">
        <f t="shared" si="1"/>
        <v>1900-01</v>
      </c>
      <c r="K216" s="11"/>
      <c r="L216" s="11"/>
      <c r="M216" s="36"/>
    </row>
    <row r="217" spans="7:13" ht="15.75" customHeight="1" x14ac:dyDescent="0.2">
      <c r="G217" s="34">
        <f>'Silver (Cleaned)'!G216</f>
        <v>45393.425561532618</v>
      </c>
      <c r="H217" s="27">
        <f>'Silver (Cleaned)'!Q216</f>
        <v>1526</v>
      </c>
      <c r="I217" s="11" t="str">
        <f t="shared" si="0"/>
        <v>2024-04</v>
      </c>
      <c r="J217" s="11" t="str">
        <f t="shared" si="1"/>
        <v>1900-01</v>
      </c>
      <c r="K217" s="11"/>
      <c r="L217" s="11"/>
      <c r="M217" s="36"/>
    </row>
    <row r="218" spans="7:13" ht="15.75" customHeight="1" x14ac:dyDescent="0.2">
      <c r="G218" s="34">
        <f>'Silver (Cleaned)'!G217</f>
        <v>45392.89663167546</v>
      </c>
      <c r="H218" s="27">
        <f>'Silver (Cleaned)'!Q217</f>
        <v>1396</v>
      </c>
      <c r="I218" s="11" t="str">
        <f t="shared" si="0"/>
        <v>2024-04</v>
      </c>
      <c r="J218" s="11" t="str">
        <f t="shared" si="1"/>
        <v>1900-01</v>
      </c>
      <c r="K218" s="11"/>
      <c r="L218" s="11"/>
      <c r="M218" s="36"/>
    </row>
    <row r="219" spans="7:13" ht="15.75" customHeight="1" x14ac:dyDescent="0.2">
      <c r="G219" s="34">
        <f>'Silver (Cleaned)'!G218</f>
        <v>45392.36468484834</v>
      </c>
      <c r="H219" s="27">
        <f>'Silver (Cleaned)'!Q218</f>
        <v>1389</v>
      </c>
      <c r="I219" s="11" t="str">
        <f t="shared" si="0"/>
        <v>2024-04</v>
      </c>
      <c r="J219" s="11" t="str">
        <f t="shared" si="1"/>
        <v>1900-01</v>
      </c>
      <c r="K219" s="11"/>
      <c r="L219" s="11"/>
      <c r="M219" s="36"/>
    </row>
    <row r="220" spans="7:13" ht="15.75" customHeight="1" x14ac:dyDescent="0.2">
      <c r="G220" s="34">
        <f>'Silver (Cleaned)'!G219</f>
        <v>45391.79164742602</v>
      </c>
      <c r="H220" s="27">
        <f>'Silver (Cleaned)'!Q219</f>
        <v>1465</v>
      </c>
      <c r="I220" s="11" t="str">
        <f t="shared" si="0"/>
        <v>2024-04</v>
      </c>
      <c r="J220" s="11" t="str">
        <f t="shared" si="1"/>
        <v>1900-01</v>
      </c>
      <c r="K220" s="11"/>
      <c r="L220" s="11"/>
      <c r="M220" s="36"/>
    </row>
    <row r="221" spans="7:13" ht="15.75" customHeight="1" x14ac:dyDescent="0.2">
      <c r="G221" s="34">
        <f>'Silver (Cleaned)'!G220</f>
        <v>45391.252342308253</v>
      </c>
      <c r="H221" s="27">
        <f>'Silver (Cleaned)'!Q220</f>
        <v>1500</v>
      </c>
      <c r="I221" s="11" t="str">
        <f t="shared" si="0"/>
        <v>2024-04</v>
      </c>
      <c r="J221" s="11" t="str">
        <f t="shared" si="1"/>
        <v>1900-01</v>
      </c>
      <c r="K221" s="11"/>
      <c r="L221" s="11"/>
      <c r="M221" s="36"/>
    </row>
    <row r="222" spans="7:13" ht="15.75" customHeight="1" x14ac:dyDescent="0.2">
      <c r="G222" s="34">
        <f>'Silver (Cleaned)'!G221</f>
        <v>45390.72090698895</v>
      </c>
      <c r="H222" s="27">
        <f>'Silver (Cleaned)'!Q221</f>
        <v>1279</v>
      </c>
      <c r="I222" s="11" t="str">
        <f t="shared" si="0"/>
        <v>2024-04</v>
      </c>
      <c r="J222" s="11" t="str">
        <f t="shared" si="1"/>
        <v>1900-01</v>
      </c>
      <c r="K222" s="11"/>
      <c r="L222" s="11"/>
      <c r="M222" s="36"/>
    </row>
    <row r="223" spans="7:13" ht="15.75" customHeight="1" x14ac:dyDescent="0.2">
      <c r="G223" s="34">
        <f>'Silver (Cleaned)'!G222</f>
        <v>45390.174764900548</v>
      </c>
      <c r="H223" s="27">
        <f>'Silver (Cleaned)'!Q222</f>
        <v>1406</v>
      </c>
      <c r="I223" s="11" t="str">
        <f t="shared" si="0"/>
        <v>2024-04</v>
      </c>
      <c r="J223" s="11" t="str">
        <f t="shared" si="1"/>
        <v>1900-01</v>
      </c>
      <c r="K223" s="11"/>
      <c r="L223" s="11"/>
      <c r="M223" s="36"/>
    </row>
    <row r="224" spans="7:13" ht="15.75" customHeight="1" x14ac:dyDescent="0.2">
      <c r="G224" s="34">
        <f>'Silver (Cleaned)'!G223</f>
        <v>45387.860180715412</v>
      </c>
      <c r="H224" s="27">
        <f>'Silver (Cleaned)'!Q223</f>
        <v>1605</v>
      </c>
      <c r="I224" s="11" t="str">
        <f t="shared" si="0"/>
        <v>2024-04</v>
      </c>
      <c r="J224" s="11" t="str">
        <f t="shared" si="1"/>
        <v>1900-01</v>
      </c>
      <c r="K224" s="11"/>
      <c r="L224" s="11"/>
      <c r="M224" s="36"/>
    </row>
    <row r="225" spans="7:13" ht="15.75" customHeight="1" x14ac:dyDescent="0.2">
      <c r="G225" s="34">
        <f>'Silver (Cleaned)'!G224</f>
        <v>45387.305514984626</v>
      </c>
      <c r="H225" s="27">
        <f>'Silver (Cleaned)'!Q224</f>
        <v>1268</v>
      </c>
      <c r="I225" s="11" t="str">
        <f t="shared" si="0"/>
        <v>2024-04</v>
      </c>
      <c r="J225" s="11" t="str">
        <f t="shared" si="1"/>
        <v>1900-01</v>
      </c>
      <c r="K225" s="11"/>
      <c r="L225" s="11"/>
      <c r="M225" s="36"/>
    </row>
    <row r="226" spans="7:13" ht="15.75" customHeight="1" x14ac:dyDescent="0.2">
      <c r="G226" s="34">
        <f>'Silver (Cleaned)'!G225</f>
        <v>45386.766787161978</v>
      </c>
      <c r="H226" s="27">
        <f>'Silver (Cleaned)'!Q225</f>
        <v>1552</v>
      </c>
      <c r="I226" s="11" t="str">
        <f t="shared" si="0"/>
        <v>2024-04</v>
      </c>
      <c r="J226" s="11" t="str">
        <f t="shared" si="1"/>
        <v>1900-01</v>
      </c>
      <c r="K226" s="11"/>
      <c r="L226" s="11"/>
      <c r="M226" s="36"/>
    </row>
    <row r="227" spans="7:13" ht="15.75" customHeight="1" x14ac:dyDescent="0.2">
      <c r="G227" s="34">
        <f>'Silver (Cleaned)'!G226</f>
        <v>45386.204514655226</v>
      </c>
      <c r="H227" s="27">
        <f>'Silver (Cleaned)'!Q226</f>
        <v>1622</v>
      </c>
      <c r="I227" s="11" t="str">
        <f t="shared" si="0"/>
        <v>2024-04</v>
      </c>
      <c r="J227" s="11" t="str">
        <f t="shared" si="1"/>
        <v>1900-01</v>
      </c>
      <c r="K227" s="11"/>
      <c r="L227" s="11"/>
      <c r="M227" s="36"/>
    </row>
    <row r="228" spans="7:13" ht="15.75" customHeight="1" x14ac:dyDescent="0.2">
      <c r="G228" s="34">
        <f>'Silver (Cleaned)'!G227</f>
        <v>45385.674477635737</v>
      </c>
      <c r="H228" s="27">
        <f>'Silver (Cleaned)'!Q227</f>
        <v>1545</v>
      </c>
      <c r="I228" s="11" t="str">
        <f t="shared" si="0"/>
        <v>2024-04</v>
      </c>
      <c r="J228" s="11" t="str">
        <f t="shared" si="1"/>
        <v>1900-01</v>
      </c>
      <c r="K228" s="11"/>
      <c r="L228" s="11"/>
      <c r="M228" s="36"/>
    </row>
    <row r="229" spans="7:13" ht="15.75" customHeight="1" x14ac:dyDescent="0.2">
      <c r="G229" s="34">
        <f>'Silver (Cleaned)'!G228</f>
        <v>45385.074195006651</v>
      </c>
      <c r="H229" s="27">
        <f>'Silver (Cleaned)'!Q228</f>
        <v>1472</v>
      </c>
      <c r="I229" s="11" t="str">
        <f t="shared" si="0"/>
        <v>2024-04</v>
      </c>
      <c r="J229" s="11" t="str">
        <f t="shared" si="1"/>
        <v>1900-01</v>
      </c>
      <c r="K229" s="11"/>
      <c r="L229" s="11"/>
      <c r="M229" s="36"/>
    </row>
    <row r="230" spans="7:13" ht="15.75" customHeight="1" x14ac:dyDescent="0.2">
      <c r="G230" s="34">
        <f>'Silver (Cleaned)'!G229</f>
        <v>45384.466323346278</v>
      </c>
      <c r="H230" s="27">
        <f>'Silver (Cleaned)'!Q229</f>
        <v>1607</v>
      </c>
      <c r="I230" s="11" t="str">
        <f t="shared" si="0"/>
        <v>2024-04</v>
      </c>
      <c r="J230" s="11" t="str">
        <f t="shared" si="1"/>
        <v>1900-01</v>
      </c>
      <c r="K230" s="11"/>
      <c r="L230" s="11"/>
      <c r="M230" s="36"/>
    </row>
    <row r="231" spans="7:13" ht="15.75" customHeight="1" x14ac:dyDescent="0.2">
      <c r="G231" s="34">
        <f>'Silver (Cleaned)'!G230</f>
        <v>45383.884157407643</v>
      </c>
      <c r="H231" s="27">
        <f>'Silver (Cleaned)'!Q230</f>
        <v>1382</v>
      </c>
      <c r="I231" s="11" t="str">
        <f t="shared" si="0"/>
        <v>2024-04</v>
      </c>
      <c r="J231" s="11" t="str">
        <f t="shared" si="1"/>
        <v>1900-01</v>
      </c>
      <c r="K231" s="11"/>
      <c r="L231" s="11"/>
      <c r="M231" s="36"/>
    </row>
    <row r="232" spans="7:13" ht="15.75" customHeight="1" x14ac:dyDescent="0.2">
      <c r="G232" s="34">
        <f>'Silver (Cleaned)'!G231</f>
        <v>45383.354314000513</v>
      </c>
      <c r="H232" s="27">
        <f>'Silver (Cleaned)'!Q231</f>
        <v>1414</v>
      </c>
      <c r="I232" s="11" t="str">
        <f t="shared" si="0"/>
        <v>2024-04</v>
      </c>
      <c r="J232" s="11" t="str">
        <f t="shared" si="1"/>
        <v>1900-01</v>
      </c>
      <c r="K232" s="11"/>
      <c r="L232" s="11"/>
      <c r="M232" s="36"/>
    </row>
    <row r="233" spans="7:13" ht="15.75" customHeight="1" x14ac:dyDescent="0.2">
      <c r="G233" s="34">
        <f>'Silver (Cleaned)'!G232</f>
        <v>45380.526278022015</v>
      </c>
      <c r="H233" s="27">
        <f>'Silver (Cleaned)'!Q232</f>
        <v>1466</v>
      </c>
      <c r="I233" s="11" t="str">
        <f t="shared" si="0"/>
        <v>2024-03</v>
      </c>
      <c r="J233" s="11" t="str">
        <f t="shared" si="1"/>
        <v>1900-01</v>
      </c>
      <c r="K233" s="11"/>
      <c r="L233" s="11"/>
      <c r="M233" s="36"/>
    </row>
    <row r="234" spans="7:13" ht="15.75" customHeight="1" x14ac:dyDescent="0.2">
      <c r="G234" s="34">
        <f>'Silver (Cleaned)'!G233</f>
        <v>45379.925692074205</v>
      </c>
      <c r="H234" s="27">
        <f>'Silver (Cleaned)'!Q233</f>
        <v>1406</v>
      </c>
      <c r="I234" s="11" t="str">
        <f t="shared" si="0"/>
        <v>2024-03</v>
      </c>
      <c r="J234" s="11" t="str">
        <f t="shared" si="1"/>
        <v>1900-01</v>
      </c>
      <c r="K234" s="11"/>
      <c r="L234" s="11"/>
      <c r="M234" s="36"/>
    </row>
    <row r="235" spans="7:13" ht="15.75" customHeight="1" x14ac:dyDescent="0.2">
      <c r="G235" s="34">
        <f>'Silver (Cleaned)'!G234</f>
        <v>45379.326848762525</v>
      </c>
      <c r="H235" s="27">
        <f>'Silver (Cleaned)'!Q234</f>
        <v>1332</v>
      </c>
      <c r="I235" s="11" t="str">
        <f t="shared" si="0"/>
        <v>2024-03</v>
      </c>
      <c r="J235" s="11" t="str">
        <f t="shared" si="1"/>
        <v>1900-01</v>
      </c>
      <c r="K235" s="11"/>
      <c r="L235" s="11"/>
      <c r="M235" s="36"/>
    </row>
    <row r="236" spans="7:13" ht="15.75" customHeight="1" x14ac:dyDescent="0.2">
      <c r="G236" s="34">
        <f>'Silver (Cleaned)'!G235</f>
        <v>45378.781780896774</v>
      </c>
      <c r="H236" s="27">
        <f>'Silver (Cleaned)'!Q235</f>
        <v>1461</v>
      </c>
      <c r="I236" s="11" t="str">
        <f t="shared" si="0"/>
        <v>2024-03</v>
      </c>
      <c r="J236" s="11" t="str">
        <f t="shared" si="1"/>
        <v>1900-01</v>
      </c>
      <c r="K236" s="11"/>
      <c r="L236" s="11"/>
      <c r="M236" s="36"/>
    </row>
    <row r="237" spans="7:13" ht="15.75" customHeight="1" x14ac:dyDescent="0.2">
      <c r="G237" s="34">
        <f>'Silver (Cleaned)'!G236</f>
        <v>45378.193302690524</v>
      </c>
      <c r="H237" s="27">
        <f>'Silver (Cleaned)'!Q236</f>
        <v>1372</v>
      </c>
      <c r="I237" s="11" t="str">
        <f t="shared" si="0"/>
        <v>2024-03</v>
      </c>
      <c r="J237" s="11" t="str">
        <f t="shared" si="1"/>
        <v>1900-01</v>
      </c>
      <c r="K237" s="11"/>
      <c r="L237" s="11"/>
      <c r="M237" s="36"/>
    </row>
    <row r="238" spans="7:13" ht="15.75" customHeight="1" x14ac:dyDescent="0.2">
      <c r="G238" s="34">
        <f>'Silver (Cleaned)'!G237</f>
        <v>45377.650559061956</v>
      </c>
      <c r="H238" s="27">
        <f>'Silver (Cleaned)'!Q237</f>
        <v>1373</v>
      </c>
      <c r="I238" s="11" t="str">
        <f t="shared" si="0"/>
        <v>2024-03</v>
      </c>
      <c r="J238" s="11" t="str">
        <f t="shared" si="1"/>
        <v>1900-01</v>
      </c>
      <c r="K238" s="11"/>
      <c r="L238" s="11"/>
      <c r="M238" s="36"/>
    </row>
    <row r="239" spans="7:13" ht="15.75" customHeight="1" x14ac:dyDescent="0.2">
      <c r="G239" s="34">
        <f>'Silver (Cleaned)'!G238</f>
        <v>45377.101615505788</v>
      </c>
      <c r="H239" s="27">
        <f>'Silver (Cleaned)'!Q238</f>
        <v>1618</v>
      </c>
      <c r="I239" s="11" t="str">
        <f t="shared" si="0"/>
        <v>2024-03</v>
      </c>
      <c r="J239" s="11" t="str">
        <f t="shared" si="1"/>
        <v>1900-01</v>
      </c>
      <c r="K239" s="11"/>
      <c r="L239" s="11"/>
      <c r="M239" s="36"/>
    </row>
    <row r="240" spans="7:13" ht="15.75" customHeight="1" x14ac:dyDescent="0.2">
      <c r="G240" s="34">
        <f>'Silver (Cleaned)'!G239</f>
        <v>45376.502835779138</v>
      </c>
      <c r="H240" s="27">
        <f>'Silver (Cleaned)'!Q239</f>
        <v>1613</v>
      </c>
      <c r="I240" s="11" t="str">
        <f t="shared" si="0"/>
        <v>2024-03</v>
      </c>
      <c r="J240" s="11" t="str">
        <f t="shared" si="1"/>
        <v>1900-01</v>
      </c>
      <c r="K240" s="11"/>
      <c r="L240" s="11"/>
      <c r="M240" s="36"/>
    </row>
    <row r="241" spans="7:13" ht="15.75" customHeight="1" x14ac:dyDescent="0.2">
      <c r="G241" s="34">
        <f>'Silver (Cleaned)'!G240</f>
        <v>45373.66726451282</v>
      </c>
      <c r="H241" s="27">
        <f>'Silver (Cleaned)'!Q240</f>
        <v>1425</v>
      </c>
      <c r="I241" s="11" t="str">
        <f t="shared" si="0"/>
        <v>2024-03</v>
      </c>
      <c r="J241" s="11" t="str">
        <f t="shared" si="1"/>
        <v>1900-01</v>
      </c>
      <c r="K241" s="11"/>
      <c r="L241" s="11"/>
      <c r="M241" s="36"/>
    </row>
    <row r="242" spans="7:13" ht="15.75" customHeight="1" x14ac:dyDescent="0.2">
      <c r="G242" s="34">
        <f>'Silver (Cleaned)'!G241</f>
        <v>45373.076775844798</v>
      </c>
      <c r="H242" s="27">
        <f>'Silver (Cleaned)'!Q241</f>
        <v>1438</v>
      </c>
      <c r="I242" s="11" t="str">
        <f t="shared" si="0"/>
        <v>2024-03</v>
      </c>
      <c r="J242" s="11" t="str">
        <f t="shared" si="1"/>
        <v>1900-01</v>
      </c>
      <c r="K242" s="11"/>
      <c r="L242" s="11"/>
      <c r="M242" s="36"/>
    </row>
    <row r="243" spans="7:13" ht="15.75" customHeight="1" x14ac:dyDescent="0.2">
      <c r="G243" s="34">
        <f>'Silver (Cleaned)'!G242</f>
        <v>45372.477082997873</v>
      </c>
      <c r="H243" s="27">
        <f>'Silver (Cleaned)'!Q242</f>
        <v>1456</v>
      </c>
      <c r="I243" s="11" t="str">
        <f t="shared" si="0"/>
        <v>2024-03</v>
      </c>
      <c r="J243" s="11" t="str">
        <f t="shared" si="1"/>
        <v>1900-01</v>
      </c>
      <c r="K243" s="11"/>
      <c r="L243" s="11"/>
      <c r="M243" s="36"/>
    </row>
    <row r="244" spans="7:13" ht="15.75" customHeight="1" x14ac:dyDescent="0.2">
      <c r="G244" s="34">
        <f>'Silver (Cleaned)'!G243</f>
        <v>45371.88421983234</v>
      </c>
      <c r="H244" s="27">
        <f>'Silver (Cleaned)'!Q243</f>
        <v>1404</v>
      </c>
      <c r="I244" s="11" t="str">
        <f t="shared" si="0"/>
        <v>2024-03</v>
      </c>
      <c r="J244" s="11" t="str">
        <f t="shared" si="1"/>
        <v>1900-01</v>
      </c>
      <c r="K244" s="11"/>
      <c r="L244" s="11"/>
      <c r="M244" s="36"/>
    </row>
    <row r="245" spans="7:13" ht="15.75" customHeight="1" x14ac:dyDescent="0.2">
      <c r="G245" s="34">
        <f>'Silver (Cleaned)'!G244</f>
        <v>45371.351525315906</v>
      </c>
      <c r="H245" s="27">
        <f>'Silver (Cleaned)'!Q244</f>
        <v>1532</v>
      </c>
      <c r="I245" s="11" t="str">
        <f t="shared" si="0"/>
        <v>2024-03</v>
      </c>
      <c r="J245" s="11" t="str">
        <f t="shared" si="1"/>
        <v>1900-01</v>
      </c>
      <c r="K245" s="11"/>
      <c r="L245" s="11"/>
      <c r="M245" s="36"/>
    </row>
    <row r="246" spans="7:13" ht="15.75" customHeight="1" x14ac:dyDescent="0.2">
      <c r="G246" s="34">
        <f>'Silver (Cleaned)'!G245</f>
        <v>45370.759773121128</v>
      </c>
      <c r="H246" s="27">
        <f>'Silver (Cleaned)'!Q245</f>
        <v>1415</v>
      </c>
      <c r="I246" s="11" t="str">
        <f t="shared" si="0"/>
        <v>2024-03</v>
      </c>
      <c r="J246" s="11" t="str">
        <f t="shared" si="1"/>
        <v>1900-01</v>
      </c>
      <c r="K246" s="11"/>
      <c r="L246" s="11"/>
      <c r="M246" s="36"/>
    </row>
    <row r="247" spans="7:13" ht="15.75" customHeight="1" x14ac:dyDescent="0.2">
      <c r="G247" s="34">
        <f>'Silver (Cleaned)'!G246</f>
        <v>45370.222944094814</v>
      </c>
      <c r="H247" s="27">
        <f>'Silver (Cleaned)'!Q246</f>
        <v>1626</v>
      </c>
      <c r="I247" s="11" t="str">
        <f t="shared" si="0"/>
        <v>2024-03</v>
      </c>
      <c r="J247" s="11" t="str">
        <f t="shared" si="1"/>
        <v>1900-01</v>
      </c>
      <c r="K247" s="11"/>
      <c r="L247" s="11"/>
      <c r="M247" s="36"/>
    </row>
    <row r="248" spans="7:13" ht="15.75" customHeight="1" x14ac:dyDescent="0.2">
      <c r="G248" s="34">
        <f>'Silver (Cleaned)'!G247</f>
        <v>45369.67028596974</v>
      </c>
      <c r="H248" s="27">
        <f>'Silver (Cleaned)'!Q247</f>
        <v>1426</v>
      </c>
      <c r="I248" s="11" t="str">
        <f t="shared" si="0"/>
        <v>2024-03</v>
      </c>
      <c r="J248" s="11" t="str">
        <f t="shared" si="1"/>
        <v>1900-01</v>
      </c>
      <c r="K248" s="11"/>
      <c r="L248" s="11"/>
      <c r="M248" s="36"/>
    </row>
    <row r="249" spans="7:13" ht="15.75" customHeight="1" x14ac:dyDescent="0.2">
      <c r="G249" s="34">
        <f>'Silver (Cleaned)'!G248</f>
        <v>45369.09676300962</v>
      </c>
      <c r="H249" s="27">
        <f>'Silver (Cleaned)'!Q248</f>
        <v>1608</v>
      </c>
      <c r="I249" s="11" t="str">
        <f t="shared" si="0"/>
        <v>2024-03</v>
      </c>
      <c r="J249" s="11" t="str">
        <f t="shared" si="1"/>
        <v>1900-01</v>
      </c>
      <c r="K249" s="11"/>
      <c r="L249" s="11"/>
      <c r="M249" s="36"/>
    </row>
    <row r="250" spans="7:13" ht="15.75" customHeight="1" x14ac:dyDescent="0.2">
      <c r="G250" s="34">
        <f>'Silver (Cleaned)'!G249</f>
        <v>45366.761434641005</v>
      </c>
      <c r="H250" s="27">
        <f>'Silver (Cleaned)'!Q249</f>
        <v>1565</v>
      </c>
      <c r="I250" s="11" t="str">
        <f t="shared" si="0"/>
        <v>2024-03</v>
      </c>
      <c r="J250" s="11" t="str">
        <f t="shared" si="1"/>
        <v>1900-01</v>
      </c>
      <c r="K250" s="11"/>
      <c r="L250" s="11"/>
      <c r="M250" s="36"/>
    </row>
    <row r="251" spans="7:13" ht="15.75" customHeight="1" x14ac:dyDescent="0.2">
      <c r="G251" s="34">
        <f>'Silver (Cleaned)'!G250</f>
        <v>45366.193382232195</v>
      </c>
      <c r="H251" s="27">
        <f>'Silver (Cleaned)'!Q250</f>
        <v>1436</v>
      </c>
      <c r="I251" s="11" t="str">
        <f t="shared" si="0"/>
        <v>2024-03</v>
      </c>
      <c r="J251" s="11" t="str">
        <f t="shared" si="1"/>
        <v>1900-01</v>
      </c>
      <c r="K251" s="11"/>
      <c r="L251" s="11"/>
      <c r="M251" s="36"/>
    </row>
    <row r="252" spans="7:13" ht="15.75" customHeight="1" x14ac:dyDescent="0.2">
      <c r="G252" s="34">
        <f>'Silver (Cleaned)'!G251</f>
        <v>45365.589852577672</v>
      </c>
      <c r="H252" s="27">
        <f>'Silver (Cleaned)'!Q251</f>
        <v>1698</v>
      </c>
      <c r="I252" s="11" t="str">
        <f t="shared" si="0"/>
        <v>2024-03</v>
      </c>
      <c r="J252" s="11" t="str">
        <f t="shared" si="1"/>
        <v>1900-01</v>
      </c>
      <c r="K252" s="11"/>
      <c r="L252" s="11"/>
      <c r="M252" s="36"/>
    </row>
    <row r="253" spans="7:13" ht="15.75" customHeight="1" x14ac:dyDescent="0.2">
      <c r="G253" s="34">
        <f>'Silver (Cleaned)'!G252</f>
        <v>45365.046270947991</v>
      </c>
      <c r="H253" s="27">
        <f>'Silver (Cleaned)'!Q252</f>
        <v>1513</v>
      </c>
      <c r="I253" s="11" t="str">
        <f t="shared" si="0"/>
        <v>2024-03</v>
      </c>
      <c r="J253" s="11" t="str">
        <f t="shared" si="1"/>
        <v>1900-01</v>
      </c>
      <c r="K253" s="11"/>
      <c r="L253" s="11"/>
      <c r="M253" s="36"/>
    </row>
    <row r="254" spans="7:13" ht="15.75" customHeight="1" x14ac:dyDescent="0.2">
      <c r="G254" s="34">
        <f>'Silver (Cleaned)'!G253</f>
        <v>45364.494928726424</v>
      </c>
      <c r="H254" s="27">
        <f>'Silver (Cleaned)'!Q253</f>
        <v>1601</v>
      </c>
      <c r="I254" s="11" t="str">
        <f t="shared" si="0"/>
        <v>2024-03</v>
      </c>
      <c r="J254" s="11" t="str">
        <f t="shared" si="1"/>
        <v>1900-01</v>
      </c>
      <c r="K254" s="11"/>
      <c r="L254" s="11"/>
      <c r="M254" s="36"/>
    </row>
    <row r="255" spans="7:13" ht="15.75" customHeight="1" x14ac:dyDescent="0.2">
      <c r="G255" s="34">
        <f>'Silver (Cleaned)'!G254</f>
        <v>45363.938374803918</v>
      </c>
      <c r="H255" s="27">
        <f>'Silver (Cleaned)'!Q254</f>
        <v>1722</v>
      </c>
      <c r="I255" s="11" t="str">
        <f t="shared" si="0"/>
        <v>2024-03</v>
      </c>
      <c r="J255" s="11" t="str">
        <f t="shared" si="1"/>
        <v>1900-01</v>
      </c>
      <c r="K255" s="11"/>
      <c r="L255" s="11"/>
      <c r="M255" s="36"/>
    </row>
    <row r="256" spans="7:13" ht="15.75" customHeight="1" x14ac:dyDescent="0.2">
      <c r="G256" s="34">
        <f>'Silver (Cleaned)'!G255</f>
        <v>45363.34375057069</v>
      </c>
      <c r="H256" s="27">
        <f>'Silver (Cleaned)'!Q255</f>
        <v>1749</v>
      </c>
      <c r="I256" s="11" t="str">
        <f t="shared" si="0"/>
        <v>2024-03</v>
      </c>
      <c r="J256" s="11" t="str">
        <f t="shared" si="1"/>
        <v>1900-01</v>
      </c>
      <c r="K256" s="11"/>
      <c r="L256" s="11"/>
      <c r="M256" s="36"/>
    </row>
    <row r="257" spans="7:13" ht="15.75" customHeight="1" x14ac:dyDescent="0.2">
      <c r="G257" s="34">
        <f>'Silver (Cleaned)'!G256</f>
        <v>45362.76084902171</v>
      </c>
      <c r="H257" s="27">
        <f>'Silver (Cleaned)'!Q256</f>
        <v>1447</v>
      </c>
      <c r="I257" s="11" t="str">
        <f t="shared" si="0"/>
        <v>2024-03</v>
      </c>
      <c r="J257" s="11" t="str">
        <f t="shared" si="1"/>
        <v>1900-01</v>
      </c>
      <c r="K257" s="11"/>
      <c r="L257" s="11"/>
      <c r="M257" s="36"/>
    </row>
    <row r="258" spans="7:13" ht="15.75" customHeight="1" x14ac:dyDescent="0.2">
      <c r="G258" s="34">
        <f>'Silver (Cleaned)'!G257</f>
        <v>45362.20735851067</v>
      </c>
      <c r="H258" s="27">
        <f>'Silver (Cleaned)'!Q257</f>
        <v>1785</v>
      </c>
      <c r="I258" s="11" t="str">
        <f t="shared" si="0"/>
        <v>2024-03</v>
      </c>
      <c r="J258" s="11" t="str">
        <f t="shared" si="1"/>
        <v>1900-01</v>
      </c>
      <c r="K258" s="11"/>
      <c r="L258" s="11"/>
      <c r="M258" s="36"/>
    </row>
    <row r="259" spans="7:13" ht="15.75" customHeight="1" x14ac:dyDescent="0.2">
      <c r="G259" s="34">
        <f>'Silver (Cleaned)'!G258</f>
        <v>45359.883886464209</v>
      </c>
      <c r="H259" s="27">
        <f>'Silver (Cleaned)'!Q258</f>
        <v>1706</v>
      </c>
      <c r="I259" s="11" t="str">
        <f t="shared" si="0"/>
        <v>2024-03</v>
      </c>
      <c r="J259" s="11" t="str">
        <f t="shared" si="1"/>
        <v>1900-01</v>
      </c>
      <c r="K259" s="11"/>
      <c r="L259" s="11"/>
      <c r="M259" s="36"/>
    </row>
    <row r="260" spans="7:13" ht="15.75" customHeight="1" x14ac:dyDescent="0.2">
      <c r="G260" s="34">
        <f>'Silver (Cleaned)'!G259</f>
        <v>45359.277562251926</v>
      </c>
      <c r="H260" s="27">
        <f>'Silver (Cleaned)'!Q259</f>
        <v>1814</v>
      </c>
      <c r="I260" s="11" t="str">
        <f t="shared" si="0"/>
        <v>2024-03</v>
      </c>
      <c r="J260" s="11" t="str">
        <f t="shared" si="1"/>
        <v>1900-01</v>
      </c>
      <c r="K260" s="11"/>
      <c r="L260" s="11"/>
      <c r="M260" s="36"/>
    </row>
    <row r="261" spans="7:13" ht="15.75" customHeight="1" x14ac:dyDescent="0.2">
      <c r="G261" s="34">
        <f>'Silver (Cleaned)'!G260</f>
        <v>45358.748821364134</v>
      </c>
      <c r="H261" s="27">
        <f>'Silver (Cleaned)'!Q260</f>
        <v>1467</v>
      </c>
      <c r="I261" s="11" t="str">
        <f t="shared" ref="I261:I515" si="3">TEXT(G261, "YYYY-MM")</f>
        <v>2024-03</v>
      </c>
      <c r="J261" s="11" t="str">
        <f t="shared" ref="J261:J515" si="4">TEXT(M261, "YYYY-MM")</f>
        <v>1900-01</v>
      </c>
      <c r="K261" s="11"/>
      <c r="L261" s="11"/>
      <c r="M261" s="36"/>
    </row>
    <row r="262" spans="7:13" ht="15.75" customHeight="1" x14ac:dyDescent="0.2">
      <c r="G262" s="34">
        <f>'Silver (Cleaned)'!G261</f>
        <v>45358.209813201778</v>
      </c>
      <c r="H262" s="27">
        <f>'Silver (Cleaned)'!Q261</f>
        <v>1775</v>
      </c>
      <c r="I262" s="11" t="str">
        <f t="shared" si="3"/>
        <v>2024-03</v>
      </c>
      <c r="J262" s="11" t="str">
        <f t="shared" si="4"/>
        <v>1900-01</v>
      </c>
      <c r="K262" s="11"/>
      <c r="L262" s="11"/>
      <c r="M262" s="36"/>
    </row>
    <row r="263" spans="7:13" ht="15.75" customHeight="1" x14ac:dyDescent="0.2">
      <c r="G263" s="34">
        <f>'Silver (Cleaned)'!G262</f>
        <v>45357.598386696503</v>
      </c>
      <c r="H263" s="27">
        <f>'Silver (Cleaned)'!Q262</f>
        <v>1781</v>
      </c>
      <c r="I263" s="11" t="str">
        <f t="shared" si="3"/>
        <v>2024-03</v>
      </c>
      <c r="J263" s="11" t="str">
        <f t="shared" si="4"/>
        <v>1900-01</v>
      </c>
      <c r="K263" s="11"/>
      <c r="L263" s="11"/>
      <c r="M263" s="36"/>
    </row>
    <row r="264" spans="7:13" ht="15.75" customHeight="1" x14ac:dyDescent="0.2">
      <c r="G264" s="34">
        <f>'Silver (Cleaned)'!G263</f>
        <v>45357.014168455695</v>
      </c>
      <c r="H264" s="27">
        <f>'Silver (Cleaned)'!Q263</f>
        <v>1618</v>
      </c>
      <c r="I264" s="11" t="str">
        <f t="shared" si="3"/>
        <v>2024-03</v>
      </c>
      <c r="J264" s="11" t="str">
        <f t="shared" si="4"/>
        <v>1900-01</v>
      </c>
      <c r="K264" s="11"/>
      <c r="L264" s="11"/>
      <c r="M264" s="36"/>
    </row>
    <row r="265" spans="7:13" ht="15.75" customHeight="1" x14ac:dyDescent="0.2">
      <c r="G265" s="34">
        <f>'Silver (Cleaned)'!G264</f>
        <v>45356.447461903474</v>
      </c>
      <c r="H265" s="27">
        <f>'Silver (Cleaned)'!Q264</f>
        <v>1792</v>
      </c>
      <c r="I265" s="11" t="str">
        <f t="shared" si="3"/>
        <v>2024-03</v>
      </c>
      <c r="J265" s="11" t="str">
        <f t="shared" si="4"/>
        <v>1900-01</v>
      </c>
      <c r="K265" s="11"/>
      <c r="L265" s="11"/>
      <c r="M265" s="36"/>
    </row>
    <row r="266" spans="7:13" ht="15.75" customHeight="1" x14ac:dyDescent="0.2">
      <c r="G266" s="34">
        <f>'Silver (Cleaned)'!G265</f>
        <v>45355.895472818469</v>
      </c>
      <c r="H266" s="27">
        <f>'Silver (Cleaned)'!Q265</f>
        <v>1563</v>
      </c>
      <c r="I266" s="11" t="str">
        <f t="shared" si="3"/>
        <v>2024-03</v>
      </c>
      <c r="J266" s="11" t="str">
        <f t="shared" si="4"/>
        <v>1900-01</v>
      </c>
      <c r="K266" s="11"/>
      <c r="L266" s="11"/>
      <c r="M266" s="36"/>
    </row>
    <row r="267" spans="7:13" ht="15.75" customHeight="1" x14ac:dyDescent="0.2">
      <c r="G267" s="34">
        <f>'Silver (Cleaned)'!G266</f>
        <v>45355.297318859819</v>
      </c>
      <c r="H267" s="27">
        <f>'Silver (Cleaned)'!Q266</f>
        <v>1725</v>
      </c>
      <c r="I267" s="11" t="str">
        <f t="shared" si="3"/>
        <v>2024-03</v>
      </c>
      <c r="J267" s="11" t="str">
        <f t="shared" si="4"/>
        <v>1900-01</v>
      </c>
      <c r="K267" s="11"/>
      <c r="L267" s="11"/>
      <c r="M267" s="36"/>
    </row>
    <row r="268" spans="7:13" ht="15.75" customHeight="1" x14ac:dyDescent="0.2">
      <c r="G268" s="34">
        <f>'Silver (Cleaned)'!G267</f>
        <v>45352.977643631108</v>
      </c>
      <c r="H268" s="27">
        <f>'Silver (Cleaned)'!Q267</f>
        <v>1739</v>
      </c>
      <c r="I268" s="11" t="str">
        <f t="shared" si="3"/>
        <v>2024-03</v>
      </c>
      <c r="J268" s="11" t="str">
        <f t="shared" si="4"/>
        <v>1900-01</v>
      </c>
      <c r="K268" s="11"/>
      <c r="L268" s="11"/>
      <c r="M268" s="36"/>
    </row>
    <row r="269" spans="7:13" ht="15.75" customHeight="1" x14ac:dyDescent="0.2">
      <c r="G269" s="34">
        <f>'Silver (Cleaned)'!G268</f>
        <v>45352.412443033303</v>
      </c>
      <c r="H269" s="27">
        <f>'Silver (Cleaned)'!Q268</f>
        <v>1776</v>
      </c>
      <c r="I269" s="11" t="str">
        <f t="shared" si="3"/>
        <v>2024-03</v>
      </c>
      <c r="J269" s="11" t="str">
        <f t="shared" si="4"/>
        <v>1900-01</v>
      </c>
      <c r="K269" s="11"/>
      <c r="L269" s="11"/>
      <c r="M269" s="36"/>
    </row>
    <row r="270" spans="7:13" ht="15.75" customHeight="1" x14ac:dyDescent="0.2">
      <c r="G270" s="34">
        <f>'Silver (Cleaned)'!G269</f>
        <v>45351.808506096153</v>
      </c>
      <c r="H270" s="27">
        <f>'Silver (Cleaned)'!Q269</f>
        <v>1643</v>
      </c>
      <c r="I270" s="11" t="str">
        <f t="shared" si="3"/>
        <v>2024-02</v>
      </c>
      <c r="J270" s="11" t="str">
        <f t="shared" si="4"/>
        <v>1900-01</v>
      </c>
      <c r="K270" s="11"/>
      <c r="L270" s="11"/>
      <c r="M270" s="36"/>
    </row>
    <row r="271" spans="7:13" ht="15.75" customHeight="1" x14ac:dyDescent="0.2">
      <c r="G271" s="34">
        <f>'Silver (Cleaned)'!G270</f>
        <v>45351.21567092558</v>
      </c>
      <c r="H271" s="27">
        <f>'Silver (Cleaned)'!Q270</f>
        <v>1968</v>
      </c>
      <c r="I271" s="11" t="str">
        <f t="shared" si="3"/>
        <v>2024-02</v>
      </c>
      <c r="J271" s="11" t="str">
        <f t="shared" si="4"/>
        <v>1900-01</v>
      </c>
      <c r="K271" s="11"/>
      <c r="L271" s="11"/>
      <c r="M271" s="36"/>
    </row>
    <row r="272" spans="7:13" ht="15.75" customHeight="1" x14ac:dyDescent="0.2">
      <c r="G272" s="34">
        <f>'Silver (Cleaned)'!G271</f>
        <v>45350.678502788389</v>
      </c>
      <c r="H272" s="27">
        <f>'Silver (Cleaned)'!Q271</f>
        <v>1712</v>
      </c>
      <c r="I272" s="11" t="str">
        <f t="shared" si="3"/>
        <v>2024-02</v>
      </c>
      <c r="J272" s="11" t="str">
        <f t="shared" si="4"/>
        <v>1900-01</v>
      </c>
      <c r="K272" s="11"/>
      <c r="L272" s="11"/>
      <c r="M272" s="36"/>
    </row>
    <row r="273" spans="7:13" ht="15.75" customHeight="1" x14ac:dyDescent="0.2">
      <c r="G273" s="34">
        <f>'Silver (Cleaned)'!G272</f>
        <v>45350.139709815739</v>
      </c>
      <c r="H273" s="27">
        <f>'Silver (Cleaned)'!Q272</f>
        <v>1979</v>
      </c>
      <c r="I273" s="11" t="str">
        <f t="shared" si="3"/>
        <v>2024-02</v>
      </c>
      <c r="J273" s="11" t="str">
        <f t="shared" si="4"/>
        <v>1900-01</v>
      </c>
      <c r="K273" s="11"/>
      <c r="L273" s="11"/>
      <c r="M273" s="36"/>
    </row>
    <row r="274" spans="7:13" ht="15.75" customHeight="1" x14ac:dyDescent="0.2">
      <c r="G274" s="34">
        <f>'Silver (Cleaned)'!G273</f>
        <v>45349.529883632487</v>
      </c>
      <c r="H274" s="27">
        <f>'Silver (Cleaned)'!Q273</f>
        <v>1880</v>
      </c>
      <c r="I274" s="11" t="str">
        <f t="shared" si="3"/>
        <v>2024-02</v>
      </c>
      <c r="J274" s="11" t="str">
        <f t="shared" si="4"/>
        <v>1900-01</v>
      </c>
      <c r="K274" s="11"/>
      <c r="L274" s="11"/>
      <c r="M274" s="36"/>
    </row>
    <row r="275" spans="7:13" ht="15.75" customHeight="1" x14ac:dyDescent="0.2">
      <c r="G275" s="34">
        <f>'Silver (Cleaned)'!G274</f>
        <v>45348.923527028346</v>
      </c>
      <c r="H275" s="27">
        <f>'Silver (Cleaned)'!Q274</f>
        <v>1671</v>
      </c>
      <c r="I275" s="11" t="str">
        <f t="shared" si="3"/>
        <v>2024-02</v>
      </c>
      <c r="J275" s="11" t="str">
        <f t="shared" si="4"/>
        <v>1900-01</v>
      </c>
      <c r="K275" s="11"/>
      <c r="L275" s="11"/>
      <c r="M275" s="36"/>
    </row>
    <row r="276" spans="7:13" ht="15.75" customHeight="1" x14ac:dyDescent="0.2">
      <c r="G276" s="34">
        <f>'Silver (Cleaned)'!G275</f>
        <v>45348.331709666789</v>
      </c>
      <c r="H276" s="27">
        <f>'Silver (Cleaned)'!Q275</f>
        <v>1927</v>
      </c>
      <c r="I276" s="11" t="str">
        <f t="shared" si="3"/>
        <v>2024-02</v>
      </c>
      <c r="J276" s="11" t="str">
        <f t="shared" si="4"/>
        <v>1900-01</v>
      </c>
      <c r="K276" s="11"/>
      <c r="L276" s="11"/>
      <c r="M276" s="36"/>
    </row>
    <row r="277" spans="7:13" ht="15.75" customHeight="1" x14ac:dyDescent="0.2">
      <c r="G277" s="34">
        <f>'Silver (Cleaned)'!G276</f>
        <v>45345.955849242724</v>
      </c>
      <c r="H277" s="27">
        <f>'Silver (Cleaned)'!Q276</f>
        <v>1886</v>
      </c>
      <c r="I277" s="11" t="str">
        <f t="shared" si="3"/>
        <v>2024-02</v>
      </c>
      <c r="J277" s="11" t="str">
        <f t="shared" si="4"/>
        <v>1900-01</v>
      </c>
      <c r="K277" s="11"/>
      <c r="L277" s="11"/>
      <c r="M277" s="36"/>
    </row>
    <row r="278" spans="7:13" ht="15.75" customHeight="1" x14ac:dyDescent="0.2">
      <c r="G278" s="34">
        <f>'Silver (Cleaned)'!G277</f>
        <v>45345.385675964011</v>
      </c>
      <c r="H278" s="27">
        <f>'Silver (Cleaned)'!Q277</f>
        <v>1829</v>
      </c>
      <c r="I278" s="11" t="str">
        <f t="shared" si="3"/>
        <v>2024-02</v>
      </c>
      <c r="J278" s="11" t="str">
        <f t="shared" si="4"/>
        <v>1900-01</v>
      </c>
      <c r="K278" s="11"/>
      <c r="L278" s="11"/>
      <c r="M278" s="36"/>
    </row>
    <row r="279" spans="7:13" ht="15.75" customHeight="1" x14ac:dyDescent="0.2">
      <c r="G279" s="34">
        <f>'Silver (Cleaned)'!G278</f>
        <v>45344.810974223343</v>
      </c>
      <c r="H279" s="27">
        <f>'Silver (Cleaned)'!Q278</f>
        <v>2044</v>
      </c>
      <c r="I279" s="11" t="str">
        <f t="shared" si="3"/>
        <v>2024-02</v>
      </c>
      <c r="J279" s="11" t="str">
        <f t="shared" si="4"/>
        <v>1900-01</v>
      </c>
      <c r="K279" s="11"/>
      <c r="L279" s="11"/>
      <c r="M279" s="36"/>
    </row>
    <row r="280" spans="7:13" ht="15.75" customHeight="1" x14ac:dyDescent="0.2">
      <c r="G280" s="34">
        <f>'Silver (Cleaned)'!G279</f>
        <v>45344.215497513127</v>
      </c>
      <c r="H280" s="27">
        <f>'Silver (Cleaned)'!Q279</f>
        <v>1853</v>
      </c>
      <c r="I280" s="11" t="str">
        <f t="shared" si="3"/>
        <v>2024-02</v>
      </c>
      <c r="J280" s="11" t="str">
        <f t="shared" si="4"/>
        <v>1900-01</v>
      </c>
      <c r="K280" s="11"/>
      <c r="L280" s="11"/>
      <c r="M280" s="36"/>
    </row>
    <row r="281" spans="7:13" ht="15.75" customHeight="1" x14ac:dyDescent="0.2">
      <c r="G281" s="34">
        <f>'Silver (Cleaned)'!G280</f>
        <v>45343.6459284292</v>
      </c>
      <c r="H281" s="27">
        <f>'Silver (Cleaned)'!Q280</f>
        <v>1829</v>
      </c>
      <c r="I281" s="11" t="str">
        <f t="shared" si="3"/>
        <v>2024-02</v>
      </c>
      <c r="J281" s="11" t="str">
        <f t="shared" si="4"/>
        <v>1900-01</v>
      </c>
      <c r="K281" s="11"/>
      <c r="L281" s="11"/>
      <c r="M281" s="36"/>
    </row>
    <row r="282" spans="7:13" ht="15.75" customHeight="1" x14ac:dyDescent="0.2">
      <c r="G282" s="34">
        <f>'Silver (Cleaned)'!G281</f>
        <v>45343.05595300642</v>
      </c>
      <c r="H282" s="27">
        <f>'Silver (Cleaned)'!Q281</f>
        <v>2084</v>
      </c>
      <c r="I282" s="11" t="str">
        <f t="shared" si="3"/>
        <v>2024-02</v>
      </c>
      <c r="J282" s="11" t="str">
        <f t="shared" si="4"/>
        <v>1900-01</v>
      </c>
      <c r="K282" s="11"/>
      <c r="L282" s="11"/>
      <c r="M282" s="36"/>
    </row>
    <row r="283" spans="7:13" ht="15.75" customHeight="1" x14ac:dyDescent="0.2">
      <c r="G283" s="34">
        <f>'Silver (Cleaned)'!G282</f>
        <v>45342.494633639581</v>
      </c>
      <c r="H283" s="27">
        <f>'Silver (Cleaned)'!Q282</f>
        <v>1672</v>
      </c>
      <c r="I283" s="11" t="str">
        <f t="shared" si="3"/>
        <v>2024-02</v>
      </c>
      <c r="J283" s="11" t="str">
        <f t="shared" si="4"/>
        <v>1900-01</v>
      </c>
      <c r="K283" s="11"/>
      <c r="L283" s="11"/>
      <c r="M283" s="36"/>
    </row>
    <row r="284" spans="7:13" ht="15.75" customHeight="1" x14ac:dyDescent="0.2">
      <c r="G284" s="34">
        <f>'Silver (Cleaned)'!G283</f>
        <v>45341.965795898657</v>
      </c>
      <c r="H284" s="27">
        <f>'Silver (Cleaned)'!Q283</f>
        <v>1937</v>
      </c>
      <c r="I284" s="11" t="str">
        <f t="shared" si="3"/>
        <v>2024-02</v>
      </c>
      <c r="J284" s="11" t="str">
        <f t="shared" si="4"/>
        <v>1900-01</v>
      </c>
      <c r="K284" s="11"/>
      <c r="L284" s="11"/>
      <c r="M284" s="36"/>
    </row>
    <row r="285" spans="7:13" ht="15.75" customHeight="1" x14ac:dyDescent="0.2">
      <c r="G285" s="34">
        <f>'Silver (Cleaned)'!G284</f>
        <v>45341.363502777633</v>
      </c>
      <c r="H285" s="27">
        <f>'Silver (Cleaned)'!Q284</f>
        <v>2081</v>
      </c>
      <c r="I285" s="11" t="str">
        <f t="shared" si="3"/>
        <v>2024-02</v>
      </c>
      <c r="J285" s="11" t="str">
        <f t="shared" si="4"/>
        <v>1900-01</v>
      </c>
      <c r="K285" s="11"/>
      <c r="L285" s="11"/>
      <c r="M285" s="36"/>
    </row>
    <row r="286" spans="7:13" ht="15.75" customHeight="1" x14ac:dyDescent="0.2">
      <c r="G286" s="34">
        <f>'Silver (Cleaned)'!G285</f>
        <v>45338.520982304311</v>
      </c>
      <c r="H286" s="27">
        <f>'Silver (Cleaned)'!Q285</f>
        <v>1874</v>
      </c>
      <c r="I286" s="11" t="str">
        <f t="shared" si="3"/>
        <v>2024-02</v>
      </c>
      <c r="J286" s="11" t="str">
        <f t="shared" si="4"/>
        <v>1900-01</v>
      </c>
      <c r="K286" s="11"/>
      <c r="L286" s="11"/>
      <c r="M286" s="36"/>
    </row>
    <row r="287" spans="7:13" ht="15.75" customHeight="1" x14ac:dyDescent="0.2">
      <c r="G287" s="34">
        <f>'Silver (Cleaned)'!G286</f>
        <v>45337.969048337305</v>
      </c>
      <c r="H287" s="27">
        <f>'Silver (Cleaned)'!Q286</f>
        <v>2001</v>
      </c>
      <c r="I287" s="11" t="str">
        <f t="shared" si="3"/>
        <v>2024-02</v>
      </c>
      <c r="J287" s="11" t="str">
        <f t="shared" si="4"/>
        <v>1900-01</v>
      </c>
      <c r="K287" s="11"/>
      <c r="L287" s="11"/>
      <c r="M287" s="36"/>
    </row>
    <row r="288" spans="7:13" ht="15.75" customHeight="1" x14ac:dyDescent="0.2">
      <c r="G288" s="34">
        <f>'Silver (Cleaned)'!G287</f>
        <v>45337.400419667239</v>
      </c>
      <c r="H288" s="27">
        <f>'Silver (Cleaned)'!Q287</f>
        <v>1810</v>
      </c>
      <c r="I288" s="11" t="str">
        <f t="shared" si="3"/>
        <v>2024-02</v>
      </c>
      <c r="J288" s="11" t="str">
        <f t="shared" si="4"/>
        <v>1900-01</v>
      </c>
      <c r="K288" s="11"/>
      <c r="L288" s="11"/>
      <c r="M288" s="36"/>
    </row>
    <row r="289" spans="7:13" ht="15.75" customHeight="1" x14ac:dyDescent="0.2">
      <c r="G289" s="34">
        <f>'Silver (Cleaned)'!G288</f>
        <v>45336.861613336936</v>
      </c>
      <c r="H289" s="27">
        <f>'Silver (Cleaned)'!Q288</f>
        <v>2035</v>
      </c>
      <c r="I289" s="11" t="str">
        <f t="shared" si="3"/>
        <v>2024-02</v>
      </c>
      <c r="J289" s="11" t="str">
        <f t="shared" si="4"/>
        <v>1900-01</v>
      </c>
      <c r="K289" s="11"/>
      <c r="L289" s="11"/>
      <c r="M289" s="36"/>
    </row>
    <row r="290" spans="7:13" ht="15.75" customHeight="1" x14ac:dyDescent="0.2">
      <c r="G290" s="34">
        <f>'Silver (Cleaned)'!G289</f>
        <v>45336.295317130462</v>
      </c>
      <c r="H290" s="27">
        <f>'Silver (Cleaned)'!Q289</f>
        <v>1767</v>
      </c>
      <c r="I290" s="11" t="str">
        <f t="shared" si="3"/>
        <v>2024-02</v>
      </c>
      <c r="J290" s="11" t="str">
        <f t="shared" si="4"/>
        <v>1900-01</v>
      </c>
      <c r="K290" s="11"/>
      <c r="L290" s="11"/>
      <c r="M290" s="36"/>
    </row>
    <row r="291" spans="7:13" ht="15.75" customHeight="1" x14ac:dyDescent="0.2">
      <c r="G291" s="34">
        <f>'Silver (Cleaned)'!G290</f>
        <v>45335.709855425717</v>
      </c>
      <c r="H291" s="27">
        <f>'Silver (Cleaned)'!Q290</f>
        <v>2171</v>
      </c>
      <c r="I291" s="11" t="str">
        <f t="shared" si="3"/>
        <v>2024-02</v>
      </c>
      <c r="J291" s="11" t="str">
        <f t="shared" si="4"/>
        <v>1900-01</v>
      </c>
      <c r="K291" s="11"/>
      <c r="L291" s="11"/>
      <c r="M291" s="36"/>
    </row>
    <row r="292" spans="7:13" ht="15.75" customHeight="1" x14ac:dyDescent="0.2">
      <c r="G292" s="34">
        <f>'Silver (Cleaned)'!G291</f>
        <v>45335.143048752107</v>
      </c>
      <c r="H292" s="27">
        <f>'Silver (Cleaned)'!Q291</f>
        <v>2135</v>
      </c>
      <c r="I292" s="11" t="str">
        <f t="shared" si="3"/>
        <v>2024-02</v>
      </c>
      <c r="J292" s="11" t="str">
        <f t="shared" si="4"/>
        <v>1900-01</v>
      </c>
      <c r="K292" s="11"/>
      <c r="L292" s="11"/>
      <c r="M292" s="36"/>
    </row>
    <row r="293" spans="7:13" ht="15.75" customHeight="1" x14ac:dyDescent="0.2">
      <c r="G293" s="34">
        <f>'Silver (Cleaned)'!G292</f>
        <v>45334.539247393892</v>
      </c>
      <c r="H293" s="27">
        <f>'Silver (Cleaned)'!Q292</f>
        <v>2300</v>
      </c>
      <c r="I293" s="11" t="str">
        <f t="shared" si="3"/>
        <v>2024-02</v>
      </c>
      <c r="J293" s="11" t="str">
        <f t="shared" si="4"/>
        <v>1900-01</v>
      </c>
      <c r="K293" s="11"/>
      <c r="L293" s="11"/>
      <c r="M293" s="36"/>
    </row>
    <row r="294" spans="7:13" ht="15.75" customHeight="1" x14ac:dyDescent="0.2">
      <c r="G294" s="34">
        <f>'Silver (Cleaned)'!G293</f>
        <v>45331.713587711733</v>
      </c>
      <c r="H294" s="27">
        <f>'Silver (Cleaned)'!Q293</f>
        <v>1975</v>
      </c>
      <c r="I294" s="11" t="str">
        <f t="shared" si="3"/>
        <v>2024-02</v>
      </c>
      <c r="J294" s="11" t="str">
        <f t="shared" si="4"/>
        <v>1900-01</v>
      </c>
      <c r="K294" s="11"/>
      <c r="L294" s="11"/>
      <c r="M294" s="36"/>
    </row>
    <row r="295" spans="7:13" ht="15.75" customHeight="1" x14ac:dyDescent="0.2">
      <c r="G295" s="34">
        <f>'Silver (Cleaned)'!G294</f>
        <v>45331.174010123068</v>
      </c>
      <c r="H295" s="27">
        <f>'Silver (Cleaned)'!Q294</f>
        <v>2399</v>
      </c>
      <c r="I295" s="11" t="str">
        <f t="shared" si="3"/>
        <v>2024-02</v>
      </c>
      <c r="J295" s="11" t="str">
        <f t="shared" si="4"/>
        <v>1900-01</v>
      </c>
      <c r="K295" s="11"/>
      <c r="L295" s="11"/>
      <c r="M295" s="36"/>
    </row>
    <row r="296" spans="7:13" ht="15.75" customHeight="1" x14ac:dyDescent="0.2">
      <c r="G296" s="34">
        <f>'Silver (Cleaned)'!G295</f>
        <v>45330.61297390308</v>
      </c>
      <c r="H296" s="27">
        <f>'Silver (Cleaned)'!Q295</f>
        <v>2045</v>
      </c>
      <c r="I296" s="11" t="str">
        <f t="shared" si="3"/>
        <v>2024-02</v>
      </c>
      <c r="J296" s="11" t="str">
        <f t="shared" si="4"/>
        <v>1900-01</v>
      </c>
      <c r="K296" s="11"/>
      <c r="L296" s="11"/>
      <c r="M296" s="36"/>
    </row>
    <row r="297" spans="7:13" ht="15.75" customHeight="1" x14ac:dyDescent="0.2">
      <c r="G297" s="34">
        <f>'Silver (Cleaned)'!G296</f>
        <v>45330.062730560952</v>
      </c>
      <c r="H297" s="27">
        <f>'Silver (Cleaned)'!Q296</f>
        <v>2225</v>
      </c>
      <c r="I297" s="11" t="str">
        <f t="shared" si="3"/>
        <v>2024-02</v>
      </c>
      <c r="J297" s="11" t="str">
        <f t="shared" si="4"/>
        <v>1900-01</v>
      </c>
      <c r="K297" s="11"/>
      <c r="L297" s="11"/>
      <c r="M297" s="36"/>
    </row>
    <row r="298" spans="7:13" ht="15.75" customHeight="1" x14ac:dyDescent="0.2">
      <c r="G298" s="34">
        <f>'Silver (Cleaned)'!G297</f>
        <v>45329.465354815999</v>
      </c>
      <c r="H298" s="27">
        <f>'Silver (Cleaned)'!Q297</f>
        <v>2431</v>
      </c>
      <c r="I298" s="11" t="str">
        <f t="shared" si="3"/>
        <v>2024-02</v>
      </c>
      <c r="J298" s="11" t="str">
        <f t="shared" si="4"/>
        <v>1900-01</v>
      </c>
      <c r="K298" s="11"/>
      <c r="L298" s="11"/>
      <c r="M298" s="36"/>
    </row>
    <row r="299" spans="7:13" ht="15.75" customHeight="1" x14ac:dyDescent="0.2">
      <c r="G299" s="34">
        <f>'Silver (Cleaned)'!G298</f>
        <v>45328.903477715634</v>
      </c>
      <c r="H299" s="27">
        <f>'Silver (Cleaned)'!Q298</f>
        <v>2122</v>
      </c>
      <c r="I299" s="11" t="str">
        <f t="shared" si="3"/>
        <v>2024-02</v>
      </c>
      <c r="J299" s="11" t="str">
        <f t="shared" si="4"/>
        <v>1900-01</v>
      </c>
      <c r="K299" s="11"/>
      <c r="L299" s="11"/>
      <c r="M299" s="36"/>
    </row>
    <row r="300" spans="7:13" ht="15.75" customHeight="1" x14ac:dyDescent="0.2">
      <c r="G300" s="34">
        <f>'Silver (Cleaned)'!G299</f>
        <v>45328.315905333511</v>
      </c>
      <c r="H300" s="27">
        <f>'Silver (Cleaned)'!Q299</f>
        <v>2315.5</v>
      </c>
      <c r="I300" s="11" t="str">
        <f t="shared" si="3"/>
        <v>2024-02</v>
      </c>
      <c r="J300" s="11" t="str">
        <f t="shared" si="4"/>
        <v>1900-01</v>
      </c>
      <c r="K300" s="11"/>
      <c r="L300" s="11"/>
      <c r="M300" s="36"/>
    </row>
    <row r="301" spans="7:13" ht="15.75" customHeight="1" x14ac:dyDescent="0.2">
      <c r="G301" s="34">
        <f>'Silver (Cleaned)'!G300</f>
        <v>45327.729189323712</v>
      </c>
      <c r="H301" s="27">
        <f>'Silver (Cleaned)'!Q300</f>
        <v>2509</v>
      </c>
      <c r="I301" s="11" t="str">
        <f t="shared" si="3"/>
        <v>2024-02</v>
      </c>
      <c r="J301" s="11" t="str">
        <f t="shared" si="4"/>
        <v>1900-01</v>
      </c>
      <c r="K301" s="11"/>
      <c r="L301" s="11"/>
      <c r="M301" s="36"/>
    </row>
    <row r="302" spans="7:13" ht="15.75" customHeight="1" x14ac:dyDescent="0.2">
      <c r="G302" s="34">
        <f>'Silver (Cleaned)'!G301</f>
        <v>45327.191477152315</v>
      </c>
      <c r="H302" s="27">
        <f>'Silver (Cleaned)'!Q301</f>
        <v>2689</v>
      </c>
      <c r="I302" s="11" t="str">
        <f t="shared" si="3"/>
        <v>2024-02</v>
      </c>
      <c r="J302" s="11" t="str">
        <f t="shared" si="4"/>
        <v>1900-01</v>
      </c>
      <c r="K302" s="11"/>
      <c r="L302" s="11"/>
      <c r="M302" s="36"/>
    </row>
    <row r="303" spans="7:13" ht="15.75" customHeight="1" x14ac:dyDescent="0.2">
      <c r="G303" s="34">
        <f>'Silver (Cleaned)'!G302</f>
        <v>45324.979053505747</v>
      </c>
      <c r="H303" s="27">
        <f>'Silver (Cleaned)'!Q302</f>
        <v>2492</v>
      </c>
      <c r="I303" s="11" t="str">
        <f t="shared" si="3"/>
        <v>2024-02</v>
      </c>
      <c r="J303" s="11" t="str">
        <f t="shared" si="4"/>
        <v>1900-01</v>
      </c>
      <c r="K303" s="11"/>
      <c r="L303" s="11"/>
      <c r="M303" s="36"/>
    </row>
    <row r="304" spans="7:13" ht="15.75" customHeight="1" x14ac:dyDescent="0.2">
      <c r="G304" s="34">
        <f>'Silver (Cleaned)'!G303</f>
        <v>45324.38139222141</v>
      </c>
      <c r="H304" s="27">
        <f>'Silver (Cleaned)'!Q303</f>
        <v>2602</v>
      </c>
      <c r="I304" s="11" t="str">
        <f t="shared" si="3"/>
        <v>2024-02</v>
      </c>
      <c r="J304" s="11" t="str">
        <f t="shared" si="4"/>
        <v>1900-01</v>
      </c>
      <c r="K304" s="11"/>
      <c r="L304" s="11"/>
      <c r="M304" s="36"/>
    </row>
    <row r="305" spans="7:13" ht="15.75" customHeight="1" x14ac:dyDescent="0.2">
      <c r="G305" s="34">
        <f>'Silver (Cleaned)'!G304</f>
        <v>45323.806743645153</v>
      </c>
      <c r="H305" s="27">
        <f>'Silver (Cleaned)'!Q304</f>
        <v>2590</v>
      </c>
      <c r="I305" s="11" t="str">
        <f t="shared" si="3"/>
        <v>2024-02</v>
      </c>
      <c r="J305" s="11" t="str">
        <f t="shared" si="4"/>
        <v>1900-01</v>
      </c>
      <c r="K305" s="11"/>
      <c r="L305" s="11"/>
      <c r="M305" s="36"/>
    </row>
    <row r="306" spans="7:13" ht="15.75" customHeight="1" x14ac:dyDescent="0.2">
      <c r="G306" s="34">
        <f>'Silver (Cleaned)'!G305</f>
        <v>45323.193714266541</v>
      </c>
      <c r="H306" s="27">
        <f>'Silver (Cleaned)'!Q305</f>
        <v>2357</v>
      </c>
      <c r="I306" s="11" t="str">
        <f t="shared" si="3"/>
        <v>2024-02</v>
      </c>
      <c r="J306" s="11" t="str">
        <f t="shared" si="4"/>
        <v>1900-01</v>
      </c>
      <c r="K306" s="11"/>
      <c r="L306" s="11"/>
      <c r="M306" s="36"/>
    </row>
    <row r="307" spans="7:13" ht="15.75" customHeight="1" x14ac:dyDescent="0.2">
      <c r="G307" s="34">
        <f>'Silver (Cleaned)'!G306</f>
        <v>45322.648701939783</v>
      </c>
      <c r="H307" s="27">
        <f>'Silver (Cleaned)'!Q306</f>
        <v>2697</v>
      </c>
      <c r="I307" s="11" t="str">
        <f t="shared" si="3"/>
        <v>2024-01</v>
      </c>
      <c r="J307" s="11" t="str">
        <f t="shared" si="4"/>
        <v>1900-01</v>
      </c>
      <c r="K307" s="11"/>
      <c r="L307" s="11"/>
      <c r="M307" s="36"/>
    </row>
    <row r="308" spans="7:13" ht="15.75" customHeight="1" x14ac:dyDescent="0.2">
      <c r="G308" s="34">
        <f>'Silver (Cleaned)'!G307</f>
        <v>45322.104594223914</v>
      </c>
      <c r="H308" s="27">
        <f>'Silver (Cleaned)'!Q307</f>
        <v>2713</v>
      </c>
      <c r="I308" s="11" t="str">
        <f t="shared" si="3"/>
        <v>2024-01</v>
      </c>
      <c r="J308" s="11" t="str">
        <f t="shared" si="4"/>
        <v>1900-01</v>
      </c>
      <c r="K308" s="11"/>
      <c r="L308" s="11"/>
      <c r="M308" s="36"/>
    </row>
    <row r="309" spans="7:13" ht="15.75" customHeight="1" x14ac:dyDescent="0.2">
      <c r="G309" s="34">
        <f>'Silver (Cleaned)'!G308</f>
        <v>45321.490728507328</v>
      </c>
      <c r="H309" s="27">
        <f>'Silver (Cleaned)'!Q308</f>
        <v>2339</v>
      </c>
      <c r="I309" s="11" t="str">
        <f t="shared" si="3"/>
        <v>2024-01</v>
      </c>
      <c r="J309" s="11" t="str">
        <f t="shared" si="4"/>
        <v>1900-01</v>
      </c>
      <c r="K309" s="11"/>
      <c r="L309" s="11"/>
      <c r="M309" s="36"/>
    </row>
    <row r="310" spans="7:13" ht="15.75" customHeight="1" x14ac:dyDescent="0.2">
      <c r="G310" s="34">
        <f>'Silver (Cleaned)'!G309</f>
        <v>45320.880934119472</v>
      </c>
      <c r="H310" s="27">
        <f>'Silver (Cleaned)'!Q309</f>
        <v>2430</v>
      </c>
      <c r="I310" s="11" t="str">
        <f t="shared" si="3"/>
        <v>2024-01</v>
      </c>
      <c r="J310" s="11" t="str">
        <f t="shared" si="4"/>
        <v>1900-01</v>
      </c>
      <c r="K310" s="11"/>
      <c r="L310" s="11"/>
      <c r="M310" s="36"/>
    </row>
    <row r="311" spans="7:13" ht="15.75" customHeight="1" x14ac:dyDescent="0.2">
      <c r="G311" s="34">
        <f>'Silver (Cleaned)'!G310</f>
        <v>45320.338209841379</v>
      </c>
      <c r="H311" s="27">
        <f>'Silver (Cleaned)'!Q310</f>
        <v>2521</v>
      </c>
      <c r="I311" s="11" t="str">
        <f t="shared" si="3"/>
        <v>2024-01</v>
      </c>
      <c r="J311" s="11" t="str">
        <f t="shared" si="4"/>
        <v>1900-01</v>
      </c>
      <c r="K311" s="11"/>
      <c r="L311" s="11"/>
      <c r="M311" s="36"/>
    </row>
    <row r="312" spans="7:13" ht="15.75" customHeight="1" x14ac:dyDescent="0.2">
      <c r="G312" s="34">
        <f>'Silver (Cleaned)'!G311</f>
        <v>45317.476370931836</v>
      </c>
      <c r="H312" s="27">
        <f>'Silver (Cleaned)'!Q311</f>
        <v>2600</v>
      </c>
      <c r="I312" s="11" t="str">
        <f t="shared" si="3"/>
        <v>2024-01</v>
      </c>
      <c r="J312" s="11" t="str">
        <f t="shared" si="4"/>
        <v>1900-01</v>
      </c>
      <c r="K312" s="11"/>
      <c r="L312" s="11"/>
      <c r="M312" s="36"/>
    </row>
    <row r="313" spans="7:13" ht="15.75" customHeight="1" x14ac:dyDescent="0.2">
      <c r="G313" s="34">
        <f>'Silver (Cleaned)'!G312</f>
        <v>45316.906163463595</v>
      </c>
      <c r="H313" s="27">
        <f>'Silver (Cleaned)'!Q312</f>
        <v>2570</v>
      </c>
      <c r="I313" s="11" t="str">
        <f t="shared" si="3"/>
        <v>2024-01</v>
      </c>
      <c r="J313" s="11" t="str">
        <f t="shared" si="4"/>
        <v>1900-01</v>
      </c>
      <c r="K313" s="11"/>
      <c r="L313" s="11"/>
      <c r="M313" s="36"/>
    </row>
    <row r="314" spans="7:13" ht="15.75" customHeight="1" x14ac:dyDescent="0.2">
      <c r="G314" s="34">
        <f>'Silver (Cleaned)'!G313</f>
        <v>45316.367100338975</v>
      </c>
      <c r="H314" s="27">
        <f>'Silver (Cleaned)'!Q313</f>
        <v>2540</v>
      </c>
      <c r="I314" s="11" t="str">
        <f t="shared" si="3"/>
        <v>2024-01</v>
      </c>
      <c r="J314" s="11" t="str">
        <f t="shared" si="4"/>
        <v>1900-01</v>
      </c>
      <c r="K314" s="11"/>
      <c r="L314" s="11"/>
      <c r="M314" s="36"/>
    </row>
    <row r="315" spans="7:13" ht="15.75" customHeight="1" x14ac:dyDescent="0.2">
      <c r="G315" s="34">
        <f>'Silver (Cleaned)'!G314</f>
        <v>45315.804567883402</v>
      </c>
      <c r="H315" s="27">
        <f>'Silver (Cleaned)'!Q314</f>
        <v>2516</v>
      </c>
      <c r="I315" s="11" t="str">
        <f t="shared" si="3"/>
        <v>2024-01</v>
      </c>
      <c r="J315" s="11" t="str">
        <f t="shared" si="4"/>
        <v>1900-01</v>
      </c>
      <c r="K315" s="11"/>
      <c r="L315" s="11"/>
      <c r="M315" s="36"/>
    </row>
    <row r="316" spans="7:13" ht="15.75" customHeight="1" x14ac:dyDescent="0.2">
      <c r="G316" s="34">
        <f>'Silver (Cleaned)'!G315</f>
        <v>45315.209643001464</v>
      </c>
      <c r="H316" s="27">
        <f>'Silver (Cleaned)'!Q315</f>
        <v>2693</v>
      </c>
      <c r="I316" s="11" t="str">
        <f t="shared" si="3"/>
        <v>2024-01</v>
      </c>
      <c r="J316" s="11" t="str">
        <f t="shared" si="4"/>
        <v>1900-01</v>
      </c>
      <c r="K316" s="11"/>
      <c r="L316" s="11"/>
      <c r="M316" s="36"/>
    </row>
    <row r="317" spans="7:13" ht="15.75" customHeight="1" x14ac:dyDescent="0.2">
      <c r="G317" s="34">
        <f>'Silver (Cleaned)'!G316</f>
        <v>45314.603020093571</v>
      </c>
      <c r="H317" s="27">
        <f>'Silver (Cleaned)'!Q316</f>
        <v>2875.5</v>
      </c>
      <c r="I317" s="11" t="str">
        <f t="shared" si="3"/>
        <v>2024-01</v>
      </c>
      <c r="J317" s="11" t="str">
        <f t="shared" si="4"/>
        <v>1900-01</v>
      </c>
      <c r="K317" s="11"/>
      <c r="L317" s="11"/>
      <c r="M317" s="36"/>
    </row>
    <row r="318" spans="7:13" ht="15.75" customHeight="1" x14ac:dyDescent="0.2">
      <c r="G318" s="34">
        <f>'Silver (Cleaned)'!G317</f>
        <v>45314.051004907582</v>
      </c>
      <c r="H318" s="27">
        <f>'Silver (Cleaned)'!Q317</f>
        <v>2771</v>
      </c>
      <c r="I318" s="11" t="str">
        <f t="shared" si="3"/>
        <v>2024-01</v>
      </c>
      <c r="J318" s="11" t="str">
        <f t="shared" si="4"/>
        <v>1900-01</v>
      </c>
      <c r="K318" s="11"/>
      <c r="L318" s="11"/>
      <c r="M318" s="36"/>
    </row>
    <row r="319" spans="7:13" ht="15.75" customHeight="1" x14ac:dyDescent="0.2">
      <c r="G319" s="34">
        <f>'Silver (Cleaned)'!G318</f>
        <v>45313.454717004199</v>
      </c>
      <c r="H319" s="27">
        <f>'Silver (Cleaned)'!Q318</f>
        <v>2616</v>
      </c>
      <c r="I319" s="11" t="str">
        <f t="shared" si="3"/>
        <v>2024-01</v>
      </c>
      <c r="J319" s="11" t="str">
        <f t="shared" si="4"/>
        <v>1900-01</v>
      </c>
      <c r="K319" s="11"/>
      <c r="L319" s="11"/>
      <c r="M319" s="36"/>
    </row>
    <row r="320" spans="7:13" ht="15.75" customHeight="1" x14ac:dyDescent="0.2">
      <c r="G320" s="34">
        <f>'Silver (Cleaned)'!G319</f>
        <v>45310.62252301682</v>
      </c>
      <c r="H320" s="27">
        <f>'Silver (Cleaned)'!Q319</f>
        <v>2723</v>
      </c>
      <c r="I320" s="11" t="str">
        <f t="shared" si="3"/>
        <v>2024-01</v>
      </c>
      <c r="J320" s="11" t="str">
        <f t="shared" si="4"/>
        <v>1900-01</v>
      </c>
      <c r="K320" s="11"/>
      <c r="L320" s="11"/>
      <c r="M320" s="36"/>
    </row>
    <row r="321" spans="7:13" ht="15.75" customHeight="1" x14ac:dyDescent="0.2">
      <c r="G321" s="34">
        <f>'Silver (Cleaned)'!G320</f>
        <v>45310.02532219878</v>
      </c>
      <c r="H321" s="27">
        <f>'Silver (Cleaned)'!Q320</f>
        <v>3215.5</v>
      </c>
      <c r="I321" s="11" t="str">
        <f t="shared" si="3"/>
        <v>2024-01</v>
      </c>
      <c r="J321" s="11" t="str">
        <f t="shared" si="4"/>
        <v>1900-01</v>
      </c>
      <c r="K321" s="11"/>
      <c r="L321" s="11"/>
      <c r="M321" s="36"/>
    </row>
    <row r="322" spans="7:13" ht="15.75" customHeight="1" x14ac:dyDescent="0.2">
      <c r="G322" s="34">
        <f>'Silver (Cleaned)'!G321</f>
        <v>45309.417057533989</v>
      </c>
      <c r="H322" s="27">
        <f>'Silver (Cleaned)'!Q321</f>
        <v>2968.5</v>
      </c>
      <c r="I322" s="11" t="str">
        <f t="shared" si="3"/>
        <v>2024-01</v>
      </c>
      <c r="J322" s="11" t="str">
        <f t="shared" si="4"/>
        <v>1900-01</v>
      </c>
      <c r="K322" s="11"/>
      <c r="L322" s="11"/>
      <c r="M322" s="36"/>
    </row>
    <row r="323" spans="7:13" ht="15.75" customHeight="1" x14ac:dyDescent="0.2">
      <c r="G323" s="34">
        <f>'Silver (Cleaned)'!G322</f>
        <v>45308.817538327297</v>
      </c>
      <c r="H323" s="27">
        <f>'Silver (Cleaned)'!Q322</f>
        <v>3363</v>
      </c>
      <c r="I323" s="11" t="str">
        <f t="shared" si="3"/>
        <v>2024-01</v>
      </c>
      <c r="J323" s="11" t="str">
        <f t="shared" si="4"/>
        <v>1900-01</v>
      </c>
      <c r="K323" s="11"/>
      <c r="L323" s="11"/>
      <c r="M323" s="36"/>
    </row>
    <row r="324" spans="7:13" ht="15.75" customHeight="1" x14ac:dyDescent="0.2">
      <c r="G324" s="34">
        <f>'Silver (Cleaned)'!G323</f>
        <v>45308.265590312119</v>
      </c>
      <c r="H324" s="27">
        <f>'Silver (Cleaned)'!Q323</f>
        <v>3251</v>
      </c>
      <c r="I324" s="11" t="str">
        <f t="shared" si="3"/>
        <v>2024-01</v>
      </c>
      <c r="J324" s="11" t="str">
        <f t="shared" si="4"/>
        <v>1900-01</v>
      </c>
      <c r="K324" s="11"/>
      <c r="L324" s="11"/>
      <c r="M324" s="36"/>
    </row>
    <row r="325" spans="7:13" ht="15.75" customHeight="1" x14ac:dyDescent="0.2">
      <c r="G325" s="34">
        <f>'Silver (Cleaned)'!G324</f>
        <v>45307.729905247361</v>
      </c>
      <c r="H325" s="27">
        <f>'Silver (Cleaned)'!Q324</f>
        <v>3410</v>
      </c>
      <c r="I325" s="11" t="str">
        <f t="shared" si="3"/>
        <v>2024-01</v>
      </c>
      <c r="J325" s="11" t="str">
        <f t="shared" si="4"/>
        <v>1900-01</v>
      </c>
      <c r="K325" s="11"/>
      <c r="L325" s="11"/>
      <c r="M325" s="36"/>
    </row>
    <row r="326" spans="7:13" ht="15.75" customHeight="1" x14ac:dyDescent="0.2">
      <c r="G326" s="34">
        <f>'Silver (Cleaned)'!G325</f>
        <v>45307.140406990518</v>
      </c>
      <c r="H326" s="27">
        <f>'Silver (Cleaned)'!Q325</f>
        <v>3157.5</v>
      </c>
      <c r="I326" s="11" t="str">
        <f t="shared" si="3"/>
        <v>2024-01</v>
      </c>
      <c r="J326" s="11" t="str">
        <f t="shared" si="4"/>
        <v>1900-01</v>
      </c>
      <c r="K326" s="11"/>
      <c r="L326" s="11"/>
      <c r="M326" s="36"/>
    </row>
    <row r="327" spans="7:13" ht="15.75" customHeight="1" x14ac:dyDescent="0.2">
      <c r="G327" s="34">
        <f>'Silver (Cleaned)'!G326</f>
        <v>45306.529801635203</v>
      </c>
      <c r="H327" s="27">
        <f>'Silver (Cleaned)'!Q326</f>
        <v>3280.5</v>
      </c>
      <c r="I327" s="11" t="str">
        <f t="shared" si="3"/>
        <v>2024-01</v>
      </c>
      <c r="J327" s="11" t="str">
        <f t="shared" si="4"/>
        <v>1900-01</v>
      </c>
      <c r="K327" s="11"/>
      <c r="L327" s="11"/>
      <c r="M327" s="36"/>
    </row>
    <row r="328" spans="7:13" ht="15.75" customHeight="1" x14ac:dyDescent="0.2">
      <c r="G328" s="34">
        <f>'Silver (Cleaned)'!G327</f>
        <v>45303.69221218297</v>
      </c>
      <c r="H328" s="27">
        <f>'Silver (Cleaned)'!Q327</f>
        <v>3234.5</v>
      </c>
      <c r="I328" s="11" t="str">
        <f t="shared" si="3"/>
        <v>2024-01</v>
      </c>
      <c r="J328" s="11" t="str">
        <f t="shared" si="4"/>
        <v>1900-01</v>
      </c>
      <c r="K328" s="11"/>
      <c r="L328" s="11"/>
      <c r="M328" s="36"/>
    </row>
    <row r="329" spans="7:13" ht="15.75" customHeight="1" x14ac:dyDescent="0.2">
      <c r="G329" s="34">
        <f>'Silver (Cleaned)'!G328</f>
        <v>45303.141057329063</v>
      </c>
      <c r="H329" s="27">
        <f>'Silver (Cleaned)'!Q328</f>
        <v>3004.5</v>
      </c>
      <c r="I329" s="11" t="str">
        <f t="shared" si="3"/>
        <v>2024-01</v>
      </c>
      <c r="J329" s="11" t="str">
        <f t="shared" si="4"/>
        <v>1900-01</v>
      </c>
      <c r="K329" s="11"/>
      <c r="L329" s="11"/>
      <c r="M329" s="36"/>
    </row>
    <row r="330" spans="7:13" ht="15.75" customHeight="1" x14ac:dyDescent="0.2">
      <c r="G330" s="34">
        <f>'Silver (Cleaned)'!G329</f>
        <v>45302.5917619713</v>
      </c>
      <c r="H330" s="27">
        <f>'Silver (Cleaned)'!Q329</f>
        <v>3360</v>
      </c>
      <c r="I330" s="11" t="str">
        <f t="shared" si="3"/>
        <v>2024-01</v>
      </c>
      <c r="J330" s="11" t="str">
        <f t="shared" si="4"/>
        <v>1900-01</v>
      </c>
      <c r="K330" s="11"/>
      <c r="L330" s="11"/>
      <c r="M330" s="36"/>
    </row>
    <row r="331" spans="7:13" ht="15.75" customHeight="1" x14ac:dyDescent="0.2">
      <c r="G331" s="34">
        <f>'Silver (Cleaned)'!G330</f>
        <v>45302.011200397588</v>
      </c>
      <c r="H331" s="27">
        <f>'Silver (Cleaned)'!Q330</f>
        <v>2969.5</v>
      </c>
      <c r="I331" s="11" t="str">
        <f t="shared" si="3"/>
        <v>2024-01</v>
      </c>
      <c r="J331" s="11" t="str">
        <f t="shared" si="4"/>
        <v>1900-01</v>
      </c>
      <c r="K331" s="11"/>
      <c r="L331" s="11"/>
      <c r="M331" s="36"/>
    </row>
    <row r="332" spans="7:13" ht="15.75" customHeight="1" x14ac:dyDescent="0.2">
      <c r="G332" s="34">
        <f>'Silver (Cleaned)'!G331</f>
        <v>45301.422852566182</v>
      </c>
      <c r="H332" s="27">
        <f>'Silver (Cleaned)'!Q331</f>
        <v>3019</v>
      </c>
      <c r="I332" s="11" t="str">
        <f t="shared" si="3"/>
        <v>2024-01</v>
      </c>
      <c r="J332" s="11" t="str">
        <f t="shared" si="4"/>
        <v>1900-01</v>
      </c>
      <c r="K332" s="11"/>
      <c r="L332" s="11"/>
      <c r="M332" s="36"/>
    </row>
    <row r="333" spans="7:13" ht="15.75" customHeight="1" x14ac:dyDescent="0.2">
      <c r="G333" s="34">
        <f>'Silver (Cleaned)'!G332</f>
        <v>45300.810813892218</v>
      </c>
      <c r="H333" s="27">
        <f>'Silver (Cleaned)'!Q332</f>
        <v>3073.5</v>
      </c>
      <c r="I333" s="11" t="str">
        <f t="shared" si="3"/>
        <v>2024-01</v>
      </c>
      <c r="J333" s="11" t="str">
        <f t="shared" si="4"/>
        <v>1900-01</v>
      </c>
      <c r="K333" s="11"/>
      <c r="L333" s="11"/>
      <c r="M333" s="36"/>
    </row>
    <row r="334" spans="7:13" ht="15.75" customHeight="1" x14ac:dyDescent="0.2">
      <c r="G334" s="34">
        <f>'Silver (Cleaned)'!G333</f>
        <v>45300.24540266746</v>
      </c>
      <c r="H334" s="27">
        <f>'Silver (Cleaned)'!Q333</f>
        <v>3125</v>
      </c>
      <c r="I334" s="11" t="str">
        <f t="shared" si="3"/>
        <v>2024-01</v>
      </c>
      <c r="J334" s="11" t="str">
        <f t="shared" si="4"/>
        <v>1900-01</v>
      </c>
      <c r="K334" s="11"/>
      <c r="L334" s="11"/>
      <c r="M334" s="36"/>
    </row>
    <row r="335" spans="7:13" ht="15.75" customHeight="1" x14ac:dyDescent="0.2">
      <c r="G335" s="34">
        <f>'Silver (Cleaned)'!G334</f>
        <v>45299.708487603428</v>
      </c>
      <c r="H335" s="27">
        <f>'Silver (Cleaned)'!Q334</f>
        <v>3065</v>
      </c>
      <c r="I335" s="11" t="str">
        <f t="shared" si="3"/>
        <v>2024-01</v>
      </c>
      <c r="J335" s="11" t="str">
        <f t="shared" si="4"/>
        <v>1900-01</v>
      </c>
      <c r="K335" s="11"/>
      <c r="L335" s="11"/>
      <c r="M335" s="36"/>
    </row>
    <row r="336" spans="7:13" ht="15.75" customHeight="1" x14ac:dyDescent="0.2">
      <c r="G336" s="34">
        <f>'Silver (Cleaned)'!G335</f>
        <v>45299.119625125975</v>
      </c>
      <c r="H336" s="27">
        <f>'Silver (Cleaned)'!Q335</f>
        <v>3120.5</v>
      </c>
      <c r="I336" s="11" t="str">
        <f t="shared" si="3"/>
        <v>2024-01</v>
      </c>
      <c r="J336" s="11" t="str">
        <f t="shared" si="4"/>
        <v>1900-01</v>
      </c>
      <c r="K336" s="11"/>
      <c r="L336" s="11"/>
      <c r="M336" s="36"/>
    </row>
    <row r="337" spans="7:13" ht="15.75" customHeight="1" x14ac:dyDescent="0.2">
      <c r="G337" s="34">
        <f>'Silver (Cleaned)'!G336</f>
        <v>45296.784603290558</v>
      </c>
      <c r="H337" s="27">
        <f>'Silver (Cleaned)'!Q336</f>
        <v>3145</v>
      </c>
      <c r="I337" s="11" t="str">
        <f t="shared" si="3"/>
        <v>2024-01</v>
      </c>
      <c r="J337" s="11" t="str">
        <f t="shared" si="4"/>
        <v>1900-01</v>
      </c>
      <c r="K337" s="11"/>
      <c r="L337" s="11"/>
      <c r="M337" s="36"/>
    </row>
    <row r="338" spans="7:13" ht="15.75" customHeight="1" x14ac:dyDescent="0.2">
      <c r="G338" s="34">
        <f>'Silver (Cleaned)'!G337</f>
        <v>45296.181196245336</v>
      </c>
      <c r="H338" s="27">
        <f>'Silver (Cleaned)'!Q337</f>
        <v>3093</v>
      </c>
      <c r="I338" s="11" t="str">
        <f t="shared" si="3"/>
        <v>2024-01</v>
      </c>
      <c r="J338" s="11" t="str">
        <f t="shared" si="4"/>
        <v>1900-01</v>
      </c>
      <c r="K338" s="11"/>
      <c r="L338" s="11"/>
      <c r="M338" s="36"/>
    </row>
    <row r="339" spans="7:13" ht="15.75" customHeight="1" x14ac:dyDescent="0.2">
      <c r="G339" s="34">
        <f>'Silver (Cleaned)'!G338</f>
        <v>45295.652593012157</v>
      </c>
      <c r="H339" s="27">
        <f>'Silver (Cleaned)'!Q338</f>
        <v>3084.5</v>
      </c>
      <c r="I339" s="11" t="str">
        <f t="shared" si="3"/>
        <v>2024-01</v>
      </c>
      <c r="J339" s="11" t="str">
        <f t="shared" si="4"/>
        <v>1900-01</v>
      </c>
      <c r="K339" s="11"/>
      <c r="L339" s="11"/>
      <c r="M339" s="36"/>
    </row>
    <row r="340" spans="7:13" ht="15.75" customHeight="1" x14ac:dyDescent="0.2">
      <c r="G340" s="34">
        <f>'Silver (Cleaned)'!G339</f>
        <v>45295.047374812893</v>
      </c>
      <c r="H340" s="27">
        <f>'Silver (Cleaned)'!Q339</f>
        <v>3108.5</v>
      </c>
      <c r="I340" s="11" t="str">
        <f t="shared" si="3"/>
        <v>2024-01</v>
      </c>
      <c r="J340" s="11" t="str">
        <f t="shared" si="4"/>
        <v>1900-01</v>
      </c>
      <c r="K340" s="11"/>
      <c r="L340" s="11"/>
      <c r="M340" s="36"/>
    </row>
    <row r="341" spans="7:13" ht="15.75" customHeight="1" x14ac:dyDescent="0.2">
      <c r="G341" s="34">
        <f>'Silver (Cleaned)'!G340</f>
        <v>45294.440060474073</v>
      </c>
      <c r="H341" s="27">
        <f>'Silver (Cleaned)'!Q340</f>
        <v>2821.5</v>
      </c>
      <c r="I341" s="11" t="str">
        <f t="shared" si="3"/>
        <v>2024-01</v>
      </c>
      <c r="J341" s="11" t="str">
        <f t="shared" si="4"/>
        <v>1900-01</v>
      </c>
      <c r="K341" s="11"/>
      <c r="L341" s="11"/>
      <c r="M341" s="36"/>
    </row>
    <row r="342" spans="7:13" ht="15.75" customHeight="1" x14ac:dyDescent="0.2">
      <c r="G342" s="34">
        <f>'Silver (Cleaned)'!G341</f>
        <v>45293.884581143269</v>
      </c>
      <c r="H342" s="27">
        <f>'Silver (Cleaned)'!Q341</f>
        <v>2952</v>
      </c>
      <c r="I342" s="11" t="str">
        <f t="shared" si="3"/>
        <v>2024-01</v>
      </c>
      <c r="J342" s="11" t="str">
        <f t="shared" si="4"/>
        <v>1900-01</v>
      </c>
      <c r="K342" s="11"/>
      <c r="L342" s="11"/>
      <c r="M342" s="36"/>
    </row>
    <row r="343" spans="7:13" ht="15.75" customHeight="1" x14ac:dyDescent="0.2">
      <c r="G343" s="34">
        <f>'Silver (Cleaned)'!G342</f>
        <v>45293.288722839992</v>
      </c>
      <c r="H343" s="27">
        <f>'Silver (Cleaned)'!Q342</f>
        <v>3021.5</v>
      </c>
      <c r="I343" s="11" t="str">
        <f t="shared" si="3"/>
        <v>2024-01</v>
      </c>
      <c r="J343" s="11" t="str">
        <f t="shared" si="4"/>
        <v>1900-01</v>
      </c>
      <c r="K343" s="11"/>
      <c r="L343" s="11"/>
      <c r="M343" s="36"/>
    </row>
    <row r="344" spans="7:13" ht="15.75" customHeight="1" x14ac:dyDescent="0.2">
      <c r="G344" s="34">
        <f>'Silver (Cleaned)'!G343</f>
        <v>45292.691267536698</v>
      </c>
      <c r="H344" s="27">
        <f>'Silver (Cleaned)'!Q343</f>
        <v>3026</v>
      </c>
      <c r="I344" s="11" t="str">
        <f t="shared" si="3"/>
        <v>2024-01</v>
      </c>
      <c r="J344" s="11" t="str">
        <f t="shared" si="4"/>
        <v>1900-01</v>
      </c>
      <c r="K344" s="11"/>
      <c r="L344" s="11"/>
      <c r="M344" s="36"/>
    </row>
    <row r="345" spans="7:13" ht="15.75" customHeight="1" x14ac:dyDescent="0.2">
      <c r="G345" s="34">
        <f>'Silver (Cleaned)'!G344</f>
        <v>45292.145675766471</v>
      </c>
      <c r="H345" s="27">
        <f>'Silver (Cleaned)'!Q344</f>
        <v>3098.5</v>
      </c>
      <c r="I345" s="11" t="str">
        <f t="shared" si="3"/>
        <v>2024-01</v>
      </c>
      <c r="J345" s="11" t="str">
        <f t="shared" si="4"/>
        <v>1900-01</v>
      </c>
      <c r="K345" s="11"/>
      <c r="L345" s="11"/>
      <c r="M345" s="36"/>
    </row>
    <row r="346" spans="7:13" ht="15.75" customHeight="1" x14ac:dyDescent="0.2">
      <c r="G346" s="34">
        <f>'Silver (Cleaned)'!G345</f>
        <v>45289.892116337993</v>
      </c>
      <c r="H346" s="27">
        <f>'Silver (Cleaned)'!Q345</f>
        <v>3005.5</v>
      </c>
      <c r="I346" s="11" t="str">
        <f t="shared" si="3"/>
        <v>2023-12</v>
      </c>
      <c r="J346" s="11" t="str">
        <f t="shared" si="4"/>
        <v>1900-01</v>
      </c>
      <c r="K346" s="11"/>
      <c r="L346" s="11"/>
      <c r="M346" s="36"/>
    </row>
    <row r="347" spans="7:13" ht="15.75" customHeight="1" x14ac:dyDescent="0.2">
      <c r="G347" s="34">
        <f>'Silver (Cleaned)'!G346</f>
        <v>45289.348720914357</v>
      </c>
      <c r="H347" s="27">
        <f>'Silver (Cleaned)'!Q346</f>
        <v>3146.5</v>
      </c>
      <c r="I347" s="11" t="str">
        <f t="shared" si="3"/>
        <v>2023-12</v>
      </c>
      <c r="J347" s="11" t="str">
        <f t="shared" si="4"/>
        <v>1900-01</v>
      </c>
      <c r="K347" s="11"/>
      <c r="L347" s="11"/>
      <c r="M347" s="36"/>
    </row>
    <row r="348" spans="7:13" ht="15.75" customHeight="1" x14ac:dyDescent="0.2">
      <c r="G348" s="34">
        <f>'Silver (Cleaned)'!G347</f>
        <v>45288.81639615391</v>
      </c>
      <c r="H348" s="27">
        <f>'Silver (Cleaned)'!Q347</f>
        <v>2999</v>
      </c>
      <c r="I348" s="11" t="str">
        <f t="shared" si="3"/>
        <v>2023-12</v>
      </c>
      <c r="J348" s="11" t="str">
        <f t="shared" si="4"/>
        <v>1900-01</v>
      </c>
      <c r="K348" s="11"/>
      <c r="L348" s="11"/>
      <c r="M348" s="36"/>
    </row>
    <row r="349" spans="7:13" ht="15.75" customHeight="1" x14ac:dyDescent="0.2">
      <c r="G349" s="34">
        <f>'Silver (Cleaned)'!G348</f>
        <v>45288.253575140065</v>
      </c>
      <c r="H349" s="27">
        <f>'Silver (Cleaned)'!Q348</f>
        <v>3190.5</v>
      </c>
      <c r="I349" s="11" t="str">
        <f t="shared" si="3"/>
        <v>2023-12</v>
      </c>
      <c r="J349" s="11" t="str">
        <f t="shared" si="4"/>
        <v>1900-01</v>
      </c>
      <c r="K349" s="11"/>
      <c r="L349" s="11"/>
      <c r="M349" s="36"/>
    </row>
    <row r="350" spans="7:13" ht="15.75" customHeight="1" x14ac:dyDescent="0.2">
      <c r="G350" s="34">
        <f>'Silver (Cleaned)'!G349</f>
        <v>45287.721171333083</v>
      </c>
      <c r="H350" s="27">
        <f>'Silver (Cleaned)'!Q349</f>
        <v>2905</v>
      </c>
      <c r="I350" s="11" t="str">
        <f t="shared" si="3"/>
        <v>2023-12</v>
      </c>
      <c r="J350" s="11" t="str">
        <f t="shared" si="4"/>
        <v>1900-01</v>
      </c>
      <c r="K350" s="11"/>
      <c r="L350" s="11"/>
      <c r="M350" s="36"/>
    </row>
    <row r="351" spans="7:13" ht="15.75" customHeight="1" x14ac:dyDescent="0.2">
      <c r="G351" s="34">
        <f>'Silver (Cleaned)'!G350</f>
        <v>45287.138086787789</v>
      </c>
      <c r="H351" s="27">
        <f>'Silver (Cleaned)'!Q350</f>
        <v>3126</v>
      </c>
      <c r="I351" s="11" t="str">
        <f t="shared" si="3"/>
        <v>2023-12</v>
      </c>
      <c r="J351" s="11" t="str">
        <f t="shared" si="4"/>
        <v>1900-01</v>
      </c>
      <c r="K351" s="11"/>
      <c r="L351" s="11"/>
      <c r="M351" s="36"/>
    </row>
    <row r="352" spans="7:13" ht="15.75" customHeight="1" x14ac:dyDescent="0.2">
      <c r="G352" s="34">
        <f>'Silver (Cleaned)'!G351</f>
        <v>45286.566578451464</v>
      </c>
      <c r="H352" s="27">
        <f>'Silver (Cleaned)'!Q351</f>
        <v>2843.5</v>
      </c>
      <c r="I352" s="11" t="str">
        <f t="shared" si="3"/>
        <v>2023-12</v>
      </c>
      <c r="J352" s="11" t="str">
        <f t="shared" si="4"/>
        <v>1900-01</v>
      </c>
      <c r="K352" s="11"/>
      <c r="L352" s="11"/>
      <c r="M352" s="36"/>
    </row>
    <row r="353" spans="7:13" ht="15.75" customHeight="1" x14ac:dyDescent="0.2">
      <c r="G353" s="34">
        <f>'Silver (Cleaned)'!G352</f>
        <v>45285.962218858229</v>
      </c>
      <c r="H353" s="27">
        <f>'Silver (Cleaned)'!Q352</f>
        <v>3239</v>
      </c>
      <c r="I353" s="11" t="str">
        <f t="shared" si="3"/>
        <v>2023-12</v>
      </c>
      <c r="J353" s="11" t="str">
        <f t="shared" si="4"/>
        <v>1900-01</v>
      </c>
      <c r="K353" s="11"/>
      <c r="L353" s="11"/>
      <c r="M353" s="36"/>
    </row>
    <row r="354" spans="7:13" ht="15.75" customHeight="1" x14ac:dyDescent="0.2">
      <c r="G354" s="34">
        <f>'Silver (Cleaned)'!G353</f>
        <v>45285.417237460701</v>
      </c>
      <c r="H354" s="27">
        <f>'Silver (Cleaned)'!Q353</f>
        <v>2826.5</v>
      </c>
      <c r="I354" s="11" t="str">
        <f t="shared" si="3"/>
        <v>2023-12</v>
      </c>
      <c r="J354" s="11" t="str">
        <f t="shared" si="4"/>
        <v>1900-01</v>
      </c>
      <c r="K354" s="11"/>
      <c r="L354" s="11"/>
      <c r="M354" s="36"/>
    </row>
    <row r="355" spans="7:13" ht="15.75" customHeight="1" x14ac:dyDescent="0.2">
      <c r="G355" s="34">
        <f>'Silver (Cleaned)'!G354</f>
        <v>45282.616672094045</v>
      </c>
      <c r="H355" s="27">
        <f>'Silver (Cleaned)'!Q354</f>
        <v>2752</v>
      </c>
      <c r="I355" s="11" t="str">
        <f t="shared" si="3"/>
        <v>2023-12</v>
      </c>
      <c r="J355" s="11" t="str">
        <f t="shared" si="4"/>
        <v>1900-01</v>
      </c>
      <c r="K355" s="11"/>
      <c r="L355" s="11"/>
      <c r="M355" s="36"/>
    </row>
    <row r="356" spans="7:13" ht="15.75" customHeight="1" x14ac:dyDescent="0.2">
      <c r="G356" s="34">
        <f>'Silver (Cleaned)'!G355</f>
        <v>45282.017672441427</v>
      </c>
      <c r="H356" s="27">
        <f>'Silver (Cleaned)'!Q355</f>
        <v>2711</v>
      </c>
      <c r="I356" s="11" t="str">
        <f t="shared" si="3"/>
        <v>2023-12</v>
      </c>
      <c r="J356" s="11" t="str">
        <f t="shared" si="4"/>
        <v>1900-01</v>
      </c>
      <c r="K356" s="11"/>
      <c r="L356" s="11"/>
      <c r="M356" s="36"/>
    </row>
    <row r="357" spans="7:13" ht="15.75" customHeight="1" x14ac:dyDescent="0.2">
      <c r="G357" s="34">
        <f>'Silver (Cleaned)'!G356</f>
        <v>45281.423763876388</v>
      </c>
      <c r="H357" s="27">
        <f>'Silver (Cleaned)'!Q356</f>
        <v>2841</v>
      </c>
      <c r="I357" s="11" t="str">
        <f t="shared" si="3"/>
        <v>2023-12</v>
      </c>
      <c r="J357" s="11" t="str">
        <f t="shared" si="4"/>
        <v>1900-01</v>
      </c>
      <c r="K357" s="11"/>
      <c r="L357" s="11"/>
      <c r="M357" s="36"/>
    </row>
    <row r="358" spans="7:13" ht="15.75" customHeight="1" x14ac:dyDescent="0.2">
      <c r="G358" s="34">
        <f>'Silver (Cleaned)'!G357</f>
        <v>45280.88530624898</v>
      </c>
      <c r="H358" s="27">
        <f>'Silver (Cleaned)'!Q357</f>
        <v>2722.5</v>
      </c>
      <c r="I358" s="11" t="str">
        <f t="shared" si="3"/>
        <v>2023-12</v>
      </c>
      <c r="J358" s="11" t="str">
        <f t="shared" si="4"/>
        <v>1900-01</v>
      </c>
      <c r="K358" s="11"/>
      <c r="L358" s="11"/>
      <c r="M358" s="36"/>
    </row>
    <row r="359" spans="7:13" ht="15.75" customHeight="1" x14ac:dyDescent="0.2">
      <c r="G359" s="34">
        <f>'Silver (Cleaned)'!G358</f>
        <v>45280.299126585902</v>
      </c>
      <c r="H359" s="27">
        <f>'Silver (Cleaned)'!Q358</f>
        <v>2657</v>
      </c>
      <c r="I359" s="11" t="str">
        <f t="shared" si="3"/>
        <v>2023-12</v>
      </c>
      <c r="J359" s="11" t="str">
        <f t="shared" si="4"/>
        <v>1900-01</v>
      </c>
      <c r="K359" s="11"/>
      <c r="L359" s="11"/>
      <c r="M359" s="36"/>
    </row>
    <row r="360" spans="7:13" ht="15.75" customHeight="1" x14ac:dyDescent="0.2">
      <c r="G360" s="34">
        <f>'Silver (Cleaned)'!G359</f>
        <v>45279.740575844356</v>
      </c>
      <c r="H360" s="27">
        <f>'Silver (Cleaned)'!Q359</f>
        <v>2787.5</v>
      </c>
      <c r="I360" s="11" t="str">
        <f t="shared" si="3"/>
        <v>2023-12</v>
      </c>
      <c r="J360" s="11" t="str">
        <f t="shared" si="4"/>
        <v>1900-01</v>
      </c>
      <c r="K360" s="11"/>
      <c r="L360" s="11"/>
      <c r="M360" s="36"/>
    </row>
    <row r="361" spans="7:13" ht="15.75" customHeight="1" x14ac:dyDescent="0.2">
      <c r="G361" s="34">
        <f>'Silver (Cleaned)'!G360</f>
        <v>45279.132105294826</v>
      </c>
      <c r="H361" s="27">
        <f>'Silver (Cleaned)'!Q360</f>
        <v>3138</v>
      </c>
      <c r="I361" s="11" t="str">
        <f t="shared" si="3"/>
        <v>2023-12</v>
      </c>
      <c r="J361" s="11" t="str">
        <f t="shared" si="4"/>
        <v>1900-01</v>
      </c>
      <c r="K361" s="11"/>
      <c r="L361" s="11"/>
      <c r="M361" s="36"/>
    </row>
    <row r="362" spans="7:13" ht="15.75" customHeight="1" x14ac:dyDescent="0.2">
      <c r="G362" s="34">
        <f>'Silver (Cleaned)'!G361</f>
        <v>45278.586273829525</v>
      </c>
      <c r="H362" s="27">
        <f>'Silver (Cleaned)'!Q361</f>
        <v>2789.5</v>
      </c>
      <c r="I362" s="11" t="str">
        <f t="shared" si="3"/>
        <v>2023-12</v>
      </c>
      <c r="J362" s="11" t="str">
        <f t="shared" si="4"/>
        <v>1900-01</v>
      </c>
      <c r="K362" s="11"/>
      <c r="L362" s="11"/>
      <c r="M362" s="36"/>
    </row>
    <row r="363" spans="7:13" ht="15.75" customHeight="1" x14ac:dyDescent="0.2">
      <c r="G363" s="34">
        <f>'Silver (Cleaned)'!G362</f>
        <v>45278.008133105061</v>
      </c>
      <c r="H363" s="27">
        <f>'Silver (Cleaned)'!Q362</f>
        <v>2661</v>
      </c>
      <c r="I363" s="11" t="str">
        <f t="shared" si="3"/>
        <v>2023-12</v>
      </c>
      <c r="J363" s="11" t="str">
        <f t="shared" si="4"/>
        <v>1900-01</v>
      </c>
      <c r="K363" s="11"/>
      <c r="L363" s="11"/>
      <c r="M363" s="36"/>
    </row>
    <row r="364" spans="7:13" ht="15.75" customHeight="1" x14ac:dyDescent="0.2">
      <c r="G364" s="34">
        <f>'Silver (Cleaned)'!G363</f>
        <v>45275.719947991165</v>
      </c>
      <c r="H364" s="27">
        <f>'Silver (Cleaned)'!Q363</f>
        <v>2747.5</v>
      </c>
      <c r="I364" s="11" t="str">
        <f t="shared" si="3"/>
        <v>2023-12</v>
      </c>
      <c r="J364" s="11" t="str">
        <f t="shared" si="4"/>
        <v>1900-01</v>
      </c>
      <c r="K364" s="11"/>
      <c r="L364" s="11"/>
      <c r="M364" s="36"/>
    </row>
    <row r="365" spans="7:13" ht="15.75" customHeight="1" x14ac:dyDescent="0.2">
      <c r="G365" s="34">
        <f>'Silver (Cleaned)'!G364</f>
        <v>45275.17561042538</v>
      </c>
      <c r="H365" s="27">
        <f>'Silver (Cleaned)'!Q364</f>
        <v>2816.5</v>
      </c>
      <c r="I365" s="11" t="str">
        <f t="shared" si="3"/>
        <v>2023-12</v>
      </c>
      <c r="J365" s="11" t="str">
        <f t="shared" si="4"/>
        <v>1900-01</v>
      </c>
      <c r="K365" s="11"/>
      <c r="L365" s="11"/>
      <c r="M365" s="36"/>
    </row>
    <row r="366" spans="7:13" ht="15.75" customHeight="1" x14ac:dyDescent="0.2">
      <c r="G366" s="34">
        <f>'Silver (Cleaned)'!G365</f>
        <v>45274.636608558758</v>
      </c>
      <c r="H366" s="27">
        <f>'Silver (Cleaned)'!Q365</f>
        <v>2599</v>
      </c>
      <c r="I366" s="11" t="str">
        <f t="shared" si="3"/>
        <v>2023-12</v>
      </c>
      <c r="J366" s="11" t="str">
        <f t="shared" si="4"/>
        <v>1900-01</v>
      </c>
      <c r="K366" s="11"/>
      <c r="L366" s="11"/>
      <c r="M366" s="36"/>
    </row>
    <row r="367" spans="7:13" ht="15.75" customHeight="1" x14ac:dyDescent="0.2">
      <c r="G367" s="34">
        <f>'Silver (Cleaned)'!G366</f>
        <v>45274.087467655161</v>
      </c>
      <c r="H367" s="27">
        <f>'Silver (Cleaned)'!Q366</f>
        <v>2573</v>
      </c>
      <c r="I367" s="11" t="str">
        <f t="shared" si="3"/>
        <v>2023-12</v>
      </c>
      <c r="J367" s="11" t="str">
        <f t="shared" si="4"/>
        <v>1900-01</v>
      </c>
      <c r="K367" s="11"/>
      <c r="L367" s="11"/>
      <c r="M367" s="36"/>
    </row>
    <row r="368" spans="7:13" ht="15.75" customHeight="1" x14ac:dyDescent="0.2">
      <c r="G368" s="34">
        <f>'Silver (Cleaned)'!G367</f>
        <v>45273.4975202856</v>
      </c>
      <c r="H368" s="27">
        <f>'Silver (Cleaned)'!Q367</f>
        <v>2547</v>
      </c>
      <c r="I368" s="11" t="str">
        <f t="shared" si="3"/>
        <v>2023-12</v>
      </c>
      <c r="J368" s="11" t="str">
        <f t="shared" si="4"/>
        <v>1900-01</v>
      </c>
      <c r="K368" s="11"/>
      <c r="L368" s="11"/>
      <c r="M368" s="36"/>
    </row>
    <row r="369" spans="7:13" ht="15.75" customHeight="1" x14ac:dyDescent="0.2">
      <c r="G369" s="34">
        <f>'Silver (Cleaned)'!G368</f>
        <v>45272.922773352671</v>
      </c>
      <c r="H369" s="27">
        <f>'Silver (Cleaned)'!Q368</f>
        <v>2651</v>
      </c>
      <c r="I369" s="11" t="str">
        <f t="shared" si="3"/>
        <v>2023-12</v>
      </c>
      <c r="J369" s="11" t="str">
        <f t="shared" si="4"/>
        <v>1900-01</v>
      </c>
      <c r="K369" s="11"/>
      <c r="L369" s="11"/>
      <c r="M369" s="36"/>
    </row>
    <row r="370" spans="7:13" ht="15.75" customHeight="1" x14ac:dyDescent="0.2">
      <c r="G370" s="34">
        <f>'Silver (Cleaned)'!G369</f>
        <v>45272.381931954777</v>
      </c>
      <c r="H370" s="27">
        <f>'Silver (Cleaned)'!Q369</f>
        <v>2727</v>
      </c>
      <c r="I370" s="11" t="str">
        <f t="shared" si="3"/>
        <v>2023-12</v>
      </c>
      <c r="J370" s="11" t="str">
        <f t="shared" si="4"/>
        <v>1900-01</v>
      </c>
      <c r="K370" s="11"/>
      <c r="L370" s="11"/>
      <c r="M370" s="36"/>
    </row>
    <row r="371" spans="7:13" ht="15.75" customHeight="1" x14ac:dyDescent="0.2">
      <c r="G371" s="34">
        <f>'Silver (Cleaned)'!G370</f>
        <v>45271.838556845301</v>
      </c>
      <c r="H371" s="27">
        <f>'Silver (Cleaned)'!Q370</f>
        <v>2615</v>
      </c>
      <c r="I371" s="11" t="str">
        <f t="shared" si="3"/>
        <v>2023-12</v>
      </c>
      <c r="J371" s="11" t="str">
        <f t="shared" si="4"/>
        <v>1900-01</v>
      </c>
      <c r="K371" s="11"/>
      <c r="L371" s="11"/>
      <c r="M371" s="36"/>
    </row>
    <row r="372" spans="7:13" ht="15.75" customHeight="1" x14ac:dyDescent="0.2">
      <c r="G372" s="34">
        <f>'Silver (Cleaned)'!G371</f>
        <v>45271.231526266718</v>
      </c>
      <c r="H372" s="27">
        <f>'Silver (Cleaned)'!Q371</f>
        <v>2487</v>
      </c>
      <c r="I372" s="11" t="str">
        <f t="shared" si="3"/>
        <v>2023-12</v>
      </c>
      <c r="J372" s="11" t="str">
        <f t="shared" si="4"/>
        <v>1900-01</v>
      </c>
      <c r="K372" s="11"/>
      <c r="L372" s="11"/>
      <c r="M372" s="36"/>
    </row>
    <row r="373" spans="7:13" ht="15.75" customHeight="1" x14ac:dyDescent="0.2">
      <c r="G373" s="34">
        <f>'Silver (Cleaned)'!G372</f>
        <v>45268.925795184587</v>
      </c>
      <c r="H373" s="27">
        <f>'Silver (Cleaned)'!Q372</f>
        <v>2359</v>
      </c>
      <c r="I373" s="11" t="str">
        <f t="shared" si="3"/>
        <v>2023-12</v>
      </c>
      <c r="J373" s="11" t="str">
        <f t="shared" si="4"/>
        <v>1900-01</v>
      </c>
      <c r="K373" s="11"/>
      <c r="L373" s="11"/>
      <c r="M373" s="36"/>
    </row>
    <row r="374" spans="7:13" ht="15.75" customHeight="1" x14ac:dyDescent="0.2">
      <c r="G374" s="34">
        <f>'Silver (Cleaned)'!G373</f>
        <v>45268.375893619486</v>
      </c>
      <c r="H374" s="27">
        <f>'Silver (Cleaned)'!Q373</f>
        <v>2654</v>
      </c>
      <c r="I374" s="11" t="str">
        <f t="shared" si="3"/>
        <v>2023-12</v>
      </c>
      <c r="J374" s="11" t="str">
        <f t="shared" si="4"/>
        <v>1900-01</v>
      </c>
      <c r="K374" s="11"/>
      <c r="L374" s="11"/>
      <c r="M374" s="36"/>
    </row>
    <row r="375" spans="7:13" ht="15.75" customHeight="1" x14ac:dyDescent="0.2">
      <c r="G375" s="34">
        <f>'Silver (Cleaned)'!G374</f>
        <v>45267.798369763972</v>
      </c>
      <c r="H375" s="27">
        <f>'Silver (Cleaned)'!Q374</f>
        <v>2873</v>
      </c>
      <c r="I375" s="11" t="str">
        <f t="shared" si="3"/>
        <v>2023-12</v>
      </c>
      <c r="J375" s="11" t="str">
        <f t="shared" si="4"/>
        <v>1900-01</v>
      </c>
      <c r="K375" s="11"/>
      <c r="L375" s="11"/>
      <c r="M375" s="36"/>
    </row>
    <row r="376" spans="7:13" ht="15.75" customHeight="1" x14ac:dyDescent="0.2">
      <c r="G376" s="34">
        <f>'Silver (Cleaned)'!G375</f>
        <v>45267.209357137493</v>
      </c>
      <c r="H376" s="27">
        <f>'Silver (Cleaned)'!Q375</f>
        <v>2772</v>
      </c>
      <c r="I376" s="11" t="str">
        <f t="shared" si="3"/>
        <v>2023-12</v>
      </c>
      <c r="J376" s="11" t="str">
        <f t="shared" si="4"/>
        <v>1900-01</v>
      </c>
      <c r="K376" s="11"/>
      <c r="L376" s="11"/>
      <c r="M376" s="36"/>
    </row>
    <row r="377" spans="7:13" ht="15.75" customHeight="1" x14ac:dyDescent="0.2">
      <c r="G377" s="34">
        <f>'Silver (Cleaned)'!G376</f>
        <v>45266.641980809989</v>
      </c>
      <c r="H377" s="27">
        <f>'Silver (Cleaned)'!Q376</f>
        <v>2368</v>
      </c>
      <c r="I377" s="11" t="str">
        <f t="shared" si="3"/>
        <v>2023-12</v>
      </c>
      <c r="J377" s="11" t="str">
        <f t="shared" si="4"/>
        <v>1900-01</v>
      </c>
      <c r="K377" s="11"/>
      <c r="L377" s="11"/>
      <c r="M377" s="36"/>
    </row>
    <row r="378" spans="7:13" ht="15.75" customHeight="1" x14ac:dyDescent="0.2">
      <c r="G378" s="34">
        <f>'Silver (Cleaned)'!G377</f>
        <v>45266.066147059675</v>
      </c>
      <c r="H378" s="27">
        <f>'Silver (Cleaned)'!Q377</f>
        <v>2384</v>
      </c>
      <c r="I378" s="11" t="str">
        <f t="shared" si="3"/>
        <v>2023-12</v>
      </c>
      <c r="J378" s="11" t="str">
        <f t="shared" si="4"/>
        <v>1900-01</v>
      </c>
      <c r="K378" s="11"/>
      <c r="L378" s="11"/>
      <c r="M378" s="36"/>
    </row>
    <row r="379" spans="7:13" ht="15.75" customHeight="1" x14ac:dyDescent="0.2">
      <c r="G379" s="34">
        <f>'Silver (Cleaned)'!G378</f>
        <v>45265.507408388898</v>
      </c>
      <c r="H379" s="27">
        <f>'Silver (Cleaned)'!Q378</f>
        <v>2750</v>
      </c>
      <c r="I379" s="11" t="str">
        <f t="shared" si="3"/>
        <v>2023-12</v>
      </c>
      <c r="J379" s="11" t="str">
        <f t="shared" si="4"/>
        <v>1900-01</v>
      </c>
      <c r="K379" s="11"/>
      <c r="L379" s="11"/>
      <c r="M379" s="36"/>
    </row>
    <row r="380" spans="7:13" ht="15.75" customHeight="1" x14ac:dyDescent="0.2">
      <c r="G380" s="34">
        <f>'Silver (Cleaned)'!G379</f>
        <v>45264.92152839261</v>
      </c>
      <c r="H380" s="27">
        <f>'Silver (Cleaned)'!Q379</f>
        <v>2469</v>
      </c>
      <c r="I380" s="11" t="str">
        <f t="shared" si="3"/>
        <v>2023-12</v>
      </c>
      <c r="J380" s="11" t="str">
        <f t="shared" si="4"/>
        <v>1900-01</v>
      </c>
      <c r="K380" s="11"/>
      <c r="L380" s="11"/>
      <c r="M380" s="36"/>
    </row>
    <row r="381" spans="7:13" ht="15.75" customHeight="1" x14ac:dyDescent="0.2">
      <c r="G381" s="34">
        <f>'Silver (Cleaned)'!G380</f>
        <v>45264.351995300683</v>
      </c>
      <c r="H381" s="27">
        <f>'Silver (Cleaned)'!Q380</f>
        <v>2393</v>
      </c>
      <c r="I381" s="11" t="str">
        <f t="shared" si="3"/>
        <v>2023-12</v>
      </c>
      <c r="J381" s="11" t="str">
        <f t="shared" si="4"/>
        <v>1900-01</v>
      </c>
      <c r="K381" s="11"/>
      <c r="L381" s="11"/>
      <c r="M381" s="36"/>
    </row>
    <row r="382" spans="7:13" ht="15.75" customHeight="1" x14ac:dyDescent="0.2">
      <c r="G382" s="34">
        <f>'Silver (Cleaned)'!G381</f>
        <v>45261.472797021532</v>
      </c>
      <c r="H382" s="27">
        <f>'Silver (Cleaned)'!Q381</f>
        <v>2480</v>
      </c>
      <c r="I382" s="11" t="str">
        <f t="shared" si="3"/>
        <v>2023-12</v>
      </c>
      <c r="J382" s="11" t="str">
        <f t="shared" si="4"/>
        <v>1900-01</v>
      </c>
      <c r="K382" s="11"/>
      <c r="L382" s="11"/>
      <c r="M382" s="36"/>
    </row>
    <row r="383" spans="7:13" ht="15.75" customHeight="1" x14ac:dyDescent="0.2">
      <c r="G383" s="34">
        <f>'Silver (Cleaned)'!G382</f>
        <v>45260.925576727182</v>
      </c>
      <c r="H383" s="27">
        <f>'Silver (Cleaned)'!Q382</f>
        <v>2200</v>
      </c>
      <c r="I383" s="11" t="str">
        <f t="shared" si="3"/>
        <v>2023-11</v>
      </c>
      <c r="J383" s="11" t="str">
        <f t="shared" si="4"/>
        <v>1900-01</v>
      </c>
      <c r="K383" s="11"/>
      <c r="L383" s="11"/>
      <c r="M383" s="36"/>
    </row>
    <row r="384" spans="7:13" ht="15.75" customHeight="1" x14ac:dyDescent="0.2">
      <c r="G384" s="34">
        <f>'Silver (Cleaned)'!G383</f>
        <v>45260.330047468087</v>
      </c>
      <c r="H384" s="27">
        <f>'Silver (Cleaned)'!Q383</f>
        <v>2699</v>
      </c>
      <c r="I384" s="11" t="str">
        <f t="shared" si="3"/>
        <v>2023-11</v>
      </c>
      <c r="J384" s="11" t="str">
        <f t="shared" si="4"/>
        <v>1900-01</v>
      </c>
      <c r="K384" s="11"/>
      <c r="L384" s="11"/>
      <c r="M384" s="36"/>
    </row>
    <row r="385" spans="7:13" ht="15.75" customHeight="1" x14ac:dyDescent="0.2">
      <c r="G385" s="34">
        <f>'Silver (Cleaned)'!G384</f>
        <v>45259.780703931428</v>
      </c>
      <c r="H385" s="27">
        <f>'Silver (Cleaned)'!Q384</f>
        <v>2405</v>
      </c>
      <c r="I385" s="11" t="str">
        <f t="shared" si="3"/>
        <v>2023-11</v>
      </c>
      <c r="J385" s="11" t="str">
        <f t="shared" si="4"/>
        <v>1900-01</v>
      </c>
      <c r="K385" s="11"/>
      <c r="L385" s="11"/>
      <c r="M385" s="36"/>
    </row>
    <row r="386" spans="7:13" ht="15.75" customHeight="1" x14ac:dyDescent="0.2">
      <c r="G386" s="34">
        <f>'Silver (Cleaned)'!G385</f>
        <v>45259.177980793771</v>
      </c>
      <c r="H386" s="27">
        <f>'Silver (Cleaned)'!Q385</f>
        <v>2208</v>
      </c>
      <c r="I386" s="11" t="str">
        <f t="shared" si="3"/>
        <v>2023-11</v>
      </c>
      <c r="J386" s="11" t="str">
        <f t="shared" si="4"/>
        <v>1900-01</v>
      </c>
      <c r="K386" s="11"/>
      <c r="L386" s="11"/>
      <c r="M386" s="36"/>
    </row>
    <row r="387" spans="7:13" ht="15.75" customHeight="1" x14ac:dyDescent="0.2">
      <c r="G387" s="34">
        <f>'Silver (Cleaned)'!G386</f>
        <v>45258.569389749624</v>
      </c>
      <c r="H387" s="27">
        <f>'Silver (Cleaned)'!Q386</f>
        <v>2497</v>
      </c>
      <c r="I387" s="11" t="str">
        <f t="shared" si="3"/>
        <v>2023-11</v>
      </c>
      <c r="J387" s="11" t="str">
        <f t="shared" si="4"/>
        <v>1900-01</v>
      </c>
      <c r="K387" s="11"/>
      <c r="L387" s="11"/>
      <c r="M387" s="36"/>
    </row>
    <row r="388" spans="7:13" ht="15.75" customHeight="1" x14ac:dyDescent="0.2">
      <c r="G388" s="34">
        <f>'Silver (Cleaned)'!G387</f>
        <v>45257.985151654437</v>
      </c>
      <c r="H388" s="27">
        <f>'Silver (Cleaned)'!Q387</f>
        <v>2697</v>
      </c>
      <c r="I388" s="11" t="str">
        <f t="shared" si="3"/>
        <v>2023-11</v>
      </c>
      <c r="J388" s="11" t="str">
        <f t="shared" si="4"/>
        <v>1900-01</v>
      </c>
      <c r="K388" s="11"/>
      <c r="L388" s="11"/>
      <c r="M388" s="36"/>
    </row>
    <row r="389" spans="7:13" ht="15.75" customHeight="1" x14ac:dyDescent="0.2">
      <c r="G389" s="34">
        <f>'Silver (Cleaned)'!G388</f>
        <v>45257.416702947812</v>
      </c>
      <c r="H389" s="27">
        <f>'Silver (Cleaned)'!Q388</f>
        <v>2394</v>
      </c>
      <c r="I389" s="11" t="str">
        <f t="shared" si="3"/>
        <v>2023-11</v>
      </c>
      <c r="J389" s="11" t="str">
        <f t="shared" si="4"/>
        <v>1900-01</v>
      </c>
      <c r="K389" s="11"/>
      <c r="L389" s="11"/>
      <c r="M389" s="36"/>
    </row>
    <row r="390" spans="7:13" ht="15.75" customHeight="1" x14ac:dyDescent="0.2">
      <c r="G390" s="34">
        <f>'Silver (Cleaned)'!G389</f>
        <v>45254.553830809375</v>
      </c>
      <c r="H390" s="27">
        <f>'Silver (Cleaned)'!Q389</f>
        <v>2544</v>
      </c>
      <c r="I390" s="11" t="str">
        <f t="shared" si="3"/>
        <v>2023-11</v>
      </c>
      <c r="J390" s="11" t="str">
        <f t="shared" si="4"/>
        <v>1900-01</v>
      </c>
      <c r="K390" s="11"/>
      <c r="L390" s="11"/>
      <c r="M390" s="36"/>
    </row>
    <row r="391" spans="7:13" ht="15.75" customHeight="1" x14ac:dyDescent="0.2">
      <c r="G391" s="34">
        <f>'Silver (Cleaned)'!G390</f>
        <v>45253.96138670222</v>
      </c>
      <c r="H391" s="27">
        <f>'Silver (Cleaned)'!Q390</f>
        <v>2624</v>
      </c>
      <c r="I391" s="11" t="str">
        <f t="shared" si="3"/>
        <v>2023-11</v>
      </c>
      <c r="J391" s="11" t="str">
        <f t="shared" si="4"/>
        <v>1900-01</v>
      </c>
      <c r="K391" s="11"/>
      <c r="L391" s="11"/>
      <c r="M391" s="36"/>
    </row>
    <row r="392" spans="7:13" ht="15.75" customHeight="1" x14ac:dyDescent="0.2">
      <c r="G392" s="34">
        <f>'Silver (Cleaned)'!G391</f>
        <v>45253.419101031519</v>
      </c>
      <c r="H392" s="27">
        <f>'Silver (Cleaned)'!Q391</f>
        <v>2073</v>
      </c>
      <c r="I392" s="11" t="str">
        <f t="shared" si="3"/>
        <v>2023-11</v>
      </c>
      <c r="J392" s="11" t="str">
        <f t="shared" si="4"/>
        <v>1900-01</v>
      </c>
      <c r="K392" s="11"/>
      <c r="L392" s="11"/>
      <c r="M392" s="36"/>
    </row>
    <row r="393" spans="7:13" ht="15.75" customHeight="1" x14ac:dyDescent="0.2">
      <c r="G393" s="34">
        <f>'Silver (Cleaned)'!G392</f>
        <v>45252.829281617873</v>
      </c>
      <c r="H393" s="27">
        <f>'Silver (Cleaned)'!Q392</f>
        <v>2216</v>
      </c>
      <c r="I393" s="11" t="str">
        <f t="shared" si="3"/>
        <v>2023-11</v>
      </c>
      <c r="J393" s="11" t="str">
        <f t="shared" si="4"/>
        <v>1900-01</v>
      </c>
      <c r="K393" s="11"/>
      <c r="L393" s="11"/>
      <c r="M393" s="36"/>
    </row>
    <row r="394" spans="7:13" ht="15.75" customHeight="1" x14ac:dyDescent="0.2">
      <c r="G394" s="34">
        <f>'Silver (Cleaned)'!G393</f>
        <v>45252.282956177471</v>
      </c>
      <c r="H394" s="27">
        <f>'Silver (Cleaned)'!Q393</f>
        <v>2363</v>
      </c>
      <c r="I394" s="11" t="str">
        <f t="shared" si="3"/>
        <v>2023-11</v>
      </c>
      <c r="J394" s="11" t="str">
        <f t="shared" si="4"/>
        <v>1900-01</v>
      </c>
      <c r="K394" s="11"/>
      <c r="L394" s="11"/>
      <c r="M394" s="36"/>
    </row>
    <row r="395" spans="7:13" ht="15.75" customHeight="1" x14ac:dyDescent="0.2">
      <c r="G395" s="34">
        <f>'Silver (Cleaned)'!G394</f>
        <v>45251.72749976506</v>
      </c>
      <c r="H395" s="27">
        <f>'Silver (Cleaned)'!Q394</f>
        <v>2537</v>
      </c>
      <c r="I395" s="11" t="str">
        <f t="shared" si="3"/>
        <v>2023-11</v>
      </c>
      <c r="J395" s="11" t="str">
        <f t="shared" si="4"/>
        <v>1900-01</v>
      </c>
      <c r="K395" s="11"/>
      <c r="L395" s="11"/>
      <c r="M395" s="36"/>
    </row>
    <row r="396" spans="7:13" ht="15.75" customHeight="1" x14ac:dyDescent="0.2">
      <c r="G396" s="34">
        <f>'Silver (Cleaned)'!G395</f>
        <v>45251.13298964603</v>
      </c>
      <c r="H396" s="27">
        <f>'Silver (Cleaned)'!Q395</f>
        <v>2144</v>
      </c>
      <c r="I396" s="11" t="str">
        <f t="shared" si="3"/>
        <v>2023-11</v>
      </c>
      <c r="J396" s="11" t="str">
        <f t="shared" si="4"/>
        <v>1900-01</v>
      </c>
      <c r="K396" s="11"/>
      <c r="L396" s="11"/>
      <c r="M396" s="36"/>
    </row>
    <row r="397" spans="7:13" ht="15.75" customHeight="1" x14ac:dyDescent="0.2">
      <c r="G397" s="34">
        <f>'Silver (Cleaned)'!G396</f>
        <v>45250.584507979424</v>
      </c>
      <c r="H397" s="27">
        <f>'Silver (Cleaned)'!Q396</f>
        <v>2031</v>
      </c>
      <c r="I397" s="11" t="str">
        <f t="shared" si="3"/>
        <v>2023-11</v>
      </c>
      <c r="J397" s="11" t="str">
        <f t="shared" si="4"/>
        <v>1900-01</v>
      </c>
      <c r="K397" s="11"/>
      <c r="L397" s="11"/>
      <c r="M397" s="36"/>
    </row>
    <row r="398" spans="7:13" ht="15.75" customHeight="1" x14ac:dyDescent="0.2">
      <c r="G398" s="34">
        <f>'Silver (Cleaned)'!G397</f>
        <v>45250.002163665573</v>
      </c>
      <c r="H398" s="27">
        <f>'Silver (Cleaned)'!Q397</f>
        <v>2079</v>
      </c>
      <c r="I398" s="11" t="str">
        <f t="shared" si="3"/>
        <v>2023-11</v>
      </c>
      <c r="J398" s="11" t="str">
        <f t="shared" si="4"/>
        <v>1900-01</v>
      </c>
      <c r="K398" s="11"/>
      <c r="L398" s="11"/>
      <c r="M398" s="36"/>
    </row>
    <row r="399" spans="7:13" ht="15.75" customHeight="1" x14ac:dyDescent="0.2">
      <c r="G399" s="34">
        <f>'Silver (Cleaned)'!G398</f>
        <v>45247.712192643034</v>
      </c>
      <c r="H399" s="27">
        <f>'Silver (Cleaned)'!Q398</f>
        <v>2237</v>
      </c>
      <c r="I399" s="11" t="str">
        <f t="shared" si="3"/>
        <v>2023-11</v>
      </c>
      <c r="J399" s="11" t="str">
        <f t="shared" si="4"/>
        <v>1900-01</v>
      </c>
      <c r="K399" s="11"/>
      <c r="L399" s="11"/>
      <c r="M399" s="36"/>
    </row>
    <row r="400" spans="7:13" ht="15.75" customHeight="1" x14ac:dyDescent="0.2">
      <c r="G400" s="34">
        <f>'Silver (Cleaned)'!G399</f>
        <v>45247.152143749219</v>
      </c>
      <c r="H400" s="27">
        <f>'Silver (Cleaned)'!Q399</f>
        <v>2427</v>
      </c>
      <c r="I400" s="11" t="str">
        <f t="shared" si="3"/>
        <v>2023-11</v>
      </c>
      <c r="J400" s="11" t="str">
        <f t="shared" si="4"/>
        <v>1900-01</v>
      </c>
      <c r="K400" s="11"/>
      <c r="L400" s="11"/>
      <c r="M400" s="36"/>
    </row>
    <row r="401" spans="7:13" ht="15.75" customHeight="1" x14ac:dyDescent="0.2">
      <c r="G401" s="34">
        <f>'Silver (Cleaned)'!G400</f>
        <v>45246.56666835559</v>
      </c>
      <c r="H401" s="27">
        <f>'Silver (Cleaned)'!Q400</f>
        <v>2012</v>
      </c>
      <c r="I401" s="11" t="str">
        <f t="shared" si="3"/>
        <v>2023-11</v>
      </c>
      <c r="J401" s="11" t="str">
        <f t="shared" si="4"/>
        <v>1900-01</v>
      </c>
      <c r="K401" s="11"/>
      <c r="L401" s="11"/>
      <c r="M401" s="36"/>
    </row>
    <row r="402" spans="7:13" ht="15.75" customHeight="1" x14ac:dyDescent="0.2">
      <c r="G402" s="34">
        <f>'Silver (Cleaned)'!G401</f>
        <v>45246.029650037366</v>
      </c>
      <c r="H402" s="27">
        <f>'Silver (Cleaned)'!Q401</f>
        <v>2247</v>
      </c>
      <c r="I402" s="11" t="str">
        <f t="shared" si="3"/>
        <v>2023-11</v>
      </c>
      <c r="J402" s="11" t="str">
        <f t="shared" si="4"/>
        <v>1900-01</v>
      </c>
      <c r="K402" s="11"/>
      <c r="L402" s="11"/>
      <c r="M402" s="36"/>
    </row>
    <row r="403" spans="7:13" ht="15.75" customHeight="1" x14ac:dyDescent="0.2">
      <c r="G403" s="34">
        <f>'Silver (Cleaned)'!G402</f>
        <v>45245.495910211655</v>
      </c>
      <c r="H403" s="27">
        <f>'Silver (Cleaned)'!Q402</f>
        <v>1985</v>
      </c>
      <c r="I403" s="11" t="str">
        <f t="shared" si="3"/>
        <v>2023-11</v>
      </c>
      <c r="J403" s="11" t="str">
        <f t="shared" si="4"/>
        <v>1900-01</v>
      </c>
      <c r="K403" s="11"/>
      <c r="L403" s="11"/>
      <c r="M403" s="36"/>
    </row>
    <row r="404" spans="7:13" ht="15.75" customHeight="1" x14ac:dyDescent="0.2">
      <c r="G404" s="34">
        <f>'Silver (Cleaned)'!G403</f>
        <v>45244.936168665088</v>
      </c>
      <c r="H404" s="27">
        <f>'Silver (Cleaned)'!Q403</f>
        <v>2149</v>
      </c>
      <c r="I404" s="11" t="str">
        <f t="shared" si="3"/>
        <v>2023-11</v>
      </c>
      <c r="J404" s="11" t="str">
        <f t="shared" si="4"/>
        <v>1900-01</v>
      </c>
      <c r="K404" s="11"/>
      <c r="L404" s="11"/>
      <c r="M404" s="36"/>
    </row>
    <row r="405" spans="7:13" ht="15.75" customHeight="1" x14ac:dyDescent="0.2">
      <c r="G405" s="34">
        <f>'Silver (Cleaned)'!G404</f>
        <v>45244.40175566676</v>
      </c>
      <c r="H405" s="27">
        <f>'Silver (Cleaned)'!Q404</f>
        <v>1888</v>
      </c>
      <c r="I405" s="11" t="str">
        <f t="shared" si="3"/>
        <v>2023-11</v>
      </c>
      <c r="J405" s="11" t="str">
        <f t="shared" si="4"/>
        <v>1900-01</v>
      </c>
      <c r="K405" s="11"/>
      <c r="L405" s="11"/>
      <c r="M405" s="36"/>
    </row>
    <row r="406" spans="7:13" ht="15.75" customHeight="1" x14ac:dyDescent="0.2">
      <c r="G406" s="34">
        <f>'Silver (Cleaned)'!G405</f>
        <v>45243.817307432844</v>
      </c>
      <c r="H406" s="27">
        <f>'Silver (Cleaned)'!Q405</f>
        <v>2156</v>
      </c>
      <c r="I406" s="11" t="str">
        <f t="shared" si="3"/>
        <v>2023-11</v>
      </c>
      <c r="J406" s="11" t="str">
        <f t="shared" si="4"/>
        <v>1900-01</v>
      </c>
      <c r="K406" s="11"/>
      <c r="L406" s="11"/>
      <c r="M406" s="36"/>
    </row>
    <row r="407" spans="7:13" ht="15.75" customHeight="1" x14ac:dyDescent="0.2">
      <c r="G407" s="34">
        <f>'Silver (Cleaned)'!G406</f>
        <v>45243.285289951062</v>
      </c>
      <c r="H407" s="27">
        <f>'Silver (Cleaned)'!Q406</f>
        <v>2268</v>
      </c>
      <c r="I407" s="11" t="str">
        <f t="shared" si="3"/>
        <v>2023-11</v>
      </c>
      <c r="J407" s="11" t="str">
        <f t="shared" si="4"/>
        <v>1900-01</v>
      </c>
      <c r="K407" s="11"/>
      <c r="L407" s="11"/>
      <c r="M407" s="36"/>
    </row>
    <row r="408" spans="7:13" ht="15.75" customHeight="1" x14ac:dyDescent="0.2">
      <c r="G408" s="34">
        <f>'Silver (Cleaned)'!G407</f>
        <v>45240.947294844947</v>
      </c>
      <c r="H408" s="27">
        <f>'Silver (Cleaned)'!Q407</f>
        <v>1974</v>
      </c>
      <c r="I408" s="11" t="str">
        <f t="shared" si="3"/>
        <v>2023-11</v>
      </c>
      <c r="J408" s="11" t="str">
        <f t="shared" si="4"/>
        <v>1900-01</v>
      </c>
      <c r="K408" s="11"/>
      <c r="L408" s="11"/>
      <c r="M408" s="36"/>
    </row>
    <row r="409" spans="7:13" ht="15.75" customHeight="1" x14ac:dyDescent="0.2">
      <c r="G409" s="34">
        <f>'Silver (Cleaned)'!G408</f>
        <v>45240.414487789123</v>
      </c>
      <c r="H409" s="27">
        <f>'Silver (Cleaned)'!Q408</f>
        <v>2204</v>
      </c>
      <c r="I409" s="11" t="str">
        <f t="shared" si="3"/>
        <v>2023-11</v>
      </c>
      <c r="J409" s="11" t="str">
        <f t="shared" si="4"/>
        <v>1900-01</v>
      </c>
      <c r="K409" s="11"/>
      <c r="L409" s="11"/>
      <c r="M409" s="36"/>
    </row>
    <row r="410" spans="7:13" ht="15.75" customHeight="1" x14ac:dyDescent="0.2">
      <c r="G410" s="34">
        <f>'Silver (Cleaned)'!G409</f>
        <v>45239.848833100383</v>
      </c>
      <c r="H410" s="27">
        <f>'Silver (Cleaned)'!Q409</f>
        <v>2270</v>
      </c>
      <c r="I410" s="11" t="str">
        <f t="shared" si="3"/>
        <v>2023-11</v>
      </c>
      <c r="J410" s="11" t="str">
        <f t="shared" si="4"/>
        <v>1900-01</v>
      </c>
      <c r="K410" s="11"/>
      <c r="L410" s="11"/>
      <c r="M410" s="36"/>
    </row>
    <row r="411" spans="7:13" ht="15.75" customHeight="1" x14ac:dyDescent="0.2">
      <c r="G411" s="34">
        <f>'Silver (Cleaned)'!G410</f>
        <v>45239.265288239236</v>
      </c>
      <c r="H411" s="27">
        <f>'Silver (Cleaned)'!Q410</f>
        <v>2184</v>
      </c>
      <c r="I411" s="11" t="str">
        <f t="shared" si="3"/>
        <v>2023-11</v>
      </c>
      <c r="J411" s="11" t="str">
        <f t="shared" si="4"/>
        <v>1900-01</v>
      </c>
      <c r="K411" s="11"/>
      <c r="L411" s="11"/>
      <c r="M411" s="36"/>
    </row>
    <row r="412" spans="7:13" ht="15.75" customHeight="1" x14ac:dyDescent="0.2">
      <c r="G412" s="34">
        <f>'Silver (Cleaned)'!G411</f>
        <v>45238.682749309541</v>
      </c>
      <c r="H412" s="27">
        <f>'Silver (Cleaned)'!Q411</f>
        <v>2183</v>
      </c>
      <c r="I412" s="11" t="str">
        <f t="shared" si="3"/>
        <v>2023-11</v>
      </c>
      <c r="J412" s="11" t="str">
        <f t="shared" si="4"/>
        <v>1900-01</v>
      </c>
      <c r="K412" s="11"/>
      <c r="L412" s="11"/>
      <c r="M412" s="36"/>
    </row>
    <row r="413" spans="7:13" ht="15.75" customHeight="1" x14ac:dyDescent="0.2">
      <c r="G413" s="34">
        <f>'Silver (Cleaned)'!G412</f>
        <v>45238.081465652984</v>
      </c>
      <c r="H413" s="27">
        <f>'Silver (Cleaned)'!Q412</f>
        <v>2064</v>
      </c>
      <c r="I413" s="11" t="str">
        <f t="shared" si="3"/>
        <v>2023-11</v>
      </c>
      <c r="J413" s="11" t="str">
        <f t="shared" si="4"/>
        <v>1900-01</v>
      </c>
      <c r="K413" s="11"/>
      <c r="L413" s="11"/>
      <c r="M413" s="36"/>
    </row>
    <row r="414" spans="7:13" ht="15.75" customHeight="1" x14ac:dyDescent="0.2">
      <c r="G414" s="34">
        <f>'Silver (Cleaned)'!G413</f>
        <v>45237.507977004047</v>
      </c>
      <c r="H414" s="27">
        <f>'Silver (Cleaned)'!Q413</f>
        <v>1967</v>
      </c>
      <c r="I414" s="11" t="str">
        <f t="shared" si="3"/>
        <v>2023-11</v>
      </c>
      <c r="J414" s="11" t="str">
        <f t="shared" si="4"/>
        <v>1900-01</v>
      </c>
      <c r="K414" s="11"/>
      <c r="L414" s="11"/>
      <c r="M414" s="36"/>
    </row>
    <row r="415" spans="7:13" ht="15.75" customHeight="1" x14ac:dyDescent="0.2">
      <c r="G415" s="34">
        <f>'Silver (Cleaned)'!G414</f>
        <v>45236.896960916682</v>
      </c>
      <c r="H415" s="27">
        <f>'Silver (Cleaned)'!Q414</f>
        <v>2136</v>
      </c>
      <c r="I415" s="11" t="str">
        <f t="shared" si="3"/>
        <v>2023-11</v>
      </c>
      <c r="J415" s="11" t="str">
        <f t="shared" si="4"/>
        <v>1900-01</v>
      </c>
      <c r="K415" s="11"/>
      <c r="L415" s="11"/>
      <c r="M415" s="36"/>
    </row>
    <row r="416" spans="7:13" ht="15.75" customHeight="1" x14ac:dyDescent="0.2">
      <c r="G416" s="34">
        <f>'Silver (Cleaned)'!G415</f>
        <v>45236.308032088069</v>
      </c>
      <c r="H416" s="27">
        <f>'Silver (Cleaned)'!Q415</f>
        <v>2106</v>
      </c>
      <c r="I416" s="11" t="str">
        <f t="shared" si="3"/>
        <v>2023-11</v>
      </c>
      <c r="J416" s="11" t="str">
        <f t="shared" si="4"/>
        <v>1900-01</v>
      </c>
      <c r="K416" s="11"/>
      <c r="L416" s="11"/>
      <c r="M416" s="36"/>
    </row>
    <row r="417" spans="7:13" ht="15.75" customHeight="1" x14ac:dyDescent="0.2">
      <c r="G417" s="34">
        <f>'Silver (Cleaned)'!G416</f>
        <v>45233.424083287609</v>
      </c>
      <c r="H417" s="27">
        <f>'Silver (Cleaned)'!Q416</f>
        <v>1764</v>
      </c>
      <c r="I417" s="11" t="str">
        <f t="shared" si="3"/>
        <v>2023-11</v>
      </c>
      <c r="J417" s="11" t="str">
        <f t="shared" si="4"/>
        <v>1900-01</v>
      </c>
      <c r="K417" s="11"/>
      <c r="L417" s="11"/>
      <c r="M417" s="36"/>
    </row>
    <row r="418" spans="7:13" ht="15.75" customHeight="1" x14ac:dyDescent="0.2">
      <c r="G418" s="34">
        <f>'Silver (Cleaned)'!G417</f>
        <v>45232.822524146977</v>
      </c>
      <c r="H418" s="27">
        <f>'Silver (Cleaned)'!Q417</f>
        <v>1785</v>
      </c>
      <c r="I418" s="11" t="str">
        <f t="shared" si="3"/>
        <v>2023-11</v>
      </c>
      <c r="J418" s="11" t="str">
        <f t="shared" si="4"/>
        <v>1900-01</v>
      </c>
      <c r="K418" s="11"/>
      <c r="L418" s="11"/>
      <c r="M418" s="36"/>
    </row>
    <row r="419" spans="7:13" ht="15.75" customHeight="1" x14ac:dyDescent="0.2">
      <c r="G419" s="34">
        <f>'Silver (Cleaned)'!G418</f>
        <v>45232.255919848285</v>
      </c>
      <c r="H419" s="27">
        <f>'Silver (Cleaned)'!Q418</f>
        <v>2116</v>
      </c>
      <c r="I419" s="11" t="str">
        <f t="shared" si="3"/>
        <v>2023-11</v>
      </c>
      <c r="J419" s="11" t="str">
        <f t="shared" si="4"/>
        <v>1900-01</v>
      </c>
      <c r="K419" s="11"/>
      <c r="L419" s="11"/>
      <c r="M419" s="36"/>
    </row>
    <row r="420" spans="7:13" ht="15.75" customHeight="1" x14ac:dyDescent="0.2">
      <c r="G420" s="34">
        <f>'Silver (Cleaned)'!G419</f>
        <v>45231.665587107673</v>
      </c>
      <c r="H420" s="27">
        <f>'Silver (Cleaned)'!Q419</f>
        <v>1945</v>
      </c>
      <c r="I420" s="11" t="str">
        <f t="shared" si="3"/>
        <v>2023-11</v>
      </c>
      <c r="J420" s="11" t="str">
        <f t="shared" si="4"/>
        <v>1900-01</v>
      </c>
      <c r="K420" s="11"/>
      <c r="L420" s="11"/>
      <c r="M420" s="36"/>
    </row>
    <row r="421" spans="7:13" ht="15.75" customHeight="1" x14ac:dyDescent="0.2">
      <c r="G421" s="34">
        <f>'Silver (Cleaned)'!G420</f>
        <v>45231.061369374271</v>
      </c>
      <c r="H421" s="27">
        <f>'Silver (Cleaned)'!Q420</f>
        <v>1836</v>
      </c>
      <c r="I421" s="11" t="str">
        <f t="shared" si="3"/>
        <v>2023-11</v>
      </c>
      <c r="J421" s="11" t="str">
        <f t="shared" si="4"/>
        <v>1900-01</v>
      </c>
      <c r="K421" s="11"/>
      <c r="L421" s="11"/>
      <c r="M421" s="36"/>
    </row>
    <row r="422" spans="7:13" ht="15.75" customHeight="1" x14ac:dyDescent="0.2">
      <c r="G422" s="34">
        <f>'Silver (Cleaned)'!G421</f>
        <v>45230.460283772169</v>
      </c>
      <c r="H422" s="27">
        <f>'Silver (Cleaned)'!Q421</f>
        <v>1769</v>
      </c>
      <c r="I422" s="11" t="str">
        <f t="shared" si="3"/>
        <v>2023-10</v>
      </c>
      <c r="J422" s="11" t="str">
        <f t="shared" si="4"/>
        <v>1900-01</v>
      </c>
      <c r="K422" s="11"/>
      <c r="L422" s="11"/>
      <c r="M422" s="36"/>
    </row>
    <row r="423" spans="7:13" ht="15.75" customHeight="1" x14ac:dyDescent="0.2">
      <c r="G423" s="34">
        <f>'Silver (Cleaned)'!G422</f>
        <v>45229.905521531669</v>
      </c>
      <c r="H423" s="27">
        <f>'Silver (Cleaned)'!Q422</f>
        <v>1876</v>
      </c>
      <c r="I423" s="11" t="str">
        <f t="shared" si="3"/>
        <v>2023-10</v>
      </c>
      <c r="J423" s="11" t="str">
        <f t="shared" si="4"/>
        <v>1900-01</v>
      </c>
      <c r="K423" s="11"/>
      <c r="L423" s="11"/>
      <c r="M423" s="36"/>
    </row>
    <row r="424" spans="7:13" ht="15.75" customHeight="1" x14ac:dyDescent="0.2">
      <c r="G424" s="34">
        <f>'Silver (Cleaned)'!G423</f>
        <v>45229.347703046093</v>
      </c>
      <c r="H424" s="27">
        <f>'Silver (Cleaned)'!Q423</f>
        <v>1945</v>
      </c>
      <c r="I424" s="11" t="str">
        <f t="shared" si="3"/>
        <v>2023-10</v>
      </c>
      <c r="J424" s="11" t="str">
        <f t="shared" si="4"/>
        <v>1900-01</v>
      </c>
      <c r="K424" s="11"/>
      <c r="L424" s="11"/>
      <c r="M424" s="36"/>
    </row>
    <row r="425" spans="7:13" ht="15.75" customHeight="1" x14ac:dyDescent="0.2">
      <c r="G425" s="34">
        <f>'Silver (Cleaned)'!G424</f>
        <v>45226.505086637786</v>
      </c>
      <c r="H425" s="27">
        <f>'Silver (Cleaned)'!Q424</f>
        <v>1916</v>
      </c>
      <c r="I425" s="11" t="str">
        <f t="shared" si="3"/>
        <v>2023-10</v>
      </c>
      <c r="J425" s="11" t="str">
        <f t="shared" si="4"/>
        <v>1900-01</v>
      </c>
      <c r="K425" s="11"/>
      <c r="L425" s="11"/>
      <c r="M425" s="36"/>
    </row>
    <row r="426" spans="7:13" ht="15.75" customHeight="1" x14ac:dyDescent="0.2">
      <c r="G426" s="34">
        <f>'Silver (Cleaned)'!G425</f>
        <v>45225.907805734307</v>
      </c>
      <c r="H426" s="27">
        <f>'Silver (Cleaned)'!Q425</f>
        <v>1822</v>
      </c>
      <c r="I426" s="11" t="str">
        <f t="shared" si="3"/>
        <v>2023-10</v>
      </c>
      <c r="J426" s="11" t="str">
        <f t="shared" si="4"/>
        <v>1900-01</v>
      </c>
      <c r="K426" s="11"/>
      <c r="L426" s="11"/>
      <c r="M426" s="36"/>
    </row>
    <row r="427" spans="7:13" ht="15.75" customHeight="1" x14ac:dyDescent="0.2">
      <c r="G427" s="34">
        <f>'Silver (Cleaned)'!G426</f>
        <v>45225.311180343349</v>
      </c>
      <c r="H427" s="27">
        <f>'Silver (Cleaned)'!Q426</f>
        <v>1814</v>
      </c>
      <c r="I427" s="11" t="str">
        <f t="shared" si="3"/>
        <v>2023-10</v>
      </c>
      <c r="J427" s="11" t="str">
        <f t="shared" si="4"/>
        <v>1900-01</v>
      </c>
      <c r="K427" s="11"/>
      <c r="L427" s="11"/>
      <c r="M427" s="36"/>
    </row>
    <row r="428" spans="7:13" ht="15.75" customHeight="1" x14ac:dyDescent="0.2">
      <c r="G428" s="34">
        <f>'Silver (Cleaned)'!G427</f>
        <v>45224.747866639373</v>
      </c>
      <c r="H428" s="27">
        <f>'Silver (Cleaned)'!Q427</f>
        <v>1898</v>
      </c>
      <c r="I428" s="11" t="str">
        <f t="shared" si="3"/>
        <v>2023-10</v>
      </c>
      <c r="J428" s="11" t="str">
        <f t="shared" si="4"/>
        <v>1900-01</v>
      </c>
      <c r="K428" s="11"/>
      <c r="L428" s="11"/>
      <c r="M428" s="36"/>
    </row>
    <row r="429" spans="7:13" ht="15.75" customHeight="1" x14ac:dyDescent="0.2">
      <c r="G429" s="34">
        <f>'Silver (Cleaned)'!G428</f>
        <v>45224.213256413575</v>
      </c>
      <c r="H429" s="27">
        <f>'Silver (Cleaned)'!Q428</f>
        <v>1664</v>
      </c>
      <c r="I429" s="11" t="str">
        <f t="shared" si="3"/>
        <v>2023-10</v>
      </c>
      <c r="J429" s="11" t="str">
        <f t="shared" si="4"/>
        <v>1900-01</v>
      </c>
      <c r="K429" s="11"/>
      <c r="L429" s="11"/>
      <c r="M429" s="36"/>
    </row>
    <row r="430" spans="7:13" ht="15.75" customHeight="1" x14ac:dyDescent="0.2">
      <c r="G430" s="34">
        <f>'Silver (Cleaned)'!G429</f>
        <v>45223.606505407181</v>
      </c>
      <c r="H430" s="27">
        <f>'Silver (Cleaned)'!Q429</f>
        <v>1678</v>
      </c>
      <c r="I430" s="11" t="str">
        <f t="shared" si="3"/>
        <v>2023-10</v>
      </c>
      <c r="J430" s="11" t="str">
        <f t="shared" si="4"/>
        <v>1900-01</v>
      </c>
      <c r="K430" s="11"/>
      <c r="L430" s="11"/>
      <c r="M430" s="36"/>
    </row>
    <row r="431" spans="7:13" ht="15.75" customHeight="1" x14ac:dyDescent="0.2">
      <c r="G431" s="34">
        <f>'Silver (Cleaned)'!G430</f>
        <v>45222.995761143604</v>
      </c>
      <c r="H431" s="27">
        <f>'Silver (Cleaned)'!Q430</f>
        <v>1905</v>
      </c>
      <c r="I431" s="11" t="str">
        <f t="shared" si="3"/>
        <v>2023-10</v>
      </c>
      <c r="J431" s="11" t="str">
        <f t="shared" si="4"/>
        <v>1900-01</v>
      </c>
      <c r="K431" s="11"/>
      <c r="L431" s="11"/>
      <c r="M431" s="36"/>
    </row>
    <row r="432" spans="7:13" ht="15.75" customHeight="1" x14ac:dyDescent="0.2">
      <c r="G432" s="34">
        <f>'Silver (Cleaned)'!G431</f>
        <v>45222.397352095039</v>
      </c>
      <c r="H432" s="27">
        <f>'Silver (Cleaned)'!Q431</f>
        <v>1807</v>
      </c>
      <c r="I432" s="11" t="str">
        <f t="shared" si="3"/>
        <v>2023-10</v>
      </c>
      <c r="J432" s="11" t="str">
        <f t="shared" si="4"/>
        <v>1900-01</v>
      </c>
      <c r="K432" s="11"/>
      <c r="L432" s="11"/>
      <c r="M432" s="36"/>
    </row>
    <row r="433" spans="7:13" ht="15.75" customHeight="1" x14ac:dyDescent="0.2">
      <c r="G433" s="34">
        <f>'Silver (Cleaned)'!G432</f>
        <v>45219.543333423811</v>
      </c>
      <c r="H433" s="27">
        <f>'Silver (Cleaned)'!Q432</f>
        <v>1797</v>
      </c>
      <c r="I433" s="11" t="str">
        <f t="shared" si="3"/>
        <v>2023-10</v>
      </c>
      <c r="J433" s="11" t="str">
        <f t="shared" si="4"/>
        <v>1900-01</v>
      </c>
      <c r="K433" s="11"/>
      <c r="L433" s="11"/>
      <c r="M433" s="36"/>
    </row>
    <row r="434" spans="7:13" ht="15.75" customHeight="1" x14ac:dyDescent="0.2">
      <c r="G434" s="34">
        <f>'Silver (Cleaned)'!G433</f>
        <v>45218.972542193835</v>
      </c>
      <c r="H434" s="27">
        <f>'Silver (Cleaned)'!Q433</f>
        <v>1686</v>
      </c>
      <c r="I434" s="11" t="str">
        <f t="shared" si="3"/>
        <v>2023-10</v>
      </c>
      <c r="J434" s="11" t="str">
        <f t="shared" si="4"/>
        <v>1900-01</v>
      </c>
      <c r="K434" s="11"/>
      <c r="L434" s="11"/>
      <c r="M434" s="36"/>
    </row>
    <row r="435" spans="7:13" ht="15.75" customHeight="1" x14ac:dyDescent="0.2">
      <c r="G435" s="34">
        <f>'Silver (Cleaned)'!G434</f>
        <v>45218.389171527699</v>
      </c>
      <c r="H435" s="27">
        <f>'Silver (Cleaned)'!Q434</f>
        <v>1603</v>
      </c>
      <c r="I435" s="11" t="str">
        <f t="shared" si="3"/>
        <v>2023-10</v>
      </c>
      <c r="J435" s="11" t="str">
        <f t="shared" si="4"/>
        <v>1900-01</v>
      </c>
      <c r="K435" s="11"/>
      <c r="L435" s="11"/>
      <c r="M435" s="36"/>
    </row>
    <row r="436" spans="7:13" ht="15.75" customHeight="1" x14ac:dyDescent="0.2">
      <c r="G436" s="34">
        <f>'Silver (Cleaned)'!G435</f>
        <v>45217.830458080454</v>
      </c>
      <c r="H436" s="27">
        <f>'Silver (Cleaned)'!Q435</f>
        <v>1994</v>
      </c>
      <c r="I436" s="11" t="str">
        <f t="shared" si="3"/>
        <v>2023-10</v>
      </c>
      <c r="J436" s="11" t="str">
        <f t="shared" si="4"/>
        <v>1900-01</v>
      </c>
      <c r="K436" s="11"/>
      <c r="L436" s="11"/>
      <c r="M436" s="36"/>
    </row>
    <row r="437" spans="7:13" ht="15.75" customHeight="1" x14ac:dyDescent="0.2">
      <c r="G437" s="34">
        <f>'Silver (Cleaned)'!G436</f>
        <v>45217.216697780066</v>
      </c>
      <c r="H437" s="27">
        <f>'Silver (Cleaned)'!Q436</f>
        <v>1575</v>
      </c>
      <c r="I437" s="11" t="str">
        <f t="shared" si="3"/>
        <v>2023-10</v>
      </c>
      <c r="J437" s="11" t="str">
        <f t="shared" si="4"/>
        <v>1900-01</v>
      </c>
      <c r="K437" s="11"/>
      <c r="L437" s="11"/>
      <c r="M437" s="36"/>
    </row>
    <row r="438" spans="7:13" ht="15.75" customHeight="1" x14ac:dyDescent="0.2">
      <c r="G438" s="34">
        <f>'Silver (Cleaned)'!G437</f>
        <v>45216.629822695693</v>
      </c>
      <c r="H438" s="27">
        <f>'Silver (Cleaned)'!Q437</f>
        <v>1975</v>
      </c>
      <c r="I438" s="11" t="str">
        <f t="shared" si="3"/>
        <v>2023-10</v>
      </c>
      <c r="J438" s="11" t="str">
        <f t="shared" si="4"/>
        <v>1900-01</v>
      </c>
      <c r="K438" s="11"/>
      <c r="L438" s="11"/>
      <c r="M438" s="36"/>
    </row>
    <row r="439" spans="7:13" ht="15.75" customHeight="1" x14ac:dyDescent="0.2">
      <c r="G439" s="34">
        <f>'Silver (Cleaned)'!G438</f>
        <v>45216.056902585646</v>
      </c>
      <c r="H439" s="27">
        <f>'Silver (Cleaned)'!Q438</f>
        <v>1910</v>
      </c>
      <c r="I439" s="11" t="str">
        <f t="shared" si="3"/>
        <v>2023-10</v>
      </c>
      <c r="J439" s="11" t="str">
        <f t="shared" si="4"/>
        <v>1900-01</v>
      </c>
      <c r="K439" s="11"/>
      <c r="L439" s="11"/>
      <c r="M439" s="36"/>
    </row>
    <row r="440" spans="7:13" ht="15.75" customHeight="1" x14ac:dyDescent="0.2">
      <c r="G440" s="34">
        <f>'Silver (Cleaned)'!G439</f>
        <v>45215.505013511021</v>
      </c>
      <c r="H440" s="27">
        <f>'Silver (Cleaned)'!Q439</f>
        <v>1744</v>
      </c>
      <c r="I440" s="11" t="str">
        <f t="shared" si="3"/>
        <v>2023-10</v>
      </c>
      <c r="J440" s="11" t="str">
        <f t="shared" si="4"/>
        <v>1900-01</v>
      </c>
      <c r="K440" s="11"/>
      <c r="L440" s="11"/>
      <c r="M440" s="36"/>
    </row>
    <row r="441" spans="7:13" ht="15.75" customHeight="1" x14ac:dyDescent="0.2">
      <c r="G441" s="34">
        <f>'Silver (Cleaned)'!G440</f>
        <v>45212.654153661024</v>
      </c>
      <c r="H441" s="27">
        <f>'Silver (Cleaned)'!Q440</f>
        <v>1693</v>
      </c>
      <c r="I441" s="11" t="str">
        <f t="shared" si="3"/>
        <v>2023-10</v>
      </c>
      <c r="J441" s="11" t="str">
        <f t="shared" si="4"/>
        <v>1900-01</v>
      </c>
      <c r="K441" s="11"/>
      <c r="L441" s="11"/>
      <c r="M441" s="36"/>
    </row>
    <row r="442" spans="7:13" ht="15.75" customHeight="1" x14ac:dyDescent="0.2">
      <c r="G442" s="34">
        <f>'Silver (Cleaned)'!G441</f>
        <v>45212.067766851251</v>
      </c>
      <c r="H442" s="27">
        <f>'Silver (Cleaned)'!Q441</f>
        <v>1741</v>
      </c>
      <c r="I442" s="11" t="str">
        <f t="shared" si="3"/>
        <v>2023-10</v>
      </c>
      <c r="J442" s="11" t="str">
        <f t="shared" si="4"/>
        <v>1900-01</v>
      </c>
      <c r="K442" s="11"/>
      <c r="L442" s="11"/>
      <c r="M442" s="36"/>
    </row>
    <row r="443" spans="7:13" ht="15.75" customHeight="1" x14ac:dyDescent="0.2">
      <c r="G443" s="34">
        <f>'Silver (Cleaned)'!G442</f>
        <v>45211.527576239154</v>
      </c>
      <c r="H443" s="27">
        <f>'Silver (Cleaned)'!Q442</f>
        <v>1804</v>
      </c>
      <c r="I443" s="11" t="str">
        <f t="shared" si="3"/>
        <v>2023-10</v>
      </c>
      <c r="J443" s="11" t="str">
        <f t="shared" si="4"/>
        <v>1900-01</v>
      </c>
      <c r="K443" s="11"/>
      <c r="L443" s="11"/>
      <c r="M443" s="36"/>
    </row>
    <row r="444" spans="7:13" ht="15.75" customHeight="1" x14ac:dyDescent="0.2">
      <c r="G444" s="34">
        <f>'Silver (Cleaned)'!G443</f>
        <v>45210.916892192217</v>
      </c>
      <c r="H444" s="27">
        <f>'Silver (Cleaned)'!Q443</f>
        <v>1743</v>
      </c>
      <c r="I444" s="11" t="str">
        <f t="shared" si="3"/>
        <v>2023-10</v>
      </c>
      <c r="J444" s="11" t="str">
        <f t="shared" si="4"/>
        <v>1900-01</v>
      </c>
      <c r="K444" s="11"/>
      <c r="L444" s="11"/>
      <c r="M444" s="36"/>
    </row>
    <row r="445" spans="7:13" ht="15.75" customHeight="1" x14ac:dyDescent="0.2">
      <c r="G445" s="34">
        <f>'Silver (Cleaned)'!G444</f>
        <v>45210.358074864467</v>
      </c>
      <c r="H445" s="27">
        <f>'Silver (Cleaned)'!Q444</f>
        <v>1905</v>
      </c>
      <c r="I445" s="11" t="str">
        <f t="shared" si="3"/>
        <v>2023-10</v>
      </c>
      <c r="J445" s="11" t="str">
        <f t="shared" si="4"/>
        <v>1900-01</v>
      </c>
      <c r="K445" s="11"/>
      <c r="L445" s="11"/>
      <c r="M445" s="36"/>
    </row>
    <row r="446" spans="7:13" ht="15.75" customHeight="1" x14ac:dyDescent="0.2">
      <c r="G446" s="34">
        <f>'Silver (Cleaned)'!G445</f>
        <v>45209.801508883989</v>
      </c>
      <c r="H446" s="27">
        <f>'Silver (Cleaned)'!Q445</f>
        <v>1602</v>
      </c>
      <c r="I446" s="11" t="str">
        <f t="shared" si="3"/>
        <v>2023-10</v>
      </c>
      <c r="J446" s="11" t="str">
        <f t="shared" si="4"/>
        <v>1900-01</v>
      </c>
      <c r="K446" s="11"/>
      <c r="L446" s="11"/>
      <c r="M446" s="36"/>
    </row>
    <row r="447" spans="7:13" ht="15.75" customHeight="1" x14ac:dyDescent="0.2">
      <c r="G447" s="34">
        <f>'Silver (Cleaned)'!G446</f>
        <v>45209.254040941203</v>
      </c>
      <c r="H447" s="27">
        <f>'Silver (Cleaned)'!Q446</f>
        <v>1785</v>
      </c>
      <c r="I447" s="11" t="str">
        <f t="shared" si="3"/>
        <v>2023-10</v>
      </c>
      <c r="J447" s="11" t="str">
        <f t="shared" si="4"/>
        <v>1900-01</v>
      </c>
      <c r="K447" s="11"/>
      <c r="L447" s="11"/>
      <c r="M447" s="36"/>
    </row>
    <row r="448" spans="7:13" ht="15.75" customHeight="1" x14ac:dyDescent="0.2">
      <c r="G448" s="34">
        <f>'Silver (Cleaned)'!G447</f>
        <v>45208.680146588995</v>
      </c>
      <c r="H448" s="27">
        <f>'Silver (Cleaned)'!Q447</f>
        <v>1659</v>
      </c>
      <c r="I448" s="11" t="str">
        <f t="shared" si="3"/>
        <v>2023-10</v>
      </c>
      <c r="J448" s="11" t="str">
        <f t="shared" si="4"/>
        <v>1900-01</v>
      </c>
      <c r="K448" s="11"/>
      <c r="L448" s="11"/>
      <c r="M448" s="36"/>
    </row>
    <row r="449" spans="7:13" ht="15.75" customHeight="1" x14ac:dyDescent="0.2">
      <c r="G449" s="34">
        <f>'Silver (Cleaned)'!G448</f>
        <v>45208.115394411609</v>
      </c>
      <c r="H449" s="27">
        <f>'Silver (Cleaned)'!Q448</f>
        <v>1620</v>
      </c>
      <c r="I449" s="11" t="str">
        <f t="shared" si="3"/>
        <v>2023-10</v>
      </c>
      <c r="J449" s="11" t="str">
        <f t="shared" si="4"/>
        <v>1900-01</v>
      </c>
      <c r="K449" s="11"/>
      <c r="L449" s="11"/>
      <c r="M449" s="36"/>
    </row>
    <row r="450" spans="7:13" ht="15.75" customHeight="1" x14ac:dyDescent="0.2">
      <c r="G450" s="34">
        <f>'Silver (Cleaned)'!G449</f>
        <v>45205.791854280069</v>
      </c>
      <c r="H450" s="27">
        <f>'Silver (Cleaned)'!Q449</f>
        <v>1832</v>
      </c>
      <c r="I450" s="11" t="str">
        <f t="shared" si="3"/>
        <v>2023-10</v>
      </c>
      <c r="J450" s="11" t="str">
        <f t="shared" si="4"/>
        <v>1900-01</v>
      </c>
      <c r="K450" s="11"/>
      <c r="L450" s="11"/>
      <c r="M450" s="36"/>
    </row>
    <row r="451" spans="7:13" ht="15.75" customHeight="1" x14ac:dyDescent="0.2">
      <c r="G451" s="34">
        <f>'Silver (Cleaned)'!G450</f>
        <v>45205.205881080998</v>
      </c>
      <c r="H451" s="27">
        <f>'Silver (Cleaned)'!Q450</f>
        <v>1899</v>
      </c>
      <c r="I451" s="11" t="str">
        <f t="shared" si="3"/>
        <v>2023-10</v>
      </c>
      <c r="J451" s="11" t="str">
        <f t="shared" si="4"/>
        <v>1900-01</v>
      </c>
      <c r="K451" s="11"/>
      <c r="L451" s="11"/>
      <c r="M451" s="36"/>
    </row>
    <row r="452" spans="7:13" ht="15.75" customHeight="1" x14ac:dyDescent="0.2">
      <c r="G452" s="34">
        <f>'Silver (Cleaned)'!G451</f>
        <v>45204.662809488931</v>
      </c>
      <c r="H452" s="27">
        <f>'Silver (Cleaned)'!Q451</f>
        <v>1876</v>
      </c>
      <c r="I452" s="11" t="str">
        <f t="shared" si="3"/>
        <v>2023-10</v>
      </c>
      <c r="J452" s="11" t="str">
        <f t="shared" si="4"/>
        <v>1900-01</v>
      </c>
      <c r="K452" s="11"/>
      <c r="L452" s="11"/>
      <c r="M452" s="36"/>
    </row>
    <row r="453" spans="7:13" ht="15.75" customHeight="1" x14ac:dyDescent="0.2">
      <c r="G453" s="34">
        <f>'Silver (Cleaned)'!G452</f>
        <v>45204.059748320695</v>
      </c>
      <c r="H453" s="27">
        <f>'Silver (Cleaned)'!Q452</f>
        <v>1585</v>
      </c>
      <c r="I453" s="11" t="str">
        <f t="shared" si="3"/>
        <v>2023-10</v>
      </c>
      <c r="J453" s="11" t="str">
        <f t="shared" si="4"/>
        <v>1900-01</v>
      </c>
      <c r="K453" s="11"/>
      <c r="L453" s="11"/>
      <c r="M453" s="36"/>
    </row>
    <row r="454" spans="7:13" ht="15.75" customHeight="1" x14ac:dyDescent="0.2">
      <c r="G454" s="34">
        <f>'Silver (Cleaned)'!G453</f>
        <v>45203.52093761773</v>
      </c>
      <c r="H454" s="27">
        <f>'Silver (Cleaned)'!Q453</f>
        <v>1753</v>
      </c>
      <c r="I454" s="11" t="str">
        <f t="shared" si="3"/>
        <v>2023-10</v>
      </c>
      <c r="J454" s="11" t="str">
        <f t="shared" si="4"/>
        <v>1900-01</v>
      </c>
      <c r="K454" s="11"/>
      <c r="L454" s="11"/>
      <c r="M454" s="36"/>
    </row>
    <row r="455" spans="7:13" ht="15.75" customHeight="1" x14ac:dyDescent="0.2">
      <c r="G455" s="34">
        <f>'Silver (Cleaned)'!G454</f>
        <v>45202.984591087246</v>
      </c>
      <c r="H455" s="27">
        <f>'Silver (Cleaned)'!Q454</f>
        <v>2006</v>
      </c>
      <c r="I455" s="11" t="str">
        <f t="shared" si="3"/>
        <v>2023-10</v>
      </c>
      <c r="J455" s="11" t="str">
        <f t="shared" si="4"/>
        <v>1900-01</v>
      </c>
      <c r="K455" s="11"/>
      <c r="L455" s="11"/>
      <c r="M455" s="36"/>
    </row>
    <row r="456" spans="7:13" ht="15.75" customHeight="1" x14ac:dyDescent="0.2">
      <c r="G456" s="34">
        <f>'Silver (Cleaned)'!G455</f>
        <v>45202.42676884566</v>
      </c>
      <c r="H456" s="27">
        <f>'Silver (Cleaned)'!Q455</f>
        <v>1844</v>
      </c>
      <c r="I456" s="11" t="str">
        <f t="shared" si="3"/>
        <v>2023-10</v>
      </c>
      <c r="J456" s="11" t="str">
        <f t="shared" si="4"/>
        <v>1900-01</v>
      </c>
      <c r="K456" s="11"/>
      <c r="L456" s="11"/>
      <c r="M456" s="36"/>
    </row>
    <row r="457" spans="7:13" ht="15.75" customHeight="1" x14ac:dyDescent="0.2">
      <c r="G457" s="34">
        <f>'Silver (Cleaned)'!G456</f>
        <v>45201.86176325212</v>
      </c>
      <c r="H457" s="27">
        <f>'Silver (Cleaned)'!Q456</f>
        <v>1786</v>
      </c>
      <c r="I457" s="11" t="str">
        <f t="shared" si="3"/>
        <v>2023-10</v>
      </c>
      <c r="J457" s="11" t="str">
        <f t="shared" si="4"/>
        <v>1900-01</v>
      </c>
      <c r="K457" s="11"/>
      <c r="L457" s="11"/>
      <c r="M457" s="36"/>
    </row>
    <row r="458" spans="7:13" ht="15.75" customHeight="1" x14ac:dyDescent="0.2">
      <c r="G458" s="34">
        <f>'Silver (Cleaned)'!G457</f>
        <v>45201.274370874889</v>
      </c>
      <c r="H458" s="27">
        <f>'Silver (Cleaned)'!Q457</f>
        <v>1788</v>
      </c>
      <c r="I458" s="11" t="str">
        <f t="shared" si="3"/>
        <v>2023-10</v>
      </c>
      <c r="J458" s="11" t="str">
        <f t="shared" si="4"/>
        <v>1900-01</v>
      </c>
      <c r="K458" s="11"/>
      <c r="L458" s="11"/>
      <c r="M458" s="36"/>
    </row>
    <row r="459" spans="7:13" ht="15.75" customHeight="1" x14ac:dyDescent="0.2">
      <c r="G459" s="34">
        <f>'Silver (Cleaned)'!G458</f>
        <v>45198.523945064371</v>
      </c>
      <c r="H459" s="27">
        <f>'Silver (Cleaned)'!Q458</f>
        <v>1820</v>
      </c>
      <c r="I459" s="11" t="str">
        <f t="shared" si="3"/>
        <v>2023-09</v>
      </c>
      <c r="J459" s="11" t="str">
        <f t="shared" si="4"/>
        <v>1900-01</v>
      </c>
      <c r="K459" s="11"/>
      <c r="L459" s="11"/>
      <c r="M459" s="36"/>
    </row>
    <row r="460" spans="7:13" ht="15.75" customHeight="1" x14ac:dyDescent="0.2">
      <c r="G460" s="34">
        <f>'Silver (Cleaned)'!G459</f>
        <v>45197.929077653025</v>
      </c>
      <c r="H460" s="27">
        <f>'Silver (Cleaned)'!Q459</f>
        <v>1797</v>
      </c>
      <c r="I460" s="11" t="str">
        <f t="shared" si="3"/>
        <v>2023-09</v>
      </c>
      <c r="J460" s="11" t="str">
        <f t="shared" si="4"/>
        <v>1900-01</v>
      </c>
      <c r="K460" s="11"/>
      <c r="L460" s="11"/>
      <c r="M460" s="36"/>
    </row>
    <row r="461" spans="7:13" ht="15.75" customHeight="1" x14ac:dyDescent="0.2">
      <c r="G461" s="34">
        <f>'Silver (Cleaned)'!G460</f>
        <v>45197.368583246622</v>
      </c>
      <c r="H461" s="27">
        <f>'Silver (Cleaned)'!Q460</f>
        <v>1744</v>
      </c>
      <c r="I461" s="11" t="str">
        <f t="shared" si="3"/>
        <v>2023-09</v>
      </c>
      <c r="J461" s="11" t="str">
        <f t="shared" si="4"/>
        <v>1900-01</v>
      </c>
      <c r="K461" s="11"/>
      <c r="L461" s="11"/>
      <c r="M461" s="36"/>
    </row>
    <row r="462" spans="7:13" ht="15.75" customHeight="1" x14ac:dyDescent="0.2">
      <c r="G462" s="34">
        <f>'Silver (Cleaned)'!G461</f>
        <v>45196.763850906173</v>
      </c>
      <c r="H462" s="27">
        <f>'Silver (Cleaned)'!Q461</f>
        <v>1667</v>
      </c>
      <c r="I462" s="11" t="str">
        <f t="shared" si="3"/>
        <v>2023-09</v>
      </c>
      <c r="J462" s="11" t="str">
        <f t="shared" si="4"/>
        <v>1900-01</v>
      </c>
      <c r="K462" s="11"/>
      <c r="L462" s="11"/>
      <c r="M462" s="36"/>
    </row>
    <row r="463" spans="7:13" ht="15.75" customHeight="1" x14ac:dyDescent="0.2">
      <c r="G463" s="34">
        <f>'Silver (Cleaned)'!G462</f>
        <v>45196.157677499621</v>
      </c>
      <c r="H463" s="27">
        <f>'Silver (Cleaned)'!Q462</f>
        <v>1708</v>
      </c>
      <c r="I463" s="11" t="str">
        <f t="shared" si="3"/>
        <v>2023-09</v>
      </c>
      <c r="J463" s="11" t="str">
        <f t="shared" si="4"/>
        <v>1900-01</v>
      </c>
      <c r="K463" s="11"/>
      <c r="L463" s="11"/>
      <c r="M463" s="36"/>
    </row>
    <row r="464" spans="7:13" ht="15.75" customHeight="1" x14ac:dyDescent="0.2">
      <c r="G464" s="34">
        <f>'Silver (Cleaned)'!G463</f>
        <v>45195.601469961817</v>
      </c>
      <c r="H464" s="27">
        <f>'Silver (Cleaned)'!Q463</f>
        <v>1640</v>
      </c>
      <c r="I464" s="11" t="str">
        <f t="shared" si="3"/>
        <v>2023-09</v>
      </c>
      <c r="J464" s="11" t="str">
        <f t="shared" si="4"/>
        <v>1900-01</v>
      </c>
      <c r="K464" s="11"/>
      <c r="L464" s="11"/>
      <c r="M464" s="36"/>
    </row>
    <row r="465" spans="7:13" ht="15.75" customHeight="1" x14ac:dyDescent="0.2">
      <c r="G465" s="34">
        <f>'Silver (Cleaned)'!G464</f>
        <v>45195.013787119002</v>
      </c>
      <c r="H465" s="27">
        <f>'Silver (Cleaned)'!Q464</f>
        <v>1790</v>
      </c>
      <c r="I465" s="11" t="str">
        <f t="shared" si="3"/>
        <v>2023-09</v>
      </c>
      <c r="J465" s="11" t="str">
        <f t="shared" si="4"/>
        <v>1900-01</v>
      </c>
      <c r="K465" s="11"/>
      <c r="L465" s="11"/>
      <c r="M465" s="36"/>
    </row>
    <row r="466" spans="7:13" ht="15.75" customHeight="1" x14ac:dyDescent="0.2">
      <c r="G466" s="34">
        <f>'Silver (Cleaned)'!G465</f>
        <v>45194.482066218661</v>
      </c>
      <c r="H466" s="27">
        <f>'Silver (Cleaned)'!Q465</f>
        <v>2026</v>
      </c>
      <c r="I466" s="11" t="str">
        <f t="shared" si="3"/>
        <v>2023-09</v>
      </c>
      <c r="J466" s="11" t="str">
        <f t="shared" si="4"/>
        <v>1900-01</v>
      </c>
      <c r="K466" s="11"/>
      <c r="L466" s="11"/>
      <c r="M466" s="36"/>
    </row>
    <row r="467" spans="7:13" ht="15.75" customHeight="1" x14ac:dyDescent="0.2">
      <c r="G467" s="34">
        <f>'Silver (Cleaned)'!G466</f>
        <v>45191.620201461403</v>
      </c>
      <c r="H467" s="27">
        <f>'Silver (Cleaned)'!Q466</f>
        <v>1972</v>
      </c>
      <c r="I467" s="11" t="str">
        <f t="shared" si="3"/>
        <v>2023-09</v>
      </c>
      <c r="J467" s="11" t="str">
        <f t="shared" si="4"/>
        <v>1900-01</v>
      </c>
      <c r="K467" s="11"/>
      <c r="L467" s="11"/>
      <c r="M467" s="36"/>
    </row>
    <row r="468" spans="7:13" ht="15.75" customHeight="1" x14ac:dyDescent="0.2">
      <c r="G468" s="34">
        <f>'Silver (Cleaned)'!G467</f>
        <v>45191.009904266393</v>
      </c>
      <c r="H468" s="27">
        <f>'Silver (Cleaned)'!Q467</f>
        <v>1922</v>
      </c>
      <c r="I468" s="11" t="str">
        <f t="shared" si="3"/>
        <v>2023-09</v>
      </c>
      <c r="J468" s="11" t="str">
        <f t="shared" si="4"/>
        <v>1900-01</v>
      </c>
      <c r="K468" s="11"/>
      <c r="L468" s="11"/>
      <c r="M468" s="36"/>
    </row>
    <row r="469" spans="7:13" ht="15.75" customHeight="1" x14ac:dyDescent="0.2">
      <c r="G469" s="34">
        <f>'Silver (Cleaned)'!G468</f>
        <v>45190.475157255416</v>
      </c>
      <c r="H469" s="27">
        <f>'Silver (Cleaned)'!Q468</f>
        <v>1783</v>
      </c>
      <c r="I469" s="11" t="str">
        <f t="shared" si="3"/>
        <v>2023-09</v>
      </c>
      <c r="J469" s="11" t="str">
        <f t="shared" si="4"/>
        <v>1900-01</v>
      </c>
      <c r="K469" s="11"/>
      <c r="L469" s="11"/>
      <c r="M469" s="36"/>
    </row>
    <row r="470" spans="7:13" ht="15.75" customHeight="1" x14ac:dyDescent="0.2">
      <c r="G470" s="34">
        <f>'Silver (Cleaned)'!G469</f>
        <v>45189.870190070644</v>
      </c>
      <c r="H470" s="27">
        <f>'Silver (Cleaned)'!Q469</f>
        <v>1645</v>
      </c>
      <c r="I470" s="11" t="str">
        <f t="shared" si="3"/>
        <v>2023-09</v>
      </c>
      <c r="J470" s="11" t="str">
        <f t="shared" si="4"/>
        <v>1900-01</v>
      </c>
      <c r="K470" s="11"/>
      <c r="L470" s="11"/>
      <c r="M470" s="36"/>
    </row>
    <row r="471" spans="7:13" ht="15.75" customHeight="1" x14ac:dyDescent="0.2">
      <c r="G471" s="34">
        <f>'Silver (Cleaned)'!G470</f>
        <v>45189.30936091116</v>
      </c>
      <c r="H471" s="27">
        <f>'Silver (Cleaned)'!Q470</f>
        <v>1836</v>
      </c>
      <c r="I471" s="11" t="str">
        <f t="shared" si="3"/>
        <v>2023-09</v>
      </c>
      <c r="J471" s="11" t="str">
        <f t="shared" si="4"/>
        <v>1900-01</v>
      </c>
      <c r="K471" s="11"/>
      <c r="L471" s="11"/>
      <c r="M471" s="36"/>
    </row>
    <row r="472" spans="7:13" ht="15.75" customHeight="1" x14ac:dyDescent="0.2">
      <c r="G472" s="34">
        <f>'Silver (Cleaned)'!G471</f>
        <v>45188.696492504096</v>
      </c>
      <c r="H472" s="27">
        <f>'Silver (Cleaned)'!Q471</f>
        <v>1970</v>
      </c>
      <c r="I472" s="11" t="str">
        <f t="shared" si="3"/>
        <v>2023-09</v>
      </c>
      <c r="J472" s="11" t="str">
        <f t="shared" si="4"/>
        <v>1900-01</v>
      </c>
      <c r="K472" s="11"/>
      <c r="L472" s="11"/>
      <c r="M472" s="36"/>
    </row>
    <row r="473" spans="7:13" ht="15.75" customHeight="1" x14ac:dyDescent="0.2">
      <c r="G473" s="34">
        <f>'Silver (Cleaned)'!G472</f>
        <v>45188.087145791738</v>
      </c>
      <c r="H473" s="27">
        <f>'Silver (Cleaned)'!Q472</f>
        <v>1891</v>
      </c>
      <c r="I473" s="11" t="str">
        <f t="shared" si="3"/>
        <v>2023-09</v>
      </c>
      <c r="J473" s="11" t="str">
        <f t="shared" si="4"/>
        <v>1900-01</v>
      </c>
      <c r="K473" s="11"/>
      <c r="L473" s="11"/>
      <c r="M473" s="36"/>
    </row>
    <row r="474" spans="7:13" ht="15.75" customHeight="1" x14ac:dyDescent="0.2">
      <c r="G474" s="34">
        <f>'Silver (Cleaned)'!G473</f>
        <v>45187.488040670039</v>
      </c>
      <c r="H474" s="27">
        <f>'Silver (Cleaned)'!Q473</f>
        <v>1922</v>
      </c>
      <c r="I474" s="11" t="str">
        <f t="shared" si="3"/>
        <v>2023-09</v>
      </c>
      <c r="J474" s="11" t="str">
        <f t="shared" si="4"/>
        <v>1900-01</v>
      </c>
      <c r="K474" s="11"/>
      <c r="L474" s="11"/>
      <c r="M474" s="36"/>
    </row>
    <row r="475" spans="7:13" ht="15.75" customHeight="1" x14ac:dyDescent="0.2">
      <c r="G475" s="34">
        <f>'Silver (Cleaned)'!G474</f>
        <v>45184.628440425557</v>
      </c>
      <c r="H475" s="27">
        <f>'Silver (Cleaned)'!Q474</f>
        <v>1657</v>
      </c>
      <c r="I475" s="11" t="str">
        <f t="shared" si="3"/>
        <v>2023-09</v>
      </c>
      <c r="J475" s="11" t="str">
        <f t="shared" si="4"/>
        <v>1900-01</v>
      </c>
      <c r="K475" s="11"/>
      <c r="L475" s="11"/>
      <c r="M475" s="36"/>
    </row>
    <row r="476" spans="7:13" ht="15.75" customHeight="1" x14ac:dyDescent="0.2">
      <c r="G476" s="34">
        <f>'Silver (Cleaned)'!G475</f>
        <v>45184.046254336557</v>
      </c>
      <c r="H476" s="27">
        <f>'Silver (Cleaned)'!Q475</f>
        <v>1728</v>
      </c>
      <c r="I476" s="11" t="str">
        <f t="shared" si="3"/>
        <v>2023-09</v>
      </c>
      <c r="J476" s="11" t="str">
        <f t="shared" si="4"/>
        <v>1900-01</v>
      </c>
      <c r="K476" s="11"/>
      <c r="L476" s="11"/>
      <c r="M476" s="36"/>
    </row>
    <row r="477" spans="7:13" ht="15.75" customHeight="1" x14ac:dyDescent="0.2">
      <c r="G477" s="34">
        <f>'Silver (Cleaned)'!G476</f>
        <v>45183.497456895544</v>
      </c>
      <c r="H477" s="27">
        <f>'Silver (Cleaned)'!Q476</f>
        <v>1800</v>
      </c>
      <c r="I477" s="11" t="str">
        <f t="shared" si="3"/>
        <v>2023-09</v>
      </c>
      <c r="J477" s="11" t="str">
        <f t="shared" si="4"/>
        <v>1900-01</v>
      </c>
      <c r="K477" s="11"/>
      <c r="L477" s="11"/>
      <c r="M477" s="36"/>
    </row>
    <row r="478" spans="7:13" ht="15.75" customHeight="1" x14ac:dyDescent="0.2">
      <c r="G478" s="34">
        <f>'Silver (Cleaned)'!G477</f>
        <v>45182.933787483526</v>
      </c>
      <c r="H478" s="27">
        <f>'Silver (Cleaned)'!Q477</f>
        <v>1631</v>
      </c>
      <c r="I478" s="11" t="str">
        <f t="shared" si="3"/>
        <v>2023-09</v>
      </c>
      <c r="J478" s="11" t="str">
        <f t="shared" si="4"/>
        <v>1900-01</v>
      </c>
      <c r="K478" s="11"/>
      <c r="L478" s="11"/>
      <c r="M478" s="36"/>
    </row>
    <row r="479" spans="7:13" ht="15.75" customHeight="1" x14ac:dyDescent="0.2">
      <c r="G479" s="34">
        <f>'Silver (Cleaned)'!G478</f>
        <v>45182.341491522529</v>
      </c>
      <c r="H479" s="27">
        <f>'Silver (Cleaned)'!Q478</f>
        <v>1744</v>
      </c>
      <c r="I479" s="11" t="str">
        <f t="shared" si="3"/>
        <v>2023-09</v>
      </c>
      <c r="J479" s="11" t="str">
        <f t="shared" si="4"/>
        <v>1900-01</v>
      </c>
      <c r="K479" s="11"/>
      <c r="L479" s="11"/>
      <c r="M479" s="36"/>
    </row>
    <row r="480" spans="7:13" ht="15.75" customHeight="1" x14ac:dyDescent="0.2">
      <c r="G480" s="34">
        <f>'Silver (Cleaned)'!G479</f>
        <v>45181.741800270131</v>
      </c>
      <c r="H480" s="27">
        <f>'Silver (Cleaned)'!Q479</f>
        <v>1925</v>
      </c>
      <c r="I480" s="11" t="str">
        <f t="shared" si="3"/>
        <v>2023-09</v>
      </c>
      <c r="J480" s="11" t="str">
        <f t="shared" si="4"/>
        <v>1900-01</v>
      </c>
      <c r="K480" s="11"/>
      <c r="L480" s="11"/>
      <c r="M480" s="36"/>
    </row>
    <row r="481" spans="7:13" ht="15.75" customHeight="1" x14ac:dyDescent="0.2">
      <c r="G481" s="34">
        <f>'Silver (Cleaned)'!G480</f>
        <v>45181.160927174693</v>
      </c>
      <c r="H481" s="27">
        <f>'Silver (Cleaned)'!Q480</f>
        <v>1978</v>
      </c>
      <c r="I481" s="11" t="str">
        <f t="shared" si="3"/>
        <v>2023-09</v>
      </c>
      <c r="J481" s="11" t="str">
        <f t="shared" si="4"/>
        <v>1900-01</v>
      </c>
      <c r="K481" s="11"/>
      <c r="L481" s="11"/>
      <c r="M481" s="36"/>
    </row>
    <row r="482" spans="7:13" ht="15.75" customHeight="1" x14ac:dyDescent="0.2">
      <c r="G482" s="34">
        <f>'Silver (Cleaned)'!G481</f>
        <v>45180.583829363641</v>
      </c>
      <c r="H482" s="27">
        <f>'Silver (Cleaned)'!Q481</f>
        <v>1910</v>
      </c>
      <c r="I482" s="11" t="str">
        <f t="shared" si="3"/>
        <v>2023-09</v>
      </c>
      <c r="J482" s="11" t="str">
        <f t="shared" si="4"/>
        <v>1900-01</v>
      </c>
      <c r="K482" s="11"/>
      <c r="L482" s="11"/>
      <c r="M482" s="36"/>
    </row>
    <row r="483" spans="7:13" ht="15.75" customHeight="1" x14ac:dyDescent="0.2">
      <c r="G483" s="34">
        <f>'Silver (Cleaned)'!G482</f>
        <v>45180.031719121813</v>
      </c>
      <c r="H483" s="27">
        <f>'Silver (Cleaned)'!Q482</f>
        <v>1873</v>
      </c>
      <c r="I483" s="11" t="str">
        <f t="shared" si="3"/>
        <v>2023-09</v>
      </c>
      <c r="J483" s="11" t="str">
        <f t="shared" si="4"/>
        <v>1900-01</v>
      </c>
      <c r="K483" s="11"/>
      <c r="L483" s="11"/>
      <c r="M483" s="36"/>
    </row>
    <row r="484" spans="7:13" ht="15.75" customHeight="1" x14ac:dyDescent="0.2">
      <c r="G484" s="34">
        <f>'Silver (Cleaned)'!G483</f>
        <v>45177.717981503345</v>
      </c>
      <c r="H484" s="27">
        <f>'Silver (Cleaned)'!Q483</f>
        <v>1581</v>
      </c>
      <c r="I484" s="11" t="str">
        <f t="shared" si="3"/>
        <v>2023-09</v>
      </c>
      <c r="J484" s="11" t="str">
        <f t="shared" si="4"/>
        <v>1900-01</v>
      </c>
      <c r="K484" s="11"/>
      <c r="L484" s="11"/>
      <c r="M484" s="36"/>
    </row>
    <row r="485" spans="7:13" ht="15.75" customHeight="1" x14ac:dyDescent="0.2">
      <c r="G485" s="34">
        <f>'Silver (Cleaned)'!G484</f>
        <v>45177.141793024137</v>
      </c>
      <c r="H485" s="27">
        <f>'Silver (Cleaned)'!Q484</f>
        <v>1845</v>
      </c>
      <c r="I485" s="11" t="str">
        <f t="shared" si="3"/>
        <v>2023-09</v>
      </c>
      <c r="J485" s="11" t="str">
        <f t="shared" si="4"/>
        <v>1900-01</v>
      </c>
      <c r="K485" s="11"/>
      <c r="L485" s="11"/>
      <c r="M485" s="36"/>
    </row>
    <row r="486" spans="7:13" ht="15.75" customHeight="1" x14ac:dyDescent="0.2">
      <c r="G486" s="34">
        <f>'Silver (Cleaned)'!G485</f>
        <v>45176.588800103178</v>
      </c>
      <c r="H486" s="27">
        <f>'Silver (Cleaned)'!Q485</f>
        <v>1538</v>
      </c>
      <c r="I486" s="11" t="str">
        <f t="shared" si="3"/>
        <v>2023-09</v>
      </c>
      <c r="J486" s="11" t="str">
        <f t="shared" si="4"/>
        <v>1900-01</v>
      </c>
      <c r="K486" s="11"/>
      <c r="L486" s="11"/>
      <c r="M486" s="36"/>
    </row>
    <row r="487" spans="7:13" ht="15.75" customHeight="1" x14ac:dyDescent="0.2">
      <c r="G487" s="34">
        <f>'Silver (Cleaned)'!G486</f>
        <v>45175.997762848252</v>
      </c>
      <c r="H487" s="27">
        <f>'Silver (Cleaned)'!Q486</f>
        <v>1637</v>
      </c>
      <c r="I487" s="11" t="str">
        <f t="shared" si="3"/>
        <v>2023-09</v>
      </c>
      <c r="J487" s="11" t="str">
        <f t="shared" si="4"/>
        <v>1900-01</v>
      </c>
      <c r="K487" s="11"/>
      <c r="L487" s="11"/>
      <c r="M487" s="36"/>
    </row>
    <row r="488" spans="7:13" ht="15.75" customHeight="1" x14ac:dyDescent="0.2">
      <c r="G488" s="34">
        <f>'Silver (Cleaned)'!G487</f>
        <v>45175.391227184613</v>
      </c>
      <c r="H488" s="27">
        <f>'Silver (Cleaned)'!Q487</f>
        <v>1638</v>
      </c>
      <c r="I488" s="11" t="str">
        <f t="shared" si="3"/>
        <v>2023-09</v>
      </c>
      <c r="J488" s="11" t="str">
        <f t="shared" si="4"/>
        <v>1900-01</v>
      </c>
      <c r="K488" s="11"/>
      <c r="L488" s="11"/>
      <c r="M488" s="36"/>
    </row>
    <row r="489" spans="7:13" ht="15.75" customHeight="1" x14ac:dyDescent="0.2">
      <c r="G489" s="34">
        <f>'Silver (Cleaned)'!G488</f>
        <v>45174.835241851724</v>
      </c>
      <c r="H489" s="27">
        <f>'Silver (Cleaned)'!Q488</f>
        <v>1501</v>
      </c>
      <c r="I489" s="11" t="str">
        <f t="shared" si="3"/>
        <v>2023-09</v>
      </c>
      <c r="J489" s="11" t="str">
        <f t="shared" si="4"/>
        <v>1900-01</v>
      </c>
      <c r="K489" s="11"/>
      <c r="L489" s="11"/>
      <c r="M489" s="36"/>
    </row>
    <row r="490" spans="7:13" ht="15.75" customHeight="1" x14ac:dyDescent="0.2">
      <c r="G490" s="34">
        <f>'Silver (Cleaned)'!G489</f>
        <v>45174.258309588862</v>
      </c>
      <c r="H490" s="27">
        <f>'Silver (Cleaned)'!Q489</f>
        <v>1719</v>
      </c>
      <c r="I490" s="11" t="str">
        <f t="shared" si="3"/>
        <v>2023-09</v>
      </c>
      <c r="J490" s="11" t="str">
        <f t="shared" si="4"/>
        <v>1900-01</v>
      </c>
      <c r="K490" s="11"/>
      <c r="L490" s="11"/>
      <c r="M490" s="36"/>
    </row>
    <row r="491" spans="7:13" ht="15.75" customHeight="1" x14ac:dyDescent="0.2">
      <c r="G491" s="34">
        <f>'Silver (Cleaned)'!G490</f>
        <v>45173.674141141593</v>
      </c>
      <c r="H491" s="27">
        <f>'Silver (Cleaned)'!Q490</f>
        <v>1554</v>
      </c>
      <c r="I491" s="11" t="str">
        <f t="shared" si="3"/>
        <v>2023-09</v>
      </c>
      <c r="J491" s="11" t="str">
        <f t="shared" si="4"/>
        <v>1900-01</v>
      </c>
      <c r="K491" s="11"/>
      <c r="L491" s="11"/>
      <c r="M491" s="36"/>
    </row>
    <row r="492" spans="7:13" ht="15.75" customHeight="1" x14ac:dyDescent="0.2">
      <c r="G492" s="34">
        <f>'Silver (Cleaned)'!G491</f>
        <v>45173.143495082651</v>
      </c>
      <c r="H492" s="27">
        <f>'Silver (Cleaned)'!Q491</f>
        <v>1613</v>
      </c>
      <c r="I492" s="11" t="str">
        <f t="shared" si="3"/>
        <v>2023-09</v>
      </c>
      <c r="J492" s="11" t="str">
        <f t="shared" si="4"/>
        <v>1900-01</v>
      </c>
      <c r="K492" s="11"/>
      <c r="L492" s="11"/>
      <c r="M492" s="36"/>
    </row>
    <row r="493" spans="7:13" ht="15.75" customHeight="1" x14ac:dyDescent="0.2">
      <c r="G493" s="34">
        <f>'Silver (Cleaned)'!G492</f>
        <v>45170.802130631113</v>
      </c>
      <c r="H493" s="27">
        <f>'Silver (Cleaned)'!Q492</f>
        <v>1532</v>
      </c>
      <c r="I493" s="11" t="str">
        <f t="shared" si="3"/>
        <v>2023-09</v>
      </c>
      <c r="J493" s="11" t="str">
        <f t="shared" si="4"/>
        <v>1900-01</v>
      </c>
      <c r="K493" s="11"/>
      <c r="L493" s="11"/>
      <c r="M493" s="36"/>
    </row>
    <row r="494" spans="7:13" ht="15.75" customHeight="1" x14ac:dyDescent="0.2">
      <c r="G494" s="34">
        <f>'Silver (Cleaned)'!G493</f>
        <v>45170.269876516431</v>
      </c>
      <c r="H494" s="27">
        <f>'Silver (Cleaned)'!Q493</f>
        <v>1634</v>
      </c>
      <c r="I494" s="11" t="str">
        <f t="shared" si="3"/>
        <v>2023-09</v>
      </c>
      <c r="J494" s="11" t="str">
        <f t="shared" si="4"/>
        <v>1900-01</v>
      </c>
      <c r="K494" s="11"/>
      <c r="L494" s="11"/>
      <c r="M494" s="36"/>
    </row>
    <row r="495" spans="7:13" ht="15.75" customHeight="1" x14ac:dyDescent="0.2">
      <c r="G495" s="34">
        <f>'Silver (Cleaned)'!G494</f>
        <v>45169.712069480876</v>
      </c>
      <c r="H495" s="27">
        <f>'Silver (Cleaned)'!Q494</f>
        <v>1621</v>
      </c>
      <c r="I495" s="11" t="str">
        <f t="shared" si="3"/>
        <v>2023-08</v>
      </c>
      <c r="J495" s="11" t="str">
        <f t="shared" si="4"/>
        <v>1900-01</v>
      </c>
      <c r="K495" s="11"/>
      <c r="L495" s="11"/>
      <c r="M495" s="36"/>
    </row>
    <row r="496" spans="7:13" ht="15.75" customHeight="1" x14ac:dyDescent="0.2">
      <c r="G496" s="34">
        <f>'Silver (Cleaned)'!G495</f>
        <v>45169.107698763837</v>
      </c>
      <c r="H496" s="27">
        <f>'Silver (Cleaned)'!Q495</f>
        <v>1646</v>
      </c>
      <c r="I496" s="11" t="str">
        <f t="shared" si="3"/>
        <v>2023-08</v>
      </c>
      <c r="J496" s="11" t="str">
        <f t="shared" si="4"/>
        <v>1900-01</v>
      </c>
      <c r="K496" s="11"/>
      <c r="L496" s="11"/>
      <c r="M496" s="36"/>
    </row>
    <row r="497" spans="7:13" ht="15.75" customHeight="1" x14ac:dyDescent="0.2">
      <c r="G497" s="34">
        <f>'Silver (Cleaned)'!G496</f>
        <v>45168.55562058631</v>
      </c>
      <c r="H497" s="27">
        <f>'Silver (Cleaned)'!Q496</f>
        <v>1451</v>
      </c>
      <c r="I497" s="11" t="str">
        <f t="shared" si="3"/>
        <v>2023-08</v>
      </c>
      <c r="J497" s="11" t="str">
        <f t="shared" si="4"/>
        <v>1900-01</v>
      </c>
      <c r="K497" s="11"/>
      <c r="L497" s="11"/>
      <c r="M497" s="36"/>
    </row>
    <row r="498" spans="7:13" ht="15.75" customHeight="1" x14ac:dyDescent="0.2">
      <c r="G498" s="34">
        <f>'Silver (Cleaned)'!G497</f>
        <v>45167.993723707128</v>
      </c>
      <c r="H498" s="27">
        <f>'Silver (Cleaned)'!Q497</f>
        <v>1646</v>
      </c>
      <c r="I498" s="11" t="str">
        <f t="shared" si="3"/>
        <v>2023-08</v>
      </c>
      <c r="J498" s="11" t="str">
        <f t="shared" si="4"/>
        <v>1900-01</v>
      </c>
      <c r="K498" s="11"/>
      <c r="L498" s="11"/>
      <c r="M498" s="36"/>
    </row>
    <row r="499" spans="7:13" ht="15.75" customHeight="1" x14ac:dyDescent="0.2">
      <c r="G499" s="34">
        <f>'Silver (Cleaned)'!G498</f>
        <v>45167.425846112259</v>
      </c>
      <c r="H499" s="27">
        <f>'Silver (Cleaned)'!Q498</f>
        <v>1552</v>
      </c>
      <c r="I499" s="11" t="str">
        <f t="shared" si="3"/>
        <v>2023-08</v>
      </c>
      <c r="J499" s="11" t="str">
        <f t="shared" si="4"/>
        <v>1900-01</v>
      </c>
      <c r="K499" s="11"/>
      <c r="L499" s="11"/>
      <c r="M499" s="36"/>
    </row>
    <row r="500" spans="7:13" ht="15.75" customHeight="1" x14ac:dyDescent="0.2">
      <c r="G500" s="34">
        <f>'Silver (Cleaned)'!G499</f>
        <v>45166.812384333505</v>
      </c>
      <c r="H500" s="27">
        <f>'Silver (Cleaned)'!Q499</f>
        <v>1464</v>
      </c>
      <c r="I500" s="11" t="str">
        <f t="shared" si="3"/>
        <v>2023-08</v>
      </c>
      <c r="J500" s="11" t="str">
        <f t="shared" si="4"/>
        <v>1900-01</v>
      </c>
      <c r="K500" s="11"/>
      <c r="L500" s="11"/>
      <c r="M500" s="36"/>
    </row>
    <row r="501" spans="7:13" ht="15.75" customHeight="1" x14ac:dyDescent="0.2">
      <c r="G501" s="34">
        <f>'Silver (Cleaned)'!G500</f>
        <v>45166.206385678001</v>
      </c>
      <c r="H501" s="27">
        <f>'Silver (Cleaned)'!Q500</f>
        <v>1445</v>
      </c>
      <c r="I501" s="11" t="str">
        <f t="shared" si="3"/>
        <v>2023-08</v>
      </c>
      <c r="J501" s="11" t="str">
        <f t="shared" si="4"/>
        <v>1900-01</v>
      </c>
      <c r="K501" s="11"/>
      <c r="L501" s="11"/>
      <c r="M501" s="36"/>
    </row>
    <row r="502" spans="7:13" ht="15.75" customHeight="1" x14ac:dyDescent="0.2">
      <c r="G502" s="34">
        <f>'Silver (Cleaned)'!G501</f>
        <v>45163.887446413086</v>
      </c>
      <c r="H502" s="27">
        <f>'Silver (Cleaned)'!Q501</f>
        <v>1405</v>
      </c>
      <c r="I502" s="11" t="str">
        <f t="shared" si="3"/>
        <v>2023-08</v>
      </c>
      <c r="J502" s="11" t="str">
        <f t="shared" si="4"/>
        <v>1900-01</v>
      </c>
      <c r="K502" s="11"/>
      <c r="L502" s="11"/>
      <c r="M502" s="36"/>
    </row>
    <row r="503" spans="7:13" ht="15.75" customHeight="1" x14ac:dyDescent="0.2">
      <c r="G503" s="34">
        <f>'Silver (Cleaned)'!G502</f>
        <v>45163.301695655944</v>
      </c>
      <c r="H503" s="27">
        <f>'Silver (Cleaned)'!Q502</f>
        <v>1503</v>
      </c>
      <c r="I503" s="11" t="str">
        <f t="shared" si="3"/>
        <v>2023-08</v>
      </c>
      <c r="J503" s="11" t="str">
        <f t="shared" si="4"/>
        <v>1900-01</v>
      </c>
      <c r="K503" s="11"/>
      <c r="L503" s="11"/>
      <c r="M503" s="36"/>
    </row>
    <row r="504" spans="7:13" ht="15.75" customHeight="1" x14ac:dyDescent="0.2">
      <c r="G504" s="34">
        <f>'Silver (Cleaned)'!G503</f>
        <v>45162.688291501923</v>
      </c>
      <c r="H504" s="27">
        <f>'Silver (Cleaned)'!Q503</f>
        <v>1398</v>
      </c>
      <c r="I504" s="11" t="str">
        <f t="shared" si="3"/>
        <v>2023-08</v>
      </c>
      <c r="J504" s="11" t="str">
        <f t="shared" si="4"/>
        <v>1900-01</v>
      </c>
      <c r="K504" s="11"/>
      <c r="L504" s="11"/>
      <c r="M504" s="36"/>
    </row>
    <row r="505" spans="7:13" ht="15.75" customHeight="1" x14ac:dyDescent="0.2">
      <c r="G505" s="34">
        <f>'Silver (Cleaned)'!G504</f>
        <v>45162.100403400618</v>
      </c>
      <c r="H505" s="27">
        <f>'Silver (Cleaned)'!Q504</f>
        <v>1559</v>
      </c>
      <c r="I505" s="11" t="str">
        <f t="shared" si="3"/>
        <v>2023-08</v>
      </c>
      <c r="J505" s="11" t="str">
        <f t="shared" si="4"/>
        <v>1900-01</v>
      </c>
      <c r="K505" s="11"/>
      <c r="L505" s="11"/>
      <c r="M505" s="36"/>
    </row>
    <row r="506" spans="7:13" ht="15.75" customHeight="1" x14ac:dyDescent="0.2">
      <c r="G506" s="34">
        <f>'Silver (Cleaned)'!G505</f>
        <v>45161.570904298285</v>
      </c>
      <c r="H506" s="27">
        <f>'Silver (Cleaned)'!Q505</f>
        <v>1299</v>
      </c>
      <c r="I506" s="11" t="str">
        <f t="shared" si="3"/>
        <v>2023-08</v>
      </c>
      <c r="J506" s="11" t="str">
        <f t="shared" si="4"/>
        <v>1900-01</v>
      </c>
      <c r="K506" s="11"/>
      <c r="L506" s="11"/>
      <c r="M506" s="36"/>
    </row>
    <row r="507" spans="7:13" ht="15.75" customHeight="1" x14ac:dyDescent="0.2">
      <c r="G507" s="34">
        <f>'Silver (Cleaned)'!G506</f>
        <v>45160.957477457836</v>
      </c>
      <c r="H507" s="27">
        <f>'Silver (Cleaned)'!Q506</f>
        <v>1514</v>
      </c>
      <c r="I507" s="11" t="str">
        <f t="shared" si="3"/>
        <v>2023-08</v>
      </c>
      <c r="J507" s="11" t="str">
        <f t="shared" si="4"/>
        <v>1900-01</v>
      </c>
      <c r="K507" s="11"/>
      <c r="L507" s="11"/>
      <c r="M507" s="36"/>
    </row>
    <row r="508" spans="7:13" ht="15.75" customHeight="1" x14ac:dyDescent="0.2">
      <c r="G508" s="34">
        <f>'Silver (Cleaned)'!G507</f>
        <v>45160.386663831159</v>
      </c>
      <c r="H508" s="27">
        <f>'Silver (Cleaned)'!Q507</f>
        <v>1410</v>
      </c>
      <c r="I508" s="11" t="str">
        <f t="shared" si="3"/>
        <v>2023-08</v>
      </c>
      <c r="J508" s="11" t="str">
        <f t="shared" si="4"/>
        <v>1900-01</v>
      </c>
      <c r="K508" s="11"/>
      <c r="L508" s="11"/>
      <c r="M508" s="36"/>
    </row>
    <row r="509" spans="7:13" ht="15.75" customHeight="1" x14ac:dyDescent="0.2">
      <c r="G509" s="34">
        <f>'Silver (Cleaned)'!G508</f>
        <v>45159.843648877613</v>
      </c>
      <c r="H509" s="27">
        <f>'Silver (Cleaned)'!Q508</f>
        <v>1513</v>
      </c>
      <c r="I509" s="11" t="str">
        <f t="shared" si="3"/>
        <v>2023-08</v>
      </c>
      <c r="J509" s="11" t="str">
        <f t="shared" si="4"/>
        <v>1900-01</v>
      </c>
      <c r="K509" s="11"/>
      <c r="L509" s="11"/>
      <c r="M509" s="36"/>
    </row>
    <row r="510" spans="7:13" ht="15.75" customHeight="1" x14ac:dyDescent="0.2">
      <c r="G510" s="34">
        <f>'Silver (Cleaned)'!G509</f>
        <v>45159.23797791855</v>
      </c>
      <c r="H510" s="27">
        <f>'Silver (Cleaned)'!Q509</f>
        <v>1297</v>
      </c>
      <c r="I510" s="11" t="str">
        <f t="shared" si="3"/>
        <v>2023-08</v>
      </c>
      <c r="J510" s="11" t="str">
        <f t="shared" si="4"/>
        <v>1900-01</v>
      </c>
      <c r="K510" s="11"/>
      <c r="L510" s="11"/>
      <c r="M510" s="36"/>
    </row>
    <row r="511" spans="7:13" ht="15.75" customHeight="1" x14ac:dyDescent="0.2">
      <c r="G511" s="34">
        <f>'Silver (Cleaned)'!G510</f>
        <v>45156.855625043907</v>
      </c>
      <c r="H511" s="27">
        <f>'Silver (Cleaned)'!Q510</f>
        <v>1500</v>
      </c>
      <c r="I511" s="11" t="str">
        <f t="shared" si="3"/>
        <v>2023-08</v>
      </c>
      <c r="J511" s="11" t="str">
        <f t="shared" si="4"/>
        <v>1900-01</v>
      </c>
      <c r="K511" s="11"/>
      <c r="L511" s="11"/>
      <c r="M511" s="36"/>
    </row>
    <row r="512" spans="7:13" ht="15.75" customHeight="1" x14ac:dyDescent="0.2">
      <c r="G512" s="34">
        <f>'Silver (Cleaned)'!G511</f>
        <v>45156.249608029073</v>
      </c>
      <c r="H512" s="27">
        <f>'Silver (Cleaned)'!Q511</f>
        <v>1185</v>
      </c>
      <c r="I512" s="11" t="str">
        <f t="shared" si="3"/>
        <v>2023-08</v>
      </c>
      <c r="J512" s="11" t="str">
        <f t="shared" si="4"/>
        <v>1900-01</v>
      </c>
      <c r="K512" s="11"/>
      <c r="L512" s="11"/>
      <c r="M512" s="36"/>
    </row>
    <row r="513" spans="7:13" ht="15.75" customHeight="1" x14ac:dyDescent="0.2">
      <c r="G513" s="34">
        <f>'Silver (Cleaned)'!G512</f>
        <v>45155.646727659994</v>
      </c>
      <c r="H513" s="27">
        <f>'Silver (Cleaned)'!Q512</f>
        <v>1476</v>
      </c>
      <c r="I513" s="11" t="str">
        <f t="shared" si="3"/>
        <v>2023-08</v>
      </c>
      <c r="J513" s="11" t="str">
        <f t="shared" si="4"/>
        <v>1900-01</v>
      </c>
      <c r="K513" s="11"/>
      <c r="L513" s="11"/>
      <c r="M513" s="36"/>
    </row>
    <row r="514" spans="7:13" ht="15.75" customHeight="1" x14ac:dyDescent="0.2">
      <c r="G514" s="34">
        <f>'Silver (Cleaned)'!G513</f>
        <v>45155.072257817628</v>
      </c>
      <c r="H514" s="27">
        <f>'Silver (Cleaned)'!Q513</f>
        <v>1317</v>
      </c>
      <c r="I514" s="11" t="str">
        <f t="shared" si="3"/>
        <v>2023-08</v>
      </c>
      <c r="J514" s="11" t="str">
        <f t="shared" si="4"/>
        <v>1900-01</v>
      </c>
      <c r="K514" s="11"/>
      <c r="L514" s="11"/>
      <c r="M514" s="36"/>
    </row>
    <row r="515" spans="7:13" ht="15.75" customHeight="1" x14ac:dyDescent="0.2">
      <c r="G515" s="34">
        <f>'Silver (Cleaned)'!G514</f>
        <v>45154.482097016495</v>
      </c>
      <c r="H515" s="27">
        <f>'Silver (Cleaned)'!Q514</f>
        <v>1167</v>
      </c>
      <c r="I515" s="11" t="str">
        <f t="shared" si="3"/>
        <v>2023-08</v>
      </c>
      <c r="J515" s="11" t="str">
        <f t="shared" si="4"/>
        <v>1900-01</v>
      </c>
      <c r="K515" s="11"/>
      <c r="L515" s="11"/>
      <c r="M515" s="36"/>
    </row>
    <row r="516" spans="7:13" ht="15.75" customHeight="1" x14ac:dyDescent="0.2">
      <c r="G516" s="34">
        <f>'Silver (Cleaned)'!G515</f>
        <v>45153.882023719234</v>
      </c>
      <c r="H516" s="27">
        <f>'Silver (Cleaned)'!Q515</f>
        <v>1262</v>
      </c>
      <c r="I516" s="11" t="str">
        <f t="shared" ref="I516:I770" si="5">TEXT(G516, "YYYY-MM")</f>
        <v>2023-08</v>
      </c>
      <c r="J516" s="11" t="str">
        <f t="shared" ref="J516:J770" si="6">TEXT(M516, "YYYY-MM")</f>
        <v>1900-01</v>
      </c>
      <c r="K516" s="11"/>
      <c r="L516" s="11"/>
      <c r="M516" s="36"/>
    </row>
    <row r="517" spans="7:13" ht="15.75" customHeight="1" x14ac:dyDescent="0.2">
      <c r="G517" s="34">
        <f>'Silver (Cleaned)'!G516</f>
        <v>45153.352677948584</v>
      </c>
      <c r="H517" s="27">
        <f>'Silver (Cleaned)'!Q516</f>
        <v>1327</v>
      </c>
      <c r="I517" s="11" t="str">
        <f t="shared" si="5"/>
        <v>2023-08</v>
      </c>
      <c r="J517" s="11" t="str">
        <f t="shared" si="6"/>
        <v>1900-01</v>
      </c>
      <c r="K517" s="11"/>
      <c r="L517" s="11"/>
      <c r="M517" s="36"/>
    </row>
    <row r="518" spans="7:13" ht="15.75" customHeight="1" x14ac:dyDescent="0.2">
      <c r="G518" s="34">
        <f>'Silver (Cleaned)'!G517</f>
        <v>45152.743813784211</v>
      </c>
      <c r="H518" s="27">
        <f>'Silver (Cleaned)'!Q517</f>
        <v>1194</v>
      </c>
      <c r="I518" s="11" t="str">
        <f t="shared" si="5"/>
        <v>2023-08</v>
      </c>
      <c r="J518" s="11" t="str">
        <f t="shared" si="6"/>
        <v>1900-01</v>
      </c>
      <c r="K518" s="11"/>
      <c r="L518" s="11"/>
      <c r="M518" s="36"/>
    </row>
    <row r="519" spans="7:13" ht="15.75" customHeight="1" x14ac:dyDescent="0.2">
      <c r="G519" s="34">
        <f>'Silver (Cleaned)'!G518</f>
        <v>45152.142717852061</v>
      </c>
      <c r="H519" s="27">
        <f>'Silver (Cleaned)'!Q518</f>
        <v>1336</v>
      </c>
      <c r="I519" s="11" t="str">
        <f t="shared" si="5"/>
        <v>2023-08</v>
      </c>
      <c r="J519" s="11" t="str">
        <f t="shared" si="6"/>
        <v>1900-01</v>
      </c>
      <c r="K519" s="11"/>
      <c r="L519" s="11"/>
      <c r="M519" s="36"/>
    </row>
    <row r="520" spans="7:13" ht="15.75" customHeight="1" x14ac:dyDescent="0.2">
      <c r="G520" s="34">
        <f>'Silver (Cleaned)'!G519</f>
        <v>45149.801617317091</v>
      </c>
      <c r="H520" s="27">
        <f>'Silver (Cleaned)'!Q519</f>
        <v>1260</v>
      </c>
      <c r="I520" s="11" t="str">
        <f t="shared" si="5"/>
        <v>2023-08</v>
      </c>
      <c r="J520" s="11" t="str">
        <f t="shared" si="6"/>
        <v>1900-01</v>
      </c>
      <c r="K520" s="11"/>
      <c r="L520" s="11"/>
      <c r="M520" s="36"/>
    </row>
    <row r="521" spans="7:13" ht="15.75" customHeight="1" x14ac:dyDescent="0.2">
      <c r="G521" s="34">
        <f>'Silver (Cleaned)'!G520</f>
        <v>45149.265951893358</v>
      </c>
      <c r="H521" s="27">
        <f>'Silver (Cleaned)'!Q520</f>
        <v>1114</v>
      </c>
      <c r="I521" s="11" t="str">
        <f t="shared" si="5"/>
        <v>2023-08</v>
      </c>
      <c r="J521" s="11" t="str">
        <f t="shared" si="6"/>
        <v>1900-01</v>
      </c>
      <c r="K521" s="11"/>
      <c r="L521" s="11"/>
      <c r="M521" s="36"/>
    </row>
    <row r="522" spans="7:13" ht="15.75" customHeight="1" x14ac:dyDescent="0.2">
      <c r="G522" s="34">
        <f>'Silver (Cleaned)'!G521</f>
        <v>45148.734315122296</v>
      </c>
      <c r="H522" s="27">
        <f>'Silver (Cleaned)'!Q521</f>
        <v>1338</v>
      </c>
      <c r="I522" s="11" t="str">
        <f t="shared" si="5"/>
        <v>2023-08</v>
      </c>
      <c r="J522" s="11" t="str">
        <f t="shared" si="6"/>
        <v>1900-01</v>
      </c>
      <c r="K522" s="11"/>
      <c r="L522" s="11"/>
      <c r="M522" s="36"/>
    </row>
    <row r="523" spans="7:13" ht="15.75" customHeight="1" x14ac:dyDescent="0.2">
      <c r="G523" s="34">
        <f>'Silver (Cleaned)'!G522</f>
        <v>45148.134093696419</v>
      </c>
      <c r="H523" s="27">
        <f>'Silver (Cleaned)'!Q522</f>
        <v>1181</v>
      </c>
      <c r="I523" s="11" t="str">
        <f t="shared" si="5"/>
        <v>2023-08</v>
      </c>
      <c r="J523" s="11" t="str">
        <f t="shared" si="6"/>
        <v>1900-01</v>
      </c>
      <c r="K523" s="11"/>
      <c r="L523" s="11"/>
      <c r="M523" s="36"/>
    </row>
    <row r="524" spans="7:13" ht="15.75" customHeight="1" x14ac:dyDescent="0.2">
      <c r="G524" s="34">
        <f>'Silver (Cleaned)'!G523</f>
        <v>45147.539222650259</v>
      </c>
      <c r="H524" s="27">
        <f>'Silver (Cleaned)'!Q523</f>
        <v>1277</v>
      </c>
      <c r="I524" s="11" t="str">
        <f t="shared" si="5"/>
        <v>2023-08</v>
      </c>
      <c r="J524" s="11" t="str">
        <f t="shared" si="6"/>
        <v>1900-01</v>
      </c>
      <c r="K524" s="11"/>
      <c r="L524" s="11"/>
      <c r="M524" s="36"/>
    </row>
    <row r="525" spans="7:13" ht="15.75" customHeight="1" x14ac:dyDescent="0.2">
      <c r="G525" s="34">
        <f>'Silver (Cleaned)'!G524</f>
        <v>45146.945022531014</v>
      </c>
      <c r="H525" s="27">
        <f>'Silver (Cleaned)'!Q524</f>
        <v>1369</v>
      </c>
      <c r="I525" s="11" t="str">
        <f t="shared" si="5"/>
        <v>2023-08</v>
      </c>
      <c r="J525" s="11" t="str">
        <f t="shared" si="6"/>
        <v>1900-01</v>
      </c>
      <c r="K525" s="11"/>
      <c r="L525" s="11"/>
      <c r="M525" s="36"/>
    </row>
    <row r="526" spans="7:13" ht="15.75" customHeight="1" x14ac:dyDescent="0.2">
      <c r="G526" s="34">
        <f>'Silver (Cleaned)'!G525</f>
        <v>45146.389853779758</v>
      </c>
      <c r="H526" s="27">
        <f>'Silver (Cleaned)'!Q525</f>
        <v>1391</v>
      </c>
      <c r="I526" s="11" t="str">
        <f t="shared" si="5"/>
        <v>2023-08</v>
      </c>
      <c r="J526" s="11" t="str">
        <f t="shared" si="6"/>
        <v>1900-01</v>
      </c>
      <c r="K526" s="11"/>
      <c r="L526" s="11"/>
      <c r="M526" s="36"/>
    </row>
    <row r="527" spans="7:13" ht="15.75" customHeight="1" x14ac:dyDescent="0.2">
      <c r="G527" s="34">
        <f>'Silver (Cleaned)'!G526</f>
        <v>45145.779185536507</v>
      </c>
      <c r="H527" s="27">
        <f>'Silver (Cleaned)'!Q526</f>
        <v>1105</v>
      </c>
      <c r="I527" s="11" t="str">
        <f t="shared" si="5"/>
        <v>2023-08</v>
      </c>
      <c r="J527" s="11" t="str">
        <f t="shared" si="6"/>
        <v>1900-01</v>
      </c>
      <c r="K527" s="11"/>
      <c r="L527" s="11"/>
      <c r="M527" s="36"/>
    </row>
    <row r="528" spans="7:13" ht="15.75" customHeight="1" x14ac:dyDescent="0.2">
      <c r="G528" s="34">
        <f>'Silver (Cleaned)'!G527</f>
        <v>45145.175711807678</v>
      </c>
      <c r="H528" s="27">
        <f>'Silver (Cleaned)'!Q527</f>
        <v>1171</v>
      </c>
      <c r="I528" s="11" t="str">
        <f t="shared" si="5"/>
        <v>2023-08</v>
      </c>
      <c r="J528" s="11" t="str">
        <f t="shared" si="6"/>
        <v>1900-01</v>
      </c>
      <c r="K528" s="11"/>
      <c r="L528" s="11"/>
      <c r="M528" s="36"/>
    </row>
    <row r="529" spans="7:13" ht="15.75" customHeight="1" x14ac:dyDescent="0.2">
      <c r="G529" s="34">
        <f>'Silver (Cleaned)'!G528</f>
        <v>45142.802640169917</v>
      </c>
      <c r="H529" s="27">
        <f>'Silver (Cleaned)'!Q528</f>
        <v>1308</v>
      </c>
      <c r="I529" s="11" t="str">
        <f t="shared" si="5"/>
        <v>2023-08</v>
      </c>
      <c r="J529" s="11" t="str">
        <f t="shared" si="6"/>
        <v>1900-01</v>
      </c>
      <c r="K529" s="11"/>
      <c r="L529" s="11"/>
      <c r="M529" s="36"/>
    </row>
    <row r="530" spans="7:13" ht="15.75" customHeight="1" x14ac:dyDescent="0.2">
      <c r="G530" s="34">
        <f>'Silver (Cleaned)'!G529</f>
        <v>45142.260927569565</v>
      </c>
      <c r="H530" s="27">
        <f>'Silver (Cleaned)'!Q529</f>
        <v>1093</v>
      </c>
      <c r="I530" s="11" t="str">
        <f t="shared" si="5"/>
        <v>2023-08</v>
      </c>
      <c r="J530" s="11" t="str">
        <f t="shared" si="6"/>
        <v>1900-01</v>
      </c>
      <c r="K530" s="11"/>
      <c r="L530" s="11"/>
      <c r="M530" s="36"/>
    </row>
    <row r="531" spans="7:13" ht="15.75" customHeight="1" x14ac:dyDescent="0.2">
      <c r="G531" s="34">
        <f>'Silver (Cleaned)'!G530</f>
        <v>45141.716097578639</v>
      </c>
      <c r="H531" s="27">
        <f>'Silver (Cleaned)'!Q530</f>
        <v>1216</v>
      </c>
      <c r="I531" s="11" t="str">
        <f t="shared" si="5"/>
        <v>2023-08</v>
      </c>
      <c r="J531" s="11" t="str">
        <f t="shared" si="6"/>
        <v>1900-01</v>
      </c>
      <c r="K531" s="11"/>
      <c r="L531" s="11"/>
      <c r="M531" s="36"/>
    </row>
    <row r="532" spans="7:13" ht="15.75" customHeight="1" x14ac:dyDescent="0.2">
      <c r="G532" s="34">
        <f>'Silver (Cleaned)'!G531</f>
        <v>45141.145648085032</v>
      </c>
      <c r="H532" s="27">
        <f>'Silver (Cleaned)'!Q531</f>
        <v>1057</v>
      </c>
      <c r="I532" s="11" t="str">
        <f t="shared" si="5"/>
        <v>2023-08</v>
      </c>
      <c r="J532" s="11" t="str">
        <f t="shared" si="6"/>
        <v>1900-01</v>
      </c>
      <c r="K532" s="11"/>
      <c r="L532" s="11"/>
      <c r="M532" s="36"/>
    </row>
    <row r="533" spans="7:13" ht="15.75" customHeight="1" x14ac:dyDescent="0.2">
      <c r="G533" s="34">
        <f>'Silver (Cleaned)'!G532</f>
        <v>45140.568295916353</v>
      </c>
      <c r="H533" s="27">
        <f>'Silver (Cleaned)'!Q532</f>
        <v>1312</v>
      </c>
      <c r="I533" s="11" t="str">
        <f t="shared" si="5"/>
        <v>2023-08</v>
      </c>
      <c r="J533" s="11" t="str">
        <f t="shared" si="6"/>
        <v>1900-01</v>
      </c>
      <c r="K533" s="11"/>
      <c r="L533" s="11"/>
      <c r="M533" s="36"/>
    </row>
    <row r="534" spans="7:13" ht="15.75" customHeight="1" x14ac:dyDescent="0.2">
      <c r="G534" s="34">
        <f>'Silver (Cleaned)'!G533</f>
        <v>45139.995124256842</v>
      </c>
      <c r="H534" s="27">
        <f>'Silver (Cleaned)'!Q533</f>
        <v>1333</v>
      </c>
      <c r="I534" s="11" t="str">
        <f t="shared" si="5"/>
        <v>2023-08</v>
      </c>
      <c r="J534" s="11" t="str">
        <f t="shared" si="6"/>
        <v>1900-01</v>
      </c>
      <c r="K534" s="11"/>
      <c r="L534" s="11"/>
      <c r="M534" s="36"/>
    </row>
    <row r="535" spans="7:13" ht="15.75" customHeight="1" x14ac:dyDescent="0.2">
      <c r="G535" s="34">
        <f>'Silver (Cleaned)'!G534</f>
        <v>45139.383821205047</v>
      </c>
      <c r="H535" s="27">
        <f>'Silver (Cleaned)'!Q534</f>
        <v>1294</v>
      </c>
      <c r="I535" s="11" t="str">
        <f t="shared" si="5"/>
        <v>2023-08</v>
      </c>
      <c r="J535" s="11" t="str">
        <f t="shared" si="6"/>
        <v>1900-01</v>
      </c>
      <c r="K535" s="11"/>
      <c r="L535" s="11"/>
      <c r="M535" s="36"/>
    </row>
    <row r="536" spans="7:13" ht="15.75" customHeight="1" x14ac:dyDescent="0.2">
      <c r="G536" s="34">
        <f>'Silver (Cleaned)'!G535</f>
        <v>45138.774024662504</v>
      </c>
      <c r="H536" s="27">
        <f>'Silver (Cleaned)'!Q535</f>
        <v>1210</v>
      </c>
      <c r="I536" s="11" t="str">
        <f t="shared" si="5"/>
        <v>2023-07</v>
      </c>
      <c r="J536" s="11" t="str">
        <f t="shared" si="6"/>
        <v>1900-01</v>
      </c>
      <c r="K536" s="11"/>
      <c r="L536" s="11"/>
      <c r="M536" s="36"/>
    </row>
    <row r="537" spans="7:13" ht="15.75" customHeight="1" x14ac:dyDescent="0.2">
      <c r="G537" s="34">
        <f>'Silver (Cleaned)'!G536</f>
        <v>45138.175449457827</v>
      </c>
      <c r="H537" s="27">
        <f>'Silver (Cleaned)'!Q536</f>
        <v>1232</v>
      </c>
      <c r="I537" s="11" t="str">
        <f t="shared" si="5"/>
        <v>2023-07</v>
      </c>
      <c r="J537" s="11" t="str">
        <f t="shared" si="6"/>
        <v>1900-01</v>
      </c>
      <c r="K537" s="11"/>
      <c r="L537" s="11"/>
      <c r="M537" s="36"/>
    </row>
    <row r="538" spans="7:13" ht="15.75" customHeight="1" x14ac:dyDescent="0.2">
      <c r="G538" s="34">
        <f>'Silver (Cleaned)'!G537</f>
        <v>45135.881713520161</v>
      </c>
      <c r="H538" s="27">
        <f>'Silver (Cleaned)'!Q537</f>
        <v>1072</v>
      </c>
      <c r="I538" s="11" t="str">
        <f t="shared" si="5"/>
        <v>2023-07</v>
      </c>
      <c r="J538" s="11" t="str">
        <f t="shared" si="6"/>
        <v>1900-01</v>
      </c>
      <c r="K538" s="11"/>
      <c r="L538" s="11"/>
      <c r="M538" s="36"/>
    </row>
    <row r="539" spans="7:13" ht="15.75" customHeight="1" x14ac:dyDescent="0.2">
      <c r="G539" s="34">
        <f>'Silver (Cleaned)'!G538</f>
        <v>45135.346464968876</v>
      </c>
      <c r="H539" s="27">
        <f>'Silver (Cleaned)'!Q538</f>
        <v>1110</v>
      </c>
      <c r="I539" s="11" t="str">
        <f t="shared" si="5"/>
        <v>2023-07</v>
      </c>
      <c r="J539" s="11" t="str">
        <f t="shared" si="6"/>
        <v>1900-01</v>
      </c>
      <c r="K539" s="11"/>
      <c r="L539" s="11"/>
      <c r="M539" s="36"/>
    </row>
    <row r="540" spans="7:13" ht="15.75" customHeight="1" x14ac:dyDescent="0.2">
      <c r="G540" s="34">
        <f>'Silver (Cleaned)'!G539</f>
        <v>45134.769463404904</v>
      </c>
      <c r="H540" s="27">
        <f>'Silver (Cleaned)'!Q539</f>
        <v>1266</v>
      </c>
      <c r="I540" s="11" t="str">
        <f t="shared" si="5"/>
        <v>2023-07</v>
      </c>
      <c r="J540" s="11" t="str">
        <f t="shared" si="6"/>
        <v>1900-01</v>
      </c>
      <c r="K540" s="11"/>
      <c r="L540" s="11"/>
      <c r="M540" s="36"/>
    </row>
    <row r="541" spans="7:13" ht="15.75" customHeight="1" x14ac:dyDescent="0.2">
      <c r="G541" s="34">
        <f>'Silver (Cleaned)'!G540</f>
        <v>45134.158087450378</v>
      </c>
      <c r="H541" s="27">
        <f>'Silver (Cleaned)'!Q540</f>
        <v>1172</v>
      </c>
      <c r="I541" s="11" t="str">
        <f t="shared" si="5"/>
        <v>2023-07</v>
      </c>
      <c r="J541" s="11" t="str">
        <f t="shared" si="6"/>
        <v>1900-01</v>
      </c>
      <c r="K541" s="11"/>
      <c r="L541" s="11"/>
      <c r="M541" s="36"/>
    </row>
    <row r="542" spans="7:13" ht="15.75" customHeight="1" x14ac:dyDescent="0.2">
      <c r="G542" s="34">
        <f>'Silver (Cleaned)'!G541</f>
        <v>45133.593990397574</v>
      </c>
      <c r="H542" s="27">
        <f>'Silver (Cleaned)'!Q541</f>
        <v>1256</v>
      </c>
      <c r="I542" s="11" t="str">
        <f t="shared" si="5"/>
        <v>2023-07</v>
      </c>
      <c r="J542" s="11" t="str">
        <f t="shared" si="6"/>
        <v>1900-01</v>
      </c>
      <c r="K542" s="11"/>
      <c r="L542" s="11"/>
      <c r="M542" s="36"/>
    </row>
    <row r="543" spans="7:13" ht="15.75" customHeight="1" x14ac:dyDescent="0.2">
      <c r="G543" s="34">
        <f>'Silver (Cleaned)'!G542</f>
        <v>45133.031041936578</v>
      </c>
      <c r="H543" s="27">
        <f>'Silver (Cleaned)'!Q542</f>
        <v>1117</v>
      </c>
      <c r="I543" s="11" t="str">
        <f t="shared" si="5"/>
        <v>2023-07</v>
      </c>
      <c r="J543" s="11" t="str">
        <f t="shared" si="6"/>
        <v>1900-01</v>
      </c>
      <c r="K543" s="11"/>
      <c r="L543" s="11"/>
      <c r="M543" s="36"/>
    </row>
    <row r="544" spans="7:13" ht="15.75" customHeight="1" x14ac:dyDescent="0.2">
      <c r="G544" s="34">
        <f>'Silver (Cleaned)'!G543</f>
        <v>45132.434631483025</v>
      </c>
      <c r="H544" s="27">
        <f>'Silver (Cleaned)'!Q543</f>
        <v>1218</v>
      </c>
      <c r="I544" s="11" t="str">
        <f t="shared" si="5"/>
        <v>2023-07</v>
      </c>
      <c r="J544" s="11" t="str">
        <f t="shared" si="6"/>
        <v>1900-01</v>
      </c>
      <c r="K544" s="11"/>
      <c r="L544" s="11"/>
      <c r="M544" s="36"/>
    </row>
    <row r="545" spans="7:13" ht="15.75" customHeight="1" x14ac:dyDescent="0.2">
      <c r="G545" s="34">
        <f>'Silver (Cleaned)'!G544</f>
        <v>45131.837829610558</v>
      </c>
      <c r="H545" s="27">
        <f>'Silver (Cleaned)'!Q544</f>
        <v>1246</v>
      </c>
      <c r="I545" s="11" t="str">
        <f t="shared" si="5"/>
        <v>2023-07</v>
      </c>
      <c r="J545" s="11" t="str">
        <f t="shared" si="6"/>
        <v>1900-01</v>
      </c>
      <c r="K545" s="11"/>
      <c r="L545" s="11"/>
      <c r="M545" s="36"/>
    </row>
    <row r="546" spans="7:13" ht="15.75" customHeight="1" x14ac:dyDescent="0.2">
      <c r="G546" s="34">
        <f>'Silver (Cleaned)'!G545</f>
        <v>45131.303822964488</v>
      </c>
      <c r="H546" s="27">
        <f>'Silver (Cleaned)'!Q545</f>
        <v>1103</v>
      </c>
      <c r="I546" s="11" t="str">
        <f t="shared" si="5"/>
        <v>2023-07</v>
      </c>
      <c r="J546" s="11" t="str">
        <f t="shared" si="6"/>
        <v>1900-01</v>
      </c>
      <c r="K546" s="11"/>
      <c r="L546" s="11"/>
      <c r="M546" s="36"/>
    </row>
    <row r="547" spans="7:13" ht="15.75" customHeight="1" x14ac:dyDescent="0.2">
      <c r="G547" s="34">
        <f>'Silver (Cleaned)'!G546</f>
        <v>45128.480611620515</v>
      </c>
      <c r="H547" s="27">
        <f>'Silver (Cleaned)'!Q546</f>
        <v>1021</v>
      </c>
      <c r="I547" s="11" t="str">
        <f t="shared" si="5"/>
        <v>2023-07</v>
      </c>
      <c r="J547" s="11" t="str">
        <f t="shared" si="6"/>
        <v>1900-01</v>
      </c>
      <c r="K547" s="11"/>
      <c r="L547" s="11"/>
      <c r="M547" s="36"/>
    </row>
    <row r="548" spans="7:13" ht="15.75" customHeight="1" x14ac:dyDescent="0.2">
      <c r="G548" s="34">
        <f>'Silver (Cleaned)'!G547</f>
        <v>45127.952005369021</v>
      </c>
      <c r="H548" s="27">
        <f>'Silver (Cleaned)'!Q547</f>
        <v>1213</v>
      </c>
      <c r="I548" s="11" t="str">
        <f t="shared" si="5"/>
        <v>2023-07</v>
      </c>
      <c r="J548" s="11" t="str">
        <f t="shared" si="6"/>
        <v>1900-01</v>
      </c>
      <c r="K548" s="11"/>
      <c r="L548" s="11"/>
      <c r="M548" s="36"/>
    </row>
    <row r="549" spans="7:13" ht="15.75" customHeight="1" x14ac:dyDescent="0.2">
      <c r="G549" s="34">
        <f>'Silver (Cleaned)'!G548</f>
        <v>45127.385763072722</v>
      </c>
      <c r="H549" s="27">
        <f>'Silver (Cleaned)'!Q548</f>
        <v>1030</v>
      </c>
      <c r="I549" s="11" t="str">
        <f t="shared" si="5"/>
        <v>2023-07</v>
      </c>
      <c r="J549" s="11" t="str">
        <f t="shared" si="6"/>
        <v>1900-01</v>
      </c>
      <c r="K549" s="11"/>
      <c r="L549" s="11"/>
      <c r="M549" s="36"/>
    </row>
    <row r="550" spans="7:13" ht="15.75" customHeight="1" x14ac:dyDescent="0.2">
      <c r="G550" s="34">
        <f>'Silver (Cleaned)'!G549</f>
        <v>45126.820813065431</v>
      </c>
      <c r="H550" s="27">
        <f>'Silver (Cleaned)'!Q549</f>
        <v>1156</v>
      </c>
      <c r="I550" s="11" t="str">
        <f t="shared" si="5"/>
        <v>2023-07</v>
      </c>
      <c r="J550" s="11" t="str">
        <f t="shared" si="6"/>
        <v>1900-01</v>
      </c>
      <c r="K550" s="11"/>
      <c r="L550" s="11"/>
      <c r="M550" s="36"/>
    </row>
    <row r="551" spans="7:13" ht="15.75" customHeight="1" x14ac:dyDescent="0.2">
      <c r="G551" s="34">
        <f>'Silver (Cleaned)'!G550</f>
        <v>45126.261580043327</v>
      </c>
      <c r="H551" s="27">
        <f>'Silver (Cleaned)'!Q550</f>
        <v>1135</v>
      </c>
      <c r="I551" s="11" t="str">
        <f t="shared" si="5"/>
        <v>2023-07</v>
      </c>
      <c r="J551" s="11" t="str">
        <f t="shared" si="6"/>
        <v>1900-01</v>
      </c>
      <c r="K551" s="11"/>
      <c r="L551" s="11"/>
      <c r="M551" s="36"/>
    </row>
    <row r="552" spans="7:13" ht="15.75" customHeight="1" x14ac:dyDescent="0.2">
      <c r="G552" s="34">
        <f>'Silver (Cleaned)'!G551</f>
        <v>45125.664290167799</v>
      </c>
      <c r="H552" s="27">
        <f>'Silver (Cleaned)'!Q551</f>
        <v>1164</v>
      </c>
      <c r="I552" s="11" t="str">
        <f t="shared" si="5"/>
        <v>2023-07</v>
      </c>
      <c r="J552" s="11" t="str">
        <f t="shared" si="6"/>
        <v>1900-01</v>
      </c>
      <c r="K552" s="11"/>
      <c r="L552" s="11"/>
      <c r="M552" s="36"/>
    </row>
    <row r="553" spans="7:13" ht="15.75" customHeight="1" x14ac:dyDescent="0.2">
      <c r="G553" s="34">
        <f>'Silver (Cleaned)'!G552</f>
        <v>45125.075041058619</v>
      </c>
      <c r="H553" s="27">
        <f>'Silver (Cleaned)'!Q552</f>
        <v>1182</v>
      </c>
      <c r="I553" s="11" t="str">
        <f t="shared" si="5"/>
        <v>2023-07</v>
      </c>
      <c r="J553" s="11" t="str">
        <f t="shared" si="6"/>
        <v>1900-01</v>
      </c>
      <c r="K553" s="11"/>
      <c r="L553" s="11"/>
      <c r="M553" s="36"/>
    </row>
    <row r="554" spans="7:13" ht="15.75" customHeight="1" x14ac:dyDescent="0.2">
      <c r="G554" s="34">
        <f>'Silver (Cleaned)'!G553</f>
        <v>45124.540436127274</v>
      </c>
      <c r="H554" s="27">
        <f>'Silver (Cleaned)'!Q553</f>
        <v>1159</v>
      </c>
      <c r="I554" s="11" t="str">
        <f t="shared" si="5"/>
        <v>2023-07</v>
      </c>
      <c r="J554" s="11" t="str">
        <f t="shared" si="6"/>
        <v>1900-01</v>
      </c>
      <c r="K554" s="11"/>
      <c r="L554" s="11"/>
      <c r="M554" s="36"/>
    </row>
    <row r="555" spans="7:13" ht="15.75" customHeight="1" x14ac:dyDescent="0.2">
      <c r="G555" s="34">
        <f>'Silver (Cleaned)'!G554</f>
        <v>45124.005366017242</v>
      </c>
      <c r="H555" s="27">
        <f>'Silver (Cleaned)'!Q554</f>
        <v>949</v>
      </c>
      <c r="I555" s="11" t="str">
        <f t="shared" si="5"/>
        <v>2023-07</v>
      </c>
      <c r="J555" s="11" t="str">
        <f t="shared" si="6"/>
        <v>1900-01</v>
      </c>
      <c r="K555" s="11"/>
      <c r="L555" s="11"/>
      <c r="M555" s="36"/>
    </row>
    <row r="556" spans="7:13" ht="15.75" customHeight="1" x14ac:dyDescent="0.2">
      <c r="G556" s="34">
        <f>'Silver (Cleaned)'!G555</f>
        <v>45121.790057386061</v>
      </c>
      <c r="H556" s="27">
        <f>'Silver (Cleaned)'!Q555</f>
        <v>968</v>
      </c>
      <c r="I556" s="11" t="str">
        <f t="shared" si="5"/>
        <v>2023-07</v>
      </c>
      <c r="J556" s="11" t="str">
        <f t="shared" si="6"/>
        <v>1900-01</v>
      </c>
      <c r="K556" s="11"/>
      <c r="L556" s="11"/>
      <c r="M556" s="36"/>
    </row>
    <row r="557" spans="7:13" ht="15.75" customHeight="1" x14ac:dyDescent="0.2">
      <c r="G557" s="34">
        <f>'Silver (Cleaned)'!G556</f>
        <v>45121.199334330217</v>
      </c>
      <c r="H557" s="27">
        <f>'Silver (Cleaned)'!Q556</f>
        <v>1026</v>
      </c>
      <c r="I557" s="11" t="str">
        <f t="shared" si="5"/>
        <v>2023-07</v>
      </c>
      <c r="J557" s="11" t="str">
        <f t="shared" si="6"/>
        <v>1900-01</v>
      </c>
      <c r="K557" s="11"/>
      <c r="L557" s="11"/>
      <c r="M557" s="36"/>
    </row>
    <row r="558" spans="7:13" ht="15.75" customHeight="1" x14ac:dyDescent="0.2">
      <c r="G558" s="34">
        <f>'Silver (Cleaned)'!G557</f>
        <v>45120.657517298132</v>
      </c>
      <c r="H558" s="27">
        <f>'Silver (Cleaned)'!Q557</f>
        <v>965</v>
      </c>
      <c r="I558" s="11" t="str">
        <f t="shared" si="5"/>
        <v>2023-07</v>
      </c>
      <c r="J558" s="11" t="str">
        <f t="shared" si="6"/>
        <v>1900-01</v>
      </c>
      <c r="K558" s="11"/>
      <c r="L558" s="11"/>
      <c r="M558" s="36"/>
    </row>
    <row r="559" spans="7:13" ht="15.75" customHeight="1" x14ac:dyDescent="0.2">
      <c r="G559" s="34">
        <f>'Silver (Cleaned)'!G558</f>
        <v>45120.075546747074</v>
      </c>
      <c r="H559" s="27">
        <f>'Silver (Cleaned)'!Q558</f>
        <v>969</v>
      </c>
      <c r="I559" s="11" t="str">
        <f t="shared" si="5"/>
        <v>2023-07</v>
      </c>
      <c r="J559" s="11" t="str">
        <f t="shared" si="6"/>
        <v>1900-01</v>
      </c>
      <c r="K559" s="11"/>
      <c r="L559" s="11"/>
      <c r="M559" s="36"/>
    </row>
    <row r="560" spans="7:13" ht="15.75" customHeight="1" x14ac:dyDescent="0.2">
      <c r="G560" s="34">
        <f>'Silver (Cleaned)'!G559</f>
        <v>45119.523642276887</v>
      </c>
      <c r="H560" s="27">
        <f>'Silver (Cleaned)'!Q559</f>
        <v>1224</v>
      </c>
      <c r="I560" s="11" t="str">
        <f t="shared" si="5"/>
        <v>2023-07</v>
      </c>
      <c r="J560" s="11" t="str">
        <f t="shared" si="6"/>
        <v>1900-01</v>
      </c>
      <c r="K560" s="11"/>
      <c r="L560" s="11"/>
      <c r="M560" s="36"/>
    </row>
    <row r="561" spans="7:13" ht="15.75" customHeight="1" x14ac:dyDescent="0.2">
      <c r="G561" s="34">
        <f>'Silver (Cleaned)'!G560</f>
        <v>45118.932051387164</v>
      </c>
      <c r="H561" s="27">
        <f>'Silver (Cleaned)'!Q560</f>
        <v>1239</v>
      </c>
      <c r="I561" s="11" t="str">
        <f t="shared" si="5"/>
        <v>2023-07</v>
      </c>
      <c r="J561" s="11" t="str">
        <f t="shared" si="6"/>
        <v>1900-01</v>
      </c>
      <c r="K561" s="11"/>
      <c r="L561" s="11"/>
      <c r="M561" s="36"/>
    </row>
    <row r="562" spans="7:13" ht="15.75" customHeight="1" x14ac:dyDescent="0.2">
      <c r="G562" s="34">
        <f>'Silver (Cleaned)'!G561</f>
        <v>45118.350344158054</v>
      </c>
      <c r="H562" s="27">
        <f>'Silver (Cleaned)'!Q561</f>
        <v>1007</v>
      </c>
      <c r="I562" s="11" t="str">
        <f t="shared" si="5"/>
        <v>2023-07</v>
      </c>
      <c r="J562" s="11" t="str">
        <f t="shared" si="6"/>
        <v>1900-01</v>
      </c>
      <c r="K562" s="11"/>
      <c r="L562" s="11"/>
      <c r="M562" s="36"/>
    </row>
    <row r="563" spans="7:13" ht="15.75" customHeight="1" x14ac:dyDescent="0.2">
      <c r="G563" s="34">
        <f>'Silver (Cleaned)'!G562</f>
        <v>45117.752718773743</v>
      </c>
      <c r="H563" s="27">
        <f>'Silver (Cleaned)'!Q562</f>
        <v>1169</v>
      </c>
      <c r="I563" s="11" t="str">
        <f t="shared" si="5"/>
        <v>2023-07</v>
      </c>
      <c r="J563" s="11" t="str">
        <f t="shared" si="6"/>
        <v>1900-01</v>
      </c>
      <c r="K563" s="11"/>
      <c r="L563" s="11"/>
      <c r="M563" s="36"/>
    </row>
    <row r="564" spans="7:13" ht="15.75" customHeight="1" x14ac:dyDescent="0.2">
      <c r="G564" s="34">
        <f>'Silver (Cleaned)'!G563</f>
        <v>45117.214760452502</v>
      </c>
      <c r="H564" s="27">
        <f>'Silver (Cleaned)'!Q563</f>
        <v>1125</v>
      </c>
      <c r="I564" s="11" t="str">
        <f t="shared" si="5"/>
        <v>2023-07</v>
      </c>
      <c r="J564" s="11" t="str">
        <f t="shared" si="6"/>
        <v>1900-01</v>
      </c>
      <c r="K564" s="11"/>
      <c r="L564" s="11"/>
      <c r="M564" s="36"/>
    </row>
    <row r="565" spans="7:13" ht="15.75" customHeight="1" x14ac:dyDescent="0.2">
      <c r="G565" s="34">
        <f>'Silver (Cleaned)'!G564</f>
        <v>45114.937067937128</v>
      </c>
      <c r="H565" s="27">
        <f>'Silver (Cleaned)'!Q564</f>
        <v>1148</v>
      </c>
      <c r="I565" s="11" t="str">
        <f t="shared" si="5"/>
        <v>2023-07</v>
      </c>
      <c r="J565" s="11" t="str">
        <f t="shared" si="6"/>
        <v>1900-01</v>
      </c>
      <c r="K565" s="11"/>
      <c r="L565" s="11"/>
      <c r="M565" s="36"/>
    </row>
    <row r="566" spans="7:13" ht="15.75" customHeight="1" x14ac:dyDescent="0.2">
      <c r="G566" s="34">
        <f>'Silver (Cleaned)'!G565</f>
        <v>45114.376335320216</v>
      </c>
      <c r="H566" s="27">
        <f>'Silver (Cleaned)'!Q565</f>
        <v>1169</v>
      </c>
      <c r="I566" s="11" t="str">
        <f t="shared" si="5"/>
        <v>2023-07</v>
      </c>
      <c r="J566" s="11" t="str">
        <f t="shared" si="6"/>
        <v>1900-01</v>
      </c>
      <c r="K566" s="11"/>
      <c r="L566" s="11"/>
      <c r="M566" s="36"/>
    </row>
    <row r="567" spans="7:13" ht="15.75" customHeight="1" x14ac:dyDescent="0.2">
      <c r="G567" s="34">
        <f>'Silver (Cleaned)'!G566</f>
        <v>45113.84549785022</v>
      </c>
      <c r="H567" s="27">
        <f>'Silver (Cleaned)'!Q566</f>
        <v>1190</v>
      </c>
      <c r="I567" s="11" t="str">
        <f t="shared" si="5"/>
        <v>2023-07</v>
      </c>
      <c r="J567" s="11" t="str">
        <f t="shared" si="6"/>
        <v>1900-01</v>
      </c>
      <c r="K567" s="11"/>
      <c r="L567" s="11"/>
      <c r="M567" s="36"/>
    </row>
    <row r="568" spans="7:13" ht="15.75" customHeight="1" x14ac:dyDescent="0.2">
      <c r="G568" s="34">
        <f>'Silver (Cleaned)'!G567</f>
        <v>45113.243605072021</v>
      </c>
      <c r="H568" s="27">
        <f>'Silver (Cleaned)'!Q567</f>
        <v>1216</v>
      </c>
      <c r="I568" s="11" t="str">
        <f t="shared" si="5"/>
        <v>2023-07</v>
      </c>
      <c r="J568" s="11" t="str">
        <f t="shared" si="6"/>
        <v>1900-01</v>
      </c>
      <c r="K568" s="11"/>
      <c r="L568" s="11"/>
      <c r="M568" s="36"/>
    </row>
    <row r="569" spans="7:13" ht="15.75" customHeight="1" x14ac:dyDescent="0.2">
      <c r="G569" s="34">
        <f>'Silver (Cleaned)'!G568</f>
        <v>45112.667501291522</v>
      </c>
      <c r="H569" s="27">
        <f>'Silver (Cleaned)'!Q568</f>
        <v>1345</v>
      </c>
      <c r="I569" s="11" t="str">
        <f t="shared" si="5"/>
        <v>2023-07</v>
      </c>
      <c r="J569" s="11" t="str">
        <f t="shared" si="6"/>
        <v>1900-01</v>
      </c>
      <c r="K569" s="11"/>
      <c r="L569" s="11"/>
      <c r="M569" s="36"/>
    </row>
    <row r="570" spans="7:13" ht="15.75" customHeight="1" x14ac:dyDescent="0.2">
      <c r="G570" s="34">
        <f>'Silver (Cleaned)'!G569</f>
        <v>45112.055643626903</v>
      </c>
      <c r="H570" s="27">
        <f>'Silver (Cleaned)'!Q569</f>
        <v>1287</v>
      </c>
      <c r="I570" s="11" t="str">
        <f t="shared" si="5"/>
        <v>2023-07</v>
      </c>
      <c r="J570" s="11" t="str">
        <f t="shared" si="6"/>
        <v>1900-01</v>
      </c>
      <c r="K570" s="11"/>
      <c r="L570" s="11"/>
      <c r="M570" s="36"/>
    </row>
    <row r="571" spans="7:13" ht="15.75" customHeight="1" x14ac:dyDescent="0.2">
      <c r="G571" s="34">
        <f>'Silver (Cleaned)'!G570</f>
        <v>45111.454537699545</v>
      </c>
      <c r="H571" s="27">
        <f>'Silver (Cleaned)'!Q570</f>
        <v>1129</v>
      </c>
      <c r="I571" s="11" t="str">
        <f t="shared" si="5"/>
        <v>2023-07</v>
      </c>
      <c r="J571" s="11" t="str">
        <f t="shared" si="6"/>
        <v>1900-01</v>
      </c>
      <c r="K571" s="11"/>
      <c r="L571" s="11"/>
      <c r="M571" s="36"/>
    </row>
    <row r="572" spans="7:13" ht="15.75" customHeight="1" x14ac:dyDescent="0.2">
      <c r="G572" s="34">
        <f>'Silver (Cleaned)'!G571</f>
        <v>45110.851345542294</v>
      </c>
      <c r="H572" s="27">
        <f>'Silver (Cleaned)'!Q571</f>
        <v>1300</v>
      </c>
      <c r="I572" s="11" t="str">
        <f t="shared" si="5"/>
        <v>2023-07</v>
      </c>
      <c r="J572" s="11" t="str">
        <f t="shared" si="6"/>
        <v>1900-01</v>
      </c>
      <c r="K572" s="11"/>
      <c r="L572" s="11"/>
      <c r="M572" s="36"/>
    </row>
    <row r="573" spans="7:13" ht="15.75" customHeight="1" x14ac:dyDescent="0.2">
      <c r="G573" s="34">
        <f>'Silver (Cleaned)'!G572</f>
        <v>45110.263620375335</v>
      </c>
      <c r="H573" s="27">
        <f>'Silver (Cleaned)'!Q572</f>
        <v>1395</v>
      </c>
      <c r="I573" s="11" t="str">
        <f t="shared" si="5"/>
        <v>2023-07</v>
      </c>
      <c r="J573" s="11" t="str">
        <f t="shared" si="6"/>
        <v>1900-01</v>
      </c>
      <c r="K573" s="11"/>
      <c r="L573" s="11"/>
      <c r="M573" s="36"/>
    </row>
    <row r="574" spans="7:13" ht="15.75" customHeight="1" x14ac:dyDescent="0.2">
      <c r="G574" s="34">
        <f>'Silver (Cleaned)'!G573</f>
        <v>45107.96282842887</v>
      </c>
      <c r="H574" s="27">
        <f>'Silver (Cleaned)'!Q573</f>
        <v>1179</v>
      </c>
      <c r="I574" s="11" t="str">
        <f t="shared" si="5"/>
        <v>2023-06</v>
      </c>
      <c r="J574" s="11" t="str">
        <f t="shared" si="6"/>
        <v>1900-01</v>
      </c>
      <c r="K574" s="11"/>
      <c r="L574" s="11"/>
      <c r="M574" s="36"/>
    </row>
    <row r="575" spans="7:13" ht="15.75" customHeight="1" x14ac:dyDescent="0.2">
      <c r="G575" s="34">
        <f>'Silver (Cleaned)'!G574</f>
        <v>45107.402883016359</v>
      </c>
      <c r="H575" s="27">
        <f>'Silver (Cleaned)'!Q574</f>
        <v>1234</v>
      </c>
      <c r="I575" s="11" t="str">
        <f t="shared" si="5"/>
        <v>2023-06</v>
      </c>
      <c r="J575" s="11" t="str">
        <f t="shared" si="6"/>
        <v>1900-01</v>
      </c>
      <c r="K575" s="11"/>
      <c r="L575" s="11"/>
      <c r="M575" s="36"/>
    </row>
    <row r="576" spans="7:13" ht="15.75" customHeight="1" x14ac:dyDescent="0.2">
      <c r="G576" s="34">
        <f>'Silver (Cleaned)'!G575</f>
        <v>45106.818521771085</v>
      </c>
      <c r="H576" s="27">
        <f>'Silver (Cleaned)'!Q575</f>
        <v>1477</v>
      </c>
      <c r="I576" s="11" t="str">
        <f t="shared" si="5"/>
        <v>2023-06</v>
      </c>
      <c r="J576" s="11" t="str">
        <f t="shared" si="6"/>
        <v>1900-01</v>
      </c>
      <c r="K576" s="11"/>
      <c r="L576" s="11"/>
      <c r="M576" s="36"/>
    </row>
    <row r="577" spans="7:13" ht="15.75" customHeight="1" x14ac:dyDescent="0.2">
      <c r="G577" s="34">
        <f>'Silver (Cleaned)'!G576</f>
        <v>45106.26685488096</v>
      </c>
      <c r="H577" s="27">
        <f>'Silver (Cleaned)'!Q576</f>
        <v>1255</v>
      </c>
      <c r="I577" s="11" t="str">
        <f t="shared" si="5"/>
        <v>2023-06</v>
      </c>
      <c r="J577" s="11" t="str">
        <f t="shared" si="6"/>
        <v>1900-01</v>
      </c>
      <c r="K577" s="11"/>
      <c r="L577" s="11"/>
      <c r="M577" s="36"/>
    </row>
    <row r="578" spans="7:13" ht="15.75" customHeight="1" x14ac:dyDescent="0.2">
      <c r="G578" s="34">
        <f>'Silver (Cleaned)'!G577</f>
        <v>45105.657243008747</v>
      </c>
      <c r="H578" s="27">
        <f>'Silver (Cleaned)'!Q577</f>
        <v>1283</v>
      </c>
      <c r="I578" s="11" t="str">
        <f t="shared" si="5"/>
        <v>2023-06</v>
      </c>
      <c r="J578" s="11" t="str">
        <f t="shared" si="6"/>
        <v>1900-01</v>
      </c>
      <c r="K578" s="11"/>
      <c r="L578" s="11"/>
      <c r="M578" s="36"/>
    </row>
    <row r="579" spans="7:13" ht="15.75" customHeight="1" x14ac:dyDescent="0.2">
      <c r="G579" s="34">
        <f>'Silver (Cleaned)'!G578</f>
        <v>45105.096257849356</v>
      </c>
      <c r="H579" s="27">
        <f>'Silver (Cleaned)'!Q578</f>
        <v>1356</v>
      </c>
      <c r="I579" s="11" t="str">
        <f t="shared" si="5"/>
        <v>2023-06</v>
      </c>
      <c r="J579" s="11" t="str">
        <f t="shared" si="6"/>
        <v>1900-01</v>
      </c>
      <c r="K579" s="11"/>
      <c r="L579" s="11"/>
      <c r="M579" s="36"/>
    </row>
    <row r="580" spans="7:13" ht="15.75" customHeight="1" x14ac:dyDescent="0.2">
      <c r="G580" s="34">
        <f>'Silver (Cleaned)'!G579</f>
        <v>45104.5164294364</v>
      </c>
      <c r="H580" s="27">
        <f>'Silver (Cleaned)'!Q579</f>
        <v>1290</v>
      </c>
      <c r="I580" s="11" t="str">
        <f t="shared" si="5"/>
        <v>2023-06</v>
      </c>
      <c r="J580" s="11" t="str">
        <f t="shared" si="6"/>
        <v>1900-01</v>
      </c>
      <c r="K580" s="11"/>
      <c r="L580" s="11"/>
      <c r="M580" s="36"/>
    </row>
    <row r="581" spans="7:13" ht="15.75" customHeight="1" x14ac:dyDescent="0.2">
      <c r="G581" s="34">
        <f>'Silver (Cleaned)'!G580</f>
        <v>45103.916565593776</v>
      </c>
      <c r="H581" s="27">
        <f>'Silver (Cleaned)'!Q580</f>
        <v>1450</v>
      </c>
      <c r="I581" s="11" t="str">
        <f t="shared" si="5"/>
        <v>2023-06</v>
      </c>
      <c r="J581" s="11" t="str">
        <f t="shared" si="6"/>
        <v>1900-01</v>
      </c>
      <c r="K581" s="11"/>
      <c r="L581" s="11"/>
      <c r="M581" s="36"/>
    </row>
    <row r="582" spans="7:13" ht="15.75" customHeight="1" x14ac:dyDescent="0.2">
      <c r="G582" s="34">
        <f>'Silver (Cleaned)'!G581</f>
        <v>45103.303483795062</v>
      </c>
      <c r="H582" s="27">
        <f>'Silver (Cleaned)'!Q581</f>
        <v>1275</v>
      </c>
      <c r="I582" s="11" t="str">
        <f t="shared" si="5"/>
        <v>2023-06</v>
      </c>
      <c r="J582" s="11" t="str">
        <f t="shared" si="6"/>
        <v>1900-01</v>
      </c>
      <c r="K582" s="11"/>
      <c r="L582" s="11"/>
      <c r="M582" s="36"/>
    </row>
    <row r="583" spans="7:13" ht="15.75" customHeight="1" x14ac:dyDescent="0.2">
      <c r="G583" s="34">
        <f>'Silver (Cleaned)'!G582</f>
        <v>45100.983823560826</v>
      </c>
      <c r="H583" s="27">
        <f>'Silver (Cleaned)'!Q582</f>
        <v>1409</v>
      </c>
      <c r="I583" s="11" t="str">
        <f t="shared" si="5"/>
        <v>2023-06</v>
      </c>
      <c r="J583" s="11" t="str">
        <f t="shared" si="6"/>
        <v>1900-01</v>
      </c>
      <c r="K583" s="11"/>
      <c r="L583" s="11"/>
      <c r="M583" s="36"/>
    </row>
    <row r="584" spans="7:13" ht="15.75" customHeight="1" x14ac:dyDescent="0.2">
      <c r="G584" s="34">
        <f>'Silver (Cleaned)'!G583</f>
        <v>45100.422134081266</v>
      </c>
      <c r="H584" s="27">
        <f>'Silver (Cleaned)'!Q583</f>
        <v>1364</v>
      </c>
      <c r="I584" s="11" t="str">
        <f t="shared" si="5"/>
        <v>2023-06</v>
      </c>
      <c r="J584" s="11" t="str">
        <f t="shared" si="6"/>
        <v>1900-01</v>
      </c>
      <c r="K584" s="11"/>
      <c r="L584" s="11"/>
      <c r="M584" s="36"/>
    </row>
    <row r="585" spans="7:13" ht="15.75" customHeight="1" x14ac:dyDescent="0.2">
      <c r="G585" s="34">
        <f>'Silver (Cleaned)'!G584</f>
        <v>45099.877322959474</v>
      </c>
      <c r="H585" s="27">
        <f>'Silver (Cleaned)'!Q584</f>
        <v>1369</v>
      </c>
      <c r="I585" s="11" t="str">
        <f t="shared" si="5"/>
        <v>2023-06</v>
      </c>
      <c r="J585" s="11" t="str">
        <f t="shared" si="6"/>
        <v>1900-01</v>
      </c>
      <c r="K585" s="11"/>
      <c r="L585" s="11"/>
      <c r="M585" s="36"/>
    </row>
    <row r="586" spans="7:13" ht="15.75" customHeight="1" x14ac:dyDescent="0.2">
      <c r="G586" s="34">
        <f>'Silver (Cleaned)'!G585</f>
        <v>45099.300251136257</v>
      </c>
      <c r="H586" s="27">
        <f>'Silver (Cleaned)'!Q585</f>
        <v>1517</v>
      </c>
      <c r="I586" s="11" t="str">
        <f t="shared" si="5"/>
        <v>2023-06</v>
      </c>
      <c r="J586" s="11" t="str">
        <f t="shared" si="6"/>
        <v>1900-01</v>
      </c>
      <c r="K586" s="11"/>
      <c r="L586" s="11"/>
      <c r="M586" s="36"/>
    </row>
    <row r="587" spans="7:13" ht="15.75" customHeight="1" x14ac:dyDescent="0.2">
      <c r="G587" s="34">
        <f>'Silver (Cleaned)'!G586</f>
        <v>45098.752588111238</v>
      </c>
      <c r="H587" s="27">
        <f>'Silver (Cleaned)'!Q586</f>
        <v>1563</v>
      </c>
      <c r="I587" s="11" t="str">
        <f t="shared" si="5"/>
        <v>2023-06</v>
      </c>
      <c r="J587" s="11" t="str">
        <f t="shared" si="6"/>
        <v>1900-01</v>
      </c>
      <c r="K587" s="11"/>
      <c r="L587" s="11"/>
      <c r="M587" s="36"/>
    </row>
    <row r="588" spans="7:13" ht="15.75" customHeight="1" x14ac:dyDescent="0.2">
      <c r="G588" s="34">
        <f>'Silver (Cleaned)'!G587</f>
        <v>45098.196184017535</v>
      </c>
      <c r="H588" s="27">
        <f>'Silver (Cleaned)'!Q587</f>
        <v>1344</v>
      </c>
      <c r="I588" s="11" t="str">
        <f t="shared" si="5"/>
        <v>2023-06</v>
      </c>
      <c r="J588" s="11" t="str">
        <f t="shared" si="6"/>
        <v>1900-01</v>
      </c>
      <c r="K588" s="11"/>
      <c r="L588" s="11"/>
      <c r="M588" s="36"/>
    </row>
    <row r="589" spans="7:13" ht="15.75" customHeight="1" x14ac:dyDescent="0.2">
      <c r="G589" s="34">
        <f>'Silver (Cleaned)'!G588</f>
        <v>45097.645806794768</v>
      </c>
      <c r="H589" s="27">
        <f>'Silver (Cleaned)'!Q588</f>
        <v>1480</v>
      </c>
      <c r="I589" s="11" t="str">
        <f t="shared" si="5"/>
        <v>2023-06</v>
      </c>
      <c r="J589" s="11" t="str">
        <f t="shared" si="6"/>
        <v>1900-01</v>
      </c>
      <c r="K589" s="11"/>
      <c r="L589" s="11"/>
      <c r="M589" s="36"/>
    </row>
    <row r="590" spans="7:13" ht="15.75" customHeight="1" x14ac:dyDescent="0.2">
      <c r="G590" s="34">
        <f>'Silver (Cleaned)'!G589</f>
        <v>45097.072053729331</v>
      </c>
      <c r="H590" s="27">
        <f>'Silver (Cleaned)'!Q589</f>
        <v>1485</v>
      </c>
      <c r="I590" s="11" t="str">
        <f t="shared" si="5"/>
        <v>2023-06</v>
      </c>
      <c r="J590" s="11" t="str">
        <f t="shared" si="6"/>
        <v>1900-01</v>
      </c>
      <c r="K590" s="11"/>
      <c r="L590" s="11"/>
      <c r="M590" s="36"/>
    </row>
    <row r="591" spans="7:13" ht="15.75" customHeight="1" x14ac:dyDescent="0.2">
      <c r="G591" s="34">
        <f>'Silver (Cleaned)'!G590</f>
        <v>45096.53686354134</v>
      </c>
      <c r="H591" s="27">
        <f>'Silver (Cleaned)'!Q590</f>
        <v>1653</v>
      </c>
      <c r="I591" s="11" t="str">
        <f t="shared" si="5"/>
        <v>2023-06</v>
      </c>
      <c r="J591" s="11" t="str">
        <f t="shared" si="6"/>
        <v>1900-01</v>
      </c>
      <c r="K591" s="11"/>
      <c r="L591" s="11"/>
      <c r="M591" s="36"/>
    </row>
    <row r="592" spans="7:13" ht="15.75" customHeight="1" x14ac:dyDescent="0.2">
      <c r="G592" s="34">
        <f>'Silver (Cleaned)'!G591</f>
        <v>45093.661460809708</v>
      </c>
      <c r="H592" s="27">
        <f>'Silver (Cleaned)'!Q591</f>
        <v>1487</v>
      </c>
      <c r="I592" s="11" t="str">
        <f t="shared" si="5"/>
        <v>2023-06</v>
      </c>
      <c r="J592" s="11" t="str">
        <f t="shared" si="6"/>
        <v>1900-01</v>
      </c>
      <c r="K592" s="11"/>
      <c r="L592" s="11"/>
      <c r="M592" s="36"/>
    </row>
    <row r="593" spans="7:13" ht="15.75" customHeight="1" x14ac:dyDescent="0.2">
      <c r="G593" s="34">
        <f>'Silver (Cleaned)'!G592</f>
        <v>45093.10412832896</v>
      </c>
      <c r="H593" s="27">
        <f>'Silver (Cleaned)'!Q592</f>
        <v>1566</v>
      </c>
      <c r="I593" s="11" t="str">
        <f t="shared" si="5"/>
        <v>2023-06</v>
      </c>
      <c r="J593" s="11" t="str">
        <f t="shared" si="6"/>
        <v>1900-01</v>
      </c>
      <c r="K593" s="11"/>
      <c r="L593" s="11"/>
      <c r="M593" s="36"/>
    </row>
    <row r="594" spans="7:13" ht="15.75" customHeight="1" x14ac:dyDescent="0.2">
      <c r="G594" s="34">
        <f>'Silver (Cleaned)'!G593</f>
        <v>45092.505935186702</v>
      </c>
      <c r="H594" s="27">
        <f>'Silver (Cleaned)'!Q593</f>
        <v>1743</v>
      </c>
      <c r="I594" s="11" t="str">
        <f t="shared" si="5"/>
        <v>2023-06</v>
      </c>
      <c r="J594" s="11" t="str">
        <f t="shared" si="6"/>
        <v>1900-01</v>
      </c>
      <c r="K594" s="11"/>
      <c r="L594" s="11"/>
      <c r="M594" s="36"/>
    </row>
    <row r="595" spans="7:13" ht="15.75" customHeight="1" x14ac:dyDescent="0.2">
      <c r="G595" s="34">
        <f>'Silver (Cleaned)'!G594</f>
        <v>45091.937186405536</v>
      </c>
      <c r="H595" s="27">
        <f>'Silver (Cleaned)'!Q594</f>
        <v>1607</v>
      </c>
      <c r="I595" s="11" t="str">
        <f t="shared" si="5"/>
        <v>2023-06</v>
      </c>
      <c r="J595" s="11" t="str">
        <f t="shared" si="6"/>
        <v>1900-01</v>
      </c>
      <c r="K595" s="11"/>
      <c r="L595" s="11"/>
      <c r="M595" s="36"/>
    </row>
    <row r="596" spans="7:13" ht="15.75" customHeight="1" x14ac:dyDescent="0.2">
      <c r="G596" s="34">
        <f>'Silver (Cleaned)'!G595</f>
        <v>45091.334975131933</v>
      </c>
      <c r="H596" s="27">
        <f>'Silver (Cleaned)'!Q595</f>
        <v>1544</v>
      </c>
      <c r="I596" s="11" t="str">
        <f t="shared" si="5"/>
        <v>2023-06</v>
      </c>
      <c r="J596" s="11" t="str">
        <f t="shared" si="6"/>
        <v>1900-01</v>
      </c>
      <c r="K596" s="11"/>
      <c r="L596" s="11"/>
      <c r="M596" s="36"/>
    </row>
    <row r="597" spans="7:13" ht="15.75" customHeight="1" x14ac:dyDescent="0.2">
      <c r="G597" s="34">
        <f>'Silver (Cleaned)'!G596</f>
        <v>45090.773529138161</v>
      </c>
      <c r="H597" s="27">
        <f>'Silver (Cleaned)'!Q596</f>
        <v>1410</v>
      </c>
      <c r="I597" s="11" t="str">
        <f t="shared" si="5"/>
        <v>2023-06</v>
      </c>
      <c r="J597" s="11" t="str">
        <f t="shared" si="6"/>
        <v>1900-01</v>
      </c>
      <c r="K597" s="11"/>
      <c r="L597" s="11"/>
      <c r="M597" s="36"/>
    </row>
    <row r="598" spans="7:13" ht="15.75" customHeight="1" x14ac:dyDescent="0.2">
      <c r="G598" s="34">
        <f>'Silver (Cleaned)'!G597</f>
        <v>45090.218533428008</v>
      </c>
      <c r="H598" s="27">
        <f>'Silver (Cleaned)'!Q597</f>
        <v>1370</v>
      </c>
      <c r="I598" s="11" t="str">
        <f t="shared" si="5"/>
        <v>2023-06</v>
      </c>
      <c r="J598" s="11" t="str">
        <f t="shared" si="6"/>
        <v>1900-01</v>
      </c>
      <c r="K598" s="11"/>
      <c r="L598" s="11"/>
      <c r="M598" s="36"/>
    </row>
    <row r="599" spans="7:13" ht="15.75" customHeight="1" x14ac:dyDescent="0.2">
      <c r="G599" s="34">
        <f>'Silver (Cleaned)'!G598</f>
        <v>45089.677545302111</v>
      </c>
      <c r="H599" s="27">
        <f>'Silver (Cleaned)'!Q598</f>
        <v>1543</v>
      </c>
      <c r="I599" s="11" t="str">
        <f t="shared" si="5"/>
        <v>2023-06</v>
      </c>
      <c r="J599" s="11" t="str">
        <f t="shared" si="6"/>
        <v>1900-01</v>
      </c>
      <c r="K599" s="11"/>
      <c r="L599" s="11"/>
      <c r="M599" s="36"/>
    </row>
    <row r="600" spans="7:13" ht="15.75" customHeight="1" x14ac:dyDescent="0.2">
      <c r="G600" s="34">
        <f>'Silver (Cleaned)'!G599</f>
        <v>45089.111953359192</v>
      </c>
      <c r="H600" s="27">
        <f>'Silver (Cleaned)'!Q599</f>
        <v>1395</v>
      </c>
      <c r="I600" s="11" t="str">
        <f t="shared" si="5"/>
        <v>2023-06</v>
      </c>
      <c r="J600" s="11" t="str">
        <f t="shared" si="6"/>
        <v>1900-01</v>
      </c>
      <c r="K600" s="11"/>
      <c r="L600" s="11"/>
      <c r="M600" s="36"/>
    </row>
    <row r="601" spans="7:13" ht="15.75" customHeight="1" x14ac:dyDescent="0.2">
      <c r="G601" s="34">
        <f>'Silver (Cleaned)'!G600</f>
        <v>45086.738835796881</v>
      </c>
      <c r="H601" s="27">
        <f>'Silver (Cleaned)'!Q600</f>
        <v>1475</v>
      </c>
      <c r="I601" s="11" t="str">
        <f t="shared" si="5"/>
        <v>2023-06</v>
      </c>
      <c r="J601" s="11" t="str">
        <f t="shared" si="6"/>
        <v>1900-01</v>
      </c>
      <c r="K601" s="11"/>
      <c r="L601" s="11"/>
      <c r="M601" s="36"/>
    </row>
    <row r="602" spans="7:13" ht="15.75" customHeight="1" x14ac:dyDescent="0.2">
      <c r="G602" s="34">
        <f>'Silver (Cleaned)'!G601</f>
        <v>45086.152750308975</v>
      </c>
      <c r="H602" s="27">
        <f>'Silver (Cleaned)'!Q601</f>
        <v>1529</v>
      </c>
      <c r="I602" s="11" t="str">
        <f t="shared" si="5"/>
        <v>2023-06</v>
      </c>
      <c r="J602" s="11" t="str">
        <f t="shared" si="6"/>
        <v>1900-01</v>
      </c>
      <c r="K602" s="11"/>
      <c r="L602" s="11"/>
      <c r="M602" s="36"/>
    </row>
    <row r="603" spans="7:13" ht="15.75" customHeight="1" x14ac:dyDescent="0.2">
      <c r="G603" s="34">
        <f>'Silver (Cleaned)'!G602</f>
        <v>45085.61562763463</v>
      </c>
      <c r="H603" s="27">
        <f>'Silver (Cleaned)'!Q602</f>
        <v>1507</v>
      </c>
      <c r="I603" s="11" t="str">
        <f t="shared" si="5"/>
        <v>2023-06</v>
      </c>
      <c r="J603" s="11" t="str">
        <f t="shared" si="6"/>
        <v>1900-01</v>
      </c>
      <c r="K603" s="11"/>
      <c r="L603" s="11"/>
      <c r="M603" s="36"/>
    </row>
    <row r="604" spans="7:13" ht="15.75" customHeight="1" x14ac:dyDescent="0.2">
      <c r="G604" s="34">
        <f>'Silver (Cleaned)'!G603</f>
        <v>45085.02190860681</v>
      </c>
      <c r="H604" s="27">
        <f>'Silver (Cleaned)'!Q603</f>
        <v>1708</v>
      </c>
      <c r="I604" s="11" t="str">
        <f t="shared" si="5"/>
        <v>2023-06</v>
      </c>
      <c r="J604" s="11" t="str">
        <f t="shared" si="6"/>
        <v>1900-01</v>
      </c>
      <c r="K604" s="11"/>
      <c r="L604" s="11"/>
      <c r="M604" s="36"/>
    </row>
    <row r="605" spans="7:13" ht="15.75" customHeight="1" x14ac:dyDescent="0.2">
      <c r="G605" s="34">
        <f>'Silver (Cleaned)'!G604</f>
        <v>45084.425028158228</v>
      </c>
      <c r="H605" s="27">
        <f>'Silver (Cleaned)'!Q604</f>
        <v>1560</v>
      </c>
      <c r="I605" s="11" t="str">
        <f t="shared" si="5"/>
        <v>2023-06</v>
      </c>
      <c r="J605" s="11" t="str">
        <f t="shared" si="6"/>
        <v>1900-01</v>
      </c>
      <c r="K605" s="11"/>
      <c r="L605" s="11"/>
      <c r="M605" s="36"/>
    </row>
    <row r="606" spans="7:13" ht="15.75" customHeight="1" x14ac:dyDescent="0.2">
      <c r="G606" s="34">
        <f>'Silver (Cleaned)'!G605</f>
        <v>45083.830787077721</v>
      </c>
      <c r="H606" s="27">
        <f>'Silver (Cleaned)'!Q605</f>
        <v>1520</v>
      </c>
      <c r="I606" s="11" t="str">
        <f t="shared" si="5"/>
        <v>2023-06</v>
      </c>
      <c r="J606" s="11" t="str">
        <f t="shared" si="6"/>
        <v>1900-01</v>
      </c>
      <c r="K606" s="11"/>
      <c r="L606" s="11"/>
      <c r="M606" s="36"/>
    </row>
    <row r="607" spans="7:13" ht="15.75" customHeight="1" x14ac:dyDescent="0.2">
      <c r="G607" s="34">
        <f>'Silver (Cleaned)'!G606</f>
        <v>45083.231782094095</v>
      </c>
      <c r="H607" s="27">
        <f>'Silver (Cleaned)'!Q606</f>
        <v>1676</v>
      </c>
      <c r="I607" s="11" t="str">
        <f t="shared" si="5"/>
        <v>2023-06</v>
      </c>
      <c r="J607" s="11" t="str">
        <f t="shared" si="6"/>
        <v>1900-01</v>
      </c>
      <c r="K607" s="11"/>
      <c r="L607" s="11"/>
      <c r="M607" s="36"/>
    </row>
    <row r="608" spans="7:13" ht="15.75" customHeight="1" x14ac:dyDescent="0.2">
      <c r="G608" s="34">
        <f>'Silver (Cleaned)'!G607</f>
        <v>45082.626210891838</v>
      </c>
      <c r="H608" s="27">
        <f>'Silver (Cleaned)'!Q607</f>
        <v>1579</v>
      </c>
      <c r="I608" s="11" t="str">
        <f t="shared" si="5"/>
        <v>2023-06</v>
      </c>
      <c r="J608" s="11" t="str">
        <f t="shared" si="6"/>
        <v>1900-01</v>
      </c>
      <c r="K608" s="11"/>
      <c r="L608" s="11"/>
      <c r="M608" s="36"/>
    </row>
    <row r="609" spans="7:13" ht="15.75" customHeight="1" x14ac:dyDescent="0.2">
      <c r="G609" s="34">
        <f>'Silver (Cleaned)'!G608</f>
        <v>45082.056178657054</v>
      </c>
      <c r="H609" s="27">
        <f>'Silver (Cleaned)'!Q608</f>
        <v>1416</v>
      </c>
      <c r="I609" s="11" t="str">
        <f t="shared" si="5"/>
        <v>2023-06</v>
      </c>
      <c r="J609" s="11" t="str">
        <f t="shared" si="6"/>
        <v>1900-01</v>
      </c>
      <c r="K609" s="11"/>
      <c r="L609" s="11"/>
      <c r="M609" s="36"/>
    </row>
    <row r="610" spans="7:13" ht="15.75" customHeight="1" x14ac:dyDescent="0.2">
      <c r="G610" s="34">
        <f>'Silver (Cleaned)'!G609</f>
        <v>45079.740003506224</v>
      </c>
      <c r="H610" s="27">
        <f>'Silver (Cleaned)'!Q609</f>
        <v>1342</v>
      </c>
      <c r="I610" s="11" t="str">
        <f t="shared" si="5"/>
        <v>2023-06</v>
      </c>
      <c r="J610" s="11" t="str">
        <f t="shared" si="6"/>
        <v>1900-01</v>
      </c>
      <c r="K610" s="11"/>
      <c r="L610" s="11"/>
      <c r="M610" s="36"/>
    </row>
    <row r="611" spans="7:13" ht="15.75" customHeight="1" x14ac:dyDescent="0.2">
      <c r="G611" s="34">
        <f>'Silver (Cleaned)'!G610</f>
        <v>45079.183522751984</v>
      </c>
      <c r="H611" s="27">
        <f>'Silver (Cleaned)'!Q610</f>
        <v>1436</v>
      </c>
      <c r="I611" s="11" t="str">
        <f t="shared" si="5"/>
        <v>2023-06</v>
      </c>
      <c r="J611" s="11" t="str">
        <f t="shared" si="6"/>
        <v>1900-01</v>
      </c>
      <c r="K611" s="11"/>
      <c r="L611" s="11"/>
      <c r="M611" s="36"/>
    </row>
    <row r="612" spans="7:13" ht="15.75" customHeight="1" x14ac:dyDescent="0.2">
      <c r="G612" s="34">
        <f>'Silver (Cleaned)'!G611</f>
        <v>45078.613723412025</v>
      </c>
      <c r="H612" s="27">
        <f>'Silver (Cleaned)'!Q611</f>
        <v>1505</v>
      </c>
      <c r="I612" s="11" t="str">
        <f t="shared" si="5"/>
        <v>2023-06</v>
      </c>
      <c r="J612" s="11" t="str">
        <f t="shared" si="6"/>
        <v>1900-01</v>
      </c>
      <c r="K612" s="11"/>
      <c r="L612" s="11"/>
      <c r="M612" s="36"/>
    </row>
    <row r="613" spans="7:13" ht="15.75" customHeight="1" x14ac:dyDescent="0.2">
      <c r="G613" s="34">
        <f>'Silver (Cleaned)'!G612</f>
        <v>45078.052875866095</v>
      </c>
      <c r="H613" s="27">
        <f>'Silver (Cleaned)'!Q612</f>
        <v>1441</v>
      </c>
      <c r="I613" s="11" t="str">
        <f t="shared" si="5"/>
        <v>2023-06</v>
      </c>
      <c r="J613" s="11" t="str">
        <f t="shared" si="6"/>
        <v>1900-01</v>
      </c>
      <c r="K613" s="11"/>
      <c r="L613" s="11"/>
      <c r="M613" s="36"/>
    </row>
    <row r="614" spans="7:13" ht="15.75" customHeight="1" x14ac:dyDescent="0.2">
      <c r="G614" s="34">
        <f>'Silver (Cleaned)'!G613</f>
        <v>45077.490237911261</v>
      </c>
      <c r="H614" s="27">
        <f>'Silver (Cleaned)'!Q613</f>
        <v>1675</v>
      </c>
      <c r="I614" s="11" t="str">
        <f t="shared" si="5"/>
        <v>2023-05</v>
      </c>
      <c r="J614" s="11" t="str">
        <f t="shared" si="6"/>
        <v>1900-01</v>
      </c>
      <c r="K614" s="11"/>
      <c r="L614" s="11"/>
      <c r="M614" s="36"/>
    </row>
    <row r="615" spans="7:13" ht="15.75" customHeight="1" x14ac:dyDescent="0.2">
      <c r="G615" s="34">
        <f>'Silver (Cleaned)'!G614</f>
        <v>45076.90360672005</v>
      </c>
      <c r="H615" s="27">
        <f>'Silver (Cleaned)'!Q614</f>
        <v>1527</v>
      </c>
      <c r="I615" s="11" t="str">
        <f t="shared" si="5"/>
        <v>2023-05</v>
      </c>
      <c r="J615" s="11" t="str">
        <f t="shared" si="6"/>
        <v>1900-01</v>
      </c>
      <c r="K615" s="11"/>
      <c r="L615" s="11"/>
      <c r="M615" s="36"/>
    </row>
    <row r="616" spans="7:13" ht="15.75" customHeight="1" x14ac:dyDescent="0.2">
      <c r="G616" s="34">
        <f>'Silver (Cleaned)'!G615</f>
        <v>45076.364621846937</v>
      </c>
      <c r="H616" s="27">
        <f>'Silver (Cleaned)'!Q615</f>
        <v>1354</v>
      </c>
      <c r="I616" s="11" t="str">
        <f t="shared" si="5"/>
        <v>2023-05</v>
      </c>
      <c r="J616" s="11" t="str">
        <f t="shared" si="6"/>
        <v>1900-01</v>
      </c>
      <c r="K616" s="11"/>
      <c r="L616" s="11"/>
      <c r="M616" s="36"/>
    </row>
    <row r="617" spans="7:13" ht="15.75" customHeight="1" x14ac:dyDescent="0.2">
      <c r="G617" s="34">
        <f>'Silver (Cleaned)'!G616</f>
        <v>45075.756842032373</v>
      </c>
      <c r="H617" s="27">
        <f>'Silver (Cleaned)'!Q616</f>
        <v>1524</v>
      </c>
      <c r="I617" s="11" t="str">
        <f t="shared" si="5"/>
        <v>2023-05</v>
      </c>
      <c r="J617" s="11" t="str">
        <f t="shared" si="6"/>
        <v>1900-01</v>
      </c>
      <c r="K617" s="11"/>
      <c r="L617" s="11"/>
      <c r="M617" s="36"/>
    </row>
    <row r="618" spans="7:13" ht="15.75" customHeight="1" x14ac:dyDescent="0.2">
      <c r="G618" s="34">
        <f>'Silver (Cleaned)'!G617</f>
        <v>45075.180924716704</v>
      </c>
      <c r="H618" s="27">
        <f>'Silver (Cleaned)'!Q617</f>
        <v>1420</v>
      </c>
      <c r="I618" s="11" t="str">
        <f t="shared" si="5"/>
        <v>2023-05</v>
      </c>
      <c r="J618" s="11" t="str">
        <f t="shared" si="6"/>
        <v>1900-01</v>
      </c>
      <c r="K618" s="11"/>
      <c r="L618" s="11"/>
      <c r="M618" s="36"/>
    </row>
    <row r="619" spans="7:13" ht="15.75" customHeight="1" x14ac:dyDescent="0.2">
      <c r="G619" s="34">
        <f>'Silver (Cleaned)'!G618</f>
        <v>45072.922874409371</v>
      </c>
      <c r="H619" s="27">
        <f>'Silver (Cleaned)'!Q618</f>
        <v>1531</v>
      </c>
      <c r="I619" s="11" t="str">
        <f t="shared" si="5"/>
        <v>2023-05</v>
      </c>
      <c r="J619" s="11" t="str">
        <f t="shared" si="6"/>
        <v>1900-01</v>
      </c>
      <c r="K619" s="11"/>
      <c r="L619" s="11"/>
      <c r="M619" s="36"/>
    </row>
    <row r="620" spans="7:13" ht="15.75" customHeight="1" x14ac:dyDescent="0.2">
      <c r="G620" s="34">
        <f>'Silver (Cleaned)'!G619</f>
        <v>45072.315356991661</v>
      </c>
      <c r="H620" s="27">
        <f>'Silver (Cleaned)'!Q619</f>
        <v>1414</v>
      </c>
      <c r="I620" s="11" t="str">
        <f t="shared" si="5"/>
        <v>2023-05</v>
      </c>
      <c r="J620" s="11" t="str">
        <f t="shared" si="6"/>
        <v>1900-01</v>
      </c>
      <c r="K620" s="11"/>
      <c r="L620" s="11"/>
      <c r="M620" s="36"/>
    </row>
    <row r="621" spans="7:13" ht="15.75" customHeight="1" x14ac:dyDescent="0.2">
      <c r="G621" s="34">
        <f>'Silver (Cleaned)'!G620</f>
        <v>45071.783713938479</v>
      </c>
      <c r="H621" s="27">
        <f>'Silver (Cleaned)'!Q620</f>
        <v>1640</v>
      </c>
      <c r="I621" s="11" t="str">
        <f t="shared" si="5"/>
        <v>2023-05</v>
      </c>
      <c r="J621" s="11" t="str">
        <f t="shared" si="6"/>
        <v>1900-01</v>
      </c>
      <c r="K621" s="11"/>
      <c r="L621" s="11"/>
      <c r="M621" s="36"/>
    </row>
    <row r="622" spans="7:13" ht="15.75" customHeight="1" x14ac:dyDescent="0.2">
      <c r="G622" s="34">
        <f>'Silver (Cleaned)'!G621</f>
        <v>45071.24900301289</v>
      </c>
      <c r="H622" s="27">
        <f>'Silver (Cleaned)'!Q621</f>
        <v>1467</v>
      </c>
      <c r="I622" s="11" t="str">
        <f t="shared" si="5"/>
        <v>2023-05</v>
      </c>
      <c r="J622" s="11" t="str">
        <f t="shared" si="6"/>
        <v>1900-01</v>
      </c>
      <c r="K622" s="11"/>
      <c r="L622" s="11"/>
      <c r="M622" s="36"/>
    </row>
    <row r="623" spans="7:13" ht="15.75" customHeight="1" x14ac:dyDescent="0.2">
      <c r="G623" s="34">
        <f>'Silver (Cleaned)'!G622</f>
        <v>45070.699485596648</v>
      </c>
      <c r="H623" s="27">
        <f>'Silver (Cleaned)'!Q622</f>
        <v>1648</v>
      </c>
      <c r="I623" s="11" t="str">
        <f t="shared" si="5"/>
        <v>2023-05</v>
      </c>
      <c r="J623" s="11" t="str">
        <f t="shared" si="6"/>
        <v>1900-01</v>
      </c>
      <c r="K623" s="11"/>
      <c r="L623" s="11"/>
      <c r="M623" s="36"/>
    </row>
    <row r="624" spans="7:13" ht="15.75" customHeight="1" x14ac:dyDescent="0.2">
      <c r="G624" s="34">
        <f>'Silver (Cleaned)'!G623</f>
        <v>45070.121455316927</v>
      </c>
      <c r="H624" s="27">
        <f>'Silver (Cleaned)'!Q623</f>
        <v>1530</v>
      </c>
      <c r="I624" s="11" t="str">
        <f t="shared" si="5"/>
        <v>2023-05</v>
      </c>
      <c r="J624" s="11" t="str">
        <f t="shared" si="6"/>
        <v>1900-01</v>
      </c>
      <c r="K624" s="11"/>
      <c r="L624" s="11"/>
      <c r="M624" s="36"/>
    </row>
    <row r="625" spans="7:13" ht="15.75" customHeight="1" x14ac:dyDescent="0.2">
      <c r="G625" s="34">
        <f>'Silver (Cleaned)'!G624</f>
        <v>45069.542711597845</v>
      </c>
      <c r="H625" s="27">
        <f>'Silver (Cleaned)'!Q624</f>
        <v>1588</v>
      </c>
      <c r="I625" s="11" t="str">
        <f t="shared" si="5"/>
        <v>2023-05</v>
      </c>
      <c r="J625" s="11" t="str">
        <f t="shared" si="6"/>
        <v>1900-01</v>
      </c>
      <c r="K625" s="11"/>
      <c r="L625" s="11"/>
      <c r="M625" s="36"/>
    </row>
    <row r="626" spans="7:13" ht="15.75" customHeight="1" x14ac:dyDescent="0.2">
      <c r="G626" s="34">
        <f>'Silver (Cleaned)'!G625</f>
        <v>45068.933627403596</v>
      </c>
      <c r="H626" s="27">
        <f>'Silver (Cleaned)'!Q625</f>
        <v>1588</v>
      </c>
      <c r="I626" s="11" t="str">
        <f t="shared" si="5"/>
        <v>2023-05</v>
      </c>
      <c r="J626" s="11" t="str">
        <f t="shared" si="6"/>
        <v>1900-01</v>
      </c>
      <c r="K626" s="11"/>
      <c r="L626" s="11"/>
      <c r="M626" s="36"/>
    </row>
    <row r="627" spans="7:13" ht="15.75" customHeight="1" x14ac:dyDescent="0.2">
      <c r="G627" s="34">
        <f>'Silver (Cleaned)'!G626</f>
        <v>45068.365981864226</v>
      </c>
      <c r="H627" s="27">
        <f>'Silver (Cleaned)'!Q626</f>
        <v>1387</v>
      </c>
      <c r="I627" s="11" t="str">
        <f t="shared" si="5"/>
        <v>2023-05</v>
      </c>
      <c r="J627" s="11" t="str">
        <f t="shared" si="6"/>
        <v>1900-01</v>
      </c>
      <c r="K627" s="11"/>
      <c r="L627" s="11"/>
      <c r="M627" s="36"/>
    </row>
    <row r="628" spans="7:13" ht="15.75" customHeight="1" x14ac:dyDescent="0.2">
      <c r="G628" s="34">
        <f>'Silver (Cleaned)'!G627</f>
        <v>45065.544520624382</v>
      </c>
      <c r="H628" s="27">
        <f>'Silver (Cleaned)'!Q627</f>
        <v>1313</v>
      </c>
      <c r="I628" s="11" t="str">
        <f t="shared" si="5"/>
        <v>2023-05</v>
      </c>
      <c r="J628" s="11" t="str">
        <f t="shared" si="6"/>
        <v>1900-01</v>
      </c>
      <c r="K628" s="11"/>
      <c r="L628" s="11"/>
      <c r="M628" s="36"/>
    </row>
    <row r="629" spans="7:13" ht="15.75" customHeight="1" x14ac:dyDescent="0.2">
      <c r="G629" s="34">
        <f>'Silver (Cleaned)'!G628</f>
        <v>45064.97463925089</v>
      </c>
      <c r="H629" s="27">
        <f>'Silver (Cleaned)'!Q628</f>
        <v>1499</v>
      </c>
      <c r="I629" s="11" t="str">
        <f t="shared" si="5"/>
        <v>2023-05</v>
      </c>
      <c r="J629" s="11" t="str">
        <f t="shared" si="6"/>
        <v>1900-01</v>
      </c>
      <c r="K629" s="11"/>
      <c r="L629" s="11"/>
      <c r="M629" s="36"/>
    </row>
    <row r="630" spans="7:13" ht="15.75" customHeight="1" x14ac:dyDescent="0.2">
      <c r="G630" s="34">
        <f>'Silver (Cleaned)'!G629</f>
        <v>45064.386790587807</v>
      </c>
      <c r="H630" s="27">
        <f>'Silver (Cleaned)'!Q629</f>
        <v>1618</v>
      </c>
      <c r="I630" s="11" t="str">
        <f t="shared" si="5"/>
        <v>2023-05</v>
      </c>
      <c r="J630" s="11" t="str">
        <f t="shared" si="6"/>
        <v>1900-01</v>
      </c>
      <c r="K630" s="11"/>
      <c r="L630" s="11"/>
      <c r="M630" s="36"/>
    </row>
    <row r="631" spans="7:13" ht="15.75" customHeight="1" x14ac:dyDescent="0.2">
      <c r="G631" s="34">
        <f>'Silver (Cleaned)'!G630</f>
        <v>45063.804434833561</v>
      </c>
      <c r="H631" s="27">
        <f>'Silver (Cleaned)'!Q630</f>
        <v>1359</v>
      </c>
      <c r="I631" s="11" t="str">
        <f t="shared" si="5"/>
        <v>2023-05</v>
      </c>
      <c r="J631" s="11" t="str">
        <f t="shared" si="6"/>
        <v>1900-01</v>
      </c>
      <c r="K631" s="11"/>
      <c r="L631" s="11"/>
      <c r="M631" s="36"/>
    </row>
    <row r="632" spans="7:13" ht="15.75" customHeight="1" x14ac:dyDescent="0.2">
      <c r="G632" s="34">
        <f>'Silver (Cleaned)'!G631</f>
        <v>45063.194754068099</v>
      </c>
      <c r="H632" s="27">
        <f>'Silver (Cleaned)'!Q631</f>
        <v>1576</v>
      </c>
      <c r="I632" s="11" t="str">
        <f t="shared" si="5"/>
        <v>2023-05</v>
      </c>
      <c r="J632" s="11" t="str">
        <f t="shared" si="6"/>
        <v>1900-01</v>
      </c>
      <c r="K632" s="11"/>
      <c r="L632" s="11"/>
      <c r="M632" s="36"/>
    </row>
    <row r="633" spans="7:13" ht="15.75" customHeight="1" x14ac:dyDescent="0.2">
      <c r="G633" s="34">
        <f>'Silver (Cleaned)'!G632</f>
        <v>45062.636459698333</v>
      </c>
      <c r="H633" s="27">
        <f>'Silver (Cleaned)'!Q632</f>
        <v>1417</v>
      </c>
      <c r="I633" s="11" t="str">
        <f t="shared" si="5"/>
        <v>2023-05</v>
      </c>
      <c r="J633" s="11" t="str">
        <f t="shared" si="6"/>
        <v>1900-01</v>
      </c>
      <c r="K633" s="11"/>
      <c r="L633" s="11"/>
      <c r="M633" s="36"/>
    </row>
    <row r="634" spans="7:13" ht="15.75" customHeight="1" x14ac:dyDescent="0.2">
      <c r="G634" s="34">
        <f>'Silver (Cleaned)'!G633</f>
        <v>45062.092413385872</v>
      </c>
      <c r="H634" s="27">
        <f>'Silver (Cleaned)'!Q633</f>
        <v>1406</v>
      </c>
      <c r="I634" s="11" t="str">
        <f t="shared" si="5"/>
        <v>2023-05</v>
      </c>
      <c r="J634" s="11" t="str">
        <f t="shared" si="6"/>
        <v>1900-01</v>
      </c>
      <c r="K634" s="11"/>
      <c r="L634" s="11"/>
      <c r="M634" s="36"/>
    </row>
    <row r="635" spans="7:13" ht="15.75" customHeight="1" x14ac:dyDescent="0.2">
      <c r="G635" s="34">
        <f>'Silver (Cleaned)'!G634</f>
        <v>45061.54315724098</v>
      </c>
      <c r="H635" s="27">
        <f>'Silver (Cleaned)'!Q634</f>
        <v>1561</v>
      </c>
      <c r="I635" s="11" t="str">
        <f t="shared" si="5"/>
        <v>2023-05</v>
      </c>
      <c r="J635" s="11" t="str">
        <f t="shared" si="6"/>
        <v>1900-01</v>
      </c>
      <c r="K635" s="11"/>
      <c r="L635" s="11"/>
      <c r="M635" s="36"/>
    </row>
    <row r="636" spans="7:13" ht="15.75" customHeight="1" x14ac:dyDescent="0.2">
      <c r="G636" s="34">
        <f>'Silver (Cleaned)'!G635</f>
        <v>45058.734650452599</v>
      </c>
      <c r="H636" s="27">
        <f>'Silver (Cleaned)'!Q635</f>
        <v>1310</v>
      </c>
      <c r="I636" s="11" t="str">
        <f t="shared" si="5"/>
        <v>2023-05</v>
      </c>
      <c r="J636" s="11" t="str">
        <f t="shared" si="6"/>
        <v>1900-01</v>
      </c>
      <c r="K636" s="11"/>
      <c r="L636" s="11"/>
      <c r="M636" s="36"/>
    </row>
    <row r="637" spans="7:13" ht="15.75" customHeight="1" x14ac:dyDescent="0.2">
      <c r="G637" s="34">
        <f>'Silver (Cleaned)'!G636</f>
        <v>45058.151879331817</v>
      </c>
      <c r="H637" s="27">
        <f>'Silver (Cleaned)'!Q636</f>
        <v>1385</v>
      </c>
      <c r="I637" s="11" t="str">
        <f t="shared" si="5"/>
        <v>2023-05</v>
      </c>
      <c r="J637" s="11" t="str">
        <f t="shared" si="6"/>
        <v>1900-01</v>
      </c>
      <c r="K637" s="11"/>
      <c r="L637" s="11"/>
      <c r="M637" s="36"/>
    </row>
    <row r="638" spans="7:13" ht="15.75" customHeight="1" x14ac:dyDescent="0.2">
      <c r="G638" s="34">
        <f>'Silver (Cleaned)'!G637</f>
        <v>45057.537999236818</v>
      </c>
      <c r="H638" s="27">
        <f>'Silver (Cleaned)'!Q637</f>
        <v>1650</v>
      </c>
      <c r="I638" s="11" t="str">
        <f t="shared" si="5"/>
        <v>2023-05</v>
      </c>
      <c r="J638" s="11" t="str">
        <f t="shared" si="6"/>
        <v>1900-01</v>
      </c>
      <c r="K638" s="11"/>
      <c r="L638" s="11"/>
      <c r="M638" s="36"/>
    </row>
    <row r="639" spans="7:13" ht="15.75" customHeight="1" x14ac:dyDescent="0.2">
      <c r="G639" s="34">
        <f>'Silver (Cleaned)'!G638</f>
        <v>45056.981781126182</v>
      </c>
      <c r="H639" s="27">
        <f>'Silver (Cleaned)'!Q638</f>
        <v>1423</v>
      </c>
      <c r="I639" s="11" t="str">
        <f t="shared" si="5"/>
        <v>2023-05</v>
      </c>
      <c r="J639" s="11" t="str">
        <f t="shared" si="6"/>
        <v>1900-01</v>
      </c>
      <c r="K639" s="11"/>
      <c r="L639" s="11"/>
      <c r="M639" s="36"/>
    </row>
    <row r="640" spans="7:13" ht="15.75" customHeight="1" x14ac:dyDescent="0.2">
      <c r="G640" s="34">
        <f>'Silver (Cleaned)'!G639</f>
        <v>45056.416764261077</v>
      </c>
      <c r="H640" s="27">
        <f>'Silver (Cleaned)'!Q639</f>
        <v>1409</v>
      </c>
      <c r="I640" s="11" t="str">
        <f t="shared" si="5"/>
        <v>2023-05</v>
      </c>
      <c r="J640" s="11" t="str">
        <f t="shared" si="6"/>
        <v>1900-01</v>
      </c>
      <c r="K640" s="11"/>
      <c r="L640" s="11"/>
      <c r="M640" s="36"/>
    </row>
    <row r="641" spans="7:13" ht="15.75" customHeight="1" x14ac:dyDescent="0.2">
      <c r="G641" s="34">
        <f>'Silver (Cleaned)'!G640</f>
        <v>45055.83520628485</v>
      </c>
      <c r="H641" s="27">
        <f>'Silver (Cleaned)'!Q640</f>
        <v>1371</v>
      </c>
      <c r="I641" s="11" t="str">
        <f t="shared" si="5"/>
        <v>2023-05</v>
      </c>
      <c r="J641" s="11" t="str">
        <f t="shared" si="6"/>
        <v>1900-01</v>
      </c>
      <c r="K641" s="11"/>
      <c r="L641" s="11"/>
      <c r="M641" s="36"/>
    </row>
    <row r="642" spans="7:13" ht="15.75" customHeight="1" x14ac:dyDescent="0.2">
      <c r="G642" s="34">
        <f>'Silver (Cleaned)'!G641</f>
        <v>45055.230458729231</v>
      </c>
      <c r="H642" s="27">
        <f>'Silver (Cleaned)'!Q641</f>
        <v>1477</v>
      </c>
      <c r="I642" s="11" t="str">
        <f t="shared" si="5"/>
        <v>2023-05</v>
      </c>
      <c r="J642" s="11" t="str">
        <f t="shared" si="6"/>
        <v>1900-01</v>
      </c>
      <c r="K642" s="11"/>
      <c r="L642" s="11"/>
      <c r="M642" s="36"/>
    </row>
    <row r="643" spans="7:13" ht="15.75" customHeight="1" x14ac:dyDescent="0.2">
      <c r="G643" s="34">
        <f>'Silver (Cleaned)'!G642</f>
        <v>45054.674030862065</v>
      </c>
      <c r="H643" s="27">
        <f>'Silver (Cleaned)'!Q642</f>
        <v>1424</v>
      </c>
      <c r="I643" s="11" t="str">
        <f t="shared" si="5"/>
        <v>2023-05</v>
      </c>
      <c r="J643" s="11" t="str">
        <f t="shared" si="6"/>
        <v>1900-01</v>
      </c>
      <c r="K643" s="11"/>
      <c r="L643" s="11"/>
      <c r="M643" s="36"/>
    </row>
    <row r="644" spans="7:13" ht="15.75" customHeight="1" x14ac:dyDescent="0.2">
      <c r="G644" s="34">
        <f>'Silver (Cleaned)'!G643</f>
        <v>45054.098294810967</v>
      </c>
      <c r="H644" s="27">
        <f>'Silver (Cleaned)'!Q643</f>
        <v>1372</v>
      </c>
      <c r="I644" s="11" t="str">
        <f t="shared" si="5"/>
        <v>2023-05</v>
      </c>
      <c r="J644" s="11" t="str">
        <f t="shared" si="6"/>
        <v>1900-01</v>
      </c>
      <c r="K644" s="11"/>
      <c r="L644" s="11"/>
      <c r="M644" s="36"/>
    </row>
    <row r="645" spans="7:13" ht="15.75" customHeight="1" x14ac:dyDescent="0.2">
      <c r="G645" s="34">
        <f>'Silver (Cleaned)'!G644</f>
        <v>45051.797335338015</v>
      </c>
      <c r="H645" s="27">
        <f>'Silver (Cleaned)'!Q644</f>
        <v>1616</v>
      </c>
      <c r="I645" s="11" t="str">
        <f t="shared" si="5"/>
        <v>2023-05</v>
      </c>
      <c r="J645" s="11" t="str">
        <f t="shared" si="6"/>
        <v>1900-01</v>
      </c>
      <c r="K645" s="11"/>
      <c r="L645" s="11"/>
      <c r="M645" s="36"/>
    </row>
    <row r="646" spans="7:13" ht="15.75" customHeight="1" x14ac:dyDescent="0.2">
      <c r="G646" s="34">
        <f>'Silver (Cleaned)'!G645</f>
        <v>45051.208639489749</v>
      </c>
      <c r="H646" s="27">
        <f>'Silver (Cleaned)'!Q645</f>
        <v>1332</v>
      </c>
      <c r="I646" s="11" t="str">
        <f t="shared" si="5"/>
        <v>2023-05</v>
      </c>
      <c r="J646" s="11" t="str">
        <f t="shared" si="6"/>
        <v>1900-01</v>
      </c>
      <c r="K646" s="11"/>
      <c r="L646" s="11"/>
      <c r="M646" s="36"/>
    </row>
    <row r="647" spans="7:13" ht="15.75" customHeight="1" x14ac:dyDescent="0.2">
      <c r="G647" s="34">
        <f>'Silver (Cleaned)'!G646</f>
        <v>45050.629750374523</v>
      </c>
      <c r="H647" s="27">
        <f>'Silver (Cleaned)'!Q646</f>
        <v>1349</v>
      </c>
      <c r="I647" s="11" t="str">
        <f t="shared" si="5"/>
        <v>2023-05</v>
      </c>
      <c r="J647" s="11" t="str">
        <f t="shared" si="6"/>
        <v>1900-01</v>
      </c>
      <c r="K647" s="11"/>
      <c r="L647" s="11"/>
      <c r="M647" s="36"/>
    </row>
    <row r="648" spans="7:13" ht="15.75" customHeight="1" x14ac:dyDescent="0.2">
      <c r="G648" s="34">
        <f>'Silver (Cleaned)'!G647</f>
        <v>45050.07568733755</v>
      </c>
      <c r="H648" s="27">
        <f>'Silver (Cleaned)'!Q647</f>
        <v>1408</v>
      </c>
      <c r="I648" s="11" t="str">
        <f t="shared" si="5"/>
        <v>2023-05</v>
      </c>
      <c r="J648" s="11" t="str">
        <f t="shared" si="6"/>
        <v>1900-01</v>
      </c>
      <c r="K648" s="11"/>
      <c r="L648" s="11"/>
      <c r="M648" s="36"/>
    </row>
    <row r="649" spans="7:13" ht="15.75" customHeight="1" x14ac:dyDescent="0.2">
      <c r="G649" s="34">
        <f>'Silver (Cleaned)'!G648</f>
        <v>45049.506984938089</v>
      </c>
      <c r="H649" s="27">
        <f>'Silver (Cleaned)'!Q648</f>
        <v>1359</v>
      </c>
      <c r="I649" s="11" t="str">
        <f t="shared" si="5"/>
        <v>2023-05</v>
      </c>
      <c r="J649" s="11" t="str">
        <f t="shared" si="6"/>
        <v>1900-01</v>
      </c>
      <c r="K649" s="11"/>
      <c r="L649" s="11"/>
      <c r="M649" s="36"/>
    </row>
    <row r="650" spans="7:13" ht="15.75" customHeight="1" x14ac:dyDescent="0.2">
      <c r="G650" s="34">
        <f>'Silver (Cleaned)'!G649</f>
        <v>45048.942091248675</v>
      </c>
      <c r="H650" s="27">
        <f>'Silver (Cleaned)'!Q649</f>
        <v>1280</v>
      </c>
      <c r="I650" s="11" t="str">
        <f t="shared" si="5"/>
        <v>2023-05</v>
      </c>
      <c r="J650" s="11" t="str">
        <f t="shared" si="6"/>
        <v>1900-01</v>
      </c>
      <c r="K650" s="11"/>
      <c r="L650" s="11"/>
      <c r="M650" s="36"/>
    </row>
    <row r="651" spans="7:13" ht="15.75" customHeight="1" x14ac:dyDescent="0.2">
      <c r="G651" s="34">
        <f>'Silver (Cleaned)'!G650</f>
        <v>45048.392424489728</v>
      </c>
      <c r="H651" s="27">
        <f>'Silver (Cleaned)'!Q650</f>
        <v>1328</v>
      </c>
      <c r="I651" s="11" t="str">
        <f t="shared" si="5"/>
        <v>2023-05</v>
      </c>
      <c r="J651" s="11" t="str">
        <f t="shared" si="6"/>
        <v>1900-01</v>
      </c>
      <c r="K651" s="11"/>
      <c r="L651" s="11"/>
      <c r="M651" s="36"/>
    </row>
    <row r="652" spans="7:13" ht="15.75" customHeight="1" x14ac:dyDescent="0.2">
      <c r="G652" s="34">
        <f>'Silver (Cleaned)'!G651</f>
        <v>45047.837627317</v>
      </c>
      <c r="H652" s="27">
        <f>'Silver (Cleaned)'!Q651</f>
        <v>1369</v>
      </c>
      <c r="I652" s="11" t="str">
        <f t="shared" si="5"/>
        <v>2023-05</v>
      </c>
      <c r="J652" s="11" t="str">
        <f t="shared" si="6"/>
        <v>1900-01</v>
      </c>
      <c r="K652" s="11"/>
      <c r="L652" s="11"/>
      <c r="M652" s="36"/>
    </row>
    <row r="653" spans="7:13" ht="15.75" customHeight="1" x14ac:dyDescent="0.2">
      <c r="G653" s="34">
        <f>'Silver (Cleaned)'!G652</f>
        <v>45047.26101851929</v>
      </c>
      <c r="H653" s="27">
        <f>'Silver (Cleaned)'!Q652</f>
        <v>1565</v>
      </c>
      <c r="I653" s="11" t="str">
        <f t="shared" si="5"/>
        <v>2023-05</v>
      </c>
      <c r="J653" s="11" t="str">
        <f t="shared" si="6"/>
        <v>1900-01</v>
      </c>
      <c r="K653" s="11"/>
      <c r="L653" s="11"/>
      <c r="M653" s="36"/>
    </row>
    <row r="654" spans="7:13" ht="15.75" customHeight="1" x14ac:dyDescent="0.2">
      <c r="G654" s="34">
        <f>'Silver (Cleaned)'!G653</f>
        <v>45044.996864477434</v>
      </c>
      <c r="H654" s="27">
        <f>'Silver (Cleaned)'!Q653</f>
        <v>1339</v>
      </c>
      <c r="I654" s="11" t="str">
        <f t="shared" si="5"/>
        <v>2023-04</v>
      </c>
      <c r="J654" s="11" t="str">
        <f t="shared" si="6"/>
        <v>1900-01</v>
      </c>
      <c r="K654" s="11"/>
      <c r="L654" s="11"/>
      <c r="M654" s="36"/>
    </row>
    <row r="655" spans="7:13" ht="15.75" customHeight="1" x14ac:dyDescent="0.2">
      <c r="G655" s="34">
        <f>'Silver (Cleaned)'!G654</f>
        <v>45044.439239430554</v>
      </c>
      <c r="H655" s="27">
        <f>'Silver (Cleaned)'!Q654</f>
        <v>1286</v>
      </c>
      <c r="I655" s="11" t="str">
        <f t="shared" si="5"/>
        <v>2023-04</v>
      </c>
      <c r="J655" s="11" t="str">
        <f t="shared" si="6"/>
        <v>1900-01</v>
      </c>
      <c r="K655" s="11"/>
      <c r="L655" s="11"/>
      <c r="M655" s="36"/>
    </row>
    <row r="656" spans="7:13" ht="15.75" customHeight="1" x14ac:dyDescent="0.2">
      <c r="G656" s="34">
        <f>'Silver (Cleaned)'!G655</f>
        <v>45043.838992905272</v>
      </c>
      <c r="H656" s="27">
        <f>'Silver (Cleaned)'!Q655</f>
        <v>1402</v>
      </c>
      <c r="I656" s="11" t="str">
        <f t="shared" si="5"/>
        <v>2023-04</v>
      </c>
      <c r="J656" s="11" t="str">
        <f t="shared" si="6"/>
        <v>1900-01</v>
      </c>
      <c r="K656" s="11"/>
      <c r="L656" s="11"/>
      <c r="M656" s="36"/>
    </row>
    <row r="657" spans="7:13" ht="15.75" customHeight="1" x14ac:dyDescent="0.2">
      <c r="G657" s="34">
        <f>'Silver (Cleaned)'!G656</f>
        <v>45043.252361532148</v>
      </c>
      <c r="H657" s="27">
        <f>'Silver (Cleaned)'!Q656</f>
        <v>1343</v>
      </c>
      <c r="I657" s="11" t="str">
        <f t="shared" si="5"/>
        <v>2023-04</v>
      </c>
      <c r="J657" s="11" t="str">
        <f t="shared" si="6"/>
        <v>1900-01</v>
      </c>
      <c r="K657" s="11"/>
      <c r="L657" s="11"/>
      <c r="M657" s="36"/>
    </row>
    <row r="658" spans="7:13" ht="15.75" customHeight="1" x14ac:dyDescent="0.2">
      <c r="G658" s="34">
        <f>'Silver (Cleaned)'!G657</f>
        <v>45042.69146969678</v>
      </c>
      <c r="H658" s="27">
        <f>'Silver (Cleaned)'!Q657</f>
        <v>1394</v>
      </c>
      <c r="I658" s="11" t="str">
        <f t="shared" si="5"/>
        <v>2023-04</v>
      </c>
      <c r="J658" s="11" t="str">
        <f t="shared" si="6"/>
        <v>1900-01</v>
      </c>
      <c r="K658" s="11"/>
      <c r="L658" s="11"/>
      <c r="M658" s="36"/>
    </row>
    <row r="659" spans="7:13" ht="15.75" customHeight="1" x14ac:dyDescent="0.2">
      <c r="G659" s="34">
        <f>'Silver (Cleaned)'!G658</f>
        <v>45042.109788210924</v>
      </c>
      <c r="H659" s="27">
        <f>'Silver (Cleaned)'!Q658</f>
        <v>1311</v>
      </c>
      <c r="I659" s="11" t="str">
        <f t="shared" si="5"/>
        <v>2023-04</v>
      </c>
      <c r="J659" s="11" t="str">
        <f t="shared" si="6"/>
        <v>1900-01</v>
      </c>
      <c r="K659" s="11"/>
      <c r="L659" s="11"/>
      <c r="M659" s="36"/>
    </row>
    <row r="660" spans="7:13" ht="15.75" customHeight="1" x14ac:dyDescent="0.2">
      <c r="G660" s="34">
        <f>'Silver (Cleaned)'!G659</f>
        <v>45041.559270735655</v>
      </c>
      <c r="H660" s="27">
        <f>'Silver (Cleaned)'!Q659</f>
        <v>1424</v>
      </c>
      <c r="I660" s="11" t="str">
        <f t="shared" si="5"/>
        <v>2023-04</v>
      </c>
      <c r="J660" s="11" t="str">
        <f t="shared" si="6"/>
        <v>1900-01</v>
      </c>
      <c r="K660" s="11"/>
      <c r="L660" s="11"/>
      <c r="M660" s="36"/>
    </row>
    <row r="661" spans="7:13" ht="15.75" customHeight="1" x14ac:dyDescent="0.2">
      <c r="G661" s="34">
        <f>'Silver (Cleaned)'!G660</f>
        <v>45040.951216563153</v>
      </c>
      <c r="H661" s="27">
        <f>'Silver (Cleaned)'!Q660</f>
        <v>1438</v>
      </c>
      <c r="I661" s="11" t="str">
        <f t="shared" si="5"/>
        <v>2023-04</v>
      </c>
      <c r="J661" s="11" t="str">
        <f t="shared" si="6"/>
        <v>1900-01</v>
      </c>
      <c r="K661" s="11"/>
      <c r="L661" s="11"/>
      <c r="M661" s="36"/>
    </row>
    <row r="662" spans="7:13" ht="15.75" customHeight="1" x14ac:dyDescent="0.2">
      <c r="G662" s="34">
        <f>'Silver (Cleaned)'!G661</f>
        <v>45040.346074575486</v>
      </c>
      <c r="H662" s="27">
        <f>'Silver (Cleaned)'!Q661</f>
        <v>1540</v>
      </c>
      <c r="I662" s="11" t="str">
        <f t="shared" si="5"/>
        <v>2023-04</v>
      </c>
      <c r="J662" s="11" t="str">
        <f t="shared" si="6"/>
        <v>1900-01</v>
      </c>
      <c r="K662" s="11"/>
      <c r="L662" s="11"/>
      <c r="M662" s="36"/>
    </row>
    <row r="663" spans="7:13" ht="15.75" customHeight="1" x14ac:dyDescent="0.2">
      <c r="G663" s="34">
        <f>'Silver (Cleaned)'!G662</f>
        <v>45037.590800920894</v>
      </c>
      <c r="H663" s="27">
        <f>'Silver (Cleaned)'!Q662</f>
        <v>1230</v>
      </c>
      <c r="I663" s="11" t="str">
        <f t="shared" si="5"/>
        <v>2023-04</v>
      </c>
      <c r="J663" s="11" t="str">
        <f t="shared" si="6"/>
        <v>1900-01</v>
      </c>
      <c r="K663" s="11"/>
      <c r="L663" s="11"/>
      <c r="M663" s="36"/>
    </row>
    <row r="664" spans="7:13" ht="15.75" customHeight="1" x14ac:dyDescent="0.2">
      <c r="G664" s="34">
        <f>'Silver (Cleaned)'!G663</f>
        <v>45037.035395288149</v>
      </c>
      <c r="H664" s="27">
        <f>'Silver (Cleaned)'!Q663</f>
        <v>1291</v>
      </c>
      <c r="I664" s="11" t="str">
        <f t="shared" si="5"/>
        <v>2023-04</v>
      </c>
      <c r="J664" s="11" t="str">
        <f t="shared" si="6"/>
        <v>1900-01</v>
      </c>
      <c r="K664" s="11"/>
      <c r="L664" s="11"/>
      <c r="M664" s="36"/>
    </row>
    <row r="665" spans="7:13" ht="15.75" customHeight="1" x14ac:dyDescent="0.2">
      <c r="G665" s="34">
        <f>'Silver (Cleaned)'!G664</f>
        <v>45036.455764305203</v>
      </c>
      <c r="H665" s="27">
        <f>'Silver (Cleaned)'!Q664</f>
        <v>1407</v>
      </c>
      <c r="I665" s="11" t="str">
        <f t="shared" si="5"/>
        <v>2023-04</v>
      </c>
      <c r="J665" s="11" t="str">
        <f t="shared" si="6"/>
        <v>1900-01</v>
      </c>
      <c r="K665" s="11"/>
      <c r="L665" s="11"/>
      <c r="M665" s="36"/>
    </row>
    <row r="666" spans="7:13" ht="15.75" customHeight="1" x14ac:dyDescent="0.2">
      <c r="G666" s="34">
        <f>'Silver (Cleaned)'!G665</f>
        <v>45035.897576708434</v>
      </c>
      <c r="H666" s="27">
        <f>'Silver (Cleaned)'!Q665</f>
        <v>1476</v>
      </c>
      <c r="I666" s="11" t="str">
        <f t="shared" si="5"/>
        <v>2023-04</v>
      </c>
      <c r="J666" s="11" t="str">
        <f t="shared" si="6"/>
        <v>1900-01</v>
      </c>
      <c r="K666" s="11"/>
      <c r="L666" s="11"/>
      <c r="M666" s="36"/>
    </row>
    <row r="667" spans="7:13" ht="15.75" customHeight="1" x14ac:dyDescent="0.2">
      <c r="G667" s="34">
        <f>'Silver (Cleaned)'!G666</f>
        <v>45035.34722733144</v>
      </c>
      <c r="H667" s="27">
        <f>'Silver (Cleaned)'!Q666</f>
        <v>1438</v>
      </c>
      <c r="I667" s="11" t="str">
        <f t="shared" si="5"/>
        <v>2023-04</v>
      </c>
      <c r="J667" s="11" t="str">
        <f t="shared" si="6"/>
        <v>1900-01</v>
      </c>
      <c r="K667" s="11"/>
      <c r="L667" s="11"/>
      <c r="M667" s="36"/>
    </row>
    <row r="668" spans="7:13" ht="15.75" customHeight="1" x14ac:dyDescent="0.2">
      <c r="G668" s="34">
        <f>'Silver (Cleaned)'!G667</f>
        <v>45034.754326531976</v>
      </c>
      <c r="H668" s="27">
        <f>'Silver (Cleaned)'!Q667</f>
        <v>1217</v>
      </c>
      <c r="I668" s="11" t="str">
        <f t="shared" si="5"/>
        <v>2023-04</v>
      </c>
      <c r="J668" s="11" t="str">
        <f t="shared" si="6"/>
        <v>1900-01</v>
      </c>
      <c r="K668" s="11"/>
      <c r="L668" s="11"/>
      <c r="M668" s="36"/>
    </row>
    <row r="669" spans="7:13" ht="15.75" customHeight="1" x14ac:dyDescent="0.2">
      <c r="G669" s="34">
        <f>'Silver (Cleaned)'!G668</f>
        <v>45034.204991244827</v>
      </c>
      <c r="H669" s="27">
        <f>'Silver (Cleaned)'!Q668</f>
        <v>1382</v>
      </c>
      <c r="I669" s="11" t="str">
        <f t="shared" si="5"/>
        <v>2023-04</v>
      </c>
      <c r="J669" s="11" t="str">
        <f t="shared" si="6"/>
        <v>1900-01</v>
      </c>
      <c r="K669" s="11"/>
      <c r="L669" s="11"/>
      <c r="M669" s="36"/>
    </row>
    <row r="670" spans="7:13" ht="15.75" customHeight="1" x14ac:dyDescent="0.2">
      <c r="G670" s="34">
        <f>'Silver (Cleaned)'!G669</f>
        <v>45033.657315908589</v>
      </c>
      <c r="H670" s="27">
        <f>'Silver (Cleaned)'!Q669</f>
        <v>1510</v>
      </c>
      <c r="I670" s="11" t="str">
        <f t="shared" si="5"/>
        <v>2023-04</v>
      </c>
      <c r="J670" s="11" t="str">
        <f t="shared" si="6"/>
        <v>1900-01</v>
      </c>
      <c r="K670" s="11"/>
      <c r="L670" s="11"/>
      <c r="M670" s="36"/>
    </row>
    <row r="671" spans="7:13" ht="15.75" customHeight="1" x14ac:dyDescent="0.2">
      <c r="G671" s="34">
        <f>'Silver (Cleaned)'!G670</f>
        <v>45033.047326386404</v>
      </c>
      <c r="H671" s="27">
        <f>'Silver (Cleaned)'!Q670</f>
        <v>1351</v>
      </c>
      <c r="I671" s="11" t="str">
        <f t="shared" si="5"/>
        <v>2023-04</v>
      </c>
      <c r="J671" s="11" t="str">
        <f t="shared" si="6"/>
        <v>1900-01</v>
      </c>
      <c r="K671" s="11"/>
      <c r="L671" s="11"/>
      <c r="M671" s="36"/>
    </row>
    <row r="672" spans="7:13" ht="15.75" customHeight="1" x14ac:dyDescent="0.2">
      <c r="G672" s="34">
        <f>'Silver (Cleaned)'!G671</f>
        <v>45030.784750043487</v>
      </c>
      <c r="H672" s="27">
        <f>'Silver (Cleaned)'!Q671</f>
        <v>1341</v>
      </c>
      <c r="I672" s="11" t="str">
        <f t="shared" si="5"/>
        <v>2023-04</v>
      </c>
      <c r="J672" s="11" t="str">
        <f t="shared" si="6"/>
        <v>1900-01</v>
      </c>
      <c r="K672" s="11"/>
      <c r="L672" s="11"/>
      <c r="M672" s="36"/>
    </row>
    <row r="673" spans="7:13" ht="15.75" customHeight="1" x14ac:dyDescent="0.2">
      <c r="G673" s="34">
        <f>'Silver (Cleaned)'!G672</f>
        <v>45030.204128866462</v>
      </c>
      <c r="H673" s="27">
        <f>'Silver (Cleaned)'!Q672</f>
        <v>1438</v>
      </c>
      <c r="I673" s="11" t="str">
        <f t="shared" si="5"/>
        <v>2023-04</v>
      </c>
      <c r="J673" s="11" t="str">
        <f t="shared" si="6"/>
        <v>1900-01</v>
      </c>
      <c r="K673" s="11"/>
      <c r="L673" s="11"/>
      <c r="M673" s="36"/>
    </row>
    <row r="674" spans="7:13" ht="15.75" customHeight="1" x14ac:dyDescent="0.2">
      <c r="G674" s="34">
        <f>'Silver (Cleaned)'!G673</f>
        <v>45029.666537192374</v>
      </c>
      <c r="H674" s="27">
        <f>'Silver (Cleaned)'!Q673</f>
        <v>1478</v>
      </c>
      <c r="I674" s="11" t="str">
        <f t="shared" si="5"/>
        <v>2023-04</v>
      </c>
      <c r="J674" s="11" t="str">
        <f t="shared" si="6"/>
        <v>1900-01</v>
      </c>
      <c r="K674" s="11"/>
      <c r="L674" s="11"/>
      <c r="M674" s="36"/>
    </row>
    <row r="675" spans="7:13" ht="15.75" customHeight="1" x14ac:dyDescent="0.2">
      <c r="G675" s="34">
        <f>'Silver (Cleaned)'!G674</f>
        <v>45029.118404743414</v>
      </c>
      <c r="H675" s="27">
        <f>'Silver (Cleaned)'!Q674</f>
        <v>1383</v>
      </c>
      <c r="I675" s="11" t="str">
        <f t="shared" si="5"/>
        <v>2023-04</v>
      </c>
      <c r="J675" s="11" t="str">
        <f t="shared" si="6"/>
        <v>1900-01</v>
      </c>
      <c r="K675" s="11"/>
      <c r="L675" s="11"/>
      <c r="M675" s="36"/>
    </row>
    <row r="676" spans="7:13" ht="15.75" customHeight="1" x14ac:dyDescent="0.2">
      <c r="G676" s="34">
        <f>'Silver (Cleaned)'!G675</f>
        <v>45028.533165809538</v>
      </c>
      <c r="H676" s="27">
        <f>'Silver (Cleaned)'!Q675</f>
        <v>1483</v>
      </c>
      <c r="I676" s="11" t="str">
        <f t="shared" si="5"/>
        <v>2023-04</v>
      </c>
      <c r="J676" s="11" t="str">
        <f t="shared" si="6"/>
        <v>1900-01</v>
      </c>
      <c r="K676" s="11"/>
      <c r="L676" s="11"/>
      <c r="M676" s="36"/>
    </row>
    <row r="677" spans="7:13" ht="15.75" customHeight="1" x14ac:dyDescent="0.2">
      <c r="G677" s="34">
        <f>'Silver (Cleaned)'!G676</f>
        <v>45028.003282362901</v>
      </c>
      <c r="H677" s="27">
        <f>'Silver (Cleaned)'!Q676</f>
        <v>1525</v>
      </c>
      <c r="I677" s="11" t="str">
        <f t="shared" si="5"/>
        <v>2023-04</v>
      </c>
      <c r="J677" s="11" t="str">
        <f t="shared" si="6"/>
        <v>1900-01</v>
      </c>
      <c r="K677" s="11"/>
      <c r="L677" s="11"/>
      <c r="M677" s="36"/>
    </row>
    <row r="678" spans="7:13" ht="15.75" customHeight="1" x14ac:dyDescent="0.2">
      <c r="G678" s="34">
        <f>'Silver (Cleaned)'!G677</f>
        <v>45027.424862233842</v>
      </c>
      <c r="H678" s="27">
        <f>'Silver (Cleaned)'!Q677</f>
        <v>1429</v>
      </c>
      <c r="I678" s="11" t="str">
        <f t="shared" si="5"/>
        <v>2023-04</v>
      </c>
      <c r="J678" s="11" t="str">
        <f t="shared" si="6"/>
        <v>1900-01</v>
      </c>
      <c r="K678" s="11"/>
      <c r="L678" s="11"/>
      <c r="M678" s="36"/>
    </row>
    <row r="679" spans="7:13" ht="15.75" customHeight="1" x14ac:dyDescent="0.2">
      <c r="G679" s="34">
        <f>'Silver (Cleaned)'!G678</f>
        <v>45026.836893143052</v>
      </c>
      <c r="H679" s="27">
        <f>'Silver (Cleaned)'!Q678</f>
        <v>1393</v>
      </c>
      <c r="I679" s="11" t="str">
        <f t="shared" si="5"/>
        <v>2023-04</v>
      </c>
      <c r="J679" s="11" t="str">
        <f t="shared" si="6"/>
        <v>1900-01</v>
      </c>
      <c r="K679" s="11"/>
      <c r="L679" s="11"/>
      <c r="M679" s="36"/>
    </row>
    <row r="680" spans="7:13" ht="15.75" customHeight="1" x14ac:dyDescent="0.2">
      <c r="G680" s="34">
        <f>'Silver (Cleaned)'!G679</f>
        <v>45026.23479019363</v>
      </c>
      <c r="H680" s="27">
        <f>'Silver (Cleaned)'!Q679</f>
        <v>1387</v>
      </c>
      <c r="I680" s="11" t="str">
        <f t="shared" si="5"/>
        <v>2023-04</v>
      </c>
      <c r="J680" s="11" t="str">
        <f t="shared" si="6"/>
        <v>1900-01</v>
      </c>
      <c r="K680" s="11"/>
      <c r="L680" s="11"/>
      <c r="M680" s="36"/>
    </row>
    <row r="681" spans="7:13" ht="15.75" customHeight="1" x14ac:dyDescent="0.2">
      <c r="G681" s="34">
        <f>'Silver (Cleaned)'!G680</f>
        <v>45023.39837495987</v>
      </c>
      <c r="H681" s="27">
        <f>'Silver (Cleaned)'!Q680</f>
        <v>1432</v>
      </c>
      <c r="I681" s="11" t="str">
        <f t="shared" si="5"/>
        <v>2023-04</v>
      </c>
      <c r="J681" s="11" t="str">
        <f t="shared" si="6"/>
        <v>1900-01</v>
      </c>
      <c r="K681" s="11"/>
      <c r="L681" s="11"/>
      <c r="M681" s="36"/>
    </row>
    <row r="682" spans="7:13" ht="15.75" customHeight="1" x14ac:dyDescent="0.2">
      <c r="G682" s="34">
        <f>'Silver (Cleaned)'!G681</f>
        <v>45022.799965624952</v>
      </c>
      <c r="H682" s="27">
        <f>'Silver (Cleaned)'!Q681</f>
        <v>1429</v>
      </c>
      <c r="I682" s="11" t="str">
        <f t="shared" si="5"/>
        <v>2023-04</v>
      </c>
      <c r="J682" s="11" t="str">
        <f t="shared" si="6"/>
        <v>1900-01</v>
      </c>
      <c r="K682" s="11"/>
      <c r="L682" s="11"/>
      <c r="M682" s="36"/>
    </row>
    <row r="683" spans="7:13" ht="15.75" customHeight="1" x14ac:dyDescent="0.2">
      <c r="G683" s="34">
        <f>'Silver (Cleaned)'!G682</f>
        <v>45022.258511469154</v>
      </c>
      <c r="H683" s="27">
        <f>'Silver (Cleaned)'!Q682</f>
        <v>1438</v>
      </c>
      <c r="I683" s="11" t="str">
        <f t="shared" si="5"/>
        <v>2023-04</v>
      </c>
      <c r="J683" s="11" t="str">
        <f t="shared" si="6"/>
        <v>1900-01</v>
      </c>
      <c r="K683" s="11"/>
      <c r="L683" s="11"/>
      <c r="M683" s="36"/>
    </row>
    <row r="684" spans="7:13" ht="15.75" customHeight="1" x14ac:dyDescent="0.2">
      <c r="G684" s="34">
        <f>'Silver (Cleaned)'!G683</f>
        <v>45021.66948043029</v>
      </c>
      <c r="H684" s="27">
        <f>'Silver (Cleaned)'!Q683</f>
        <v>1359</v>
      </c>
      <c r="I684" s="11" t="str">
        <f t="shared" si="5"/>
        <v>2023-04</v>
      </c>
      <c r="J684" s="11" t="str">
        <f t="shared" si="6"/>
        <v>1900-01</v>
      </c>
      <c r="K684" s="11"/>
      <c r="L684" s="11"/>
      <c r="M684" s="36"/>
    </row>
    <row r="685" spans="7:13" ht="15.75" customHeight="1" x14ac:dyDescent="0.2">
      <c r="G685" s="34">
        <f>'Silver (Cleaned)'!G684</f>
        <v>45021.092516915123</v>
      </c>
      <c r="H685" s="27">
        <f>'Silver (Cleaned)'!Q684</f>
        <v>1280</v>
      </c>
      <c r="I685" s="11" t="str">
        <f t="shared" si="5"/>
        <v>2023-04</v>
      </c>
      <c r="J685" s="11" t="str">
        <f t="shared" si="6"/>
        <v>1900-01</v>
      </c>
      <c r="K685" s="11"/>
      <c r="L685" s="11"/>
      <c r="M685" s="36"/>
    </row>
    <row r="686" spans="7:13" ht="15.75" customHeight="1" x14ac:dyDescent="0.2">
      <c r="G686" s="34">
        <f>'Silver (Cleaned)'!G685</f>
        <v>45020.512189282388</v>
      </c>
      <c r="H686" s="27">
        <f>'Silver (Cleaned)'!Q685</f>
        <v>1415</v>
      </c>
      <c r="I686" s="11" t="str">
        <f t="shared" si="5"/>
        <v>2023-04</v>
      </c>
      <c r="J686" s="11" t="str">
        <f t="shared" si="6"/>
        <v>1900-01</v>
      </c>
      <c r="K686" s="11"/>
      <c r="L686" s="11"/>
      <c r="M686" s="36"/>
    </row>
    <row r="687" spans="7:13" ht="15.75" customHeight="1" x14ac:dyDescent="0.2">
      <c r="G687" s="34">
        <f>'Silver (Cleaned)'!G686</f>
        <v>45019.951425630352</v>
      </c>
      <c r="H687" s="27">
        <f>'Silver (Cleaned)'!Q686</f>
        <v>1478</v>
      </c>
      <c r="I687" s="11" t="str">
        <f t="shared" si="5"/>
        <v>2023-04</v>
      </c>
      <c r="J687" s="11" t="str">
        <f t="shared" si="6"/>
        <v>1900-01</v>
      </c>
      <c r="K687" s="11"/>
      <c r="L687" s="11"/>
      <c r="M687" s="36"/>
    </row>
    <row r="688" spans="7:13" ht="15.75" customHeight="1" x14ac:dyDescent="0.2">
      <c r="G688" s="34">
        <f>'Silver (Cleaned)'!G687</f>
        <v>45019.388409024752</v>
      </c>
      <c r="H688" s="27">
        <f>'Silver (Cleaned)'!Q687</f>
        <v>1404</v>
      </c>
      <c r="I688" s="11" t="str">
        <f t="shared" si="5"/>
        <v>2023-04</v>
      </c>
      <c r="J688" s="11" t="str">
        <f t="shared" si="6"/>
        <v>1900-01</v>
      </c>
      <c r="K688" s="11"/>
      <c r="L688" s="11"/>
      <c r="M688" s="36"/>
    </row>
    <row r="689" spans="7:13" ht="15.75" customHeight="1" x14ac:dyDescent="0.2">
      <c r="G689" s="34">
        <f>'Silver (Cleaned)'!G688</f>
        <v>45016.441907152155</v>
      </c>
      <c r="H689" s="27">
        <f>'Silver (Cleaned)'!Q688</f>
        <v>1586</v>
      </c>
      <c r="I689" s="11" t="str">
        <f t="shared" si="5"/>
        <v>2023-03</v>
      </c>
      <c r="J689" s="11" t="str">
        <f t="shared" si="6"/>
        <v>1900-01</v>
      </c>
      <c r="K689" s="11"/>
      <c r="L689" s="11"/>
      <c r="M689" s="36"/>
    </row>
    <row r="690" spans="7:13" ht="15.75" customHeight="1" x14ac:dyDescent="0.2">
      <c r="G690" s="34">
        <f>'Silver (Cleaned)'!G689</f>
        <v>45015.860611517528</v>
      </c>
      <c r="H690" s="27">
        <f>'Silver (Cleaned)'!Q689</f>
        <v>1444</v>
      </c>
      <c r="I690" s="11" t="str">
        <f t="shared" si="5"/>
        <v>2023-03</v>
      </c>
      <c r="J690" s="11" t="str">
        <f t="shared" si="6"/>
        <v>1900-01</v>
      </c>
      <c r="K690" s="11"/>
      <c r="L690" s="11"/>
      <c r="M690" s="36"/>
    </row>
    <row r="691" spans="7:13" ht="15.75" customHeight="1" x14ac:dyDescent="0.2">
      <c r="G691" s="34">
        <f>'Silver (Cleaned)'!G690</f>
        <v>45015.329233084114</v>
      </c>
      <c r="H691" s="27">
        <f>'Silver (Cleaned)'!Q690</f>
        <v>1323</v>
      </c>
      <c r="I691" s="11" t="str">
        <f t="shared" si="5"/>
        <v>2023-03</v>
      </c>
      <c r="J691" s="11" t="str">
        <f t="shared" si="6"/>
        <v>1900-01</v>
      </c>
      <c r="K691" s="11"/>
      <c r="L691" s="11"/>
      <c r="M691" s="36"/>
    </row>
    <row r="692" spans="7:13" ht="15.75" customHeight="1" x14ac:dyDescent="0.2">
      <c r="G692" s="34">
        <f>'Silver (Cleaned)'!G691</f>
        <v>45014.740111079445</v>
      </c>
      <c r="H692" s="27">
        <f>'Silver (Cleaned)'!Q691</f>
        <v>1478</v>
      </c>
      <c r="I692" s="11" t="str">
        <f t="shared" si="5"/>
        <v>2023-03</v>
      </c>
      <c r="J692" s="11" t="str">
        <f t="shared" si="6"/>
        <v>1900-01</v>
      </c>
      <c r="K692" s="11"/>
      <c r="L692" s="11"/>
      <c r="M692" s="36"/>
    </row>
    <row r="693" spans="7:13" ht="15.75" customHeight="1" x14ac:dyDescent="0.2">
      <c r="G693" s="34">
        <f>'Silver (Cleaned)'!G692</f>
        <v>45014.182613446683</v>
      </c>
      <c r="H693" s="27">
        <f>'Silver (Cleaned)'!Q692</f>
        <v>1333</v>
      </c>
      <c r="I693" s="11" t="str">
        <f t="shared" si="5"/>
        <v>2023-03</v>
      </c>
      <c r="J693" s="11" t="str">
        <f t="shared" si="6"/>
        <v>1900-01</v>
      </c>
      <c r="K693" s="11"/>
      <c r="L693" s="11"/>
      <c r="M693" s="36"/>
    </row>
    <row r="694" spans="7:13" ht="15.75" customHeight="1" x14ac:dyDescent="0.2">
      <c r="G694" s="34">
        <f>'Silver (Cleaned)'!G693</f>
        <v>45013.580358370375</v>
      </c>
      <c r="H694" s="27">
        <f>'Silver (Cleaned)'!Q693</f>
        <v>1354</v>
      </c>
      <c r="I694" s="11" t="str">
        <f t="shared" si="5"/>
        <v>2023-03</v>
      </c>
      <c r="J694" s="11" t="str">
        <f t="shared" si="6"/>
        <v>1900-01</v>
      </c>
      <c r="K694" s="11"/>
      <c r="L694" s="11"/>
      <c r="M694" s="36"/>
    </row>
    <row r="695" spans="7:13" ht="15.75" customHeight="1" x14ac:dyDescent="0.2">
      <c r="G695" s="34">
        <f>'Silver (Cleaned)'!G694</f>
        <v>45013.045346539526</v>
      </c>
      <c r="H695" s="27">
        <f>'Silver (Cleaned)'!Q694</f>
        <v>1489</v>
      </c>
      <c r="I695" s="11" t="str">
        <f t="shared" si="5"/>
        <v>2023-03</v>
      </c>
      <c r="J695" s="11" t="str">
        <f t="shared" si="6"/>
        <v>1900-01</v>
      </c>
      <c r="K695" s="11"/>
      <c r="L695" s="11"/>
      <c r="M695" s="36"/>
    </row>
    <row r="696" spans="7:13" ht="15.75" customHeight="1" x14ac:dyDescent="0.2">
      <c r="G696" s="34">
        <f>'Silver (Cleaned)'!G695</f>
        <v>45012.514873850007</v>
      </c>
      <c r="H696" s="27">
        <f>'Silver (Cleaned)'!Q695</f>
        <v>1515</v>
      </c>
      <c r="I696" s="11" t="str">
        <f t="shared" si="5"/>
        <v>2023-03</v>
      </c>
      <c r="J696" s="11" t="str">
        <f t="shared" si="6"/>
        <v>1900-01</v>
      </c>
      <c r="K696" s="11"/>
      <c r="L696" s="11"/>
      <c r="M696" s="36"/>
    </row>
    <row r="697" spans="7:13" ht="15.75" customHeight="1" x14ac:dyDescent="0.2">
      <c r="G697" s="34">
        <f>'Silver (Cleaned)'!G696</f>
        <v>45009.696605737088</v>
      </c>
      <c r="H697" s="27">
        <f>'Silver (Cleaned)'!Q696</f>
        <v>1515</v>
      </c>
      <c r="I697" s="11" t="str">
        <f t="shared" si="5"/>
        <v>2023-03</v>
      </c>
      <c r="J697" s="11" t="str">
        <f t="shared" si="6"/>
        <v>1900-01</v>
      </c>
      <c r="K697" s="11"/>
      <c r="L697" s="11"/>
      <c r="M697" s="36"/>
    </row>
    <row r="698" spans="7:13" ht="15.75" customHeight="1" x14ac:dyDescent="0.2">
      <c r="G698" s="34">
        <f>'Silver (Cleaned)'!G697</f>
        <v>45009.150908921962</v>
      </c>
      <c r="H698" s="27">
        <f>'Silver (Cleaned)'!Q697</f>
        <v>1309</v>
      </c>
      <c r="I698" s="11" t="str">
        <f t="shared" si="5"/>
        <v>2023-03</v>
      </c>
      <c r="J698" s="11" t="str">
        <f t="shared" si="6"/>
        <v>1900-01</v>
      </c>
      <c r="K698" s="11"/>
      <c r="L698" s="11"/>
      <c r="M698" s="36"/>
    </row>
    <row r="699" spans="7:13" ht="15.75" customHeight="1" x14ac:dyDescent="0.2">
      <c r="G699" s="34">
        <f>'Silver (Cleaned)'!G698</f>
        <v>45008.607025491256</v>
      </c>
      <c r="H699" s="27">
        <f>'Silver (Cleaned)'!Q698</f>
        <v>1395</v>
      </c>
      <c r="I699" s="11" t="str">
        <f t="shared" si="5"/>
        <v>2023-03</v>
      </c>
      <c r="J699" s="11" t="str">
        <f t="shared" si="6"/>
        <v>1900-01</v>
      </c>
      <c r="K699" s="11"/>
      <c r="L699" s="11"/>
      <c r="M699" s="36"/>
    </row>
    <row r="700" spans="7:13" ht="15.75" customHeight="1" x14ac:dyDescent="0.2">
      <c r="G700" s="34">
        <f>'Silver (Cleaned)'!G699</f>
        <v>45008.026496323408</v>
      </c>
      <c r="H700" s="27">
        <f>'Silver (Cleaned)'!Q699</f>
        <v>1613</v>
      </c>
      <c r="I700" s="11" t="str">
        <f t="shared" si="5"/>
        <v>2023-03</v>
      </c>
      <c r="J700" s="11" t="str">
        <f t="shared" si="6"/>
        <v>1900-01</v>
      </c>
      <c r="K700" s="11"/>
      <c r="L700" s="11"/>
      <c r="M700" s="36"/>
    </row>
    <row r="701" spans="7:13" ht="15.75" customHeight="1" x14ac:dyDescent="0.2">
      <c r="G701" s="34">
        <f>'Silver (Cleaned)'!G700</f>
        <v>45007.487580834422</v>
      </c>
      <c r="H701" s="27">
        <f>'Silver (Cleaned)'!Q700</f>
        <v>1655</v>
      </c>
      <c r="I701" s="11" t="str">
        <f t="shared" si="5"/>
        <v>2023-03</v>
      </c>
      <c r="J701" s="11" t="str">
        <f t="shared" si="6"/>
        <v>1900-01</v>
      </c>
      <c r="K701" s="11"/>
      <c r="L701" s="11"/>
      <c r="M701" s="36"/>
    </row>
    <row r="702" spans="7:13" ht="15.75" customHeight="1" x14ac:dyDescent="0.2">
      <c r="G702" s="34">
        <f>'Silver (Cleaned)'!G701</f>
        <v>45006.895432083329</v>
      </c>
      <c r="H702" s="27">
        <f>'Silver (Cleaned)'!Q701</f>
        <v>1583</v>
      </c>
      <c r="I702" s="11" t="str">
        <f t="shared" si="5"/>
        <v>2023-03</v>
      </c>
      <c r="J702" s="11" t="str">
        <f t="shared" si="6"/>
        <v>1900-01</v>
      </c>
      <c r="K702" s="11"/>
      <c r="L702" s="11"/>
      <c r="M702" s="36"/>
    </row>
    <row r="703" spans="7:13" ht="15.75" customHeight="1" x14ac:dyDescent="0.2">
      <c r="G703" s="34">
        <f>'Silver (Cleaned)'!G702</f>
        <v>45006.345754069742</v>
      </c>
      <c r="H703" s="27">
        <f>'Silver (Cleaned)'!Q702</f>
        <v>1470</v>
      </c>
      <c r="I703" s="11" t="str">
        <f t="shared" si="5"/>
        <v>2023-03</v>
      </c>
      <c r="J703" s="11" t="str">
        <f t="shared" si="6"/>
        <v>1900-01</v>
      </c>
      <c r="K703" s="11"/>
      <c r="L703" s="11"/>
      <c r="M703" s="36"/>
    </row>
    <row r="704" spans="7:13" ht="15.75" customHeight="1" x14ac:dyDescent="0.2">
      <c r="G704" s="34">
        <f>'Silver (Cleaned)'!G703</f>
        <v>45005.763589111579</v>
      </c>
      <c r="H704" s="27">
        <f>'Silver (Cleaned)'!Q703</f>
        <v>1612</v>
      </c>
      <c r="I704" s="11" t="str">
        <f t="shared" si="5"/>
        <v>2023-03</v>
      </c>
      <c r="J704" s="11" t="str">
        <f t="shared" si="6"/>
        <v>1900-01</v>
      </c>
      <c r="K704" s="11"/>
      <c r="L704" s="11"/>
      <c r="M704" s="36"/>
    </row>
    <row r="705" spans="7:13" ht="15.75" customHeight="1" x14ac:dyDescent="0.2">
      <c r="G705" s="34">
        <f>'Silver (Cleaned)'!G704</f>
        <v>45005.189856646495</v>
      </c>
      <c r="H705" s="27">
        <f>'Silver (Cleaned)'!Q704</f>
        <v>1589</v>
      </c>
      <c r="I705" s="11" t="str">
        <f t="shared" si="5"/>
        <v>2023-03</v>
      </c>
      <c r="J705" s="11" t="str">
        <f t="shared" si="6"/>
        <v>1900-01</v>
      </c>
      <c r="K705" s="11"/>
      <c r="L705" s="11"/>
      <c r="M705" s="36"/>
    </row>
    <row r="706" spans="7:13" ht="15.75" customHeight="1" x14ac:dyDescent="0.2">
      <c r="G706" s="34">
        <f>'Silver (Cleaned)'!G705</f>
        <v>45002.933235959237</v>
      </c>
      <c r="H706" s="27">
        <f>'Silver (Cleaned)'!Q705</f>
        <v>1335</v>
      </c>
      <c r="I706" s="11" t="str">
        <f t="shared" si="5"/>
        <v>2023-03</v>
      </c>
      <c r="J706" s="11" t="str">
        <f t="shared" si="6"/>
        <v>1900-01</v>
      </c>
      <c r="K706" s="11"/>
      <c r="L706" s="11"/>
      <c r="M706" s="36"/>
    </row>
    <row r="707" spans="7:13" ht="15.75" customHeight="1" x14ac:dyDescent="0.2">
      <c r="G707" s="34">
        <f>'Silver (Cleaned)'!G706</f>
        <v>45002.376914292494</v>
      </c>
      <c r="H707" s="27">
        <f>'Silver (Cleaned)'!Q706</f>
        <v>1634</v>
      </c>
      <c r="I707" s="11" t="str">
        <f t="shared" si="5"/>
        <v>2023-03</v>
      </c>
      <c r="J707" s="11" t="str">
        <f t="shared" si="6"/>
        <v>1900-01</v>
      </c>
      <c r="K707" s="11"/>
      <c r="L707" s="11"/>
      <c r="M707" s="36"/>
    </row>
    <row r="708" spans="7:13" ht="15.75" customHeight="1" x14ac:dyDescent="0.2">
      <c r="G708" s="34">
        <f>'Silver (Cleaned)'!G707</f>
        <v>45001.826718032695</v>
      </c>
      <c r="H708" s="27">
        <f>'Silver (Cleaned)'!Q707</f>
        <v>1688</v>
      </c>
      <c r="I708" s="11" t="str">
        <f t="shared" si="5"/>
        <v>2023-03</v>
      </c>
      <c r="J708" s="11" t="str">
        <f t="shared" si="6"/>
        <v>1900-01</v>
      </c>
      <c r="K708" s="11"/>
      <c r="L708" s="11"/>
      <c r="M708" s="36"/>
    </row>
    <row r="709" spans="7:13" ht="15.75" customHeight="1" x14ac:dyDescent="0.2">
      <c r="G709" s="34">
        <f>'Silver (Cleaned)'!G708</f>
        <v>45001.256684593471</v>
      </c>
      <c r="H709" s="27">
        <f>'Silver (Cleaned)'!Q708</f>
        <v>1640</v>
      </c>
      <c r="I709" s="11" t="str">
        <f t="shared" si="5"/>
        <v>2023-03</v>
      </c>
      <c r="J709" s="11" t="str">
        <f t="shared" si="6"/>
        <v>1900-01</v>
      </c>
      <c r="K709" s="11"/>
      <c r="L709" s="11"/>
      <c r="M709" s="36"/>
    </row>
    <row r="710" spans="7:13" ht="15.75" customHeight="1" x14ac:dyDescent="0.2">
      <c r="G710" s="34">
        <f>'Silver (Cleaned)'!G709</f>
        <v>45000.648675992947</v>
      </c>
      <c r="H710" s="27">
        <f>'Silver (Cleaned)'!Q709</f>
        <v>1701</v>
      </c>
      <c r="I710" s="11" t="str">
        <f t="shared" si="5"/>
        <v>2023-03</v>
      </c>
      <c r="J710" s="11" t="str">
        <f t="shared" si="6"/>
        <v>1900-01</v>
      </c>
      <c r="K710" s="11"/>
      <c r="L710" s="11"/>
      <c r="M710" s="36"/>
    </row>
    <row r="711" spans="7:13" ht="15.75" customHeight="1" x14ac:dyDescent="0.2">
      <c r="G711" s="34">
        <f>'Silver (Cleaned)'!G710</f>
        <v>45000.100901984602</v>
      </c>
      <c r="H711" s="27">
        <f>'Silver (Cleaned)'!Q710</f>
        <v>1599</v>
      </c>
      <c r="I711" s="11" t="str">
        <f t="shared" si="5"/>
        <v>2023-03</v>
      </c>
      <c r="J711" s="11" t="str">
        <f t="shared" si="6"/>
        <v>1900-01</v>
      </c>
      <c r="K711" s="11"/>
      <c r="L711" s="11"/>
      <c r="M711" s="36"/>
    </row>
    <row r="712" spans="7:13" ht="15.75" customHeight="1" x14ac:dyDescent="0.2">
      <c r="G712" s="34">
        <f>'Silver (Cleaned)'!G711</f>
        <v>44999.519247175274</v>
      </c>
      <c r="H712" s="27">
        <f>'Silver (Cleaned)'!Q711</f>
        <v>1488</v>
      </c>
      <c r="I712" s="11" t="str">
        <f t="shared" si="5"/>
        <v>2023-03</v>
      </c>
      <c r="J712" s="11" t="str">
        <f t="shared" si="6"/>
        <v>1900-01</v>
      </c>
      <c r="K712" s="11"/>
      <c r="L712" s="11"/>
      <c r="M712" s="36"/>
    </row>
    <row r="713" spans="7:13" ht="15.75" customHeight="1" x14ac:dyDescent="0.2">
      <c r="G713" s="34">
        <f>'Silver (Cleaned)'!G712</f>
        <v>44998.936517973474</v>
      </c>
      <c r="H713" s="27">
        <f>'Silver (Cleaned)'!Q712</f>
        <v>1520</v>
      </c>
      <c r="I713" s="11" t="str">
        <f t="shared" si="5"/>
        <v>2023-03</v>
      </c>
      <c r="J713" s="11" t="str">
        <f t="shared" si="6"/>
        <v>1900-01</v>
      </c>
      <c r="K713" s="11"/>
      <c r="L713" s="11"/>
      <c r="M713" s="36"/>
    </row>
    <row r="714" spans="7:13" ht="15.75" customHeight="1" x14ac:dyDescent="0.2">
      <c r="G714" s="34">
        <f>'Silver (Cleaned)'!G713</f>
        <v>44998.348490188837</v>
      </c>
      <c r="H714" s="27">
        <f>'Silver (Cleaned)'!Q713</f>
        <v>1655</v>
      </c>
      <c r="I714" s="11" t="str">
        <f t="shared" si="5"/>
        <v>2023-03</v>
      </c>
      <c r="J714" s="11" t="str">
        <f t="shared" si="6"/>
        <v>1900-01</v>
      </c>
      <c r="K714" s="11"/>
      <c r="L714" s="11"/>
      <c r="M714" s="36"/>
    </row>
    <row r="715" spans="7:13" ht="15.75" customHeight="1" x14ac:dyDescent="0.2">
      <c r="G715" s="34">
        <f>'Silver (Cleaned)'!G714</f>
        <v>44995.529045619012</v>
      </c>
      <c r="H715" s="27">
        <f>'Silver (Cleaned)'!Q714</f>
        <v>1605</v>
      </c>
      <c r="I715" s="11" t="str">
        <f t="shared" si="5"/>
        <v>2023-03</v>
      </c>
      <c r="J715" s="11" t="str">
        <f t="shared" si="6"/>
        <v>1900-01</v>
      </c>
      <c r="K715" s="11"/>
      <c r="L715" s="11"/>
      <c r="M715" s="36"/>
    </row>
    <row r="716" spans="7:13" ht="15.75" customHeight="1" x14ac:dyDescent="0.2">
      <c r="G716" s="34">
        <f>'Silver (Cleaned)'!G715</f>
        <v>44994.980679480715</v>
      </c>
      <c r="H716" s="27">
        <f>'Silver (Cleaned)'!Q715</f>
        <v>1526</v>
      </c>
      <c r="I716" s="11" t="str">
        <f t="shared" si="5"/>
        <v>2023-03</v>
      </c>
      <c r="J716" s="11" t="str">
        <f t="shared" si="6"/>
        <v>1900-01</v>
      </c>
      <c r="K716" s="11"/>
      <c r="L716" s="11"/>
      <c r="M716" s="36"/>
    </row>
    <row r="717" spans="7:13" ht="15.75" customHeight="1" x14ac:dyDescent="0.2">
      <c r="G717" s="34">
        <f>'Silver (Cleaned)'!G716</f>
        <v>44994.376361637289</v>
      </c>
      <c r="H717" s="27">
        <f>'Silver (Cleaned)'!Q716</f>
        <v>1660</v>
      </c>
      <c r="I717" s="11" t="str">
        <f t="shared" si="5"/>
        <v>2023-03</v>
      </c>
      <c r="J717" s="11" t="str">
        <f t="shared" si="6"/>
        <v>1900-01</v>
      </c>
      <c r="K717" s="11"/>
      <c r="L717" s="11"/>
      <c r="M717" s="36"/>
    </row>
    <row r="718" spans="7:13" ht="15.75" customHeight="1" x14ac:dyDescent="0.2">
      <c r="G718" s="34">
        <f>'Silver (Cleaned)'!G717</f>
        <v>44993.789152044861</v>
      </c>
      <c r="H718" s="27">
        <f>'Silver (Cleaned)'!Q717</f>
        <v>1816</v>
      </c>
      <c r="I718" s="11" t="str">
        <f t="shared" si="5"/>
        <v>2023-03</v>
      </c>
      <c r="J718" s="11" t="str">
        <f t="shared" si="6"/>
        <v>1900-01</v>
      </c>
      <c r="K718" s="11"/>
      <c r="L718" s="11"/>
      <c r="M718" s="36"/>
    </row>
    <row r="719" spans="7:13" ht="15.75" customHeight="1" x14ac:dyDescent="0.2">
      <c r="G719" s="34">
        <f>'Silver (Cleaned)'!G718</f>
        <v>44993.229047179935</v>
      </c>
      <c r="H719" s="27">
        <f>'Silver (Cleaned)'!Q718</f>
        <v>1710</v>
      </c>
      <c r="I719" s="11" t="str">
        <f t="shared" si="5"/>
        <v>2023-03</v>
      </c>
      <c r="J719" s="11" t="str">
        <f t="shared" si="6"/>
        <v>1900-01</v>
      </c>
      <c r="K719" s="11"/>
      <c r="L719" s="11"/>
      <c r="M719" s="36"/>
    </row>
    <row r="720" spans="7:13" ht="15.75" customHeight="1" x14ac:dyDescent="0.2">
      <c r="G720" s="34">
        <f>'Silver (Cleaned)'!G719</f>
        <v>44992.665663987187</v>
      </c>
      <c r="H720" s="27">
        <f>'Silver (Cleaned)'!Q719</f>
        <v>1785</v>
      </c>
      <c r="I720" s="11" t="str">
        <f t="shared" si="5"/>
        <v>2023-03</v>
      </c>
      <c r="J720" s="11" t="str">
        <f t="shared" si="6"/>
        <v>1900-01</v>
      </c>
      <c r="K720" s="11"/>
      <c r="L720" s="11"/>
      <c r="M720" s="36"/>
    </row>
    <row r="721" spans="7:13" ht="15.75" customHeight="1" x14ac:dyDescent="0.2">
      <c r="G721" s="34">
        <f>'Silver (Cleaned)'!G720</f>
        <v>44992.122810966619</v>
      </c>
      <c r="H721" s="27">
        <f>'Silver (Cleaned)'!Q720</f>
        <v>1515</v>
      </c>
      <c r="I721" s="11" t="str">
        <f t="shared" si="5"/>
        <v>2023-03</v>
      </c>
      <c r="J721" s="11" t="str">
        <f t="shared" si="6"/>
        <v>1900-01</v>
      </c>
      <c r="K721" s="11"/>
      <c r="L721" s="11"/>
      <c r="M721" s="36"/>
    </row>
    <row r="722" spans="7:13" ht="15.75" customHeight="1" x14ac:dyDescent="0.2">
      <c r="G722" s="34">
        <f>'Silver (Cleaned)'!G721</f>
        <v>44991.585699662523</v>
      </c>
      <c r="H722" s="27">
        <f>'Silver (Cleaned)'!Q721</f>
        <v>1870</v>
      </c>
      <c r="I722" s="11" t="str">
        <f t="shared" si="5"/>
        <v>2023-03</v>
      </c>
      <c r="J722" s="11" t="str">
        <f t="shared" si="6"/>
        <v>1900-01</v>
      </c>
      <c r="K722" s="11"/>
      <c r="L722" s="11"/>
      <c r="M722" s="36"/>
    </row>
    <row r="723" spans="7:13" ht="15.75" customHeight="1" x14ac:dyDescent="0.2">
      <c r="G723" s="34">
        <f>'Silver (Cleaned)'!G722</f>
        <v>44988.689955452915</v>
      </c>
      <c r="H723" s="27">
        <f>'Silver (Cleaned)'!Q722</f>
        <v>1609</v>
      </c>
      <c r="I723" s="11" t="str">
        <f t="shared" si="5"/>
        <v>2023-03</v>
      </c>
      <c r="J723" s="11" t="str">
        <f t="shared" si="6"/>
        <v>1900-01</v>
      </c>
      <c r="K723" s="11"/>
      <c r="L723" s="11"/>
      <c r="M723" s="36"/>
    </row>
    <row r="724" spans="7:13" ht="15.75" customHeight="1" x14ac:dyDescent="0.2">
      <c r="G724" s="34">
        <f>'Silver (Cleaned)'!G723</f>
        <v>44988.101037374894</v>
      </c>
      <c r="H724" s="27">
        <f>'Silver (Cleaned)'!Q723</f>
        <v>1604</v>
      </c>
      <c r="I724" s="11" t="str">
        <f t="shared" si="5"/>
        <v>2023-03</v>
      </c>
      <c r="J724" s="11" t="str">
        <f t="shared" si="6"/>
        <v>1900-01</v>
      </c>
      <c r="K724" s="11"/>
      <c r="L724" s="11"/>
      <c r="M724" s="36"/>
    </row>
    <row r="725" spans="7:13" ht="15.75" customHeight="1" x14ac:dyDescent="0.2">
      <c r="G725" s="34">
        <f>'Silver (Cleaned)'!G724</f>
        <v>44987.536887312373</v>
      </c>
      <c r="H725" s="27">
        <f>'Silver (Cleaned)'!Q724</f>
        <v>1540</v>
      </c>
      <c r="I725" s="11" t="str">
        <f t="shared" si="5"/>
        <v>2023-03</v>
      </c>
      <c r="J725" s="11" t="str">
        <f t="shared" si="6"/>
        <v>1900-01</v>
      </c>
      <c r="K725" s="11"/>
      <c r="L725" s="11"/>
      <c r="M725" s="36"/>
    </row>
    <row r="726" spans="7:13" ht="15.75" customHeight="1" x14ac:dyDescent="0.2">
      <c r="G726" s="34">
        <f>'Silver (Cleaned)'!G725</f>
        <v>44986.93090667831</v>
      </c>
      <c r="H726" s="27">
        <f>'Silver (Cleaned)'!Q725</f>
        <v>1919</v>
      </c>
      <c r="I726" s="11" t="str">
        <f t="shared" si="5"/>
        <v>2023-03</v>
      </c>
      <c r="J726" s="11" t="str">
        <f t="shared" si="6"/>
        <v>1900-01</v>
      </c>
      <c r="K726" s="11"/>
      <c r="L726" s="11"/>
      <c r="M726" s="36"/>
    </row>
    <row r="727" spans="7:13" ht="15.75" customHeight="1" x14ac:dyDescent="0.2">
      <c r="G727" s="34">
        <f>'Silver (Cleaned)'!G726</f>
        <v>44986.322323739711</v>
      </c>
      <c r="H727" s="27">
        <f>'Silver (Cleaned)'!Q726</f>
        <v>1639</v>
      </c>
      <c r="I727" s="11" t="str">
        <f t="shared" si="5"/>
        <v>2023-03</v>
      </c>
      <c r="J727" s="11" t="str">
        <f t="shared" si="6"/>
        <v>1900-01</v>
      </c>
      <c r="K727" s="11"/>
      <c r="L727" s="11"/>
      <c r="M727" s="36"/>
    </row>
    <row r="728" spans="7:13" ht="15.75" customHeight="1" x14ac:dyDescent="0.2">
      <c r="G728" s="34">
        <f>'Silver (Cleaned)'!G727</f>
        <v>44985.75939060581</v>
      </c>
      <c r="H728" s="27">
        <f>'Silver (Cleaned)'!Q727</f>
        <v>1956</v>
      </c>
      <c r="I728" s="11" t="str">
        <f t="shared" si="5"/>
        <v>2023-02</v>
      </c>
      <c r="J728" s="11" t="str">
        <f t="shared" si="6"/>
        <v>1900-01</v>
      </c>
      <c r="K728" s="11"/>
      <c r="L728" s="11"/>
      <c r="M728" s="36"/>
    </row>
    <row r="729" spans="7:13" ht="15.75" customHeight="1" x14ac:dyDescent="0.2">
      <c r="G729" s="34">
        <f>'Silver (Cleaned)'!G728</f>
        <v>44985.179751416639</v>
      </c>
      <c r="H729" s="27">
        <f>'Silver (Cleaned)'!Q728</f>
        <v>1729</v>
      </c>
      <c r="I729" s="11" t="str">
        <f t="shared" si="5"/>
        <v>2023-02</v>
      </c>
      <c r="J729" s="11" t="str">
        <f t="shared" si="6"/>
        <v>1900-01</v>
      </c>
      <c r="K729" s="11"/>
      <c r="L729" s="11"/>
      <c r="M729" s="36"/>
    </row>
    <row r="730" spans="7:13" ht="15.75" customHeight="1" x14ac:dyDescent="0.2">
      <c r="G730" s="34">
        <f>'Silver (Cleaned)'!G729</f>
        <v>44984.610558485801</v>
      </c>
      <c r="H730" s="27">
        <f>'Silver (Cleaned)'!Q729</f>
        <v>1868</v>
      </c>
      <c r="I730" s="11" t="str">
        <f t="shared" si="5"/>
        <v>2023-02</v>
      </c>
      <c r="J730" s="11" t="str">
        <f t="shared" si="6"/>
        <v>1900-01</v>
      </c>
      <c r="K730" s="11"/>
      <c r="L730" s="11"/>
      <c r="M730" s="36"/>
    </row>
    <row r="731" spans="7:13" ht="15.75" customHeight="1" x14ac:dyDescent="0.2">
      <c r="G731" s="34">
        <f>'Silver (Cleaned)'!G730</f>
        <v>44984.010760738107</v>
      </c>
      <c r="H731" s="27">
        <f>'Silver (Cleaned)'!Q730</f>
        <v>1690</v>
      </c>
      <c r="I731" s="11" t="str">
        <f t="shared" si="5"/>
        <v>2023-02</v>
      </c>
      <c r="J731" s="11" t="str">
        <f t="shared" si="6"/>
        <v>1900-01</v>
      </c>
      <c r="K731" s="11"/>
      <c r="L731" s="11"/>
      <c r="M731" s="36"/>
    </row>
    <row r="732" spans="7:13" ht="15.75" customHeight="1" x14ac:dyDescent="0.2">
      <c r="G732" s="34">
        <f>'Silver (Cleaned)'!G731</f>
        <v>44981.676107846404</v>
      </c>
      <c r="H732" s="27">
        <f>'Silver (Cleaned)'!Q731</f>
        <v>1829</v>
      </c>
      <c r="I732" s="11" t="str">
        <f t="shared" si="5"/>
        <v>2023-02</v>
      </c>
      <c r="J732" s="11" t="str">
        <f t="shared" si="6"/>
        <v>1900-01</v>
      </c>
      <c r="K732" s="11"/>
      <c r="L732" s="11"/>
      <c r="M732" s="36"/>
    </row>
    <row r="733" spans="7:13" ht="15.75" customHeight="1" x14ac:dyDescent="0.2">
      <c r="G733" s="34">
        <f>'Silver (Cleaned)'!G732</f>
        <v>44981.064653934052</v>
      </c>
      <c r="H733" s="27">
        <f>'Silver (Cleaned)'!Q732</f>
        <v>2008</v>
      </c>
      <c r="I733" s="11" t="str">
        <f t="shared" si="5"/>
        <v>2023-02</v>
      </c>
      <c r="J733" s="11" t="str">
        <f t="shared" si="6"/>
        <v>1900-01</v>
      </c>
      <c r="K733" s="11"/>
      <c r="L733" s="11"/>
      <c r="M733" s="36"/>
    </row>
    <row r="734" spans="7:13" ht="15.75" customHeight="1" x14ac:dyDescent="0.2">
      <c r="G734" s="34">
        <f>'Silver (Cleaned)'!G733</f>
        <v>44980.486706880765</v>
      </c>
      <c r="H734" s="27">
        <f>'Silver (Cleaned)'!Q733</f>
        <v>1772</v>
      </c>
      <c r="I734" s="11" t="str">
        <f t="shared" si="5"/>
        <v>2023-02</v>
      </c>
      <c r="J734" s="11" t="str">
        <f t="shared" si="6"/>
        <v>1900-01</v>
      </c>
      <c r="K734" s="11"/>
      <c r="L734" s="11"/>
      <c r="M734" s="36"/>
    </row>
    <row r="735" spans="7:13" ht="15.75" customHeight="1" x14ac:dyDescent="0.2">
      <c r="G735" s="34">
        <f>'Silver (Cleaned)'!G734</f>
        <v>44979.947017759849</v>
      </c>
      <c r="H735" s="27">
        <f>'Silver (Cleaned)'!Q734</f>
        <v>2011</v>
      </c>
      <c r="I735" s="11" t="str">
        <f t="shared" si="5"/>
        <v>2023-02</v>
      </c>
      <c r="J735" s="11" t="str">
        <f t="shared" si="6"/>
        <v>1900-01</v>
      </c>
      <c r="K735" s="11"/>
      <c r="L735" s="11"/>
      <c r="M735" s="36"/>
    </row>
    <row r="736" spans="7:13" ht="15.75" customHeight="1" x14ac:dyDescent="0.2">
      <c r="G736" s="34">
        <f>'Silver (Cleaned)'!G735</f>
        <v>44979.342579211829</v>
      </c>
      <c r="H736" s="27">
        <f>'Silver (Cleaned)'!Q735</f>
        <v>1720</v>
      </c>
      <c r="I736" s="11" t="str">
        <f t="shared" si="5"/>
        <v>2023-02</v>
      </c>
      <c r="J736" s="11" t="str">
        <f t="shared" si="6"/>
        <v>1900-01</v>
      </c>
      <c r="K736" s="11"/>
      <c r="L736" s="11"/>
      <c r="M736" s="36"/>
    </row>
    <row r="737" spans="7:13" ht="15.75" customHeight="1" x14ac:dyDescent="0.2">
      <c r="G737" s="34">
        <f>'Silver (Cleaned)'!G736</f>
        <v>44978.773346564776</v>
      </c>
      <c r="H737" s="27">
        <f>'Silver (Cleaned)'!Q736</f>
        <v>1806</v>
      </c>
      <c r="I737" s="11" t="str">
        <f t="shared" si="5"/>
        <v>2023-02</v>
      </c>
      <c r="J737" s="11" t="str">
        <f t="shared" si="6"/>
        <v>1900-01</v>
      </c>
      <c r="K737" s="11"/>
      <c r="L737" s="11"/>
      <c r="M737" s="36"/>
    </row>
    <row r="738" spans="7:13" ht="15.75" customHeight="1" x14ac:dyDescent="0.2">
      <c r="G738" s="34">
        <f>'Silver (Cleaned)'!G737</f>
        <v>44978.160548740314</v>
      </c>
      <c r="H738" s="27">
        <f>'Silver (Cleaned)'!Q737</f>
        <v>1996</v>
      </c>
      <c r="I738" s="11" t="str">
        <f t="shared" si="5"/>
        <v>2023-02</v>
      </c>
      <c r="J738" s="11" t="str">
        <f t="shared" si="6"/>
        <v>1900-01</v>
      </c>
      <c r="K738" s="11"/>
      <c r="L738" s="11"/>
      <c r="M738" s="36"/>
    </row>
    <row r="739" spans="7:13" ht="15.75" customHeight="1" x14ac:dyDescent="0.2">
      <c r="G739" s="34">
        <f>'Silver (Cleaned)'!G738</f>
        <v>44977.558003699778</v>
      </c>
      <c r="H739" s="27">
        <f>'Silver (Cleaned)'!Q738</f>
        <v>1962</v>
      </c>
      <c r="I739" s="11" t="str">
        <f t="shared" si="5"/>
        <v>2023-02</v>
      </c>
      <c r="J739" s="11" t="str">
        <f t="shared" si="6"/>
        <v>1900-01</v>
      </c>
      <c r="K739" s="11"/>
      <c r="L739" s="11"/>
      <c r="M739" s="36"/>
    </row>
    <row r="740" spans="7:13" ht="15.75" customHeight="1" x14ac:dyDescent="0.2">
      <c r="G740" s="34">
        <f>'Silver (Cleaned)'!G739</f>
        <v>44977.02375422293</v>
      </c>
      <c r="H740" s="27">
        <f>'Silver (Cleaned)'!Q739</f>
        <v>1934</v>
      </c>
      <c r="I740" s="11" t="str">
        <f t="shared" si="5"/>
        <v>2023-02</v>
      </c>
      <c r="J740" s="11" t="str">
        <f t="shared" si="6"/>
        <v>1900-01</v>
      </c>
      <c r="K740" s="11"/>
      <c r="L740" s="11"/>
      <c r="M740" s="36"/>
    </row>
    <row r="741" spans="7:13" ht="15.75" customHeight="1" x14ac:dyDescent="0.2">
      <c r="G741" s="34">
        <f>'Silver (Cleaned)'!G740</f>
        <v>44974.744505445728</v>
      </c>
      <c r="H741" s="27">
        <f>'Silver (Cleaned)'!Q740</f>
        <v>2011</v>
      </c>
      <c r="I741" s="11" t="str">
        <f t="shared" si="5"/>
        <v>2023-02</v>
      </c>
      <c r="J741" s="11" t="str">
        <f t="shared" si="6"/>
        <v>1900-01</v>
      </c>
      <c r="K741" s="11"/>
      <c r="L741" s="11"/>
      <c r="M741" s="36"/>
    </row>
    <row r="742" spans="7:13" ht="15.75" customHeight="1" x14ac:dyDescent="0.2">
      <c r="G742" s="34">
        <f>'Silver (Cleaned)'!G741</f>
        <v>44974.197019144143</v>
      </c>
      <c r="H742" s="27">
        <f>'Silver (Cleaned)'!Q741</f>
        <v>1966</v>
      </c>
      <c r="I742" s="11" t="str">
        <f t="shared" si="5"/>
        <v>2023-02</v>
      </c>
      <c r="J742" s="11" t="str">
        <f t="shared" si="6"/>
        <v>1900-01</v>
      </c>
      <c r="K742" s="11"/>
      <c r="L742" s="11"/>
      <c r="M742" s="36"/>
    </row>
    <row r="743" spans="7:13" ht="15.75" customHeight="1" x14ac:dyDescent="0.2">
      <c r="G743" s="34">
        <f>'Silver (Cleaned)'!G742</f>
        <v>44973.583147666017</v>
      </c>
      <c r="H743" s="27">
        <f>'Silver (Cleaned)'!Q742</f>
        <v>1799</v>
      </c>
      <c r="I743" s="11" t="str">
        <f t="shared" si="5"/>
        <v>2023-02</v>
      </c>
      <c r="J743" s="11" t="str">
        <f t="shared" si="6"/>
        <v>1900-01</v>
      </c>
      <c r="K743" s="11"/>
      <c r="L743" s="11"/>
      <c r="M743" s="36"/>
    </row>
    <row r="744" spans="7:13" ht="15.75" customHeight="1" x14ac:dyDescent="0.2">
      <c r="G744" s="34">
        <f>'Silver (Cleaned)'!G743</f>
        <v>44972.982654334912</v>
      </c>
      <c r="H744" s="27">
        <f>'Silver (Cleaned)'!Q743</f>
        <v>2171</v>
      </c>
      <c r="I744" s="11" t="str">
        <f t="shared" si="5"/>
        <v>2023-02</v>
      </c>
      <c r="J744" s="11" t="str">
        <f t="shared" si="6"/>
        <v>1900-01</v>
      </c>
      <c r="K744" s="11"/>
      <c r="L744" s="11"/>
      <c r="M744" s="36"/>
    </row>
    <row r="745" spans="7:13" ht="15.75" customHeight="1" x14ac:dyDescent="0.2">
      <c r="G745" s="34">
        <f>'Silver (Cleaned)'!G744</f>
        <v>44972.444956122992</v>
      </c>
      <c r="H745" s="27">
        <f>'Silver (Cleaned)'!Q744</f>
        <v>2022</v>
      </c>
      <c r="I745" s="11" t="str">
        <f t="shared" si="5"/>
        <v>2023-02</v>
      </c>
      <c r="J745" s="11" t="str">
        <f t="shared" si="6"/>
        <v>1900-01</v>
      </c>
      <c r="K745" s="11"/>
      <c r="L745" s="11"/>
      <c r="M745" s="36"/>
    </row>
    <row r="746" spans="7:13" ht="15.75" customHeight="1" x14ac:dyDescent="0.2">
      <c r="G746" s="34">
        <f>'Silver (Cleaned)'!G745</f>
        <v>44971.842846350461</v>
      </c>
      <c r="H746" s="27">
        <f>'Silver (Cleaned)'!Q745</f>
        <v>1869</v>
      </c>
      <c r="I746" s="11" t="str">
        <f t="shared" si="5"/>
        <v>2023-02</v>
      </c>
      <c r="J746" s="11" t="str">
        <f t="shared" si="6"/>
        <v>1900-01</v>
      </c>
      <c r="K746" s="11"/>
      <c r="L746" s="11"/>
      <c r="M746" s="36"/>
    </row>
    <row r="747" spans="7:13" ht="15.75" customHeight="1" x14ac:dyDescent="0.2">
      <c r="G747" s="34">
        <f>'Silver (Cleaned)'!G746</f>
        <v>44971.269667848217</v>
      </c>
      <c r="H747" s="27">
        <f>'Silver (Cleaned)'!Q746</f>
        <v>2222</v>
      </c>
      <c r="I747" s="11" t="str">
        <f t="shared" si="5"/>
        <v>2023-02</v>
      </c>
      <c r="J747" s="11" t="str">
        <f t="shared" si="6"/>
        <v>1900-01</v>
      </c>
      <c r="K747" s="11"/>
      <c r="L747" s="11"/>
      <c r="M747" s="36"/>
    </row>
    <row r="748" spans="7:13" ht="15.75" customHeight="1" x14ac:dyDescent="0.2">
      <c r="G748" s="34">
        <f>'Silver (Cleaned)'!G747</f>
        <v>44970.662227187153</v>
      </c>
      <c r="H748" s="27">
        <f>'Silver (Cleaned)'!Q747</f>
        <v>2293</v>
      </c>
      <c r="I748" s="11" t="str">
        <f t="shared" si="5"/>
        <v>2023-02</v>
      </c>
      <c r="J748" s="11" t="str">
        <f t="shared" si="6"/>
        <v>1900-01</v>
      </c>
      <c r="K748" s="11"/>
      <c r="L748" s="11"/>
      <c r="M748" s="36"/>
    </row>
    <row r="749" spans="7:13" ht="15.75" customHeight="1" x14ac:dyDescent="0.2">
      <c r="G749" s="34">
        <f>'Silver (Cleaned)'!G748</f>
        <v>44970.117526306924</v>
      </c>
      <c r="H749" s="27">
        <f>'Silver (Cleaned)'!Q748</f>
        <v>2039</v>
      </c>
      <c r="I749" s="11" t="str">
        <f t="shared" si="5"/>
        <v>2023-02</v>
      </c>
      <c r="J749" s="11" t="str">
        <f t="shared" si="6"/>
        <v>1900-01</v>
      </c>
      <c r="K749" s="11"/>
      <c r="L749" s="11"/>
      <c r="M749" s="36"/>
    </row>
    <row r="750" spans="7:13" ht="15.75" customHeight="1" x14ac:dyDescent="0.2">
      <c r="G750" s="34">
        <f>'Silver (Cleaned)'!G749</f>
        <v>44967.771366225119</v>
      </c>
      <c r="H750" s="27">
        <f>'Silver (Cleaned)'!Q749</f>
        <v>1996</v>
      </c>
      <c r="I750" s="11" t="str">
        <f t="shared" si="5"/>
        <v>2023-02</v>
      </c>
      <c r="J750" s="11" t="str">
        <f t="shared" si="6"/>
        <v>1900-01</v>
      </c>
      <c r="K750" s="11"/>
      <c r="L750" s="11"/>
      <c r="M750" s="36"/>
    </row>
    <row r="751" spans="7:13" ht="15.75" customHeight="1" x14ac:dyDescent="0.2">
      <c r="G751" s="34">
        <f>'Silver (Cleaned)'!G750</f>
        <v>44967.241795252856</v>
      </c>
      <c r="H751" s="27">
        <f>'Silver (Cleaned)'!Q750</f>
        <v>2290</v>
      </c>
      <c r="I751" s="11" t="str">
        <f t="shared" si="5"/>
        <v>2023-02</v>
      </c>
      <c r="J751" s="11" t="str">
        <f t="shared" si="6"/>
        <v>1900-01</v>
      </c>
      <c r="K751" s="11"/>
      <c r="L751" s="11"/>
      <c r="M751" s="36"/>
    </row>
    <row r="752" spans="7:13" ht="15.75" customHeight="1" x14ac:dyDescent="0.2">
      <c r="G752" s="34">
        <f>'Silver (Cleaned)'!G751</f>
        <v>44966.690257832801</v>
      </c>
      <c r="H752" s="27">
        <f>'Silver (Cleaned)'!Q751</f>
        <v>1925</v>
      </c>
      <c r="I752" s="11" t="str">
        <f t="shared" si="5"/>
        <v>2023-02</v>
      </c>
      <c r="J752" s="11" t="str">
        <f t="shared" si="6"/>
        <v>1900-01</v>
      </c>
      <c r="K752" s="11"/>
      <c r="L752" s="11"/>
      <c r="M752" s="36"/>
    </row>
    <row r="753" spans="7:13" ht="15.75" customHeight="1" x14ac:dyDescent="0.2">
      <c r="G753" s="34">
        <f>'Silver (Cleaned)'!G752</f>
        <v>44966.099805514103</v>
      </c>
      <c r="H753" s="27">
        <f>'Silver (Cleaned)'!Q752</f>
        <v>2164</v>
      </c>
      <c r="I753" s="11" t="str">
        <f t="shared" si="5"/>
        <v>2023-02</v>
      </c>
      <c r="J753" s="11" t="str">
        <f t="shared" si="6"/>
        <v>1900-01</v>
      </c>
      <c r="K753" s="11"/>
      <c r="L753" s="11"/>
      <c r="M753" s="36"/>
    </row>
    <row r="754" spans="7:13" ht="15.75" customHeight="1" x14ac:dyDescent="0.2">
      <c r="G754" s="34">
        <f>'Silver (Cleaned)'!G753</f>
        <v>44965.561967387708</v>
      </c>
      <c r="H754" s="27">
        <f>'Silver (Cleaned)'!Q753</f>
        <v>2323</v>
      </c>
      <c r="I754" s="11" t="str">
        <f t="shared" si="5"/>
        <v>2023-02</v>
      </c>
      <c r="J754" s="11" t="str">
        <f t="shared" si="6"/>
        <v>1900-01</v>
      </c>
      <c r="K754" s="11"/>
      <c r="L754" s="11"/>
      <c r="M754" s="36"/>
    </row>
    <row r="755" spans="7:13" ht="15.75" customHeight="1" x14ac:dyDescent="0.2">
      <c r="G755" s="34">
        <f>'Silver (Cleaned)'!G754</f>
        <v>44964.99933423625</v>
      </c>
      <c r="H755" s="27">
        <f>'Silver (Cleaned)'!Q754</f>
        <v>2309</v>
      </c>
      <c r="I755" s="11" t="str">
        <f t="shared" si="5"/>
        <v>2023-02</v>
      </c>
      <c r="J755" s="11" t="str">
        <f t="shared" si="6"/>
        <v>1900-01</v>
      </c>
      <c r="K755" s="11"/>
      <c r="L755" s="11"/>
      <c r="M755" s="36"/>
    </row>
    <row r="756" spans="7:13" ht="15.75" customHeight="1" x14ac:dyDescent="0.2">
      <c r="G756" s="34">
        <f>'Silver (Cleaned)'!G755</f>
        <v>44964.461961700035</v>
      </c>
      <c r="H756" s="27">
        <f>'Silver (Cleaned)'!Q755</f>
        <v>2117</v>
      </c>
      <c r="I756" s="11" t="str">
        <f t="shared" si="5"/>
        <v>2023-02</v>
      </c>
      <c r="J756" s="11" t="str">
        <f t="shared" si="6"/>
        <v>1900-01</v>
      </c>
      <c r="K756" s="11"/>
      <c r="L756" s="11"/>
      <c r="M756" s="36"/>
    </row>
    <row r="757" spans="7:13" ht="15.75" customHeight="1" x14ac:dyDescent="0.2">
      <c r="G757" s="34">
        <f>'Silver (Cleaned)'!G756</f>
        <v>44963.865528874638</v>
      </c>
      <c r="H757" s="27">
        <f>'Silver (Cleaned)'!Q756</f>
        <v>2145</v>
      </c>
      <c r="I757" s="11" t="str">
        <f t="shared" si="5"/>
        <v>2023-02</v>
      </c>
      <c r="J757" s="11" t="str">
        <f t="shared" si="6"/>
        <v>1900-01</v>
      </c>
      <c r="K757" s="11"/>
      <c r="L757" s="11"/>
      <c r="M757" s="36"/>
    </row>
    <row r="758" spans="7:13" ht="15.75" customHeight="1" x14ac:dyDescent="0.2">
      <c r="G758" s="34">
        <f>'Silver (Cleaned)'!G757</f>
        <v>44963.328245612371</v>
      </c>
      <c r="H758" s="27">
        <f>'Silver (Cleaned)'!Q757</f>
        <v>2187</v>
      </c>
      <c r="I758" s="11" t="str">
        <f t="shared" si="5"/>
        <v>2023-02</v>
      </c>
      <c r="J758" s="11" t="str">
        <f t="shared" si="6"/>
        <v>1900-01</v>
      </c>
      <c r="K758" s="11"/>
      <c r="L758" s="11"/>
      <c r="M758" s="36"/>
    </row>
    <row r="759" spans="7:13" ht="15.75" customHeight="1" x14ac:dyDescent="0.2">
      <c r="G759" s="34">
        <f>'Silver (Cleaned)'!G758</f>
        <v>44960.483642239553</v>
      </c>
      <c r="H759" s="27">
        <f>'Silver (Cleaned)'!Q758</f>
        <v>2621</v>
      </c>
      <c r="I759" s="11" t="str">
        <f t="shared" si="5"/>
        <v>2023-02</v>
      </c>
      <c r="J759" s="11" t="str">
        <f t="shared" si="6"/>
        <v>1900-01</v>
      </c>
      <c r="K759" s="11"/>
      <c r="L759" s="11"/>
      <c r="M759" s="36"/>
    </row>
    <row r="760" spans="7:13" ht="15.75" customHeight="1" x14ac:dyDescent="0.2">
      <c r="G760" s="34">
        <f>'Silver (Cleaned)'!G759</f>
        <v>44959.929303206729</v>
      </c>
      <c r="H760" s="27">
        <f>'Silver (Cleaned)'!Q759</f>
        <v>2598</v>
      </c>
      <c r="I760" s="11" t="str">
        <f t="shared" si="5"/>
        <v>2023-02</v>
      </c>
      <c r="J760" s="11" t="str">
        <f t="shared" si="6"/>
        <v>1900-01</v>
      </c>
      <c r="K760" s="11"/>
      <c r="L760" s="11"/>
      <c r="M760" s="36"/>
    </row>
    <row r="761" spans="7:13" ht="15.75" customHeight="1" x14ac:dyDescent="0.2">
      <c r="G761" s="34">
        <f>'Silver (Cleaned)'!G760</f>
        <v>44959.323154537749</v>
      </c>
      <c r="H761" s="27">
        <f>'Silver (Cleaned)'!Q760</f>
        <v>2337</v>
      </c>
      <c r="I761" s="11" t="str">
        <f t="shared" si="5"/>
        <v>2023-02</v>
      </c>
      <c r="J761" s="11" t="str">
        <f t="shared" si="6"/>
        <v>1900-01</v>
      </c>
      <c r="K761" s="11"/>
      <c r="L761" s="11"/>
      <c r="M761" s="36"/>
    </row>
    <row r="762" spans="7:13" ht="15.75" customHeight="1" x14ac:dyDescent="0.2">
      <c r="G762" s="34">
        <f>'Silver (Cleaned)'!G761</f>
        <v>44958.74265764359</v>
      </c>
      <c r="H762" s="27">
        <f>'Silver (Cleaned)'!Q761</f>
        <v>2619</v>
      </c>
      <c r="I762" s="11" t="str">
        <f t="shared" si="5"/>
        <v>2023-02</v>
      </c>
      <c r="J762" s="11" t="str">
        <f t="shared" si="6"/>
        <v>1900-01</v>
      </c>
      <c r="K762" s="11"/>
      <c r="L762" s="11"/>
      <c r="M762" s="36"/>
    </row>
    <row r="763" spans="7:13" ht="15.75" customHeight="1" x14ac:dyDescent="0.2">
      <c r="G763" s="34">
        <f>'Silver (Cleaned)'!G762</f>
        <v>44958.15466752975</v>
      </c>
      <c r="H763" s="27">
        <f>'Silver (Cleaned)'!Q762</f>
        <v>2703</v>
      </c>
      <c r="I763" s="11" t="str">
        <f t="shared" si="5"/>
        <v>2023-02</v>
      </c>
      <c r="J763" s="11" t="str">
        <f t="shared" si="6"/>
        <v>1900-01</v>
      </c>
      <c r="K763" s="11"/>
      <c r="L763" s="11"/>
      <c r="M763" s="36"/>
    </row>
    <row r="764" spans="7:13" ht="15.75" customHeight="1" x14ac:dyDescent="0.2">
      <c r="G764" s="34">
        <f>'Silver (Cleaned)'!G763</f>
        <v>44957.582590486796</v>
      </c>
      <c r="H764" s="27">
        <f>'Silver (Cleaned)'!Q763</f>
        <v>2542</v>
      </c>
      <c r="I764" s="11" t="str">
        <f t="shared" si="5"/>
        <v>2023-01</v>
      </c>
      <c r="J764" s="11" t="str">
        <f t="shared" si="6"/>
        <v>1900-01</v>
      </c>
      <c r="K764" s="11"/>
      <c r="L764" s="11"/>
      <c r="M764" s="36"/>
    </row>
    <row r="765" spans="7:13" ht="15.75" customHeight="1" x14ac:dyDescent="0.2">
      <c r="G765" s="34">
        <f>'Silver (Cleaned)'!G764</f>
        <v>44957.043196166713</v>
      </c>
      <c r="H765" s="27">
        <f>'Silver (Cleaned)'!Q764</f>
        <v>2727</v>
      </c>
      <c r="I765" s="11" t="str">
        <f t="shared" si="5"/>
        <v>2023-01</v>
      </c>
      <c r="J765" s="11" t="str">
        <f t="shared" si="6"/>
        <v>1900-01</v>
      </c>
      <c r="K765" s="11"/>
      <c r="L765" s="11"/>
      <c r="M765" s="36"/>
    </row>
    <row r="766" spans="7:13" ht="15.75" customHeight="1" x14ac:dyDescent="0.2">
      <c r="G766" s="34">
        <f>'Silver (Cleaned)'!G765</f>
        <v>44956.47010576084</v>
      </c>
      <c r="H766" s="27">
        <f>'Silver (Cleaned)'!Q765</f>
        <v>2689</v>
      </c>
      <c r="I766" s="11" t="str">
        <f t="shared" si="5"/>
        <v>2023-01</v>
      </c>
      <c r="J766" s="11" t="str">
        <f t="shared" si="6"/>
        <v>1900-01</v>
      </c>
      <c r="K766" s="11"/>
      <c r="L766" s="11"/>
      <c r="M766" s="36"/>
    </row>
    <row r="767" spans="7:13" ht="15.75" customHeight="1" x14ac:dyDescent="0.2">
      <c r="G767" s="34">
        <f>'Silver (Cleaned)'!G766</f>
        <v>44953.643175189107</v>
      </c>
      <c r="H767" s="27">
        <f>'Silver (Cleaned)'!Q766</f>
        <v>2364</v>
      </c>
      <c r="I767" s="11" t="str">
        <f t="shared" si="5"/>
        <v>2023-01</v>
      </c>
      <c r="J767" s="11" t="str">
        <f t="shared" si="6"/>
        <v>1900-01</v>
      </c>
      <c r="K767" s="11"/>
      <c r="L767" s="11"/>
      <c r="M767" s="36"/>
    </row>
    <row r="768" spans="7:13" ht="15.75" customHeight="1" x14ac:dyDescent="0.2">
      <c r="G768" s="34">
        <f>'Silver (Cleaned)'!G767</f>
        <v>44953.046855374501</v>
      </c>
      <c r="H768" s="27">
        <f>'Silver (Cleaned)'!Q767</f>
        <v>2713</v>
      </c>
      <c r="I768" s="11" t="str">
        <f t="shared" si="5"/>
        <v>2023-01</v>
      </c>
      <c r="J768" s="11" t="str">
        <f t="shared" si="6"/>
        <v>1900-01</v>
      </c>
      <c r="K768" s="11"/>
      <c r="L768" s="11"/>
      <c r="M768" s="36"/>
    </row>
    <row r="769" spans="7:13" ht="15.75" customHeight="1" x14ac:dyDescent="0.2">
      <c r="G769" s="34">
        <f>'Silver (Cleaned)'!G768</f>
        <v>44952.435327203893</v>
      </c>
      <c r="H769" s="27">
        <f>'Silver (Cleaned)'!Q768</f>
        <v>2453</v>
      </c>
      <c r="I769" s="11" t="str">
        <f t="shared" si="5"/>
        <v>2023-01</v>
      </c>
      <c r="J769" s="11" t="str">
        <f t="shared" si="6"/>
        <v>1900-01</v>
      </c>
      <c r="K769" s="11"/>
      <c r="L769" s="11"/>
      <c r="M769" s="36"/>
    </row>
    <row r="770" spans="7:13" ht="15.75" customHeight="1" x14ac:dyDescent="0.2">
      <c r="G770" s="34">
        <f>'Silver (Cleaned)'!G769</f>
        <v>44951.850594925578</v>
      </c>
      <c r="H770" s="27">
        <f>'Silver (Cleaned)'!Q769</f>
        <v>2634.5</v>
      </c>
      <c r="I770" s="11" t="str">
        <f t="shared" si="5"/>
        <v>2023-01</v>
      </c>
      <c r="J770" s="11" t="str">
        <f t="shared" si="6"/>
        <v>1900-01</v>
      </c>
      <c r="K770" s="11"/>
      <c r="L770" s="11"/>
      <c r="M770" s="36"/>
    </row>
    <row r="771" spans="7:13" ht="15.75" customHeight="1" x14ac:dyDescent="0.2">
      <c r="G771" s="34">
        <f>'Silver (Cleaned)'!G770</f>
        <v>44951.3013516676</v>
      </c>
      <c r="H771" s="27">
        <f>'Silver (Cleaned)'!Q770</f>
        <v>2746</v>
      </c>
      <c r="I771" s="11" t="str">
        <f t="shared" ref="I771:I1025" si="7">TEXT(G771, "YYYY-MM")</f>
        <v>2023-01</v>
      </c>
      <c r="J771" s="11" t="str">
        <f t="shared" ref="J771:J1025" si="8">TEXT(M771, "YYYY-MM")</f>
        <v>1900-01</v>
      </c>
      <c r="K771" s="11"/>
      <c r="L771" s="11"/>
      <c r="M771" s="36"/>
    </row>
    <row r="772" spans="7:13" ht="15.75" customHeight="1" x14ac:dyDescent="0.2">
      <c r="G772" s="34">
        <f>'Silver (Cleaned)'!G771</f>
        <v>44950.763563871435</v>
      </c>
      <c r="H772" s="27">
        <f>'Silver (Cleaned)'!Q771</f>
        <v>2672</v>
      </c>
      <c r="I772" s="11" t="str">
        <f t="shared" si="7"/>
        <v>2023-01</v>
      </c>
      <c r="J772" s="11" t="str">
        <f t="shared" si="8"/>
        <v>1900-01</v>
      </c>
      <c r="K772" s="11"/>
      <c r="L772" s="11"/>
      <c r="M772" s="36"/>
    </row>
    <row r="773" spans="7:13" ht="15.75" customHeight="1" x14ac:dyDescent="0.2">
      <c r="G773" s="34">
        <f>'Silver (Cleaned)'!G772</f>
        <v>44950.175582613563</v>
      </c>
      <c r="H773" s="27">
        <f>'Silver (Cleaned)'!Q772</f>
        <v>2585</v>
      </c>
      <c r="I773" s="11" t="str">
        <f t="shared" si="7"/>
        <v>2023-01</v>
      </c>
      <c r="J773" s="11" t="str">
        <f t="shared" si="8"/>
        <v>1900-01</v>
      </c>
      <c r="K773" s="11"/>
      <c r="L773" s="11"/>
      <c r="M773" s="36"/>
    </row>
    <row r="774" spans="7:13" ht="15.75" customHeight="1" x14ac:dyDescent="0.2">
      <c r="G774" s="34">
        <f>'Silver (Cleaned)'!G773</f>
        <v>44949.637631902246</v>
      </c>
      <c r="H774" s="27">
        <f>'Silver (Cleaned)'!Q773</f>
        <v>2746</v>
      </c>
      <c r="I774" s="11" t="str">
        <f t="shared" si="7"/>
        <v>2023-01</v>
      </c>
      <c r="J774" s="11" t="str">
        <f t="shared" si="8"/>
        <v>1900-01</v>
      </c>
      <c r="K774" s="11"/>
      <c r="L774" s="11"/>
      <c r="M774" s="36"/>
    </row>
    <row r="775" spans="7:13" ht="15.75" customHeight="1" x14ac:dyDescent="0.2">
      <c r="G775" s="34">
        <f>'Silver (Cleaned)'!G774</f>
        <v>44949.063633499274</v>
      </c>
      <c r="H775" s="27">
        <f>'Silver (Cleaned)'!Q774</f>
        <v>2476</v>
      </c>
      <c r="I775" s="11" t="str">
        <f t="shared" si="7"/>
        <v>2023-01</v>
      </c>
      <c r="J775" s="11" t="str">
        <f t="shared" si="8"/>
        <v>1900-01</v>
      </c>
      <c r="K775" s="11"/>
      <c r="L775" s="11"/>
      <c r="M775" s="36"/>
    </row>
    <row r="776" spans="7:13" ht="15.75" customHeight="1" x14ac:dyDescent="0.2">
      <c r="G776" s="34">
        <f>'Silver (Cleaned)'!G775</f>
        <v>44946.779965118018</v>
      </c>
      <c r="H776" s="27">
        <f>'Silver (Cleaned)'!Q775</f>
        <v>2794.5</v>
      </c>
      <c r="I776" s="11" t="str">
        <f t="shared" si="7"/>
        <v>2023-01</v>
      </c>
      <c r="J776" s="11" t="str">
        <f t="shared" si="8"/>
        <v>1900-01</v>
      </c>
      <c r="K776" s="11"/>
      <c r="L776" s="11"/>
      <c r="M776" s="36"/>
    </row>
    <row r="777" spans="7:13" ht="15.75" customHeight="1" x14ac:dyDescent="0.2">
      <c r="G777" s="34">
        <f>'Silver (Cleaned)'!G776</f>
        <v>44946.175056890206</v>
      </c>
      <c r="H777" s="27">
        <f>'Silver (Cleaned)'!Q776</f>
        <v>2839.5</v>
      </c>
      <c r="I777" s="11" t="str">
        <f t="shared" si="7"/>
        <v>2023-01</v>
      </c>
      <c r="J777" s="11" t="str">
        <f t="shared" si="8"/>
        <v>1900-01</v>
      </c>
      <c r="K777" s="11"/>
      <c r="L777" s="11"/>
      <c r="M777" s="36"/>
    </row>
    <row r="778" spans="7:13" ht="15.75" customHeight="1" x14ac:dyDescent="0.2">
      <c r="G778" s="34">
        <f>'Silver (Cleaned)'!G777</f>
        <v>44945.595345817397</v>
      </c>
      <c r="H778" s="27">
        <f>'Silver (Cleaned)'!Q777</f>
        <v>2816</v>
      </c>
      <c r="I778" s="11" t="str">
        <f t="shared" si="7"/>
        <v>2023-01</v>
      </c>
      <c r="J778" s="11" t="str">
        <f t="shared" si="8"/>
        <v>1900-01</v>
      </c>
      <c r="K778" s="11"/>
      <c r="L778" s="11"/>
      <c r="M778" s="36"/>
    </row>
    <row r="779" spans="7:13" ht="15.75" customHeight="1" x14ac:dyDescent="0.2">
      <c r="G779" s="34">
        <f>'Silver (Cleaned)'!G778</f>
        <v>44945.05088803087</v>
      </c>
      <c r="H779" s="27">
        <f>'Silver (Cleaned)'!Q778</f>
        <v>2519</v>
      </c>
      <c r="I779" s="11" t="str">
        <f t="shared" si="7"/>
        <v>2023-01</v>
      </c>
      <c r="J779" s="11" t="str">
        <f t="shared" si="8"/>
        <v>1900-01</v>
      </c>
      <c r="K779" s="11"/>
      <c r="L779" s="11"/>
      <c r="M779" s="36"/>
    </row>
    <row r="780" spans="7:13" ht="15.75" customHeight="1" x14ac:dyDescent="0.2">
      <c r="G780" s="34">
        <f>'Silver (Cleaned)'!G779</f>
        <v>44944.458327353073</v>
      </c>
      <c r="H780" s="27">
        <f>'Silver (Cleaned)'!Q779</f>
        <v>2590.5</v>
      </c>
      <c r="I780" s="11" t="str">
        <f t="shared" si="7"/>
        <v>2023-01</v>
      </c>
      <c r="J780" s="11" t="str">
        <f t="shared" si="8"/>
        <v>1900-01</v>
      </c>
      <c r="K780" s="11"/>
      <c r="L780" s="11"/>
      <c r="M780" s="36"/>
    </row>
    <row r="781" spans="7:13" ht="15.75" customHeight="1" x14ac:dyDescent="0.2">
      <c r="G781" s="34">
        <f>'Silver (Cleaned)'!G780</f>
        <v>44943.913681423292</v>
      </c>
      <c r="H781" s="27">
        <f>'Silver (Cleaned)'!Q780</f>
        <v>2662</v>
      </c>
      <c r="I781" s="11" t="str">
        <f t="shared" si="7"/>
        <v>2023-01</v>
      </c>
      <c r="J781" s="11" t="str">
        <f t="shared" si="8"/>
        <v>1900-01</v>
      </c>
      <c r="K781" s="11"/>
      <c r="L781" s="11"/>
      <c r="M781" s="36"/>
    </row>
    <row r="782" spans="7:13" ht="15.75" customHeight="1" x14ac:dyDescent="0.2">
      <c r="G782" s="34">
        <f>'Silver (Cleaned)'!G781</f>
        <v>44943.351915543026</v>
      </c>
      <c r="H782" s="27">
        <f>'Silver (Cleaned)'!Q781</f>
        <v>2852</v>
      </c>
      <c r="I782" s="11" t="str">
        <f t="shared" si="7"/>
        <v>2023-01</v>
      </c>
      <c r="J782" s="11" t="str">
        <f t="shared" si="8"/>
        <v>1900-01</v>
      </c>
      <c r="K782" s="11"/>
      <c r="L782" s="11"/>
      <c r="M782" s="36"/>
    </row>
    <row r="783" spans="7:13" ht="15.75" customHeight="1" x14ac:dyDescent="0.2">
      <c r="G783" s="34">
        <f>'Silver (Cleaned)'!G782</f>
        <v>44942.788448119441</v>
      </c>
      <c r="H783" s="27">
        <f>'Silver (Cleaned)'!Q782</f>
        <v>2727.5</v>
      </c>
      <c r="I783" s="11" t="str">
        <f t="shared" si="7"/>
        <v>2023-01</v>
      </c>
      <c r="J783" s="11" t="str">
        <f t="shared" si="8"/>
        <v>1900-01</v>
      </c>
      <c r="K783" s="11"/>
      <c r="L783" s="11"/>
      <c r="M783" s="36"/>
    </row>
    <row r="784" spans="7:13" ht="15.75" customHeight="1" x14ac:dyDescent="0.2">
      <c r="G784" s="34">
        <f>'Silver (Cleaned)'!G783</f>
        <v>44942.214701655925</v>
      </c>
      <c r="H784" s="27">
        <f>'Silver (Cleaned)'!Q783</f>
        <v>2567</v>
      </c>
      <c r="I784" s="11" t="str">
        <f t="shared" si="7"/>
        <v>2023-01</v>
      </c>
      <c r="J784" s="11" t="str">
        <f t="shared" si="8"/>
        <v>1900-01</v>
      </c>
      <c r="K784" s="11"/>
      <c r="L784" s="11"/>
      <c r="M784" s="36"/>
    </row>
    <row r="785" spans="7:13" ht="15.75" customHeight="1" x14ac:dyDescent="0.2">
      <c r="G785" s="34">
        <f>'Silver (Cleaned)'!G784</f>
        <v>44939.858066790468</v>
      </c>
      <c r="H785" s="27">
        <f>'Silver (Cleaned)'!Q784</f>
        <v>2784.5</v>
      </c>
      <c r="I785" s="11" t="str">
        <f t="shared" si="7"/>
        <v>2023-01</v>
      </c>
      <c r="J785" s="11" t="str">
        <f t="shared" si="8"/>
        <v>1900-01</v>
      </c>
      <c r="K785" s="11"/>
      <c r="L785" s="11"/>
      <c r="M785" s="36"/>
    </row>
    <row r="786" spans="7:13" ht="15.75" customHeight="1" x14ac:dyDescent="0.2">
      <c r="G786" s="34">
        <f>'Silver (Cleaned)'!G785</f>
        <v>44939.278925379658</v>
      </c>
      <c r="H786" s="27">
        <f>'Silver (Cleaned)'!Q785</f>
        <v>2946.5</v>
      </c>
      <c r="I786" s="11" t="str">
        <f t="shared" si="7"/>
        <v>2023-01</v>
      </c>
      <c r="J786" s="11" t="str">
        <f t="shared" si="8"/>
        <v>1900-01</v>
      </c>
      <c r="K786" s="11"/>
      <c r="L786" s="11"/>
      <c r="M786" s="36"/>
    </row>
    <row r="787" spans="7:13" ht="15.75" customHeight="1" x14ac:dyDescent="0.2">
      <c r="G787" s="34">
        <f>'Silver (Cleaned)'!G786</f>
        <v>44938.742755202875</v>
      </c>
      <c r="H787" s="27">
        <f>'Silver (Cleaned)'!Q786</f>
        <v>2866.5</v>
      </c>
      <c r="I787" s="11" t="str">
        <f t="shared" si="7"/>
        <v>2023-01</v>
      </c>
      <c r="J787" s="11" t="str">
        <f t="shared" si="8"/>
        <v>1900-01</v>
      </c>
      <c r="K787" s="11"/>
      <c r="L787" s="11"/>
      <c r="M787" s="36"/>
    </row>
    <row r="788" spans="7:13" ht="15.75" customHeight="1" x14ac:dyDescent="0.2">
      <c r="G788" s="34">
        <f>'Silver (Cleaned)'!G787</f>
        <v>44938.136809806339</v>
      </c>
      <c r="H788" s="27">
        <f>'Silver (Cleaned)'!Q787</f>
        <v>2731</v>
      </c>
      <c r="I788" s="11" t="str">
        <f t="shared" si="7"/>
        <v>2023-01</v>
      </c>
      <c r="J788" s="11" t="str">
        <f t="shared" si="8"/>
        <v>1900-01</v>
      </c>
      <c r="K788" s="11"/>
      <c r="L788" s="11"/>
      <c r="M788" s="36"/>
    </row>
    <row r="789" spans="7:13" ht="15.75" customHeight="1" x14ac:dyDescent="0.2">
      <c r="G789" s="34">
        <f>'Silver (Cleaned)'!G788</f>
        <v>44937.558418916618</v>
      </c>
      <c r="H789" s="27">
        <f>'Silver (Cleaned)'!Q788</f>
        <v>2875.5</v>
      </c>
      <c r="I789" s="11" t="str">
        <f t="shared" si="7"/>
        <v>2023-01</v>
      </c>
      <c r="J789" s="11" t="str">
        <f t="shared" si="8"/>
        <v>1900-01</v>
      </c>
      <c r="K789" s="11"/>
      <c r="L789" s="11"/>
      <c r="M789" s="36"/>
    </row>
    <row r="790" spans="7:13" ht="15.75" customHeight="1" x14ac:dyDescent="0.2">
      <c r="G790" s="34">
        <f>'Silver (Cleaned)'!G789</f>
        <v>44936.970614441598</v>
      </c>
      <c r="H790" s="27">
        <f>'Silver (Cleaned)'!Q789</f>
        <v>3011</v>
      </c>
      <c r="I790" s="11" t="str">
        <f t="shared" si="7"/>
        <v>2023-01</v>
      </c>
      <c r="J790" s="11" t="str">
        <f t="shared" si="8"/>
        <v>1900-01</v>
      </c>
      <c r="K790" s="11"/>
      <c r="L790" s="11"/>
      <c r="M790" s="36"/>
    </row>
    <row r="791" spans="7:13" ht="15.75" customHeight="1" x14ac:dyDescent="0.2">
      <c r="G791" s="34">
        <f>'Silver (Cleaned)'!G790</f>
        <v>44936.36204929628</v>
      </c>
      <c r="H791" s="27">
        <f>'Silver (Cleaned)'!Q790</f>
        <v>2948.5</v>
      </c>
      <c r="I791" s="11" t="str">
        <f t="shared" si="7"/>
        <v>2023-01</v>
      </c>
      <c r="J791" s="11" t="str">
        <f t="shared" si="8"/>
        <v>1900-01</v>
      </c>
      <c r="K791" s="11"/>
      <c r="L791" s="11"/>
      <c r="M791" s="36"/>
    </row>
    <row r="792" spans="7:13" ht="15.75" customHeight="1" x14ac:dyDescent="0.2">
      <c r="G792" s="34">
        <f>'Silver (Cleaned)'!G791</f>
        <v>44935.801831451354</v>
      </c>
      <c r="H792" s="27">
        <f>'Silver (Cleaned)'!Q791</f>
        <v>3121.5</v>
      </c>
      <c r="I792" s="11" t="str">
        <f t="shared" si="7"/>
        <v>2023-01</v>
      </c>
      <c r="J792" s="11" t="str">
        <f t="shared" si="8"/>
        <v>1900-01</v>
      </c>
      <c r="K792" s="11"/>
      <c r="L792" s="11"/>
      <c r="M792" s="36"/>
    </row>
    <row r="793" spans="7:13" ht="15.75" customHeight="1" x14ac:dyDescent="0.2">
      <c r="G793" s="34">
        <f>'Silver (Cleaned)'!G792</f>
        <v>44935.263818727311</v>
      </c>
      <c r="H793" s="27">
        <f>'Silver (Cleaned)'!Q792</f>
        <v>3002.5</v>
      </c>
      <c r="I793" s="11" t="str">
        <f t="shared" si="7"/>
        <v>2023-01</v>
      </c>
      <c r="J793" s="11" t="str">
        <f t="shared" si="8"/>
        <v>1900-01</v>
      </c>
      <c r="K793" s="11"/>
      <c r="L793" s="11"/>
      <c r="M793" s="36"/>
    </row>
    <row r="794" spans="7:13" ht="15.75" customHeight="1" x14ac:dyDescent="0.2">
      <c r="G794" s="34">
        <f>'Silver (Cleaned)'!G793</f>
        <v>44932.956648757841</v>
      </c>
      <c r="H794" s="27">
        <f>'Silver (Cleaned)'!Q793</f>
        <v>2907</v>
      </c>
      <c r="I794" s="11" t="str">
        <f t="shared" si="7"/>
        <v>2023-01</v>
      </c>
      <c r="J794" s="11" t="str">
        <f t="shared" si="8"/>
        <v>1900-01</v>
      </c>
      <c r="K794" s="11"/>
      <c r="L794" s="11"/>
      <c r="M794" s="36"/>
    </row>
    <row r="795" spans="7:13" ht="15.75" customHeight="1" x14ac:dyDescent="0.2">
      <c r="G795" s="34">
        <f>'Silver (Cleaned)'!G794</f>
        <v>44932.40038092433</v>
      </c>
      <c r="H795" s="27">
        <f>'Silver (Cleaned)'!Q794</f>
        <v>2634</v>
      </c>
      <c r="I795" s="11" t="str">
        <f t="shared" si="7"/>
        <v>2023-01</v>
      </c>
      <c r="J795" s="11" t="str">
        <f t="shared" si="8"/>
        <v>1900-01</v>
      </c>
      <c r="K795" s="11"/>
      <c r="L795" s="11"/>
      <c r="M795" s="36"/>
    </row>
    <row r="796" spans="7:13" ht="15.75" customHeight="1" x14ac:dyDescent="0.2">
      <c r="G796" s="34">
        <f>'Silver (Cleaned)'!G795</f>
        <v>44931.860907214897</v>
      </c>
      <c r="H796" s="27">
        <f>'Silver (Cleaned)'!Q795</f>
        <v>2653.5</v>
      </c>
      <c r="I796" s="11" t="str">
        <f t="shared" si="7"/>
        <v>2023-01</v>
      </c>
      <c r="J796" s="11" t="str">
        <f t="shared" si="8"/>
        <v>1900-01</v>
      </c>
      <c r="K796" s="11"/>
      <c r="L796" s="11"/>
      <c r="M796" s="36"/>
    </row>
    <row r="797" spans="7:13" ht="15.75" customHeight="1" x14ac:dyDescent="0.2">
      <c r="G797" s="34">
        <f>'Silver (Cleaned)'!G796</f>
        <v>44931.256862999289</v>
      </c>
      <c r="H797" s="27">
        <f>'Silver (Cleaned)'!Q796</f>
        <v>2673</v>
      </c>
      <c r="I797" s="11" t="str">
        <f t="shared" si="7"/>
        <v>2023-01</v>
      </c>
      <c r="J797" s="11" t="str">
        <f t="shared" si="8"/>
        <v>1900-01</v>
      </c>
      <c r="K797" s="11"/>
      <c r="L797" s="11"/>
      <c r="M797" s="36"/>
    </row>
    <row r="798" spans="7:13" ht="15.75" customHeight="1" x14ac:dyDescent="0.2">
      <c r="G798" s="34">
        <f>'Silver (Cleaned)'!G797</f>
        <v>44930.712273684097</v>
      </c>
      <c r="H798" s="27">
        <f>'Silver (Cleaned)'!Q797</f>
        <v>2615</v>
      </c>
      <c r="I798" s="11" t="str">
        <f t="shared" si="7"/>
        <v>2023-01</v>
      </c>
      <c r="J798" s="11" t="str">
        <f t="shared" si="8"/>
        <v>1900-01</v>
      </c>
      <c r="K798" s="11"/>
      <c r="L798" s="11"/>
      <c r="M798" s="36"/>
    </row>
    <row r="799" spans="7:13" ht="15.75" customHeight="1" x14ac:dyDescent="0.2">
      <c r="G799" s="34">
        <f>'Silver (Cleaned)'!G798</f>
        <v>44930.126768247232</v>
      </c>
      <c r="H799" s="27">
        <f>'Silver (Cleaned)'!Q798</f>
        <v>2896</v>
      </c>
      <c r="I799" s="11" t="str">
        <f t="shared" si="7"/>
        <v>2023-01</v>
      </c>
      <c r="J799" s="11" t="str">
        <f t="shared" si="8"/>
        <v>1900-01</v>
      </c>
      <c r="K799" s="11"/>
      <c r="L799" s="11"/>
      <c r="M799" s="36"/>
    </row>
    <row r="800" spans="7:13" ht="15.75" customHeight="1" x14ac:dyDescent="0.2">
      <c r="G800" s="34">
        <f>'Silver (Cleaned)'!G799</f>
        <v>44929.58524490596</v>
      </c>
      <c r="H800" s="27">
        <f>'Silver (Cleaned)'!Q799</f>
        <v>3113</v>
      </c>
      <c r="I800" s="11" t="str">
        <f t="shared" si="7"/>
        <v>2023-01</v>
      </c>
      <c r="J800" s="11" t="str">
        <f t="shared" si="8"/>
        <v>1900-01</v>
      </c>
      <c r="K800" s="11"/>
      <c r="L800" s="11"/>
      <c r="M800" s="36"/>
    </row>
    <row r="801" spans="7:13" ht="15.75" customHeight="1" x14ac:dyDescent="0.2">
      <c r="G801" s="34">
        <f>'Silver (Cleaned)'!G800</f>
        <v>44929.024326788618</v>
      </c>
      <c r="H801" s="27">
        <f>'Silver (Cleaned)'!Q800</f>
        <v>3105</v>
      </c>
      <c r="I801" s="11" t="str">
        <f t="shared" si="7"/>
        <v>2023-01</v>
      </c>
      <c r="J801" s="11" t="str">
        <f t="shared" si="8"/>
        <v>1900-01</v>
      </c>
      <c r="K801" s="11"/>
      <c r="L801" s="11"/>
      <c r="M801" s="36"/>
    </row>
    <row r="802" spans="7:13" ht="15.75" customHeight="1" x14ac:dyDescent="0.2">
      <c r="G802" s="34">
        <f>'Silver (Cleaned)'!G801</f>
        <v>44928.469131641883</v>
      </c>
      <c r="H802" s="27">
        <f>'Silver (Cleaned)'!Q801</f>
        <v>3145</v>
      </c>
      <c r="I802" s="11" t="str">
        <f t="shared" si="7"/>
        <v>2023-01</v>
      </c>
      <c r="J802" s="11" t="str">
        <f t="shared" si="8"/>
        <v>1900-01</v>
      </c>
      <c r="K802" s="11"/>
      <c r="L802" s="11"/>
      <c r="M802" s="36"/>
    </row>
    <row r="803" spans="7:13" ht="15.75" customHeight="1" x14ac:dyDescent="0.2">
      <c r="G803" s="34">
        <f>'Silver (Cleaned)'!G802</f>
        <v>44925.628849753659</v>
      </c>
      <c r="H803" s="27">
        <f>'Silver (Cleaned)'!Q802</f>
        <v>2849.5</v>
      </c>
      <c r="I803" s="11" t="str">
        <f t="shared" si="7"/>
        <v>2022-12</v>
      </c>
      <c r="J803" s="11" t="str">
        <f t="shared" si="8"/>
        <v>1900-01</v>
      </c>
      <c r="K803" s="11"/>
      <c r="L803" s="11"/>
      <c r="M803" s="36"/>
    </row>
    <row r="804" spans="7:13" ht="15.75" customHeight="1" x14ac:dyDescent="0.2">
      <c r="G804" s="34">
        <f>'Silver (Cleaned)'!G803</f>
        <v>44925.022635905749</v>
      </c>
      <c r="H804" s="27">
        <f>'Silver (Cleaned)'!Q803</f>
        <v>2666</v>
      </c>
      <c r="I804" s="11" t="str">
        <f t="shared" si="7"/>
        <v>2022-12</v>
      </c>
      <c r="J804" s="11" t="str">
        <f t="shared" si="8"/>
        <v>1900-01</v>
      </c>
      <c r="K804" s="11"/>
      <c r="L804" s="11"/>
      <c r="M804" s="36"/>
    </row>
    <row r="805" spans="7:13" ht="15.75" customHeight="1" x14ac:dyDescent="0.2">
      <c r="G805" s="34">
        <f>'Silver (Cleaned)'!G804</f>
        <v>44924.429975661064</v>
      </c>
      <c r="H805" s="27">
        <f>'Silver (Cleaned)'!Q804</f>
        <v>2594.5</v>
      </c>
      <c r="I805" s="11" t="str">
        <f t="shared" si="7"/>
        <v>2022-12</v>
      </c>
      <c r="J805" s="11" t="str">
        <f t="shared" si="8"/>
        <v>1900-01</v>
      </c>
      <c r="K805" s="11"/>
      <c r="L805" s="11"/>
      <c r="M805" s="36"/>
    </row>
    <row r="806" spans="7:13" ht="15.75" customHeight="1" x14ac:dyDescent="0.2">
      <c r="G806" s="34">
        <f>'Silver (Cleaned)'!G805</f>
        <v>44923.889128668023</v>
      </c>
      <c r="H806" s="27">
        <f>'Silver (Cleaned)'!Q805</f>
        <v>2523</v>
      </c>
      <c r="I806" s="11" t="str">
        <f t="shared" si="7"/>
        <v>2022-12</v>
      </c>
      <c r="J806" s="11" t="str">
        <f t="shared" si="8"/>
        <v>1900-01</v>
      </c>
      <c r="K806" s="11"/>
      <c r="L806" s="11"/>
      <c r="M806" s="36"/>
    </row>
    <row r="807" spans="7:13" ht="15.75" customHeight="1" x14ac:dyDescent="0.2">
      <c r="G807" s="34">
        <f>'Silver (Cleaned)'!G806</f>
        <v>44923.324178386756</v>
      </c>
      <c r="H807" s="27">
        <f>'Silver (Cleaned)'!Q806</f>
        <v>2760</v>
      </c>
      <c r="I807" s="11" t="str">
        <f t="shared" si="7"/>
        <v>2022-12</v>
      </c>
      <c r="J807" s="11" t="str">
        <f t="shared" si="8"/>
        <v>1900-01</v>
      </c>
      <c r="K807" s="11"/>
      <c r="L807" s="11"/>
      <c r="M807" s="36"/>
    </row>
    <row r="808" spans="7:13" ht="15.75" customHeight="1" x14ac:dyDescent="0.2">
      <c r="G808" s="34">
        <f>'Silver (Cleaned)'!G807</f>
        <v>44922.776929735424</v>
      </c>
      <c r="H808" s="27">
        <f>'Silver (Cleaned)'!Q807</f>
        <v>2875.5</v>
      </c>
      <c r="I808" s="11" t="str">
        <f t="shared" si="7"/>
        <v>2022-12</v>
      </c>
      <c r="J808" s="11" t="str">
        <f t="shared" si="8"/>
        <v>1900-01</v>
      </c>
      <c r="K808" s="11"/>
      <c r="L808" s="11"/>
      <c r="M808" s="36"/>
    </row>
    <row r="809" spans="7:13" ht="15.75" customHeight="1" x14ac:dyDescent="0.2">
      <c r="G809" s="34">
        <f>'Silver (Cleaned)'!G808</f>
        <v>44922.23693114359</v>
      </c>
      <c r="H809" s="27">
        <f>'Silver (Cleaned)'!Q808</f>
        <v>2901.5</v>
      </c>
      <c r="I809" s="11" t="str">
        <f t="shared" si="7"/>
        <v>2022-12</v>
      </c>
      <c r="J809" s="11" t="str">
        <f t="shared" si="8"/>
        <v>1900-01</v>
      </c>
      <c r="K809" s="11"/>
      <c r="L809" s="11"/>
      <c r="M809" s="36"/>
    </row>
    <row r="810" spans="7:13" ht="15.75" customHeight="1" x14ac:dyDescent="0.2">
      <c r="G810" s="34">
        <f>'Silver (Cleaned)'!G809</f>
        <v>44921.670758206834</v>
      </c>
      <c r="H810" s="27">
        <f>'Silver (Cleaned)'!Q809</f>
        <v>2879.5</v>
      </c>
      <c r="I810" s="11" t="str">
        <f t="shared" si="7"/>
        <v>2022-12</v>
      </c>
      <c r="J810" s="11" t="str">
        <f t="shared" si="8"/>
        <v>1900-01</v>
      </c>
      <c r="K810" s="11"/>
      <c r="L810" s="11"/>
      <c r="M810" s="36"/>
    </row>
    <row r="811" spans="7:13" ht="15.75" customHeight="1" x14ac:dyDescent="0.2">
      <c r="G811" s="34">
        <f>'Silver (Cleaned)'!G810</f>
        <v>44921.062905942308</v>
      </c>
      <c r="H811" s="27">
        <f>'Silver (Cleaned)'!Q810</f>
        <v>2672</v>
      </c>
      <c r="I811" s="11" t="str">
        <f t="shared" si="7"/>
        <v>2022-12</v>
      </c>
      <c r="J811" s="11" t="str">
        <f t="shared" si="8"/>
        <v>1900-01</v>
      </c>
      <c r="K811" s="11"/>
      <c r="L811" s="11"/>
      <c r="M811" s="36"/>
    </row>
    <row r="812" spans="7:13" ht="15.75" customHeight="1" x14ac:dyDescent="0.2">
      <c r="G812" s="34">
        <f>'Silver (Cleaned)'!G811</f>
        <v>44918.898068154478</v>
      </c>
      <c r="H812" s="27">
        <f>'Silver (Cleaned)'!Q811</f>
        <v>2538</v>
      </c>
      <c r="I812" s="11" t="str">
        <f t="shared" si="7"/>
        <v>2022-12</v>
      </c>
      <c r="J812" s="11" t="str">
        <f t="shared" si="8"/>
        <v>1900-01</v>
      </c>
      <c r="K812" s="11"/>
      <c r="L812" s="11"/>
      <c r="M812" s="36"/>
    </row>
    <row r="813" spans="7:13" ht="15.75" customHeight="1" x14ac:dyDescent="0.2">
      <c r="G813" s="34">
        <f>'Silver (Cleaned)'!G812</f>
        <v>44918.366802271346</v>
      </c>
      <c r="H813" s="27">
        <f>'Silver (Cleaned)'!Q812</f>
        <v>2508</v>
      </c>
      <c r="I813" s="11" t="str">
        <f t="shared" si="7"/>
        <v>2022-12</v>
      </c>
      <c r="J813" s="11" t="str">
        <f t="shared" si="8"/>
        <v>1900-01</v>
      </c>
      <c r="K813" s="11"/>
      <c r="L813" s="11"/>
      <c r="M813" s="36"/>
    </row>
    <row r="814" spans="7:13" ht="15.75" customHeight="1" x14ac:dyDescent="0.2">
      <c r="G814" s="34">
        <f>'Silver (Cleaned)'!G813</f>
        <v>44917.759821452571</v>
      </c>
      <c r="H814" s="27">
        <f>'Silver (Cleaned)'!Q813</f>
        <v>2595</v>
      </c>
      <c r="I814" s="11" t="str">
        <f t="shared" si="7"/>
        <v>2022-12</v>
      </c>
      <c r="J814" s="11" t="str">
        <f t="shared" si="8"/>
        <v>1900-01</v>
      </c>
      <c r="K814" s="11"/>
      <c r="L814" s="11"/>
      <c r="M814" s="36"/>
    </row>
    <row r="815" spans="7:13" ht="15.75" customHeight="1" x14ac:dyDescent="0.2">
      <c r="G815" s="34">
        <f>'Silver (Cleaned)'!G814</f>
        <v>44917.227452392253</v>
      </c>
      <c r="H815" s="27">
        <f>'Silver (Cleaned)'!Q814</f>
        <v>2552</v>
      </c>
      <c r="I815" s="11" t="str">
        <f t="shared" si="7"/>
        <v>2022-12</v>
      </c>
      <c r="J815" s="11" t="str">
        <f t="shared" si="8"/>
        <v>1900-01</v>
      </c>
      <c r="K815" s="11"/>
      <c r="L815" s="11"/>
      <c r="M815" s="36"/>
    </row>
    <row r="816" spans="7:13" ht="15.75" customHeight="1" x14ac:dyDescent="0.2">
      <c r="G816" s="34">
        <f>'Silver (Cleaned)'!G815</f>
        <v>44916.683396864406</v>
      </c>
      <c r="H816" s="27">
        <f>'Silver (Cleaned)'!Q815</f>
        <v>2509</v>
      </c>
      <c r="I816" s="11" t="str">
        <f t="shared" si="7"/>
        <v>2022-12</v>
      </c>
      <c r="J816" s="11" t="str">
        <f t="shared" si="8"/>
        <v>1900-01</v>
      </c>
      <c r="K816" s="11"/>
      <c r="L816" s="11"/>
      <c r="M816" s="36"/>
    </row>
    <row r="817" spans="7:13" ht="15.75" customHeight="1" x14ac:dyDescent="0.2">
      <c r="G817" s="34">
        <f>'Silver (Cleaned)'!G816</f>
        <v>44916.107996122533</v>
      </c>
      <c r="H817" s="27">
        <f>'Silver (Cleaned)'!Q816</f>
        <v>2793</v>
      </c>
      <c r="I817" s="11" t="str">
        <f t="shared" si="7"/>
        <v>2022-12</v>
      </c>
      <c r="J817" s="11" t="str">
        <f t="shared" si="8"/>
        <v>1900-01</v>
      </c>
      <c r="K817" s="11"/>
      <c r="L817" s="11"/>
      <c r="M817" s="36"/>
    </row>
    <row r="818" spans="7:13" ht="15.75" customHeight="1" x14ac:dyDescent="0.2">
      <c r="G818" s="34">
        <f>'Silver (Cleaned)'!G817</f>
        <v>44915.513306609464</v>
      </c>
      <c r="H818" s="27">
        <f>'Silver (Cleaned)'!Q817</f>
        <v>2833</v>
      </c>
      <c r="I818" s="11" t="str">
        <f t="shared" si="7"/>
        <v>2022-12</v>
      </c>
      <c r="J818" s="11" t="str">
        <f t="shared" si="8"/>
        <v>1900-01</v>
      </c>
      <c r="K818" s="11"/>
      <c r="L818" s="11"/>
      <c r="M818" s="36"/>
    </row>
    <row r="819" spans="7:13" ht="15.75" customHeight="1" x14ac:dyDescent="0.2">
      <c r="G819" s="34">
        <f>'Silver (Cleaned)'!G818</f>
        <v>44914.959584934935</v>
      </c>
      <c r="H819" s="27">
        <f>'Silver (Cleaned)'!Q818</f>
        <v>2728</v>
      </c>
      <c r="I819" s="11" t="str">
        <f t="shared" si="7"/>
        <v>2022-12</v>
      </c>
      <c r="J819" s="11" t="str">
        <f t="shared" si="8"/>
        <v>1900-01</v>
      </c>
      <c r="K819" s="11"/>
      <c r="L819" s="11"/>
      <c r="M819" s="36"/>
    </row>
    <row r="820" spans="7:13" ht="15.75" customHeight="1" x14ac:dyDescent="0.2">
      <c r="G820" s="34">
        <f>'Silver (Cleaned)'!G819</f>
        <v>44914.383173537739</v>
      </c>
      <c r="H820" s="27">
        <f>'Silver (Cleaned)'!Q819</f>
        <v>2691.5</v>
      </c>
      <c r="I820" s="11" t="str">
        <f t="shared" si="7"/>
        <v>2022-12</v>
      </c>
      <c r="J820" s="11" t="str">
        <f t="shared" si="8"/>
        <v>1900-01</v>
      </c>
      <c r="K820" s="11"/>
      <c r="L820" s="11"/>
      <c r="M820" s="36"/>
    </row>
    <row r="821" spans="7:13" ht="15.75" customHeight="1" x14ac:dyDescent="0.2">
      <c r="G821" s="34">
        <f>'Silver (Cleaned)'!G820</f>
        <v>44911.554384392795</v>
      </c>
      <c r="H821" s="27">
        <f>'Silver (Cleaned)'!Q820</f>
        <v>2655</v>
      </c>
      <c r="I821" s="11" t="str">
        <f t="shared" si="7"/>
        <v>2022-12</v>
      </c>
      <c r="J821" s="11" t="str">
        <f t="shared" si="8"/>
        <v>1900-01</v>
      </c>
      <c r="K821" s="11"/>
      <c r="L821" s="11"/>
      <c r="M821" s="36"/>
    </row>
    <row r="822" spans="7:13" ht="15.75" customHeight="1" x14ac:dyDescent="0.2">
      <c r="G822" s="34">
        <f>'Silver (Cleaned)'!G821</f>
        <v>44911.0068800601</v>
      </c>
      <c r="H822" s="27">
        <f>'Silver (Cleaned)'!Q821</f>
        <v>2614</v>
      </c>
      <c r="I822" s="11" t="str">
        <f t="shared" si="7"/>
        <v>2022-12</v>
      </c>
      <c r="J822" s="11" t="str">
        <f t="shared" si="8"/>
        <v>1900-01</v>
      </c>
      <c r="K822" s="11"/>
      <c r="L822" s="11"/>
      <c r="M822" s="36"/>
    </row>
    <row r="823" spans="7:13" ht="15.75" customHeight="1" x14ac:dyDescent="0.2">
      <c r="G823" s="34">
        <f>'Silver (Cleaned)'!G822</f>
        <v>44910.459505498591</v>
      </c>
      <c r="H823" s="27">
        <f>'Silver (Cleaned)'!Q822</f>
        <v>2573</v>
      </c>
      <c r="I823" s="11" t="str">
        <f t="shared" si="7"/>
        <v>2022-12</v>
      </c>
      <c r="J823" s="11" t="str">
        <f t="shared" si="8"/>
        <v>1900-01</v>
      </c>
      <c r="K823" s="11"/>
      <c r="L823" s="11"/>
      <c r="M823" s="36"/>
    </row>
    <row r="824" spans="7:13" ht="15.75" customHeight="1" x14ac:dyDescent="0.2">
      <c r="G824" s="34">
        <f>'Silver (Cleaned)'!G823</f>
        <v>44909.90705910328</v>
      </c>
      <c r="H824" s="27">
        <f>'Silver (Cleaned)'!Q823</f>
        <v>2442</v>
      </c>
      <c r="I824" s="11" t="str">
        <f t="shared" si="7"/>
        <v>2022-12</v>
      </c>
      <c r="J824" s="11" t="str">
        <f t="shared" si="8"/>
        <v>1900-01</v>
      </c>
      <c r="K824" s="11"/>
      <c r="L824" s="11"/>
      <c r="M824" s="36"/>
    </row>
    <row r="825" spans="7:13" ht="15.75" customHeight="1" x14ac:dyDescent="0.2">
      <c r="G825" s="34">
        <f>'Silver (Cleaned)'!G824</f>
        <v>44909.355493428564</v>
      </c>
      <c r="H825" s="27">
        <f>'Silver (Cleaned)'!Q824</f>
        <v>2751</v>
      </c>
      <c r="I825" s="11" t="str">
        <f t="shared" si="7"/>
        <v>2022-12</v>
      </c>
      <c r="J825" s="11" t="str">
        <f t="shared" si="8"/>
        <v>1900-01</v>
      </c>
      <c r="K825" s="11"/>
      <c r="L825" s="11"/>
      <c r="M825" s="36"/>
    </row>
    <row r="826" spans="7:13" ht="15.75" customHeight="1" x14ac:dyDescent="0.2">
      <c r="G826" s="34">
        <f>'Silver (Cleaned)'!G825</f>
        <v>44908.795851276787</v>
      </c>
      <c r="H826" s="27">
        <f>'Silver (Cleaned)'!Q825</f>
        <v>2540</v>
      </c>
      <c r="I826" s="11" t="str">
        <f t="shared" si="7"/>
        <v>2022-12</v>
      </c>
      <c r="J826" s="11" t="str">
        <f t="shared" si="8"/>
        <v>1900-01</v>
      </c>
      <c r="K826" s="11"/>
      <c r="L826" s="11"/>
      <c r="M826" s="36"/>
    </row>
    <row r="827" spans="7:13" ht="15.75" customHeight="1" x14ac:dyDescent="0.2">
      <c r="G827" s="34">
        <f>'Silver (Cleaned)'!G826</f>
        <v>44908.254566312578</v>
      </c>
      <c r="H827" s="27">
        <f>'Silver (Cleaned)'!Q826</f>
        <v>2537</v>
      </c>
      <c r="I827" s="11" t="str">
        <f t="shared" si="7"/>
        <v>2022-12</v>
      </c>
      <c r="J827" s="11" t="str">
        <f t="shared" si="8"/>
        <v>1900-01</v>
      </c>
      <c r="K827" s="11"/>
      <c r="L827" s="11"/>
      <c r="M827" s="36"/>
    </row>
    <row r="828" spans="7:13" ht="15.75" customHeight="1" x14ac:dyDescent="0.2">
      <c r="G828" s="34">
        <f>'Silver (Cleaned)'!G827</f>
        <v>44907.6731580786</v>
      </c>
      <c r="H828" s="27">
        <f>'Silver (Cleaned)'!Q827</f>
        <v>2534</v>
      </c>
      <c r="I828" s="11" t="str">
        <f t="shared" si="7"/>
        <v>2022-12</v>
      </c>
      <c r="J828" s="11" t="str">
        <f t="shared" si="8"/>
        <v>1900-01</v>
      </c>
      <c r="K828" s="11"/>
      <c r="L828" s="11"/>
      <c r="M828" s="36"/>
    </row>
    <row r="829" spans="7:13" ht="15.75" customHeight="1" x14ac:dyDescent="0.2">
      <c r="G829" s="34">
        <f>'Silver (Cleaned)'!G828</f>
        <v>44907.12460883685</v>
      </c>
      <c r="H829" s="27">
        <f>'Silver (Cleaned)'!Q828</f>
        <v>2557</v>
      </c>
      <c r="I829" s="11" t="str">
        <f t="shared" si="7"/>
        <v>2022-12</v>
      </c>
      <c r="J829" s="11" t="str">
        <f t="shared" si="8"/>
        <v>1900-01</v>
      </c>
      <c r="K829" s="11"/>
      <c r="L829" s="11"/>
      <c r="M829" s="36"/>
    </row>
    <row r="830" spans="7:13" ht="15.75" customHeight="1" x14ac:dyDescent="0.2">
      <c r="G830" s="34">
        <f>'Silver (Cleaned)'!G829</f>
        <v>44904.769185165082</v>
      </c>
      <c r="H830" s="27">
        <f>'Silver (Cleaned)'!Q829</f>
        <v>2638</v>
      </c>
      <c r="I830" s="11" t="str">
        <f t="shared" si="7"/>
        <v>2022-12</v>
      </c>
      <c r="J830" s="11" t="str">
        <f t="shared" si="8"/>
        <v>1900-01</v>
      </c>
      <c r="K830" s="11"/>
      <c r="L830" s="11"/>
      <c r="M830" s="36"/>
    </row>
    <row r="831" spans="7:13" ht="15.75" customHeight="1" x14ac:dyDescent="0.2">
      <c r="G831" s="34">
        <f>'Silver (Cleaned)'!G830</f>
        <v>44904.236698100853</v>
      </c>
      <c r="H831" s="27">
        <f>'Silver (Cleaned)'!Q830</f>
        <v>2381</v>
      </c>
      <c r="I831" s="11" t="str">
        <f t="shared" si="7"/>
        <v>2022-12</v>
      </c>
      <c r="J831" s="11" t="str">
        <f t="shared" si="8"/>
        <v>1900-01</v>
      </c>
      <c r="K831" s="11"/>
      <c r="L831" s="11"/>
      <c r="M831" s="36"/>
    </row>
    <row r="832" spans="7:13" ht="15.75" customHeight="1" x14ac:dyDescent="0.2">
      <c r="G832" s="34">
        <f>'Silver (Cleaned)'!G831</f>
        <v>44903.700197100261</v>
      </c>
      <c r="H832" s="27">
        <f>'Silver (Cleaned)'!Q831</f>
        <v>2283</v>
      </c>
      <c r="I832" s="11" t="str">
        <f t="shared" si="7"/>
        <v>2022-12</v>
      </c>
      <c r="J832" s="11" t="str">
        <f t="shared" si="8"/>
        <v>1900-01</v>
      </c>
      <c r="K832" s="11"/>
      <c r="L832" s="11"/>
      <c r="M832" s="36"/>
    </row>
    <row r="833" spans="7:13" ht="15.75" customHeight="1" x14ac:dyDescent="0.2">
      <c r="G833" s="34">
        <f>'Silver (Cleaned)'!G832</f>
        <v>44903.141840509714</v>
      </c>
      <c r="H833" s="27">
        <f>'Silver (Cleaned)'!Q832</f>
        <v>2700</v>
      </c>
      <c r="I833" s="11" t="str">
        <f t="shared" si="7"/>
        <v>2022-12</v>
      </c>
      <c r="J833" s="11" t="str">
        <f t="shared" si="8"/>
        <v>1900-01</v>
      </c>
      <c r="K833" s="11"/>
      <c r="L833" s="11"/>
      <c r="M833" s="36"/>
    </row>
    <row r="834" spans="7:13" ht="15.75" customHeight="1" x14ac:dyDescent="0.2">
      <c r="G834" s="34">
        <f>'Silver (Cleaned)'!G833</f>
        <v>44902.5595911087</v>
      </c>
      <c r="H834" s="27">
        <f>'Silver (Cleaned)'!Q833</f>
        <v>2503</v>
      </c>
      <c r="I834" s="11" t="str">
        <f t="shared" si="7"/>
        <v>2022-12</v>
      </c>
      <c r="J834" s="11" t="str">
        <f t="shared" si="8"/>
        <v>1900-01</v>
      </c>
      <c r="K834" s="11"/>
      <c r="L834" s="11"/>
      <c r="M834" s="36"/>
    </row>
    <row r="835" spans="7:13" ht="15.75" customHeight="1" x14ac:dyDescent="0.2">
      <c r="G835" s="34">
        <f>'Silver (Cleaned)'!G834</f>
        <v>44902.021105642285</v>
      </c>
      <c r="H835" s="27">
        <f>'Silver (Cleaned)'!Q834</f>
        <v>2306</v>
      </c>
      <c r="I835" s="11" t="str">
        <f t="shared" si="7"/>
        <v>2022-12</v>
      </c>
      <c r="J835" s="11" t="str">
        <f t="shared" si="8"/>
        <v>1900-01</v>
      </c>
      <c r="K835" s="11"/>
      <c r="L835" s="11"/>
      <c r="M835" s="36"/>
    </row>
    <row r="836" spans="7:13" ht="15.75" customHeight="1" x14ac:dyDescent="0.2">
      <c r="G836" s="34">
        <f>'Silver (Cleaned)'!G835</f>
        <v>44901.429780975122</v>
      </c>
      <c r="H836" s="27">
        <f>'Silver (Cleaned)'!Q835</f>
        <v>2410</v>
      </c>
      <c r="I836" s="11" t="str">
        <f t="shared" si="7"/>
        <v>2022-12</v>
      </c>
      <c r="J836" s="11" t="str">
        <f t="shared" si="8"/>
        <v>1900-01</v>
      </c>
      <c r="K836" s="11"/>
      <c r="L836" s="11"/>
      <c r="M836" s="36"/>
    </row>
    <row r="837" spans="7:13" ht="15.75" customHeight="1" x14ac:dyDescent="0.2">
      <c r="G837" s="34">
        <f>'Silver (Cleaned)'!G836</f>
        <v>44900.855021372161</v>
      </c>
      <c r="H837" s="27">
        <f>'Silver (Cleaned)'!Q836</f>
        <v>2583.5</v>
      </c>
      <c r="I837" s="11" t="str">
        <f t="shared" si="7"/>
        <v>2022-12</v>
      </c>
      <c r="J837" s="11" t="str">
        <f t="shared" si="8"/>
        <v>1900-01</v>
      </c>
      <c r="K837" s="11"/>
      <c r="L837" s="11"/>
      <c r="M837" s="36"/>
    </row>
    <row r="838" spans="7:13" ht="15.75" customHeight="1" x14ac:dyDescent="0.2">
      <c r="G838" s="34">
        <f>'Silver (Cleaned)'!G837</f>
        <v>44900.292988601534</v>
      </c>
      <c r="H838" s="27">
        <f>'Silver (Cleaned)'!Q837</f>
        <v>2757</v>
      </c>
      <c r="I838" s="11" t="str">
        <f t="shared" si="7"/>
        <v>2022-12</v>
      </c>
      <c r="J838" s="11" t="str">
        <f t="shared" si="8"/>
        <v>1900-01</v>
      </c>
      <c r="K838" s="11"/>
      <c r="L838" s="11"/>
      <c r="M838" s="36"/>
    </row>
    <row r="839" spans="7:13" ht="15.75" customHeight="1" x14ac:dyDescent="0.2">
      <c r="G839" s="34">
        <f>'Silver (Cleaned)'!G838</f>
        <v>44897.513530936434</v>
      </c>
      <c r="H839" s="27">
        <f>'Silver (Cleaned)'!Q838</f>
        <v>2692</v>
      </c>
      <c r="I839" s="11" t="str">
        <f t="shared" si="7"/>
        <v>2022-12</v>
      </c>
      <c r="J839" s="11" t="str">
        <f t="shared" si="8"/>
        <v>1900-01</v>
      </c>
      <c r="K839" s="11"/>
      <c r="L839" s="11"/>
      <c r="M839" s="36"/>
    </row>
    <row r="840" spans="7:13" ht="15.75" customHeight="1" x14ac:dyDescent="0.2">
      <c r="G840" s="34">
        <f>'Silver (Cleaned)'!G839</f>
        <v>44896.915271969723</v>
      </c>
      <c r="H840" s="27">
        <f>'Silver (Cleaned)'!Q839</f>
        <v>2689</v>
      </c>
      <c r="I840" s="11" t="str">
        <f t="shared" si="7"/>
        <v>2022-12</v>
      </c>
      <c r="J840" s="11" t="str">
        <f t="shared" si="8"/>
        <v>1900-01</v>
      </c>
      <c r="K840" s="11"/>
      <c r="L840" s="11"/>
      <c r="M840" s="36"/>
    </row>
    <row r="841" spans="7:13" ht="15.75" customHeight="1" x14ac:dyDescent="0.2">
      <c r="G841" s="34">
        <f>'Silver (Cleaned)'!G840</f>
        <v>44896.325192203411</v>
      </c>
      <c r="H841" s="27">
        <f>'Silver (Cleaned)'!Q840</f>
        <v>2631</v>
      </c>
      <c r="I841" s="11" t="str">
        <f t="shared" si="7"/>
        <v>2022-12</v>
      </c>
      <c r="J841" s="11" t="str">
        <f t="shared" si="8"/>
        <v>1900-01</v>
      </c>
      <c r="K841" s="11"/>
      <c r="L841" s="11"/>
      <c r="M841" s="36"/>
    </row>
    <row r="842" spans="7:13" ht="15.75" customHeight="1" x14ac:dyDescent="0.2">
      <c r="G842" s="34">
        <f>'Silver (Cleaned)'!G841</f>
        <v>44895.787237758996</v>
      </c>
      <c r="H842" s="27">
        <f>'Silver (Cleaned)'!Q841</f>
        <v>2607</v>
      </c>
      <c r="I842" s="11" t="str">
        <f t="shared" si="7"/>
        <v>2022-11</v>
      </c>
      <c r="J842" s="11" t="str">
        <f t="shared" si="8"/>
        <v>1900-01</v>
      </c>
      <c r="K842" s="11"/>
      <c r="L842" s="11"/>
      <c r="M842" s="36"/>
    </row>
    <row r="843" spans="7:13" ht="15.75" customHeight="1" x14ac:dyDescent="0.2">
      <c r="G843" s="34">
        <f>'Silver (Cleaned)'!G842</f>
        <v>44895.206084060927</v>
      </c>
      <c r="H843" s="27">
        <f>'Silver (Cleaned)'!Q842</f>
        <v>2400</v>
      </c>
      <c r="I843" s="11" t="str">
        <f t="shared" si="7"/>
        <v>2022-11</v>
      </c>
      <c r="J843" s="11" t="str">
        <f t="shared" si="8"/>
        <v>1900-01</v>
      </c>
      <c r="K843" s="11"/>
      <c r="L843" s="11"/>
      <c r="M843" s="36"/>
    </row>
    <row r="844" spans="7:13" ht="15.75" customHeight="1" x14ac:dyDescent="0.2">
      <c r="G844" s="34">
        <f>'Silver (Cleaned)'!G843</f>
        <v>44894.659289124422</v>
      </c>
      <c r="H844" s="27">
        <f>'Silver (Cleaned)'!Q843</f>
        <v>2442</v>
      </c>
      <c r="I844" s="11" t="str">
        <f t="shared" si="7"/>
        <v>2022-11</v>
      </c>
      <c r="J844" s="11" t="str">
        <f t="shared" si="8"/>
        <v>1900-01</v>
      </c>
      <c r="K844" s="11"/>
      <c r="L844" s="11"/>
      <c r="M844" s="36"/>
    </row>
    <row r="845" spans="7:13" ht="15.75" customHeight="1" x14ac:dyDescent="0.2">
      <c r="G845" s="34">
        <f>'Silver (Cleaned)'!G844</f>
        <v>44894.105207143744</v>
      </c>
      <c r="H845" s="27">
        <f>'Silver (Cleaned)'!Q844</f>
        <v>2085</v>
      </c>
      <c r="I845" s="11" t="str">
        <f t="shared" si="7"/>
        <v>2022-11</v>
      </c>
      <c r="J845" s="11" t="str">
        <f t="shared" si="8"/>
        <v>1900-01</v>
      </c>
      <c r="K845" s="11"/>
      <c r="L845" s="11"/>
      <c r="M845" s="36"/>
    </row>
    <row r="846" spans="7:13" ht="15.75" customHeight="1" x14ac:dyDescent="0.2">
      <c r="G846" s="34">
        <f>'Silver (Cleaned)'!G845</f>
        <v>44893.53797933957</v>
      </c>
      <c r="H846" s="27">
        <f>'Silver (Cleaned)'!Q845</f>
        <v>2400</v>
      </c>
      <c r="I846" s="11" t="str">
        <f t="shared" si="7"/>
        <v>2022-11</v>
      </c>
      <c r="J846" s="11" t="str">
        <f t="shared" si="8"/>
        <v>1900-01</v>
      </c>
      <c r="K846" s="11"/>
      <c r="L846" s="11"/>
      <c r="M846" s="36"/>
    </row>
    <row r="847" spans="7:13" ht="15.75" customHeight="1" x14ac:dyDescent="0.2">
      <c r="G847" s="34">
        <f>'Silver (Cleaned)'!G846</f>
        <v>44890.669152190152</v>
      </c>
      <c r="H847" s="27">
        <f>'Silver (Cleaned)'!Q846</f>
        <v>1993</v>
      </c>
      <c r="I847" s="11" t="str">
        <f t="shared" si="7"/>
        <v>2022-11</v>
      </c>
      <c r="J847" s="11" t="str">
        <f t="shared" si="8"/>
        <v>1900-01</v>
      </c>
      <c r="K847" s="11"/>
      <c r="L847" s="11"/>
      <c r="M847" s="36"/>
    </row>
    <row r="848" spans="7:13" ht="15.75" customHeight="1" x14ac:dyDescent="0.2">
      <c r="G848" s="34">
        <f>'Silver (Cleaned)'!G847</f>
        <v>44890.078425260544</v>
      </c>
      <c r="H848" s="27">
        <f>'Silver (Cleaned)'!Q847</f>
        <v>2498</v>
      </c>
      <c r="I848" s="11" t="str">
        <f t="shared" si="7"/>
        <v>2022-11</v>
      </c>
      <c r="J848" s="11" t="str">
        <f t="shared" si="8"/>
        <v>1900-01</v>
      </c>
      <c r="K848" s="11"/>
      <c r="L848" s="11"/>
      <c r="M848" s="36"/>
    </row>
    <row r="849" spans="7:13" ht="15.75" customHeight="1" x14ac:dyDescent="0.2">
      <c r="G849" s="34">
        <f>'Silver (Cleaned)'!G848</f>
        <v>44889.474710843337</v>
      </c>
      <c r="H849" s="27">
        <f>'Silver (Cleaned)'!Q848</f>
        <v>2041</v>
      </c>
      <c r="I849" s="11" t="str">
        <f t="shared" si="7"/>
        <v>2022-11</v>
      </c>
      <c r="J849" s="11" t="str">
        <f t="shared" si="8"/>
        <v>1900-01</v>
      </c>
      <c r="K849" s="11"/>
      <c r="L849" s="11"/>
      <c r="M849" s="36"/>
    </row>
    <row r="850" spans="7:13" ht="15.75" customHeight="1" x14ac:dyDescent="0.2">
      <c r="G850" s="34">
        <f>'Silver (Cleaned)'!G849</f>
        <v>44888.866546879857</v>
      </c>
      <c r="H850" s="27">
        <f>'Silver (Cleaned)'!Q849</f>
        <v>2491</v>
      </c>
      <c r="I850" s="11" t="str">
        <f t="shared" si="7"/>
        <v>2022-11</v>
      </c>
      <c r="J850" s="11" t="str">
        <f t="shared" si="8"/>
        <v>1900-01</v>
      </c>
      <c r="K850" s="11"/>
      <c r="L850" s="11"/>
      <c r="M850" s="36"/>
    </row>
    <row r="851" spans="7:13" ht="15.75" customHeight="1" x14ac:dyDescent="0.2">
      <c r="G851" s="34">
        <f>'Silver (Cleaned)'!G850</f>
        <v>44888.336936169195</v>
      </c>
      <c r="H851" s="27">
        <f>'Silver (Cleaned)'!Q850</f>
        <v>2294</v>
      </c>
      <c r="I851" s="11" t="str">
        <f t="shared" si="7"/>
        <v>2022-11</v>
      </c>
      <c r="J851" s="11" t="str">
        <f t="shared" si="8"/>
        <v>1900-01</v>
      </c>
      <c r="K851" s="11"/>
      <c r="L851" s="11"/>
      <c r="M851" s="36"/>
    </row>
    <row r="852" spans="7:13" ht="15.75" customHeight="1" x14ac:dyDescent="0.2">
      <c r="G852" s="34">
        <f>'Silver (Cleaned)'!G851</f>
        <v>44887.772128473334</v>
      </c>
      <c r="H852" s="27">
        <f>'Silver (Cleaned)'!Q851</f>
        <v>2235</v>
      </c>
      <c r="I852" s="11" t="str">
        <f t="shared" si="7"/>
        <v>2022-11</v>
      </c>
      <c r="J852" s="11" t="str">
        <f t="shared" si="8"/>
        <v>1900-01</v>
      </c>
      <c r="K852" s="11"/>
      <c r="L852" s="11"/>
      <c r="M852" s="36"/>
    </row>
    <row r="853" spans="7:13" ht="15.75" customHeight="1" x14ac:dyDescent="0.2">
      <c r="G853" s="34">
        <f>'Silver (Cleaned)'!G852</f>
        <v>44887.203317960586</v>
      </c>
      <c r="H853" s="27">
        <f>'Silver (Cleaned)'!Q852</f>
        <v>2351</v>
      </c>
      <c r="I853" s="11" t="str">
        <f t="shared" si="7"/>
        <v>2022-11</v>
      </c>
      <c r="J853" s="11" t="str">
        <f t="shared" si="8"/>
        <v>1900-01</v>
      </c>
      <c r="K853" s="11"/>
      <c r="L853" s="11"/>
      <c r="M853" s="36"/>
    </row>
    <row r="854" spans="7:13" ht="15.75" customHeight="1" x14ac:dyDescent="0.2">
      <c r="G854" s="34">
        <f>'Silver (Cleaned)'!G853</f>
        <v>44886.596733653809</v>
      </c>
      <c r="H854" s="27">
        <f>'Silver (Cleaned)'!Q853</f>
        <v>2359</v>
      </c>
      <c r="I854" s="11" t="str">
        <f t="shared" si="7"/>
        <v>2022-11</v>
      </c>
      <c r="J854" s="11" t="str">
        <f t="shared" si="8"/>
        <v>1900-01</v>
      </c>
      <c r="K854" s="11"/>
      <c r="L854" s="11"/>
      <c r="M854" s="36"/>
    </row>
    <row r="855" spans="7:13" ht="15.75" customHeight="1" x14ac:dyDescent="0.2">
      <c r="G855" s="34">
        <f>'Silver (Cleaned)'!G854</f>
        <v>44886.027225786871</v>
      </c>
      <c r="H855" s="27">
        <f>'Silver (Cleaned)'!Q854</f>
        <v>2300</v>
      </c>
      <c r="I855" s="11" t="str">
        <f t="shared" si="7"/>
        <v>2022-11</v>
      </c>
      <c r="J855" s="11" t="str">
        <f t="shared" si="8"/>
        <v>1900-01</v>
      </c>
      <c r="K855" s="11"/>
      <c r="L855" s="11"/>
      <c r="M855" s="36"/>
    </row>
    <row r="856" spans="7:13" ht="15.75" customHeight="1" x14ac:dyDescent="0.2">
      <c r="G856" s="34">
        <f>'Silver (Cleaned)'!G855</f>
        <v>44883.815522889978</v>
      </c>
      <c r="H856" s="27">
        <f>'Silver (Cleaned)'!Q855</f>
        <v>1842</v>
      </c>
      <c r="I856" s="11" t="str">
        <f t="shared" si="7"/>
        <v>2022-11</v>
      </c>
      <c r="J856" s="11" t="str">
        <f t="shared" si="8"/>
        <v>1900-01</v>
      </c>
      <c r="K856" s="11"/>
      <c r="L856" s="11"/>
      <c r="M856" s="36"/>
    </row>
    <row r="857" spans="7:13" ht="15.75" customHeight="1" x14ac:dyDescent="0.2">
      <c r="G857" s="34">
        <f>'Silver (Cleaned)'!G856</f>
        <v>44883.24420075427</v>
      </c>
      <c r="H857" s="27">
        <f>'Silver (Cleaned)'!Q856</f>
        <v>1936</v>
      </c>
      <c r="I857" s="11" t="str">
        <f t="shared" si="7"/>
        <v>2022-11</v>
      </c>
      <c r="J857" s="11" t="str">
        <f t="shared" si="8"/>
        <v>1900-01</v>
      </c>
      <c r="K857" s="11"/>
      <c r="L857" s="11"/>
      <c r="M857" s="36"/>
    </row>
    <row r="858" spans="7:13" ht="15.75" customHeight="1" x14ac:dyDescent="0.2">
      <c r="G858" s="34">
        <f>'Silver (Cleaned)'!G857</f>
        <v>44882.713850485488</v>
      </c>
      <c r="H858" s="27">
        <f>'Silver (Cleaned)'!Q857</f>
        <v>1921</v>
      </c>
      <c r="I858" s="11" t="str">
        <f t="shared" si="7"/>
        <v>2022-11</v>
      </c>
      <c r="J858" s="11" t="str">
        <f t="shared" si="8"/>
        <v>1900-01</v>
      </c>
      <c r="K858" s="11"/>
      <c r="L858" s="11"/>
      <c r="M858" s="36"/>
    </row>
    <row r="859" spans="7:13" ht="15.75" customHeight="1" x14ac:dyDescent="0.2">
      <c r="G859" s="34">
        <f>'Silver (Cleaned)'!G858</f>
        <v>44882.151004105865</v>
      </c>
      <c r="H859" s="27">
        <f>'Silver (Cleaned)'!Q858</f>
        <v>1967</v>
      </c>
      <c r="I859" s="11" t="str">
        <f t="shared" si="7"/>
        <v>2022-11</v>
      </c>
      <c r="J859" s="11" t="str">
        <f t="shared" si="8"/>
        <v>1900-01</v>
      </c>
      <c r="K859" s="11"/>
      <c r="L859" s="11"/>
      <c r="M859" s="36"/>
    </row>
    <row r="860" spans="7:13" ht="15.75" customHeight="1" x14ac:dyDescent="0.2">
      <c r="G860" s="34">
        <f>'Silver (Cleaned)'!G859</f>
        <v>44881.560195525752</v>
      </c>
      <c r="H860" s="27">
        <f>'Silver (Cleaned)'!Q859</f>
        <v>2144</v>
      </c>
      <c r="I860" s="11" t="str">
        <f t="shared" si="7"/>
        <v>2022-11</v>
      </c>
      <c r="J860" s="11" t="str">
        <f t="shared" si="8"/>
        <v>1900-01</v>
      </c>
      <c r="K860" s="11"/>
      <c r="L860" s="11"/>
      <c r="M860" s="36"/>
    </row>
    <row r="861" spans="7:13" ht="15.75" customHeight="1" x14ac:dyDescent="0.2">
      <c r="G861" s="34">
        <f>'Silver (Cleaned)'!G860</f>
        <v>44881.0096897599</v>
      </c>
      <c r="H861" s="27">
        <f>'Silver (Cleaned)'!Q860</f>
        <v>2188</v>
      </c>
      <c r="I861" s="11" t="str">
        <f t="shared" si="7"/>
        <v>2022-11</v>
      </c>
      <c r="J861" s="11" t="str">
        <f t="shared" si="8"/>
        <v>1900-01</v>
      </c>
      <c r="K861" s="11"/>
      <c r="L861" s="11"/>
      <c r="M861" s="36"/>
    </row>
    <row r="862" spans="7:13" ht="15.75" customHeight="1" x14ac:dyDescent="0.2">
      <c r="G862" s="34">
        <f>'Silver (Cleaned)'!G861</f>
        <v>44880.417205986887</v>
      </c>
      <c r="H862" s="27">
        <f>'Silver (Cleaned)'!Q861</f>
        <v>1832</v>
      </c>
      <c r="I862" s="11" t="str">
        <f t="shared" si="7"/>
        <v>2022-11</v>
      </c>
      <c r="J862" s="11" t="str">
        <f t="shared" si="8"/>
        <v>1900-01</v>
      </c>
      <c r="K862" s="11"/>
      <c r="L862" s="11"/>
      <c r="M862" s="36"/>
    </row>
    <row r="863" spans="7:13" ht="15.75" customHeight="1" x14ac:dyDescent="0.2">
      <c r="G863" s="34">
        <f>'Silver (Cleaned)'!G862</f>
        <v>44879.851201404774</v>
      </c>
      <c r="H863" s="27">
        <f>'Silver (Cleaned)'!Q862</f>
        <v>2087</v>
      </c>
      <c r="I863" s="11" t="str">
        <f t="shared" si="7"/>
        <v>2022-11</v>
      </c>
      <c r="J863" s="11" t="str">
        <f t="shared" si="8"/>
        <v>1900-01</v>
      </c>
      <c r="K863" s="11"/>
      <c r="L863" s="11"/>
      <c r="M863" s="36"/>
    </row>
    <row r="864" spans="7:13" ht="15.75" customHeight="1" x14ac:dyDescent="0.2">
      <c r="G864" s="34">
        <f>'Silver (Cleaned)'!G863</f>
        <v>44879.311582980852</v>
      </c>
      <c r="H864" s="27">
        <f>'Silver (Cleaned)'!Q863</f>
        <v>1900</v>
      </c>
      <c r="I864" s="11" t="str">
        <f t="shared" si="7"/>
        <v>2022-11</v>
      </c>
      <c r="J864" s="11" t="str">
        <f t="shared" si="8"/>
        <v>1900-01</v>
      </c>
      <c r="K864" s="11"/>
      <c r="L864" s="11"/>
      <c r="M864" s="36"/>
    </row>
    <row r="865" spans="7:13" ht="15.75" customHeight="1" x14ac:dyDescent="0.2">
      <c r="G865" s="34">
        <f>'Silver (Cleaned)'!G864</f>
        <v>44876.991425969332</v>
      </c>
      <c r="H865" s="27">
        <f>'Silver (Cleaned)'!Q864</f>
        <v>1861</v>
      </c>
      <c r="I865" s="11" t="str">
        <f t="shared" si="7"/>
        <v>2022-11</v>
      </c>
      <c r="J865" s="11" t="str">
        <f t="shared" si="8"/>
        <v>1900-01</v>
      </c>
      <c r="K865" s="11"/>
      <c r="L865" s="11"/>
      <c r="M865" s="36"/>
    </row>
    <row r="866" spans="7:13" ht="15.75" customHeight="1" x14ac:dyDescent="0.2">
      <c r="G866" s="34">
        <f>'Silver (Cleaned)'!G865</f>
        <v>44876.394500285889</v>
      </c>
      <c r="H866" s="27">
        <f>'Silver (Cleaned)'!Q865</f>
        <v>1884</v>
      </c>
      <c r="I866" s="11" t="str">
        <f t="shared" si="7"/>
        <v>2022-11</v>
      </c>
      <c r="J866" s="11" t="str">
        <f t="shared" si="8"/>
        <v>1900-01</v>
      </c>
      <c r="K866" s="11"/>
      <c r="L866" s="11"/>
      <c r="M866" s="36"/>
    </row>
    <row r="867" spans="7:13" ht="15.75" customHeight="1" x14ac:dyDescent="0.2">
      <c r="G867" s="34">
        <f>'Silver (Cleaned)'!G866</f>
        <v>44875.834013051121</v>
      </c>
      <c r="H867" s="27">
        <f>'Silver (Cleaned)'!Q866</f>
        <v>2085</v>
      </c>
      <c r="I867" s="11" t="str">
        <f t="shared" si="7"/>
        <v>2022-11</v>
      </c>
      <c r="J867" s="11" t="str">
        <f t="shared" si="8"/>
        <v>1900-01</v>
      </c>
      <c r="K867" s="11"/>
      <c r="L867" s="11"/>
      <c r="M867" s="36"/>
    </row>
    <row r="868" spans="7:13" ht="15.75" customHeight="1" x14ac:dyDescent="0.2">
      <c r="G868" s="34">
        <f>'Silver (Cleaned)'!G867</f>
        <v>44875.23930141356</v>
      </c>
      <c r="H868" s="27">
        <f>'Silver (Cleaned)'!Q867</f>
        <v>1874</v>
      </c>
      <c r="I868" s="11" t="str">
        <f t="shared" si="7"/>
        <v>2022-11</v>
      </c>
      <c r="J868" s="11" t="str">
        <f t="shared" si="8"/>
        <v>1900-01</v>
      </c>
      <c r="K868" s="11"/>
      <c r="L868" s="11"/>
      <c r="M868" s="36"/>
    </row>
    <row r="869" spans="7:13" ht="15.75" customHeight="1" x14ac:dyDescent="0.2">
      <c r="G869" s="34">
        <f>'Silver (Cleaned)'!G868</f>
        <v>44874.71010642367</v>
      </c>
      <c r="H869" s="27">
        <f>'Silver (Cleaned)'!Q868</f>
        <v>1777</v>
      </c>
      <c r="I869" s="11" t="str">
        <f t="shared" si="7"/>
        <v>2022-11</v>
      </c>
      <c r="J869" s="11" t="str">
        <f t="shared" si="8"/>
        <v>1900-01</v>
      </c>
      <c r="K869" s="11"/>
      <c r="L869" s="11"/>
      <c r="M869" s="36"/>
    </row>
    <row r="870" spans="7:13" ht="15.75" customHeight="1" x14ac:dyDescent="0.2">
      <c r="G870" s="34">
        <f>'Silver (Cleaned)'!G869</f>
        <v>44874.175753742697</v>
      </c>
      <c r="H870" s="27">
        <f>'Silver (Cleaned)'!Q869</f>
        <v>1857</v>
      </c>
      <c r="I870" s="11" t="str">
        <f t="shared" si="7"/>
        <v>2022-11</v>
      </c>
      <c r="J870" s="11" t="str">
        <f t="shared" si="8"/>
        <v>1900-01</v>
      </c>
      <c r="K870" s="11"/>
      <c r="L870" s="11"/>
      <c r="M870" s="36"/>
    </row>
    <row r="871" spans="7:13" ht="15.75" customHeight="1" x14ac:dyDescent="0.2">
      <c r="G871" s="34">
        <f>'Silver (Cleaned)'!G870</f>
        <v>44873.605970731121</v>
      </c>
      <c r="H871" s="27">
        <f>'Silver (Cleaned)'!Q870</f>
        <v>1839</v>
      </c>
      <c r="I871" s="11" t="str">
        <f t="shared" si="7"/>
        <v>2022-11</v>
      </c>
      <c r="J871" s="11" t="str">
        <f t="shared" si="8"/>
        <v>1900-01</v>
      </c>
      <c r="K871" s="11"/>
      <c r="L871" s="11"/>
      <c r="M871" s="36"/>
    </row>
    <row r="872" spans="7:13" ht="15.75" customHeight="1" x14ac:dyDescent="0.2">
      <c r="G872" s="34">
        <f>'Silver (Cleaned)'!G871</f>
        <v>44873.041345304613</v>
      </c>
      <c r="H872" s="27">
        <f>'Silver (Cleaned)'!Q871</f>
        <v>1828</v>
      </c>
      <c r="I872" s="11" t="str">
        <f t="shared" si="7"/>
        <v>2022-11</v>
      </c>
      <c r="J872" s="11" t="str">
        <f t="shared" si="8"/>
        <v>1900-01</v>
      </c>
      <c r="K872" s="11"/>
      <c r="L872" s="11"/>
      <c r="M872" s="36"/>
    </row>
    <row r="873" spans="7:13" ht="15.75" customHeight="1" x14ac:dyDescent="0.2">
      <c r="G873" s="34">
        <f>'Silver (Cleaned)'!G872</f>
        <v>44872.437866932953</v>
      </c>
      <c r="H873" s="27">
        <f>'Silver (Cleaned)'!Q872</f>
        <v>1982</v>
      </c>
      <c r="I873" s="11" t="str">
        <f t="shared" si="7"/>
        <v>2022-11</v>
      </c>
      <c r="J873" s="11" t="str">
        <f t="shared" si="8"/>
        <v>1900-01</v>
      </c>
      <c r="K873" s="11"/>
      <c r="L873" s="11"/>
      <c r="M873" s="36"/>
    </row>
    <row r="874" spans="7:13" ht="15.75" customHeight="1" x14ac:dyDescent="0.2">
      <c r="G874" s="34">
        <f>'Silver (Cleaned)'!G873</f>
        <v>44869.602950494787</v>
      </c>
      <c r="H874" s="27">
        <f>'Silver (Cleaned)'!Q873</f>
        <v>2025</v>
      </c>
      <c r="I874" s="11" t="str">
        <f t="shared" si="7"/>
        <v>2022-11</v>
      </c>
      <c r="J874" s="11" t="str">
        <f t="shared" si="8"/>
        <v>1900-01</v>
      </c>
      <c r="K874" s="11"/>
      <c r="L874" s="11"/>
      <c r="M874" s="36"/>
    </row>
    <row r="875" spans="7:13" ht="15.75" customHeight="1" x14ac:dyDescent="0.2">
      <c r="G875" s="34">
        <f>'Silver (Cleaned)'!G874</f>
        <v>44869.033120321255</v>
      </c>
      <c r="H875" s="27">
        <f>'Silver (Cleaned)'!Q874</f>
        <v>1870</v>
      </c>
      <c r="I875" s="11" t="str">
        <f t="shared" si="7"/>
        <v>2022-11</v>
      </c>
      <c r="J875" s="11" t="str">
        <f t="shared" si="8"/>
        <v>1900-01</v>
      </c>
      <c r="K875" s="11"/>
      <c r="L875" s="11"/>
      <c r="M875" s="36"/>
    </row>
    <row r="876" spans="7:13" ht="15.75" customHeight="1" x14ac:dyDescent="0.2">
      <c r="G876" s="34">
        <f>'Silver (Cleaned)'!G875</f>
        <v>44868.469026840627</v>
      </c>
      <c r="H876" s="27">
        <f>'Silver (Cleaned)'!Q875</f>
        <v>2080</v>
      </c>
      <c r="I876" s="11" t="str">
        <f t="shared" si="7"/>
        <v>2022-11</v>
      </c>
      <c r="J876" s="11" t="str">
        <f t="shared" si="8"/>
        <v>1900-01</v>
      </c>
      <c r="K876" s="11"/>
      <c r="L876" s="11"/>
      <c r="M876" s="36"/>
    </row>
    <row r="877" spans="7:13" ht="15.75" customHeight="1" x14ac:dyDescent="0.2">
      <c r="G877" s="34">
        <f>'Silver (Cleaned)'!G876</f>
        <v>44867.93977067947</v>
      </c>
      <c r="H877" s="27">
        <f>'Silver (Cleaned)'!Q876</f>
        <v>1906</v>
      </c>
      <c r="I877" s="11" t="str">
        <f t="shared" si="7"/>
        <v>2022-11</v>
      </c>
      <c r="J877" s="11" t="str">
        <f t="shared" si="8"/>
        <v>1900-01</v>
      </c>
      <c r="K877" s="11"/>
      <c r="L877" s="11"/>
      <c r="M877" s="36"/>
    </row>
    <row r="878" spans="7:13" ht="15.75" customHeight="1" x14ac:dyDescent="0.2">
      <c r="G878" s="34">
        <f>'Silver (Cleaned)'!G877</f>
        <v>44867.329157478147</v>
      </c>
      <c r="H878" s="27">
        <f>'Silver (Cleaned)'!Q877</f>
        <v>1885</v>
      </c>
      <c r="I878" s="11" t="str">
        <f t="shared" si="7"/>
        <v>2022-11</v>
      </c>
      <c r="J878" s="11" t="str">
        <f t="shared" si="8"/>
        <v>1900-01</v>
      </c>
      <c r="K878" s="11"/>
      <c r="L878" s="11"/>
      <c r="M878" s="36"/>
    </row>
    <row r="879" spans="7:13" ht="15.75" customHeight="1" x14ac:dyDescent="0.2">
      <c r="G879" s="34">
        <f>'Silver (Cleaned)'!G878</f>
        <v>44866.770762750632</v>
      </c>
      <c r="H879" s="27">
        <f>'Silver (Cleaned)'!Q878</f>
        <v>1752</v>
      </c>
      <c r="I879" s="11" t="str">
        <f t="shared" si="7"/>
        <v>2022-11</v>
      </c>
      <c r="J879" s="11" t="str">
        <f t="shared" si="8"/>
        <v>1900-01</v>
      </c>
      <c r="K879" s="11"/>
      <c r="L879" s="11"/>
      <c r="M879" s="36"/>
    </row>
    <row r="880" spans="7:13" ht="15.75" customHeight="1" x14ac:dyDescent="0.2">
      <c r="G880" s="34">
        <f>'Silver (Cleaned)'!G879</f>
        <v>44866.161939390819</v>
      </c>
      <c r="H880" s="27">
        <f>'Silver (Cleaned)'!Q879</f>
        <v>1842</v>
      </c>
      <c r="I880" s="11" t="str">
        <f t="shared" si="7"/>
        <v>2022-11</v>
      </c>
      <c r="J880" s="11" t="str">
        <f t="shared" si="8"/>
        <v>1900-01</v>
      </c>
      <c r="K880" s="11"/>
      <c r="L880" s="11"/>
      <c r="M880" s="36"/>
    </row>
    <row r="881" spans="7:13" ht="15.75" customHeight="1" x14ac:dyDescent="0.2">
      <c r="G881" s="34">
        <f>'Silver (Cleaned)'!G880</f>
        <v>44865.549764466261</v>
      </c>
      <c r="H881" s="27">
        <f>'Silver (Cleaned)'!Q880</f>
        <v>1664</v>
      </c>
      <c r="I881" s="11" t="str">
        <f t="shared" si="7"/>
        <v>2022-10</v>
      </c>
      <c r="J881" s="11" t="str">
        <f t="shared" si="8"/>
        <v>1900-01</v>
      </c>
      <c r="K881" s="11"/>
      <c r="L881" s="11"/>
      <c r="M881" s="36"/>
    </row>
    <row r="882" spans="7:13" ht="15.75" customHeight="1" x14ac:dyDescent="0.2">
      <c r="G882" s="34">
        <f>'Silver (Cleaned)'!G881</f>
        <v>44862.632930963438</v>
      </c>
      <c r="H882" s="27">
        <f>'Silver (Cleaned)'!Q881</f>
        <v>1808</v>
      </c>
      <c r="I882" s="11" t="str">
        <f t="shared" si="7"/>
        <v>2022-10</v>
      </c>
      <c r="J882" s="11" t="str">
        <f t="shared" si="8"/>
        <v>1900-01</v>
      </c>
      <c r="K882" s="11"/>
      <c r="L882" s="11"/>
      <c r="M882" s="36"/>
    </row>
    <row r="883" spans="7:13" ht="15.75" customHeight="1" x14ac:dyDescent="0.2">
      <c r="G883" s="34">
        <f>'Silver (Cleaned)'!G882</f>
        <v>44862.055181135402</v>
      </c>
      <c r="H883" s="27">
        <f>'Silver (Cleaned)'!Q882</f>
        <v>1904</v>
      </c>
      <c r="I883" s="11" t="str">
        <f t="shared" si="7"/>
        <v>2022-10</v>
      </c>
      <c r="J883" s="11" t="str">
        <f t="shared" si="8"/>
        <v>1900-01</v>
      </c>
      <c r="K883" s="11"/>
      <c r="L883" s="11"/>
      <c r="M883" s="36"/>
    </row>
    <row r="884" spans="7:13" ht="15.75" customHeight="1" x14ac:dyDescent="0.2">
      <c r="G884" s="34">
        <f>'Silver (Cleaned)'!G883</f>
        <v>44861.502043611748</v>
      </c>
      <c r="H884" s="27">
        <f>'Silver (Cleaned)'!Q883</f>
        <v>1904</v>
      </c>
      <c r="I884" s="11" t="str">
        <f t="shared" si="7"/>
        <v>2022-10</v>
      </c>
      <c r="J884" s="11" t="str">
        <f t="shared" si="8"/>
        <v>1900-01</v>
      </c>
      <c r="K884" s="11"/>
      <c r="L884" s="11"/>
      <c r="M884" s="36"/>
    </row>
    <row r="885" spans="7:13" ht="15.75" customHeight="1" x14ac:dyDescent="0.2">
      <c r="G885" s="34">
        <f>'Silver (Cleaned)'!G884</f>
        <v>44860.905239128377</v>
      </c>
      <c r="H885" s="27">
        <f>'Silver (Cleaned)'!Q884</f>
        <v>1876</v>
      </c>
      <c r="I885" s="11" t="str">
        <f t="shared" si="7"/>
        <v>2022-10</v>
      </c>
      <c r="J885" s="11" t="str">
        <f t="shared" si="8"/>
        <v>1900-01</v>
      </c>
      <c r="K885" s="11"/>
      <c r="L885" s="11"/>
      <c r="M885" s="36"/>
    </row>
    <row r="886" spans="7:13" ht="15.75" customHeight="1" x14ac:dyDescent="0.2">
      <c r="G886" s="34">
        <f>'Silver (Cleaned)'!G885</f>
        <v>44860.345429887901</v>
      </c>
      <c r="H886" s="27">
        <f>'Silver (Cleaned)'!Q885</f>
        <v>1930</v>
      </c>
      <c r="I886" s="11" t="str">
        <f t="shared" si="7"/>
        <v>2022-10</v>
      </c>
      <c r="J886" s="11" t="str">
        <f t="shared" si="8"/>
        <v>1900-01</v>
      </c>
      <c r="K886" s="11"/>
      <c r="L886" s="11"/>
      <c r="M886" s="36"/>
    </row>
    <row r="887" spans="7:13" ht="15.75" customHeight="1" x14ac:dyDescent="0.2">
      <c r="G887" s="34">
        <f>'Silver (Cleaned)'!G886</f>
        <v>44859.73130448327</v>
      </c>
      <c r="H887" s="27">
        <f>'Silver (Cleaned)'!Q886</f>
        <v>1791</v>
      </c>
      <c r="I887" s="11" t="str">
        <f t="shared" si="7"/>
        <v>2022-10</v>
      </c>
      <c r="J887" s="11" t="str">
        <f t="shared" si="8"/>
        <v>1900-01</v>
      </c>
      <c r="K887" s="11"/>
      <c r="L887" s="11"/>
      <c r="M887" s="36"/>
    </row>
    <row r="888" spans="7:13" ht="15.75" customHeight="1" x14ac:dyDescent="0.2">
      <c r="G888" s="34">
        <f>'Silver (Cleaned)'!G887</f>
        <v>44859.164419214409</v>
      </c>
      <c r="H888" s="27">
        <f>'Silver (Cleaned)'!Q887</f>
        <v>1654</v>
      </c>
      <c r="I888" s="11" t="str">
        <f t="shared" si="7"/>
        <v>2022-10</v>
      </c>
      <c r="J888" s="11" t="str">
        <f t="shared" si="8"/>
        <v>1900-01</v>
      </c>
      <c r="K888" s="11"/>
      <c r="L888" s="11"/>
      <c r="M888" s="36"/>
    </row>
    <row r="889" spans="7:13" ht="15.75" customHeight="1" x14ac:dyDescent="0.2">
      <c r="G889" s="34">
        <f>'Silver (Cleaned)'!G888</f>
        <v>44858.556908627426</v>
      </c>
      <c r="H889" s="27">
        <f>'Silver (Cleaned)'!Q888</f>
        <v>1931</v>
      </c>
      <c r="I889" s="11" t="str">
        <f t="shared" si="7"/>
        <v>2022-10</v>
      </c>
      <c r="J889" s="11" t="str">
        <f t="shared" si="8"/>
        <v>1900-01</v>
      </c>
      <c r="K889" s="11"/>
      <c r="L889" s="11"/>
      <c r="M889" s="36"/>
    </row>
    <row r="890" spans="7:13" ht="15.75" customHeight="1" x14ac:dyDescent="0.2">
      <c r="G890" s="34">
        <f>'Silver (Cleaned)'!G889</f>
        <v>44855.713195079501</v>
      </c>
      <c r="H890" s="27">
        <f>'Silver (Cleaned)'!Q889</f>
        <v>1740</v>
      </c>
      <c r="I890" s="11" t="str">
        <f t="shared" si="7"/>
        <v>2022-10</v>
      </c>
      <c r="J890" s="11" t="str">
        <f t="shared" si="8"/>
        <v>1900-01</v>
      </c>
      <c r="K890" s="11"/>
      <c r="L890" s="11"/>
      <c r="M890" s="36"/>
    </row>
    <row r="891" spans="7:13" ht="15.75" customHeight="1" x14ac:dyDescent="0.2">
      <c r="G891" s="34">
        <f>'Silver (Cleaned)'!G890</f>
        <v>44855.17901951541</v>
      </c>
      <c r="H891" s="27">
        <f>'Silver (Cleaned)'!Q890</f>
        <v>1715</v>
      </c>
      <c r="I891" s="11" t="str">
        <f t="shared" si="7"/>
        <v>2022-10</v>
      </c>
      <c r="J891" s="11" t="str">
        <f t="shared" si="8"/>
        <v>1900-01</v>
      </c>
      <c r="K891" s="11"/>
      <c r="L891" s="11"/>
      <c r="M891" s="36"/>
    </row>
    <row r="892" spans="7:13" ht="15.75" customHeight="1" x14ac:dyDescent="0.2">
      <c r="G892" s="34">
        <f>'Silver (Cleaned)'!G891</f>
        <v>44854.627081631465</v>
      </c>
      <c r="H892" s="27">
        <f>'Silver (Cleaned)'!Q891</f>
        <v>1593</v>
      </c>
      <c r="I892" s="11" t="str">
        <f t="shared" si="7"/>
        <v>2022-10</v>
      </c>
      <c r="J892" s="11" t="str">
        <f t="shared" si="8"/>
        <v>1900-01</v>
      </c>
      <c r="K892" s="11"/>
      <c r="L892" s="11"/>
      <c r="M892" s="36"/>
    </row>
    <row r="893" spans="7:13" ht="15.75" customHeight="1" x14ac:dyDescent="0.2">
      <c r="G893" s="34">
        <f>'Silver (Cleaned)'!G892</f>
        <v>44854.08036716994</v>
      </c>
      <c r="H893" s="27">
        <f>'Silver (Cleaned)'!Q892</f>
        <v>1779</v>
      </c>
      <c r="I893" s="11" t="str">
        <f t="shared" si="7"/>
        <v>2022-10</v>
      </c>
      <c r="J893" s="11" t="str">
        <f t="shared" si="8"/>
        <v>1900-01</v>
      </c>
      <c r="K893" s="11"/>
      <c r="L893" s="11"/>
      <c r="M893" s="36"/>
    </row>
    <row r="894" spans="7:13" ht="15.75" customHeight="1" x14ac:dyDescent="0.2">
      <c r="G894" s="34">
        <f>'Silver (Cleaned)'!G893</f>
        <v>44853.491807011342</v>
      </c>
      <c r="H894" s="27">
        <f>'Silver (Cleaned)'!Q893</f>
        <v>1741</v>
      </c>
      <c r="I894" s="11" t="str">
        <f t="shared" si="7"/>
        <v>2022-10</v>
      </c>
      <c r="J894" s="11" t="str">
        <f t="shared" si="8"/>
        <v>1900-01</v>
      </c>
      <c r="K894" s="11"/>
      <c r="L894" s="11"/>
      <c r="M894" s="36"/>
    </row>
    <row r="895" spans="7:13" ht="15.75" customHeight="1" x14ac:dyDescent="0.2">
      <c r="G895" s="34">
        <f>'Silver (Cleaned)'!G894</f>
        <v>44852.912087175246</v>
      </c>
      <c r="H895" s="27">
        <f>'Silver (Cleaned)'!Q894</f>
        <v>1770</v>
      </c>
      <c r="I895" s="11" t="str">
        <f t="shared" si="7"/>
        <v>2022-10</v>
      </c>
      <c r="J895" s="11" t="str">
        <f t="shared" si="8"/>
        <v>1900-01</v>
      </c>
      <c r="K895" s="11"/>
      <c r="L895" s="11"/>
      <c r="M895" s="36"/>
    </row>
    <row r="896" spans="7:13" ht="15.75" customHeight="1" x14ac:dyDescent="0.2">
      <c r="G896" s="34">
        <f>'Silver (Cleaned)'!G895</f>
        <v>44852.370185935717</v>
      </c>
      <c r="H896" s="27">
        <f>'Silver (Cleaned)'!Q895</f>
        <v>1511</v>
      </c>
      <c r="I896" s="11" t="str">
        <f t="shared" si="7"/>
        <v>2022-10</v>
      </c>
      <c r="J896" s="11" t="str">
        <f t="shared" si="8"/>
        <v>1900-01</v>
      </c>
      <c r="K896" s="11"/>
      <c r="L896" s="11"/>
      <c r="M896" s="36"/>
    </row>
    <row r="897" spans="7:13" ht="15.75" customHeight="1" x14ac:dyDescent="0.2">
      <c r="G897" s="34">
        <f>'Silver (Cleaned)'!G896</f>
        <v>44851.786177441776</v>
      </c>
      <c r="H897" s="27">
        <f>'Silver (Cleaned)'!Q896</f>
        <v>1589</v>
      </c>
      <c r="I897" s="11" t="str">
        <f t="shared" si="7"/>
        <v>2022-10</v>
      </c>
      <c r="J897" s="11" t="str">
        <f t="shared" si="8"/>
        <v>1900-01</v>
      </c>
      <c r="K897" s="11"/>
      <c r="L897" s="11"/>
      <c r="M897" s="36"/>
    </row>
    <row r="898" spans="7:13" ht="15.75" customHeight="1" x14ac:dyDescent="0.2">
      <c r="G898" s="34">
        <f>'Silver (Cleaned)'!G897</f>
        <v>44851.239322414534</v>
      </c>
      <c r="H898" s="27">
        <f>'Silver (Cleaned)'!Q897</f>
        <v>1550</v>
      </c>
      <c r="I898" s="11" t="str">
        <f t="shared" si="7"/>
        <v>2022-10</v>
      </c>
      <c r="J898" s="11" t="str">
        <f t="shared" si="8"/>
        <v>1900-01</v>
      </c>
      <c r="K898" s="11"/>
      <c r="L898" s="11"/>
      <c r="M898" s="36"/>
    </row>
    <row r="899" spans="7:13" ht="15.75" customHeight="1" x14ac:dyDescent="0.2">
      <c r="G899" s="34">
        <f>'Silver (Cleaned)'!G898</f>
        <v>44848.434268244746</v>
      </c>
      <c r="H899" s="27">
        <f>'Silver (Cleaned)'!Q898</f>
        <v>1792</v>
      </c>
      <c r="I899" s="11" t="str">
        <f t="shared" si="7"/>
        <v>2022-10</v>
      </c>
      <c r="J899" s="11" t="str">
        <f t="shared" si="8"/>
        <v>1900-01</v>
      </c>
      <c r="K899" s="11"/>
      <c r="L899" s="11"/>
      <c r="M899" s="36"/>
    </row>
    <row r="900" spans="7:13" ht="15.75" customHeight="1" x14ac:dyDescent="0.2">
      <c r="G900" s="34">
        <f>'Silver (Cleaned)'!G899</f>
        <v>44847.902598379427</v>
      </c>
      <c r="H900" s="27">
        <f>'Silver (Cleaned)'!Q899</f>
        <v>1670</v>
      </c>
      <c r="I900" s="11" t="str">
        <f t="shared" si="7"/>
        <v>2022-10</v>
      </c>
      <c r="J900" s="11" t="str">
        <f t="shared" si="8"/>
        <v>1900-01</v>
      </c>
      <c r="K900" s="11"/>
      <c r="L900" s="11"/>
      <c r="M900" s="36"/>
    </row>
    <row r="901" spans="7:13" ht="15.75" customHeight="1" x14ac:dyDescent="0.2">
      <c r="G901" s="34">
        <f>'Silver (Cleaned)'!G900</f>
        <v>44847.293064983409</v>
      </c>
      <c r="H901" s="27">
        <f>'Silver (Cleaned)'!Q900</f>
        <v>1488</v>
      </c>
      <c r="I901" s="11" t="str">
        <f t="shared" si="7"/>
        <v>2022-10</v>
      </c>
      <c r="J901" s="11" t="str">
        <f t="shared" si="8"/>
        <v>1900-01</v>
      </c>
      <c r="K901" s="11"/>
      <c r="L901" s="11"/>
      <c r="M901" s="36"/>
    </row>
    <row r="902" spans="7:13" ht="15.75" customHeight="1" x14ac:dyDescent="0.2">
      <c r="G902" s="34">
        <f>'Silver (Cleaned)'!G901</f>
        <v>44846.748318075042</v>
      </c>
      <c r="H902" s="27">
        <f>'Silver (Cleaned)'!Q901</f>
        <v>1528</v>
      </c>
      <c r="I902" s="11" t="str">
        <f t="shared" si="7"/>
        <v>2022-10</v>
      </c>
      <c r="J902" s="11" t="str">
        <f t="shared" si="8"/>
        <v>1900-01</v>
      </c>
      <c r="K902" s="11"/>
      <c r="L902" s="11"/>
      <c r="M902" s="36"/>
    </row>
    <row r="903" spans="7:13" ht="15.75" customHeight="1" x14ac:dyDescent="0.2">
      <c r="G903" s="34">
        <f>'Silver (Cleaned)'!G902</f>
        <v>44846.183965547199</v>
      </c>
      <c r="H903" s="27">
        <f>'Silver (Cleaned)'!Q902</f>
        <v>1745</v>
      </c>
      <c r="I903" s="11" t="str">
        <f t="shared" si="7"/>
        <v>2022-10</v>
      </c>
      <c r="J903" s="11" t="str">
        <f t="shared" si="8"/>
        <v>1900-01</v>
      </c>
      <c r="K903" s="11"/>
      <c r="L903" s="11"/>
      <c r="M903" s="36"/>
    </row>
    <row r="904" spans="7:13" ht="15.75" customHeight="1" x14ac:dyDescent="0.2">
      <c r="G904" s="34">
        <f>'Silver (Cleaned)'!G903</f>
        <v>44845.654320129448</v>
      </c>
      <c r="H904" s="27">
        <f>'Silver (Cleaned)'!Q903</f>
        <v>1481</v>
      </c>
      <c r="I904" s="11" t="str">
        <f t="shared" si="7"/>
        <v>2022-10</v>
      </c>
      <c r="J904" s="11" t="str">
        <f t="shared" si="8"/>
        <v>1900-01</v>
      </c>
      <c r="K904" s="11"/>
      <c r="L904" s="11"/>
      <c r="M904" s="36"/>
    </row>
    <row r="905" spans="7:13" ht="15.75" customHeight="1" x14ac:dyDescent="0.2">
      <c r="G905" s="34">
        <f>'Silver (Cleaned)'!G904</f>
        <v>44845.101144681728</v>
      </c>
      <c r="H905" s="27">
        <f>'Silver (Cleaned)'!Q904</f>
        <v>1649</v>
      </c>
      <c r="I905" s="11" t="str">
        <f t="shared" si="7"/>
        <v>2022-10</v>
      </c>
      <c r="J905" s="11" t="str">
        <f t="shared" si="8"/>
        <v>1900-01</v>
      </c>
      <c r="K905" s="11"/>
      <c r="L905" s="11"/>
      <c r="M905" s="36"/>
    </row>
    <row r="906" spans="7:13" ht="15.75" customHeight="1" x14ac:dyDescent="0.2">
      <c r="G906" s="34">
        <f>'Silver (Cleaned)'!G905</f>
        <v>44844.527056694467</v>
      </c>
      <c r="H906" s="27">
        <f>'Silver (Cleaned)'!Q905</f>
        <v>1532</v>
      </c>
      <c r="I906" s="11" t="str">
        <f t="shared" si="7"/>
        <v>2022-10</v>
      </c>
      <c r="J906" s="11" t="str">
        <f t="shared" si="8"/>
        <v>1900-01</v>
      </c>
      <c r="K906" s="11"/>
      <c r="L906" s="11"/>
      <c r="M906" s="36"/>
    </row>
    <row r="907" spans="7:13" ht="15.75" customHeight="1" x14ac:dyDescent="0.2">
      <c r="G907" s="34">
        <f>'Silver (Cleaned)'!G906</f>
        <v>44841.689152658299</v>
      </c>
      <c r="H907" s="27">
        <f>'Silver (Cleaned)'!Q906</f>
        <v>1688</v>
      </c>
      <c r="I907" s="11" t="str">
        <f t="shared" si="7"/>
        <v>2022-10</v>
      </c>
      <c r="J907" s="11" t="str">
        <f t="shared" si="8"/>
        <v>1900-01</v>
      </c>
      <c r="K907" s="11"/>
      <c r="L907" s="11"/>
      <c r="M907" s="36"/>
    </row>
    <row r="908" spans="7:13" ht="15.75" customHeight="1" x14ac:dyDescent="0.2">
      <c r="G908" s="34">
        <f>'Silver (Cleaned)'!G907</f>
        <v>44841.093548952915</v>
      </c>
      <c r="H908" s="27">
        <f>'Silver (Cleaned)'!Q907</f>
        <v>1702</v>
      </c>
      <c r="I908" s="11" t="str">
        <f t="shared" si="7"/>
        <v>2022-10</v>
      </c>
      <c r="J908" s="11" t="str">
        <f t="shared" si="8"/>
        <v>1900-01</v>
      </c>
      <c r="K908" s="11"/>
      <c r="L908" s="11"/>
      <c r="M908" s="36"/>
    </row>
    <row r="909" spans="7:13" ht="15.75" customHeight="1" x14ac:dyDescent="0.2">
      <c r="G909" s="34">
        <f>'Silver (Cleaned)'!G908</f>
        <v>44840.503579096185</v>
      </c>
      <c r="H909" s="27">
        <f>'Silver (Cleaned)'!Q908</f>
        <v>1440</v>
      </c>
      <c r="I909" s="11" t="str">
        <f t="shared" si="7"/>
        <v>2022-10</v>
      </c>
      <c r="J909" s="11" t="str">
        <f t="shared" si="8"/>
        <v>1900-01</v>
      </c>
      <c r="K909" s="11"/>
      <c r="L909" s="11"/>
      <c r="M909" s="36"/>
    </row>
    <row r="910" spans="7:13" ht="15.75" customHeight="1" x14ac:dyDescent="0.2">
      <c r="G910" s="34">
        <f>'Silver (Cleaned)'!G909</f>
        <v>44839.953797200789</v>
      </c>
      <c r="H910" s="27">
        <f>'Silver (Cleaned)'!Q909</f>
        <v>1803</v>
      </c>
      <c r="I910" s="11" t="str">
        <f t="shared" si="7"/>
        <v>2022-10</v>
      </c>
      <c r="J910" s="11" t="str">
        <f t="shared" si="8"/>
        <v>1900-01</v>
      </c>
      <c r="K910" s="11"/>
      <c r="L910" s="11"/>
      <c r="M910" s="36"/>
    </row>
    <row r="911" spans="7:13" ht="15.75" customHeight="1" x14ac:dyDescent="0.2">
      <c r="G911" s="34">
        <f>'Silver (Cleaned)'!G910</f>
        <v>44839.390848976502</v>
      </c>
      <c r="H911" s="27">
        <f>'Silver (Cleaned)'!Q910</f>
        <v>1574</v>
      </c>
      <c r="I911" s="11" t="str">
        <f t="shared" si="7"/>
        <v>2022-10</v>
      </c>
      <c r="J911" s="11" t="str">
        <f t="shared" si="8"/>
        <v>1900-01</v>
      </c>
      <c r="K911" s="11"/>
      <c r="L911" s="11"/>
      <c r="M911" s="36"/>
    </row>
    <row r="912" spans="7:13" ht="15.75" customHeight="1" x14ac:dyDescent="0.2">
      <c r="G912" s="34">
        <f>'Silver (Cleaned)'!G911</f>
        <v>44838.846690224316</v>
      </c>
      <c r="H912" s="27">
        <f>'Silver (Cleaned)'!Q911</f>
        <v>1523</v>
      </c>
      <c r="I912" s="11" t="str">
        <f t="shared" si="7"/>
        <v>2022-10</v>
      </c>
      <c r="J912" s="11" t="str">
        <f t="shared" si="8"/>
        <v>1900-01</v>
      </c>
      <c r="K912" s="11"/>
      <c r="L912" s="11"/>
      <c r="M912" s="36"/>
    </row>
    <row r="913" spans="7:13" ht="15.75" customHeight="1" x14ac:dyDescent="0.2">
      <c r="G913" s="34">
        <f>'Silver (Cleaned)'!G912</f>
        <v>44838.242800919041</v>
      </c>
      <c r="H913" s="27">
        <f>'Silver (Cleaned)'!Q912</f>
        <v>1519</v>
      </c>
      <c r="I913" s="11" t="str">
        <f t="shared" si="7"/>
        <v>2022-10</v>
      </c>
      <c r="J913" s="11" t="str">
        <f t="shared" si="8"/>
        <v>1900-01</v>
      </c>
      <c r="K913" s="11"/>
      <c r="L913" s="11"/>
      <c r="M913" s="36"/>
    </row>
    <row r="914" spans="7:13" ht="15.75" customHeight="1" x14ac:dyDescent="0.2">
      <c r="G914" s="34">
        <f>'Silver (Cleaned)'!G913</f>
        <v>44837.637616178246</v>
      </c>
      <c r="H914" s="27">
        <f>'Silver (Cleaned)'!Q913</f>
        <v>1522</v>
      </c>
      <c r="I914" s="11" t="str">
        <f t="shared" si="7"/>
        <v>2022-10</v>
      </c>
      <c r="J914" s="11" t="str">
        <f t="shared" si="8"/>
        <v>1900-01</v>
      </c>
      <c r="K914" s="11"/>
      <c r="L914" s="11"/>
      <c r="M914" s="36"/>
    </row>
    <row r="915" spans="7:13" ht="15.75" customHeight="1" x14ac:dyDescent="0.2">
      <c r="G915" s="34">
        <f>'Silver (Cleaned)'!G914</f>
        <v>44837.083185834388</v>
      </c>
      <c r="H915" s="27">
        <f>'Silver (Cleaned)'!Q914</f>
        <v>1648</v>
      </c>
      <c r="I915" s="11" t="str">
        <f t="shared" si="7"/>
        <v>2022-10</v>
      </c>
      <c r="J915" s="11" t="str">
        <f t="shared" si="8"/>
        <v>1900-01</v>
      </c>
      <c r="K915" s="11"/>
      <c r="L915" s="11"/>
      <c r="M915" s="36"/>
    </row>
    <row r="916" spans="7:13" ht="15.75" customHeight="1" x14ac:dyDescent="0.2">
      <c r="G916" s="34">
        <f>'Silver (Cleaned)'!G915</f>
        <v>44834.829244102308</v>
      </c>
      <c r="H916" s="27">
        <f>'Silver (Cleaned)'!Q915</f>
        <v>1676</v>
      </c>
      <c r="I916" s="11" t="str">
        <f t="shared" si="7"/>
        <v>2022-09</v>
      </c>
      <c r="J916" s="11" t="str">
        <f t="shared" si="8"/>
        <v>1900-01</v>
      </c>
      <c r="K916" s="11"/>
      <c r="L916" s="11"/>
      <c r="M916" s="36"/>
    </row>
    <row r="917" spans="7:13" ht="15.75" customHeight="1" x14ac:dyDescent="0.2">
      <c r="G917" s="34">
        <f>'Silver (Cleaned)'!G916</f>
        <v>44834.24127423911</v>
      </c>
      <c r="H917" s="27">
        <f>'Silver (Cleaned)'!Q916</f>
        <v>1544</v>
      </c>
      <c r="I917" s="11" t="str">
        <f t="shared" si="7"/>
        <v>2022-09</v>
      </c>
      <c r="J917" s="11" t="str">
        <f t="shared" si="8"/>
        <v>1900-01</v>
      </c>
      <c r="K917" s="11"/>
      <c r="L917" s="11"/>
      <c r="M917" s="36"/>
    </row>
    <row r="918" spans="7:13" ht="15.75" customHeight="1" x14ac:dyDescent="0.2">
      <c r="G918" s="34">
        <f>'Silver (Cleaned)'!G917</f>
        <v>44833.66599578462</v>
      </c>
      <c r="H918" s="27">
        <f>'Silver (Cleaned)'!Q917</f>
        <v>1599</v>
      </c>
      <c r="I918" s="11" t="str">
        <f t="shared" si="7"/>
        <v>2022-09</v>
      </c>
      <c r="J918" s="11" t="str">
        <f t="shared" si="8"/>
        <v>1900-01</v>
      </c>
      <c r="K918" s="11"/>
      <c r="L918" s="11"/>
      <c r="M918" s="36"/>
    </row>
    <row r="919" spans="7:13" ht="15.75" customHeight="1" x14ac:dyDescent="0.2">
      <c r="G919" s="34">
        <f>'Silver (Cleaned)'!G918</f>
        <v>44833.108982712649</v>
      </c>
      <c r="H919" s="27">
        <f>'Silver (Cleaned)'!Q918</f>
        <v>1782</v>
      </c>
      <c r="I919" s="11" t="str">
        <f t="shared" si="7"/>
        <v>2022-09</v>
      </c>
      <c r="J919" s="11" t="str">
        <f t="shared" si="8"/>
        <v>1900-01</v>
      </c>
      <c r="K919" s="11"/>
      <c r="L919" s="11"/>
      <c r="M919" s="36"/>
    </row>
    <row r="920" spans="7:13" ht="15.75" customHeight="1" x14ac:dyDescent="0.2">
      <c r="G920" s="34">
        <f>'Silver (Cleaned)'!G919</f>
        <v>44832.527859132148</v>
      </c>
      <c r="H920" s="27">
        <f>'Silver (Cleaned)'!Q919</f>
        <v>1481</v>
      </c>
      <c r="I920" s="11" t="str">
        <f t="shared" si="7"/>
        <v>2022-09</v>
      </c>
      <c r="J920" s="11" t="str">
        <f t="shared" si="8"/>
        <v>1900-01</v>
      </c>
      <c r="K920" s="11"/>
      <c r="L920" s="11"/>
      <c r="M920" s="36"/>
    </row>
    <row r="921" spans="7:13" ht="15.75" customHeight="1" x14ac:dyDescent="0.2">
      <c r="G921" s="34">
        <f>'Silver (Cleaned)'!G920</f>
        <v>44831.9204797251</v>
      </c>
      <c r="H921" s="27">
        <f>'Silver (Cleaned)'!Q920</f>
        <v>1583</v>
      </c>
      <c r="I921" s="11" t="str">
        <f t="shared" si="7"/>
        <v>2022-09</v>
      </c>
      <c r="J921" s="11" t="str">
        <f t="shared" si="8"/>
        <v>1900-01</v>
      </c>
      <c r="K921" s="11"/>
      <c r="L921" s="11"/>
      <c r="M921" s="36"/>
    </row>
    <row r="922" spans="7:13" ht="15.75" customHeight="1" x14ac:dyDescent="0.2">
      <c r="G922" s="34">
        <f>'Silver (Cleaned)'!G921</f>
        <v>44831.376376989574</v>
      </c>
      <c r="H922" s="27">
        <f>'Silver (Cleaned)'!Q921</f>
        <v>1756</v>
      </c>
      <c r="I922" s="11" t="str">
        <f t="shared" si="7"/>
        <v>2022-09</v>
      </c>
      <c r="J922" s="11" t="str">
        <f t="shared" si="8"/>
        <v>1900-01</v>
      </c>
      <c r="K922" s="11"/>
      <c r="L922" s="11"/>
      <c r="M922" s="36"/>
    </row>
    <row r="923" spans="7:13" ht="15.75" customHeight="1" x14ac:dyDescent="0.2">
      <c r="G923" s="34">
        <f>'Silver (Cleaned)'!G922</f>
        <v>44830.843729177279</v>
      </c>
      <c r="H923" s="27">
        <f>'Silver (Cleaned)'!Q922</f>
        <v>1796</v>
      </c>
      <c r="I923" s="11" t="str">
        <f t="shared" si="7"/>
        <v>2022-09</v>
      </c>
      <c r="J923" s="11" t="str">
        <f t="shared" si="8"/>
        <v>1900-01</v>
      </c>
      <c r="K923" s="11"/>
      <c r="L923" s="11"/>
      <c r="M923" s="36"/>
    </row>
    <row r="924" spans="7:13" ht="15.75" customHeight="1" x14ac:dyDescent="0.2">
      <c r="G924" s="34">
        <f>'Silver (Cleaned)'!G923</f>
        <v>44830.298497304306</v>
      </c>
      <c r="H924" s="27">
        <f>'Silver (Cleaned)'!Q923</f>
        <v>1757</v>
      </c>
      <c r="I924" s="11" t="str">
        <f t="shared" si="7"/>
        <v>2022-09</v>
      </c>
      <c r="J924" s="11" t="str">
        <f t="shared" si="8"/>
        <v>1900-01</v>
      </c>
      <c r="K924" s="11"/>
      <c r="L924" s="11"/>
      <c r="M924" s="36"/>
    </row>
    <row r="925" spans="7:13" ht="15.75" customHeight="1" x14ac:dyDescent="0.2">
      <c r="G925" s="34">
        <f>'Silver (Cleaned)'!G924</f>
        <v>44827.401598333185</v>
      </c>
      <c r="H925" s="27">
        <f>'Silver (Cleaned)'!Q924</f>
        <v>1584</v>
      </c>
      <c r="I925" s="11" t="str">
        <f t="shared" si="7"/>
        <v>2022-09</v>
      </c>
      <c r="J925" s="11" t="str">
        <f t="shared" si="8"/>
        <v>1900-01</v>
      </c>
      <c r="K925" s="11"/>
      <c r="L925" s="11"/>
      <c r="M925" s="36"/>
    </row>
    <row r="926" spans="7:13" ht="15.75" customHeight="1" x14ac:dyDescent="0.2">
      <c r="G926" s="34">
        <f>'Silver (Cleaned)'!G925</f>
        <v>44826.835264421767</v>
      </c>
      <c r="H926" s="27">
        <f>'Silver (Cleaned)'!Q925</f>
        <v>1774</v>
      </c>
      <c r="I926" s="11" t="str">
        <f t="shared" si="7"/>
        <v>2022-09</v>
      </c>
      <c r="J926" s="11" t="str">
        <f t="shared" si="8"/>
        <v>1900-01</v>
      </c>
      <c r="K926" s="11"/>
      <c r="L926" s="11"/>
      <c r="M926" s="36"/>
    </row>
    <row r="927" spans="7:13" ht="15.75" customHeight="1" x14ac:dyDescent="0.2">
      <c r="G927" s="34">
        <f>'Silver (Cleaned)'!G926</f>
        <v>44826.224575217588</v>
      </c>
      <c r="H927" s="27">
        <f>'Silver (Cleaned)'!Q926</f>
        <v>1560</v>
      </c>
      <c r="I927" s="11" t="str">
        <f t="shared" si="7"/>
        <v>2022-09</v>
      </c>
      <c r="J927" s="11" t="str">
        <f t="shared" si="8"/>
        <v>1900-01</v>
      </c>
      <c r="K927" s="11"/>
      <c r="L927" s="11"/>
      <c r="M927" s="36"/>
    </row>
    <row r="928" spans="7:13" ht="15.75" customHeight="1" x14ac:dyDescent="0.2">
      <c r="G928" s="34">
        <f>'Silver (Cleaned)'!G927</f>
        <v>44825.668840058417</v>
      </c>
      <c r="H928" s="27">
        <f>'Silver (Cleaned)'!Q927</f>
        <v>1601</v>
      </c>
      <c r="I928" s="11" t="str">
        <f t="shared" si="7"/>
        <v>2022-09</v>
      </c>
      <c r="J928" s="11" t="str">
        <f t="shared" si="8"/>
        <v>1900-01</v>
      </c>
      <c r="K928" s="11"/>
      <c r="L928" s="11"/>
      <c r="M928" s="36"/>
    </row>
    <row r="929" spans="7:13" ht="15.75" customHeight="1" x14ac:dyDescent="0.2">
      <c r="G929" s="34">
        <f>'Silver (Cleaned)'!G928</f>
        <v>44825.106433330729</v>
      </c>
      <c r="H929" s="27">
        <f>'Silver (Cleaned)'!Q928</f>
        <v>1516</v>
      </c>
      <c r="I929" s="11" t="str">
        <f t="shared" si="7"/>
        <v>2022-09</v>
      </c>
      <c r="J929" s="11" t="str">
        <f t="shared" si="8"/>
        <v>1900-01</v>
      </c>
      <c r="K929" s="11"/>
      <c r="L929" s="11"/>
      <c r="M929" s="36"/>
    </row>
    <row r="930" spans="7:13" ht="15.75" customHeight="1" x14ac:dyDescent="0.2">
      <c r="G930" s="34">
        <f>'Silver (Cleaned)'!G929</f>
        <v>44824.515684455044</v>
      </c>
      <c r="H930" s="27">
        <f>'Silver (Cleaned)'!Q929</f>
        <v>1787</v>
      </c>
      <c r="I930" s="11" t="str">
        <f t="shared" si="7"/>
        <v>2022-09</v>
      </c>
      <c r="J930" s="11" t="str">
        <f t="shared" si="8"/>
        <v>1900-01</v>
      </c>
      <c r="K930" s="11"/>
      <c r="L930" s="11"/>
      <c r="M930" s="36"/>
    </row>
    <row r="931" spans="7:13" ht="15.75" customHeight="1" x14ac:dyDescent="0.2">
      <c r="G931" s="34">
        <f>'Silver (Cleaned)'!G930</f>
        <v>44823.91447587635</v>
      </c>
      <c r="H931" s="27">
        <f>'Silver (Cleaned)'!Q930</f>
        <v>1754</v>
      </c>
      <c r="I931" s="11" t="str">
        <f t="shared" si="7"/>
        <v>2022-09</v>
      </c>
      <c r="J931" s="11" t="str">
        <f t="shared" si="8"/>
        <v>1900-01</v>
      </c>
      <c r="K931" s="11"/>
      <c r="L931" s="11"/>
      <c r="M931" s="36"/>
    </row>
    <row r="932" spans="7:13" ht="15.75" customHeight="1" x14ac:dyDescent="0.2">
      <c r="G932" s="34">
        <f>'Silver (Cleaned)'!G931</f>
        <v>44823.342743903268</v>
      </c>
      <c r="H932" s="27">
        <f>'Silver (Cleaned)'!Q931</f>
        <v>1697</v>
      </c>
      <c r="I932" s="11" t="str">
        <f t="shared" si="7"/>
        <v>2022-09</v>
      </c>
      <c r="J932" s="11" t="str">
        <f t="shared" si="8"/>
        <v>1900-01</v>
      </c>
      <c r="K932" s="11"/>
      <c r="L932" s="11"/>
      <c r="M932" s="36"/>
    </row>
    <row r="933" spans="7:13" ht="15.75" customHeight="1" x14ac:dyDescent="0.2">
      <c r="G933" s="34">
        <f>'Silver (Cleaned)'!G932</f>
        <v>44820.482956492226</v>
      </c>
      <c r="H933" s="27">
        <f>'Silver (Cleaned)'!Q932</f>
        <v>1530</v>
      </c>
      <c r="I933" s="11" t="str">
        <f t="shared" si="7"/>
        <v>2022-09</v>
      </c>
      <c r="J933" s="11" t="str">
        <f t="shared" si="8"/>
        <v>1900-01</v>
      </c>
      <c r="K933" s="11"/>
      <c r="L933" s="11"/>
      <c r="M933" s="36"/>
    </row>
    <row r="934" spans="7:13" ht="15.75" customHeight="1" x14ac:dyDescent="0.2">
      <c r="G934" s="34">
        <f>'Silver (Cleaned)'!G933</f>
        <v>44819.927016261441</v>
      </c>
      <c r="H934" s="27">
        <f>'Silver (Cleaned)'!Q933</f>
        <v>1754</v>
      </c>
      <c r="I934" s="11" t="str">
        <f t="shared" si="7"/>
        <v>2022-09</v>
      </c>
      <c r="J934" s="11" t="str">
        <f t="shared" si="8"/>
        <v>1900-01</v>
      </c>
      <c r="K934" s="11"/>
      <c r="L934" s="11"/>
      <c r="M934" s="36"/>
    </row>
    <row r="935" spans="7:13" ht="15.75" customHeight="1" x14ac:dyDescent="0.2">
      <c r="G935" s="34">
        <f>'Silver (Cleaned)'!G934</f>
        <v>44819.343682523846</v>
      </c>
      <c r="H935" s="27">
        <f>'Silver (Cleaned)'!Q934</f>
        <v>1782</v>
      </c>
      <c r="I935" s="11" t="str">
        <f t="shared" si="7"/>
        <v>2022-09</v>
      </c>
      <c r="J935" s="11" t="str">
        <f t="shared" si="8"/>
        <v>1900-01</v>
      </c>
      <c r="K935" s="11"/>
      <c r="L935" s="11"/>
      <c r="M935" s="36"/>
    </row>
    <row r="936" spans="7:13" ht="15.75" customHeight="1" x14ac:dyDescent="0.2">
      <c r="G936" s="34">
        <f>'Silver (Cleaned)'!G935</f>
        <v>44818.747476522403</v>
      </c>
      <c r="H936" s="27">
        <f>'Silver (Cleaned)'!Q935</f>
        <v>1456</v>
      </c>
      <c r="I936" s="11" t="str">
        <f t="shared" si="7"/>
        <v>2022-09</v>
      </c>
      <c r="J936" s="11" t="str">
        <f t="shared" si="8"/>
        <v>1900-01</v>
      </c>
      <c r="K936" s="11"/>
      <c r="L936" s="11"/>
      <c r="M936" s="36"/>
    </row>
    <row r="937" spans="7:13" ht="15.75" customHeight="1" x14ac:dyDescent="0.2">
      <c r="G937" s="34">
        <f>'Silver (Cleaned)'!G936</f>
        <v>44818.181261633763</v>
      </c>
      <c r="H937" s="27">
        <f>'Silver (Cleaned)'!Q936</f>
        <v>1756</v>
      </c>
      <c r="I937" s="11" t="str">
        <f t="shared" si="7"/>
        <v>2022-09</v>
      </c>
      <c r="J937" s="11" t="str">
        <f t="shared" si="8"/>
        <v>1900-01</v>
      </c>
      <c r="K937" s="11"/>
      <c r="L937" s="11"/>
      <c r="M937" s="36"/>
    </row>
    <row r="938" spans="7:13" ht="15.75" customHeight="1" x14ac:dyDescent="0.2">
      <c r="G938" s="34">
        <f>'Silver (Cleaned)'!G937</f>
        <v>44817.645249336761</v>
      </c>
      <c r="H938" s="27">
        <f>'Silver (Cleaned)'!Q937</f>
        <v>1592</v>
      </c>
      <c r="I938" s="11" t="str">
        <f t="shared" si="7"/>
        <v>2022-09</v>
      </c>
      <c r="J938" s="11" t="str">
        <f t="shared" si="8"/>
        <v>1900-01</v>
      </c>
      <c r="K938" s="11"/>
      <c r="L938" s="11"/>
      <c r="M938" s="36"/>
    </row>
    <row r="939" spans="7:13" ht="15.75" customHeight="1" x14ac:dyDescent="0.2">
      <c r="G939" s="34">
        <f>'Silver (Cleaned)'!G938</f>
        <v>44817.069215093943</v>
      </c>
      <c r="H939" s="27">
        <f>'Silver (Cleaned)'!Q938</f>
        <v>1704</v>
      </c>
      <c r="I939" s="11" t="str">
        <f t="shared" si="7"/>
        <v>2022-09</v>
      </c>
      <c r="J939" s="11" t="str">
        <f t="shared" si="8"/>
        <v>1900-01</v>
      </c>
      <c r="K939" s="11"/>
      <c r="L939" s="11"/>
      <c r="M939" s="36"/>
    </row>
    <row r="940" spans="7:13" ht="15.75" customHeight="1" x14ac:dyDescent="0.2">
      <c r="G940" s="34">
        <f>'Silver (Cleaned)'!G939</f>
        <v>44816.490743395327</v>
      </c>
      <c r="H940" s="27">
        <f>'Silver (Cleaned)'!Q939</f>
        <v>1469</v>
      </c>
      <c r="I940" s="11" t="str">
        <f t="shared" si="7"/>
        <v>2022-09</v>
      </c>
      <c r="J940" s="11" t="str">
        <f t="shared" si="8"/>
        <v>1900-01</v>
      </c>
      <c r="K940" s="11"/>
      <c r="L940" s="11"/>
      <c r="M940" s="36"/>
    </row>
    <row r="941" spans="7:13" ht="15.75" customHeight="1" x14ac:dyDescent="0.2">
      <c r="G941" s="34">
        <f>'Silver (Cleaned)'!G940</f>
        <v>44813.645493431832</v>
      </c>
      <c r="H941" s="27">
        <f>'Silver (Cleaned)'!Q940</f>
        <v>1720</v>
      </c>
      <c r="I941" s="11" t="str">
        <f t="shared" si="7"/>
        <v>2022-09</v>
      </c>
      <c r="J941" s="11" t="str">
        <f t="shared" si="8"/>
        <v>1900-01</v>
      </c>
      <c r="K941" s="11"/>
      <c r="L941" s="11"/>
      <c r="M941" s="36"/>
    </row>
    <row r="942" spans="7:13" ht="15.75" customHeight="1" x14ac:dyDescent="0.2">
      <c r="G942" s="34">
        <f>'Silver (Cleaned)'!G941</f>
        <v>44813.03819113411</v>
      </c>
      <c r="H942" s="27">
        <f>'Silver (Cleaned)'!Q941</f>
        <v>1583</v>
      </c>
      <c r="I942" s="11" t="str">
        <f t="shared" si="7"/>
        <v>2022-09</v>
      </c>
      <c r="J942" s="11" t="str">
        <f t="shared" si="8"/>
        <v>1900-01</v>
      </c>
      <c r="K942" s="11"/>
      <c r="L942" s="11"/>
      <c r="M942" s="36"/>
    </row>
    <row r="943" spans="7:13" ht="15.75" customHeight="1" x14ac:dyDescent="0.2">
      <c r="G943" s="34">
        <f>'Silver (Cleaned)'!G942</f>
        <v>44812.428741987569</v>
      </c>
      <c r="H943" s="27">
        <f>'Silver (Cleaned)'!Q942</f>
        <v>1466</v>
      </c>
      <c r="I943" s="11" t="str">
        <f t="shared" si="7"/>
        <v>2022-09</v>
      </c>
      <c r="J943" s="11" t="str">
        <f t="shared" si="8"/>
        <v>1900-01</v>
      </c>
      <c r="K943" s="11"/>
      <c r="L943" s="11"/>
      <c r="M943" s="36"/>
    </row>
    <row r="944" spans="7:13" ht="15.75" customHeight="1" x14ac:dyDescent="0.2">
      <c r="G944" s="34">
        <f>'Silver (Cleaned)'!G943</f>
        <v>44811.830151296104</v>
      </c>
      <c r="H944" s="27">
        <f>'Silver (Cleaned)'!Q943</f>
        <v>1336</v>
      </c>
      <c r="I944" s="11" t="str">
        <f t="shared" si="7"/>
        <v>2022-09</v>
      </c>
      <c r="J944" s="11" t="str">
        <f t="shared" si="8"/>
        <v>1900-01</v>
      </c>
      <c r="K944" s="11"/>
      <c r="L944" s="11"/>
      <c r="M944" s="36"/>
    </row>
    <row r="945" spans="7:13" ht="15.75" customHeight="1" x14ac:dyDescent="0.2">
      <c r="G945" s="34">
        <f>'Silver (Cleaned)'!G944</f>
        <v>44811.292836346016</v>
      </c>
      <c r="H945" s="27">
        <f>'Silver (Cleaned)'!Q944</f>
        <v>1404</v>
      </c>
      <c r="I945" s="11" t="str">
        <f t="shared" si="7"/>
        <v>2022-09</v>
      </c>
      <c r="J945" s="11" t="str">
        <f t="shared" si="8"/>
        <v>1900-01</v>
      </c>
      <c r="K945" s="11"/>
      <c r="L945" s="11"/>
      <c r="M945" s="36"/>
    </row>
    <row r="946" spans="7:13" ht="15.75" customHeight="1" x14ac:dyDescent="0.2">
      <c r="G946" s="34">
        <f>'Silver (Cleaned)'!G945</f>
        <v>44810.76318031452</v>
      </c>
      <c r="H946" s="27">
        <f>'Silver (Cleaned)'!Q945</f>
        <v>1380</v>
      </c>
      <c r="I946" s="11" t="str">
        <f t="shared" si="7"/>
        <v>2022-09</v>
      </c>
      <c r="J946" s="11" t="str">
        <f t="shared" si="8"/>
        <v>1900-01</v>
      </c>
      <c r="K946" s="11"/>
      <c r="L946" s="11"/>
      <c r="M946" s="36"/>
    </row>
    <row r="947" spans="7:13" ht="15.75" customHeight="1" x14ac:dyDescent="0.2">
      <c r="G947" s="34">
        <f>'Silver (Cleaned)'!G946</f>
        <v>44810.196821284982</v>
      </c>
      <c r="H947" s="27">
        <f>'Silver (Cleaned)'!Q946</f>
        <v>1510</v>
      </c>
      <c r="I947" s="11" t="str">
        <f t="shared" si="7"/>
        <v>2022-09</v>
      </c>
      <c r="J947" s="11" t="str">
        <f t="shared" si="8"/>
        <v>1900-01</v>
      </c>
      <c r="K947" s="11"/>
      <c r="L947" s="11"/>
      <c r="M947" s="36"/>
    </row>
    <row r="948" spans="7:13" ht="15.75" customHeight="1" x14ac:dyDescent="0.2">
      <c r="G948" s="34">
        <f>'Silver (Cleaned)'!G947</f>
        <v>44809.650574163745</v>
      </c>
      <c r="H948" s="27">
        <f>'Silver (Cleaned)'!Q947</f>
        <v>1347</v>
      </c>
      <c r="I948" s="11" t="str">
        <f t="shared" si="7"/>
        <v>2022-09</v>
      </c>
      <c r="J948" s="11" t="str">
        <f t="shared" si="8"/>
        <v>1900-01</v>
      </c>
      <c r="K948" s="11"/>
      <c r="L948" s="11"/>
      <c r="M948" s="36"/>
    </row>
    <row r="949" spans="7:13" ht="15.75" customHeight="1" x14ac:dyDescent="0.2">
      <c r="G949" s="34">
        <f>'Silver (Cleaned)'!G948</f>
        <v>44809.045552637137</v>
      </c>
      <c r="H949" s="27">
        <f>'Silver (Cleaned)'!Q948</f>
        <v>1586</v>
      </c>
      <c r="I949" s="11" t="str">
        <f t="shared" si="7"/>
        <v>2022-09</v>
      </c>
      <c r="J949" s="11" t="str">
        <f t="shared" si="8"/>
        <v>1900-01</v>
      </c>
      <c r="K949" s="11"/>
      <c r="L949" s="11"/>
      <c r="M949" s="36"/>
    </row>
    <row r="950" spans="7:13" ht="15.75" customHeight="1" x14ac:dyDescent="0.2">
      <c r="G950" s="34">
        <f>'Silver (Cleaned)'!G949</f>
        <v>44806.778921057463</v>
      </c>
      <c r="H950" s="27">
        <f>'Silver (Cleaned)'!Q949</f>
        <v>1539</v>
      </c>
      <c r="I950" s="11" t="str">
        <f t="shared" si="7"/>
        <v>2022-09</v>
      </c>
      <c r="J950" s="11" t="str">
        <f t="shared" si="8"/>
        <v>1900-01</v>
      </c>
      <c r="K950" s="11"/>
      <c r="L950" s="11"/>
      <c r="M950" s="36"/>
    </row>
    <row r="951" spans="7:13" ht="15.75" customHeight="1" x14ac:dyDescent="0.2">
      <c r="G951" s="34">
        <f>'Silver (Cleaned)'!G950</f>
        <v>44806.243823288722</v>
      </c>
      <c r="H951" s="27">
        <f>'Silver (Cleaned)'!Q950</f>
        <v>1295</v>
      </c>
      <c r="I951" s="11" t="str">
        <f t="shared" si="7"/>
        <v>2022-09</v>
      </c>
      <c r="J951" s="11" t="str">
        <f t="shared" si="8"/>
        <v>1900-01</v>
      </c>
      <c r="K951" s="11"/>
      <c r="L951" s="11"/>
      <c r="M951" s="36"/>
    </row>
    <row r="952" spans="7:13" ht="15.75" customHeight="1" x14ac:dyDescent="0.2">
      <c r="G952" s="34">
        <f>'Silver (Cleaned)'!G951</f>
        <v>44805.658894582644</v>
      </c>
      <c r="H952" s="27">
        <f>'Silver (Cleaned)'!Q951</f>
        <v>1514</v>
      </c>
      <c r="I952" s="11" t="str">
        <f t="shared" si="7"/>
        <v>2022-09</v>
      </c>
      <c r="J952" s="11" t="str">
        <f t="shared" si="8"/>
        <v>1900-01</v>
      </c>
      <c r="K952" s="11"/>
      <c r="L952" s="11"/>
      <c r="M952" s="36"/>
    </row>
    <row r="953" spans="7:13" ht="15.75" customHeight="1" x14ac:dyDescent="0.2">
      <c r="G953" s="34">
        <f>'Silver (Cleaned)'!G952</f>
        <v>44805.049644477964</v>
      </c>
      <c r="H953" s="27">
        <f>'Silver (Cleaned)'!Q952</f>
        <v>1595</v>
      </c>
      <c r="I953" s="11" t="str">
        <f t="shared" si="7"/>
        <v>2022-09</v>
      </c>
      <c r="J953" s="11" t="str">
        <f t="shared" si="8"/>
        <v>1900-01</v>
      </c>
      <c r="K953" s="11"/>
      <c r="L953" s="11"/>
      <c r="M953" s="36"/>
    </row>
    <row r="954" spans="7:13" ht="15.75" customHeight="1" x14ac:dyDescent="0.2">
      <c r="G954" s="34">
        <f>'Silver (Cleaned)'!G953</f>
        <v>44804.492819045336</v>
      </c>
      <c r="H954" s="27">
        <f>'Silver (Cleaned)'!Q953</f>
        <v>1549</v>
      </c>
      <c r="I954" s="11" t="str">
        <f t="shared" si="7"/>
        <v>2022-08</v>
      </c>
      <c r="J954" s="11" t="str">
        <f t="shared" si="8"/>
        <v>1900-01</v>
      </c>
      <c r="K954" s="11"/>
      <c r="L954" s="11"/>
      <c r="M954" s="36"/>
    </row>
    <row r="955" spans="7:13" ht="15.75" customHeight="1" x14ac:dyDescent="0.2">
      <c r="G955" s="34">
        <f>'Silver (Cleaned)'!G954</f>
        <v>44803.910570587992</v>
      </c>
      <c r="H955" s="27">
        <f>'Silver (Cleaned)'!Q954</f>
        <v>1465</v>
      </c>
      <c r="I955" s="11" t="str">
        <f t="shared" si="7"/>
        <v>2022-08</v>
      </c>
      <c r="J955" s="11" t="str">
        <f t="shared" si="8"/>
        <v>1900-01</v>
      </c>
      <c r="K955" s="11"/>
      <c r="L955" s="11"/>
      <c r="M955" s="36"/>
    </row>
    <row r="956" spans="7:13" ht="15.75" customHeight="1" x14ac:dyDescent="0.2">
      <c r="G956" s="34">
        <f>'Silver (Cleaned)'!G955</f>
        <v>44803.318393082445</v>
      </c>
      <c r="H956" s="27">
        <f>'Silver (Cleaned)'!Q955</f>
        <v>1433</v>
      </c>
      <c r="I956" s="11" t="str">
        <f t="shared" si="7"/>
        <v>2022-08</v>
      </c>
      <c r="J956" s="11" t="str">
        <f t="shared" si="8"/>
        <v>1900-01</v>
      </c>
      <c r="K956" s="11"/>
      <c r="L956" s="11"/>
      <c r="M956" s="36"/>
    </row>
    <row r="957" spans="7:13" ht="15.75" customHeight="1" x14ac:dyDescent="0.2">
      <c r="G957" s="34">
        <f>'Silver (Cleaned)'!G956</f>
        <v>44802.768618971626</v>
      </c>
      <c r="H957" s="27">
        <f>'Silver (Cleaned)'!Q956</f>
        <v>1451</v>
      </c>
      <c r="I957" s="11" t="str">
        <f t="shared" si="7"/>
        <v>2022-08</v>
      </c>
      <c r="J957" s="11" t="str">
        <f t="shared" si="8"/>
        <v>1900-01</v>
      </c>
      <c r="K957" s="11"/>
      <c r="L957" s="11"/>
      <c r="M957" s="36"/>
    </row>
    <row r="958" spans="7:13" ht="15.75" customHeight="1" x14ac:dyDescent="0.2">
      <c r="G958" s="34">
        <f>'Silver (Cleaned)'!G957</f>
        <v>44802.173228242056</v>
      </c>
      <c r="H958" s="27">
        <f>'Silver (Cleaned)'!Q957</f>
        <v>1426</v>
      </c>
      <c r="I958" s="11" t="str">
        <f t="shared" si="7"/>
        <v>2022-08</v>
      </c>
      <c r="J958" s="11" t="str">
        <f t="shared" si="8"/>
        <v>1900-01</v>
      </c>
      <c r="K958" s="11"/>
      <c r="L958" s="11"/>
      <c r="M958" s="36"/>
    </row>
    <row r="959" spans="7:13" ht="15.75" customHeight="1" x14ac:dyDescent="0.2">
      <c r="G959" s="34">
        <f>'Silver (Cleaned)'!G958</f>
        <v>44799.826948303111</v>
      </c>
      <c r="H959" s="27">
        <f>'Silver (Cleaned)'!Q958</f>
        <v>1338</v>
      </c>
      <c r="I959" s="11" t="str">
        <f t="shared" si="7"/>
        <v>2022-08</v>
      </c>
      <c r="J959" s="11" t="str">
        <f t="shared" si="8"/>
        <v>1900-01</v>
      </c>
      <c r="K959" s="11"/>
      <c r="L959" s="11"/>
      <c r="M959" s="36"/>
    </row>
    <row r="960" spans="7:13" ht="15.75" customHeight="1" x14ac:dyDescent="0.2">
      <c r="G960" s="34">
        <f>'Silver (Cleaned)'!G959</f>
        <v>44799.249100945584</v>
      </c>
      <c r="H960" s="27">
        <f>'Silver (Cleaned)'!Q959</f>
        <v>1268</v>
      </c>
      <c r="I960" s="11" t="str">
        <f t="shared" si="7"/>
        <v>2022-08</v>
      </c>
      <c r="J960" s="11" t="str">
        <f t="shared" si="8"/>
        <v>1900-01</v>
      </c>
      <c r="K960" s="11"/>
      <c r="L960" s="11"/>
      <c r="M960" s="36"/>
    </row>
    <row r="961" spans="7:13" ht="15.75" customHeight="1" x14ac:dyDescent="0.2">
      <c r="G961" s="34">
        <f>'Silver (Cleaned)'!G960</f>
        <v>44798.670923703896</v>
      </c>
      <c r="H961" s="27">
        <f>'Silver (Cleaned)'!Q960</f>
        <v>1220</v>
      </c>
      <c r="I961" s="11" t="str">
        <f t="shared" si="7"/>
        <v>2022-08</v>
      </c>
      <c r="J961" s="11" t="str">
        <f t="shared" si="8"/>
        <v>1900-01</v>
      </c>
      <c r="K961" s="11"/>
      <c r="L961" s="11"/>
      <c r="M961" s="36"/>
    </row>
    <row r="962" spans="7:13" ht="15.75" customHeight="1" x14ac:dyDescent="0.2">
      <c r="G962" s="34">
        <f>'Silver (Cleaned)'!G961</f>
        <v>44798.088922866897</v>
      </c>
      <c r="H962" s="27">
        <f>'Silver (Cleaned)'!Q961</f>
        <v>1394</v>
      </c>
      <c r="I962" s="11" t="str">
        <f t="shared" si="7"/>
        <v>2022-08</v>
      </c>
      <c r="J962" s="11" t="str">
        <f t="shared" si="8"/>
        <v>1900-01</v>
      </c>
      <c r="K962" s="11"/>
      <c r="L962" s="11"/>
      <c r="M962" s="36"/>
    </row>
    <row r="963" spans="7:13" ht="15.75" customHeight="1" x14ac:dyDescent="0.2">
      <c r="G963" s="34">
        <f>'Silver (Cleaned)'!G962</f>
        <v>44797.54139114471</v>
      </c>
      <c r="H963" s="27">
        <f>'Silver (Cleaned)'!Q962</f>
        <v>1257</v>
      </c>
      <c r="I963" s="11" t="str">
        <f t="shared" si="7"/>
        <v>2022-08</v>
      </c>
      <c r="J963" s="11" t="str">
        <f t="shared" si="8"/>
        <v>1900-01</v>
      </c>
      <c r="K963" s="11"/>
      <c r="L963" s="11"/>
      <c r="M963" s="36"/>
    </row>
    <row r="964" spans="7:13" ht="15.75" customHeight="1" x14ac:dyDescent="0.2">
      <c r="G964" s="34">
        <f>'Silver (Cleaned)'!G963</f>
        <v>44796.946706826602</v>
      </c>
      <c r="H964" s="27">
        <f>'Silver (Cleaned)'!Q963</f>
        <v>1229</v>
      </c>
      <c r="I964" s="11" t="str">
        <f t="shared" si="7"/>
        <v>2022-08</v>
      </c>
      <c r="J964" s="11" t="str">
        <f t="shared" si="8"/>
        <v>1900-01</v>
      </c>
      <c r="K964" s="11"/>
      <c r="L964" s="11"/>
      <c r="M964" s="36"/>
    </row>
    <row r="965" spans="7:13" ht="15.75" customHeight="1" x14ac:dyDescent="0.2">
      <c r="G965" s="34">
        <f>'Silver (Cleaned)'!G964</f>
        <v>44796.413825448988</v>
      </c>
      <c r="H965" s="27">
        <f>'Silver (Cleaned)'!Q964</f>
        <v>1508</v>
      </c>
      <c r="I965" s="11" t="str">
        <f t="shared" si="7"/>
        <v>2022-08</v>
      </c>
      <c r="J965" s="11" t="str">
        <f t="shared" si="8"/>
        <v>1900-01</v>
      </c>
      <c r="K965" s="11"/>
      <c r="L965" s="11"/>
      <c r="M965" s="36"/>
    </row>
    <row r="966" spans="7:13" ht="15.75" customHeight="1" x14ac:dyDescent="0.2">
      <c r="G966" s="34">
        <f>'Silver (Cleaned)'!G965</f>
        <v>44795.830450662077</v>
      </c>
      <c r="H966" s="27">
        <f>'Silver (Cleaned)'!Q965</f>
        <v>1500</v>
      </c>
      <c r="I966" s="11" t="str">
        <f t="shared" si="7"/>
        <v>2022-08</v>
      </c>
      <c r="J966" s="11" t="str">
        <f t="shared" si="8"/>
        <v>1900-01</v>
      </c>
      <c r="K966" s="11"/>
      <c r="L966" s="11"/>
      <c r="M966" s="36"/>
    </row>
    <row r="967" spans="7:13" ht="15.75" customHeight="1" x14ac:dyDescent="0.2">
      <c r="G967" s="34">
        <f>'Silver (Cleaned)'!G966</f>
        <v>44795.232583804282</v>
      </c>
      <c r="H967" s="27">
        <f>'Silver (Cleaned)'!Q966</f>
        <v>1472</v>
      </c>
      <c r="I967" s="11" t="str">
        <f t="shared" si="7"/>
        <v>2022-08</v>
      </c>
      <c r="J967" s="11" t="str">
        <f t="shared" si="8"/>
        <v>1900-01</v>
      </c>
      <c r="K967" s="11"/>
      <c r="L967" s="11"/>
      <c r="M967" s="36"/>
    </row>
    <row r="968" spans="7:13" ht="15.75" customHeight="1" x14ac:dyDescent="0.2">
      <c r="G968" s="34">
        <f>'Silver (Cleaned)'!G967</f>
        <v>44792.832883407871</v>
      </c>
      <c r="H968" s="27">
        <f>'Silver (Cleaned)'!Q967</f>
        <v>1340</v>
      </c>
      <c r="I968" s="11" t="str">
        <f t="shared" si="7"/>
        <v>2022-08</v>
      </c>
      <c r="J968" s="11" t="str">
        <f t="shared" si="8"/>
        <v>1900-01</v>
      </c>
      <c r="K968" s="11"/>
      <c r="L968" s="11"/>
      <c r="M968" s="36"/>
    </row>
    <row r="969" spans="7:13" ht="15.75" customHeight="1" x14ac:dyDescent="0.2">
      <c r="G969" s="34">
        <f>'Silver (Cleaned)'!G968</f>
        <v>44792.21886656875</v>
      </c>
      <c r="H969" s="27">
        <f>'Silver (Cleaned)'!Q968</f>
        <v>1190</v>
      </c>
      <c r="I969" s="11" t="str">
        <f t="shared" si="7"/>
        <v>2022-08</v>
      </c>
      <c r="J969" s="11" t="str">
        <f t="shared" si="8"/>
        <v>1900-01</v>
      </c>
      <c r="K969" s="11"/>
      <c r="L969" s="11"/>
      <c r="M969" s="36"/>
    </row>
    <row r="970" spans="7:13" ht="15.75" customHeight="1" x14ac:dyDescent="0.2">
      <c r="G970" s="34">
        <f>'Silver (Cleaned)'!G969</f>
        <v>44791.613586196596</v>
      </c>
      <c r="H970" s="27">
        <f>'Silver (Cleaned)'!Q969</f>
        <v>1366</v>
      </c>
      <c r="I970" s="11" t="str">
        <f t="shared" si="7"/>
        <v>2022-08</v>
      </c>
      <c r="J970" s="11" t="str">
        <f t="shared" si="8"/>
        <v>1900-01</v>
      </c>
      <c r="K970" s="11"/>
      <c r="L970" s="11"/>
      <c r="M970" s="36"/>
    </row>
    <row r="971" spans="7:13" ht="15.75" customHeight="1" x14ac:dyDescent="0.2">
      <c r="G971" s="34">
        <f>'Silver (Cleaned)'!G970</f>
        <v>44791.015125775819</v>
      </c>
      <c r="H971" s="27">
        <f>'Silver (Cleaned)'!Q970</f>
        <v>1158</v>
      </c>
      <c r="I971" s="11" t="str">
        <f t="shared" si="7"/>
        <v>2022-08</v>
      </c>
      <c r="J971" s="11" t="str">
        <f t="shared" si="8"/>
        <v>1900-01</v>
      </c>
      <c r="K971" s="11"/>
      <c r="L971" s="11"/>
      <c r="M971" s="36"/>
    </row>
    <row r="972" spans="7:13" ht="15.75" customHeight="1" x14ac:dyDescent="0.2">
      <c r="G972" s="34">
        <f>'Silver (Cleaned)'!G971</f>
        <v>44790.460501077578</v>
      </c>
      <c r="H972" s="27">
        <f>'Silver (Cleaned)'!Q971</f>
        <v>1181</v>
      </c>
      <c r="I972" s="11" t="str">
        <f t="shared" si="7"/>
        <v>2022-08</v>
      </c>
      <c r="J972" s="11" t="str">
        <f t="shared" si="8"/>
        <v>1900-01</v>
      </c>
      <c r="K972" s="11"/>
      <c r="L972" s="11"/>
      <c r="M972" s="36"/>
    </row>
    <row r="973" spans="7:13" ht="15.75" customHeight="1" x14ac:dyDescent="0.2">
      <c r="G973" s="34">
        <f>'Silver (Cleaned)'!G972</f>
        <v>44789.869304783759</v>
      </c>
      <c r="H973" s="27">
        <f>'Silver (Cleaned)'!Q972</f>
        <v>1424</v>
      </c>
      <c r="I973" s="11" t="str">
        <f t="shared" si="7"/>
        <v>2022-08</v>
      </c>
      <c r="J973" s="11" t="str">
        <f t="shared" si="8"/>
        <v>1900-01</v>
      </c>
      <c r="K973" s="11"/>
      <c r="L973" s="11"/>
      <c r="M973" s="36"/>
    </row>
    <row r="974" spans="7:13" ht="15.75" customHeight="1" x14ac:dyDescent="0.2">
      <c r="G974" s="34">
        <f>'Silver (Cleaned)'!G973</f>
        <v>44789.276383658762</v>
      </c>
      <c r="H974" s="27">
        <f>'Silver (Cleaned)'!Q973</f>
        <v>1259</v>
      </c>
      <c r="I974" s="11" t="str">
        <f t="shared" si="7"/>
        <v>2022-08</v>
      </c>
      <c r="J974" s="11" t="str">
        <f t="shared" si="8"/>
        <v>1900-01</v>
      </c>
      <c r="K974" s="11"/>
      <c r="L974" s="11"/>
      <c r="M974" s="36"/>
    </row>
    <row r="975" spans="7:13" ht="15.75" customHeight="1" x14ac:dyDescent="0.2">
      <c r="G975" s="34">
        <f>'Silver (Cleaned)'!G974</f>
        <v>44788.686620859531</v>
      </c>
      <c r="H975" s="27">
        <f>'Silver (Cleaned)'!Q974</f>
        <v>1425</v>
      </c>
      <c r="I975" s="11" t="str">
        <f t="shared" si="7"/>
        <v>2022-08</v>
      </c>
      <c r="J975" s="11" t="str">
        <f t="shared" si="8"/>
        <v>1900-01</v>
      </c>
      <c r="K975" s="11"/>
      <c r="L975" s="11"/>
      <c r="M975" s="36"/>
    </row>
    <row r="976" spans="7:13" ht="15.75" customHeight="1" x14ac:dyDescent="0.2">
      <c r="G976" s="34">
        <f>'Silver (Cleaned)'!G975</f>
        <v>44788.128196837482</v>
      </c>
      <c r="H976" s="27">
        <f>'Silver (Cleaned)'!Q975</f>
        <v>1138</v>
      </c>
      <c r="I976" s="11" t="str">
        <f t="shared" si="7"/>
        <v>2022-08</v>
      </c>
      <c r="J976" s="11" t="str">
        <f t="shared" si="8"/>
        <v>1900-01</v>
      </c>
      <c r="K976" s="11"/>
      <c r="L976" s="11"/>
      <c r="M976" s="36"/>
    </row>
    <row r="977" spans="7:13" ht="15.75" customHeight="1" x14ac:dyDescent="0.2">
      <c r="G977" s="34">
        <f>'Silver (Cleaned)'!G976</f>
        <v>44785.968363758453</v>
      </c>
      <c r="H977" s="27">
        <f>'Silver (Cleaned)'!Q976</f>
        <v>1223</v>
      </c>
      <c r="I977" s="11" t="str">
        <f t="shared" si="7"/>
        <v>2022-08</v>
      </c>
      <c r="J977" s="11" t="str">
        <f t="shared" si="8"/>
        <v>1900-01</v>
      </c>
      <c r="K977" s="11"/>
      <c r="L977" s="11"/>
      <c r="M977" s="36"/>
    </row>
    <row r="978" spans="7:13" ht="15.75" customHeight="1" x14ac:dyDescent="0.2">
      <c r="G978" s="34">
        <f>'Silver (Cleaned)'!G977</f>
        <v>44785.425815543938</v>
      </c>
      <c r="H978" s="27">
        <f>'Silver (Cleaned)'!Q977</f>
        <v>1355</v>
      </c>
      <c r="I978" s="11" t="str">
        <f t="shared" si="7"/>
        <v>2022-08</v>
      </c>
      <c r="J978" s="11" t="str">
        <f t="shared" si="8"/>
        <v>1900-01</v>
      </c>
      <c r="K978" s="11"/>
      <c r="L978" s="11"/>
      <c r="M978" s="36"/>
    </row>
    <row r="979" spans="7:13" ht="15.75" customHeight="1" x14ac:dyDescent="0.2">
      <c r="G979" s="34">
        <f>'Silver (Cleaned)'!G978</f>
        <v>44784.85775325961</v>
      </c>
      <c r="H979" s="27">
        <f>'Silver (Cleaned)'!Q978</f>
        <v>1364</v>
      </c>
      <c r="I979" s="11" t="str">
        <f t="shared" si="7"/>
        <v>2022-08</v>
      </c>
      <c r="J979" s="11" t="str">
        <f t="shared" si="8"/>
        <v>1900-01</v>
      </c>
      <c r="K979" s="11"/>
      <c r="L979" s="11"/>
      <c r="M979" s="36"/>
    </row>
    <row r="980" spans="7:13" ht="15.75" customHeight="1" x14ac:dyDescent="0.2">
      <c r="G980" s="34">
        <f>'Silver (Cleaned)'!G979</f>
        <v>44784.323915534609</v>
      </c>
      <c r="H980" s="27">
        <f>'Silver (Cleaned)'!Q979</f>
        <v>1393</v>
      </c>
      <c r="I980" s="11" t="str">
        <f t="shared" si="7"/>
        <v>2022-08</v>
      </c>
      <c r="J980" s="11" t="str">
        <f t="shared" si="8"/>
        <v>1900-01</v>
      </c>
      <c r="K980" s="11"/>
      <c r="L980" s="11"/>
      <c r="M980" s="36"/>
    </row>
    <row r="981" spans="7:13" ht="15.75" customHeight="1" x14ac:dyDescent="0.2">
      <c r="G981" s="34">
        <f>'Silver (Cleaned)'!G980</f>
        <v>44783.736502445681</v>
      </c>
      <c r="H981" s="27">
        <f>'Silver (Cleaned)'!Q980</f>
        <v>1364</v>
      </c>
      <c r="I981" s="11" t="str">
        <f t="shared" si="7"/>
        <v>2022-08</v>
      </c>
      <c r="J981" s="11" t="str">
        <f t="shared" si="8"/>
        <v>1900-01</v>
      </c>
      <c r="K981" s="11"/>
      <c r="L981" s="11"/>
      <c r="M981" s="36"/>
    </row>
    <row r="982" spans="7:13" ht="15.75" customHeight="1" x14ac:dyDescent="0.2">
      <c r="G982" s="34">
        <f>'Silver (Cleaned)'!G981</f>
        <v>44783.161409653098</v>
      </c>
      <c r="H982" s="27">
        <f>'Silver (Cleaned)'!Q981</f>
        <v>1092</v>
      </c>
      <c r="I982" s="11" t="str">
        <f t="shared" si="7"/>
        <v>2022-08</v>
      </c>
      <c r="J982" s="11" t="str">
        <f t="shared" si="8"/>
        <v>1900-01</v>
      </c>
      <c r="K982" s="11"/>
      <c r="L982" s="11"/>
      <c r="M982" s="36"/>
    </row>
    <row r="983" spans="7:13" ht="15.75" customHeight="1" x14ac:dyDescent="0.2">
      <c r="G983" s="34">
        <f>'Silver (Cleaned)'!G982</f>
        <v>44782.555768937775</v>
      </c>
      <c r="H983" s="27">
        <f>'Silver (Cleaned)'!Q982</f>
        <v>1157</v>
      </c>
      <c r="I983" s="11" t="str">
        <f t="shared" si="7"/>
        <v>2022-08</v>
      </c>
      <c r="J983" s="11" t="str">
        <f t="shared" si="8"/>
        <v>1900-01</v>
      </c>
      <c r="K983" s="11"/>
      <c r="L983" s="11"/>
      <c r="M983" s="36"/>
    </row>
    <row r="984" spans="7:13" ht="15.75" customHeight="1" x14ac:dyDescent="0.2">
      <c r="G984" s="34">
        <f>'Silver (Cleaned)'!G983</f>
        <v>44781.966967429384</v>
      </c>
      <c r="H984" s="27">
        <f>'Silver (Cleaned)'!Q983</f>
        <v>1236</v>
      </c>
      <c r="I984" s="11" t="str">
        <f t="shared" si="7"/>
        <v>2022-08</v>
      </c>
      <c r="J984" s="11" t="str">
        <f t="shared" si="8"/>
        <v>1900-01</v>
      </c>
      <c r="K984" s="11"/>
      <c r="L984" s="11"/>
      <c r="M984" s="36"/>
    </row>
    <row r="985" spans="7:13" ht="15.75" customHeight="1" x14ac:dyDescent="0.2">
      <c r="G985" s="34">
        <f>'Silver (Cleaned)'!G984</f>
        <v>44781.435346471022</v>
      </c>
      <c r="H985" s="27">
        <f>'Silver (Cleaned)'!Q984</f>
        <v>1104</v>
      </c>
      <c r="I985" s="11" t="str">
        <f t="shared" si="7"/>
        <v>2022-08</v>
      </c>
      <c r="J985" s="11" t="str">
        <f t="shared" si="8"/>
        <v>1900-01</v>
      </c>
      <c r="K985" s="11"/>
      <c r="L985" s="11"/>
      <c r="M985" s="36"/>
    </row>
    <row r="986" spans="7:13" ht="15.75" customHeight="1" x14ac:dyDescent="0.2">
      <c r="G986" s="34">
        <f>'Silver (Cleaned)'!G985</f>
        <v>44778.611002005891</v>
      </c>
      <c r="H986" s="27">
        <f>'Silver (Cleaned)'!Q985</f>
        <v>1236</v>
      </c>
      <c r="I986" s="11" t="str">
        <f t="shared" si="7"/>
        <v>2022-08</v>
      </c>
      <c r="J986" s="11" t="str">
        <f t="shared" si="8"/>
        <v>1900-01</v>
      </c>
      <c r="K986" s="11"/>
      <c r="L986" s="11"/>
      <c r="M986" s="36"/>
    </row>
    <row r="987" spans="7:13" ht="15.75" customHeight="1" x14ac:dyDescent="0.2">
      <c r="G987" s="34">
        <f>'Silver (Cleaned)'!G986</f>
        <v>44778.058129309313</v>
      </c>
      <c r="H987" s="27">
        <f>'Silver (Cleaned)'!Q986</f>
        <v>1315</v>
      </c>
      <c r="I987" s="11" t="str">
        <f t="shared" si="7"/>
        <v>2022-08</v>
      </c>
      <c r="J987" s="11" t="str">
        <f t="shared" si="8"/>
        <v>1900-01</v>
      </c>
      <c r="K987" s="11"/>
      <c r="L987" s="11"/>
      <c r="M987" s="36"/>
    </row>
    <row r="988" spans="7:13" ht="15.75" customHeight="1" x14ac:dyDescent="0.2">
      <c r="G988" s="34">
        <f>'Silver (Cleaned)'!G987</f>
        <v>44777.457567452555</v>
      </c>
      <c r="H988" s="27">
        <f>'Silver (Cleaned)'!Q987</f>
        <v>1105</v>
      </c>
      <c r="I988" s="11" t="str">
        <f t="shared" si="7"/>
        <v>2022-08</v>
      </c>
      <c r="J988" s="11" t="str">
        <f t="shared" si="8"/>
        <v>1900-01</v>
      </c>
      <c r="K988" s="11"/>
      <c r="L988" s="11"/>
      <c r="M988" s="36"/>
    </row>
    <row r="989" spans="7:13" ht="15.75" customHeight="1" x14ac:dyDescent="0.2">
      <c r="G989" s="34">
        <f>'Silver (Cleaned)'!G988</f>
        <v>44776.843684398889</v>
      </c>
      <c r="H989" s="27">
        <f>'Silver (Cleaned)'!Q988</f>
        <v>1136</v>
      </c>
      <c r="I989" s="11" t="str">
        <f t="shared" si="7"/>
        <v>2022-08</v>
      </c>
      <c r="J989" s="11" t="str">
        <f t="shared" si="8"/>
        <v>1900-01</v>
      </c>
      <c r="K989" s="11"/>
      <c r="L989" s="11"/>
      <c r="M989" s="36"/>
    </row>
    <row r="990" spans="7:13" ht="15.75" customHeight="1" x14ac:dyDescent="0.2">
      <c r="G990" s="34">
        <f>'Silver (Cleaned)'!G989</f>
        <v>44776.236329452098</v>
      </c>
      <c r="H990" s="27">
        <f>'Silver (Cleaned)'!Q989</f>
        <v>1094</v>
      </c>
      <c r="I990" s="11" t="str">
        <f t="shared" si="7"/>
        <v>2022-08</v>
      </c>
      <c r="J990" s="11" t="str">
        <f t="shared" si="8"/>
        <v>1900-01</v>
      </c>
      <c r="K990" s="11"/>
      <c r="L990" s="11"/>
      <c r="M990" s="36"/>
    </row>
    <row r="991" spans="7:13" ht="15.75" customHeight="1" x14ac:dyDescent="0.2">
      <c r="G991" s="34">
        <f>'Silver (Cleaned)'!G990</f>
        <v>44775.670463602306</v>
      </c>
      <c r="H991" s="27">
        <f>'Silver (Cleaned)'!Q990</f>
        <v>1280</v>
      </c>
      <c r="I991" s="11" t="str">
        <f t="shared" si="7"/>
        <v>2022-08</v>
      </c>
      <c r="J991" s="11" t="str">
        <f t="shared" si="8"/>
        <v>1900-01</v>
      </c>
      <c r="K991" s="11"/>
      <c r="L991" s="11"/>
      <c r="M991" s="36"/>
    </row>
    <row r="992" spans="7:13" ht="15.75" customHeight="1" x14ac:dyDescent="0.2">
      <c r="G992" s="34">
        <f>'Silver (Cleaned)'!G991</f>
        <v>44775.119040934806</v>
      </c>
      <c r="H992" s="27">
        <f>'Silver (Cleaned)'!Q991</f>
        <v>1101</v>
      </c>
      <c r="I992" s="11" t="str">
        <f t="shared" si="7"/>
        <v>2022-08</v>
      </c>
      <c r="J992" s="11" t="str">
        <f t="shared" si="8"/>
        <v>1900-01</v>
      </c>
      <c r="K992" s="11"/>
      <c r="L992" s="11"/>
      <c r="M992" s="36"/>
    </row>
    <row r="993" spans="7:13" ht="15.75" customHeight="1" x14ac:dyDescent="0.2">
      <c r="G993" s="34">
        <f>'Silver (Cleaned)'!G992</f>
        <v>44774.574055032281</v>
      </c>
      <c r="H993" s="27">
        <f>'Silver (Cleaned)'!Q992</f>
        <v>1294</v>
      </c>
      <c r="I993" s="11" t="str">
        <f t="shared" si="7"/>
        <v>2022-08</v>
      </c>
      <c r="J993" s="11" t="str">
        <f t="shared" si="8"/>
        <v>1900-01</v>
      </c>
      <c r="K993" s="11"/>
      <c r="L993" s="11"/>
      <c r="M993" s="36"/>
    </row>
    <row r="994" spans="7:13" ht="15.75" customHeight="1" x14ac:dyDescent="0.2">
      <c r="G994" s="34">
        <f>'Silver (Cleaned)'!G993</f>
        <v>44771.677936005646</v>
      </c>
      <c r="H994" s="27">
        <f>'Silver (Cleaned)'!Q993</f>
        <v>1178</v>
      </c>
      <c r="I994" s="11" t="str">
        <f t="shared" si="7"/>
        <v>2022-07</v>
      </c>
      <c r="J994" s="11" t="str">
        <f t="shared" si="8"/>
        <v>1900-01</v>
      </c>
      <c r="K994" s="11"/>
      <c r="L994" s="11"/>
      <c r="M994" s="36"/>
    </row>
    <row r="995" spans="7:13" ht="15.75" customHeight="1" x14ac:dyDescent="0.2">
      <c r="G995" s="34">
        <f>'Silver (Cleaned)'!G994</f>
        <v>44771.066014148375</v>
      </c>
      <c r="H995" s="27">
        <f>'Silver (Cleaned)'!Q994</f>
        <v>1050</v>
      </c>
      <c r="I995" s="11" t="str">
        <f t="shared" si="7"/>
        <v>2022-07</v>
      </c>
      <c r="J995" s="11" t="str">
        <f t="shared" si="8"/>
        <v>1900-01</v>
      </c>
      <c r="K995" s="11"/>
      <c r="L995" s="11"/>
      <c r="M995" s="36"/>
    </row>
    <row r="996" spans="7:13" ht="15.75" customHeight="1" x14ac:dyDescent="0.2">
      <c r="G996" s="34">
        <f>'Silver (Cleaned)'!G995</f>
        <v>44770.45653472608</v>
      </c>
      <c r="H996" s="27">
        <f>'Silver (Cleaned)'!Q995</f>
        <v>1057</v>
      </c>
      <c r="I996" s="11" t="str">
        <f t="shared" si="7"/>
        <v>2022-07</v>
      </c>
      <c r="J996" s="11" t="str">
        <f t="shared" si="8"/>
        <v>1900-01</v>
      </c>
      <c r="K996" s="11"/>
      <c r="L996" s="11"/>
      <c r="M996" s="36"/>
    </row>
    <row r="997" spans="7:13" ht="15.75" customHeight="1" x14ac:dyDescent="0.2">
      <c r="G997" s="34">
        <f>'Silver (Cleaned)'!G996</f>
        <v>44769.883521719101</v>
      </c>
      <c r="H997" s="27">
        <f>'Silver (Cleaned)'!Q996</f>
        <v>1180</v>
      </c>
      <c r="I997" s="11" t="str">
        <f t="shared" si="7"/>
        <v>2022-07</v>
      </c>
      <c r="J997" s="11" t="str">
        <f t="shared" si="8"/>
        <v>1900-01</v>
      </c>
      <c r="K997" s="11"/>
      <c r="L997" s="11"/>
      <c r="M997" s="36"/>
    </row>
    <row r="998" spans="7:13" ht="15.75" customHeight="1" x14ac:dyDescent="0.2">
      <c r="G998" s="34">
        <f>'Silver (Cleaned)'!G997</f>
        <v>44769.350919492768</v>
      </c>
      <c r="H998" s="27">
        <f>'Silver (Cleaned)'!Q997</f>
        <v>1124</v>
      </c>
      <c r="I998" s="11" t="str">
        <f t="shared" si="7"/>
        <v>2022-07</v>
      </c>
      <c r="J998" s="11" t="str">
        <f t="shared" si="8"/>
        <v>1900-01</v>
      </c>
      <c r="K998" s="11"/>
      <c r="L998" s="11"/>
      <c r="M998" s="36"/>
    </row>
    <row r="999" spans="7:13" ht="15.75" customHeight="1" x14ac:dyDescent="0.2">
      <c r="G999" s="34">
        <f>'Silver (Cleaned)'!G998</f>
        <v>44768.81763765814</v>
      </c>
      <c r="H999" s="27">
        <f>'Silver (Cleaned)'!Q998</f>
        <v>1096</v>
      </c>
      <c r="I999" s="11" t="str">
        <f t="shared" si="7"/>
        <v>2022-07</v>
      </c>
      <c r="J999" s="11" t="str">
        <f t="shared" si="8"/>
        <v>1900-01</v>
      </c>
      <c r="K999" s="11"/>
      <c r="L999" s="11"/>
      <c r="M999" s="36"/>
    </row>
    <row r="1000" spans="7:13" ht="15.75" customHeight="1" x14ac:dyDescent="0.2">
      <c r="G1000" s="34">
        <f>'Silver (Cleaned)'!G999</f>
        <v>44768.230854128669</v>
      </c>
      <c r="H1000" s="27">
        <f>'Silver (Cleaned)'!Q999</f>
        <v>1110</v>
      </c>
      <c r="I1000" s="11" t="str">
        <f t="shared" si="7"/>
        <v>2022-07</v>
      </c>
      <c r="J1000" s="11" t="str">
        <f t="shared" si="8"/>
        <v>1900-01</v>
      </c>
      <c r="K1000" s="11"/>
      <c r="L1000" s="11"/>
      <c r="M1000" s="36"/>
    </row>
    <row r="1001" spans="7:13" ht="15.75" customHeight="1" x14ac:dyDescent="0.2">
      <c r="G1001" s="34">
        <f>'Silver (Cleaned)'!G1000</f>
        <v>44767.697576046958</v>
      </c>
      <c r="H1001" s="27">
        <f>'Silver (Cleaned)'!Q1000</f>
        <v>1045</v>
      </c>
      <c r="I1001" s="11" t="str">
        <f t="shared" si="7"/>
        <v>2022-07</v>
      </c>
      <c r="J1001" s="11" t="str">
        <f t="shared" si="8"/>
        <v>1900-01</v>
      </c>
      <c r="K1001" s="11"/>
      <c r="L1001" s="11"/>
      <c r="M1001" s="36"/>
    </row>
    <row r="1002" spans="7:13" ht="15.75" customHeight="1" x14ac:dyDescent="0.2">
      <c r="G1002" s="34">
        <f>'Silver (Cleaned)'!G1001</f>
        <v>44767.143673705199</v>
      </c>
      <c r="H1002" s="27">
        <f>'Silver (Cleaned)'!Q1001</f>
        <v>1098</v>
      </c>
      <c r="I1002" s="11" t="str">
        <f t="shared" si="7"/>
        <v>2022-07</v>
      </c>
      <c r="J1002" s="11" t="str">
        <f t="shared" si="8"/>
        <v>1900-01</v>
      </c>
      <c r="K1002" s="11"/>
      <c r="L1002" s="11"/>
      <c r="M1002" s="36"/>
    </row>
    <row r="1003" spans="7:13" ht="15.75" customHeight="1" x14ac:dyDescent="0.2">
      <c r="G1003" s="34">
        <f>'Silver (Cleaned)'!G1002</f>
        <v>44764.886631973015</v>
      </c>
      <c r="H1003" s="27">
        <f>'Silver (Cleaned)'!Q1002</f>
        <v>1232</v>
      </c>
      <c r="I1003" s="11" t="str">
        <f t="shared" si="7"/>
        <v>2022-07</v>
      </c>
      <c r="J1003" s="11" t="str">
        <f t="shared" si="8"/>
        <v>1900-01</v>
      </c>
      <c r="K1003" s="11"/>
      <c r="L1003" s="11"/>
      <c r="M1003" s="36"/>
    </row>
    <row r="1004" spans="7:13" ht="15.75" customHeight="1" x14ac:dyDescent="0.2">
      <c r="G1004" s="34">
        <f>'Silver (Cleaned)'!G1003</f>
        <v>44764.352102176737</v>
      </c>
      <c r="H1004" s="27">
        <f>'Silver (Cleaned)'!Q1003</f>
        <v>1211</v>
      </c>
      <c r="I1004" s="11" t="str">
        <f t="shared" si="7"/>
        <v>2022-07</v>
      </c>
      <c r="J1004" s="11" t="str">
        <f t="shared" si="8"/>
        <v>1900-01</v>
      </c>
      <c r="K1004" s="11"/>
      <c r="L1004" s="11"/>
      <c r="M1004" s="36"/>
    </row>
    <row r="1005" spans="7:13" ht="15.75" customHeight="1" x14ac:dyDescent="0.2">
      <c r="G1005" s="34">
        <f>'Silver (Cleaned)'!G1004</f>
        <v>44763.820398072923</v>
      </c>
      <c r="H1005" s="27">
        <f>'Silver (Cleaned)'!Q1004</f>
        <v>1195</v>
      </c>
      <c r="I1005" s="11" t="str">
        <f t="shared" si="7"/>
        <v>2022-07</v>
      </c>
      <c r="J1005" s="11" t="str">
        <f t="shared" si="8"/>
        <v>1900-01</v>
      </c>
      <c r="K1005" s="11"/>
      <c r="L1005" s="11"/>
      <c r="M1005" s="36"/>
    </row>
    <row r="1006" spans="7:13" ht="15.75" customHeight="1" x14ac:dyDescent="0.2">
      <c r="G1006" s="34">
        <f>'Silver (Cleaned)'!G1005</f>
        <v>44763.262086046576</v>
      </c>
      <c r="H1006" s="27">
        <f>'Silver (Cleaned)'!Q1005</f>
        <v>974</v>
      </c>
      <c r="I1006" s="11" t="str">
        <f t="shared" si="7"/>
        <v>2022-07</v>
      </c>
      <c r="J1006" s="11" t="str">
        <f t="shared" si="8"/>
        <v>1900-01</v>
      </c>
      <c r="K1006" s="11"/>
      <c r="L1006" s="11"/>
      <c r="M1006" s="36"/>
    </row>
    <row r="1007" spans="7:13" ht="15.75" customHeight="1" x14ac:dyDescent="0.2">
      <c r="G1007" s="34">
        <f>'Silver (Cleaned)'!G1006</f>
        <v>44762.664755798869</v>
      </c>
      <c r="H1007" s="27">
        <f>'Silver (Cleaned)'!Q1006</f>
        <v>1151</v>
      </c>
      <c r="I1007" s="11" t="str">
        <f t="shared" si="7"/>
        <v>2022-07</v>
      </c>
      <c r="J1007" s="11" t="str">
        <f t="shared" si="8"/>
        <v>1900-01</v>
      </c>
      <c r="K1007" s="11"/>
      <c r="L1007" s="11"/>
      <c r="M1007" s="36"/>
    </row>
    <row r="1008" spans="7:13" ht="15.75" customHeight="1" x14ac:dyDescent="0.2">
      <c r="G1008" s="34">
        <f>'Silver (Cleaned)'!G1007</f>
        <v>44762.123863210036</v>
      </c>
      <c r="H1008" s="27">
        <f>'Silver (Cleaned)'!Q1007</f>
        <v>1014</v>
      </c>
      <c r="I1008" s="11" t="str">
        <f t="shared" si="7"/>
        <v>2022-07</v>
      </c>
      <c r="J1008" s="11" t="str">
        <f t="shared" si="8"/>
        <v>1900-01</v>
      </c>
      <c r="K1008" s="11"/>
      <c r="L1008" s="11"/>
      <c r="M1008" s="36"/>
    </row>
    <row r="1009" spans="7:13" ht="15.75" customHeight="1" x14ac:dyDescent="0.2">
      <c r="G1009" s="34">
        <f>'Silver (Cleaned)'!G1008</f>
        <v>44761.582085965332</v>
      </c>
      <c r="H1009" s="27">
        <f>'Silver (Cleaned)'!Q1008</f>
        <v>1127</v>
      </c>
      <c r="I1009" s="11" t="str">
        <f t="shared" si="7"/>
        <v>2022-07</v>
      </c>
      <c r="J1009" s="11" t="str">
        <f t="shared" si="8"/>
        <v>1900-01</v>
      </c>
      <c r="K1009" s="11"/>
      <c r="L1009" s="11"/>
      <c r="M1009" s="36"/>
    </row>
    <row r="1010" spans="7:13" ht="15.75" customHeight="1" x14ac:dyDescent="0.2">
      <c r="G1010" s="34">
        <f>'Silver (Cleaned)'!G1009</f>
        <v>44761.030412506188</v>
      </c>
      <c r="H1010" s="27">
        <f>'Silver (Cleaned)'!Q1009</f>
        <v>1161</v>
      </c>
      <c r="I1010" s="11" t="str">
        <f t="shared" si="7"/>
        <v>2022-07</v>
      </c>
      <c r="J1010" s="11" t="str">
        <f t="shared" si="8"/>
        <v>1900-01</v>
      </c>
      <c r="K1010" s="11"/>
      <c r="L1010" s="11"/>
      <c r="M1010" s="36"/>
    </row>
    <row r="1011" spans="7:13" ht="15.75" customHeight="1" x14ac:dyDescent="0.2">
      <c r="G1011" s="34">
        <f>'Silver (Cleaned)'!G1010</f>
        <v>44760.479539230866</v>
      </c>
      <c r="H1011" s="27">
        <f>'Silver (Cleaned)'!Q1010</f>
        <v>1084</v>
      </c>
      <c r="I1011" s="11" t="str">
        <f t="shared" si="7"/>
        <v>2022-07</v>
      </c>
      <c r="J1011" s="11" t="str">
        <f t="shared" si="8"/>
        <v>1900-01</v>
      </c>
      <c r="K1011" s="11"/>
      <c r="L1011" s="11"/>
      <c r="M1011" s="36"/>
    </row>
    <row r="1012" spans="7:13" ht="15.75" customHeight="1" x14ac:dyDescent="0.2">
      <c r="G1012" s="34">
        <f>'Silver (Cleaned)'!G1011</f>
        <v>44757.600724297066</v>
      </c>
      <c r="H1012" s="27">
        <f>'Silver (Cleaned)'!Q1011</f>
        <v>1097</v>
      </c>
      <c r="I1012" s="11" t="str">
        <f t="shared" si="7"/>
        <v>2022-07</v>
      </c>
      <c r="J1012" s="11" t="str">
        <f t="shared" si="8"/>
        <v>1900-01</v>
      </c>
      <c r="K1012" s="11"/>
      <c r="L1012" s="11"/>
      <c r="M1012" s="36"/>
    </row>
    <row r="1013" spans="7:13" ht="15.75" customHeight="1" x14ac:dyDescent="0.2">
      <c r="G1013" s="34">
        <f>'Silver (Cleaned)'!G1012</f>
        <v>44757.039708960401</v>
      </c>
      <c r="H1013" s="27">
        <f>'Silver (Cleaned)'!Q1012</f>
        <v>941</v>
      </c>
      <c r="I1013" s="11" t="str">
        <f t="shared" si="7"/>
        <v>2022-07</v>
      </c>
      <c r="J1013" s="11" t="str">
        <f t="shared" si="8"/>
        <v>1900-01</v>
      </c>
      <c r="K1013" s="11"/>
      <c r="L1013" s="11"/>
      <c r="M1013" s="36"/>
    </row>
    <row r="1014" spans="7:13" ht="15.75" customHeight="1" x14ac:dyDescent="0.2">
      <c r="G1014" s="34">
        <f>'Silver (Cleaned)'!G1013</f>
        <v>44756.432517524845</v>
      </c>
      <c r="H1014" s="27">
        <f>'Silver (Cleaned)'!Q1013</f>
        <v>1052</v>
      </c>
      <c r="I1014" s="11" t="str">
        <f t="shared" si="7"/>
        <v>2022-07</v>
      </c>
      <c r="J1014" s="11" t="str">
        <f t="shared" si="8"/>
        <v>1900-01</v>
      </c>
      <c r="K1014" s="11"/>
      <c r="L1014" s="11"/>
      <c r="M1014" s="36"/>
    </row>
    <row r="1015" spans="7:13" ht="15.75" customHeight="1" x14ac:dyDescent="0.2">
      <c r="G1015" s="34">
        <f>'Silver (Cleaned)'!G1014</f>
        <v>44755.878628562961</v>
      </c>
      <c r="H1015" s="27">
        <f>'Silver (Cleaned)'!Q1014</f>
        <v>946</v>
      </c>
      <c r="I1015" s="11" t="str">
        <f t="shared" si="7"/>
        <v>2022-07</v>
      </c>
      <c r="J1015" s="11" t="str">
        <f t="shared" si="8"/>
        <v>1900-01</v>
      </c>
      <c r="K1015" s="11"/>
      <c r="L1015" s="11"/>
      <c r="M1015" s="36"/>
    </row>
    <row r="1016" spans="7:13" ht="15.75" customHeight="1" x14ac:dyDescent="0.2">
      <c r="G1016" s="34">
        <f>'Silver (Cleaned)'!G1015</f>
        <v>44755.275763651873</v>
      </c>
      <c r="H1016" s="27">
        <f>'Silver (Cleaned)'!Q1015</f>
        <v>1049</v>
      </c>
      <c r="I1016" s="11" t="str">
        <f t="shared" si="7"/>
        <v>2022-07</v>
      </c>
      <c r="J1016" s="11" t="str">
        <f t="shared" si="8"/>
        <v>1900-01</v>
      </c>
      <c r="K1016" s="11"/>
      <c r="L1016" s="11"/>
      <c r="M1016" s="36"/>
    </row>
    <row r="1017" spans="7:13" ht="15.75" customHeight="1" x14ac:dyDescent="0.2">
      <c r="G1017" s="34">
        <f>'Silver (Cleaned)'!G1016</f>
        <v>44754.677442801913</v>
      </c>
      <c r="H1017" s="27">
        <f>'Silver (Cleaned)'!Q1016</f>
        <v>1173</v>
      </c>
      <c r="I1017" s="11" t="str">
        <f t="shared" si="7"/>
        <v>2022-07</v>
      </c>
      <c r="J1017" s="11" t="str">
        <f t="shared" si="8"/>
        <v>1900-01</v>
      </c>
      <c r="K1017" s="11"/>
      <c r="L1017" s="11"/>
      <c r="M1017" s="36"/>
    </row>
    <row r="1018" spans="7:13" ht="15.75" customHeight="1" x14ac:dyDescent="0.2">
      <c r="G1018" s="34">
        <f>'Silver (Cleaned)'!G1017</f>
        <v>44754.129134036142</v>
      </c>
      <c r="H1018" s="27">
        <f>'Silver (Cleaned)'!Q1017</f>
        <v>1132</v>
      </c>
      <c r="I1018" s="11" t="str">
        <f t="shared" si="7"/>
        <v>2022-07</v>
      </c>
      <c r="J1018" s="11" t="str">
        <f t="shared" si="8"/>
        <v>1900-01</v>
      </c>
      <c r="K1018" s="11"/>
      <c r="L1018" s="11"/>
      <c r="M1018" s="36"/>
    </row>
    <row r="1019" spans="7:13" ht="15.75" customHeight="1" x14ac:dyDescent="0.2">
      <c r="G1019" s="34">
        <f>'Silver (Cleaned)'!G1018</f>
        <v>44753.591153197769</v>
      </c>
      <c r="H1019" s="27">
        <f>'Silver (Cleaned)'!Q1018</f>
        <v>1110</v>
      </c>
      <c r="I1019" s="11" t="str">
        <f t="shared" si="7"/>
        <v>2022-07</v>
      </c>
      <c r="J1019" s="11" t="str">
        <f t="shared" si="8"/>
        <v>1900-01</v>
      </c>
      <c r="K1019" s="11"/>
      <c r="L1019" s="11"/>
      <c r="M1019" s="36"/>
    </row>
    <row r="1020" spans="7:13" ht="15.75" customHeight="1" x14ac:dyDescent="0.2">
      <c r="G1020" s="34">
        <f>'Silver (Cleaned)'!G1019</f>
        <v>44753.051133501904</v>
      </c>
      <c r="H1020" s="27">
        <f>'Silver (Cleaned)'!Q1019</f>
        <v>1047</v>
      </c>
      <c r="I1020" s="11" t="str">
        <f t="shared" si="7"/>
        <v>2022-07</v>
      </c>
      <c r="J1020" s="11" t="str">
        <f t="shared" si="8"/>
        <v>1900-01</v>
      </c>
      <c r="K1020" s="11"/>
      <c r="L1020" s="11"/>
      <c r="M1020" s="36"/>
    </row>
    <row r="1021" spans="7:13" ht="15.75" customHeight="1" x14ac:dyDescent="0.2">
      <c r="G1021" s="34">
        <f>'Silver (Cleaned)'!G1020</f>
        <v>44750.909586467351</v>
      </c>
      <c r="H1021" s="27">
        <f>'Silver (Cleaned)'!Q1020</f>
        <v>1196</v>
      </c>
      <c r="I1021" s="11" t="str">
        <f t="shared" si="7"/>
        <v>2022-07</v>
      </c>
      <c r="J1021" s="11" t="str">
        <f t="shared" si="8"/>
        <v>1900-01</v>
      </c>
      <c r="K1021" s="11"/>
      <c r="L1021" s="11"/>
      <c r="M1021" s="36"/>
    </row>
    <row r="1022" spans="7:13" ht="15.75" customHeight="1" x14ac:dyDescent="0.2">
      <c r="G1022" s="34">
        <f>'Silver (Cleaned)'!G1021</f>
        <v>44750.373437783077</v>
      </c>
      <c r="H1022" s="27">
        <f>'Silver (Cleaned)'!Q1021</f>
        <v>1178</v>
      </c>
      <c r="I1022" s="11" t="str">
        <f t="shared" si="7"/>
        <v>2022-07</v>
      </c>
      <c r="J1022" s="11" t="str">
        <f t="shared" si="8"/>
        <v>1900-01</v>
      </c>
      <c r="K1022" s="11"/>
      <c r="L1022" s="11"/>
      <c r="M1022" s="36"/>
    </row>
    <row r="1023" spans="7:13" ht="15.75" customHeight="1" x14ac:dyDescent="0.2">
      <c r="G1023" s="34">
        <f>'Silver (Cleaned)'!G1022</f>
        <v>44749.793139876769</v>
      </c>
      <c r="H1023" s="27">
        <f>'Silver (Cleaned)'!Q1022</f>
        <v>1162</v>
      </c>
      <c r="I1023" s="11" t="str">
        <f t="shared" si="7"/>
        <v>2022-07</v>
      </c>
      <c r="J1023" s="11" t="str">
        <f t="shared" si="8"/>
        <v>1900-01</v>
      </c>
      <c r="K1023" s="11"/>
      <c r="L1023" s="11"/>
      <c r="M1023" s="36"/>
    </row>
    <row r="1024" spans="7:13" ht="15.75" customHeight="1" x14ac:dyDescent="0.2">
      <c r="G1024" s="34">
        <f>'Silver (Cleaned)'!G1023</f>
        <v>44749.244652341062</v>
      </c>
      <c r="H1024" s="27">
        <f>'Silver (Cleaned)'!Q1023</f>
        <v>1145</v>
      </c>
      <c r="I1024" s="11" t="str">
        <f t="shared" si="7"/>
        <v>2022-07</v>
      </c>
      <c r="J1024" s="11" t="str">
        <f t="shared" si="8"/>
        <v>1900-01</v>
      </c>
      <c r="K1024" s="11"/>
      <c r="L1024" s="11"/>
      <c r="M1024" s="36"/>
    </row>
    <row r="1025" spans="7:13" ht="15.75" customHeight="1" x14ac:dyDescent="0.2">
      <c r="G1025" s="34">
        <f>'Silver (Cleaned)'!G1024</f>
        <v>44748.704233097742</v>
      </c>
      <c r="H1025" s="27">
        <f>'Silver (Cleaned)'!Q1024</f>
        <v>1149</v>
      </c>
      <c r="I1025" s="11" t="str">
        <f t="shared" si="7"/>
        <v>2022-07</v>
      </c>
      <c r="J1025" s="11" t="str">
        <f t="shared" si="8"/>
        <v>1900-01</v>
      </c>
      <c r="K1025" s="11"/>
      <c r="L1025" s="11"/>
      <c r="M1025" s="36"/>
    </row>
    <row r="1026" spans="7:13" ht="15.75" customHeight="1" x14ac:dyDescent="0.2">
      <c r="G1026" s="34">
        <f>'Silver (Cleaned)'!G1025</f>
        <v>44748.094795504483</v>
      </c>
      <c r="H1026" s="27">
        <f>'Silver (Cleaned)'!Q1025</f>
        <v>1093</v>
      </c>
      <c r="I1026" s="11" t="str">
        <f t="shared" ref="I1026:I1280" si="9">TEXT(G1026, "YYYY-MM")</f>
        <v>2022-07</v>
      </c>
      <c r="J1026" s="11" t="str">
        <f t="shared" ref="J1026:J1280" si="10">TEXT(M1026, "YYYY-MM")</f>
        <v>1900-01</v>
      </c>
      <c r="K1026" s="11"/>
      <c r="L1026" s="11"/>
      <c r="M1026" s="36"/>
    </row>
    <row r="1027" spans="7:13" ht="15.75" customHeight="1" x14ac:dyDescent="0.2">
      <c r="G1027" s="34">
        <f>'Silver (Cleaned)'!G1026</f>
        <v>44747.527677470127</v>
      </c>
      <c r="H1027" s="27">
        <f>'Silver (Cleaned)'!Q1026</f>
        <v>1138</v>
      </c>
      <c r="I1027" s="11" t="str">
        <f t="shared" si="9"/>
        <v>2022-07</v>
      </c>
      <c r="J1027" s="11" t="str">
        <f t="shared" si="10"/>
        <v>1900-01</v>
      </c>
      <c r="K1027" s="11"/>
      <c r="L1027" s="11"/>
      <c r="M1027" s="36"/>
    </row>
    <row r="1028" spans="7:13" ht="15.75" customHeight="1" x14ac:dyDescent="0.2">
      <c r="G1028" s="34">
        <f>'Silver (Cleaned)'!G1027</f>
        <v>44746.97364999311</v>
      </c>
      <c r="H1028" s="27">
        <f>'Silver (Cleaned)'!Q1027</f>
        <v>1050</v>
      </c>
      <c r="I1028" s="11" t="str">
        <f t="shared" si="9"/>
        <v>2022-07</v>
      </c>
      <c r="J1028" s="11" t="str">
        <f t="shared" si="10"/>
        <v>1900-01</v>
      </c>
      <c r="K1028" s="11"/>
      <c r="L1028" s="11"/>
      <c r="M1028" s="36"/>
    </row>
    <row r="1029" spans="7:13" ht="15.75" customHeight="1" x14ac:dyDescent="0.2">
      <c r="G1029" s="34">
        <f>'Silver (Cleaned)'!G1028</f>
        <v>44746.408363418981</v>
      </c>
      <c r="H1029" s="27">
        <f>'Silver (Cleaned)'!Q1028</f>
        <v>1216</v>
      </c>
      <c r="I1029" s="11" t="str">
        <f t="shared" si="9"/>
        <v>2022-07</v>
      </c>
      <c r="J1029" s="11" t="str">
        <f t="shared" si="10"/>
        <v>1900-01</v>
      </c>
      <c r="K1029" s="11"/>
      <c r="L1029" s="11"/>
      <c r="M1029" s="36"/>
    </row>
    <row r="1030" spans="7:13" ht="15.75" customHeight="1" x14ac:dyDescent="0.2">
      <c r="G1030" s="34">
        <f>'Silver (Cleaned)'!G1029</f>
        <v>44743.574396185628</v>
      </c>
      <c r="H1030" s="27">
        <f>'Silver (Cleaned)'!Q1029</f>
        <v>1189</v>
      </c>
      <c r="I1030" s="11" t="str">
        <f t="shared" si="9"/>
        <v>2022-07</v>
      </c>
      <c r="J1030" s="11" t="str">
        <f t="shared" si="10"/>
        <v>1900-01</v>
      </c>
      <c r="K1030" s="11"/>
      <c r="L1030" s="11"/>
      <c r="M1030" s="36"/>
    </row>
    <row r="1031" spans="7:13" ht="15.75" customHeight="1" x14ac:dyDescent="0.2">
      <c r="G1031" s="34">
        <f>'Silver (Cleaned)'!G1030</f>
        <v>44743.037524333282</v>
      </c>
      <c r="H1031" s="27">
        <f>'Silver (Cleaned)'!Q1030</f>
        <v>1332</v>
      </c>
      <c r="I1031" s="11" t="str">
        <f t="shared" si="9"/>
        <v>2022-07</v>
      </c>
      <c r="J1031" s="11" t="str">
        <f t="shared" si="10"/>
        <v>1900-01</v>
      </c>
      <c r="K1031" s="11"/>
      <c r="L1031" s="11"/>
      <c r="M1031" s="36"/>
    </row>
    <row r="1032" spans="7:13" ht="15.75" customHeight="1" x14ac:dyDescent="0.2">
      <c r="G1032" s="34">
        <f>'Silver (Cleaned)'!G1031</f>
        <v>44742.444227837317</v>
      </c>
      <c r="H1032" s="27">
        <f>'Silver (Cleaned)'!Q1031</f>
        <v>1294</v>
      </c>
      <c r="I1032" s="11" t="str">
        <f t="shared" si="9"/>
        <v>2022-06</v>
      </c>
      <c r="J1032" s="11" t="str">
        <f t="shared" si="10"/>
        <v>1900-01</v>
      </c>
      <c r="K1032" s="11"/>
      <c r="L1032" s="11"/>
      <c r="M1032" s="36"/>
    </row>
    <row r="1033" spans="7:13" ht="15.75" customHeight="1" x14ac:dyDescent="0.2">
      <c r="G1033" s="34">
        <f>'Silver (Cleaned)'!G1032</f>
        <v>44741.893411276775</v>
      </c>
      <c r="H1033" s="27">
        <f>'Silver (Cleaned)'!Q1032</f>
        <v>1317</v>
      </c>
      <c r="I1033" s="11" t="str">
        <f t="shared" si="9"/>
        <v>2022-06</v>
      </c>
      <c r="J1033" s="11" t="str">
        <f t="shared" si="10"/>
        <v>1900-01</v>
      </c>
      <c r="K1033" s="11"/>
      <c r="L1033" s="11"/>
      <c r="M1033" s="36"/>
    </row>
    <row r="1034" spans="7:13" ht="15.75" customHeight="1" x14ac:dyDescent="0.2">
      <c r="G1034" s="34">
        <f>'Silver (Cleaned)'!G1033</f>
        <v>44741.288285404291</v>
      </c>
      <c r="H1034" s="27">
        <f>'Silver (Cleaned)'!Q1033</f>
        <v>1281</v>
      </c>
      <c r="I1034" s="11" t="str">
        <f t="shared" si="9"/>
        <v>2022-06</v>
      </c>
      <c r="J1034" s="11" t="str">
        <f t="shared" si="10"/>
        <v>1900-01</v>
      </c>
      <c r="K1034" s="11"/>
      <c r="L1034" s="11"/>
      <c r="M1034" s="36"/>
    </row>
    <row r="1035" spans="7:13" ht="15.75" customHeight="1" x14ac:dyDescent="0.2">
      <c r="G1035" s="34">
        <f>'Silver (Cleaned)'!G1034</f>
        <v>44740.742436226479</v>
      </c>
      <c r="H1035" s="27">
        <f>'Silver (Cleaned)'!Q1034</f>
        <v>1125</v>
      </c>
      <c r="I1035" s="11" t="str">
        <f t="shared" si="9"/>
        <v>2022-06</v>
      </c>
      <c r="J1035" s="11" t="str">
        <f t="shared" si="10"/>
        <v>1900-01</v>
      </c>
      <c r="K1035" s="11"/>
      <c r="L1035" s="11"/>
      <c r="M1035" s="36"/>
    </row>
    <row r="1036" spans="7:13" ht="15.75" customHeight="1" x14ac:dyDescent="0.2">
      <c r="G1036" s="34">
        <f>'Silver (Cleaned)'!G1035</f>
        <v>44740.176381340469</v>
      </c>
      <c r="H1036" s="27">
        <f>'Silver (Cleaned)'!Q1035</f>
        <v>1292</v>
      </c>
      <c r="I1036" s="11" t="str">
        <f t="shared" si="9"/>
        <v>2022-06</v>
      </c>
      <c r="J1036" s="11" t="str">
        <f t="shared" si="10"/>
        <v>1900-01</v>
      </c>
      <c r="K1036" s="11"/>
      <c r="L1036" s="11"/>
      <c r="M1036" s="36"/>
    </row>
    <row r="1037" spans="7:13" ht="15.75" customHeight="1" x14ac:dyDescent="0.2">
      <c r="G1037" s="34">
        <f>'Silver (Cleaned)'!G1036</f>
        <v>44739.585527731135</v>
      </c>
      <c r="H1037" s="27">
        <f>'Silver (Cleaned)'!Q1036</f>
        <v>1225</v>
      </c>
      <c r="I1037" s="11" t="str">
        <f t="shared" si="9"/>
        <v>2022-06</v>
      </c>
      <c r="J1037" s="11" t="str">
        <f t="shared" si="10"/>
        <v>1900-01</v>
      </c>
      <c r="K1037" s="11"/>
      <c r="L1037" s="11"/>
      <c r="M1037" s="36"/>
    </row>
    <row r="1038" spans="7:13" ht="15.75" customHeight="1" x14ac:dyDescent="0.2">
      <c r="G1038" s="34">
        <f>'Silver (Cleaned)'!G1037</f>
        <v>44736.699104104096</v>
      </c>
      <c r="H1038" s="27">
        <f>'Silver (Cleaned)'!Q1037</f>
        <v>1332</v>
      </c>
      <c r="I1038" s="11" t="str">
        <f t="shared" si="9"/>
        <v>2022-06</v>
      </c>
      <c r="J1038" s="11" t="str">
        <f t="shared" si="10"/>
        <v>1900-01</v>
      </c>
      <c r="K1038" s="11"/>
      <c r="L1038" s="11"/>
      <c r="M1038" s="36"/>
    </row>
    <row r="1039" spans="7:13" ht="15.75" customHeight="1" x14ac:dyDescent="0.2">
      <c r="G1039" s="34">
        <f>'Silver (Cleaned)'!G1038</f>
        <v>44736.145777328064</v>
      </c>
      <c r="H1039" s="27">
        <f>'Silver (Cleaned)'!Q1038</f>
        <v>1346</v>
      </c>
      <c r="I1039" s="11" t="str">
        <f t="shared" si="9"/>
        <v>2022-06</v>
      </c>
      <c r="J1039" s="11" t="str">
        <f t="shared" si="10"/>
        <v>1900-01</v>
      </c>
      <c r="K1039" s="11"/>
      <c r="L1039" s="11"/>
      <c r="M1039" s="36"/>
    </row>
    <row r="1040" spans="7:13" ht="15.75" customHeight="1" x14ac:dyDescent="0.2">
      <c r="G1040" s="34">
        <f>'Silver (Cleaned)'!G1039</f>
        <v>44735.547305798173</v>
      </c>
      <c r="H1040" s="27">
        <f>'Silver (Cleaned)'!Q1039</f>
        <v>1398</v>
      </c>
      <c r="I1040" s="11" t="str">
        <f t="shared" si="9"/>
        <v>2022-06</v>
      </c>
      <c r="J1040" s="11" t="str">
        <f t="shared" si="10"/>
        <v>1900-01</v>
      </c>
      <c r="K1040" s="11"/>
      <c r="L1040" s="11"/>
      <c r="M1040" s="36"/>
    </row>
    <row r="1041" spans="7:13" ht="15.75" customHeight="1" x14ac:dyDescent="0.2">
      <c r="G1041" s="34">
        <f>'Silver (Cleaned)'!G1040</f>
        <v>44735.002101064892</v>
      </c>
      <c r="H1041" s="27">
        <f>'Silver (Cleaned)'!Q1040</f>
        <v>1216</v>
      </c>
      <c r="I1041" s="11" t="str">
        <f t="shared" si="9"/>
        <v>2022-06</v>
      </c>
      <c r="J1041" s="11" t="str">
        <f t="shared" si="10"/>
        <v>1900-01</v>
      </c>
      <c r="K1041" s="11"/>
      <c r="L1041" s="11"/>
      <c r="M1041" s="36"/>
    </row>
    <row r="1042" spans="7:13" ht="15.75" customHeight="1" x14ac:dyDescent="0.2">
      <c r="G1042" s="34">
        <f>'Silver (Cleaned)'!G1041</f>
        <v>44734.394394440293</v>
      </c>
      <c r="H1042" s="27">
        <f>'Silver (Cleaned)'!Q1041</f>
        <v>1429</v>
      </c>
      <c r="I1042" s="11" t="str">
        <f t="shared" si="9"/>
        <v>2022-06</v>
      </c>
      <c r="J1042" s="11" t="str">
        <f t="shared" si="10"/>
        <v>1900-01</v>
      </c>
      <c r="K1042" s="11"/>
      <c r="L1042" s="11"/>
      <c r="M1042" s="36"/>
    </row>
    <row r="1043" spans="7:13" ht="15.75" customHeight="1" x14ac:dyDescent="0.2">
      <c r="G1043" s="34">
        <f>'Silver (Cleaned)'!G1042</f>
        <v>44733.815915419029</v>
      </c>
      <c r="H1043" s="27">
        <f>'Silver (Cleaned)'!Q1042</f>
        <v>1392</v>
      </c>
      <c r="I1043" s="11" t="str">
        <f t="shared" si="9"/>
        <v>2022-06</v>
      </c>
      <c r="J1043" s="11" t="str">
        <f t="shared" si="10"/>
        <v>1900-01</v>
      </c>
      <c r="K1043" s="11"/>
      <c r="L1043" s="11"/>
      <c r="M1043" s="36"/>
    </row>
    <row r="1044" spans="7:13" ht="15.75" customHeight="1" x14ac:dyDescent="0.2">
      <c r="G1044" s="34">
        <f>'Silver (Cleaned)'!G1043</f>
        <v>44733.220339078653</v>
      </c>
      <c r="H1044" s="27">
        <f>'Silver (Cleaned)'!Q1043</f>
        <v>1506</v>
      </c>
      <c r="I1044" s="11" t="str">
        <f t="shared" si="9"/>
        <v>2022-06</v>
      </c>
      <c r="J1044" s="11" t="str">
        <f t="shared" si="10"/>
        <v>1900-01</v>
      </c>
      <c r="K1044" s="11"/>
      <c r="L1044" s="11"/>
      <c r="M1044" s="36"/>
    </row>
    <row r="1045" spans="7:13" ht="15.75" customHeight="1" x14ac:dyDescent="0.2">
      <c r="G1045" s="34">
        <f>'Silver (Cleaned)'!G1044</f>
        <v>44732.665776699127</v>
      </c>
      <c r="H1045" s="27">
        <f>'Silver (Cleaned)'!Q1044</f>
        <v>1538</v>
      </c>
      <c r="I1045" s="11" t="str">
        <f t="shared" si="9"/>
        <v>2022-06</v>
      </c>
      <c r="J1045" s="11" t="str">
        <f t="shared" si="10"/>
        <v>1900-01</v>
      </c>
      <c r="K1045" s="11"/>
      <c r="L1045" s="11"/>
      <c r="M1045" s="36"/>
    </row>
    <row r="1046" spans="7:13" ht="15.75" customHeight="1" x14ac:dyDescent="0.2">
      <c r="G1046" s="34">
        <f>'Silver (Cleaned)'!G1045</f>
        <v>44732.125112791546</v>
      </c>
      <c r="H1046" s="27">
        <f>'Silver (Cleaned)'!Q1045</f>
        <v>1525</v>
      </c>
      <c r="I1046" s="11" t="str">
        <f t="shared" si="9"/>
        <v>2022-06</v>
      </c>
      <c r="J1046" s="11" t="str">
        <f t="shared" si="10"/>
        <v>1900-01</v>
      </c>
      <c r="K1046" s="11"/>
      <c r="L1046" s="11"/>
      <c r="M1046" s="36"/>
    </row>
    <row r="1047" spans="7:13" ht="15.75" customHeight="1" x14ac:dyDescent="0.2">
      <c r="G1047" s="34">
        <f>'Silver (Cleaned)'!G1046</f>
        <v>44729.892910774222</v>
      </c>
      <c r="H1047" s="27">
        <f>'Silver (Cleaned)'!Q1046</f>
        <v>1484</v>
      </c>
      <c r="I1047" s="11" t="str">
        <f t="shared" si="9"/>
        <v>2022-06</v>
      </c>
      <c r="J1047" s="11" t="str">
        <f t="shared" si="10"/>
        <v>1900-01</v>
      </c>
      <c r="K1047" s="11"/>
      <c r="L1047" s="11"/>
      <c r="M1047" s="36"/>
    </row>
    <row r="1048" spans="7:13" ht="15.75" customHeight="1" x14ac:dyDescent="0.2">
      <c r="G1048" s="34">
        <f>'Silver (Cleaned)'!G1047</f>
        <v>44729.343291067729</v>
      </c>
      <c r="H1048" s="27">
        <f>'Silver (Cleaned)'!Q1047</f>
        <v>1503</v>
      </c>
      <c r="I1048" s="11" t="str">
        <f t="shared" si="9"/>
        <v>2022-06</v>
      </c>
      <c r="J1048" s="11" t="str">
        <f t="shared" si="10"/>
        <v>1900-01</v>
      </c>
      <c r="K1048" s="11"/>
      <c r="L1048" s="11"/>
      <c r="M1048" s="36"/>
    </row>
    <row r="1049" spans="7:13" ht="15.75" customHeight="1" x14ac:dyDescent="0.2">
      <c r="G1049" s="34">
        <f>'Silver (Cleaned)'!G1048</f>
        <v>44728.796355898441</v>
      </c>
      <c r="H1049" s="27">
        <f>'Silver (Cleaned)'!Q1048</f>
        <v>1342</v>
      </c>
      <c r="I1049" s="11" t="str">
        <f t="shared" si="9"/>
        <v>2022-06</v>
      </c>
      <c r="J1049" s="11" t="str">
        <f t="shared" si="10"/>
        <v>1900-01</v>
      </c>
      <c r="K1049" s="11"/>
      <c r="L1049" s="11"/>
      <c r="M1049" s="36"/>
    </row>
    <row r="1050" spans="7:13" ht="15.75" customHeight="1" x14ac:dyDescent="0.2">
      <c r="G1050" s="34">
        <f>'Silver (Cleaned)'!G1049</f>
        <v>44728.193790999321</v>
      </c>
      <c r="H1050" s="27">
        <f>'Silver (Cleaned)'!Q1049</f>
        <v>1435</v>
      </c>
      <c r="I1050" s="11" t="str">
        <f t="shared" si="9"/>
        <v>2022-06</v>
      </c>
      <c r="J1050" s="11" t="str">
        <f t="shared" si="10"/>
        <v>1900-01</v>
      </c>
      <c r="K1050" s="11"/>
      <c r="L1050" s="11"/>
      <c r="M1050" s="36"/>
    </row>
    <row r="1051" spans="7:13" ht="15.75" customHeight="1" x14ac:dyDescent="0.2">
      <c r="G1051" s="34">
        <f>'Silver (Cleaned)'!G1050</f>
        <v>44727.661081256607</v>
      </c>
      <c r="H1051" s="27">
        <f>'Silver (Cleaned)'!Q1050</f>
        <v>1561</v>
      </c>
      <c r="I1051" s="11" t="str">
        <f t="shared" si="9"/>
        <v>2022-06</v>
      </c>
      <c r="J1051" s="11" t="str">
        <f t="shared" si="10"/>
        <v>1900-01</v>
      </c>
      <c r="K1051" s="11"/>
      <c r="L1051" s="11"/>
      <c r="M1051" s="36"/>
    </row>
    <row r="1052" spans="7:13" ht="15.75" customHeight="1" x14ac:dyDescent="0.2">
      <c r="G1052" s="34">
        <f>'Silver (Cleaned)'!G1051</f>
        <v>44727.104915564676</v>
      </c>
      <c r="H1052" s="27">
        <f>'Silver (Cleaned)'!Q1051</f>
        <v>1510</v>
      </c>
      <c r="I1052" s="11" t="str">
        <f t="shared" si="9"/>
        <v>2022-06</v>
      </c>
      <c r="J1052" s="11" t="str">
        <f t="shared" si="10"/>
        <v>1900-01</v>
      </c>
      <c r="K1052" s="11"/>
      <c r="L1052" s="11"/>
      <c r="M1052" s="36"/>
    </row>
    <row r="1053" spans="7:13" ht="15.75" customHeight="1" x14ac:dyDescent="0.2">
      <c r="G1053" s="34">
        <f>'Silver (Cleaned)'!G1052</f>
        <v>44726.561342195368</v>
      </c>
      <c r="H1053" s="27">
        <f>'Silver (Cleaned)'!Q1052</f>
        <v>1321</v>
      </c>
      <c r="I1053" s="11" t="str">
        <f t="shared" si="9"/>
        <v>2022-06</v>
      </c>
      <c r="J1053" s="11" t="str">
        <f t="shared" si="10"/>
        <v>1900-01</v>
      </c>
      <c r="K1053" s="11"/>
      <c r="L1053" s="11"/>
      <c r="M1053" s="36"/>
    </row>
    <row r="1054" spans="7:13" ht="15.75" customHeight="1" x14ac:dyDescent="0.2">
      <c r="G1054" s="34">
        <f>'Silver (Cleaned)'!G1053</f>
        <v>44726.029901685331</v>
      </c>
      <c r="H1054" s="27">
        <f>'Silver (Cleaned)'!Q1053</f>
        <v>1535</v>
      </c>
      <c r="I1054" s="11" t="str">
        <f t="shared" si="9"/>
        <v>2022-06</v>
      </c>
      <c r="J1054" s="11" t="str">
        <f t="shared" si="10"/>
        <v>1900-01</v>
      </c>
      <c r="K1054" s="11"/>
      <c r="L1054" s="11"/>
      <c r="M1054" s="36"/>
    </row>
    <row r="1055" spans="7:13" ht="15.75" customHeight="1" x14ac:dyDescent="0.2">
      <c r="G1055" s="34">
        <f>'Silver (Cleaned)'!G1054</f>
        <v>44725.457773054091</v>
      </c>
      <c r="H1055" s="27">
        <f>'Silver (Cleaned)'!Q1054</f>
        <v>1479</v>
      </c>
      <c r="I1055" s="11" t="str">
        <f t="shared" si="9"/>
        <v>2022-06</v>
      </c>
      <c r="J1055" s="11" t="str">
        <f t="shared" si="10"/>
        <v>1900-01</v>
      </c>
      <c r="K1055" s="11"/>
      <c r="L1055" s="11"/>
      <c r="M1055" s="36"/>
    </row>
    <row r="1056" spans="7:13" ht="15.75" customHeight="1" x14ac:dyDescent="0.2">
      <c r="G1056" s="34">
        <f>'Silver (Cleaned)'!G1055</f>
        <v>44722.618601107912</v>
      </c>
      <c r="H1056" s="27">
        <f>'Silver (Cleaned)'!Q1055</f>
        <v>1460</v>
      </c>
      <c r="I1056" s="11" t="str">
        <f t="shared" si="9"/>
        <v>2022-06</v>
      </c>
      <c r="J1056" s="11" t="str">
        <f t="shared" si="10"/>
        <v>1900-01</v>
      </c>
      <c r="K1056" s="11"/>
      <c r="L1056" s="11"/>
      <c r="M1056" s="36"/>
    </row>
    <row r="1057" spans="7:13" ht="15.75" customHeight="1" x14ac:dyDescent="0.2">
      <c r="G1057" s="34">
        <f>'Silver (Cleaned)'!G1056</f>
        <v>44722.01906441545</v>
      </c>
      <c r="H1057" s="27">
        <f>'Silver (Cleaned)'!Q1056</f>
        <v>1552</v>
      </c>
      <c r="I1057" s="11" t="str">
        <f t="shared" si="9"/>
        <v>2022-06</v>
      </c>
      <c r="J1057" s="11" t="str">
        <f t="shared" si="10"/>
        <v>1900-01</v>
      </c>
      <c r="K1057" s="11"/>
      <c r="L1057" s="11"/>
      <c r="M1057" s="36"/>
    </row>
    <row r="1058" spans="7:13" ht="15.75" customHeight="1" x14ac:dyDescent="0.2">
      <c r="G1058" s="34">
        <f>'Silver (Cleaned)'!G1057</f>
        <v>44721.429151111392</v>
      </c>
      <c r="H1058" s="27">
        <f>'Silver (Cleaned)'!Q1057</f>
        <v>1275</v>
      </c>
      <c r="I1058" s="11" t="str">
        <f t="shared" si="9"/>
        <v>2022-06</v>
      </c>
      <c r="J1058" s="11" t="str">
        <f t="shared" si="10"/>
        <v>1900-01</v>
      </c>
      <c r="K1058" s="11"/>
      <c r="L1058" s="11"/>
      <c r="M1058" s="36"/>
    </row>
    <row r="1059" spans="7:13" ht="15.75" customHeight="1" x14ac:dyDescent="0.2">
      <c r="G1059" s="34">
        <f>'Silver (Cleaned)'!G1058</f>
        <v>44720.834256548427</v>
      </c>
      <c r="H1059" s="27">
        <f>'Silver (Cleaned)'!Q1058</f>
        <v>1595</v>
      </c>
      <c r="I1059" s="11" t="str">
        <f t="shared" si="9"/>
        <v>2022-06</v>
      </c>
      <c r="J1059" s="11" t="str">
        <f t="shared" si="10"/>
        <v>1900-01</v>
      </c>
      <c r="K1059" s="11"/>
      <c r="L1059" s="11"/>
      <c r="M1059" s="36"/>
    </row>
    <row r="1060" spans="7:13" ht="15.75" customHeight="1" x14ac:dyDescent="0.2">
      <c r="G1060" s="34">
        <f>'Silver (Cleaned)'!G1059</f>
        <v>44720.284684091552</v>
      </c>
      <c r="H1060" s="27">
        <f>'Silver (Cleaned)'!Q1059</f>
        <v>1585</v>
      </c>
      <c r="I1060" s="11" t="str">
        <f t="shared" si="9"/>
        <v>2022-06</v>
      </c>
      <c r="J1060" s="11" t="str">
        <f t="shared" si="10"/>
        <v>1900-01</v>
      </c>
      <c r="K1060" s="11"/>
      <c r="L1060" s="11"/>
      <c r="M1060" s="36"/>
    </row>
    <row r="1061" spans="7:13" ht="15.75" customHeight="1" x14ac:dyDescent="0.2">
      <c r="G1061" s="34">
        <f>'Silver (Cleaned)'!G1060</f>
        <v>44719.70106265584</v>
      </c>
      <c r="H1061" s="27">
        <f>'Silver (Cleaned)'!Q1060</f>
        <v>1274</v>
      </c>
      <c r="I1061" s="11" t="str">
        <f t="shared" si="9"/>
        <v>2022-06</v>
      </c>
      <c r="J1061" s="11" t="str">
        <f t="shared" si="10"/>
        <v>1900-01</v>
      </c>
      <c r="K1061" s="11"/>
      <c r="L1061" s="11"/>
      <c r="M1061" s="36"/>
    </row>
    <row r="1062" spans="7:13" ht="15.75" customHeight="1" x14ac:dyDescent="0.2">
      <c r="G1062" s="34">
        <f>'Silver (Cleaned)'!G1061</f>
        <v>44719.16432377504</v>
      </c>
      <c r="H1062" s="27">
        <f>'Silver (Cleaned)'!Q1061</f>
        <v>1514</v>
      </c>
      <c r="I1062" s="11" t="str">
        <f t="shared" si="9"/>
        <v>2022-06</v>
      </c>
      <c r="J1062" s="11" t="str">
        <f t="shared" si="10"/>
        <v>1900-01</v>
      </c>
      <c r="K1062" s="11"/>
      <c r="L1062" s="11"/>
      <c r="M1062" s="36"/>
    </row>
    <row r="1063" spans="7:13" ht="15.75" customHeight="1" x14ac:dyDescent="0.2">
      <c r="G1063" s="34">
        <f>'Silver (Cleaned)'!G1062</f>
        <v>44718.573961106878</v>
      </c>
      <c r="H1063" s="27">
        <f>'Silver (Cleaned)'!Q1062</f>
        <v>1277</v>
      </c>
      <c r="I1063" s="11" t="str">
        <f t="shared" si="9"/>
        <v>2022-06</v>
      </c>
      <c r="J1063" s="11" t="str">
        <f t="shared" si="10"/>
        <v>1900-01</v>
      </c>
      <c r="K1063" s="11"/>
      <c r="L1063" s="11"/>
      <c r="M1063" s="36"/>
    </row>
    <row r="1064" spans="7:13" ht="15.75" customHeight="1" x14ac:dyDescent="0.2">
      <c r="G1064" s="34">
        <f>'Silver (Cleaned)'!G1063</f>
        <v>44718.037272826368</v>
      </c>
      <c r="H1064" s="27">
        <f>'Silver (Cleaned)'!Q1063</f>
        <v>1525</v>
      </c>
      <c r="I1064" s="11" t="str">
        <f t="shared" si="9"/>
        <v>2022-06</v>
      </c>
      <c r="J1064" s="11" t="str">
        <f t="shared" si="10"/>
        <v>1900-01</v>
      </c>
      <c r="K1064" s="11"/>
      <c r="L1064" s="11"/>
      <c r="M1064" s="36"/>
    </row>
    <row r="1065" spans="7:13" ht="15.75" customHeight="1" x14ac:dyDescent="0.2">
      <c r="G1065" s="34">
        <f>'Silver (Cleaned)'!G1064</f>
        <v>44715.726750894639</v>
      </c>
      <c r="H1065" s="27">
        <f>'Silver (Cleaned)'!Q1064</f>
        <v>1386</v>
      </c>
      <c r="I1065" s="11" t="str">
        <f t="shared" si="9"/>
        <v>2022-06</v>
      </c>
      <c r="J1065" s="11" t="str">
        <f t="shared" si="10"/>
        <v>1900-01</v>
      </c>
      <c r="K1065" s="11"/>
      <c r="L1065" s="11"/>
      <c r="M1065" s="36"/>
    </row>
    <row r="1066" spans="7:13" ht="15.75" customHeight="1" x14ac:dyDescent="0.2">
      <c r="G1066" s="34">
        <f>'Silver (Cleaned)'!G1065</f>
        <v>44715.149950488776</v>
      </c>
      <c r="H1066" s="27">
        <f>'Silver (Cleaned)'!Q1065</f>
        <v>1463</v>
      </c>
      <c r="I1066" s="11" t="str">
        <f t="shared" si="9"/>
        <v>2022-06</v>
      </c>
      <c r="J1066" s="11" t="str">
        <f t="shared" si="10"/>
        <v>1900-01</v>
      </c>
      <c r="K1066" s="11"/>
      <c r="L1066" s="11"/>
      <c r="M1066" s="36"/>
    </row>
    <row r="1067" spans="7:13" ht="15.75" customHeight="1" x14ac:dyDescent="0.2">
      <c r="G1067" s="34">
        <f>'Silver (Cleaned)'!G1066</f>
        <v>44714.592148939366</v>
      </c>
      <c r="H1067" s="27">
        <f>'Silver (Cleaned)'!Q1066</f>
        <v>1610</v>
      </c>
      <c r="I1067" s="11" t="str">
        <f t="shared" si="9"/>
        <v>2022-06</v>
      </c>
      <c r="J1067" s="11" t="str">
        <f t="shared" si="10"/>
        <v>1900-01</v>
      </c>
      <c r="K1067" s="11"/>
      <c r="L1067" s="11"/>
      <c r="M1067" s="36"/>
    </row>
    <row r="1068" spans="7:13" ht="15.75" customHeight="1" x14ac:dyDescent="0.2">
      <c r="G1068" s="34">
        <f>'Silver (Cleaned)'!G1067</f>
        <v>44714.053015655016</v>
      </c>
      <c r="H1068" s="27">
        <f>'Silver (Cleaned)'!Q1067</f>
        <v>1427</v>
      </c>
      <c r="I1068" s="11" t="str">
        <f t="shared" si="9"/>
        <v>2022-06</v>
      </c>
      <c r="J1068" s="11" t="str">
        <f t="shared" si="10"/>
        <v>1900-01</v>
      </c>
      <c r="K1068" s="11"/>
      <c r="L1068" s="11"/>
      <c r="M1068" s="36"/>
    </row>
    <row r="1069" spans="7:13" ht="15.75" customHeight="1" x14ac:dyDescent="0.2">
      <c r="G1069" s="34">
        <f>'Silver (Cleaned)'!G1068</f>
        <v>44713.505671913619</v>
      </c>
      <c r="H1069" s="27">
        <f>'Silver (Cleaned)'!Q1068</f>
        <v>1484</v>
      </c>
      <c r="I1069" s="11" t="str">
        <f t="shared" si="9"/>
        <v>2022-06</v>
      </c>
      <c r="J1069" s="11" t="str">
        <f t="shared" si="10"/>
        <v>1900-01</v>
      </c>
      <c r="K1069" s="11"/>
      <c r="L1069" s="11"/>
      <c r="M1069" s="36"/>
    </row>
    <row r="1070" spans="7:13" ht="15.75" customHeight="1" x14ac:dyDescent="0.2">
      <c r="G1070" s="34">
        <f>'Silver (Cleaned)'!G1069</f>
        <v>44712.961585363999</v>
      </c>
      <c r="H1070" s="27">
        <f>'Silver (Cleaned)'!Q1069</f>
        <v>1579</v>
      </c>
      <c r="I1070" s="11" t="str">
        <f t="shared" si="9"/>
        <v>2022-05</v>
      </c>
      <c r="J1070" s="11" t="str">
        <f t="shared" si="10"/>
        <v>1900-01</v>
      </c>
      <c r="K1070" s="11"/>
      <c r="L1070" s="11"/>
      <c r="M1070" s="36"/>
    </row>
    <row r="1071" spans="7:13" ht="15.75" customHeight="1" x14ac:dyDescent="0.2">
      <c r="G1071" s="34">
        <f>'Silver (Cleaned)'!G1070</f>
        <v>44712.36849667655</v>
      </c>
      <c r="H1071" s="27">
        <f>'Silver (Cleaned)'!Q1070</f>
        <v>1546</v>
      </c>
      <c r="I1071" s="11" t="str">
        <f t="shared" si="9"/>
        <v>2022-05</v>
      </c>
      <c r="J1071" s="11" t="str">
        <f t="shared" si="10"/>
        <v>1900-01</v>
      </c>
      <c r="K1071" s="11"/>
      <c r="L1071" s="11"/>
      <c r="M1071" s="36"/>
    </row>
    <row r="1072" spans="7:13" ht="15.75" customHeight="1" x14ac:dyDescent="0.2">
      <c r="G1072" s="34">
        <f>'Silver (Cleaned)'!G1071</f>
        <v>44711.764548653344</v>
      </c>
      <c r="H1072" s="27">
        <f>'Silver (Cleaned)'!Q1071</f>
        <v>1537</v>
      </c>
      <c r="I1072" s="11" t="str">
        <f t="shared" si="9"/>
        <v>2022-05</v>
      </c>
      <c r="J1072" s="11" t="str">
        <f t="shared" si="10"/>
        <v>1900-01</v>
      </c>
      <c r="K1072" s="11"/>
      <c r="L1072" s="11"/>
      <c r="M1072" s="36"/>
    </row>
    <row r="1073" spans="7:13" ht="15.75" customHeight="1" x14ac:dyDescent="0.2">
      <c r="G1073" s="34">
        <f>'Silver (Cleaned)'!G1072</f>
        <v>44711.166985421769</v>
      </c>
      <c r="H1073" s="27">
        <f>'Silver (Cleaned)'!Q1072</f>
        <v>1490</v>
      </c>
      <c r="I1073" s="11" t="str">
        <f t="shared" si="9"/>
        <v>2022-05</v>
      </c>
      <c r="J1073" s="11" t="str">
        <f t="shared" si="10"/>
        <v>1900-01</v>
      </c>
      <c r="K1073" s="11"/>
      <c r="L1073" s="11"/>
      <c r="M1073" s="36"/>
    </row>
    <row r="1074" spans="7:13" ht="15.75" customHeight="1" x14ac:dyDescent="0.2">
      <c r="G1074" s="34">
        <f>'Silver (Cleaned)'!G1073</f>
        <v>44708.88378570565</v>
      </c>
      <c r="H1074" s="27">
        <f>'Silver (Cleaned)'!Q1073</f>
        <v>1382</v>
      </c>
      <c r="I1074" s="11" t="str">
        <f t="shared" si="9"/>
        <v>2022-05</v>
      </c>
      <c r="J1074" s="11" t="str">
        <f t="shared" si="10"/>
        <v>1900-01</v>
      </c>
      <c r="K1074" s="11"/>
      <c r="L1074" s="11"/>
      <c r="M1074" s="36"/>
    </row>
    <row r="1075" spans="7:13" ht="15.75" customHeight="1" x14ac:dyDescent="0.2">
      <c r="G1075" s="34">
        <f>'Silver (Cleaned)'!G1074</f>
        <v>44708.274677330635</v>
      </c>
      <c r="H1075" s="27">
        <f>'Silver (Cleaned)'!Q1074</f>
        <v>1321</v>
      </c>
      <c r="I1075" s="11" t="str">
        <f t="shared" si="9"/>
        <v>2022-05</v>
      </c>
      <c r="J1075" s="11" t="str">
        <f t="shared" si="10"/>
        <v>1900-01</v>
      </c>
      <c r="K1075" s="11"/>
      <c r="L1075" s="11"/>
      <c r="M1075" s="36"/>
    </row>
    <row r="1076" spans="7:13" ht="15.75" customHeight="1" x14ac:dyDescent="0.2">
      <c r="G1076" s="34">
        <f>'Silver (Cleaned)'!G1075</f>
        <v>44707.737771756525</v>
      </c>
      <c r="H1076" s="27">
        <f>'Silver (Cleaned)'!Q1075</f>
        <v>1583</v>
      </c>
      <c r="I1076" s="11" t="str">
        <f t="shared" si="9"/>
        <v>2022-05</v>
      </c>
      <c r="J1076" s="11" t="str">
        <f t="shared" si="10"/>
        <v>1900-01</v>
      </c>
      <c r="K1076" s="11"/>
      <c r="L1076" s="11"/>
      <c r="M1076" s="36"/>
    </row>
    <row r="1077" spans="7:13" ht="15.75" customHeight="1" x14ac:dyDescent="0.2">
      <c r="G1077" s="34">
        <f>'Silver (Cleaned)'!G1076</f>
        <v>44707.134315242009</v>
      </c>
      <c r="H1077" s="27">
        <f>'Silver (Cleaned)'!Q1076</f>
        <v>1343</v>
      </c>
      <c r="I1077" s="11" t="str">
        <f t="shared" si="9"/>
        <v>2022-05</v>
      </c>
      <c r="J1077" s="11" t="str">
        <f t="shared" si="10"/>
        <v>1900-01</v>
      </c>
      <c r="K1077" s="11"/>
      <c r="L1077" s="11"/>
      <c r="M1077" s="36"/>
    </row>
    <row r="1078" spans="7:13" ht="15.75" customHeight="1" x14ac:dyDescent="0.2">
      <c r="G1078" s="34">
        <f>'Silver (Cleaned)'!G1077</f>
        <v>44706.572205567369</v>
      </c>
      <c r="H1078" s="27">
        <f>'Silver (Cleaned)'!Q1077</f>
        <v>1407</v>
      </c>
      <c r="I1078" s="11" t="str">
        <f t="shared" si="9"/>
        <v>2022-05</v>
      </c>
      <c r="J1078" s="11" t="str">
        <f t="shared" si="10"/>
        <v>1900-01</v>
      </c>
      <c r="K1078" s="11"/>
      <c r="L1078" s="11"/>
      <c r="M1078" s="36"/>
    </row>
    <row r="1079" spans="7:13" ht="15.75" customHeight="1" x14ac:dyDescent="0.2">
      <c r="G1079" s="34">
        <f>'Silver (Cleaned)'!G1078</f>
        <v>44706.026136147986</v>
      </c>
      <c r="H1079" s="27">
        <f>'Silver (Cleaned)'!Q1078</f>
        <v>1546</v>
      </c>
      <c r="I1079" s="11" t="str">
        <f t="shared" si="9"/>
        <v>2022-05</v>
      </c>
      <c r="J1079" s="11" t="str">
        <f t="shared" si="10"/>
        <v>1900-01</v>
      </c>
      <c r="K1079" s="11"/>
      <c r="L1079" s="11"/>
      <c r="M1079" s="36"/>
    </row>
    <row r="1080" spans="7:13" ht="15.75" customHeight="1" x14ac:dyDescent="0.2">
      <c r="G1080" s="34">
        <f>'Silver (Cleaned)'!G1079</f>
        <v>44705.495943509522</v>
      </c>
      <c r="H1080" s="27">
        <f>'Silver (Cleaned)'!Q1079</f>
        <v>1347</v>
      </c>
      <c r="I1080" s="11" t="str">
        <f t="shared" si="9"/>
        <v>2022-05</v>
      </c>
      <c r="J1080" s="11" t="str">
        <f t="shared" si="10"/>
        <v>1900-01</v>
      </c>
      <c r="K1080" s="11"/>
      <c r="L1080" s="11"/>
      <c r="M1080" s="36"/>
    </row>
    <row r="1081" spans="7:13" ht="15.75" customHeight="1" x14ac:dyDescent="0.2">
      <c r="G1081" s="34">
        <f>'Silver (Cleaned)'!G1080</f>
        <v>44704.931945727389</v>
      </c>
      <c r="H1081" s="27">
        <f>'Silver (Cleaned)'!Q1080</f>
        <v>1619</v>
      </c>
      <c r="I1081" s="11" t="str">
        <f t="shared" si="9"/>
        <v>2022-05</v>
      </c>
      <c r="J1081" s="11" t="str">
        <f t="shared" si="10"/>
        <v>1900-01</v>
      </c>
      <c r="K1081" s="11"/>
      <c r="L1081" s="11"/>
      <c r="M1081" s="36"/>
    </row>
    <row r="1082" spans="7:13" ht="15.75" customHeight="1" x14ac:dyDescent="0.2">
      <c r="G1082" s="34">
        <f>'Silver (Cleaned)'!G1081</f>
        <v>44704.34089939906</v>
      </c>
      <c r="H1082" s="27">
        <f>'Silver (Cleaned)'!Q1081</f>
        <v>1454</v>
      </c>
      <c r="I1082" s="11" t="str">
        <f t="shared" si="9"/>
        <v>2022-05</v>
      </c>
      <c r="J1082" s="11" t="str">
        <f t="shared" si="10"/>
        <v>1900-01</v>
      </c>
      <c r="K1082" s="11"/>
      <c r="L1082" s="11"/>
      <c r="M1082" s="36"/>
    </row>
    <row r="1083" spans="7:13" ht="15.75" customHeight="1" x14ac:dyDescent="0.2">
      <c r="G1083" s="34">
        <f>'Silver (Cleaned)'!G1082</f>
        <v>44701.460109075371</v>
      </c>
      <c r="H1083" s="27">
        <f>'Silver (Cleaned)'!Q1082</f>
        <v>1305</v>
      </c>
      <c r="I1083" s="11" t="str">
        <f t="shared" si="9"/>
        <v>2022-05</v>
      </c>
      <c r="J1083" s="11" t="str">
        <f t="shared" si="10"/>
        <v>1900-01</v>
      </c>
      <c r="K1083" s="11"/>
      <c r="L1083" s="11"/>
      <c r="M1083" s="36"/>
    </row>
    <row r="1084" spans="7:13" ht="15.75" customHeight="1" x14ac:dyDescent="0.2">
      <c r="G1084" s="34">
        <f>'Silver (Cleaned)'!G1083</f>
        <v>44700.917010712299</v>
      </c>
      <c r="H1084" s="27">
        <f>'Silver (Cleaned)'!Q1083</f>
        <v>1431</v>
      </c>
      <c r="I1084" s="11" t="str">
        <f t="shared" si="9"/>
        <v>2022-05</v>
      </c>
      <c r="J1084" s="11" t="str">
        <f t="shared" si="10"/>
        <v>1900-01</v>
      </c>
      <c r="K1084" s="11"/>
      <c r="L1084" s="11"/>
      <c r="M1084" s="36"/>
    </row>
    <row r="1085" spans="7:13" ht="15.75" customHeight="1" x14ac:dyDescent="0.2">
      <c r="G1085" s="34">
        <f>'Silver (Cleaned)'!G1084</f>
        <v>44700.376049580096</v>
      </c>
      <c r="H1085" s="27">
        <f>'Silver (Cleaned)'!Q1084</f>
        <v>1540</v>
      </c>
      <c r="I1085" s="11" t="str">
        <f t="shared" si="9"/>
        <v>2022-05</v>
      </c>
      <c r="J1085" s="11" t="str">
        <f t="shared" si="10"/>
        <v>1900-01</v>
      </c>
      <c r="K1085" s="11"/>
      <c r="L1085" s="11"/>
      <c r="M1085" s="36"/>
    </row>
    <row r="1086" spans="7:13" ht="15.75" customHeight="1" x14ac:dyDescent="0.2">
      <c r="G1086" s="34">
        <f>'Silver (Cleaned)'!G1085</f>
        <v>44699.819815707502</v>
      </c>
      <c r="H1086" s="27">
        <f>'Silver (Cleaned)'!Q1085</f>
        <v>1415</v>
      </c>
      <c r="I1086" s="11" t="str">
        <f t="shared" si="9"/>
        <v>2022-05</v>
      </c>
      <c r="J1086" s="11" t="str">
        <f t="shared" si="10"/>
        <v>1900-01</v>
      </c>
      <c r="K1086" s="11"/>
      <c r="L1086" s="11"/>
      <c r="M1086" s="36"/>
    </row>
    <row r="1087" spans="7:13" ht="15.75" customHeight="1" x14ac:dyDescent="0.2">
      <c r="G1087" s="34">
        <f>'Silver (Cleaned)'!G1086</f>
        <v>44699.255209834198</v>
      </c>
      <c r="H1087" s="27">
        <f>'Silver (Cleaned)'!Q1086</f>
        <v>1596</v>
      </c>
      <c r="I1087" s="11" t="str">
        <f t="shared" si="9"/>
        <v>2022-05</v>
      </c>
      <c r="J1087" s="11" t="str">
        <f t="shared" si="10"/>
        <v>1900-01</v>
      </c>
      <c r="K1087" s="11"/>
      <c r="L1087" s="11"/>
      <c r="M1087" s="36"/>
    </row>
    <row r="1088" spans="7:13" ht="15.75" customHeight="1" x14ac:dyDescent="0.2">
      <c r="G1088" s="34">
        <f>'Silver (Cleaned)'!G1087</f>
        <v>44698.656484705942</v>
      </c>
      <c r="H1088" s="27">
        <f>'Silver (Cleaned)'!Q1087</f>
        <v>1565</v>
      </c>
      <c r="I1088" s="11" t="str">
        <f t="shared" si="9"/>
        <v>2022-05</v>
      </c>
      <c r="J1088" s="11" t="str">
        <f t="shared" si="10"/>
        <v>1900-01</v>
      </c>
      <c r="K1088" s="11"/>
      <c r="L1088" s="11"/>
      <c r="M1088" s="36"/>
    </row>
    <row r="1089" spans="7:13" ht="15.75" customHeight="1" x14ac:dyDescent="0.2">
      <c r="G1089" s="34">
        <f>'Silver (Cleaned)'!G1088</f>
        <v>44698.070725558995</v>
      </c>
      <c r="H1089" s="27">
        <f>'Silver (Cleaned)'!Q1088</f>
        <v>1296</v>
      </c>
      <c r="I1089" s="11" t="str">
        <f t="shared" si="9"/>
        <v>2022-05</v>
      </c>
      <c r="J1089" s="11" t="str">
        <f t="shared" si="10"/>
        <v>1900-01</v>
      </c>
      <c r="K1089" s="11"/>
      <c r="L1089" s="11"/>
      <c r="M1089" s="36"/>
    </row>
    <row r="1090" spans="7:13" ht="15.75" customHeight="1" x14ac:dyDescent="0.2">
      <c r="G1090" s="34">
        <f>'Silver (Cleaned)'!G1089</f>
        <v>44697.462603459724</v>
      </c>
      <c r="H1090" s="27">
        <f>'Silver (Cleaned)'!Q1089</f>
        <v>1387</v>
      </c>
      <c r="I1090" s="11" t="str">
        <f t="shared" si="9"/>
        <v>2022-05</v>
      </c>
      <c r="J1090" s="11" t="str">
        <f t="shared" si="10"/>
        <v>1900-01</v>
      </c>
      <c r="K1090" s="11"/>
      <c r="L1090" s="11"/>
      <c r="M1090" s="36"/>
    </row>
    <row r="1091" spans="7:13" ht="15.75" customHeight="1" x14ac:dyDescent="0.2">
      <c r="G1091" s="34">
        <f>'Silver (Cleaned)'!G1090</f>
        <v>44694.641090843048</v>
      </c>
      <c r="H1091" s="27">
        <f>'Silver (Cleaned)'!Q1090</f>
        <v>1504</v>
      </c>
      <c r="I1091" s="11" t="str">
        <f t="shared" si="9"/>
        <v>2022-05</v>
      </c>
      <c r="J1091" s="11" t="str">
        <f t="shared" si="10"/>
        <v>1900-01</v>
      </c>
      <c r="K1091" s="11"/>
      <c r="L1091" s="11"/>
      <c r="M1091" s="36"/>
    </row>
    <row r="1092" spans="7:13" ht="15.75" customHeight="1" x14ac:dyDescent="0.2">
      <c r="G1092" s="34">
        <f>'Silver (Cleaned)'!G1091</f>
        <v>44694.057708446257</v>
      </c>
      <c r="H1092" s="27">
        <f>'Silver (Cleaned)'!Q1091</f>
        <v>1632</v>
      </c>
      <c r="I1092" s="11" t="str">
        <f t="shared" si="9"/>
        <v>2022-05</v>
      </c>
      <c r="J1092" s="11" t="str">
        <f t="shared" si="10"/>
        <v>1900-01</v>
      </c>
      <c r="K1092" s="11"/>
      <c r="L1092" s="11"/>
      <c r="M1092" s="36"/>
    </row>
    <row r="1093" spans="7:13" ht="15.75" customHeight="1" x14ac:dyDescent="0.2">
      <c r="G1093" s="34">
        <f>'Silver (Cleaned)'!G1092</f>
        <v>44693.447585963695</v>
      </c>
      <c r="H1093" s="27">
        <f>'Silver (Cleaned)'!Q1092</f>
        <v>1425</v>
      </c>
      <c r="I1093" s="11" t="str">
        <f t="shared" si="9"/>
        <v>2022-05</v>
      </c>
      <c r="J1093" s="11" t="str">
        <f t="shared" si="10"/>
        <v>1900-01</v>
      </c>
      <c r="K1093" s="11"/>
      <c r="L1093" s="11"/>
      <c r="M1093" s="36"/>
    </row>
    <row r="1094" spans="7:13" ht="15.75" customHeight="1" x14ac:dyDescent="0.2">
      <c r="G1094" s="34">
        <f>'Silver (Cleaned)'!G1093</f>
        <v>44692.900483823585</v>
      </c>
      <c r="H1094" s="27">
        <f>'Silver (Cleaned)'!Q1093</f>
        <v>1437</v>
      </c>
      <c r="I1094" s="11" t="str">
        <f t="shared" si="9"/>
        <v>2022-05</v>
      </c>
      <c r="J1094" s="11" t="str">
        <f t="shared" si="10"/>
        <v>1900-01</v>
      </c>
      <c r="K1094" s="11"/>
      <c r="L1094" s="11"/>
      <c r="M1094" s="36"/>
    </row>
    <row r="1095" spans="7:13" ht="15.75" customHeight="1" x14ac:dyDescent="0.2">
      <c r="G1095" s="34">
        <f>'Silver (Cleaned)'!G1094</f>
        <v>44692.311194780501</v>
      </c>
      <c r="H1095" s="27">
        <f>'Silver (Cleaned)'!Q1094</f>
        <v>1428</v>
      </c>
      <c r="I1095" s="11" t="str">
        <f t="shared" si="9"/>
        <v>2022-05</v>
      </c>
      <c r="J1095" s="11" t="str">
        <f t="shared" si="10"/>
        <v>1900-01</v>
      </c>
      <c r="K1095" s="11"/>
      <c r="L1095" s="11"/>
      <c r="M1095" s="36"/>
    </row>
    <row r="1096" spans="7:13" ht="15.75" customHeight="1" x14ac:dyDescent="0.2">
      <c r="G1096" s="34">
        <f>'Silver (Cleaned)'!G1095</f>
        <v>44691.721808143258</v>
      </c>
      <c r="H1096" s="27">
        <f>'Silver (Cleaned)'!Q1095</f>
        <v>1560</v>
      </c>
      <c r="I1096" s="11" t="str">
        <f t="shared" si="9"/>
        <v>2022-05</v>
      </c>
      <c r="J1096" s="11" t="str">
        <f t="shared" si="10"/>
        <v>1900-01</v>
      </c>
      <c r="K1096" s="11"/>
      <c r="L1096" s="11"/>
      <c r="M1096" s="36"/>
    </row>
    <row r="1097" spans="7:13" ht="15.75" customHeight="1" x14ac:dyDescent="0.2">
      <c r="G1097" s="34">
        <f>'Silver (Cleaned)'!G1096</f>
        <v>44691.178622306303</v>
      </c>
      <c r="H1097" s="27">
        <f>'Silver (Cleaned)'!Q1096</f>
        <v>1595</v>
      </c>
      <c r="I1097" s="11" t="str">
        <f t="shared" si="9"/>
        <v>2022-05</v>
      </c>
      <c r="J1097" s="11" t="str">
        <f t="shared" si="10"/>
        <v>1900-01</v>
      </c>
      <c r="K1097" s="11"/>
      <c r="L1097" s="11"/>
      <c r="M1097" s="36"/>
    </row>
    <row r="1098" spans="7:13" ht="15.75" customHeight="1" x14ac:dyDescent="0.2">
      <c r="G1098" s="34">
        <f>'Silver (Cleaned)'!G1097</f>
        <v>44690.574888070514</v>
      </c>
      <c r="H1098" s="27">
        <f>'Silver (Cleaned)'!Q1097</f>
        <v>1593</v>
      </c>
      <c r="I1098" s="11" t="str">
        <f t="shared" si="9"/>
        <v>2022-05</v>
      </c>
      <c r="J1098" s="11" t="str">
        <f t="shared" si="10"/>
        <v>1900-01</v>
      </c>
      <c r="K1098" s="11"/>
      <c r="L1098" s="11"/>
      <c r="M1098" s="36"/>
    </row>
    <row r="1099" spans="7:13" ht="15.75" customHeight="1" x14ac:dyDescent="0.2">
      <c r="G1099" s="34">
        <f>'Silver (Cleaned)'!G1098</f>
        <v>44690.002613997756</v>
      </c>
      <c r="H1099" s="27">
        <f>'Silver (Cleaned)'!Q1098</f>
        <v>1525</v>
      </c>
      <c r="I1099" s="11" t="str">
        <f t="shared" si="9"/>
        <v>2022-05</v>
      </c>
      <c r="J1099" s="11" t="str">
        <f t="shared" si="10"/>
        <v>1900-01</v>
      </c>
      <c r="K1099" s="11"/>
      <c r="L1099" s="11"/>
      <c r="M1099" s="36"/>
    </row>
    <row r="1100" spans="7:13" ht="15.75" customHeight="1" x14ac:dyDescent="0.2">
      <c r="G1100" s="34">
        <f>'Silver (Cleaned)'!G1099</f>
        <v>44687.720693592564</v>
      </c>
      <c r="H1100" s="27">
        <f>'Silver (Cleaned)'!Q1099</f>
        <v>1573</v>
      </c>
      <c r="I1100" s="11" t="str">
        <f t="shared" si="9"/>
        <v>2022-05</v>
      </c>
      <c r="J1100" s="11" t="str">
        <f t="shared" si="10"/>
        <v>1900-01</v>
      </c>
      <c r="K1100" s="11"/>
      <c r="L1100" s="11"/>
      <c r="M1100" s="36"/>
    </row>
    <row r="1101" spans="7:13" ht="15.75" customHeight="1" x14ac:dyDescent="0.2">
      <c r="G1101" s="34">
        <f>'Silver (Cleaned)'!G1100</f>
        <v>44687.176529114964</v>
      </c>
      <c r="H1101" s="27">
        <f>'Silver (Cleaned)'!Q1100</f>
        <v>1294</v>
      </c>
      <c r="I1101" s="11" t="str">
        <f t="shared" si="9"/>
        <v>2022-05</v>
      </c>
      <c r="J1101" s="11" t="str">
        <f t="shared" si="10"/>
        <v>1900-01</v>
      </c>
      <c r="K1101" s="11"/>
      <c r="L1101" s="11"/>
      <c r="M1101" s="36"/>
    </row>
    <row r="1102" spans="7:13" ht="15.75" customHeight="1" x14ac:dyDescent="0.2">
      <c r="G1102" s="34">
        <f>'Silver (Cleaned)'!G1101</f>
        <v>44686.617550156487</v>
      </c>
      <c r="H1102" s="27">
        <f>'Silver (Cleaned)'!Q1101</f>
        <v>1500</v>
      </c>
      <c r="I1102" s="11" t="str">
        <f t="shared" si="9"/>
        <v>2022-05</v>
      </c>
      <c r="J1102" s="11" t="str">
        <f t="shared" si="10"/>
        <v>1900-01</v>
      </c>
      <c r="K1102" s="11"/>
      <c r="L1102" s="11"/>
      <c r="M1102" s="36"/>
    </row>
    <row r="1103" spans="7:13" ht="15.75" customHeight="1" x14ac:dyDescent="0.2">
      <c r="G1103" s="34">
        <f>'Silver (Cleaned)'!G1102</f>
        <v>44686.083208448814</v>
      </c>
      <c r="H1103" s="27">
        <f>'Silver (Cleaned)'!Q1102</f>
        <v>1420</v>
      </c>
      <c r="I1103" s="11" t="str">
        <f t="shared" si="9"/>
        <v>2022-05</v>
      </c>
      <c r="J1103" s="11" t="str">
        <f t="shared" si="10"/>
        <v>1900-01</v>
      </c>
      <c r="K1103" s="11"/>
      <c r="L1103" s="11"/>
      <c r="M1103" s="36"/>
    </row>
    <row r="1104" spans="7:13" ht="15.75" customHeight="1" x14ac:dyDescent="0.2">
      <c r="G1104" s="34">
        <f>'Silver (Cleaned)'!G1103</f>
        <v>44685.54355887288</v>
      </c>
      <c r="H1104" s="27">
        <f>'Silver (Cleaned)'!Q1103</f>
        <v>1227</v>
      </c>
      <c r="I1104" s="11" t="str">
        <f t="shared" si="9"/>
        <v>2022-05</v>
      </c>
      <c r="J1104" s="11" t="str">
        <f t="shared" si="10"/>
        <v>1900-01</v>
      </c>
      <c r="K1104" s="11"/>
      <c r="L1104" s="11"/>
      <c r="M1104" s="36"/>
    </row>
    <row r="1105" spans="7:13" ht="15.75" customHeight="1" x14ac:dyDescent="0.2">
      <c r="G1105" s="34">
        <f>'Silver (Cleaned)'!G1104</f>
        <v>44685.014294990287</v>
      </c>
      <c r="H1105" s="27">
        <f>'Silver (Cleaned)'!Q1104</f>
        <v>1471</v>
      </c>
      <c r="I1105" s="11" t="str">
        <f t="shared" si="9"/>
        <v>2022-05</v>
      </c>
      <c r="J1105" s="11" t="str">
        <f t="shared" si="10"/>
        <v>1900-01</v>
      </c>
      <c r="K1105" s="11"/>
      <c r="L1105" s="11"/>
      <c r="M1105" s="36"/>
    </row>
    <row r="1106" spans="7:13" ht="15.75" customHeight="1" x14ac:dyDescent="0.2">
      <c r="G1106" s="34">
        <f>'Silver (Cleaned)'!G1105</f>
        <v>44684.4559009562</v>
      </c>
      <c r="H1106" s="27">
        <f>'Silver (Cleaned)'!Q1105</f>
        <v>1412</v>
      </c>
      <c r="I1106" s="11" t="str">
        <f t="shared" si="9"/>
        <v>2022-05</v>
      </c>
      <c r="J1106" s="11" t="str">
        <f t="shared" si="10"/>
        <v>1900-01</v>
      </c>
      <c r="K1106" s="11"/>
      <c r="L1106" s="11"/>
      <c r="M1106" s="36"/>
    </row>
    <row r="1107" spans="7:13" ht="15.75" customHeight="1" x14ac:dyDescent="0.2">
      <c r="G1107" s="34">
        <f>'Silver (Cleaned)'!G1106</f>
        <v>44683.922612030299</v>
      </c>
      <c r="H1107" s="27">
        <f>'Silver (Cleaned)'!Q1106</f>
        <v>1555</v>
      </c>
      <c r="I1107" s="11" t="str">
        <f t="shared" si="9"/>
        <v>2022-05</v>
      </c>
      <c r="J1107" s="11" t="str">
        <f t="shared" si="10"/>
        <v>1900-01</v>
      </c>
      <c r="K1107" s="11"/>
      <c r="L1107" s="11"/>
      <c r="M1107" s="36"/>
    </row>
    <row r="1108" spans="7:13" ht="15.75" customHeight="1" x14ac:dyDescent="0.2">
      <c r="G1108" s="34">
        <f>'Silver (Cleaned)'!G1107</f>
        <v>44683.308668398568</v>
      </c>
      <c r="H1108" s="27">
        <f>'Silver (Cleaned)'!Q1107</f>
        <v>1406</v>
      </c>
      <c r="I1108" s="11" t="str">
        <f t="shared" si="9"/>
        <v>2022-05</v>
      </c>
      <c r="J1108" s="11" t="str">
        <f t="shared" si="10"/>
        <v>1900-01</v>
      </c>
      <c r="K1108" s="11"/>
      <c r="L1108" s="11"/>
      <c r="M1108" s="36"/>
    </row>
    <row r="1109" spans="7:13" ht="15.75" customHeight="1" x14ac:dyDescent="0.2">
      <c r="G1109" s="34">
        <f>'Silver (Cleaned)'!G1108</f>
        <v>44680.950841304992</v>
      </c>
      <c r="H1109" s="27">
        <f>'Silver (Cleaned)'!Q1108</f>
        <v>1285</v>
      </c>
      <c r="I1109" s="11" t="str">
        <f t="shared" si="9"/>
        <v>2022-04</v>
      </c>
      <c r="J1109" s="11" t="str">
        <f t="shared" si="10"/>
        <v>1900-01</v>
      </c>
      <c r="K1109" s="11"/>
      <c r="L1109" s="11"/>
      <c r="M1109" s="36"/>
    </row>
    <row r="1110" spans="7:13" ht="15.75" customHeight="1" x14ac:dyDescent="0.2">
      <c r="G1110" s="34">
        <f>'Silver (Cleaned)'!G1109</f>
        <v>44680.398336255508</v>
      </c>
      <c r="H1110" s="27">
        <f>'Silver (Cleaned)'!Q1109</f>
        <v>1346</v>
      </c>
      <c r="I1110" s="11" t="str">
        <f t="shared" si="9"/>
        <v>2022-04</v>
      </c>
      <c r="J1110" s="11" t="str">
        <f t="shared" si="10"/>
        <v>1900-01</v>
      </c>
      <c r="K1110" s="11"/>
      <c r="L1110" s="11"/>
      <c r="M1110" s="36"/>
    </row>
    <row r="1111" spans="7:13" ht="15.75" customHeight="1" x14ac:dyDescent="0.2">
      <c r="G1111" s="34">
        <f>'Silver (Cleaned)'!G1110</f>
        <v>44679.856881884334</v>
      </c>
      <c r="H1111" s="27">
        <f>'Silver (Cleaned)'!Q1110</f>
        <v>1241</v>
      </c>
      <c r="I1111" s="11" t="str">
        <f t="shared" si="9"/>
        <v>2022-04</v>
      </c>
      <c r="J1111" s="11" t="str">
        <f t="shared" si="10"/>
        <v>1900-01</v>
      </c>
      <c r="K1111" s="11"/>
      <c r="L1111" s="11"/>
      <c r="M1111" s="36"/>
    </row>
    <row r="1112" spans="7:13" ht="15.75" customHeight="1" x14ac:dyDescent="0.2">
      <c r="G1112" s="34">
        <f>'Silver (Cleaned)'!G1111</f>
        <v>44679.294015753469</v>
      </c>
      <c r="H1112" s="27">
        <f>'Silver (Cleaned)'!Q1111</f>
        <v>1517</v>
      </c>
      <c r="I1112" s="11" t="str">
        <f t="shared" si="9"/>
        <v>2022-04</v>
      </c>
      <c r="J1112" s="11" t="str">
        <f t="shared" si="10"/>
        <v>1900-01</v>
      </c>
      <c r="K1112" s="11"/>
      <c r="L1112" s="11"/>
      <c r="M1112" s="36"/>
    </row>
    <row r="1113" spans="7:13" ht="15.75" customHeight="1" x14ac:dyDescent="0.2">
      <c r="G1113" s="34">
        <f>'Silver (Cleaned)'!G1112</f>
        <v>44678.691955234724</v>
      </c>
      <c r="H1113" s="27">
        <f>'Silver (Cleaned)'!Q1112</f>
        <v>1341</v>
      </c>
      <c r="I1113" s="11" t="str">
        <f t="shared" si="9"/>
        <v>2022-04</v>
      </c>
      <c r="J1113" s="11" t="str">
        <f t="shared" si="10"/>
        <v>1900-01</v>
      </c>
      <c r="K1113" s="11"/>
      <c r="L1113" s="11"/>
      <c r="M1113" s="36"/>
    </row>
    <row r="1114" spans="7:13" ht="15.75" customHeight="1" x14ac:dyDescent="0.2">
      <c r="G1114" s="34">
        <f>'Silver (Cleaned)'!G1113</f>
        <v>44678.151094860717</v>
      </c>
      <c r="H1114" s="27">
        <f>'Silver (Cleaned)'!Q1113</f>
        <v>1318</v>
      </c>
      <c r="I1114" s="11" t="str">
        <f t="shared" si="9"/>
        <v>2022-04</v>
      </c>
      <c r="J1114" s="11" t="str">
        <f t="shared" si="10"/>
        <v>1900-01</v>
      </c>
      <c r="K1114" s="11"/>
      <c r="L1114" s="11"/>
      <c r="M1114" s="36"/>
    </row>
    <row r="1115" spans="7:13" ht="15.75" customHeight="1" x14ac:dyDescent="0.2">
      <c r="G1115" s="34">
        <f>'Silver (Cleaned)'!G1114</f>
        <v>44677.547714011263</v>
      </c>
      <c r="H1115" s="27">
        <f>'Silver (Cleaned)'!Q1114</f>
        <v>1270</v>
      </c>
      <c r="I1115" s="11" t="str">
        <f t="shared" si="9"/>
        <v>2022-04</v>
      </c>
      <c r="J1115" s="11" t="str">
        <f t="shared" si="10"/>
        <v>1900-01</v>
      </c>
      <c r="K1115" s="11"/>
      <c r="L1115" s="11"/>
      <c r="M1115" s="36"/>
    </row>
    <row r="1116" spans="7:13" ht="15.75" customHeight="1" x14ac:dyDescent="0.2">
      <c r="G1116" s="34">
        <f>'Silver (Cleaned)'!G1115</f>
        <v>44676.951968431888</v>
      </c>
      <c r="H1116" s="27">
        <f>'Silver (Cleaned)'!Q1115</f>
        <v>1432</v>
      </c>
      <c r="I1116" s="11" t="str">
        <f t="shared" si="9"/>
        <v>2022-04</v>
      </c>
      <c r="J1116" s="11" t="str">
        <f t="shared" si="10"/>
        <v>1900-01</v>
      </c>
      <c r="K1116" s="11"/>
      <c r="L1116" s="11"/>
      <c r="M1116" s="36"/>
    </row>
    <row r="1117" spans="7:13" ht="15.75" customHeight="1" x14ac:dyDescent="0.2">
      <c r="G1117" s="34">
        <f>'Silver (Cleaned)'!G1116</f>
        <v>44676.376182399639</v>
      </c>
      <c r="H1117" s="27">
        <f>'Silver (Cleaned)'!Q1116</f>
        <v>1225</v>
      </c>
      <c r="I1117" s="11" t="str">
        <f t="shared" si="9"/>
        <v>2022-04</v>
      </c>
      <c r="J1117" s="11" t="str">
        <f t="shared" si="10"/>
        <v>1900-01</v>
      </c>
      <c r="K1117" s="11"/>
      <c r="L1117" s="11"/>
      <c r="M1117" s="36"/>
    </row>
    <row r="1118" spans="7:13" ht="15.75" customHeight="1" x14ac:dyDescent="0.2">
      <c r="G1118" s="34">
        <f>'Silver (Cleaned)'!G1117</f>
        <v>44673.58231514864</v>
      </c>
      <c r="H1118" s="27">
        <f>'Silver (Cleaned)'!Q1117</f>
        <v>1337</v>
      </c>
      <c r="I1118" s="11" t="str">
        <f t="shared" si="9"/>
        <v>2022-04</v>
      </c>
      <c r="J1118" s="11" t="str">
        <f t="shared" si="10"/>
        <v>1900-01</v>
      </c>
      <c r="K1118" s="11"/>
      <c r="L1118" s="11"/>
      <c r="M1118" s="36"/>
    </row>
    <row r="1119" spans="7:13" ht="15.75" customHeight="1" x14ac:dyDescent="0.2">
      <c r="G1119" s="34">
        <f>'Silver (Cleaned)'!G1118</f>
        <v>44672.982820305566</v>
      </c>
      <c r="H1119" s="27">
        <f>'Silver (Cleaned)'!Q1118</f>
        <v>1242</v>
      </c>
      <c r="I1119" s="11" t="str">
        <f t="shared" si="9"/>
        <v>2022-04</v>
      </c>
      <c r="J1119" s="11" t="str">
        <f t="shared" si="10"/>
        <v>1900-01</v>
      </c>
      <c r="K1119" s="11"/>
      <c r="L1119" s="11"/>
      <c r="M1119" s="36"/>
    </row>
    <row r="1120" spans="7:13" ht="15.75" customHeight="1" x14ac:dyDescent="0.2">
      <c r="G1120" s="34">
        <f>'Silver (Cleaned)'!G1119</f>
        <v>44672.411938844962</v>
      </c>
      <c r="H1120" s="27">
        <f>'Silver (Cleaned)'!Q1119</f>
        <v>1461</v>
      </c>
      <c r="I1120" s="11" t="str">
        <f t="shared" si="9"/>
        <v>2022-04</v>
      </c>
      <c r="J1120" s="11" t="str">
        <f t="shared" si="10"/>
        <v>1900-01</v>
      </c>
      <c r="K1120" s="11"/>
      <c r="L1120" s="11"/>
      <c r="M1120" s="36"/>
    </row>
    <row r="1121" spans="7:13" ht="15.75" customHeight="1" x14ac:dyDescent="0.2">
      <c r="G1121" s="34">
        <f>'Silver (Cleaned)'!G1120</f>
        <v>44671.856395582065</v>
      </c>
      <c r="H1121" s="27">
        <f>'Silver (Cleaned)'!Q1120</f>
        <v>1348</v>
      </c>
      <c r="I1121" s="11" t="str">
        <f t="shared" si="9"/>
        <v>2022-04</v>
      </c>
      <c r="J1121" s="11" t="str">
        <f t="shared" si="10"/>
        <v>1900-01</v>
      </c>
      <c r="K1121" s="11"/>
      <c r="L1121" s="11"/>
      <c r="M1121" s="36"/>
    </row>
    <row r="1122" spans="7:13" ht="15.75" customHeight="1" x14ac:dyDescent="0.2">
      <c r="G1122" s="34">
        <f>'Silver (Cleaned)'!G1121</f>
        <v>44671.255525475586</v>
      </c>
      <c r="H1122" s="27">
        <f>'Silver (Cleaned)'!Q1121</f>
        <v>1358</v>
      </c>
      <c r="I1122" s="11" t="str">
        <f t="shared" si="9"/>
        <v>2022-04</v>
      </c>
      <c r="J1122" s="11" t="str">
        <f t="shared" si="10"/>
        <v>1900-01</v>
      </c>
      <c r="K1122" s="11"/>
      <c r="L1122" s="11"/>
      <c r="M1122" s="36"/>
    </row>
    <row r="1123" spans="7:13" ht="15.75" customHeight="1" x14ac:dyDescent="0.2">
      <c r="G1123" s="34">
        <f>'Silver (Cleaned)'!G1122</f>
        <v>44670.664008350781</v>
      </c>
      <c r="H1123" s="27">
        <f>'Silver (Cleaned)'!Q1122</f>
        <v>1183</v>
      </c>
      <c r="I1123" s="11" t="str">
        <f t="shared" si="9"/>
        <v>2022-04</v>
      </c>
      <c r="J1123" s="11" t="str">
        <f t="shared" si="10"/>
        <v>1900-01</v>
      </c>
      <c r="K1123" s="11"/>
      <c r="L1123" s="11"/>
      <c r="M1123" s="36"/>
    </row>
    <row r="1124" spans="7:13" ht="15.75" customHeight="1" x14ac:dyDescent="0.2">
      <c r="G1124" s="34">
        <f>'Silver (Cleaned)'!G1123</f>
        <v>44670.097704975466</v>
      </c>
      <c r="H1124" s="27">
        <f>'Silver (Cleaned)'!Q1123</f>
        <v>1400</v>
      </c>
      <c r="I1124" s="11" t="str">
        <f t="shared" si="9"/>
        <v>2022-04</v>
      </c>
      <c r="J1124" s="11" t="str">
        <f t="shared" si="10"/>
        <v>1900-01</v>
      </c>
      <c r="K1124" s="11"/>
      <c r="L1124" s="11"/>
      <c r="M1124" s="36"/>
    </row>
    <row r="1125" spans="7:13" ht="15.75" customHeight="1" x14ac:dyDescent="0.2">
      <c r="G1125" s="34">
        <f>'Silver (Cleaned)'!G1124</f>
        <v>44669.532470881779</v>
      </c>
      <c r="H1125" s="27">
        <f>'Silver (Cleaned)'!Q1124</f>
        <v>1349</v>
      </c>
      <c r="I1125" s="11" t="str">
        <f t="shared" si="9"/>
        <v>2022-04</v>
      </c>
      <c r="J1125" s="11" t="str">
        <f t="shared" si="10"/>
        <v>1900-01</v>
      </c>
      <c r="K1125" s="11"/>
      <c r="L1125" s="11"/>
      <c r="M1125" s="36"/>
    </row>
    <row r="1126" spans="7:13" ht="15.75" customHeight="1" x14ac:dyDescent="0.2">
      <c r="G1126" s="34">
        <f>'Silver (Cleaned)'!G1125</f>
        <v>44666.60483768658</v>
      </c>
      <c r="H1126" s="27">
        <f>'Silver (Cleaned)'!Q1125</f>
        <v>1170</v>
      </c>
      <c r="I1126" s="11" t="str">
        <f t="shared" si="9"/>
        <v>2022-04</v>
      </c>
      <c r="J1126" s="11" t="str">
        <f t="shared" si="10"/>
        <v>1900-01</v>
      </c>
      <c r="K1126" s="11"/>
      <c r="L1126" s="11"/>
      <c r="M1126" s="36"/>
    </row>
    <row r="1127" spans="7:13" ht="15.75" customHeight="1" x14ac:dyDescent="0.2">
      <c r="G1127" s="34">
        <f>'Silver (Cleaned)'!G1126</f>
        <v>44666.05161780653</v>
      </c>
      <c r="H1127" s="27">
        <f>'Silver (Cleaned)'!Q1126</f>
        <v>1215</v>
      </c>
      <c r="I1127" s="11" t="str">
        <f t="shared" si="9"/>
        <v>2022-04</v>
      </c>
      <c r="J1127" s="11" t="str">
        <f t="shared" si="10"/>
        <v>1900-01</v>
      </c>
      <c r="K1127" s="11"/>
      <c r="L1127" s="11"/>
      <c r="M1127" s="36"/>
    </row>
    <row r="1128" spans="7:13" ht="15.75" customHeight="1" x14ac:dyDescent="0.2">
      <c r="G1128" s="34">
        <f>'Silver (Cleaned)'!G1127</f>
        <v>44665.492348872387</v>
      </c>
      <c r="H1128" s="27">
        <f>'Silver (Cleaned)'!Q1127</f>
        <v>1341</v>
      </c>
      <c r="I1128" s="11" t="str">
        <f t="shared" si="9"/>
        <v>2022-04</v>
      </c>
      <c r="J1128" s="11" t="str">
        <f t="shared" si="10"/>
        <v>1900-01</v>
      </c>
      <c r="K1128" s="11"/>
      <c r="L1128" s="11"/>
      <c r="M1128" s="36"/>
    </row>
    <row r="1129" spans="7:13" ht="15.75" customHeight="1" x14ac:dyDescent="0.2">
      <c r="G1129" s="34">
        <f>'Silver (Cleaned)'!G1128</f>
        <v>44664.925471117444</v>
      </c>
      <c r="H1129" s="27">
        <f>'Silver (Cleaned)'!Q1128</f>
        <v>1252</v>
      </c>
      <c r="I1129" s="11" t="str">
        <f t="shared" si="9"/>
        <v>2022-04</v>
      </c>
      <c r="J1129" s="11" t="str">
        <f t="shared" si="10"/>
        <v>1900-01</v>
      </c>
      <c r="K1129" s="11"/>
      <c r="L1129" s="11"/>
      <c r="M1129" s="36"/>
    </row>
    <row r="1130" spans="7:13" ht="15.75" customHeight="1" x14ac:dyDescent="0.2">
      <c r="G1130" s="34">
        <f>'Silver (Cleaned)'!G1129</f>
        <v>44664.324216593581</v>
      </c>
      <c r="H1130" s="27">
        <f>'Silver (Cleaned)'!Q1129</f>
        <v>1219</v>
      </c>
      <c r="I1130" s="11" t="str">
        <f t="shared" si="9"/>
        <v>2022-04</v>
      </c>
      <c r="J1130" s="11" t="str">
        <f t="shared" si="10"/>
        <v>1900-01</v>
      </c>
      <c r="K1130" s="11"/>
      <c r="L1130" s="11"/>
      <c r="M1130" s="36"/>
    </row>
    <row r="1131" spans="7:13" ht="15.75" customHeight="1" x14ac:dyDescent="0.2">
      <c r="G1131" s="34">
        <f>'Silver (Cleaned)'!G1130</f>
        <v>44663.778885369436</v>
      </c>
      <c r="H1131" s="27">
        <f>'Silver (Cleaned)'!Q1130</f>
        <v>1399</v>
      </c>
      <c r="I1131" s="11" t="str">
        <f t="shared" si="9"/>
        <v>2022-04</v>
      </c>
      <c r="J1131" s="11" t="str">
        <f t="shared" si="10"/>
        <v>1900-01</v>
      </c>
      <c r="K1131" s="11"/>
      <c r="L1131" s="11"/>
      <c r="M1131" s="36"/>
    </row>
    <row r="1132" spans="7:13" ht="15.75" customHeight="1" x14ac:dyDescent="0.2">
      <c r="G1132" s="34">
        <f>'Silver (Cleaned)'!G1131</f>
        <v>44663.219075730849</v>
      </c>
      <c r="H1132" s="27">
        <f>'Silver (Cleaned)'!Q1131</f>
        <v>1308</v>
      </c>
      <c r="I1132" s="11" t="str">
        <f t="shared" si="9"/>
        <v>2022-04</v>
      </c>
      <c r="J1132" s="11" t="str">
        <f t="shared" si="10"/>
        <v>1900-01</v>
      </c>
      <c r="K1132" s="11"/>
      <c r="L1132" s="11"/>
      <c r="M1132" s="36"/>
    </row>
    <row r="1133" spans="7:13" ht="15.75" customHeight="1" x14ac:dyDescent="0.2">
      <c r="G1133" s="34">
        <f>'Silver (Cleaned)'!G1132</f>
        <v>44662.625951253249</v>
      </c>
      <c r="H1133" s="27">
        <f>'Silver (Cleaned)'!Q1132</f>
        <v>1409</v>
      </c>
      <c r="I1133" s="11" t="str">
        <f t="shared" si="9"/>
        <v>2022-04</v>
      </c>
      <c r="J1133" s="11" t="str">
        <f t="shared" si="10"/>
        <v>1900-01</v>
      </c>
      <c r="K1133" s="11"/>
      <c r="L1133" s="11"/>
      <c r="M1133" s="36"/>
    </row>
    <row r="1134" spans="7:13" ht="15.75" customHeight="1" x14ac:dyDescent="0.2">
      <c r="G1134" s="34">
        <f>'Silver (Cleaned)'!G1133</f>
        <v>44662.08660388842</v>
      </c>
      <c r="H1134" s="27">
        <f>'Silver (Cleaned)'!Q1133</f>
        <v>1192</v>
      </c>
      <c r="I1134" s="11" t="str">
        <f t="shared" si="9"/>
        <v>2022-04</v>
      </c>
      <c r="J1134" s="11" t="str">
        <f t="shared" si="10"/>
        <v>1900-01</v>
      </c>
      <c r="K1134" s="11"/>
      <c r="L1134" s="11"/>
      <c r="M1134" s="36"/>
    </row>
    <row r="1135" spans="7:13" ht="15.75" customHeight="1" x14ac:dyDescent="0.2">
      <c r="G1135" s="34">
        <f>'Silver (Cleaned)'!G1134</f>
        <v>44659.752191979387</v>
      </c>
      <c r="H1135" s="27">
        <f>'Silver (Cleaned)'!Q1134</f>
        <v>1204</v>
      </c>
      <c r="I1135" s="11" t="str">
        <f t="shared" si="9"/>
        <v>2022-04</v>
      </c>
      <c r="J1135" s="11" t="str">
        <f t="shared" si="10"/>
        <v>1900-01</v>
      </c>
      <c r="K1135" s="11"/>
      <c r="L1135" s="11"/>
      <c r="M1135" s="36"/>
    </row>
    <row r="1136" spans="7:13" ht="15.75" customHeight="1" x14ac:dyDescent="0.2">
      <c r="G1136" s="34">
        <f>'Silver (Cleaned)'!G1135</f>
        <v>44659.145439087522</v>
      </c>
      <c r="H1136" s="27">
        <f>'Silver (Cleaned)'!Q1135</f>
        <v>1346</v>
      </c>
      <c r="I1136" s="11" t="str">
        <f t="shared" si="9"/>
        <v>2022-04</v>
      </c>
      <c r="J1136" s="11" t="str">
        <f t="shared" si="10"/>
        <v>1900-01</v>
      </c>
      <c r="K1136" s="11"/>
      <c r="L1136" s="11"/>
      <c r="M1136" s="36"/>
    </row>
    <row r="1137" spans="7:13" ht="15.75" customHeight="1" x14ac:dyDescent="0.2">
      <c r="G1137" s="34">
        <f>'Silver (Cleaned)'!G1136</f>
        <v>44658.58293672766</v>
      </c>
      <c r="H1137" s="27">
        <f>'Silver (Cleaned)'!Q1136</f>
        <v>1456</v>
      </c>
      <c r="I1137" s="11" t="str">
        <f t="shared" si="9"/>
        <v>2022-04</v>
      </c>
      <c r="J1137" s="11" t="str">
        <f t="shared" si="10"/>
        <v>1900-01</v>
      </c>
      <c r="K1137" s="11"/>
      <c r="L1137" s="11"/>
      <c r="M1137" s="36"/>
    </row>
    <row r="1138" spans="7:13" ht="15.75" customHeight="1" x14ac:dyDescent="0.2">
      <c r="G1138" s="34">
        <f>'Silver (Cleaned)'!G1137</f>
        <v>44658.016873362758</v>
      </c>
      <c r="H1138" s="27">
        <f>'Silver (Cleaned)'!Q1137</f>
        <v>1448</v>
      </c>
      <c r="I1138" s="11" t="str">
        <f t="shared" si="9"/>
        <v>2022-04</v>
      </c>
      <c r="J1138" s="11" t="str">
        <f t="shared" si="10"/>
        <v>1900-01</v>
      </c>
      <c r="K1138" s="11"/>
      <c r="L1138" s="11"/>
      <c r="M1138" s="36"/>
    </row>
    <row r="1139" spans="7:13" ht="15.75" customHeight="1" x14ac:dyDescent="0.2">
      <c r="G1139" s="34">
        <f>'Silver (Cleaned)'!G1138</f>
        <v>44657.436574008876</v>
      </c>
      <c r="H1139" s="27">
        <f>'Silver (Cleaned)'!Q1138</f>
        <v>1280</v>
      </c>
      <c r="I1139" s="11" t="str">
        <f t="shared" si="9"/>
        <v>2022-04</v>
      </c>
      <c r="J1139" s="11" t="str">
        <f t="shared" si="10"/>
        <v>1900-01</v>
      </c>
      <c r="K1139" s="11"/>
      <c r="L1139" s="11"/>
      <c r="M1139" s="36"/>
    </row>
    <row r="1140" spans="7:13" ht="15.75" customHeight="1" x14ac:dyDescent="0.2">
      <c r="G1140" s="34">
        <f>'Silver (Cleaned)'!G1139</f>
        <v>44656.906424174529</v>
      </c>
      <c r="H1140" s="27">
        <f>'Silver (Cleaned)'!Q1139</f>
        <v>1420</v>
      </c>
      <c r="I1140" s="11" t="str">
        <f t="shared" si="9"/>
        <v>2022-04</v>
      </c>
      <c r="J1140" s="11" t="str">
        <f t="shared" si="10"/>
        <v>1900-01</v>
      </c>
      <c r="K1140" s="11"/>
      <c r="L1140" s="11"/>
      <c r="M1140" s="36"/>
    </row>
    <row r="1141" spans="7:13" ht="15.75" customHeight="1" x14ac:dyDescent="0.2">
      <c r="G1141" s="34">
        <f>'Silver (Cleaned)'!G1140</f>
        <v>44656.331365736536</v>
      </c>
      <c r="H1141" s="27">
        <f>'Silver (Cleaned)'!Q1140</f>
        <v>1453</v>
      </c>
      <c r="I1141" s="11" t="str">
        <f t="shared" si="9"/>
        <v>2022-04</v>
      </c>
      <c r="J1141" s="11" t="str">
        <f t="shared" si="10"/>
        <v>1900-01</v>
      </c>
      <c r="K1141" s="11"/>
      <c r="L1141" s="11"/>
      <c r="M1141" s="36"/>
    </row>
    <row r="1142" spans="7:13" ht="15.75" customHeight="1" x14ac:dyDescent="0.2">
      <c r="G1142" s="34">
        <f>'Silver (Cleaned)'!G1141</f>
        <v>44655.728065182506</v>
      </c>
      <c r="H1142" s="27">
        <f>'Silver (Cleaned)'!Q1141</f>
        <v>1491</v>
      </c>
      <c r="I1142" s="11" t="str">
        <f t="shared" si="9"/>
        <v>2022-04</v>
      </c>
      <c r="J1142" s="11" t="str">
        <f t="shared" si="10"/>
        <v>1900-01</v>
      </c>
      <c r="K1142" s="11"/>
      <c r="L1142" s="11"/>
      <c r="M1142" s="36"/>
    </row>
    <row r="1143" spans="7:13" ht="15.75" customHeight="1" x14ac:dyDescent="0.2">
      <c r="G1143" s="34">
        <f>'Silver (Cleaned)'!G1142</f>
        <v>44655.126887191203</v>
      </c>
      <c r="H1143" s="27">
        <f>'Silver (Cleaned)'!Q1142</f>
        <v>1418</v>
      </c>
      <c r="I1143" s="11" t="str">
        <f t="shared" si="9"/>
        <v>2022-04</v>
      </c>
      <c r="J1143" s="11" t="str">
        <f t="shared" si="10"/>
        <v>1900-01</v>
      </c>
      <c r="K1143" s="11"/>
      <c r="L1143" s="11"/>
      <c r="M1143" s="36"/>
    </row>
    <row r="1144" spans="7:13" ht="15.75" customHeight="1" x14ac:dyDescent="0.2">
      <c r="G1144" s="34">
        <f>'Silver (Cleaned)'!G1143</f>
        <v>44652.874732624798</v>
      </c>
      <c r="H1144" s="27">
        <f>'Silver (Cleaned)'!Q1143</f>
        <v>1269</v>
      </c>
      <c r="I1144" s="11" t="str">
        <f t="shared" si="9"/>
        <v>2022-04</v>
      </c>
      <c r="J1144" s="11" t="str">
        <f t="shared" si="10"/>
        <v>1900-01</v>
      </c>
      <c r="K1144" s="11"/>
      <c r="L1144" s="11"/>
      <c r="M1144" s="36"/>
    </row>
    <row r="1145" spans="7:13" ht="15.75" customHeight="1" x14ac:dyDescent="0.2">
      <c r="G1145" s="34">
        <f>'Silver (Cleaned)'!G1144</f>
        <v>44652.283849680651</v>
      </c>
      <c r="H1145" s="27">
        <f>'Silver (Cleaned)'!Q1144</f>
        <v>1289</v>
      </c>
      <c r="I1145" s="11" t="str">
        <f t="shared" si="9"/>
        <v>2022-04</v>
      </c>
      <c r="J1145" s="11" t="str">
        <f t="shared" si="10"/>
        <v>1900-01</v>
      </c>
      <c r="K1145" s="11"/>
      <c r="L1145" s="11"/>
      <c r="M1145" s="36"/>
    </row>
    <row r="1146" spans="7:13" ht="15.75" customHeight="1" x14ac:dyDescent="0.2">
      <c r="G1146" s="34">
        <f>'Silver (Cleaned)'!G1145</f>
        <v>44651.732098486871</v>
      </c>
      <c r="H1146" s="27">
        <f>'Silver (Cleaned)'!Q1145</f>
        <v>1369</v>
      </c>
      <c r="I1146" s="11" t="str">
        <f t="shared" si="9"/>
        <v>2022-03</v>
      </c>
      <c r="J1146" s="11" t="str">
        <f t="shared" si="10"/>
        <v>1900-01</v>
      </c>
      <c r="K1146" s="11"/>
      <c r="L1146" s="11"/>
      <c r="M1146" s="36"/>
    </row>
    <row r="1147" spans="7:13" ht="15.75" customHeight="1" x14ac:dyDescent="0.2">
      <c r="G1147" s="34">
        <f>'Silver (Cleaned)'!G1146</f>
        <v>44651.168797503502</v>
      </c>
      <c r="H1147" s="27">
        <f>'Silver (Cleaned)'!Q1146</f>
        <v>1349</v>
      </c>
      <c r="I1147" s="11" t="str">
        <f t="shared" si="9"/>
        <v>2022-03</v>
      </c>
      <c r="J1147" s="11" t="str">
        <f t="shared" si="10"/>
        <v>1900-01</v>
      </c>
      <c r="K1147" s="11"/>
      <c r="L1147" s="11"/>
      <c r="M1147" s="36"/>
    </row>
    <row r="1148" spans="7:13" ht="15.75" customHeight="1" x14ac:dyDescent="0.2">
      <c r="G1148" s="34">
        <f>'Silver (Cleaned)'!G1147</f>
        <v>44650.63033822579</v>
      </c>
      <c r="H1148" s="27">
        <f>'Silver (Cleaned)'!Q1147</f>
        <v>1257</v>
      </c>
      <c r="I1148" s="11" t="str">
        <f t="shared" si="9"/>
        <v>2022-03</v>
      </c>
      <c r="J1148" s="11" t="str">
        <f t="shared" si="10"/>
        <v>1900-01</v>
      </c>
      <c r="K1148" s="11"/>
      <c r="L1148" s="11"/>
      <c r="M1148" s="36"/>
    </row>
    <row r="1149" spans="7:13" ht="15.75" customHeight="1" x14ac:dyDescent="0.2">
      <c r="G1149" s="34">
        <f>'Silver (Cleaned)'!G1148</f>
        <v>44650.027161775601</v>
      </c>
      <c r="H1149" s="27">
        <f>'Silver (Cleaned)'!Q1148</f>
        <v>1329</v>
      </c>
      <c r="I1149" s="11" t="str">
        <f t="shared" si="9"/>
        <v>2022-03</v>
      </c>
      <c r="J1149" s="11" t="str">
        <f t="shared" si="10"/>
        <v>1900-01</v>
      </c>
      <c r="K1149" s="11"/>
      <c r="L1149" s="11"/>
      <c r="M1149" s="36"/>
    </row>
    <row r="1150" spans="7:13" ht="15.75" customHeight="1" x14ac:dyDescent="0.2">
      <c r="G1150" s="34">
        <f>'Silver (Cleaned)'!G1149</f>
        <v>44649.497796768686</v>
      </c>
      <c r="H1150" s="27">
        <f>'Silver (Cleaned)'!Q1149</f>
        <v>1511</v>
      </c>
      <c r="I1150" s="11" t="str">
        <f t="shared" si="9"/>
        <v>2022-03</v>
      </c>
      <c r="J1150" s="11" t="str">
        <f t="shared" si="10"/>
        <v>1900-01</v>
      </c>
      <c r="K1150" s="11"/>
      <c r="L1150" s="11"/>
      <c r="M1150" s="36"/>
    </row>
    <row r="1151" spans="7:13" ht="15.75" customHeight="1" x14ac:dyDescent="0.2">
      <c r="G1151" s="34">
        <f>'Silver (Cleaned)'!G1150</f>
        <v>44648.909836585561</v>
      </c>
      <c r="H1151" s="27">
        <f>'Silver (Cleaned)'!Q1150</f>
        <v>1325</v>
      </c>
      <c r="I1151" s="11" t="str">
        <f t="shared" si="9"/>
        <v>2022-03</v>
      </c>
      <c r="J1151" s="11" t="str">
        <f t="shared" si="10"/>
        <v>1900-01</v>
      </c>
      <c r="K1151" s="11"/>
      <c r="L1151" s="11"/>
      <c r="M1151" s="36"/>
    </row>
    <row r="1152" spans="7:13" ht="15.75" customHeight="1" x14ac:dyDescent="0.2">
      <c r="G1152" s="34">
        <f>'Silver (Cleaned)'!G1151</f>
        <v>44648.324075159122</v>
      </c>
      <c r="H1152" s="27">
        <f>'Silver (Cleaned)'!Q1151</f>
        <v>1415</v>
      </c>
      <c r="I1152" s="11" t="str">
        <f t="shared" si="9"/>
        <v>2022-03</v>
      </c>
      <c r="J1152" s="11" t="str">
        <f t="shared" si="10"/>
        <v>1900-01</v>
      </c>
      <c r="K1152" s="11"/>
      <c r="L1152" s="11"/>
      <c r="M1152" s="36"/>
    </row>
    <row r="1153" spans="7:13" ht="15.75" customHeight="1" x14ac:dyDescent="0.2">
      <c r="G1153" s="34">
        <f>'Silver (Cleaned)'!G1152</f>
        <v>44645.566453902371</v>
      </c>
      <c r="H1153" s="27">
        <f>'Silver (Cleaned)'!Q1152</f>
        <v>1493</v>
      </c>
      <c r="I1153" s="11" t="str">
        <f t="shared" si="9"/>
        <v>2022-03</v>
      </c>
      <c r="J1153" s="11" t="str">
        <f t="shared" si="10"/>
        <v>1900-01</v>
      </c>
      <c r="K1153" s="11"/>
      <c r="L1153" s="11"/>
      <c r="M1153" s="36"/>
    </row>
    <row r="1154" spans="7:13" ht="15.75" customHeight="1" x14ac:dyDescent="0.2">
      <c r="G1154" s="34">
        <f>'Silver (Cleaned)'!G1153</f>
        <v>44644.957220299315</v>
      </c>
      <c r="H1154" s="27">
        <f>'Silver (Cleaned)'!Q1153</f>
        <v>1540</v>
      </c>
      <c r="I1154" s="11" t="str">
        <f t="shared" si="9"/>
        <v>2022-03</v>
      </c>
      <c r="J1154" s="11" t="str">
        <f t="shared" si="10"/>
        <v>1900-01</v>
      </c>
      <c r="K1154" s="11"/>
      <c r="L1154" s="11"/>
      <c r="M1154" s="36"/>
    </row>
    <row r="1155" spans="7:13" ht="15.75" customHeight="1" x14ac:dyDescent="0.2">
      <c r="G1155" s="34">
        <f>'Silver (Cleaned)'!G1154</f>
        <v>44644.367798509971</v>
      </c>
      <c r="H1155" s="27">
        <f>'Silver (Cleaned)'!Q1154</f>
        <v>1430</v>
      </c>
      <c r="I1155" s="11" t="str">
        <f t="shared" si="9"/>
        <v>2022-03</v>
      </c>
      <c r="J1155" s="11" t="str">
        <f t="shared" si="10"/>
        <v>1900-01</v>
      </c>
      <c r="K1155" s="11"/>
      <c r="L1155" s="11"/>
      <c r="M1155" s="36"/>
    </row>
    <row r="1156" spans="7:13" ht="15.75" customHeight="1" x14ac:dyDescent="0.2">
      <c r="G1156" s="34">
        <f>'Silver (Cleaned)'!G1155</f>
        <v>44643.8166815765</v>
      </c>
      <c r="H1156" s="27">
        <f>'Silver (Cleaned)'!Q1155</f>
        <v>1493</v>
      </c>
      <c r="I1156" s="11" t="str">
        <f t="shared" si="9"/>
        <v>2022-03</v>
      </c>
      <c r="J1156" s="11" t="str">
        <f t="shared" si="10"/>
        <v>1900-01</v>
      </c>
      <c r="K1156" s="11"/>
      <c r="L1156" s="11"/>
      <c r="M1156" s="36"/>
    </row>
    <row r="1157" spans="7:13" ht="15.75" customHeight="1" x14ac:dyDescent="0.2">
      <c r="G1157" s="34">
        <f>'Silver (Cleaned)'!G1156</f>
        <v>44643.262206510954</v>
      </c>
      <c r="H1157" s="27">
        <f>'Silver (Cleaned)'!Q1156</f>
        <v>1327</v>
      </c>
      <c r="I1157" s="11" t="str">
        <f t="shared" si="9"/>
        <v>2022-03</v>
      </c>
      <c r="J1157" s="11" t="str">
        <f t="shared" si="10"/>
        <v>1900-01</v>
      </c>
      <c r="K1157" s="11"/>
      <c r="L1157" s="11"/>
      <c r="M1157" s="36"/>
    </row>
    <row r="1158" spans="7:13" ht="15.75" customHeight="1" x14ac:dyDescent="0.2">
      <c r="G1158" s="34">
        <f>'Silver (Cleaned)'!G1157</f>
        <v>44642.703635887541</v>
      </c>
      <c r="H1158" s="27">
        <f>'Silver (Cleaned)'!Q1157</f>
        <v>1349</v>
      </c>
      <c r="I1158" s="11" t="str">
        <f t="shared" si="9"/>
        <v>2022-03</v>
      </c>
      <c r="J1158" s="11" t="str">
        <f t="shared" si="10"/>
        <v>1900-01</v>
      </c>
      <c r="K1158" s="11"/>
      <c r="L1158" s="11"/>
      <c r="M1158" s="36"/>
    </row>
    <row r="1159" spans="7:13" ht="15.75" customHeight="1" x14ac:dyDescent="0.2">
      <c r="G1159" s="34">
        <f>'Silver (Cleaned)'!G1158</f>
        <v>44642.104253266341</v>
      </c>
      <c r="H1159" s="27">
        <f>'Silver (Cleaned)'!Q1158</f>
        <v>1413</v>
      </c>
      <c r="I1159" s="11" t="str">
        <f t="shared" si="9"/>
        <v>2022-03</v>
      </c>
      <c r="J1159" s="11" t="str">
        <f t="shared" si="10"/>
        <v>1900-01</v>
      </c>
      <c r="K1159" s="11"/>
      <c r="L1159" s="11"/>
      <c r="M1159" s="36"/>
    </row>
    <row r="1160" spans="7:13" ht="15.75" customHeight="1" x14ac:dyDescent="0.2">
      <c r="G1160" s="34">
        <f>'Silver (Cleaned)'!G1159</f>
        <v>44641.528424630298</v>
      </c>
      <c r="H1160" s="27">
        <f>'Silver (Cleaned)'!Q1159</f>
        <v>1485</v>
      </c>
      <c r="I1160" s="11" t="str">
        <f t="shared" si="9"/>
        <v>2022-03</v>
      </c>
      <c r="J1160" s="11" t="str">
        <f t="shared" si="10"/>
        <v>1900-01</v>
      </c>
      <c r="K1160" s="11"/>
      <c r="L1160" s="11"/>
      <c r="M1160" s="36"/>
    </row>
    <row r="1161" spans="7:13" ht="15.75" customHeight="1" x14ac:dyDescent="0.2">
      <c r="G1161" s="34">
        <f>'Silver (Cleaned)'!G1160</f>
        <v>44638.70901068861</v>
      </c>
      <c r="H1161" s="27">
        <f>'Silver (Cleaned)'!Q1160</f>
        <v>1256</v>
      </c>
      <c r="I1161" s="11" t="str">
        <f t="shared" si="9"/>
        <v>2022-03</v>
      </c>
      <c r="J1161" s="11" t="str">
        <f t="shared" si="10"/>
        <v>1900-01</v>
      </c>
      <c r="K1161" s="11"/>
      <c r="L1161" s="11"/>
      <c r="M1161" s="36"/>
    </row>
    <row r="1162" spans="7:13" ht="15.75" customHeight="1" x14ac:dyDescent="0.2">
      <c r="G1162" s="34">
        <f>'Silver (Cleaned)'!G1161</f>
        <v>44638.123229052391</v>
      </c>
      <c r="H1162" s="27">
        <f>'Silver (Cleaned)'!Q1161</f>
        <v>1346</v>
      </c>
      <c r="I1162" s="11" t="str">
        <f t="shared" si="9"/>
        <v>2022-03</v>
      </c>
      <c r="J1162" s="11" t="str">
        <f t="shared" si="10"/>
        <v>1900-01</v>
      </c>
      <c r="K1162" s="11"/>
      <c r="L1162" s="11"/>
      <c r="M1162" s="36"/>
    </row>
    <row r="1163" spans="7:13" ht="15.75" customHeight="1" x14ac:dyDescent="0.2">
      <c r="G1163" s="34">
        <f>'Silver (Cleaned)'!G1162</f>
        <v>44637.518876984017</v>
      </c>
      <c r="H1163" s="27">
        <f>'Silver (Cleaned)'!Q1162</f>
        <v>1468</v>
      </c>
      <c r="I1163" s="11" t="str">
        <f t="shared" si="9"/>
        <v>2022-03</v>
      </c>
      <c r="J1163" s="11" t="str">
        <f t="shared" si="10"/>
        <v>1900-01</v>
      </c>
      <c r="K1163" s="11"/>
      <c r="L1163" s="11"/>
      <c r="M1163" s="36"/>
    </row>
    <row r="1164" spans="7:13" ht="15.75" customHeight="1" x14ac:dyDescent="0.2">
      <c r="G1164" s="34">
        <f>'Silver (Cleaned)'!G1163</f>
        <v>44636.942245776911</v>
      </c>
      <c r="H1164" s="27">
        <f>'Silver (Cleaned)'!Q1163</f>
        <v>1440</v>
      </c>
      <c r="I1164" s="11" t="str">
        <f t="shared" si="9"/>
        <v>2022-03</v>
      </c>
      <c r="J1164" s="11" t="str">
        <f t="shared" si="10"/>
        <v>1900-01</v>
      </c>
      <c r="K1164" s="11"/>
      <c r="L1164" s="11"/>
      <c r="M1164" s="36"/>
    </row>
    <row r="1165" spans="7:13" ht="15.75" customHeight="1" x14ac:dyDescent="0.2">
      <c r="G1165" s="34">
        <f>'Silver (Cleaned)'!G1164</f>
        <v>44636.350736198678</v>
      </c>
      <c r="H1165" s="27">
        <f>'Silver (Cleaned)'!Q1164</f>
        <v>1361</v>
      </c>
      <c r="I1165" s="11" t="str">
        <f t="shared" si="9"/>
        <v>2022-03</v>
      </c>
      <c r="J1165" s="11" t="str">
        <f t="shared" si="10"/>
        <v>1900-01</v>
      </c>
      <c r="K1165" s="11"/>
      <c r="L1165" s="11"/>
      <c r="M1165" s="36"/>
    </row>
    <row r="1166" spans="7:13" ht="15.75" customHeight="1" x14ac:dyDescent="0.2">
      <c r="G1166" s="34">
        <f>'Silver (Cleaned)'!G1165</f>
        <v>44635.755729844554</v>
      </c>
      <c r="H1166" s="27">
        <f>'Silver (Cleaned)'!Q1165</f>
        <v>1379</v>
      </c>
      <c r="I1166" s="11" t="str">
        <f t="shared" si="9"/>
        <v>2022-03</v>
      </c>
      <c r="J1166" s="11" t="str">
        <f t="shared" si="10"/>
        <v>1900-01</v>
      </c>
      <c r="K1166" s="11"/>
      <c r="L1166" s="11"/>
      <c r="M1166" s="36"/>
    </row>
    <row r="1167" spans="7:13" ht="15.75" customHeight="1" x14ac:dyDescent="0.2">
      <c r="G1167" s="34">
        <f>'Silver (Cleaned)'!G1166</f>
        <v>44635.202145930627</v>
      </c>
      <c r="H1167" s="27">
        <f>'Silver (Cleaned)'!Q1166</f>
        <v>1588</v>
      </c>
      <c r="I1167" s="11" t="str">
        <f t="shared" si="9"/>
        <v>2022-03</v>
      </c>
      <c r="J1167" s="11" t="str">
        <f t="shared" si="10"/>
        <v>1900-01</v>
      </c>
      <c r="K1167" s="11"/>
      <c r="L1167" s="11"/>
      <c r="M1167" s="36"/>
    </row>
    <row r="1168" spans="7:13" ht="15.75" customHeight="1" x14ac:dyDescent="0.2">
      <c r="G1168" s="34">
        <f>'Silver (Cleaned)'!G1167</f>
        <v>44634.637820654236</v>
      </c>
      <c r="H1168" s="27">
        <f>'Silver (Cleaned)'!Q1167</f>
        <v>1273</v>
      </c>
      <c r="I1168" s="11" t="str">
        <f t="shared" si="9"/>
        <v>2022-03</v>
      </c>
      <c r="J1168" s="11" t="str">
        <f t="shared" si="10"/>
        <v>1900-01</v>
      </c>
      <c r="K1168" s="11"/>
      <c r="L1168" s="11"/>
      <c r="M1168" s="36"/>
    </row>
    <row r="1169" spans="7:13" ht="15.75" customHeight="1" x14ac:dyDescent="0.2">
      <c r="G1169" s="34">
        <f>'Silver (Cleaned)'!G1168</f>
        <v>44634.041305106563</v>
      </c>
      <c r="H1169" s="27">
        <f>'Silver (Cleaned)'!Q1168</f>
        <v>1356</v>
      </c>
      <c r="I1169" s="11" t="str">
        <f t="shared" si="9"/>
        <v>2022-03</v>
      </c>
      <c r="J1169" s="11" t="str">
        <f t="shared" si="10"/>
        <v>1900-01</v>
      </c>
      <c r="K1169" s="11"/>
      <c r="L1169" s="11"/>
      <c r="M1169" s="36"/>
    </row>
    <row r="1170" spans="7:13" ht="15.75" customHeight="1" x14ac:dyDescent="0.2">
      <c r="G1170" s="34">
        <f>'Silver (Cleaned)'!G1169</f>
        <v>44631.716155755923</v>
      </c>
      <c r="H1170" s="27">
        <f>'Silver (Cleaned)'!Q1169</f>
        <v>1299</v>
      </c>
      <c r="I1170" s="11" t="str">
        <f t="shared" si="9"/>
        <v>2022-03</v>
      </c>
      <c r="J1170" s="11" t="str">
        <f t="shared" si="10"/>
        <v>1900-01</v>
      </c>
      <c r="K1170" s="11"/>
      <c r="L1170" s="11"/>
      <c r="M1170" s="36"/>
    </row>
    <row r="1171" spans="7:13" ht="15.75" customHeight="1" x14ac:dyDescent="0.2">
      <c r="G1171" s="34">
        <f>'Silver (Cleaned)'!G1170</f>
        <v>44631.161826974581</v>
      </c>
      <c r="H1171" s="27">
        <f>'Silver (Cleaned)'!Q1170</f>
        <v>1575</v>
      </c>
      <c r="I1171" s="11" t="str">
        <f t="shared" si="9"/>
        <v>2022-03</v>
      </c>
      <c r="J1171" s="11" t="str">
        <f t="shared" si="10"/>
        <v>1900-01</v>
      </c>
      <c r="K1171" s="11"/>
      <c r="L1171" s="11"/>
      <c r="M1171" s="36"/>
    </row>
    <row r="1172" spans="7:13" ht="15.75" customHeight="1" x14ac:dyDescent="0.2">
      <c r="G1172" s="34">
        <f>'Silver (Cleaned)'!G1171</f>
        <v>44630.572130014705</v>
      </c>
      <c r="H1172" s="27">
        <f>'Silver (Cleaned)'!Q1171</f>
        <v>1399</v>
      </c>
      <c r="I1172" s="11" t="str">
        <f t="shared" si="9"/>
        <v>2022-03</v>
      </c>
      <c r="J1172" s="11" t="str">
        <f t="shared" si="10"/>
        <v>1900-01</v>
      </c>
      <c r="K1172" s="11"/>
      <c r="L1172" s="11"/>
      <c r="M1172" s="36"/>
    </row>
    <row r="1173" spans="7:13" ht="15.75" customHeight="1" x14ac:dyDescent="0.2">
      <c r="G1173" s="34">
        <f>'Silver (Cleaned)'!G1172</f>
        <v>44630.004547190008</v>
      </c>
      <c r="H1173" s="27">
        <f>'Silver (Cleaned)'!Q1172</f>
        <v>1311</v>
      </c>
      <c r="I1173" s="11" t="str">
        <f t="shared" si="9"/>
        <v>2022-03</v>
      </c>
      <c r="J1173" s="11" t="str">
        <f t="shared" si="10"/>
        <v>1900-01</v>
      </c>
      <c r="K1173" s="11"/>
      <c r="L1173" s="11"/>
      <c r="M1173" s="36"/>
    </row>
    <row r="1174" spans="7:13" ht="15.75" customHeight="1" x14ac:dyDescent="0.2">
      <c r="G1174" s="34">
        <f>'Silver (Cleaned)'!G1173</f>
        <v>44629.448522751183</v>
      </c>
      <c r="H1174" s="27">
        <f>'Silver (Cleaned)'!Q1173</f>
        <v>1520</v>
      </c>
      <c r="I1174" s="11" t="str">
        <f t="shared" si="9"/>
        <v>2022-03</v>
      </c>
      <c r="J1174" s="11" t="str">
        <f t="shared" si="10"/>
        <v>1900-01</v>
      </c>
      <c r="K1174" s="11"/>
      <c r="L1174" s="11"/>
      <c r="M1174" s="36"/>
    </row>
    <row r="1175" spans="7:13" ht="15.75" customHeight="1" x14ac:dyDescent="0.2">
      <c r="G1175" s="34">
        <f>'Silver (Cleaned)'!G1174</f>
        <v>44628.840388954297</v>
      </c>
      <c r="H1175" s="27">
        <f>'Silver (Cleaned)'!Q1174</f>
        <v>1494</v>
      </c>
      <c r="I1175" s="11" t="str">
        <f t="shared" si="9"/>
        <v>2022-03</v>
      </c>
      <c r="J1175" s="11" t="str">
        <f t="shared" si="10"/>
        <v>1900-01</v>
      </c>
      <c r="K1175" s="11"/>
      <c r="L1175" s="11"/>
      <c r="M1175" s="36"/>
    </row>
    <row r="1176" spans="7:13" ht="15.75" customHeight="1" x14ac:dyDescent="0.2">
      <c r="G1176" s="34">
        <f>'Silver (Cleaned)'!G1175</f>
        <v>44628.305577876723</v>
      </c>
      <c r="H1176" s="27">
        <f>'Silver (Cleaned)'!Q1175</f>
        <v>1368</v>
      </c>
      <c r="I1176" s="11" t="str">
        <f t="shared" si="9"/>
        <v>2022-03</v>
      </c>
      <c r="J1176" s="11" t="str">
        <f t="shared" si="10"/>
        <v>1900-01</v>
      </c>
      <c r="K1176" s="11"/>
      <c r="L1176" s="11"/>
      <c r="M1176" s="36"/>
    </row>
    <row r="1177" spans="7:13" ht="15.75" customHeight="1" x14ac:dyDescent="0.2">
      <c r="G1177" s="34">
        <f>'Silver (Cleaned)'!G1176</f>
        <v>44627.773119945545</v>
      </c>
      <c r="H1177" s="27">
        <f>'Silver (Cleaned)'!Q1176</f>
        <v>1367</v>
      </c>
      <c r="I1177" s="11" t="str">
        <f t="shared" si="9"/>
        <v>2022-03</v>
      </c>
      <c r="J1177" s="11" t="str">
        <f t="shared" si="10"/>
        <v>1900-01</v>
      </c>
      <c r="K1177" s="11"/>
      <c r="L1177" s="11"/>
      <c r="M1177" s="36"/>
    </row>
    <row r="1178" spans="7:13" ht="15.75" customHeight="1" x14ac:dyDescent="0.2">
      <c r="G1178" s="34">
        <f>'Silver (Cleaned)'!G1177</f>
        <v>44627.218777822985</v>
      </c>
      <c r="H1178" s="27">
        <f>'Silver (Cleaned)'!Q1177</f>
        <v>1629</v>
      </c>
      <c r="I1178" s="11" t="str">
        <f t="shared" si="9"/>
        <v>2022-03</v>
      </c>
      <c r="J1178" s="11" t="str">
        <f t="shared" si="10"/>
        <v>1900-01</v>
      </c>
      <c r="K1178" s="11"/>
      <c r="L1178" s="11"/>
      <c r="M1178" s="36"/>
    </row>
    <row r="1179" spans="7:13" ht="15.75" customHeight="1" x14ac:dyDescent="0.2">
      <c r="G1179" s="34">
        <f>'Silver (Cleaned)'!G1178</f>
        <v>44624.97255274839</v>
      </c>
      <c r="H1179" s="27">
        <f>'Silver (Cleaned)'!Q1178</f>
        <v>1459</v>
      </c>
      <c r="I1179" s="11" t="str">
        <f t="shared" si="9"/>
        <v>2022-03</v>
      </c>
      <c r="J1179" s="11" t="str">
        <f t="shared" si="10"/>
        <v>1900-01</v>
      </c>
      <c r="K1179" s="11"/>
      <c r="L1179" s="11"/>
      <c r="M1179" s="36"/>
    </row>
    <row r="1180" spans="7:13" ht="15.75" customHeight="1" x14ac:dyDescent="0.2">
      <c r="G1180" s="34">
        <f>'Silver (Cleaned)'!G1179</f>
        <v>44624.429002040299</v>
      </c>
      <c r="H1180" s="27">
        <f>'Silver (Cleaned)'!Q1179</f>
        <v>1660</v>
      </c>
      <c r="I1180" s="11" t="str">
        <f t="shared" si="9"/>
        <v>2022-03</v>
      </c>
      <c r="J1180" s="11" t="str">
        <f t="shared" si="10"/>
        <v>1900-01</v>
      </c>
      <c r="K1180" s="11"/>
      <c r="L1180" s="11"/>
      <c r="M1180" s="36"/>
    </row>
    <row r="1181" spans="7:13" ht="15.75" customHeight="1" x14ac:dyDescent="0.2">
      <c r="G1181" s="34">
        <f>'Silver (Cleaned)'!G1180</f>
        <v>44623.878837360702</v>
      </c>
      <c r="H1181" s="27">
        <f>'Silver (Cleaned)'!Q1180</f>
        <v>1436</v>
      </c>
      <c r="I1181" s="11" t="str">
        <f t="shared" si="9"/>
        <v>2022-03</v>
      </c>
      <c r="J1181" s="11" t="str">
        <f t="shared" si="10"/>
        <v>1900-01</v>
      </c>
      <c r="K1181" s="11"/>
      <c r="L1181" s="11"/>
      <c r="M1181" s="36"/>
    </row>
    <row r="1182" spans="7:13" ht="15.75" customHeight="1" x14ac:dyDescent="0.2">
      <c r="G1182" s="34">
        <f>'Silver (Cleaned)'!G1181</f>
        <v>44623.314720900948</v>
      </c>
      <c r="H1182" s="27">
        <f>'Silver (Cleaned)'!Q1181</f>
        <v>1570</v>
      </c>
      <c r="I1182" s="11" t="str">
        <f t="shared" si="9"/>
        <v>2022-03</v>
      </c>
      <c r="J1182" s="11" t="str">
        <f t="shared" si="10"/>
        <v>1900-01</v>
      </c>
      <c r="K1182" s="11"/>
      <c r="L1182" s="11"/>
      <c r="M1182" s="36"/>
    </row>
    <row r="1183" spans="7:13" ht="15.75" customHeight="1" x14ac:dyDescent="0.2">
      <c r="G1183" s="34">
        <f>'Silver (Cleaned)'!G1182</f>
        <v>44622.75567190435</v>
      </c>
      <c r="H1183" s="27">
        <f>'Silver (Cleaned)'!Q1182</f>
        <v>1516</v>
      </c>
      <c r="I1183" s="11" t="str">
        <f t="shared" si="9"/>
        <v>2022-03</v>
      </c>
      <c r="J1183" s="11" t="str">
        <f t="shared" si="10"/>
        <v>1900-01</v>
      </c>
      <c r="K1183" s="11"/>
      <c r="L1183" s="11"/>
      <c r="M1183" s="36"/>
    </row>
    <row r="1184" spans="7:13" ht="15.75" customHeight="1" x14ac:dyDescent="0.2">
      <c r="G1184" s="34">
        <f>'Silver (Cleaned)'!G1183</f>
        <v>44622.152269507904</v>
      </c>
      <c r="H1184" s="27">
        <f>'Silver (Cleaned)'!Q1183</f>
        <v>1555</v>
      </c>
      <c r="I1184" s="11" t="str">
        <f t="shared" si="9"/>
        <v>2022-03</v>
      </c>
      <c r="J1184" s="11" t="str">
        <f t="shared" si="10"/>
        <v>1900-01</v>
      </c>
      <c r="K1184" s="11"/>
      <c r="L1184" s="11"/>
      <c r="M1184" s="36"/>
    </row>
    <row r="1185" spans="7:13" ht="15.75" customHeight="1" x14ac:dyDescent="0.2">
      <c r="G1185" s="34">
        <f>'Silver (Cleaned)'!G1184</f>
        <v>44621.608325408975</v>
      </c>
      <c r="H1185" s="27">
        <f>'Silver (Cleaned)'!Q1184</f>
        <v>1702</v>
      </c>
      <c r="I1185" s="11" t="str">
        <f t="shared" si="9"/>
        <v>2022-03</v>
      </c>
      <c r="J1185" s="11" t="str">
        <f t="shared" si="10"/>
        <v>1900-01</v>
      </c>
      <c r="K1185" s="11"/>
      <c r="L1185" s="11"/>
      <c r="M1185" s="36"/>
    </row>
    <row r="1186" spans="7:13" ht="15.75" customHeight="1" x14ac:dyDescent="0.2">
      <c r="G1186" s="34">
        <f>'Silver (Cleaned)'!G1185</f>
        <v>44621.057059203362</v>
      </c>
      <c r="H1186" s="27">
        <f>'Silver (Cleaned)'!Q1185</f>
        <v>1426</v>
      </c>
      <c r="I1186" s="11" t="str">
        <f t="shared" si="9"/>
        <v>2022-03</v>
      </c>
      <c r="J1186" s="11" t="str">
        <f t="shared" si="10"/>
        <v>1900-01</v>
      </c>
      <c r="K1186" s="11"/>
      <c r="L1186" s="11"/>
      <c r="M1186" s="36"/>
    </row>
    <row r="1187" spans="7:13" ht="15.75" customHeight="1" x14ac:dyDescent="0.2">
      <c r="G1187" s="34">
        <f>'Silver (Cleaned)'!G1186</f>
        <v>44620.466960569815</v>
      </c>
      <c r="H1187" s="27">
        <f>'Silver (Cleaned)'!Q1186</f>
        <v>1621</v>
      </c>
      <c r="I1187" s="11" t="str">
        <f t="shared" si="9"/>
        <v>2022-02</v>
      </c>
      <c r="J1187" s="11" t="str">
        <f t="shared" si="10"/>
        <v>1900-01</v>
      </c>
      <c r="K1187" s="11"/>
      <c r="L1187" s="11"/>
      <c r="M1187" s="36"/>
    </row>
    <row r="1188" spans="7:13" ht="15.75" customHeight="1" x14ac:dyDescent="0.2">
      <c r="G1188" s="34">
        <f>'Silver (Cleaned)'!G1187</f>
        <v>44617.53624578147</v>
      </c>
      <c r="H1188" s="27">
        <f>'Silver (Cleaned)'!Q1187</f>
        <v>1606</v>
      </c>
      <c r="I1188" s="11" t="str">
        <f t="shared" si="9"/>
        <v>2022-02</v>
      </c>
      <c r="J1188" s="11" t="str">
        <f t="shared" si="10"/>
        <v>1900-01</v>
      </c>
      <c r="K1188" s="11"/>
      <c r="L1188" s="11"/>
      <c r="M1188" s="36"/>
    </row>
    <row r="1189" spans="7:13" ht="15.75" customHeight="1" x14ac:dyDescent="0.2">
      <c r="G1189" s="34">
        <f>'Silver (Cleaned)'!G1188</f>
        <v>44616.958617030468</v>
      </c>
      <c r="H1189" s="27">
        <f>'Silver (Cleaned)'!Q1188</f>
        <v>1800</v>
      </c>
      <c r="I1189" s="11" t="str">
        <f t="shared" si="9"/>
        <v>2022-02</v>
      </c>
      <c r="J1189" s="11" t="str">
        <f t="shared" si="10"/>
        <v>1900-01</v>
      </c>
      <c r="K1189" s="11"/>
      <c r="L1189" s="11"/>
      <c r="M1189" s="36"/>
    </row>
    <row r="1190" spans="7:13" ht="15.75" customHeight="1" x14ac:dyDescent="0.2">
      <c r="G1190" s="34">
        <f>'Silver (Cleaned)'!G1189</f>
        <v>44616.370375490646</v>
      </c>
      <c r="H1190" s="27">
        <f>'Silver (Cleaned)'!Q1189</f>
        <v>1629</v>
      </c>
      <c r="I1190" s="11" t="str">
        <f t="shared" si="9"/>
        <v>2022-02</v>
      </c>
      <c r="J1190" s="11" t="str">
        <f t="shared" si="10"/>
        <v>1900-01</v>
      </c>
      <c r="K1190" s="11"/>
      <c r="L1190" s="11"/>
      <c r="M1190" s="36"/>
    </row>
    <row r="1191" spans="7:13" ht="15.75" customHeight="1" x14ac:dyDescent="0.2">
      <c r="G1191" s="34">
        <f>'Silver (Cleaned)'!G1190</f>
        <v>44615.781900020927</v>
      </c>
      <c r="H1191" s="27">
        <f>'Silver (Cleaned)'!Q1190</f>
        <v>1707</v>
      </c>
      <c r="I1191" s="11" t="str">
        <f t="shared" si="9"/>
        <v>2022-02</v>
      </c>
      <c r="J1191" s="11" t="str">
        <f t="shared" si="10"/>
        <v>1900-01</v>
      </c>
      <c r="K1191" s="11"/>
      <c r="L1191" s="11"/>
      <c r="M1191" s="36"/>
    </row>
    <row r="1192" spans="7:13" ht="15.75" customHeight="1" x14ac:dyDescent="0.2">
      <c r="G1192" s="34">
        <f>'Silver (Cleaned)'!G1191</f>
        <v>44615.185523987027</v>
      </c>
      <c r="H1192" s="27">
        <f>'Silver (Cleaned)'!Q1191</f>
        <v>1653</v>
      </c>
      <c r="I1192" s="11" t="str">
        <f t="shared" si="9"/>
        <v>2022-02</v>
      </c>
      <c r="J1192" s="11" t="str">
        <f t="shared" si="10"/>
        <v>1900-01</v>
      </c>
      <c r="K1192" s="11"/>
      <c r="L1192" s="11"/>
      <c r="M1192" s="36"/>
    </row>
    <row r="1193" spans="7:13" ht="15.75" customHeight="1" x14ac:dyDescent="0.2">
      <c r="G1193" s="34">
        <f>'Silver (Cleaned)'!G1192</f>
        <v>44614.630833202995</v>
      </c>
      <c r="H1193" s="27">
        <f>'Silver (Cleaned)'!Q1192</f>
        <v>1902</v>
      </c>
      <c r="I1193" s="11" t="str">
        <f t="shared" si="9"/>
        <v>2022-02</v>
      </c>
      <c r="J1193" s="11" t="str">
        <f t="shared" si="10"/>
        <v>1900-01</v>
      </c>
      <c r="K1193" s="11"/>
      <c r="L1193" s="11"/>
      <c r="M1193" s="36"/>
    </row>
    <row r="1194" spans="7:13" ht="15.75" customHeight="1" x14ac:dyDescent="0.2">
      <c r="G1194" s="34">
        <f>'Silver (Cleaned)'!G1193</f>
        <v>44614.100070286411</v>
      </c>
      <c r="H1194" s="27">
        <f>'Silver (Cleaned)'!Q1193</f>
        <v>1641</v>
      </c>
      <c r="I1194" s="11" t="str">
        <f t="shared" si="9"/>
        <v>2022-02</v>
      </c>
      <c r="J1194" s="11" t="str">
        <f t="shared" si="10"/>
        <v>1900-01</v>
      </c>
      <c r="K1194" s="11"/>
      <c r="L1194" s="11"/>
      <c r="M1194" s="36"/>
    </row>
    <row r="1195" spans="7:13" ht="15.75" customHeight="1" x14ac:dyDescent="0.2">
      <c r="G1195" s="34">
        <f>'Silver (Cleaned)'!G1194</f>
        <v>44613.494416402114</v>
      </c>
      <c r="H1195" s="27">
        <f>'Silver (Cleaned)'!Q1194</f>
        <v>1896</v>
      </c>
      <c r="I1195" s="11" t="str">
        <f t="shared" si="9"/>
        <v>2022-02</v>
      </c>
      <c r="J1195" s="11" t="str">
        <f t="shared" si="10"/>
        <v>1900-01</v>
      </c>
      <c r="K1195" s="11"/>
      <c r="L1195" s="11"/>
      <c r="M1195" s="36"/>
    </row>
    <row r="1196" spans="7:13" ht="15.75" customHeight="1" x14ac:dyDescent="0.2">
      <c r="G1196" s="34">
        <f>'Silver (Cleaned)'!G1195</f>
        <v>44610.656853201137</v>
      </c>
      <c r="H1196" s="27">
        <f>'Silver (Cleaned)'!Q1195</f>
        <v>1751</v>
      </c>
      <c r="I1196" s="11" t="str">
        <f t="shared" si="9"/>
        <v>2022-02</v>
      </c>
      <c r="J1196" s="11" t="str">
        <f t="shared" si="10"/>
        <v>1900-01</v>
      </c>
      <c r="K1196" s="11"/>
      <c r="L1196" s="11"/>
      <c r="M1196" s="36"/>
    </row>
    <row r="1197" spans="7:13" ht="15.75" customHeight="1" x14ac:dyDescent="0.2">
      <c r="G1197" s="34">
        <f>'Silver (Cleaned)'!G1196</f>
        <v>44610.067171880335</v>
      </c>
      <c r="H1197" s="27">
        <f>'Silver (Cleaned)'!Q1196</f>
        <v>1652</v>
      </c>
      <c r="I1197" s="11" t="str">
        <f t="shared" si="9"/>
        <v>2022-02</v>
      </c>
      <c r="J1197" s="11" t="str">
        <f t="shared" si="10"/>
        <v>1900-01</v>
      </c>
      <c r="K1197" s="11"/>
      <c r="L1197" s="11"/>
      <c r="M1197" s="36"/>
    </row>
    <row r="1198" spans="7:13" ht="15.75" customHeight="1" x14ac:dyDescent="0.2">
      <c r="G1198" s="34">
        <f>'Silver (Cleaned)'!G1197</f>
        <v>44609.52945606476</v>
      </c>
      <c r="H1198" s="27">
        <f>'Silver (Cleaned)'!Q1197</f>
        <v>1661</v>
      </c>
      <c r="I1198" s="11" t="str">
        <f t="shared" si="9"/>
        <v>2022-02</v>
      </c>
      <c r="J1198" s="11" t="str">
        <f t="shared" si="10"/>
        <v>1900-01</v>
      </c>
      <c r="K1198" s="11"/>
      <c r="L1198" s="11"/>
      <c r="M1198" s="36"/>
    </row>
    <row r="1199" spans="7:13" ht="15.75" customHeight="1" x14ac:dyDescent="0.2">
      <c r="G1199" s="34">
        <f>'Silver (Cleaned)'!G1198</f>
        <v>44608.994605387466</v>
      </c>
      <c r="H1199" s="27">
        <f>'Silver (Cleaned)'!Q1198</f>
        <v>1934</v>
      </c>
      <c r="I1199" s="11" t="str">
        <f t="shared" si="9"/>
        <v>2022-02</v>
      </c>
      <c r="J1199" s="11" t="str">
        <f t="shared" si="10"/>
        <v>1900-01</v>
      </c>
      <c r="K1199" s="11"/>
      <c r="L1199" s="11"/>
      <c r="M1199" s="36"/>
    </row>
    <row r="1200" spans="7:13" ht="15.75" customHeight="1" x14ac:dyDescent="0.2">
      <c r="G1200" s="34">
        <f>'Silver (Cleaned)'!G1199</f>
        <v>44608.456811387245</v>
      </c>
      <c r="H1200" s="27">
        <f>'Silver (Cleaned)'!Q1199</f>
        <v>1648</v>
      </c>
      <c r="I1200" s="11" t="str">
        <f t="shared" si="9"/>
        <v>2022-02</v>
      </c>
      <c r="J1200" s="11" t="str">
        <f t="shared" si="10"/>
        <v>1900-01</v>
      </c>
      <c r="K1200" s="11"/>
      <c r="L1200" s="11"/>
      <c r="M1200" s="36"/>
    </row>
    <row r="1201" spans="7:13" ht="15.75" customHeight="1" x14ac:dyDescent="0.2">
      <c r="G1201" s="34">
        <f>'Silver (Cleaned)'!G1200</f>
        <v>44607.851432900658</v>
      </c>
      <c r="H1201" s="27">
        <f>'Silver (Cleaned)'!Q1200</f>
        <v>1867</v>
      </c>
      <c r="I1201" s="11" t="str">
        <f t="shared" si="9"/>
        <v>2022-02</v>
      </c>
      <c r="J1201" s="11" t="str">
        <f t="shared" si="10"/>
        <v>1900-01</v>
      </c>
      <c r="K1201" s="11"/>
      <c r="L1201" s="11"/>
      <c r="M1201" s="36"/>
    </row>
    <row r="1202" spans="7:13" ht="15.75" customHeight="1" x14ac:dyDescent="0.2">
      <c r="G1202" s="34">
        <f>'Silver (Cleaned)'!G1201</f>
        <v>44607.2507662305</v>
      </c>
      <c r="H1202" s="27">
        <f>'Silver (Cleaned)'!Q1201</f>
        <v>1930</v>
      </c>
      <c r="I1202" s="11" t="str">
        <f t="shared" si="9"/>
        <v>2022-02</v>
      </c>
      <c r="J1202" s="11" t="str">
        <f t="shared" si="10"/>
        <v>1900-01</v>
      </c>
      <c r="K1202" s="11"/>
      <c r="L1202" s="11"/>
      <c r="M1202" s="36"/>
    </row>
    <row r="1203" spans="7:13" ht="15.75" customHeight="1" x14ac:dyDescent="0.2">
      <c r="G1203" s="34">
        <f>'Silver (Cleaned)'!G1202</f>
        <v>44606.670201641551</v>
      </c>
      <c r="H1203" s="27">
        <f>'Silver (Cleaned)'!Q1202</f>
        <v>1931</v>
      </c>
      <c r="I1203" s="11" t="str">
        <f t="shared" si="9"/>
        <v>2022-02</v>
      </c>
      <c r="J1203" s="11" t="str">
        <f t="shared" si="10"/>
        <v>1900-01</v>
      </c>
      <c r="K1203" s="11"/>
      <c r="L1203" s="11"/>
      <c r="M1203" s="36"/>
    </row>
    <row r="1204" spans="7:13" ht="15.75" customHeight="1" x14ac:dyDescent="0.2">
      <c r="G1204" s="34">
        <f>'Silver (Cleaned)'!G1203</f>
        <v>44606.138298530037</v>
      </c>
      <c r="H1204" s="27">
        <f>'Silver (Cleaned)'!Q1203</f>
        <v>1861</v>
      </c>
      <c r="I1204" s="11" t="str">
        <f t="shared" si="9"/>
        <v>2022-02</v>
      </c>
      <c r="J1204" s="11" t="str">
        <f t="shared" si="10"/>
        <v>1900-01</v>
      </c>
      <c r="K1204" s="11"/>
      <c r="L1204" s="11"/>
      <c r="M1204" s="36"/>
    </row>
    <row r="1205" spans="7:13" ht="15.75" customHeight="1" x14ac:dyDescent="0.2">
      <c r="G1205" s="34">
        <f>'Silver (Cleaned)'!G1204</f>
        <v>44603.889108809621</v>
      </c>
      <c r="H1205" s="27">
        <f>'Silver (Cleaned)'!Q1204</f>
        <v>2119</v>
      </c>
      <c r="I1205" s="11" t="str">
        <f t="shared" si="9"/>
        <v>2022-02</v>
      </c>
      <c r="J1205" s="11" t="str">
        <f t="shared" si="10"/>
        <v>1900-01</v>
      </c>
      <c r="K1205" s="11"/>
      <c r="L1205" s="11"/>
      <c r="M1205" s="36"/>
    </row>
    <row r="1206" spans="7:13" ht="15.75" customHeight="1" x14ac:dyDescent="0.2">
      <c r="G1206" s="34">
        <f>'Silver (Cleaned)'!G1205</f>
        <v>44603.318192248647</v>
      </c>
      <c r="H1206" s="27">
        <f>'Silver (Cleaned)'!Q1205</f>
        <v>1941</v>
      </c>
      <c r="I1206" s="11" t="str">
        <f t="shared" si="9"/>
        <v>2022-02</v>
      </c>
      <c r="J1206" s="11" t="str">
        <f t="shared" si="10"/>
        <v>1900-01</v>
      </c>
      <c r="K1206" s="11"/>
      <c r="L1206" s="11"/>
      <c r="M1206" s="36"/>
    </row>
    <row r="1207" spans="7:13" ht="15.75" customHeight="1" x14ac:dyDescent="0.2">
      <c r="G1207" s="34">
        <f>'Silver (Cleaned)'!G1206</f>
        <v>44602.751793156203</v>
      </c>
      <c r="H1207" s="27">
        <f>'Silver (Cleaned)'!Q1206</f>
        <v>1897</v>
      </c>
      <c r="I1207" s="11" t="str">
        <f t="shared" si="9"/>
        <v>2022-02</v>
      </c>
      <c r="J1207" s="11" t="str">
        <f t="shared" si="10"/>
        <v>1900-01</v>
      </c>
      <c r="K1207" s="11"/>
      <c r="L1207" s="11"/>
      <c r="M1207" s="36"/>
    </row>
    <row r="1208" spans="7:13" ht="15.75" customHeight="1" x14ac:dyDescent="0.2">
      <c r="G1208" s="34">
        <f>'Silver (Cleaned)'!G1207</f>
        <v>44602.201767210761</v>
      </c>
      <c r="H1208" s="27">
        <f>'Silver (Cleaned)'!Q1207</f>
        <v>1844</v>
      </c>
      <c r="I1208" s="11" t="str">
        <f t="shared" si="9"/>
        <v>2022-02</v>
      </c>
      <c r="J1208" s="11" t="str">
        <f t="shared" si="10"/>
        <v>1900-01</v>
      </c>
      <c r="K1208" s="11"/>
      <c r="L1208" s="11"/>
      <c r="M1208" s="36"/>
    </row>
    <row r="1209" spans="7:13" ht="15.75" customHeight="1" x14ac:dyDescent="0.2">
      <c r="G1209" s="34">
        <f>'Silver (Cleaned)'!G1208</f>
        <v>44601.628385073243</v>
      </c>
      <c r="H1209" s="27">
        <f>'Silver (Cleaned)'!Q1208</f>
        <v>1988</v>
      </c>
      <c r="I1209" s="11" t="str">
        <f t="shared" si="9"/>
        <v>2022-02</v>
      </c>
      <c r="J1209" s="11" t="str">
        <f t="shared" si="10"/>
        <v>1900-01</v>
      </c>
      <c r="K1209" s="11"/>
      <c r="L1209" s="11"/>
      <c r="M1209" s="36"/>
    </row>
    <row r="1210" spans="7:13" ht="15.75" customHeight="1" x14ac:dyDescent="0.2">
      <c r="G1210" s="34">
        <f>'Silver (Cleaned)'!G1209</f>
        <v>44601.087041219282</v>
      </c>
      <c r="H1210" s="27">
        <f>'Silver (Cleaned)'!Q1209</f>
        <v>2132</v>
      </c>
      <c r="I1210" s="11" t="str">
        <f t="shared" si="9"/>
        <v>2022-02</v>
      </c>
      <c r="J1210" s="11" t="str">
        <f t="shared" si="10"/>
        <v>1900-01</v>
      </c>
      <c r="K1210" s="11"/>
      <c r="L1210" s="11"/>
      <c r="M1210" s="36"/>
    </row>
    <row r="1211" spans="7:13" ht="15.75" customHeight="1" x14ac:dyDescent="0.2">
      <c r="G1211" s="34">
        <f>'Silver (Cleaned)'!G1210</f>
        <v>44600.543914376089</v>
      </c>
      <c r="H1211" s="27">
        <f>'Silver (Cleaned)'!Q1210</f>
        <v>1843</v>
      </c>
      <c r="I1211" s="11" t="str">
        <f t="shared" si="9"/>
        <v>2022-02</v>
      </c>
      <c r="J1211" s="11" t="str">
        <f t="shared" si="10"/>
        <v>1900-01</v>
      </c>
      <c r="K1211" s="11"/>
      <c r="L1211" s="11"/>
      <c r="M1211" s="36"/>
    </row>
    <row r="1212" spans="7:13" ht="15.75" customHeight="1" x14ac:dyDescent="0.2">
      <c r="G1212" s="34">
        <f>'Silver (Cleaned)'!G1211</f>
        <v>44599.992695161469</v>
      </c>
      <c r="H1212" s="27">
        <f>'Silver (Cleaned)'!Q1211</f>
        <v>1935</v>
      </c>
      <c r="I1212" s="11" t="str">
        <f t="shared" si="9"/>
        <v>2022-02</v>
      </c>
      <c r="J1212" s="11" t="str">
        <f t="shared" si="10"/>
        <v>1900-01</v>
      </c>
      <c r="K1212" s="11"/>
      <c r="L1212" s="11"/>
      <c r="M1212" s="36"/>
    </row>
    <row r="1213" spans="7:13" ht="15.75" customHeight="1" x14ac:dyDescent="0.2">
      <c r="G1213" s="34">
        <f>'Silver (Cleaned)'!G1212</f>
        <v>44599.438119190352</v>
      </c>
      <c r="H1213" s="27">
        <f>'Silver (Cleaned)'!Q1212</f>
        <v>2306</v>
      </c>
      <c r="I1213" s="11" t="str">
        <f t="shared" si="9"/>
        <v>2022-02</v>
      </c>
      <c r="J1213" s="11" t="str">
        <f t="shared" si="10"/>
        <v>1900-01</v>
      </c>
      <c r="K1213" s="11"/>
      <c r="L1213" s="11"/>
      <c r="M1213" s="36"/>
    </row>
    <row r="1214" spans="7:13" ht="15.75" customHeight="1" x14ac:dyDescent="0.2">
      <c r="G1214" s="34">
        <f>'Silver (Cleaned)'!G1213</f>
        <v>44596.495901730108</v>
      </c>
      <c r="H1214" s="27">
        <f>'Silver (Cleaned)'!Q1213</f>
        <v>2250</v>
      </c>
      <c r="I1214" s="11" t="str">
        <f t="shared" si="9"/>
        <v>2022-02</v>
      </c>
      <c r="J1214" s="11" t="str">
        <f t="shared" si="10"/>
        <v>1900-01</v>
      </c>
      <c r="K1214" s="11"/>
      <c r="L1214" s="11"/>
      <c r="M1214" s="36"/>
    </row>
    <row r="1215" spans="7:13" ht="15.75" customHeight="1" x14ac:dyDescent="0.2">
      <c r="G1215" s="34">
        <f>'Silver (Cleaned)'!G1214</f>
        <v>44595.906255240428</v>
      </c>
      <c r="H1215" s="27">
        <f>'Silver (Cleaned)'!Q1214</f>
        <v>2313</v>
      </c>
      <c r="I1215" s="11" t="str">
        <f t="shared" si="9"/>
        <v>2022-02</v>
      </c>
      <c r="J1215" s="11" t="str">
        <f t="shared" si="10"/>
        <v>1900-01</v>
      </c>
      <c r="K1215" s="11"/>
      <c r="L1215" s="11"/>
      <c r="M1215" s="36"/>
    </row>
    <row r="1216" spans="7:13" ht="15.75" customHeight="1" x14ac:dyDescent="0.2">
      <c r="G1216" s="34">
        <f>'Silver (Cleaned)'!G1215</f>
        <v>44595.303045577712</v>
      </c>
      <c r="H1216" s="27">
        <f>'Silver (Cleaned)'!Q1215</f>
        <v>2303</v>
      </c>
      <c r="I1216" s="11" t="str">
        <f t="shared" si="9"/>
        <v>2022-02</v>
      </c>
      <c r="J1216" s="11" t="str">
        <f t="shared" si="10"/>
        <v>1900-01</v>
      </c>
      <c r="K1216" s="11"/>
      <c r="L1216" s="11"/>
      <c r="M1216" s="36"/>
    </row>
    <row r="1217" spans="7:13" ht="15.75" customHeight="1" x14ac:dyDescent="0.2">
      <c r="G1217" s="34">
        <f>'Silver (Cleaned)'!G1216</f>
        <v>44594.739321732188</v>
      </c>
      <c r="H1217" s="27">
        <f>'Silver (Cleaned)'!Q1216</f>
        <v>2308</v>
      </c>
      <c r="I1217" s="11" t="str">
        <f t="shared" si="9"/>
        <v>2022-02</v>
      </c>
      <c r="J1217" s="11" t="str">
        <f t="shared" si="10"/>
        <v>1900-01</v>
      </c>
      <c r="K1217" s="11"/>
      <c r="L1217" s="11"/>
      <c r="M1217" s="36"/>
    </row>
    <row r="1218" spans="7:13" ht="15.75" customHeight="1" x14ac:dyDescent="0.2">
      <c r="G1218" s="34">
        <f>'Silver (Cleaned)'!G1217</f>
        <v>44594.194843864163</v>
      </c>
      <c r="H1218" s="27">
        <f>'Silver (Cleaned)'!Q1217</f>
        <v>2285</v>
      </c>
      <c r="I1218" s="11" t="str">
        <f t="shared" si="9"/>
        <v>2022-02</v>
      </c>
      <c r="J1218" s="11" t="str">
        <f t="shared" si="10"/>
        <v>1900-01</v>
      </c>
      <c r="K1218" s="11"/>
      <c r="L1218" s="11"/>
      <c r="M1218" s="36"/>
    </row>
    <row r="1219" spans="7:13" ht="15.75" customHeight="1" x14ac:dyDescent="0.2">
      <c r="G1219" s="34">
        <f>'Silver (Cleaned)'!G1218</f>
        <v>44593.604059162164</v>
      </c>
      <c r="H1219" s="27">
        <f>'Silver (Cleaned)'!Q1218</f>
        <v>2112</v>
      </c>
      <c r="I1219" s="11" t="str">
        <f t="shared" si="9"/>
        <v>2022-02</v>
      </c>
      <c r="J1219" s="11" t="str">
        <f t="shared" si="10"/>
        <v>1900-01</v>
      </c>
      <c r="K1219" s="11"/>
      <c r="L1219" s="11"/>
      <c r="M1219" s="36"/>
    </row>
    <row r="1220" spans="7:13" ht="15.75" customHeight="1" x14ac:dyDescent="0.2">
      <c r="G1220" s="34">
        <f>'Silver (Cleaned)'!G1219</f>
        <v>44592.998066305234</v>
      </c>
      <c r="H1220" s="27">
        <f>'Silver (Cleaned)'!Q1219</f>
        <v>2098</v>
      </c>
      <c r="I1220" s="11" t="str">
        <f t="shared" si="9"/>
        <v>2022-01</v>
      </c>
      <c r="J1220" s="11" t="str">
        <f t="shared" si="10"/>
        <v>1900-01</v>
      </c>
      <c r="K1220" s="11"/>
      <c r="L1220" s="11"/>
      <c r="M1220" s="36"/>
    </row>
    <row r="1221" spans="7:13" ht="15.75" customHeight="1" x14ac:dyDescent="0.2">
      <c r="G1221" s="34">
        <f>'Silver (Cleaned)'!G1220</f>
        <v>44592.405169560683</v>
      </c>
      <c r="H1221" s="27">
        <f>'Silver (Cleaned)'!Q1220</f>
        <v>2092</v>
      </c>
      <c r="I1221" s="11" t="str">
        <f t="shared" si="9"/>
        <v>2022-01</v>
      </c>
      <c r="J1221" s="11" t="str">
        <f t="shared" si="10"/>
        <v>1900-01</v>
      </c>
      <c r="K1221" s="11"/>
      <c r="L1221" s="11"/>
      <c r="M1221" s="36"/>
    </row>
    <row r="1222" spans="7:13" ht="15.75" customHeight="1" x14ac:dyDescent="0.2">
      <c r="G1222" s="34">
        <f>'Silver (Cleaned)'!G1221</f>
        <v>44589.55505595963</v>
      </c>
      <c r="H1222" s="27">
        <f>'Silver (Cleaned)'!Q1221</f>
        <v>2285</v>
      </c>
      <c r="I1222" s="11" t="str">
        <f t="shared" si="9"/>
        <v>2022-01</v>
      </c>
      <c r="J1222" s="11" t="str">
        <f t="shared" si="10"/>
        <v>1900-01</v>
      </c>
      <c r="K1222" s="11"/>
      <c r="L1222" s="11"/>
      <c r="M1222" s="36"/>
    </row>
    <row r="1223" spans="7:13" ht="15.75" customHeight="1" x14ac:dyDescent="0.2">
      <c r="G1223" s="34">
        <f>'Silver (Cleaned)'!G1222</f>
        <v>44588.978446237481</v>
      </c>
      <c r="H1223" s="27">
        <f>'Silver (Cleaned)'!Q1222</f>
        <v>2348</v>
      </c>
      <c r="I1223" s="11" t="str">
        <f t="shared" si="9"/>
        <v>2022-01</v>
      </c>
      <c r="J1223" s="11" t="str">
        <f t="shared" si="10"/>
        <v>1900-01</v>
      </c>
      <c r="K1223" s="11"/>
      <c r="L1223" s="11"/>
      <c r="M1223" s="36"/>
    </row>
    <row r="1224" spans="7:13" ht="15.75" customHeight="1" x14ac:dyDescent="0.2">
      <c r="G1224" s="34">
        <f>'Silver (Cleaned)'!G1223</f>
        <v>44588.410511839917</v>
      </c>
      <c r="H1224" s="27">
        <f>'Silver (Cleaned)'!Q1223</f>
        <v>2272</v>
      </c>
      <c r="I1224" s="11" t="str">
        <f t="shared" si="9"/>
        <v>2022-01</v>
      </c>
      <c r="J1224" s="11" t="str">
        <f t="shared" si="10"/>
        <v>1900-01</v>
      </c>
      <c r="K1224" s="11"/>
      <c r="L1224" s="11"/>
      <c r="M1224" s="36"/>
    </row>
    <row r="1225" spans="7:13" ht="15.75" customHeight="1" x14ac:dyDescent="0.2">
      <c r="G1225" s="34">
        <f>'Silver (Cleaned)'!G1224</f>
        <v>44587.818609536655</v>
      </c>
      <c r="H1225" s="27">
        <f>'Silver (Cleaned)'!Q1224</f>
        <v>2633</v>
      </c>
      <c r="I1225" s="11" t="str">
        <f t="shared" si="9"/>
        <v>2022-01</v>
      </c>
      <c r="J1225" s="11" t="str">
        <f t="shared" si="10"/>
        <v>1900-01</v>
      </c>
      <c r="K1225" s="11"/>
      <c r="L1225" s="11"/>
      <c r="M1225" s="36"/>
    </row>
    <row r="1226" spans="7:13" ht="15.75" customHeight="1" x14ac:dyDescent="0.2">
      <c r="G1226" s="34">
        <f>'Silver (Cleaned)'!G1225</f>
        <v>44587.270802641287</v>
      </c>
      <c r="H1226" s="27">
        <f>'Silver (Cleaned)'!Q1225</f>
        <v>2463</v>
      </c>
      <c r="I1226" s="11" t="str">
        <f t="shared" si="9"/>
        <v>2022-01</v>
      </c>
      <c r="J1226" s="11" t="str">
        <f t="shared" si="10"/>
        <v>1900-01</v>
      </c>
      <c r="K1226" s="11"/>
      <c r="L1226" s="11"/>
      <c r="M1226" s="36"/>
    </row>
    <row r="1227" spans="7:13" ht="15.75" customHeight="1" x14ac:dyDescent="0.2">
      <c r="G1227" s="34">
        <f>'Silver (Cleaned)'!G1226</f>
        <v>44586.71550852622</v>
      </c>
      <c r="H1227" s="27">
        <f>'Silver (Cleaned)'!Q1226</f>
        <v>2778</v>
      </c>
      <c r="I1227" s="11" t="str">
        <f t="shared" si="9"/>
        <v>2022-01</v>
      </c>
      <c r="J1227" s="11" t="str">
        <f t="shared" si="10"/>
        <v>1900-01</v>
      </c>
      <c r="K1227" s="11"/>
      <c r="L1227" s="11"/>
      <c r="M1227" s="36"/>
    </row>
    <row r="1228" spans="7:13" ht="15.75" customHeight="1" x14ac:dyDescent="0.2">
      <c r="G1228" s="34">
        <f>'Silver (Cleaned)'!G1227</f>
        <v>44586.119951979636</v>
      </c>
      <c r="H1228" s="27">
        <f>'Silver (Cleaned)'!Q1227</f>
        <v>2742</v>
      </c>
      <c r="I1228" s="11" t="str">
        <f t="shared" si="9"/>
        <v>2022-01</v>
      </c>
      <c r="J1228" s="11" t="str">
        <f t="shared" si="10"/>
        <v>1900-01</v>
      </c>
      <c r="K1228" s="11"/>
      <c r="L1228" s="11"/>
      <c r="M1228" s="36"/>
    </row>
    <row r="1229" spans="7:13" ht="15.75" customHeight="1" x14ac:dyDescent="0.2">
      <c r="G1229" s="34">
        <f>'Silver (Cleaned)'!G1228</f>
        <v>44585.508994864693</v>
      </c>
      <c r="H1229" s="27">
        <f>'Silver (Cleaned)'!Q1228</f>
        <v>2262</v>
      </c>
      <c r="I1229" s="11" t="str">
        <f t="shared" si="9"/>
        <v>2022-01</v>
      </c>
      <c r="J1229" s="11" t="str">
        <f t="shared" si="10"/>
        <v>1900-01</v>
      </c>
      <c r="K1229" s="11"/>
      <c r="L1229" s="11"/>
      <c r="M1229" s="36"/>
    </row>
    <row r="1230" spans="7:13" ht="15.75" customHeight="1" x14ac:dyDescent="0.2">
      <c r="G1230" s="34">
        <f>'Silver (Cleaned)'!G1229</f>
        <v>44582.567694951475</v>
      </c>
      <c r="H1230" s="27">
        <f>'Silver (Cleaned)'!Q1229</f>
        <v>2394</v>
      </c>
      <c r="I1230" s="11" t="str">
        <f t="shared" si="9"/>
        <v>2022-01</v>
      </c>
      <c r="J1230" s="11" t="str">
        <f t="shared" si="10"/>
        <v>1900-01</v>
      </c>
      <c r="K1230" s="11"/>
      <c r="L1230" s="11"/>
      <c r="M1230" s="36"/>
    </row>
    <row r="1231" spans="7:13" ht="15.75" customHeight="1" x14ac:dyDescent="0.2">
      <c r="G1231" s="34">
        <f>'Silver (Cleaned)'!G1230</f>
        <v>44581.953757822143</v>
      </c>
      <c r="H1231" s="27">
        <f>'Silver (Cleaned)'!Q1230</f>
        <v>2464</v>
      </c>
      <c r="I1231" s="11" t="str">
        <f t="shared" si="9"/>
        <v>2022-01</v>
      </c>
      <c r="J1231" s="11" t="str">
        <f t="shared" si="10"/>
        <v>1900-01</v>
      </c>
      <c r="K1231" s="11"/>
      <c r="L1231" s="11"/>
      <c r="M1231" s="36"/>
    </row>
    <row r="1232" spans="7:13" ht="15.75" customHeight="1" x14ac:dyDescent="0.2">
      <c r="G1232" s="34">
        <f>'Silver (Cleaned)'!G1231</f>
        <v>44581.382247750094</v>
      </c>
      <c r="H1232" s="27">
        <f>'Silver (Cleaned)'!Q1231</f>
        <v>2651</v>
      </c>
      <c r="I1232" s="11" t="str">
        <f t="shared" si="9"/>
        <v>2022-01</v>
      </c>
      <c r="J1232" s="11" t="str">
        <f t="shared" si="10"/>
        <v>1900-01</v>
      </c>
      <c r="K1232" s="11"/>
      <c r="L1232" s="11"/>
      <c r="M1232" s="36"/>
    </row>
    <row r="1233" spans="7:13" ht="15.75" customHeight="1" x14ac:dyDescent="0.2">
      <c r="G1233" s="34">
        <f>'Silver (Cleaned)'!G1232</f>
        <v>44580.845078991995</v>
      </c>
      <c r="H1233" s="27">
        <f>'Silver (Cleaned)'!Q1232</f>
        <v>2652</v>
      </c>
      <c r="I1233" s="11" t="str">
        <f t="shared" si="9"/>
        <v>2022-01</v>
      </c>
      <c r="J1233" s="11" t="str">
        <f t="shared" si="10"/>
        <v>1900-01</v>
      </c>
      <c r="K1233" s="11"/>
      <c r="L1233" s="11"/>
      <c r="M1233" s="36"/>
    </row>
    <row r="1234" spans="7:13" ht="15.75" customHeight="1" x14ac:dyDescent="0.2">
      <c r="G1234" s="34">
        <f>'Silver (Cleaned)'!G1233</f>
        <v>44580.29156121608</v>
      </c>
      <c r="H1234" s="27">
        <f>'Silver (Cleaned)'!Q1233</f>
        <v>2702</v>
      </c>
      <c r="I1234" s="11" t="str">
        <f t="shared" si="9"/>
        <v>2022-01</v>
      </c>
      <c r="J1234" s="11" t="str">
        <f t="shared" si="10"/>
        <v>1900-01</v>
      </c>
      <c r="K1234" s="11"/>
      <c r="L1234" s="11"/>
      <c r="M1234" s="36"/>
    </row>
    <row r="1235" spans="7:13" ht="15.75" customHeight="1" x14ac:dyDescent="0.2">
      <c r="G1235" s="34">
        <f>'Silver (Cleaned)'!G1234</f>
        <v>44579.686147964094</v>
      </c>
      <c r="H1235" s="27">
        <f>'Silver (Cleaned)'!Q1234</f>
        <v>2652.5</v>
      </c>
      <c r="I1235" s="11" t="str">
        <f t="shared" si="9"/>
        <v>2022-01</v>
      </c>
      <c r="J1235" s="11" t="str">
        <f t="shared" si="10"/>
        <v>1900-01</v>
      </c>
      <c r="K1235" s="11"/>
      <c r="L1235" s="11"/>
      <c r="M1235" s="36"/>
    </row>
    <row r="1236" spans="7:13" ht="15.75" customHeight="1" x14ac:dyDescent="0.2">
      <c r="G1236" s="34">
        <f>'Silver (Cleaned)'!G1235</f>
        <v>44579.082595225278</v>
      </c>
      <c r="H1236" s="27">
        <f>'Silver (Cleaned)'!Q1235</f>
        <v>2603</v>
      </c>
      <c r="I1236" s="11" t="str">
        <f t="shared" si="9"/>
        <v>2022-01</v>
      </c>
      <c r="J1236" s="11" t="str">
        <f t="shared" si="10"/>
        <v>1900-01</v>
      </c>
      <c r="K1236" s="11"/>
      <c r="L1236" s="11"/>
      <c r="M1236" s="36"/>
    </row>
    <row r="1237" spans="7:13" ht="15.75" customHeight="1" x14ac:dyDescent="0.2">
      <c r="G1237" s="34">
        <f>'Silver (Cleaned)'!G1236</f>
        <v>44578.529399646992</v>
      </c>
      <c r="H1237" s="27">
        <f>'Silver (Cleaned)'!Q1236</f>
        <v>2821.5</v>
      </c>
      <c r="I1237" s="11" t="str">
        <f t="shared" si="9"/>
        <v>2022-01</v>
      </c>
      <c r="J1237" s="11" t="str">
        <f t="shared" si="10"/>
        <v>1900-01</v>
      </c>
      <c r="K1237" s="11"/>
      <c r="L1237" s="11"/>
      <c r="M1237" s="36"/>
    </row>
    <row r="1238" spans="7:13" ht="15.75" customHeight="1" x14ac:dyDescent="0.2">
      <c r="G1238" s="34">
        <f>'Silver (Cleaned)'!G1237</f>
        <v>44575.776655487942</v>
      </c>
      <c r="H1238" s="27">
        <f>'Silver (Cleaned)'!Q1237</f>
        <v>2782.5</v>
      </c>
      <c r="I1238" s="11" t="str">
        <f t="shared" si="9"/>
        <v>2022-01</v>
      </c>
      <c r="J1238" s="11" t="str">
        <f t="shared" si="10"/>
        <v>1900-01</v>
      </c>
      <c r="K1238" s="11"/>
      <c r="L1238" s="11"/>
      <c r="M1238" s="36"/>
    </row>
    <row r="1239" spans="7:13" ht="15.75" customHeight="1" x14ac:dyDescent="0.2">
      <c r="G1239" s="34">
        <f>'Silver (Cleaned)'!G1238</f>
        <v>44575.24376622431</v>
      </c>
      <c r="H1239" s="27">
        <f>'Silver (Cleaned)'!Q1238</f>
        <v>2502</v>
      </c>
      <c r="I1239" s="11" t="str">
        <f t="shared" si="9"/>
        <v>2022-01</v>
      </c>
      <c r="J1239" s="11" t="str">
        <f t="shared" si="10"/>
        <v>1900-01</v>
      </c>
      <c r="K1239" s="11"/>
      <c r="L1239" s="11"/>
      <c r="M1239" s="36"/>
    </row>
    <row r="1240" spans="7:13" ht="15.75" customHeight="1" x14ac:dyDescent="0.2">
      <c r="G1240" s="34">
        <f>'Silver (Cleaned)'!G1239</f>
        <v>44574.680958349469</v>
      </c>
      <c r="H1240" s="27">
        <f>'Silver (Cleaned)'!Q1239</f>
        <v>2478</v>
      </c>
      <c r="I1240" s="11" t="str">
        <f t="shared" si="9"/>
        <v>2022-01</v>
      </c>
      <c r="J1240" s="11" t="str">
        <f t="shared" si="10"/>
        <v>1900-01</v>
      </c>
      <c r="K1240" s="11"/>
      <c r="L1240" s="11"/>
      <c r="M1240" s="36"/>
    </row>
    <row r="1241" spans="7:13" ht="15.75" customHeight="1" x14ac:dyDescent="0.2">
      <c r="G1241" s="34">
        <f>'Silver (Cleaned)'!G1240</f>
        <v>44574.075901666809</v>
      </c>
      <c r="H1241" s="27">
        <f>'Silver (Cleaned)'!Q1240</f>
        <v>2648</v>
      </c>
      <c r="I1241" s="11" t="str">
        <f t="shared" si="9"/>
        <v>2022-01</v>
      </c>
      <c r="J1241" s="11" t="str">
        <f t="shared" si="10"/>
        <v>1900-01</v>
      </c>
      <c r="K1241" s="11"/>
      <c r="L1241" s="11"/>
      <c r="M1241" s="36"/>
    </row>
    <row r="1242" spans="7:13" ht="15.75" customHeight="1" x14ac:dyDescent="0.2">
      <c r="G1242" s="34">
        <f>'Silver (Cleaned)'!G1241</f>
        <v>44573.476015049957</v>
      </c>
      <c r="H1242" s="27">
        <f>'Silver (Cleaned)'!Q1241</f>
        <v>2734.5</v>
      </c>
      <c r="I1242" s="11" t="str">
        <f t="shared" si="9"/>
        <v>2022-01</v>
      </c>
      <c r="J1242" s="11" t="str">
        <f t="shared" si="10"/>
        <v>1900-01</v>
      </c>
      <c r="K1242" s="11"/>
      <c r="L1242" s="11"/>
      <c r="M1242" s="36"/>
    </row>
    <row r="1243" spans="7:13" ht="15.75" customHeight="1" x14ac:dyDescent="0.2">
      <c r="G1243" s="34">
        <f>'Silver (Cleaned)'!G1242</f>
        <v>44572.891801128302</v>
      </c>
      <c r="H1243" s="27">
        <f>'Silver (Cleaned)'!Q1242</f>
        <v>2815</v>
      </c>
      <c r="I1243" s="11" t="str">
        <f t="shared" si="9"/>
        <v>2022-01</v>
      </c>
      <c r="J1243" s="11" t="str">
        <f t="shared" si="10"/>
        <v>1900-01</v>
      </c>
      <c r="K1243" s="11"/>
      <c r="L1243" s="11"/>
      <c r="M1243" s="36"/>
    </row>
    <row r="1244" spans="7:13" ht="15.75" customHeight="1" x14ac:dyDescent="0.2">
      <c r="G1244" s="34">
        <f>'Silver (Cleaned)'!G1243</f>
        <v>44572.283687353825</v>
      </c>
      <c r="H1244" s="27">
        <f>'Silver (Cleaned)'!Q1243</f>
        <v>2491</v>
      </c>
      <c r="I1244" s="11" t="str">
        <f t="shared" si="9"/>
        <v>2022-01</v>
      </c>
      <c r="J1244" s="11" t="str">
        <f t="shared" si="10"/>
        <v>1900-01</v>
      </c>
      <c r="K1244" s="11"/>
      <c r="L1244" s="11"/>
      <c r="M1244" s="36"/>
    </row>
    <row r="1245" spans="7:13" ht="15.75" customHeight="1" x14ac:dyDescent="0.2">
      <c r="G1245" s="34">
        <f>'Silver (Cleaned)'!G1244</f>
        <v>44571.73038905023</v>
      </c>
      <c r="H1245" s="27">
        <f>'Silver (Cleaned)'!Q1244</f>
        <v>2503.5</v>
      </c>
      <c r="I1245" s="11" t="str">
        <f t="shared" si="9"/>
        <v>2022-01</v>
      </c>
      <c r="J1245" s="11" t="str">
        <f t="shared" si="10"/>
        <v>1900-01</v>
      </c>
      <c r="K1245" s="11"/>
      <c r="L1245" s="11"/>
      <c r="M1245" s="36"/>
    </row>
    <row r="1246" spans="7:13" ht="15.75" customHeight="1" x14ac:dyDescent="0.2">
      <c r="G1246" s="34">
        <f>'Silver (Cleaned)'!G1245</f>
        <v>44571.14687541192</v>
      </c>
      <c r="H1246" s="27">
        <f>'Silver (Cleaned)'!Q1245</f>
        <v>2516</v>
      </c>
      <c r="I1246" s="11" t="str">
        <f t="shared" si="9"/>
        <v>2022-01</v>
      </c>
      <c r="J1246" s="11" t="str">
        <f t="shared" si="10"/>
        <v>1900-01</v>
      </c>
      <c r="K1246" s="11"/>
      <c r="L1246" s="11"/>
      <c r="M1246" s="36"/>
    </row>
    <row r="1247" spans="7:13" ht="15.75" customHeight="1" x14ac:dyDescent="0.2">
      <c r="G1247" s="34">
        <f>'Silver (Cleaned)'!G1246</f>
        <v>44568.860542276088</v>
      </c>
      <c r="H1247" s="27">
        <f>'Silver (Cleaned)'!Q1246</f>
        <v>2678</v>
      </c>
      <c r="I1247" s="11" t="str">
        <f t="shared" si="9"/>
        <v>2022-01</v>
      </c>
      <c r="J1247" s="11" t="str">
        <f t="shared" si="10"/>
        <v>1900-01</v>
      </c>
      <c r="K1247" s="11"/>
      <c r="L1247" s="11"/>
      <c r="M1247" s="36"/>
    </row>
    <row r="1248" spans="7:13" ht="15.75" customHeight="1" x14ac:dyDescent="0.2">
      <c r="G1248" s="34">
        <f>'Silver (Cleaned)'!G1247</f>
        <v>44568.311317793421</v>
      </c>
      <c r="H1248" s="27">
        <f>'Silver (Cleaned)'!Q1247</f>
        <v>2754</v>
      </c>
      <c r="I1248" s="11" t="str">
        <f t="shared" si="9"/>
        <v>2022-01</v>
      </c>
      <c r="J1248" s="11" t="str">
        <f t="shared" si="10"/>
        <v>1900-01</v>
      </c>
      <c r="K1248" s="11"/>
      <c r="L1248" s="11"/>
      <c r="M1248" s="36"/>
    </row>
    <row r="1249" spans="7:13" ht="15.75" customHeight="1" x14ac:dyDescent="0.2">
      <c r="G1249" s="34">
        <f>'Silver (Cleaned)'!G1248</f>
        <v>44567.751346428427</v>
      </c>
      <c r="H1249" s="27">
        <f>'Silver (Cleaned)'!Q1248</f>
        <v>2832</v>
      </c>
      <c r="I1249" s="11" t="str">
        <f t="shared" si="9"/>
        <v>2022-01</v>
      </c>
      <c r="J1249" s="11" t="str">
        <f t="shared" si="10"/>
        <v>1900-01</v>
      </c>
      <c r="K1249" s="11"/>
      <c r="L1249" s="11"/>
      <c r="M1249" s="36"/>
    </row>
    <row r="1250" spans="7:13" ht="15.75" customHeight="1" x14ac:dyDescent="0.2">
      <c r="G1250" s="34">
        <f>'Silver (Cleaned)'!G1249</f>
        <v>44567.156483229795</v>
      </c>
      <c r="H1250" s="27">
        <f>'Silver (Cleaned)'!Q1249</f>
        <v>2671</v>
      </c>
      <c r="I1250" s="11" t="str">
        <f t="shared" si="9"/>
        <v>2022-01</v>
      </c>
      <c r="J1250" s="11" t="str">
        <f t="shared" si="10"/>
        <v>1900-01</v>
      </c>
      <c r="K1250" s="11"/>
      <c r="L1250" s="11"/>
      <c r="M1250" s="36"/>
    </row>
    <row r="1251" spans="7:13" ht="15.75" customHeight="1" x14ac:dyDescent="0.2">
      <c r="G1251" s="34">
        <f>'Silver (Cleaned)'!G1250</f>
        <v>44566.546298328496</v>
      </c>
      <c r="H1251" s="27">
        <f>'Silver (Cleaned)'!Q1250</f>
        <v>2504</v>
      </c>
      <c r="I1251" s="11" t="str">
        <f t="shared" si="9"/>
        <v>2022-01</v>
      </c>
      <c r="J1251" s="11" t="str">
        <f t="shared" si="10"/>
        <v>1900-01</v>
      </c>
      <c r="K1251" s="11"/>
      <c r="L1251" s="11"/>
      <c r="M1251" s="36"/>
    </row>
    <row r="1252" spans="7:13" ht="15.75" customHeight="1" x14ac:dyDescent="0.2">
      <c r="G1252" s="34">
        <f>'Silver (Cleaned)'!G1251</f>
        <v>44565.975525377908</v>
      </c>
      <c r="H1252" s="27">
        <f>'Silver (Cleaned)'!Q1251</f>
        <v>2781.5</v>
      </c>
      <c r="I1252" s="11" t="str">
        <f t="shared" si="9"/>
        <v>2022-01</v>
      </c>
      <c r="J1252" s="11" t="str">
        <f t="shared" si="10"/>
        <v>1900-01</v>
      </c>
      <c r="K1252" s="11"/>
      <c r="L1252" s="11"/>
      <c r="M1252" s="36"/>
    </row>
    <row r="1253" spans="7:13" ht="15.75" customHeight="1" x14ac:dyDescent="0.2">
      <c r="G1253" s="34">
        <f>'Silver (Cleaned)'!G1252</f>
        <v>44565.425118420899</v>
      </c>
      <c r="H1253" s="27">
        <f>'Silver (Cleaned)'!Q1252</f>
        <v>3003</v>
      </c>
      <c r="I1253" s="11" t="str">
        <f t="shared" si="9"/>
        <v>2022-01</v>
      </c>
      <c r="J1253" s="11" t="str">
        <f t="shared" si="10"/>
        <v>1900-01</v>
      </c>
      <c r="K1253" s="11"/>
      <c r="L1253" s="11"/>
      <c r="M1253" s="36"/>
    </row>
    <row r="1254" spans="7:13" ht="15.75" customHeight="1" x14ac:dyDescent="0.2">
      <c r="G1254" s="34">
        <f>'Silver (Cleaned)'!G1253</f>
        <v>44564.860030599324</v>
      </c>
      <c r="H1254" s="27">
        <f>'Silver (Cleaned)'!Q1253</f>
        <v>2983.5</v>
      </c>
      <c r="I1254" s="11" t="str">
        <f t="shared" si="9"/>
        <v>2022-01</v>
      </c>
      <c r="J1254" s="11" t="str">
        <f t="shared" si="10"/>
        <v>1900-01</v>
      </c>
      <c r="K1254" s="11"/>
      <c r="L1254" s="11"/>
      <c r="M1254" s="36"/>
    </row>
    <row r="1255" spans="7:13" ht="15.75" customHeight="1" x14ac:dyDescent="0.2">
      <c r="G1255" s="34">
        <f>'Silver (Cleaned)'!G1254</f>
        <v>44564.286581053799</v>
      </c>
      <c r="H1255" s="27">
        <f>'Silver (Cleaned)'!Q1254</f>
        <v>2807</v>
      </c>
      <c r="I1255" s="11" t="str">
        <f t="shared" si="9"/>
        <v>2022-01</v>
      </c>
      <c r="J1255" s="11" t="str">
        <f t="shared" si="10"/>
        <v>1900-01</v>
      </c>
      <c r="K1255" s="11"/>
      <c r="L1255" s="11"/>
      <c r="M1255" s="36"/>
    </row>
    <row r="1256" spans="7:13" ht="15.75" customHeight="1" x14ac:dyDescent="0.2">
      <c r="G1256" s="34">
        <f>'Silver (Cleaned)'!G1255</f>
        <v>44561.948588432984</v>
      </c>
      <c r="H1256" s="27">
        <f>'Silver (Cleaned)'!Q1255</f>
        <v>2650</v>
      </c>
      <c r="I1256" s="11" t="str">
        <f t="shared" si="9"/>
        <v>2021-12</v>
      </c>
      <c r="J1256" s="11" t="str">
        <f t="shared" si="10"/>
        <v>1900-01</v>
      </c>
      <c r="K1256" s="11"/>
      <c r="L1256" s="11"/>
      <c r="M1256" s="36"/>
    </row>
    <row r="1257" spans="7:13" ht="15.75" customHeight="1" x14ac:dyDescent="0.2">
      <c r="G1257" s="34">
        <f>'Silver (Cleaned)'!G1256</f>
        <v>44561.356466563069</v>
      </c>
      <c r="H1257" s="27">
        <f>'Silver (Cleaned)'!Q1256</f>
        <v>2764</v>
      </c>
      <c r="I1257" s="11" t="str">
        <f t="shared" si="9"/>
        <v>2021-12</v>
      </c>
      <c r="J1257" s="11" t="str">
        <f t="shared" si="10"/>
        <v>1900-01</v>
      </c>
      <c r="K1257" s="11"/>
      <c r="L1257" s="11"/>
      <c r="M1257" s="36"/>
    </row>
    <row r="1258" spans="7:13" ht="15.75" customHeight="1" x14ac:dyDescent="0.2">
      <c r="G1258" s="34">
        <f>'Silver (Cleaned)'!G1257</f>
        <v>44560.781324707263</v>
      </c>
      <c r="H1258" s="27">
        <f>'Silver (Cleaned)'!Q1257</f>
        <v>2752.5</v>
      </c>
      <c r="I1258" s="11" t="str">
        <f t="shared" si="9"/>
        <v>2021-12</v>
      </c>
      <c r="J1258" s="11" t="str">
        <f t="shared" si="10"/>
        <v>1900-01</v>
      </c>
      <c r="K1258" s="11"/>
      <c r="L1258" s="11"/>
      <c r="M1258" s="36"/>
    </row>
    <row r="1259" spans="7:13" ht="15.75" customHeight="1" x14ac:dyDescent="0.2">
      <c r="G1259" s="34">
        <f>'Silver (Cleaned)'!G1258</f>
        <v>44560.222546055098</v>
      </c>
      <c r="H1259" s="27">
        <f>'Silver (Cleaned)'!Q1258</f>
        <v>2587</v>
      </c>
      <c r="I1259" s="11" t="str">
        <f t="shared" si="9"/>
        <v>2021-12</v>
      </c>
      <c r="J1259" s="11" t="str">
        <f t="shared" si="10"/>
        <v>1900-01</v>
      </c>
      <c r="K1259" s="11"/>
      <c r="L1259" s="11"/>
      <c r="M1259" s="36"/>
    </row>
    <row r="1260" spans="7:13" ht="15.75" customHeight="1" x14ac:dyDescent="0.2">
      <c r="G1260" s="34">
        <f>'Silver (Cleaned)'!G1259</f>
        <v>44559.634034160692</v>
      </c>
      <c r="H1260" s="27">
        <f>'Silver (Cleaned)'!Q1259</f>
        <v>2636</v>
      </c>
      <c r="I1260" s="11" t="str">
        <f t="shared" si="9"/>
        <v>2021-12</v>
      </c>
      <c r="J1260" s="11" t="str">
        <f t="shared" si="10"/>
        <v>1900-01</v>
      </c>
      <c r="K1260" s="11"/>
      <c r="L1260" s="11"/>
      <c r="M1260" s="36"/>
    </row>
    <row r="1261" spans="7:13" ht="15.75" customHeight="1" x14ac:dyDescent="0.2">
      <c r="G1261" s="34">
        <f>'Silver (Cleaned)'!G1260</f>
        <v>44559.082617606146</v>
      </c>
      <c r="H1261" s="27">
        <f>'Silver (Cleaned)'!Q1260</f>
        <v>2759</v>
      </c>
      <c r="I1261" s="11" t="str">
        <f t="shared" si="9"/>
        <v>2021-12</v>
      </c>
      <c r="J1261" s="11" t="str">
        <f t="shared" si="10"/>
        <v>1900-01</v>
      </c>
      <c r="K1261" s="11"/>
      <c r="L1261" s="11"/>
      <c r="M1261" s="36"/>
    </row>
    <row r="1262" spans="7:13" ht="15.75" customHeight="1" x14ac:dyDescent="0.2">
      <c r="G1262" s="34">
        <f>'Silver (Cleaned)'!G1261</f>
        <v>44558.512341255562</v>
      </c>
      <c r="H1262" s="27">
        <f>'Silver (Cleaned)'!Q1261</f>
        <v>2803</v>
      </c>
      <c r="I1262" s="11" t="str">
        <f t="shared" si="9"/>
        <v>2021-12</v>
      </c>
      <c r="J1262" s="11" t="str">
        <f t="shared" si="10"/>
        <v>1900-01</v>
      </c>
      <c r="K1262" s="11"/>
      <c r="L1262" s="11"/>
      <c r="M1262" s="36"/>
    </row>
    <row r="1263" spans="7:13" ht="15.75" customHeight="1" x14ac:dyDescent="0.2">
      <c r="G1263" s="34">
        <f>'Silver (Cleaned)'!G1262</f>
        <v>44557.970618268708</v>
      </c>
      <c r="H1263" s="27">
        <f>'Silver (Cleaned)'!Q1262</f>
        <v>2741.5</v>
      </c>
      <c r="I1263" s="11" t="str">
        <f t="shared" si="9"/>
        <v>2021-12</v>
      </c>
      <c r="J1263" s="11" t="str">
        <f t="shared" si="10"/>
        <v>1900-01</v>
      </c>
      <c r="K1263" s="11"/>
      <c r="L1263" s="11"/>
      <c r="M1263" s="36"/>
    </row>
    <row r="1264" spans="7:13" ht="15.75" customHeight="1" x14ac:dyDescent="0.2">
      <c r="G1264" s="34">
        <f>'Silver (Cleaned)'!G1263</f>
        <v>44557.426258533087</v>
      </c>
      <c r="H1264" s="27">
        <f>'Silver (Cleaned)'!Q1263</f>
        <v>2704</v>
      </c>
      <c r="I1264" s="11" t="str">
        <f t="shared" si="9"/>
        <v>2021-12</v>
      </c>
      <c r="J1264" s="11" t="str">
        <f t="shared" si="10"/>
        <v>1900-01</v>
      </c>
      <c r="K1264" s="11"/>
      <c r="L1264" s="11"/>
      <c r="M1264" s="36"/>
    </row>
    <row r="1265" spans="7:13" ht="15.75" customHeight="1" x14ac:dyDescent="0.2">
      <c r="G1265" s="34">
        <f>'Silver (Cleaned)'!G1264</f>
        <v>44554.543483939182</v>
      </c>
      <c r="H1265" s="27">
        <f>'Silver (Cleaned)'!Q1264</f>
        <v>2513</v>
      </c>
      <c r="I1265" s="11" t="str">
        <f t="shared" si="9"/>
        <v>2021-12</v>
      </c>
      <c r="J1265" s="11" t="str">
        <f t="shared" si="10"/>
        <v>1900-01</v>
      </c>
      <c r="K1265" s="11"/>
      <c r="L1265" s="11"/>
      <c r="M1265" s="36"/>
    </row>
    <row r="1266" spans="7:13" ht="15.75" customHeight="1" x14ac:dyDescent="0.2">
      <c r="G1266" s="34">
        <f>'Silver (Cleaned)'!G1265</f>
        <v>44553.985734206573</v>
      </c>
      <c r="H1266" s="27">
        <f>'Silver (Cleaned)'!Q1265</f>
        <v>2787.5</v>
      </c>
      <c r="I1266" s="11" t="str">
        <f t="shared" si="9"/>
        <v>2021-12</v>
      </c>
      <c r="J1266" s="11" t="str">
        <f t="shared" si="10"/>
        <v>1900-01</v>
      </c>
      <c r="K1266" s="11"/>
      <c r="L1266" s="11"/>
      <c r="M1266" s="36"/>
    </row>
    <row r="1267" spans="7:13" ht="15.75" customHeight="1" x14ac:dyDescent="0.2">
      <c r="G1267" s="34">
        <f>'Silver (Cleaned)'!G1266</f>
        <v>44553.402414441633</v>
      </c>
      <c r="H1267" s="27">
        <f>'Silver (Cleaned)'!Q1266</f>
        <v>2800</v>
      </c>
      <c r="I1267" s="11" t="str">
        <f t="shared" si="9"/>
        <v>2021-12</v>
      </c>
      <c r="J1267" s="11" t="str">
        <f t="shared" si="10"/>
        <v>1900-01</v>
      </c>
      <c r="K1267" s="11"/>
      <c r="L1267" s="11"/>
      <c r="M1267" s="36"/>
    </row>
    <row r="1268" spans="7:13" ht="15.75" customHeight="1" x14ac:dyDescent="0.2">
      <c r="G1268" s="34">
        <f>'Silver (Cleaned)'!G1267</f>
        <v>44552.808070190491</v>
      </c>
      <c r="H1268" s="27">
        <f>'Silver (Cleaned)'!Q1267</f>
        <v>2677</v>
      </c>
      <c r="I1268" s="11" t="str">
        <f t="shared" si="9"/>
        <v>2021-12</v>
      </c>
      <c r="J1268" s="11" t="str">
        <f t="shared" si="10"/>
        <v>1900-01</v>
      </c>
      <c r="K1268" s="11"/>
      <c r="L1268" s="11"/>
      <c r="M1268" s="36"/>
    </row>
    <row r="1269" spans="7:13" ht="15.75" customHeight="1" x14ac:dyDescent="0.2">
      <c r="G1269" s="34">
        <f>'Silver (Cleaned)'!G1268</f>
        <v>44552.213924431839</v>
      </c>
      <c r="H1269" s="27">
        <f>'Silver (Cleaned)'!Q1268</f>
        <v>2604</v>
      </c>
      <c r="I1269" s="11" t="str">
        <f t="shared" si="9"/>
        <v>2021-12</v>
      </c>
      <c r="J1269" s="11" t="str">
        <f t="shared" si="10"/>
        <v>1900-01</v>
      </c>
      <c r="K1269" s="11"/>
      <c r="L1269" s="11"/>
      <c r="M1269" s="36"/>
    </row>
    <row r="1270" spans="7:13" ht="15.75" customHeight="1" x14ac:dyDescent="0.2">
      <c r="G1270" s="34">
        <f>'Silver (Cleaned)'!G1269</f>
        <v>44551.64205348547</v>
      </c>
      <c r="H1270" s="27">
        <f>'Silver (Cleaned)'!Q1269</f>
        <v>2430</v>
      </c>
      <c r="I1270" s="11" t="str">
        <f t="shared" si="9"/>
        <v>2021-12</v>
      </c>
      <c r="J1270" s="11" t="str">
        <f t="shared" si="10"/>
        <v>1900-01</v>
      </c>
      <c r="K1270" s="11"/>
      <c r="L1270" s="11"/>
      <c r="M1270" s="36"/>
    </row>
    <row r="1271" spans="7:13" ht="15.75" customHeight="1" x14ac:dyDescent="0.2">
      <c r="G1271" s="34">
        <f>'Silver (Cleaned)'!G1270</f>
        <v>44551.037137897503</v>
      </c>
      <c r="H1271" s="27">
        <f>'Silver (Cleaned)'!Q1270</f>
        <v>2627</v>
      </c>
      <c r="I1271" s="11" t="str">
        <f t="shared" si="9"/>
        <v>2021-12</v>
      </c>
      <c r="J1271" s="11" t="str">
        <f t="shared" si="10"/>
        <v>1900-01</v>
      </c>
      <c r="K1271" s="11"/>
      <c r="L1271" s="11"/>
      <c r="M1271" s="36"/>
    </row>
    <row r="1272" spans="7:13" ht="15.75" customHeight="1" x14ac:dyDescent="0.2">
      <c r="G1272" s="34">
        <f>'Silver (Cleaned)'!G1271</f>
        <v>44550.471346902763</v>
      </c>
      <c r="H1272" s="27">
        <f>'Silver (Cleaned)'!Q1271</f>
        <v>2750</v>
      </c>
      <c r="I1272" s="11" t="str">
        <f t="shared" si="9"/>
        <v>2021-12</v>
      </c>
      <c r="J1272" s="11" t="str">
        <f t="shared" si="10"/>
        <v>1900-01</v>
      </c>
      <c r="K1272" s="11"/>
      <c r="L1272" s="11"/>
      <c r="M1272" s="36"/>
    </row>
    <row r="1273" spans="7:13" ht="15.75" customHeight="1" x14ac:dyDescent="0.2">
      <c r="G1273" s="34">
        <f>'Silver (Cleaned)'!G1272</f>
        <v>44547.508249131759</v>
      </c>
      <c r="H1273" s="27">
        <f>'Silver (Cleaned)'!Q1272</f>
        <v>2639</v>
      </c>
      <c r="I1273" s="11" t="str">
        <f t="shared" si="9"/>
        <v>2021-12</v>
      </c>
      <c r="J1273" s="11" t="str">
        <f t="shared" si="10"/>
        <v>1900-01</v>
      </c>
      <c r="K1273" s="11"/>
      <c r="L1273" s="11"/>
      <c r="M1273" s="36"/>
    </row>
    <row r="1274" spans="7:13" ht="15.75" customHeight="1" x14ac:dyDescent="0.2">
      <c r="G1274" s="34">
        <f>'Silver (Cleaned)'!G1273</f>
        <v>44546.961209359877</v>
      </c>
      <c r="H1274" s="27">
        <f>'Silver (Cleaned)'!Q1273</f>
        <v>2447</v>
      </c>
      <c r="I1274" s="11" t="str">
        <f t="shared" si="9"/>
        <v>2021-12</v>
      </c>
      <c r="J1274" s="11" t="str">
        <f t="shared" si="10"/>
        <v>1900-01</v>
      </c>
      <c r="K1274" s="11"/>
      <c r="L1274" s="11"/>
      <c r="M1274" s="36"/>
    </row>
    <row r="1275" spans="7:13" ht="15.75" customHeight="1" x14ac:dyDescent="0.2">
      <c r="G1275" s="34">
        <f>'Silver (Cleaned)'!G1274</f>
        <v>44546.413057444683</v>
      </c>
      <c r="H1275" s="27">
        <f>'Silver (Cleaned)'!Q1274</f>
        <v>2640.5</v>
      </c>
      <c r="I1275" s="11" t="str">
        <f t="shared" si="9"/>
        <v>2021-12</v>
      </c>
      <c r="J1275" s="11" t="str">
        <f t="shared" si="10"/>
        <v>1900-01</v>
      </c>
      <c r="K1275" s="11"/>
      <c r="L1275" s="11"/>
      <c r="M1275" s="36"/>
    </row>
    <row r="1276" spans="7:13" ht="15.75" customHeight="1" x14ac:dyDescent="0.2">
      <c r="G1276" s="34">
        <f>'Silver (Cleaned)'!G1275</f>
        <v>44545.826197665614</v>
      </c>
      <c r="H1276" s="27">
        <f>'Silver (Cleaned)'!Q1275</f>
        <v>2866</v>
      </c>
      <c r="I1276" s="11" t="str">
        <f t="shared" si="9"/>
        <v>2021-12</v>
      </c>
      <c r="J1276" s="11" t="str">
        <f t="shared" si="10"/>
        <v>1900-01</v>
      </c>
      <c r="K1276" s="11"/>
      <c r="L1276" s="11"/>
      <c r="M1276" s="36"/>
    </row>
    <row r="1277" spans="7:13" ht="15.75" customHeight="1" x14ac:dyDescent="0.2">
      <c r="G1277" s="34">
        <f>'Silver (Cleaned)'!G1276</f>
        <v>44545.257446356722</v>
      </c>
      <c r="H1277" s="27">
        <f>'Silver (Cleaned)'!Q1276</f>
        <v>2798.5</v>
      </c>
      <c r="I1277" s="11" t="str">
        <f t="shared" si="9"/>
        <v>2021-12</v>
      </c>
      <c r="J1277" s="11" t="str">
        <f t="shared" si="10"/>
        <v>1900-01</v>
      </c>
      <c r="K1277" s="11"/>
      <c r="L1277" s="11"/>
      <c r="M1277" s="36"/>
    </row>
    <row r="1278" spans="7:13" ht="15.75" customHeight="1" x14ac:dyDescent="0.2">
      <c r="G1278" s="34">
        <f>'Silver (Cleaned)'!G1277</f>
        <v>44544.666809094961</v>
      </c>
      <c r="H1278" s="27">
        <f>'Silver (Cleaned)'!Q1277</f>
        <v>2763</v>
      </c>
      <c r="I1278" s="11" t="str">
        <f t="shared" si="9"/>
        <v>2021-12</v>
      </c>
      <c r="J1278" s="11" t="str">
        <f t="shared" si="10"/>
        <v>1900-01</v>
      </c>
      <c r="K1278" s="11"/>
      <c r="L1278" s="11"/>
      <c r="M1278" s="36"/>
    </row>
    <row r="1279" spans="7:13" ht="15.75" customHeight="1" x14ac:dyDescent="0.2">
      <c r="G1279" s="34">
        <f>'Silver (Cleaned)'!G1278</f>
        <v>44544.080294237872</v>
      </c>
      <c r="H1279" s="27">
        <f>'Silver (Cleaned)'!Q1278</f>
        <v>2630.5</v>
      </c>
      <c r="I1279" s="11" t="str">
        <f t="shared" si="9"/>
        <v>2021-12</v>
      </c>
      <c r="J1279" s="11" t="str">
        <f t="shared" si="10"/>
        <v>1900-01</v>
      </c>
      <c r="K1279" s="11"/>
      <c r="L1279" s="11"/>
      <c r="M1279" s="36"/>
    </row>
    <row r="1280" spans="7:13" ht="15.75" customHeight="1" x14ac:dyDescent="0.2">
      <c r="G1280" s="34">
        <f>'Silver (Cleaned)'!G1279</f>
        <v>44543.489598618391</v>
      </c>
      <c r="H1280" s="27">
        <f>'Silver (Cleaned)'!Q1279</f>
        <v>2498</v>
      </c>
      <c r="I1280" s="11" t="str">
        <f t="shared" si="9"/>
        <v>2021-12</v>
      </c>
      <c r="J1280" s="11" t="str">
        <f t="shared" si="10"/>
        <v>1900-01</v>
      </c>
      <c r="K1280" s="11"/>
      <c r="L1280" s="11"/>
      <c r="M1280" s="36"/>
    </row>
    <row r="1281" spans="7:13" ht="15.75" customHeight="1" x14ac:dyDescent="0.2">
      <c r="G1281" s="34">
        <f>'Silver (Cleaned)'!G1280</f>
        <v>44540.544615449624</v>
      </c>
      <c r="H1281" s="27">
        <f>'Silver (Cleaned)'!Q1280</f>
        <v>2668</v>
      </c>
      <c r="I1281" s="11" t="str">
        <f t="shared" ref="I1281:I1535" si="11">TEXT(G1281, "YYYY-MM")</f>
        <v>2021-12</v>
      </c>
      <c r="J1281" s="11" t="str">
        <f t="shared" ref="J1281:J1535" si="12">TEXT(M1281, "YYYY-MM")</f>
        <v>1900-01</v>
      </c>
      <c r="K1281" s="11"/>
      <c r="L1281" s="11"/>
      <c r="M1281" s="36"/>
    </row>
    <row r="1282" spans="7:13" ht="15.75" customHeight="1" x14ac:dyDescent="0.2">
      <c r="G1282" s="34">
        <f>'Silver (Cleaned)'!G1281</f>
        <v>44540.01421965834</v>
      </c>
      <c r="H1282" s="27">
        <f>'Silver (Cleaned)'!Q1281</f>
        <v>2715</v>
      </c>
      <c r="I1282" s="11" t="str">
        <f t="shared" si="11"/>
        <v>2021-12</v>
      </c>
      <c r="J1282" s="11" t="str">
        <f t="shared" si="12"/>
        <v>1900-01</v>
      </c>
      <c r="K1282" s="11"/>
      <c r="L1282" s="11"/>
      <c r="M1282" s="36"/>
    </row>
    <row r="1283" spans="7:13" ht="15.75" customHeight="1" x14ac:dyDescent="0.2">
      <c r="G1283" s="34">
        <f>'Silver (Cleaned)'!G1282</f>
        <v>44539.464501909279</v>
      </c>
      <c r="H1283" s="27">
        <f>'Silver (Cleaned)'!Q1282</f>
        <v>2762</v>
      </c>
      <c r="I1283" s="11" t="str">
        <f t="shared" si="11"/>
        <v>2021-12</v>
      </c>
      <c r="J1283" s="11" t="str">
        <f t="shared" si="12"/>
        <v>1900-01</v>
      </c>
      <c r="K1283" s="11"/>
      <c r="L1283" s="11"/>
      <c r="M1283" s="36"/>
    </row>
    <row r="1284" spans="7:13" ht="15.75" customHeight="1" x14ac:dyDescent="0.2">
      <c r="G1284" s="34">
        <f>'Silver (Cleaned)'!G1283</f>
        <v>44538.883503325706</v>
      </c>
      <c r="H1284" s="27">
        <f>'Silver (Cleaned)'!Q1283</f>
        <v>2735</v>
      </c>
      <c r="I1284" s="11" t="str">
        <f t="shared" si="11"/>
        <v>2021-12</v>
      </c>
      <c r="J1284" s="11" t="str">
        <f t="shared" si="12"/>
        <v>1900-01</v>
      </c>
      <c r="K1284" s="11"/>
      <c r="L1284" s="11"/>
      <c r="M1284" s="36"/>
    </row>
    <row r="1285" spans="7:13" ht="15.75" customHeight="1" x14ac:dyDescent="0.2">
      <c r="G1285" s="34">
        <f>'Silver (Cleaned)'!G1284</f>
        <v>44538.328991389004</v>
      </c>
      <c r="H1285" s="27">
        <f>'Silver (Cleaned)'!Q1284</f>
        <v>2673</v>
      </c>
      <c r="I1285" s="11" t="str">
        <f t="shared" si="11"/>
        <v>2021-12</v>
      </c>
      <c r="J1285" s="11" t="str">
        <f t="shared" si="12"/>
        <v>1900-01</v>
      </c>
      <c r="K1285" s="11"/>
      <c r="L1285" s="11"/>
      <c r="M1285" s="36"/>
    </row>
    <row r="1286" spans="7:13" ht="15.75" customHeight="1" x14ac:dyDescent="0.2">
      <c r="G1286" s="34">
        <f>'Silver (Cleaned)'!G1285</f>
        <v>44537.771908939714</v>
      </c>
      <c r="H1286" s="27">
        <f>'Silver (Cleaned)'!Q1285</f>
        <v>2402</v>
      </c>
      <c r="I1286" s="11" t="str">
        <f t="shared" si="11"/>
        <v>2021-12</v>
      </c>
      <c r="J1286" s="11" t="str">
        <f t="shared" si="12"/>
        <v>1900-01</v>
      </c>
      <c r="K1286" s="11"/>
      <c r="L1286" s="11"/>
      <c r="M1286" s="36"/>
    </row>
    <row r="1287" spans="7:13" ht="15.75" customHeight="1" x14ac:dyDescent="0.2">
      <c r="G1287" s="34">
        <f>'Silver (Cleaned)'!G1286</f>
        <v>44537.201166620696</v>
      </c>
      <c r="H1287" s="27">
        <f>'Silver (Cleaned)'!Q1286</f>
        <v>2500.5</v>
      </c>
      <c r="I1287" s="11" t="str">
        <f t="shared" si="11"/>
        <v>2021-12</v>
      </c>
      <c r="J1287" s="11" t="str">
        <f t="shared" si="12"/>
        <v>1900-01</v>
      </c>
      <c r="K1287" s="11"/>
      <c r="L1287" s="11"/>
      <c r="M1287" s="36"/>
    </row>
    <row r="1288" spans="7:13" ht="15.75" customHeight="1" x14ac:dyDescent="0.2">
      <c r="G1288" s="34">
        <f>'Silver (Cleaned)'!G1287</f>
        <v>44536.587897723643</v>
      </c>
      <c r="H1288" s="27">
        <f>'Silver (Cleaned)'!Q1287</f>
        <v>2599</v>
      </c>
      <c r="I1288" s="11" t="str">
        <f t="shared" si="11"/>
        <v>2021-12</v>
      </c>
      <c r="J1288" s="11" t="str">
        <f t="shared" si="12"/>
        <v>1900-01</v>
      </c>
      <c r="K1288" s="11"/>
      <c r="L1288" s="11"/>
      <c r="M1288" s="36"/>
    </row>
    <row r="1289" spans="7:13" ht="15.75" customHeight="1" x14ac:dyDescent="0.2">
      <c r="G1289" s="34">
        <f>'Silver (Cleaned)'!G1288</f>
        <v>44536.05556960492</v>
      </c>
      <c r="H1289" s="27">
        <f>'Silver (Cleaned)'!Q1288</f>
        <v>2696</v>
      </c>
      <c r="I1289" s="11" t="str">
        <f t="shared" si="11"/>
        <v>2021-12</v>
      </c>
      <c r="J1289" s="11" t="str">
        <f t="shared" si="12"/>
        <v>1900-01</v>
      </c>
      <c r="K1289" s="11"/>
      <c r="L1289" s="11"/>
      <c r="M1289" s="36"/>
    </row>
    <row r="1290" spans="7:13" ht="15.75" customHeight="1" x14ac:dyDescent="0.2">
      <c r="G1290" s="34">
        <f>'Silver (Cleaned)'!G1289</f>
        <v>44533.798326213873</v>
      </c>
      <c r="H1290" s="27">
        <f>'Silver (Cleaned)'!Q1289</f>
        <v>2361</v>
      </c>
      <c r="I1290" s="11" t="str">
        <f t="shared" si="11"/>
        <v>2021-12</v>
      </c>
      <c r="J1290" s="11" t="str">
        <f t="shared" si="12"/>
        <v>1900-01</v>
      </c>
      <c r="K1290" s="11"/>
      <c r="L1290" s="11"/>
      <c r="M1290" s="36"/>
    </row>
    <row r="1291" spans="7:13" ht="15.75" customHeight="1" x14ac:dyDescent="0.2">
      <c r="G1291" s="34">
        <f>'Silver (Cleaned)'!G1290</f>
        <v>44533.212680131561</v>
      </c>
      <c r="H1291" s="27">
        <f>'Silver (Cleaned)'!Q1290</f>
        <v>2252</v>
      </c>
      <c r="I1291" s="11" t="str">
        <f t="shared" si="11"/>
        <v>2021-12</v>
      </c>
      <c r="J1291" s="11" t="str">
        <f t="shared" si="12"/>
        <v>1900-01</v>
      </c>
      <c r="K1291" s="11"/>
      <c r="L1291" s="11"/>
      <c r="M1291" s="36"/>
    </row>
    <row r="1292" spans="7:13" ht="15.75" customHeight="1" x14ac:dyDescent="0.2">
      <c r="G1292" s="34">
        <f>'Silver (Cleaned)'!G1291</f>
        <v>44532.600217403073</v>
      </c>
      <c r="H1292" s="27">
        <f>'Silver (Cleaned)'!Q1291</f>
        <v>2220</v>
      </c>
      <c r="I1292" s="11" t="str">
        <f t="shared" si="11"/>
        <v>2021-12</v>
      </c>
      <c r="J1292" s="11" t="str">
        <f t="shared" si="12"/>
        <v>1900-01</v>
      </c>
      <c r="K1292" s="11"/>
      <c r="L1292" s="11"/>
      <c r="M1292" s="36"/>
    </row>
    <row r="1293" spans="7:13" ht="15.75" customHeight="1" x14ac:dyDescent="0.2">
      <c r="G1293" s="34">
        <f>'Silver (Cleaned)'!G1292</f>
        <v>44532.060602389334</v>
      </c>
      <c r="H1293" s="27">
        <f>'Silver (Cleaned)'!Q1292</f>
        <v>2510</v>
      </c>
      <c r="I1293" s="11" t="str">
        <f t="shared" si="11"/>
        <v>2021-12</v>
      </c>
      <c r="J1293" s="11" t="str">
        <f t="shared" si="12"/>
        <v>1900-01</v>
      </c>
      <c r="K1293" s="11"/>
      <c r="L1293" s="11"/>
      <c r="M1293" s="36"/>
    </row>
    <row r="1294" spans="7:13" ht="15.75" customHeight="1" x14ac:dyDescent="0.2">
      <c r="G1294" s="34">
        <f>'Silver (Cleaned)'!G1293</f>
        <v>44531.448018562194</v>
      </c>
      <c r="H1294" s="27">
        <f>'Silver (Cleaned)'!Q1293</f>
        <v>2561</v>
      </c>
      <c r="I1294" s="11" t="str">
        <f t="shared" si="11"/>
        <v>2021-12</v>
      </c>
      <c r="J1294" s="11" t="str">
        <f t="shared" si="12"/>
        <v>1900-01</v>
      </c>
      <c r="K1294" s="11"/>
      <c r="L1294" s="11"/>
      <c r="M1294" s="36"/>
    </row>
    <row r="1295" spans="7:13" ht="15.75" customHeight="1" x14ac:dyDescent="0.2">
      <c r="G1295" s="34">
        <f>'Silver (Cleaned)'!G1294</f>
        <v>44530.836560032367</v>
      </c>
      <c r="H1295" s="27">
        <f>'Silver (Cleaned)'!Q1294</f>
        <v>2596</v>
      </c>
      <c r="I1295" s="11" t="str">
        <f t="shared" si="11"/>
        <v>2021-11</v>
      </c>
      <c r="J1295" s="11" t="str">
        <f t="shared" si="12"/>
        <v>1900-01</v>
      </c>
      <c r="K1295" s="11"/>
      <c r="L1295" s="11"/>
      <c r="M1295" s="36"/>
    </row>
    <row r="1296" spans="7:13" ht="15.75" customHeight="1" x14ac:dyDescent="0.2">
      <c r="G1296" s="34">
        <f>'Silver (Cleaned)'!G1295</f>
        <v>44530.301120301461</v>
      </c>
      <c r="H1296" s="27">
        <f>'Silver (Cleaned)'!Q1295</f>
        <v>2193</v>
      </c>
      <c r="I1296" s="11" t="str">
        <f t="shared" si="11"/>
        <v>2021-11</v>
      </c>
      <c r="J1296" s="11" t="str">
        <f t="shared" si="12"/>
        <v>1900-01</v>
      </c>
      <c r="K1296" s="11"/>
      <c r="L1296" s="11"/>
      <c r="M1296" s="36"/>
    </row>
    <row r="1297" spans="7:13" ht="15.75" customHeight="1" x14ac:dyDescent="0.2">
      <c r="G1297" s="34">
        <f>'Silver (Cleaned)'!G1296</f>
        <v>44529.722939966392</v>
      </c>
      <c r="H1297" s="27">
        <f>'Silver (Cleaned)'!Q1296</f>
        <v>2586</v>
      </c>
      <c r="I1297" s="11" t="str">
        <f t="shared" si="11"/>
        <v>2021-11</v>
      </c>
      <c r="J1297" s="11" t="str">
        <f t="shared" si="12"/>
        <v>1900-01</v>
      </c>
      <c r="K1297" s="11"/>
      <c r="L1297" s="11"/>
      <c r="M1297" s="36"/>
    </row>
    <row r="1298" spans="7:13" ht="15.75" customHeight="1" x14ac:dyDescent="0.2">
      <c r="G1298" s="34">
        <f>'Silver (Cleaned)'!G1297</f>
        <v>44529.145850847155</v>
      </c>
      <c r="H1298" s="27">
        <f>'Silver (Cleaned)'!Q1297</f>
        <v>2444</v>
      </c>
      <c r="I1298" s="11" t="str">
        <f t="shared" si="11"/>
        <v>2021-11</v>
      </c>
      <c r="J1298" s="11" t="str">
        <f t="shared" si="12"/>
        <v>1900-01</v>
      </c>
      <c r="K1298" s="11"/>
      <c r="L1298" s="11"/>
      <c r="M1298" s="36"/>
    </row>
    <row r="1299" spans="7:13" ht="15.75" customHeight="1" x14ac:dyDescent="0.2">
      <c r="G1299" s="34">
        <f>'Silver (Cleaned)'!G1298</f>
        <v>44526.864832623651</v>
      </c>
      <c r="H1299" s="27">
        <f>'Silver (Cleaned)'!Q1298</f>
        <v>2503</v>
      </c>
      <c r="I1299" s="11" t="str">
        <f t="shared" si="11"/>
        <v>2021-11</v>
      </c>
      <c r="J1299" s="11" t="str">
        <f t="shared" si="12"/>
        <v>1900-01</v>
      </c>
      <c r="K1299" s="11"/>
      <c r="L1299" s="11"/>
      <c r="M1299" s="36"/>
    </row>
    <row r="1300" spans="7:13" ht="15.75" customHeight="1" x14ac:dyDescent="0.2">
      <c r="G1300" s="34">
        <f>'Silver (Cleaned)'!G1299</f>
        <v>44526.320416314426</v>
      </c>
      <c r="H1300" s="27">
        <f>'Silver (Cleaned)'!Q1299</f>
        <v>2176</v>
      </c>
      <c r="I1300" s="11" t="str">
        <f t="shared" si="11"/>
        <v>2021-11</v>
      </c>
      <c r="J1300" s="11" t="str">
        <f t="shared" si="12"/>
        <v>1900-01</v>
      </c>
      <c r="K1300" s="11"/>
      <c r="L1300" s="11"/>
      <c r="M1300" s="36"/>
    </row>
    <row r="1301" spans="7:13" ht="15.75" customHeight="1" x14ac:dyDescent="0.2">
      <c r="G1301" s="34">
        <f>'Silver (Cleaned)'!G1300</f>
        <v>44525.76592977815</v>
      </c>
      <c r="H1301" s="27">
        <f>'Silver (Cleaned)'!Q1300</f>
        <v>2229</v>
      </c>
      <c r="I1301" s="11" t="str">
        <f t="shared" si="11"/>
        <v>2021-11</v>
      </c>
      <c r="J1301" s="11" t="str">
        <f t="shared" si="12"/>
        <v>1900-01</v>
      </c>
      <c r="K1301" s="11"/>
      <c r="L1301" s="11"/>
      <c r="M1301" s="36"/>
    </row>
    <row r="1302" spans="7:13" ht="15.75" customHeight="1" x14ac:dyDescent="0.2">
      <c r="G1302" s="34">
        <f>'Silver (Cleaned)'!G1301</f>
        <v>44525.230845430626</v>
      </c>
      <c r="H1302" s="27">
        <f>'Silver (Cleaned)'!Q1301</f>
        <v>2279</v>
      </c>
      <c r="I1302" s="11" t="str">
        <f t="shared" si="11"/>
        <v>2021-11</v>
      </c>
      <c r="J1302" s="11" t="str">
        <f t="shared" si="12"/>
        <v>1900-01</v>
      </c>
      <c r="K1302" s="11"/>
      <c r="L1302" s="11"/>
      <c r="M1302" s="36"/>
    </row>
    <row r="1303" spans="7:13" ht="15.75" customHeight="1" x14ac:dyDescent="0.2">
      <c r="G1303" s="34">
        <f>'Silver (Cleaned)'!G1302</f>
        <v>44524.680452328234</v>
      </c>
      <c r="H1303" s="27">
        <f>'Silver (Cleaned)'!Q1302</f>
        <v>2555</v>
      </c>
      <c r="I1303" s="11" t="str">
        <f t="shared" si="11"/>
        <v>2021-11</v>
      </c>
      <c r="J1303" s="11" t="str">
        <f t="shared" si="12"/>
        <v>1900-01</v>
      </c>
      <c r="K1303" s="11"/>
      <c r="L1303" s="11"/>
      <c r="M1303" s="36"/>
    </row>
    <row r="1304" spans="7:13" ht="15.75" customHeight="1" x14ac:dyDescent="0.2">
      <c r="G1304" s="34">
        <f>'Silver (Cleaned)'!G1303</f>
        <v>44524.076980743339</v>
      </c>
      <c r="H1304" s="27">
        <f>'Silver (Cleaned)'!Q1303</f>
        <v>2333</v>
      </c>
      <c r="I1304" s="11" t="str">
        <f t="shared" si="11"/>
        <v>2021-11</v>
      </c>
      <c r="J1304" s="11" t="str">
        <f t="shared" si="12"/>
        <v>1900-01</v>
      </c>
      <c r="K1304" s="11"/>
      <c r="L1304" s="11"/>
      <c r="M1304" s="36"/>
    </row>
    <row r="1305" spans="7:13" ht="15.75" customHeight="1" x14ac:dyDescent="0.2">
      <c r="G1305" s="34">
        <f>'Silver (Cleaned)'!G1304</f>
        <v>44523.463505714673</v>
      </c>
      <c r="H1305" s="27">
        <f>'Silver (Cleaned)'!Q1304</f>
        <v>2044</v>
      </c>
      <c r="I1305" s="11" t="str">
        <f t="shared" si="11"/>
        <v>2021-11</v>
      </c>
      <c r="J1305" s="11" t="str">
        <f t="shared" si="12"/>
        <v>1900-01</v>
      </c>
      <c r="K1305" s="11"/>
      <c r="L1305" s="11"/>
      <c r="M1305" s="36"/>
    </row>
    <row r="1306" spans="7:13" ht="15.75" customHeight="1" x14ac:dyDescent="0.2">
      <c r="G1306" s="34">
        <f>'Silver (Cleaned)'!G1305</f>
        <v>44522.903761598456</v>
      </c>
      <c r="H1306" s="27">
        <f>'Silver (Cleaned)'!Q1305</f>
        <v>2498</v>
      </c>
      <c r="I1306" s="11" t="str">
        <f t="shared" si="11"/>
        <v>2021-11</v>
      </c>
      <c r="J1306" s="11" t="str">
        <f t="shared" si="12"/>
        <v>1900-01</v>
      </c>
      <c r="K1306" s="11"/>
      <c r="L1306" s="11"/>
      <c r="M1306" s="36"/>
    </row>
    <row r="1307" spans="7:13" ht="15.75" customHeight="1" x14ac:dyDescent="0.2">
      <c r="G1307" s="34">
        <f>'Silver (Cleaned)'!G1306</f>
        <v>44522.327097585621</v>
      </c>
      <c r="H1307" s="27">
        <f>'Silver (Cleaned)'!Q1306</f>
        <v>2455</v>
      </c>
      <c r="I1307" s="11" t="str">
        <f t="shared" si="11"/>
        <v>2021-11</v>
      </c>
      <c r="J1307" s="11" t="str">
        <f t="shared" si="12"/>
        <v>1900-01</v>
      </c>
      <c r="K1307" s="11"/>
      <c r="L1307" s="11"/>
      <c r="M1307" s="36"/>
    </row>
    <row r="1308" spans="7:13" ht="15.75" customHeight="1" x14ac:dyDescent="0.2">
      <c r="G1308" s="34">
        <f>'Silver (Cleaned)'!G1307</f>
        <v>44519.989390484858</v>
      </c>
      <c r="H1308" s="27">
        <f>'Silver (Cleaned)'!Q1307</f>
        <v>2215.5</v>
      </c>
      <c r="I1308" s="11" t="str">
        <f t="shared" si="11"/>
        <v>2021-11</v>
      </c>
      <c r="J1308" s="11" t="str">
        <f t="shared" si="12"/>
        <v>1900-01</v>
      </c>
      <c r="K1308" s="11"/>
      <c r="L1308" s="11"/>
      <c r="M1308" s="36"/>
    </row>
    <row r="1309" spans="7:13" ht="15.75" customHeight="1" x14ac:dyDescent="0.2">
      <c r="G1309" s="34">
        <f>'Silver (Cleaned)'!G1308</f>
        <v>44519.413769567436</v>
      </c>
      <c r="H1309" s="27">
        <f>'Silver (Cleaned)'!Q1308</f>
        <v>1976</v>
      </c>
      <c r="I1309" s="11" t="str">
        <f t="shared" si="11"/>
        <v>2021-11</v>
      </c>
      <c r="J1309" s="11" t="str">
        <f t="shared" si="12"/>
        <v>1900-01</v>
      </c>
      <c r="K1309" s="11"/>
      <c r="L1309" s="11"/>
      <c r="M1309" s="36"/>
    </row>
    <row r="1310" spans="7:13" ht="15.75" customHeight="1" x14ac:dyDescent="0.2">
      <c r="G1310" s="34">
        <f>'Silver (Cleaned)'!G1309</f>
        <v>44518.823590783584</v>
      </c>
      <c r="H1310" s="27">
        <f>'Silver (Cleaned)'!Q1309</f>
        <v>2298</v>
      </c>
      <c r="I1310" s="11" t="str">
        <f t="shared" si="11"/>
        <v>2021-11</v>
      </c>
      <c r="J1310" s="11" t="str">
        <f t="shared" si="12"/>
        <v>1900-01</v>
      </c>
      <c r="K1310" s="11"/>
      <c r="L1310" s="11"/>
      <c r="M1310" s="36"/>
    </row>
    <row r="1311" spans="7:13" ht="15.75" customHeight="1" x14ac:dyDescent="0.2">
      <c r="G1311" s="34">
        <f>'Silver (Cleaned)'!G1310</f>
        <v>44518.210093180016</v>
      </c>
      <c r="H1311" s="27">
        <f>'Silver (Cleaned)'!Q1310</f>
        <v>2383</v>
      </c>
      <c r="I1311" s="11" t="str">
        <f t="shared" si="11"/>
        <v>2021-11</v>
      </c>
      <c r="J1311" s="11" t="str">
        <f t="shared" si="12"/>
        <v>1900-01</v>
      </c>
      <c r="K1311" s="11"/>
      <c r="L1311" s="11"/>
      <c r="M1311" s="36"/>
    </row>
    <row r="1312" spans="7:13" ht="15.75" customHeight="1" x14ac:dyDescent="0.2">
      <c r="G1312" s="34">
        <f>'Silver (Cleaned)'!G1311</f>
        <v>44517.653649944055</v>
      </c>
      <c r="H1312" s="27">
        <f>'Silver (Cleaned)'!Q1311</f>
        <v>1877</v>
      </c>
      <c r="I1312" s="11" t="str">
        <f t="shared" si="11"/>
        <v>2021-11</v>
      </c>
      <c r="J1312" s="11" t="str">
        <f t="shared" si="12"/>
        <v>1900-01</v>
      </c>
      <c r="K1312" s="11"/>
      <c r="L1312" s="11"/>
      <c r="M1312" s="36"/>
    </row>
    <row r="1313" spans="7:13" ht="15.75" customHeight="1" x14ac:dyDescent="0.2">
      <c r="G1313" s="34">
        <f>'Silver (Cleaned)'!G1312</f>
        <v>44517.076670477705</v>
      </c>
      <c r="H1313" s="27">
        <f>'Silver (Cleaned)'!Q1312</f>
        <v>2361</v>
      </c>
      <c r="I1313" s="11" t="str">
        <f t="shared" si="11"/>
        <v>2021-11</v>
      </c>
      <c r="J1313" s="11" t="str">
        <f t="shared" si="12"/>
        <v>1900-01</v>
      </c>
      <c r="K1313" s="11"/>
      <c r="L1313" s="11"/>
      <c r="M1313" s="36"/>
    </row>
    <row r="1314" spans="7:13" ht="15.75" customHeight="1" x14ac:dyDescent="0.2">
      <c r="G1314" s="34">
        <f>'Silver (Cleaned)'!G1313</f>
        <v>44516.519579763743</v>
      </c>
      <c r="H1314" s="27">
        <f>'Silver (Cleaned)'!Q1313</f>
        <v>2289</v>
      </c>
      <c r="I1314" s="11" t="str">
        <f t="shared" si="11"/>
        <v>2021-11</v>
      </c>
      <c r="J1314" s="11" t="str">
        <f t="shared" si="12"/>
        <v>1900-01</v>
      </c>
      <c r="K1314" s="11"/>
      <c r="L1314" s="11"/>
      <c r="M1314" s="36"/>
    </row>
    <row r="1315" spans="7:13" ht="15.75" customHeight="1" x14ac:dyDescent="0.2">
      <c r="G1315" s="34">
        <f>'Silver (Cleaned)'!G1314</f>
        <v>44515.94830385258</v>
      </c>
      <c r="H1315" s="27">
        <f>'Silver (Cleaned)'!Q1314</f>
        <v>2268</v>
      </c>
      <c r="I1315" s="11" t="str">
        <f t="shared" si="11"/>
        <v>2021-11</v>
      </c>
      <c r="J1315" s="11" t="str">
        <f t="shared" si="12"/>
        <v>1900-01</v>
      </c>
      <c r="K1315" s="11"/>
      <c r="L1315" s="11"/>
      <c r="M1315" s="36"/>
    </row>
    <row r="1316" spans="7:13" ht="15.75" customHeight="1" x14ac:dyDescent="0.2">
      <c r="G1316" s="34">
        <f>'Silver (Cleaned)'!G1315</f>
        <v>44515.41170819159</v>
      </c>
      <c r="H1316" s="27">
        <f>'Silver (Cleaned)'!Q1315</f>
        <v>2078</v>
      </c>
      <c r="I1316" s="11" t="str">
        <f t="shared" si="11"/>
        <v>2021-11</v>
      </c>
      <c r="J1316" s="11" t="str">
        <f t="shared" si="12"/>
        <v>1900-01</v>
      </c>
      <c r="K1316" s="11"/>
      <c r="L1316" s="11"/>
      <c r="M1316" s="36"/>
    </row>
    <row r="1317" spans="7:13" ht="15.75" customHeight="1" x14ac:dyDescent="0.2">
      <c r="G1317" s="34">
        <f>'Silver (Cleaned)'!G1316</f>
        <v>44512.517330051174</v>
      </c>
      <c r="H1317" s="27">
        <f>'Silver (Cleaned)'!Q1316</f>
        <v>2133</v>
      </c>
      <c r="I1317" s="11" t="str">
        <f t="shared" si="11"/>
        <v>2021-11</v>
      </c>
      <c r="J1317" s="11" t="str">
        <f t="shared" si="12"/>
        <v>1900-01</v>
      </c>
      <c r="K1317" s="11"/>
      <c r="L1317" s="11"/>
      <c r="M1317" s="36"/>
    </row>
    <row r="1318" spans="7:13" ht="15.75" customHeight="1" x14ac:dyDescent="0.2">
      <c r="G1318" s="34">
        <f>'Silver (Cleaned)'!G1317</f>
        <v>44511.95843288688</v>
      </c>
      <c r="H1318" s="27">
        <f>'Silver (Cleaned)'!Q1317</f>
        <v>1915</v>
      </c>
      <c r="I1318" s="11" t="str">
        <f t="shared" si="11"/>
        <v>2021-11</v>
      </c>
      <c r="J1318" s="11" t="str">
        <f t="shared" si="12"/>
        <v>1900-01</v>
      </c>
      <c r="K1318" s="11"/>
      <c r="L1318" s="11"/>
      <c r="M1318" s="36"/>
    </row>
    <row r="1319" spans="7:13" ht="15.75" customHeight="1" x14ac:dyDescent="0.2">
      <c r="G1319" s="34">
        <f>'Silver (Cleaned)'!G1318</f>
        <v>44511.416825721848</v>
      </c>
      <c r="H1319" s="27">
        <f>'Silver (Cleaned)'!Q1318</f>
        <v>1885</v>
      </c>
      <c r="I1319" s="11" t="str">
        <f t="shared" si="11"/>
        <v>2021-11</v>
      </c>
      <c r="J1319" s="11" t="str">
        <f t="shared" si="12"/>
        <v>1900-01</v>
      </c>
      <c r="K1319" s="11"/>
      <c r="L1319" s="11"/>
      <c r="M1319" s="36"/>
    </row>
    <row r="1320" spans="7:13" ht="15.75" customHeight="1" x14ac:dyDescent="0.2">
      <c r="G1320" s="34">
        <f>'Silver (Cleaned)'!G1319</f>
        <v>44510.838523144186</v>
      </c>
      <c r="H1320" s="27">
        <f>'Silver (Cleaned)'!Q1319</f>
        <v>1971</v>
      </c>
      <c r="I1320" s="11" t="str">
        <f t="shared" si="11"/>
        <v>2021-11</v>
      </c>
      <c r="J1320" s="11" t="str">
        <f t="shared" si="12"/>
        <v>1900-01</v>
      </c>
      <c r="K1320" s="11"/>
      <c r="L1320" s="11"/>
      <c r="M1320" s="36"/>
    </row>
    <row r="1321" spans="7:13" ht="15.75" customHeight="1" x14ac:dyDescent="0.2">
      <c r="G1321" s="34">
        <f>'Silver (Cleaned)'!G1320</f>
        <v>44510.291760835877</v>
      </c>
      <c r="H1321" s="27">
        <f>'Silver (Cleaned)'!Q1320</f>
        <v>1803</v>
      </c>
      <c r="I1321" s="11" t="str">
        <f t="shared" si="11"/>
        <v>2021-11</v>
      </c>
      <c r="J1321" s="11" t="str">
        <f t="shared" si="12"/>
        <v>1900-01</v>
      </c>
      <c r="K1321" s="11"/>
      <c r="L1321" s="11"/>
      <c r="M1321" s="36"/>
    </row>
    <row r="1322" spans="7:13" ht="15.75" customHeight="1" x14ac:dyDescent="0.2">
      <c r="G1322" s="34">
        <f>'Silver (Cleaned)'!G1321</f>
        <v>44509.722416155644</v>
      </c>
      <c r="H1322" s="27">
        <f>'Silver (Cleaned)'!Q1321</f>
        <v>2063</v>
      </c>
      <c r="I1322" s="11" t="str">
        <f t="shared" si="11"/>
        <v>2021-11</v>
      </c>
      <c r="J1322" s="11" t="str">
        <f t="shared" si="12"/>
        <v>1900-01</v>
      </c>
      <c r="K1322" s="11"/>
      <c r="L1322" s="11"/>
      <c r="M1322" s="36"/>
    </row>
    <row r="1323" spans="7:13" ht="15.75" customHeight="1" x14ac:dyDescent="0.2">
      <c r="G1323" s="34">
        <f>'Silver (Cleaned)'!G1322</f>
        <v>44509.12462125071</v>
      </c>
      <c r="H1323" s="27">
        <f>'Silver (Cleaned)'!Q1322</f>
        <v>1925</v>
      </c>
      <c r="I1323" s="11" t="str">
        <f t="shared" si="11"/>
        <v>2021-11</v>
      </c>
      <c r="J1323" s="11" t="str">
        <f t="shared" si="12"/>
        <v>1900-01</v>
      </c>
      <c r="K1323" s="11"/>
      <c r="L1323" s="11"/>
      <c r="M1323" s="36"/>
    </row>
    <row r="1324" spans="7:13" ht="15.75" customHeight="1" x14ac:dyDescent="0.2">
      <c r="G1324" s="34">
        <f>'Silver (Cleaned)'!G1323</f>
        <v>44508.576863221533</v>
      </c>
      <c r="H1324" s="27">
        <f>'Silver (Cleaned)'!Q1323</f>
        <v>2034</v>
      </c>
      <c r="I1324" s="11" t="str">
        <f t="shared" si="11"/>
        <v>2021-11</v>
      </c>
      <c r="J1324" s="11" t="str">
        <f t="shared" si="12"/>
        <v>1900-01</v>
      </c>
      <c r="K1324" s="11"/>
      <c r="L1324" s="11"/>
      <c r="M1324" s="36"/>
    </row>
    <row r="1325" spans="7:13" ht="15.75" customHeight="1" x14ac:dyDescent="0.2">
      <c r="G1325" s="34">
        <f>'Silver (Cleaned)'!G1324</f>
        <v>44505.756493381632</v>
      </c>
      <c r="H1325" s="27">
        <f>'Silver (Cleaned)'!Q1324</f>
        <v>1834</v>
      </c>
      <c r="I1325" s="11" t="str">
        <f t="shared" si="11"/>
        <v>2021-11</v>
      </c>
      <c r="J1325" s="11" t="str">
        <f t="shared" si="12"/>
        <v>1900-01</v>
      </c>
      <c r="K1325" s="11"/>
      <c r="L1325" s="11"/>
      <c r="M1325" s="36"/>
    </row>
    <row r="1326" spans="7:13" ht="15.75" customHeight="1" x14ac:dyDescent="0.2">
      <c r="G1326" s="34">
        <f>'Silver (Cleaned)'!G1325</f>
        <v>44505.184883470472</v>
      </c>
      <c r="H1326" s="27">
        <f>'Silver (Cleaned)'!Q1325</f>
        <v>1894</v>
      </c>
      <c r="I1326" s="11" t="str">
        <f t="shared" si="11"/>
        <v>2021-11</v>
      </c>
      <c r="J1326" s="11" t="str">
        <f t="shared" si="12"/>
        <v>1900-01</v>
      </c>
      <c r="K1326" s="11"/>
      <c r="L1326" s="11"/>
      <c r="M1326" s="36"/>
    </row>
    <row r="1327" spans="7:13" ht="15.75" customHeight="1" x14ac:dyDescent="0.2">
      <c r="G1327" s="34">
        <f>'Silver (Cleaned)'!G1326</f>
        <v>44504.617728570265</v>
      </c>
      <c r="H1327" s="27">
        <f>'Silver (Cleaned)'!Q1326</f>
        <v>1942</v>
      </c>
      <c r="I1327" s="11" t="str">
        <f t="shared" si="11"/>
        <v>2021-11</v>
      </c>
      <c r="J1327" s="11" t="str">
        <f t="shared" si="12"/>
        <v>1900-01</v>
      </c>
      <c r="K1327" s="11"/>
      <c r="L1327" s="11"/>
      <c r="M1327" s="36"/>
    </row>
    <row r="1328" spans="7:13" ht="15.75" customHeight="1" x14ac:dyDescent="0.2">
      <c r="G1328" s="34">
        <f>'Silver (Cleaned)'!G1327</f>
        <v>44504.030392994886</v>
      </c>
      <c r="H1328" s="27">
        <f>'Silver (Cleaned)'!Q1327</f>
        <v>2106</v>
      </c>
      <c r="I1328" s="11" t="str">
        <f t="shared" si="11"/>
        <v>2021-11</v>
      </c>
      <c r="J1328" s="11" t="str">
        <f t="shared" si="12"/>
        <v>1900-01</v>
      </c>
      <c r="K1328" s="11"/>
      <c r="L1328" s="11"/>
      <c r="M1328" s="36"/>
    </row>
    <row r="1329" spans="7:13" ht="15.75" customHeight="1" x14ac:dyDescent="0.2">
      <c r="G1329" s="34">
        <f>'Silver (Cleaned)'!G1328</f>
        <v>44503.449873633195</v>
      </c>
      <c r="H1329" s="27">
        <f>'Silver (Cleaned)'!Q1328</f>
        <v>1780</v>
      </c>
      <c r="I1329" s="11" t="str">
        <f t="shared" si="11"/>
        <v>2021-11</v>
      </c>
      <c r="J1329" s="11" t="str">
        <f t="shared" si="12"/>
        <v>1900-01</v>
      </c>
      <c r="K1329" s="11"/>
      <c r="L1329" s="11"/>
      <c r="M1329" s="36"/>
    </row>
    <row r="1330" spans="7:13" ht="15.75" customHeight="1" x14ac:dyDescent="0.2">
      <c r="G1330" s="34">
        <f>'Silver (Cleaned)'!G1329</f>
        <v>44502.905300740429</v>
      </c>
      <c r="H1330" s="27">
        <f>'Silver (Cleaned)'!Q1329</f>
        <v>2001</v>
      </c>
      <c r="I1330" s="11" t="str">
        <f t="shared" si="11"/>
        <v>2021-11</v>
      </c>
      <c r="J1330" s="11" t="str">
        <f t="shared" si="12"/>
        <v>1900-01</v>
      </c>
      <c r="K1330" s="11"/>
      <c r="L1330" s="11"/>
      <c r="M1330" s="36"/>
    </row>
    <row r="1331" spans="7:13" ht="15.75" customHeight="1" x14ac:dyDescent="0.2">
      <c r="G1331" s="34">
        <f>'Silver (Cleaned)'!G1330</f>
        <v>44502.366121009152</v>
      </c>
      <c r="H1331" s="27">
        <f>'Silver (Cleaned)'!Q1330</f>
        <v>1909</v>
      </c>
      <c r="I1331" s="11" t="str">
        <f t="shared" si="11"/>
        <v>2021-11</v>
      </c>
      <c r="J1331" s="11" t="str">
        <f t="shared" si="12"/>
        <v>1900-01</v>
      </c>
      <c r="K1331" s="11"/>
      <c r="L1331" s="11"/>
      <c r="M1331" s="36"/>
    </row>
    <row r="1332" spans="7:13" ht="15.75" customHeight="1" x14ac:dyDescent="0.2">
      <c r="G1332" s="34">
        <f>'Silver (Cleaned)'!G1331</f>
        <v>44501.817592951134</v>
      </c>
      <c r="H1332" s="27">
        <f>'Silver (Cleaned)'!Q1331</f>
        <v>1734</v>
      </c>
      <c r="I1332" s="11" t="str">
        <f t="shared" si="11"/>
        <v>2021-11</v>
      </c>
      <c r="J1332" s="11" t="str">
        <f t="shared" si="12"/>
        <v>1900-01</v>
      </c>
      <c r="K1332" s="11"/>
      <c r="L1332" s="11"/>
      <c r="M1332" s="36"/>
    </row>
    <row r="1333" spans="7:13" ht="15.75" customHeight="1" x14ac:dyDescent="0.2">
      <c r="G1333" s="34">
        <f>'Silver (Cleaned)'!G1332</f>
        <v>44501.240796206337</v>
      </c>
      <c r="H1333" s="27">
        <f>'Silver (Cleaned)'!Q1332</f>
        <v>1820</v>
      </c>
      <c r="I1333" s="11" t="str">
        <f t="shared" si="11"/>
        <v>2021-11</v>
      </c>
      <c r="J1333" s="11" t="str">
        <f t="shared" si="12"/>
        <v>1900-01</v>
      </c>
      <c r="K1333" s="11"/>
      <c r="L1333" s="11"/>
      <c r="M1333" s="36"/>
    </row>
    <row r="1334" spans="7:13" ht="15.75" customHeight="1" x14ac:dyDescent="0.2">
      <c r="G1334" s="34">
        <f>'Silver (Cleaned)'!G1333</f>
        <v>44498.988264781874</v>
      </c>
      <c r="H1334" s="27">
        <f>'Silver (Cleaned)'!Q1333</f>
        <v>1620</v>
      </c>
      <c r="I1334" s="11" t="str">
        <f t="shared" si="11"/>
        <v>2021-10</v>
      </c>
      <c r="J1334" s="11" t="str">
        <f t="shared" si="12"/>
        <v>1900-01</v>
      </c>
      <c r="K1334" s="11"/>
      <c r="L1334" s="11"/>
      <c r="M1334" s="36"/>
    </row>
    <row r="1335" spans="7:13" ht="15.75" customHeight="1" x14ac:dyDescent="0.2">
      <c r="G1335" s="34">
        <f>'Silver (Cleaned)'!G1334</f>
        <v>44498.397938098904</v>
      </c>
      <c r="H1335" s="27">
        <f>'Silver (Cleaned)'!Q1334</f>
        <v>1812</v>
      </c>
      <c r="I1335" s="11" t="str">
        <f t="shared" si="11"/>
        <v>2021-10</v>
      </c>
      <c r="J1335" s="11" t="str">
        <f t="shared" si="12"/>
        <v>1900-01</v>
      </c>
      <c r="K1335" s="11"/>
      <c r="L1335" s="11"/>
      <c r="M1335" s="36"/>
    </row>
    <row r="1336" spans="7:13" ht="15.75" customHeight="1" x14ac:dyDescent="0.2">
      <c r="G1336" s="34">
        <f>'Silver (Cleaned)'!G1335</f>
        <v>44497.845349651703</v>
      </c>
      <c r="H1336" s="27">
        <f>'Silver (Cleaned)'!Q1335</f>
        <v>1693</v>
      </c>
      <c r="I1336" s="11" t="str">
        <f t="shared" si="11"/>
        <v>2021-10</v>
      </c>
      <c r="J1336" s="11" t="str">
        <f t="shared" si="12"/>
        <v>1900-01</v>
      </c>
      <c r="K1336" s="11"/>
      <c r="L1336" s="11"/>
      <c r="M1336" s="36"/>
    </row>
    <row r="1337" spans="7:13" ht="15.75" customHeight="1" x14ac:dyDescent="0.2">
      <c r="G1337" s="34">
        <f>'Silver (Cleaned)'!G1336</f>
        <v>44497.290071493531</v>
      </c>
      <c r="H1337" s="27">
        <f>'Silver (Cleaned)'!Q1336</f>
        <v>1774</v>
      </c>
      <c r="I1337" s="11" t="str">
        <f t="shared" si="11"/>
        <v>2021-10</v>
      </c>
      <c r="J1337" s="11" t="str">
        <f t="shared" si="12"/>
        <v>1900-01</v>
      </c>
      <c r="K1337" s="11"/>
      <c r="L1337" s="11"/>
      <c r="M1337" s="36"/>
    </row>
    <row r="1338" spans="7:13" ht="15.75" customHeight="1" x14ac:dyDescent="0.2">
      <c r="G1338" s="34">
        <f>'Silver (Cleaned)'!G1337</f>
        <v>44496.733761750198</v>
      </c>
      <c r="H1338" s="27">
        <f>'Silver (Cleaned)'!Q1337</f>
        <v>1780</v>
      </c>
      <c r="I1338" s="11" t="str">
        <f t="shared" si="11"/>
        <v>2021-10</v>
      </c>
      <c r="J1338" s="11" t="str">
        <f t="shared" si="12"/>
        <v>1900-01</v>
      </c>
      <c r="K1338" s="11"/>
      <c r="L1338" s="11"/>
      <c r="M1338" s="36"/>
    </row>
    <row r="1339" spans="7:13" ht="15.75" customHeight="1" x14ac:dyDescent="0.2">
      <c r="G1339" s="34">
        <f>'Silver (Cleaned)'!G1338</f>
        <v>44496.183332972832</v>
      </c>
      <c r="H1339" s="27">
        <f>'Silver (Cleaned)'!Q1338</f>
        <v>1723</v>
      </c>
      <c r="I1339" s="11" t="str">
        <f t="shared" si="11"/>
        <v>2021-10</v>
      </c>
      <c r="J1339" s="11" t="str">
        <f t="shared" si="12"/>
        <v>1900-01</v>
      </c>
      <c r="K1339" s="11"/>
      <c r="L1339" s="11"/>
      <c r="M1339" s="36"/>
    </row>
    <row r="1340" spans="7:13" ht="15.75" customHeight="1" x14ac:dyDescent="0.2">
      <c r="G1340" s="34">
        <f>'Silver (Cleaned)'!G1339</f>
        <v>44495.588453077551</v>
      </c>
      <c r="H1340" s="27">
        <f>'Silver (Cleaned)'!Q1339</f>
        <v>1700</v>
      </c>
      <c r="I1340" s="11" t="str">
        <f t="shared" si="11"/>
        <v>2021-10</v>
      </c>
      <c r="J1340" s="11" t="str">
        <f t="shared" si="12"/>
        <v>1900-01</v>
      </c>
      <c r="K1340" s="11"/>
      <c r="L1340" s="11"/>
      <c r="M1340" s="36"/>
    </row>
    <row r="1341" spans="7:13" ht="15.75" customHeight="1" x14ac:dyDescent="0.2">
      <c r="G1341" s="34">
        <f>'Silver (Cleaned)'!G1340</f>
        <v>44495.009988741593</v>
      </c>
      <c r="H1341" s="27">
        <f>'Silver (Cleaned)'!Q1340</f>
        <v>1626</v>
      </c>
      <c r="I1341" s="11" t="str">
        <f t="shared" si="11"/>
        <v>2021-10</v>
      </c>
      <c r="J1341" s="11" t="str">
        <f t="shared" si="12"/>
        <v>1900-01</v>
      </c>
      <c r="K1341" s="11"/>
      <c r="L1341" s="11"/>
      <c r="M1341" s="36"/>
    </row>
    <row r="1342" spans="7:13" ht="15.75" customHeight="1" x14ac:dyDescent="0.2">
      <c r="G1342" s="34">
        <f>'Silver (Cleaned)'!G1341</f>
        <v>44494.46522250626</v>
      </c>
      <c r="H1342" s="27">
        <f>'Silver (Cleaned)'!Q1341</f>
        <v>1600</v>
      </c>
      <c r="I1342" s="11" t="str">
        <f t="shared" si="11"/>
        <v>2021-10</v>
      </c>
      <c r="J1342" s="11" t="str">
        <f t="shared" si="12"/>
        <v>1900-01</v>
      </c>
      <c r="K1342" s="11"/>
      <c r="L1342" s="11"/>
      <c r="M1342" s="36"/>
    </row>
    <row r="1343" spans="7:13" ht="15.75" customHeight="1" x14ac:dyDescent="0.2">
      <c r="G1343" s="34">
        <f>'Silver (Cleaned)'!G1342</f>
        <v>44491.538985035244</v>
      </c>
      <c r="H1343" s="27">
        <f>'Silver (Cleaned)'!Q1342</f>
        <v>1784</v>
      </c>
      <c r="I1343" s="11" t="str">
        <f t="shared" si="11"/>
        <v>2021-10</v>
      </c>
      <c r="J1343" s="11" t="str">
        <f t="shared" si="12"/>
        <v>1900-01</v>
      </c>
      <c r="K1343" s="11"/>
      <c r="L1343" s="11"/>
      <c r="M1343" s="36"/>
    </row>
    <row r="1344" spans="7:13" ht="15.75" customHeight="1" x14ac:dyDescent="0.2">
      <c r="G1344" s="34">
        <f>'Silver (Cleaned)'!G1343</f>
        <v>44490.975330266127</v>
      </c>
      <c r="H1344" s="27">
        <f>'Silver (Cleaned)'!Q1343</f>
        <v>1592</v>
      </c>
      <c r="I1344" s="11" t="str">
        <f t="shared" si="11"/>
        <v>2021-10</v>
      </c>
      <c r="J1344" s="11" t="str">
        <f t="shared" si="12"/>
        <v>1900-01</v>
      </c>
      <c r="K1344" s="11"/>
      <c r="L1344" s="11"/>
      <c r="M1344" s="36"/>
    </row>
    <row r="1345" spans="7:13" ht="15.75" customHeight="1" x14ac:dyDescent="0.2">
      <c r="G1345" s="34">
        <f>'Silver (Cleaned)'!G1344</f>
        <v>44490.391140944528</v>
      </c>
      <c r="H1345" s="27">
        <f>'Silver (Cleaned)'!Q1344</f>
        <v>1488</v>
      </c>
      <c r="I1345" s="11" t="str">
        <f t="shared" si="11"/>
        <v>2021-10</v>
      </c>
      <c r="J1345" s="11" t="str">
        <f t="shared" si="12"/>
        <v>1900-01</v>
      </c>
      <c r="K1345" s="11"/>
      <c r="L1345" s="11"/>
      <c r="M1345" s="36"/>
    </row>
    <row r="1346" spans="7:13" ht="15.75" customHeight="1" x14ac:dyDescent="0.2">
      <c r="G1346" s="34">
        <f>'Silver (Cleaned)'!G1345</f>
        <v>44489.785514143194</v>
      </c>
      <c r="H1346" s="27">
        <f>'Silver (Cleaned)'!Q1345</f>
        <v>1575</v>
      </c>
      <c r="I1346" s="11" t="str">
        <f t="shared" si="11"/>
        <v>2021-10</v>
      </c>
      <c r="J1346" s="11" t="str">
        <f t="shared" si="12"/>
        <v>1900-01</v>
      </c>
      <c r="K1346" s="11"/>
      <c r="L1346" s="11"/>
      <c r="M1346" s="36"/>
    </row>
    <row r="1347" spans="7:13" ht="15.75" customHeight="1" x14ac:dyDescent="0.2">
      <c r="G1347" s="34">
        <f>'Silver (Cleaned)'!G1346</f>
        <v>44489.252908646042</v>
      </c>
      <c r="H1347" s="27">
        <f>'Silver (Cleaned)'!Q1346</f>
        <v>1607</v>
      </c>
      <c r="I1347" s="11" t="str">
        <f t="shared" si="11"/>
        <v>2021-10</v>
      </c>
      <c r="J1347" s="11" t="str">
        <f t="shared" si="12"/>
        <v>1900-01</v>
      </c>
      <c r="K1347" s="11"/>
      <c r="L1347" s="11"/>
      <c r="M1347" s="36"/>
    </row>
    <row r="1348" spans="7:13" ht="15.75" customHeight="1" x14ac:dyDescent="0.2">
      <c r="G1348" s="34">
        <f>'Silver (Cleaned)'!G1347</f>
        <v>44488.713295897171</v>
      </c>
      <c r="H1348" s="27">
        <f>'Silver (Cleaned)'!Q1347</f>
        <v>1796</v>
      </c>
      <c r="I1348" s="11" t="str">
        <f t="shared" si="11"/>
        <v>2021-10</v>
      </c>
      <c r="J1348" s="11" t="str">
        <f t="shared" si="12"/>
        <v>1900-01</v>
      </c>
      <c r="K1348" s="11"/>
      <c r="L1348" s="11"/>
      <c r="M1348" s="36"/>
    </row>
    <row r="1349" spans="7:13" ht="15.75" customHeight="1" x14ac:dyDescent="0.2">
      <c r="G1349" s="34">
        <f>'Silver (Cleaned)'!G1348</f>
        <v>44488.160149307507</v>
      </c>
      <c r="H1349" s="27">
        <f>'Silver (Cleaned)'!Q1348</f>
        <v>1737</v>
      </c>
      <c r="I1349" s="11" t="str">
        <f t="shared" si="11"/>
        <v>2021-10</v>
      </c>
      <c r="J1349" s="11" t="str">
        <f t="shared" si="12"/>
        <v>1900-01</v>
      </c>
      <c r="K1349" s="11"/>
      <c r="L1349" s="11"/>
      <c r="M1349" s="36"/>
    </row>
    <row r="1350" spans="7:13" ht="15.75" customHeight="1" x14ac:dyDescent="0.2">
      <c r="G1350" s="34">
        <f>'Silver (Cleaned)'!G1349</f>
        <v>44487.597574636966</v>
      </c>
      <c r="H1350" s="27">
        <f>'Silver (Cleaned)'!Q1349</f>
        <v>1486</v>
      </c>
      <c r="I1350" s="11" t="str">
        <f t="shared" si="11"/>
        <v>2021-10</v>
      </c>
      <c r="J1350" s="11" t="str">
        <f t="shared" si="12"/>
        <v>1900-01</v>
      </c>
      <c r="K1350" s="11"/>
      <c r="L1350" s="11"/>
      <c r="M1350" s="36"/>
    </row>
    <row r="1351" spans="7:13" ht="15.75" customHeight="1" x14ac:dyDescent="0.2">
      <c r="G1351" s="34">
        <f>'Silver (Cleaned)'!G1350</f>
        <v>44487.003664160657</v>
      </c>
      <c r="H1351" s="27">
        <f>'Silver (Cleaned)'!Q1350</f>
        <v>1820</v>
      </c>
      <c r="I1351" s="11" t="str">
        <f t="shared" si="11"/>
        <v>2021-10</v>
      </c>
      <c r="J1351" s="11" t="str">
        <f t="shared" si="12"/>
        <v>1900-01</v>
      </c>
      <c r="K1351" s="11"/>
      <c r="L1351" s="11"/>
      <c r="M1351" s="36"/>
    </row>
    <row r="1352" spans="7:13" ht="15.75" customHeight="1" x14ac:dyDescent="0.2">
      <c r="G1352" s="34">
        <f>'Silver (Cleaned)'!G1351</f>
        <v>44484.610279177185</v>
      </c>
      <c r="H1352" s="27">
        <f>'Silver (Cleaned)'!Q1351</f>
        <v>1669</v>
      </c>
      <c r="I1352" s="11" t="str">
        <f t="shared" si="11"/>
        <v>2021-10</v>
      </c>
      <c r="J1352" s="11" t="str">
        <f t="shared" si="12"/>
        <v>1900-01</v>
      </c>
      <c r="K1352" s="11"/>
      <c r="L1352" s="11"/>
      <c r="M1352" s="36"/>
    </row>
    <row r="1353" spans="7:13" ht="15.75" customHeight="1" x14ac:dyDescent="0.2">
      <c r="G1353" s="34">
        <f>'Silver (Cleaned)'!G1352</f>
        <v>44484.013206849646</v>
      </c>
      <c r="H1353" s="27">
        <f>'Silver (Cleaned)'!Q1352</f>
        <v>1548</v>
      </c>
      <c r="I1353" s="11" t="str">
        <f t="shared" si="11"/>
        <v>2021-10</v>
      </c>
      <c r="J1353" s="11" t="str">
        <f t="shared" si="12"/>
        <v>1900-01</v>
      </c>
      <c r="K1353" s="11"/>
      <c r="L1353" s="11"/>
      <c r="M1353" s="36"/>
    </row>
    <row r="1354" spans="7:13" ht="15.75" customHeight="1" x14ac:dyDescent="0.2">
      <c r="G1354" s="34">
        <f>'Silver (Cleaned)'!G1353</f>
        <v>44483.437676226844</v>
      </c>
      <c r="H1354" s="27">
        <f>'Silver (Cleaned)'!Q1353</f>
        <v>1543</v>
      </c>
      <c r="I1354" s="11" t="str">
        <f t="shared" si="11"/>
        <v>2021-10</v>
      </c>
      <c r="J1354" s="11" t="str">
        <f t="shared" si="12"/>
        <v>1900-01</v>
      </c>
      <c r="K1354" s="11"/>
      <c r="L1354" s="11"/>
      <c r="M1354" s="36"/>
    </row>
    <row r="1355" spans="7:13" ht="15.75" customHeight="1" x14ac:dyDescent="0.2">
      <c r="G1355" s="34">
        <f>'Silver (Cleaned)'!G1354</f>
        <v>44482.83159963262</v>
      </c>
      <c r="H1355" s="27">
        <f>'Silver (Cleaned)'!Q1354</f>
        <v>1631</v>
      </c>
      <c r="I1355" s="11" t="str">
        <f t="shared" si="11"/>
        <v>2021-10</v>
      </c>
      <c r="J1355" s="11" t="str">
        <f t="shared" si="12"/>
        <v>1900-01</v>
      </c>
      <c r="K1355" s="11"/>
      <c r="L1355" s="11"/>
      <c r="M1355" s="36"/>
    </row>
    <row r="1356" spans="7:13" ht="15.75" customHeight="1" x14ac:dyDescent="0.2">
      <c r="G1356" s="34">
        <f>'Silver (Cleaned)'!G1355</f>
        <v>44482.236456091647</v>
      </c>
      <c r="H1356" s="27">
        <f>'Silver (Cleaned)'!Q1355</f>
        <v>1656</v>
      </c>
      <c r="I1356" s="11" t="str">
        <f t="shared" si="11"/>
        <v>2021-10</v>
      </c>
      <c r="J1356" s="11" t="str">
        <f t="shared" si="12"/>
        <v>1900-01</v>
      </c>
      <c r="K1356" s="11"/>
      <c r="L1356" s="11"/>
      <c r="M1356" s="36"/>
    </row>
    <row r="1357" spans="7:13" ht="15.75" customHeight="1" x14ac:dyDescent="0.2">
      <c r="G1357" s="34">
        <f>'Silver (Cleaned)'!G1356</f>
        <v>44481.636970231659</v>
      </c>
      <c r="H1357" s="27">
        <f>'Silver (Cleaned)'!Q1356</f>
        <v>1467</v>
      </c>
      <c r="I1357" s="11" t="str">
        <f t="shared" si="11"/>
        <v>2021-10</v>
      </c>
      <c r="J1357" s="11" t="str">
        <f t="shared" si="12"/>
        <v>1900-01</v>
      </c>
      <c r="K1357" s="11"/>
      <c r="L1357" s="11"/>
      <c r="M1357" s="36"/>
    </row>
    <row r="1358" spans="7:13" ht="15.75" customHeight="1" x14ac:dyDescent="0.2">
      <c r="G1358" s="34">
        <f>'Silver (Cleaned)'!G1357</f>
        <v>44481.032299839884</v>
      </c>
      <c r="H1358" s="27">
        <f>'Silver (Cleaned)'!Q1357</f>
        <v>1693</v>
      </c>
      <c r="I1358" s="11" t="str">
        <f t="shared" si="11"/>
        <v>2021-10</v>
      </c>
      <c r="J1358" s="11" t="str">
        <f t="shared" si="12"/>
        <v>1900-01</v>
      </c>
      <c r="K1358" s="11"/>
      <c r="L1358" s="11"/>
      <c r="M1358" s="36"/>
    </row>
    <row r="1359" spans="7:13" ht="15.75" customHeight="1" x14ac:dyDescent="0.2">
      <c r="G1359" s="34">
        <f>'Silver (Cleaned)'!G1358</f>
        <v>44480.446070550621</v>
      </c>
      <c r="H1359" s="27">
        <f>'Silver (Cleaned)'!Q1358</f>
        <v>1716</v>
      </c>
      <c r="I1359" s="11" t="str">
        <f t="shared" si="11"/>
        <v>2021-10</v>
      </c>
      <c r="J1359" s="11" t="str">
        <f t="shared" si="12"/>
        <v>1900-01</v>
      </c>
      <c r="K1359" s="11"/>
      <c r="L1359" s="11"/>
      <c r="M1359" s="36"/>
    </row>
    <row r="1360" spans="7:13" ht="15.75" customHeight="1" x14ac:dyDescent="0.2">
      <c r="G1360" s="34">
        <f>'Silver (Cleaned)'!G1359</f>
        <v>44477.520952587234</v>
      </c>
      <c r="H1360" s="27">
        <f>'Silver (Cleaned)'!Q1359</f>
        <v>1766</v>
      </c>
      <c r="I1360" s="11" t="str">
        <f t="shared" si="11"/>
        <v>2021-10</v>
      </c>
      <c r="J1360" s="11" t="str">
        <f t="shared" si="12"/>
        <v>1900-01</v>
      </c>
      <c r="K1360" s="11"/>
      <c r="L1360" s="11"/>
      <c r="M1360" s="36"/>
    </row>
    <row r="1361" spans="7:13" ht="15.75" customHeight="1" x14ac:dyDescent="0.2">
      <c r="G1361" s="34">
        <f>'Silver (Cleaned)'!G1360</f>
        <v>44476.940463016035</v>
      </c>
      <c r="H1361" s="27">
        <f>'Silver (Cleaned)'!Q1360</f>
        <v>1591</v>
      </c>
      <c r="I1361" s="11" t="str">
        <f t="shared" si="11"/>
        <v>2021-10</v>
      </c>
      <c r="J1361" s="11" t="str">
        <f t="shared" si="12"/>
        <v>1900-01</v>
      </c>
      <c r="K1361" s="11"/>
      <c r="L1361" s="11"/>
      <c r="M1361" s="36"/>
    </row>
    <row r="1362" spans="7:13" ht="15.75" customHeight="1" x14ac:dyDescent="0.2">
      <c r="G1362" s="34">
        <f>'Silver (Cleaned)'!G1361</f>
        <v>44476.407209355428</v>
      </c>
      <c r="H1362" s="27">
        <f>'Silver (Cleaned)'!Q1361</f>
        <v>1703</v>
      </c>
      <c r="I1362" s="11" t="str">
        <f t="shared" si="11"/>
        <v>2021-10</v>
      </c>
      <c r="J1362" s="11" t="str">
        <f t="shared" si="12"/>
        <v>1900-01</v>
      </c>
      <c r="K1362" s="11"/>
      <c r="L1362" s="11"/>
      <c r="M1362" s="36"/>
    </row>
    <row r="1363" spans="7:13" ht="15.75" customHeight="1" x14ac:dyDescent="0.2">
      <c r="G1363" s="34">
        <f>'Silver (Cleaned)'!G1362</f>
        <v>44475.814732294537</v>
      </c>
      <c r="H1363" s="27">
        <f>'Silver (Cleaned)'!Q1362</f>
        <v>1519</v>
      </c>
      <c r="I1363" s="11" t="str">
        <f t="shared" si="11"/>
        <v>2021-10</v>
      </c>
      <c r="J1363" s="11" t="str">
        <f t="shared" si="12"/>
        <v>1900-01</v>
      </c>
      <c r="K1363" s="11"/>
      <c r="L1363" s="11"/>
      <c r="M1363" s="36"/>
    </row>
    <row r="1364" spans="7:13" ht="15.75" customHeight="1" x14ac:dyDescent="0.2">
      <c r="G1364" s="34">
        <f>'Silver (Cleaned)'!G1363</f>
        <v>44475.276465604446</v>
      </c>
      <c r="H1364" s="27">
        <f>'Silver (Cleaned)'!Q1363</f>
        <v>1503</v>
      </c>
      <c r="I1364" s="11" t="str">
        <f t="shared" si="11"/>
        <v>2021-10</v>
      </c>
      <c r="J1364" s="11" t="str">
        <f t="shared" si="12"/>
        <v>1900-01</v>
      </c>
      <c r="K1364" s="11"/>
      <c r="L1364" s="11"/>
      <c r="M1364" s="36"/>
    </row>
    <row r="1365" spans="7:13" ht="15.75" customHeight="1" x14ac:dyDescent="0.2">
      <c r="G1365" s="34">
        <f>'Silver (Cleaned)'!G1364</f>
        <v>44474.675546152532</v>
      </c>
      <c r="H1365" s="27">
        <f>'Silver (Cleaned)'!Q1364</f>
        <v>1537</v>
      </c>
      <c r="I1365" s="11" t="str">
        <f t="shared" si="11"/>
        <v>2021-10</v>
      </c>
      <c r="J1365" s="11" t="str">
        <f t="shared" si="12"/>
        <v>1900-01</v>
      </c>
      <c r="K1365" s="11"/>
      <c r="L1365" s="11"/>
      <c r="M1365" s="36"/>
    </row>
    <row r="1366" spans="7:13" ht="15.75" customHeight="1" x14ac:dyDescent="0.2">
      <c r="G1366" s="34">
        <f>'Silver (Cleaned)'!G1365</f>
        <v>44474.097404415035</v>
      </c>
      <c r="H1366" s="27">
        <f>'Silver (Cleaned)'!Q1365</f>
        <v>1592</v>
      </c>
      <c r="I1366" s="11" t="str">
        <f t="shared" si="11"/>
        <v>2021-10</v>
      </c>
      <c r="J1366" s="11" t="str">
        <f t="shared" si="12"/>
        <v>1900-01</v>
      </c>
      <c r="K1366" s="11"/>
      <c r="L1366" s="11"/>
      <c r="M1366" s="36"/>
    </row>
    <row r="1367" spans="7:13" ht="15.75" customHeight="1" x14ac:dyDescent="0.2">
      <c r="G1367" s="34">
        <f>'Silver (Cleaned)'!G1366</f>
        <v>44473.54412708446</v>
      </c>
      <c r="H1367" s="27">
        <f>'Silver (Cleaned)'!Q1366</f>
        <v>1404</v>
      </c>
      <c r="I1367" s="11" t="str">
        <f t="shared" si="11"/>
        <v>2021-10</v>
      </c>
      <c r="J1367" s="11" t="str">
        <f t="shared" si="12"/>
        <v>1900-01</v>
      </c>
      <c r="K1367" s="11"/>
      <c r="L1367" s="11"/>
      <c r="M1367" s="36"/>
    </row>
    <row r="1368" spans="7:13" ht="15.75" customHeight="1" x14ac:dyDescent="0.2">
      <c r="G1368" s="34">
        <f>'Silver (Cleaned)'!G1367</f>
        <v>44470.714909597329</v>
      </c>
      <c r="H1368" s="27">
        <f>'Silver (Cleaned)'!Q1367</f>
        <v>1557</v>
      </c>
      <c r="I1368" s="11" t="str">
        <f t="shared" si="11"/>
        <v>2021-10</v>
      </c>
      <c r="J1368" s="11" t="str">
        <f t="shared" si="12"/>
        <v>1900-01</v>
      </c>
      <c r="K1368" s="11"/>
      <c r="L1368" s="11"/>
      <c r="M1368" s="36"/>
    </row>
    <row r="1369" spans="7:13" ht="15.75" customHeight="1" x14ac:dyDescent="0.2">
      <c r="G1369" s="34">
        <f>'Silver (Cleaned)'!G1368</f>
        <v>44470.104731031657</v>
      </c>
      <c r="H1369" s="27">
        <f>'Silver (Cleaned)'!Q1368</f>
        <v>1546</v>
      </c>
      <c r="I1369" s="11" t="str">
        <f t="shared" si="11"/>
        <v>2021-10</v>
      </c>
      <c r="J1369" s="11" t="str">
        <f t="shared" si="12"/>
        <v>1900-01</v>
      </c>
      <c r="K1369" s="11"/>
      <c r="L1369" s="11"/>
      <c r="M1369" s="36"/>
    </row>
    <row r="1370" spans="7:13" ht="15.75" customHeight="1" x14ac:dyDescent="0.2">
      <c r="G1370" s="34">
        <f>'Silver (Cleaned)'!G1369</f>
        <v>44469.553586008231</v>
      </c>
      <c r="H1370" s="27">
        <f>'Silver (Cleaned)'!Q1369</f>
        <v>1498</v>
      </c>
      <c r="I1370" s="11" t="str">
        <f t="shared" si="11"/>
        <v>2021-09</v>
      </c>
      <c r="J1370" s="11" t="str">
        <f t="shared" si="12"/>
        <v>1900-01</v>
      </c>
      <c r="K1370" s="11"/>
      <c r="L1370" s="11"/>
      <c r="M1370" s="36"/>
    </row>
    <row r="1371" spans="7:13" ht="15.75" customHeight="1" x14ac:dyDescent="0.2">
      <c r="G1371" s="34">
        <f>'Silver (Cleaned)'!G1370</f>
        <v>44468.950073248699</v>
      </c>
      <c r="H1371" s="27">
        <f>'Silver (Cleaned)'!Q1370</f>
        <v>1617</v>
      </c>
      <c r="I1371" s="11" t="str">
        <f t="shared" si="11"/>
        <v>2021-09</v>
      </c>
      <c r="J1371" s="11" t="str">
        <f t="shared" si="12"/>
        <v>1900-01</v>
      </c>
      <c r="K1371" s="11"/>
      <c r="L1371" s="11"/>
      <c r="M1371" s="36"/>
    </row>
    <row r="1372" spans="7:13" ht="15.75" customHeight="1" x14ac:dyDescent="0.2">
      <c r="G1372" s="34">
        <f>'Silver (Cleaned)'!G1371</f>
        <v>44468.357882551827</v>
      </c>
      <c r="H1372" s="27">
        <f>'Silver (Cleaned)'!Q1371</f>
        <v>1452</v>
      </c>
      <c r="I1372" s="11" t="str">
        <f t="shared" si="11"/>
        <v>2021-09</v>
      </c>
      <c r="J1372" s="11" t="str">
        <f t="shared" si="12"/>
        <v>1900-01</v>
      </c>
      <c r="K1372" s="11"/>
      <c r="L1372" s="11"/>
      <c r="M1372" s="36"/>
    </row>
    <row r="1373" spans="7:13" ht="15.75" customHeight="1" x14ac:dyDescent="0.2">
      <c r="G1373" s="34">
        <f>'Silver (Cleaned)'!G1372</f>
        <v>44467.812200926841</v>
      </c>
      <c r="H1373" s="27">
        <f>'Silver (Cleaned)'!Q1372</f>
        <v>1665</v>
      </c>
      <c r="I1373" s="11" t="str">
        <f t="shared" si="11"/>
        <v>2021-09</v>
      </c>
      <c r="J1373" s="11" t="str">
        <f t="shared" si="12"/>
        <v>1900-01</v>
      </c>
      <c r="K1373" s="11"/>
      <c r="L1373" s="11"/>
      <c r="M1373" s="36"/>
    </row>
    <row r="1374" spans="7:13" ht="15.75" customHeight="1" x14ac:dyDescent="0.2">
      <c r="G1374" s="34">
        <f>'Silver (Cleaned)'!G1373</f>
        <v>44467.264837642397</v>
      </c>
      <c r="H1374" s="27">
        <f>'Silver (Cleaned)'!Q1373</f>
        <v>1645</v>
      </c>
      <c r="I1374" s="11" t="str">
        <f t="shared" si="11"/>
        <v>2021-09</v>
      </c>
      <c r="J1374" s="11" t="str">
        <f t="shared" si="12"/>
        <v>1900-01</v>
      </c>
      <c r="K1374" s="11"/>
      <c r="L1374" s="11"/>
      <c r="M1374" s="36"/>
    </row>
    <row r="1375" spans="7:13" ht="15.75" customHeight="1" x14ac:dyDescent="0.2">
      <c r="G1375" s="34">
        <f>'Silver (Cleaned)'!G1374</f>
        <v>44466.708055639348</v>
      </c>
      <c r="H1375" s="27">
        <f>'Silver (Cleaned)'!Q1374</f>
        <v>1713</v>
      </c>
      <c r="I1375" s="11" t="str">
        <f t="shared" si="11"/>
        <v>2021-09</v>
      </c>
      <c r="J1375" s="11" t="str">
        <f t="shared" si="12"/>
        <v>1900-01</v>
      </c>
      <c r="K1375" s="11"/>
      <c r="L1375" s="11"/>
      <c r="M1375" s="36"/>
    </row>
    <row r="1376" spans="7:13" ht="15.75" customHeight="1" x14ac:dyDescent="0.2">
      <c r="G1376" s="34">
        <f>'Silver (Cleaned)'!G1375</f>
        <v>44466.111564537372</v>
      </c>
      <c r="H1376" s="27">
        <f>'Silver (Cleaned)'!Q1375</f>
        <v>1443</v>
      </c>
      <c r="I1376" s="11" t="str">
        <f t="shared" si="11"/>
        <v>2021-09</v>
      </c>
      <c r="J1376" s="11" t="str">
        <f t="shared" si="12"/>
        <v>1900-01</v>
      </c>
      <c r="K1376" s="11"/>
      <c r="L1376" s="11"/>
      <c r="M1376" s="36"/>
    </row>
    <row r="1377" spans="7:13" ht="15.75" customHeight="1" x14ac:dyDescent="0.2">
      <c r="G1377" s="34">
        <f>'Silver (Cleaned)'!G1376</f>
        <v>44463.817046305106</v>
      </c>
      <c r="H1377" s="27">
        <f>'Silver (Cleaned)'!Q1376</f>
        <v>1616</v>
      </c>
      <c r="I1377" s="11" t="str">
        <f t="shared" si="11"/>
        <v>2021-09</v>
      </c>
      <c r="J1377" s="11" t="str">
        <f t="shared" si="12"/>
        <v>1900-01</v>
      </c>
      <c r="K1377" s="11"/>
      <c r="L1377" s="11"/>
      <c r="M1377" s="36"/>
    </row>
    <row r="1378" spans="7:13" ht="15.75" customHeight="1" x14ac:dyDescent="0.2">
      <c r="G1378" s="34">
        <f>'Silver (Cleaned)'!G1377</f>
        <v>44463.263029846785</v>
      </c>
      <c r="H1378" s="27">
        <f>'Silver (Cleaned)'!Q1377</f>
        <v>1681</v>
      </c>
      <c r="I1378" s="11" t="str">
        <f t="shared" si="11"/>
        <v>2021-09</v>
      </c>
      <c r="J1378" s="11" t="str">
        <f t="shared" si="12"/>
        <v>1900-01</v>
      </c>
      <c r="K1378" s="11"/>
      <c r="L1378" s="11"/>
      <c r="M1378" s="36"/>
    </row>
    <row r="1379" spans="7:13" ht="15.75" customHeight="1" x14ac:dyDescent="0.2">
      <c r="G1379" s="34">
        <f>'Silver (Cleaned)'!G1378</f>
        <v>44462.693598157966</v>
      </c>
      <c r="H1379" s="27">
        <f>'Silver (Cleaned)'!Q1378</f>
        <v>1574</v>
      </c>
      <c r="I1379" s="11" t="str">
        <f t="shared" si="11"/>
        <v>2021-09</v>
      </c>
      <c r="J1379" s="11" t="str">
        <f t="shared" si="12"/>
        <v>1900-01</v>
      </c>
      <c r="K1379" s="11"/>
      <c r="L1379" s="11"/>
      <c r="M1379" s="36"/>
    </row>
    <row r="1380" spans="7:13" ht="15.75" customHeight="1" x14ac:dyDescent="0.2">
      <c r="G1380" s="34">
        <f>'Silver (Cleaned)'!G1379</f>
        <v>44462.103458931218</v>
      </c>
      <c r="H1380" s="27">
        <f>'Silver (Cleaned)'!Q1379</f>
        <v>1466</v>
      </c>
      <c r="I1380" s="11" t="str">
        <f t="shared" si="11"/>
        <v>2021-09</v>
      </c>
      <c r="J1380" s="11" t="str">
        <f t="shared" si="12"/>
        <v>1900-01</v>
      </c>
      <c r="K1380" s="11"/>
      <c r="L1380" s="11"/>
      <c r="M1380" s="36"/>
    </row>
    <row r="1381" spans="7:13" ht="15.75" customHeight="1" x14ac:dyDescent="0.2">
      <c r="G1381" s="34">
        <f>'Silver (Cleaned)'!G1380</f>
        <v>44461.535544193604</v>
      </c>
      <c r="H1381" s="27">
        <f>'Silver (Cleaned)'!Q1380</f>
        <v>1703</v>
      </c>
      <c r="I1381" s="11" t="str">
        <f t="shared" si="11"/>
        <v>2021-09</v>
      </c>
      <c r="J1381" s="11" t="str">
        <f t="shared" si="12"/>
        <v>1900-01</v>
      </c>
      <c r="K1381" s="11"/>
      <c r="L1381" s="11"/>
      <c r="M1381" s="36"/>
    </row>
    <row r="1382" spans="7:13" ht="15.75" customHeight="1" x14ac:dyDescent="0.2">
      <c r="G1382" s="34">
        <f>'Silver (Cleaned)'!G1381</f>
        <v>44460.992994551561</v>
      </c>
      <c r="H1382" s="27">
        <f>'Silver (Cleaned)'!Q1381</f>
        <v>1787</v>
      </c>
      <c r="I1382" s="11" t="str">
        <f t="shared" si="11"/>
        <v>2021-09</v>
      </c>
      <c r="J1382" s="11" t="str">
        <f t="shared" si="12"/>
        <v>1900-01</v>
      </c>
      <c r="K1382" s="11"/>
      <c r="L1382" s="11"/>
      <c r="M1382" s="36"/>
    </row>
    <row r="1383" spans="7:13" ht="15.75" customHeight="1" x14ac:dyDescent="0.2">
      <c r="G1383" s="34">
        <f>'Silver (Cleaned)'!G1382</f>
        <v>44460.430737587201</v>
      </c>
      <c r="H1383" s="27">
        <f>'Silver (Cleaned)'!Q1382</f>
        <v>1421</v>
      </c>
      <c r="I1383" s="11" t="str">
        <f t="shared" si="11"/>
        <v>2021-09</v>
      </c>
      <c r="J1383" s="11" t="str">
        <f t="shared" si="12"/>
        <v>1900-01</v>
      </c>
      <c r="K1383" s="11"/>
      <c r="L1383" s="11"/>
      <c r="M1383" s="36"/>
    </row>
    <row r="1384" spans="7:13" ht="15.75" customHeight="1" x14ac:dyDescent="0.2">
      <c r="G1384" s="34">
        <f>'Silver (Cleaned)'!G1383</f>
        <v>44459.895728530566</v>
      </c>
      <c r="H1384" s="27">
        <f>'Silver (Cleaned)'!Q1383</f>
        <v>1426</v>
      </c>
      <c r="I1384" s="11" t="str">
        <f t="shared" si="11"/>
        <v>2021-09</v>
      </c>
      <c r="J1384" s="11" t="str">
        <f t="shared" si="12"/>
        <v>1900-01</v>
      </c>
      <c r="K1384" s="11"/>
      <c r="L1384" s="11"/>
      <c r="M1384" s="36"/>
    </row>
    <row r="1385" spans="7:13" ht="15.75" customHeight="1" x14ac:dyDescent="0.2">
      <c r="G1385" s="34">
        <f>'Silver (Cleaned)'!G1384</f>
        <v>44459.362837053784</v>
      </c>
      <c r="H1385" s="27">
        <f>'Silver (Cleaned)'!Q1384</f>
        <v>1787</v>
      </c>
      <c r="I1385" s="11" t="str">
        <f t="shared" si="11"/>
        <v>2021-09</v>
      </c>
      <c r="J1385" s="11" t="str">
        <f t="shared" si="12"/>
        <v>1900-01</v>
      </c>
      <c r="K1385" s="11"/>
      <c r="L1385" s="11"/>
      <c r="M1385" s="36"/>
    </row>
    <row r="1386" spans="7:13" ht="15.75" customHeight="1" x14ac:dyDescent="0.2">
      <c r="G1386" s="34">
        <f>'Silver (Cleaned)'!G1385</f>
        <v>44456.553562965863</v>
      </c>
      <c r="H1386" s="27">
        <f>'Silver (Cleaned)'!Q1385</f>
        <v>1635</v>
      </c>
      <c r="I1386" s="11" t="str">
        <f t="shared" si="11"/>
        <v>2021-09</v>
      </c>
      <c r="J1386" s="11" t="str">
        <f t="shared" si="12"/>
        <v>1900-01</v>
      </c>
      <c r="K1386" s="11"/>
      <c r="L1386" s="11"/>
      <c r="M1386" s="36"/>
    </row>
    <row r="1387" spans="7:13" ht="15.75" customHeight="1" x14ac:dyDescent="0.2">
      <c r="G1387" s="34">
        <f>'Silver (Cleaned)'!G1386</f>
        <v>44456.018994728416</v>
      </c>
      <c r="H1387" s="27">
        <f>'Silver (Cleaned)'!Q1386</f>
        <v>1619</v>
      </c>
      <c r="I1387" s="11" t="str">
        <f t="shared" si="11"/>
        <v>2021-09</v>
      </c>
      <c r="J1387" s="11" t="str">
        <f t="shared" si="12"/>
        <v>1900-01</v>
      </c>
      <c r="K1387" s="11"/>
      <c r="L1387" s="11"/>
      <c r="M1387" s="36"/>
    </row>
    <row r="1388" spans="7:13" ht="15.75" customHeight="1" x14ac:dyDescent="0.2">
      <c r="G1388" s="34">
        <f>'Silver (Cleaned)'!G1387</f>
        <v>44455.430874380465</v>
      </c>
      <c r="H1388" s="27">
        <f>'Silver (Cleaned)'!Q1387</f>
        <v>1621</v>
      </c>
      <c r="I1388" s="11" t="str">
        <f t="shared" si="11"/>
        <v>2021-09</v>
      </c>
      <c r="J1388" s="11" t="str">
        <f t="shared" si="12"/>
        <v>1900-01</v>
      </c>
      <c r="K1388" s="11"/>
      <c r="L1388" s="11"/>
      <c r="M1388" s="36"/>
    </row>
    <row r="1389" spans="7:13" ht="15.75" customHeight="1" x14ac:dyDescent="0.2">
      <c r="G1389" s="34">
        <f>'Silver (Cleaned)'!G1388</f>
        <v>44454.882452141588</v>
      </c>
      <c r="H1389" s="27">
        <f>'Silver (Cleaned)'!Q1388</f>
        <v>1562</v>
      </c>
      <c r="I1389" s="11" t="str">
        <f t="shared" si="11"/>
        <v>2021-09</v>
      </c>
      <c r="J1389" s="11" t="str">
        <f t="shared" si="12"/>
        <v>1900-01</v>
      </c>
      <c r="K1389" s="11"/>
      <c r="L1389" s="11"/>
      <c r="M1389" s="36"/>
    </row>
    <row r="1390" spans="7:13" ht="15.75" customHeight="1" x14ac:dyDescent="0.2">
      <c r="G1390" s="34">
        <f>'Silver (Cleaned)'!G1389</f>
        <v>44454.295416610003</v>
      </c>
      <c r="H1390" s="27">
        <f>'Silver (Cleaned)'!Q1389</f>
        <v>1705</v>
      </c>
      <c r="I1390" s="11" t="str">
        <f t="shared" si="11"/>
        <v>2021-09</v>
      </c>
      <c r="J1390" s="11" t="str">
        <f t="shared" si="12"/>
        <v>1900-01</v>
      </c>
      <c r="K1390" s="11"/>
      <c r="L1390" s="11"/>
      <c r="M1390" s="36"/>
    </row>
    <row r="1391" spans="7:13" ht="15.75" customHeight="1" x14ac:dyDescent="0.2">
      <c r="G1391" s="34">
        <f>'Silver (Cleaned)'!G1390</f>
        <v>44453.766660000372</v>
      </c>
      <c r="H1391" s="27">
        <f>'Silver (Cleaned)'!Q1390</f>
        <v>1574</v>
      </c>
      <c r="I1391" s="11" t="str">
        <f t="shared" si="11"/>
        <v>2021-09</v>
      </c>
      <c r="J1391" s="11" t="str">
        <f t="shared" si="12"/>
        <v>1900-01</v>
      </c>
      <c r="K1391" s="11"/>
      <c r="L1391" s="11"/>
      <c r="M1391" s="36"/>
    </row>
    <row r="1392" spans="7:13" ht="15.75" customHeight="1" x14ac:dyDescent="0.2">
      <c r="G1392" s="34">
        <f>'Silver (Cleaned)'!G1391</f>
        <v>44453.162355940294</v>
      </c>
      <c r="H1392" s="27">
        <f>'Silver (Cleaned)'!Q1391</f>
        <v>1600</v>
      </c>
      <c r="I1392" s="11" t="str">
        <f t="shared" si="11"/>
        <v>2021-09</v>
      </c>
      <c r="J1392" s="11" t="str">
        <f t="shared" si="12"/>
        <v>1900-01</v>
      </c>
      <c r="K1392" s="11"/>
      <c r="L1392" s="11"/>
      <c r="M1392" s="36"/>
    </row>
    <row r="1393" spans="7:13" ht="15.75" customHeight="1" x14ac:dyDescent="0.2">
      <c r="G1393" s="34">
        <f>'Silver (Cleaned)'!G1392</f>
        <v>44452.561750962901</v>
      </c>
      <c r="H1393" s="27">
        <f>'Silver (Cleaned)'!Q1392</f>
        <v>1421</v>
      </c>
      <c r="I1393" s="11" t="str">
        <f t="shared" si="11"/>
        <v>2021-09</v>
      </c>
      <c r="J1393" s="11" t="str">
        <f t="shared" si="12"/>
        <v>1900-01</v>
      </c>
      <c r="K1393" s="11"/>
      <c r="L1393" s="11"/>
      <c r="M1393" s="36"/>
    </row>
    <row r="1394" spans="7:13" ht="15.75" customHeight="1" x14ac:dyDescent="0.2">
      <c r="G1394" s="34">
        <f>'Silver (Cleaned)'!G1393</f>
        <v>44449.64449182705</v>
      </c>
      <c r="H1394" s="27">
        <f>'Silver (Cleaned)'!Q1393</f>
        <v>1737</v>
      </c>
      <c r="I1394" s="11" t="str">
        <f t="shared" si="11"/>
        <v>2021-09</v>
      </c>
      <c r="J1394" s="11" t="str">
        <f t="shared" si="12"/>
        <v>1900-01</v>
      </c>
      <c r="K1394" s="11"/>
      <c r="L1394" s="11"/>
      <c r="M1394" s="36"/>
    </row>
    <row r="1395" spans="7:13" ht="15.75" customHeight="1" x14ac:dyDescent="0.2">
      <c r="G1395" s="34">
        <f>'Silver (Cleaned)'!G1394</f>
        <v>44449.044297213324</v>
      </c>
      <c r="H1395" s="27">
        <f>'Silver (Cleaned)'!Q1394</f>
        <v>1430</v>
      </c>
      <c r="I1395" s="11" t="str">
        <f t="shared" si="11"/>
        <v>2021-09</v>
      </c>
      <c r="J1395" s="11" t="str">
        <f t="shared" si="12"/>
        <v>1900-01</v>
      </c>
      <c r="K1395" s="11"/>
      <c r="L1395" s="11"/>
      <c r="M1395" s="36"/>
    </row>
    <row r="1396" spans="7:13" ht="15.75" customHeight="1" x14ac:dyDescent="0.2">
      <c r="G1396" s="34">
        <f>'Silver (Cleaned)'!G1395</f>
        <v>44448.477872567571</v>
      </c>
      <c r="H1396" s="27">
        <f>'Silver (Cleaned)'!Q1395</f>
        <v>1576</v>
      </c>
      <c r="I1396" s="11" t="str">
        <f t="shared" si="11"/>
        <v>2021-09</v>
      </c>
      <c r="J1396" s="11" t="str">
        <f t="shared" si="12"/>
        <v>1900-01</v>
      </c>
      <c r="K1396" s="11"/>
      <c r="L1396" s="11"/>
      <c r="M1396" s="36"/>
    </row>
    <row r="1397" spans="7:13" ht="15.75" customHeight="1" x14ac:dyDescent="0.2">
      <c r="G1397" s="34">
        <f>'Silver (Cleaned)'!G1396</f>
        <v>44447.896106919885</v>
      </c>
      <c r="H1397" s="27">
        <f>'Silver (Cleaned)'!Q1396</f>
        <v>1389</v>
      </c>
      <c r="I1397" s="11" t="str">
        <f t="shared" si="11"/>
        <v>2021-09</v>
      </c>
      <c r="J1397" s="11" t="str">
        <f t="shared" si="12"/>
        <v>1900-01</v>
      </c>
      <c r="K1397" s="11"/>
      <c r="L1397" s="11"/>
      <c r="M1397" s="36"/>
    </row>
    <row r="1398" spans="7:13" ht="15.75" customHeight="1" x14ac:dyDescent="0.2">
      <c r="G1398" s="34">
        <f>'Silver (Cleaned)'!G1397</f>
        <v>44447.353742442807</v>
      </c>
      <c r="H1398" s="27">
        <f>'Silver (Cleaned)'!Q1397</f>
        <v>1435</v>
      </c>
      <c r="I1398" s="11" t="str">
        <f t="shared" si="11"/>
        <v>2021-09</v>
      </c>
      <c r="J1398" s="11" t="str">
        <f t="shared" si="12"/>
        <v>1900-01</v>
      </c>
      <c r="K1398" s="11"/>
      <c r="L1398" s="11"/>
      <c r="M1398" s="36"/>
    </row>
    <row r="1399" spans="7:13" ht="15.75" customHeight="1" x14ac:dyDescent="0.2">
      <c r="G1399" s="34">
        <f>'Silver (Cleaned)'!G1398</f>
        <v>44446.816810848148</v>
      </c>
      <c r="H1399" s="27">
        <f>'Silver (Cleaned)'!Q1398</f>
        <v>1427</v>
      </c>
      <c r="I1399" s="11" t="str">
        <f t="shared" si="11"/>
        <v>2021-09</v>
      </c>
      <c r="J1399" s="11" t="str">
        <f t="shared" si="12"/>
        <v>1900-01</v>
      </c>
      <c r="K1399" s="11"/>
      <c r="L1399" s="11"/>
      <c r="M1399" s="36"/>
    </row>
    <row r="1400" spans="7:13" ht="15.75" customHeight="1" x14ac:dyDescent="0.2">
      <c r="G1400" s="34">
        <f>'Silver (Cleaned)'!G1399</f>
        <v>44446.283850576467</v>
      </c>
      <c r="H1400" s="27">
        <f>'Silver (Cleaned)'!Q1399</f>
        <v>1556</v>
      </c>
      <c r="I1400" s="11" t="str">
        <f t="shared" si="11"/>
        <v>2021-09</v>
      </c>
      <c r="J1400" s="11" t="str">
        <f t="shared" si="12"/>
        <v>1900-01</v>
      </c>
      <c r="K1400" s="11"/>
      <c r="L1400" s="11"/>
      <c r="M1400" s="36"/>
    </row>
    <row r="1401" spans="7:13" ht="15.75" customHeight="1" x14ac:dyDescent="0.2">
      <c r="G1401" s="34">
        <f>'Silver (Cleaned)'!G1400</f>
        <v>44445.728432082418</v>
      </c>
      <c r="H1401" s="27">
        <f>'Silver (Cleaned)'!Q1400</f>
        <v>1664</v>
      </c>
      <c r="I1401" s="11" t="str">
        <f t="shared" si="11"/>
        <v>2021-09</v>
      </c>
      <c r="J1401" s="11" t="str">
        <f t="shared" si="12"/>
        <v>1900-01</v>
      </c>
      <c r="K1401" s="11"/>
      <c r="L1401" s="11"/>
      <c r="M1401" s="36"/>
    </row>
    <row r="1402" spans="7:13" ht="15.75" customHeight="1" x14ac:dyDescent="0.2">
      <c r="G1402" s="34">
        <f>'Silver (Cleaned)'!G1401</f>
        <v>44445.137541513424</v>
      </c>
      <c r="H1402" s="27">
        <f>'Silver (Cleaned)'!Q1401</f>
        <v>1637</v>
      </c>
      <c r="I1402" s="11" t="str">
        <f t="shared" si="11"/>
        <v>2021-09</v>
      </c>
      <c r="J1402" s="11" t="str">
        <f t="shared" si="12"/>
        <v>1900-01</v>
      </c>
      <c r="K1402" s="11"/>
      <c r="L1402" s="11"/>
      <c r="M1402" s="36"/>
    </row>
    <row r="1403" spans="7:13" ht="15.75" customHeight="1" x14ac:dyDescent="0.2">
      <c r="G1403" s="34">
        <f>'Silver (Cleaned)'!G1402</f>
        <v>44442.966552998274</v>
      </c>
      <c r="H1403" s="27">
        <f>'Silver (Cleaned)'!Q1402</f>
        <v>1397</v>
      </c>
      <c r="I1403" s="11" t="str">
        <f t="shared" si="11"/>
        <v>2021-09</v>
      </c>
      <c r="J1403" s="11" t="str">
        <f t="shared" si="12"/>
        <v>1900-01</v>
      </c>
      <c r="K1403" s="11"/>
      <c r="L1403" s="11"/>
      <c r="M1403" s="36"/>
    </row>
    <row r="1404" spans="7:13" ht="15.75" customHeight="1" x14ac:dyDescent="0.2">
      <c r="G1404" s="34">
        <f>'Silver (Cleaned)'!G1403</f>
        <v>44442.419404718385</v>
      </c>
      <c r="H1404" s="27">
        <f>'Silver (Cleaned)'!Q1403</f>
        <v>1550</v>
      </c>
      <c r="I1404" s="11" t="str">
        <f t="shared" si="11"/>
        <v>2021-09</v>
      </c>
      <c r="J1404" s="11" t="str">
        <f t="shared" si="12"/>
        <v>1900-01</v>
      </c>
      <c r="K1404" s="11"/>
      <c r="L1404" s="11"/>
      <c r="M1404" s="36"/>
    </row>
    <row r="1405" spans="7:13" ht="15.75" customHeight="1" x14ac:dyDescent="0.2">
      <c r="G1405" s="34">
        <f>'Silver (Cleaned)'!G1404</f>
        <v>44441.820274303427</v>
      </c>
      <c r="H1405" s="27">
        <f>'Silver (Cleaned)'!Q1404</f>
        <v>1403</v>
      </c>
      <c r="I1405" s="11" t="str">
        <f t="shared" si="11"/>
        <v>2021-09</v>
      </c>
      <c r="J1405" s="11" t="str">
        <f t="shared" si="12"/>
        <v>1900-01</v>
      </c>
      <c r="K1405" s="11"/>
      <c r="L1405" s="11"/>
      <c r="M1405" s="36"/>
    </row>
    <row r="1406" spans="7:13" ht="15.75" customHeight="1" x14ac:dyDescent="0.2">
      <c r="G1406" s="34">
        <f>'Silver (Cleaned)'!G1405</f>
        <v>44441.223045249651</v>
      </c>
      <c r="H1406" s="27">
        <f>'Silver (Cleaned)'!Q1405</f>
        <v>1434</v>
      </c>
      <c r="I1406" s="11" t="str">
        <f t="shared" si="11"/>
        <v>2021-09</v>
      </c>
      <c r="J1406" s="11" t="str">
        <f t="shared" si="12"/>
        <v>1900-01</v>
      </c>
      <c r="K1406" s="11"/>
      <c r="L1406" s="11"/>
      <c r="M1406" s="36"/>
    </row>
    <row r="1407" spans="7:13" ht="15.75" customHeight="1" x14ac:dyDescent="0.2">
      <c r="G1407" s="34">
        <f>'Silver (Cleaned)'!G1406</f>
        <v>44440.652576573149</v>
      </c>
      <c r="H1407" s="27">
        <f>'Silver (Cleaned)'!Q1406</f>
        <v>1361</v>
      </c>
      <c r="I1407" s="11" t="str">
        <f t="shared" si="11"/>
        <v>2021-09</v>
      </c>
      <c r="J1407" s="11" t="str">
        <f t="shared" si="12"/>
        <v>1900-01</v>
      </c>
      <c r="K1407" s="11"/>
      <c r="L1407" s="11"/>
      <c r="M1407" s="36"/>
    </row>
    <row r="1408" spans="7:13" ht="15.75" customHeight="1" x14ac:dyDescent="0.2">
      <c r="G1408" s="34">
        <f>'Silver (Cleaned)'!G1407</f>
        <v>44440.076021568973</v>
      </c>
      <c r="H1408" s="27">
        <f>'Silver (Cleaned)'!Q1407</f>
        <v>1552</v>
      </c>
      <c r="I1408" s="11" t="str">
        <f t="shared" si="11"/>
        <v>2021-09</v>
      </c>
      <c r="J1408" s="11" t="str">
        <f t="shared" si="12"/>
        <v>1900-01</v>
      </c>
      <c r="K1408" s="11"/>
      <c r="L1408" s="11"/>
      <c r="M1408" s="36"/>
    </row>
    <row r="1409" spans="7:13" ht="15.75" customHeight="1" x14ac:dyDescent="0.2">
      <c r="G1409" s="34">
        <f>'Silver (Cleaned)'!G1408</f>
        <v>44439.545726244462</v>
      </c>
      <c r="H1409" s="27">
        <f>'Silver (Cleaned)'!Q1408</f>
        <v>1309</v>
      </c>
      <c r="I1409" s="11" t="str">
        <f t="shared" si="11"/>
        <v>2021-08</v>
      </c>
      <c r="J1409" s="11" t="str">
        <f t="shared" si="12"/>
        <v>1900-01</v>
      </c>
      <c r="K1409" s="11"/>
      <c r="L1409" s="11"/>
      <c r="M1409" s="36"/>
    </row>
    <row r="1410" spans="7:13" ht="15.75" customHeight="1" x14ac:dyDescent="0.2">
      <c r="G1410" s="34">
        <f>'Silver (Cleaned)'!G1409</f>
        <v>44439.009930646374</v>
      </c>
      <c r="H1410" s="27">
        <f>'Silver (Cleaned)'!Q1409</f>
        <v>1296</v>
      </c>
      <c r="I1410" s="11" t="str">
        <f t="shared" si="11"/>
        <v>2021-08</v>
      </c>
      <c r="J1410" s="11" t="str">
        <f t="shared" si="12"/>
        <v>1900-01</v>
      </c>
      <c r="K1410" s="11"/>
      <c r="L1410" s="11"/>
      <c r="M1410" s="36"/>
    </row>
    <row r="1411" spans="7:13" ht="15.75" customHeight="1" x14ac:dyDescent="0.2">
      <c r="G1411" s="34">
        <f>'Silver (Cleaned)'!G1410</f>
        <v>44438.440675355589</v>
      </c>
      <c r="H1411" s="27">
        <f>'Silver (Cleaned)'!Q1410</f>
        <v>1502</v>
      </c>
      <c r="I1411" s="11" t="str">
        <f t="shared" si="11"/>
        <v>2021-08</v>
      </c>
      <c r="J1411" s="11" t="str">
        <f t="shared" si="12"/>
        <v>1900-01</v>
      </c>
      <c r="K1411" s="11"/>
      <c r="L1411" s="11"/>
      <c r="M1411" s="36"/>
    </row>
    <row r="1412" spans="7:13" ht="15.75" customHeight="1" x14ac:dyDescent="0.2">
      <c r="G1412" s="34">
        <f>'Silver (Cleaned)'!G1411</f>
        <v>44435.570441331954</v>
      </c>
      <c r="H1412" s="27">
        <f>'Silver (Cleaned)'!Q1411</f>
        <v>1341</v>
      </c>
      <c r="I1412" s="11" t="str">
        <f t="shared" si="11"/>
        <v>2021-08</v>
      </c>
      <c r="J1412" s="11" t="str">
        <f t="shared" si="12"/>
        <v>1900-01</v>
      </c>
      <c r="K1412" s="11"/>
      <c r="L1412" s="11"/>
      <c r="M1412" s="36"/>
    </row>
    <row r="1413" spans="7:13" ht="15.75" customHeight="1" x14ac:dyDescent="0.2">
      <c r="G1413" s="34">
        <f>'Silver (Cleaned)'!G1412</f>
        <v>44435.026545686254</v>
      </c>
      <c r="H1413" s="27">
        <f>'Silver (Cleaned)'!Q1412</f>
        <v>1340</v>
      </c>
      <c r="I1413" s="11" t="str">
        <f t="shared" si="11"/>
        <v>2021-08</v>
      </c>
      <c r="J1413" s="11" t="str">
        <f t="shared" si="12"/>
        <v>1900-01</v>
      </c>
      <c r="K1413" s="11"/>
      <c r="L1413" s="11"/>
      <c r="M1413" s="36"/>
    </row>
    <row r="1414" spans="7:13" ht="15.75" customHeight="1" x14ac:dyDescent="0.2">
      <c r="G1414" s="34">
        <f>'Silver (Cleaned)'!G1413</f>
        <v>44434.424182984505</v>
      </c>
      <c r="H1414" s="27">
        <f>'Silver (Cleaned)'!Q1413</f>
        <v>1225</v>
      </c>
      <c r="I1414" s="11" t="str">
        <f t="shared" si="11"/>
        <v>2021-08</v>
      </c>
      <c r="J1414" s="11" t="str">
        <f t="shared" si="12"/>
        <v>1900-01</v>
      </c>
      <c r="K1414" s="11"/>
      <c r="L1414" s="11"/>
      <c r="M1414" s="36"/>
    </row>
    <row r="1415" spans="7:13" ht="15.75" customHeight="1" x14ac:dyDescent="0.2">
      <c r="G1415" s="34">
        <f>'Silver (Cleaned)'!G1414</f>
        <v>44433.88043883592</v>
      </c>
      <c r="H1415" s="27">
        <f>'Silver (Cleaned)'!Q1414</f>
        <v>1293</v>
      </c>
      <c r="I1415" s="11" t="str">
        <f t="shared" si="11"/>
        <v>2021-08</v>
      </c>
      <c r="J1415" s="11" t="str">
        <f t="shared" si="12"/>
        <v>1900-01</v>
      </c>
      <c r="K1415" s="11"/>
      <c r="L1415" s="11"/>
      <c r="M1415" s="36"/>
    </row>
    <row r="1416" spans="7:13" ht="15.75" customHeight="1" x14ac:dyDescent="0.2">
      <c r="G1416" s="34">
        <f>'Silver (Cleaned)'!G1415</f>
        <v>44433.266606676938</v>
      </c>
      <c r="H1416" s="27">
        <f>'Silver (Cleaned)'!Q1415</f>
        <v>1358</v>
      </c>
      <c r="I1416" s="11" t="str">
        <f t="shared" si="11"/>
        <v>2021-08</v>
      </c>
      <c r="J1416" s="11" t="str">
        <f t="shared" si="12"/>
        <v>1900-01</v>
      </c>
      <c r="K1416" s="11"/>
      <c r="L1416" s="11"/>
      <c r="M1416" s="36"/>
    </row>
    <row r="1417" spans="7:13" ht="15.75" customHeight="1" x14ac:dyDescent="0.2">
      <c r="G1417" s="34">
        <f>'Silver (Cleaned)'!G1416</f>
        <v>44432.681428300508</v>
      </c>
      <c r="H1417" s="27">
        <f>'Silver (Cleaned)'!Q1416</f>
        <v>1230</v>
      </c>
      <c r="I1417" s="11" t="str">
        <f t="shared" si="11"/>
        <v>2021-08</v>
      </c>
      <c r="J1417" s="11" t="str">
        <f t="shared" si="12"/>
        <v>1900-01</v>
      </c>
      <c r="K1417" s="11"/>
      <c r="L1417" s="11"/>
      <c r="M1417" s="36"/>
    </row>
    <row r="1418" spans="7:13" ht="15.75" customHeight="1" x14ac:dyDescent="0.2">
      <c r="G1418" s="34">
        <f>'Silver (Cleaned)'!G1417</f>
        <v>44432.107770025345</v>
      </c>
      <c r="H1418" s="27">
        <f>'Silver (Cleaned)'!Q1417</f>
        <v>1307</v>
      </c>
      <c r="I1418" s="11" t="str">
        <f t="shared" si="11"/>
        <v>2021-08</v>
      </c>
      <c r="J1418" s="11" t="str">
        <f t="shared" si="12"/>
        <v>1900-01</v>
      </c>
      <c r="K1418" s="11"/>
      <c r="L1418" s="11"/>
      <c r="M1418" s="36"/>
    </row>
    <row r="1419" spans="7:13" ht="15.75" customHeight="1" x14ac:dyDescent="0.2">
      <c r="G1419" s="34">
        <f>'Silver (Cleaned)'!G1418</f>
        <v>44431.549284132765</v>
      </c>
      <c r="H1419" s="27">
        <f>'Silver (Cleaned)'!Q1418</f>
        <v>1175</v>
      </c>
      <c r="I1419" s="11" t="str">
        <f t="shared" si="11"/>
        <v>2021-08</v>
      </c>
      <c r="J1419" s="11" t="str">
        <f t="shared" si="12"/>
        <v>1900-01</v>
      </c>
      <c r="K1419" s="11"/>
      <c r="L1419" s="11"/>
      <c r="M1419" s="36"/>
    </row>
    <row r="1420" spans="7:13" ht="15.75" customHeight="1" x14ac:dyDescent="0.2">
      <c r="G1420" s="34">
        <f>'Silver (Cleaned)'!G1419</f>
        <v>44431.00023647982</v>
      </c>
      <c r="H1420" s="27">
        <f>'Silver (Cleaned)'!Q1419</f>
        <v>1381</v>
      </c>
      <c r="I1420" s="11" t="str">
        <f t="shared" si="11"/>
        <v>2021-08</v>
      </c>
      <c r="J1420" s="11" t="str">
        <f t="shared" si="12"/>
        <v>1900-01</v>
      </c>
      <c r="K1420" s="11"/>
      <c r="L1420" s="11"/>
      <c r="M1420" s="36"/>
    </row>
    <row r="1421" spans="7:13" ht="15.75" customHeight="1" x14ac:dyDescent="0.2">
      <c r="G1421" s="34">
        <f>'Silver (Cleaned)'!G1420</f>
        <v>44428.670340479723</v>
      </c>
      <c r="H1421" s="27">
        <f>'Silver (Cleaned)'!Q1420</f>
        <v>1114</v>
      </c>
      <c r="I1421" s="11" t="str">
        <f t="shared" si="11"/>
        <v>2021-08</v>
      </c>
      <c r="J1421" s="11" t="str">
        <f t="shared" si="12"/>
        <v>1900-01</v>
      </c>
      <c r="K1421" s="11"/>
      <c r="L1421" s="11"/>
      <c r="M1421" s="36"/>
    </row>
    <row r="1422" spans="7:13" ht="15.75" customHeight="1" x14ac:dyDescent="0.2">
      <c r="G1422" s="34">
        <f>'Silver (Cleaned)'!G1421</f>
        <v>44428.073963268798</v>
      </c>
      <c r="H1422" s="27">
        <f>'Silver (Cleaned)'!Q1421</f>
        <v>1236</v>
      </c>
      <c r="I1422" s="11" t="str">
        <f t="shared" si="11"/>
        <v>2021-08</v>
      </c>
      <c r="J1422" s="11" t="str">
        <f t="shared" si="12"/>
        <v>1900-01</v>
      </c>
      <c r="K1422" s="11"/>
      <c r="L1422" s="11"/>
      <c r="M1422" s="36"/>
    </row>
    <row r="1423" spans="7:13" ht="15.75" customHeight="1" x14ac:dyDescent="0.2">
      <c r="G1423" s="34">
        <f>'Silver (Cleaned)'!G1422</f>
        <v>44427.520884660364</v>
      </c>
      <c r="H1423" s="27">
        <f>'Silver (Cleaned)'!Q1422</f>
        <v>1208</v>
      </c>
      <c r="I1423" s="11" t="str">
        <f t="shared" si="11"/>
        <v>2021-08</v>
      </c>
      <c r="J1423" s="11" t="str">
        <f t="shared" si="12"/>
        <v>1900-01</v>
      </c>
      <c r="K1423" s="11"/>
      <c r="L1423" s="11"/>
      <c r="M1423" s="36"/>
    </row>
    <row r="1424" spans="7:13" ht="15.75" customHeight="1" x14ac:dyDescent="0.2">
      <c r="G1424" s="34">
        <f>'Silver (Cleaned)'!G1423</f>
        <v>44426.952980733397</v>
      </c>
      <c r="H1424" s="27">
        <f>'Silver (Cleaned)'!Q1423</f>
        <v>1347</v>
      </c>
      <c r="I1424" s="11" t="str">
        <f t="shared" si="11"/>
        <v>2021-08</v>
      </c>
      <c r="J1424" s="11" t="str">
        <f t="shared" si="12"/>
        <v>1900-01</v>
      </c>
      <c r="K1424" s="11"/>
      <c r="L1424" s="11"/>
      <c r="M1424" s="36"/>
    </row>
    <row r="1425" spans="7:13" ht="15.75" customHeight="1" x14ac:dyDescent="0.2">
      <c r="G1425" s="34">
        <f>'Silver (Cleaned)'!G1424</f>
        <v>44426.416502445267</v>
      </c>
      <c r="H1425" s="27">
        <f>'Silver (Cleaned)'!Q1424</f>
        <v>1319</v>
      </c>
      <c r="I1425" s="11" t="str">
        <f t="shared" si="11"/>
        <v>2021-08</v>
      </c>
      <c r="J1425" s="11" t="str">
        <f t="shared" si="12"/>
        <v>1900-01</v>
      </c>
      <c r="K1425" s="11"/>
      <c r="L1425" s="11"/>
      <c r="M1425" s="36"/>
    </row>
    <row r="1426" spans="7:13" ht="15.75" customHeight="1" x14ac:dyDescent="0.2">
      <c r="G1426" s="34">
        <f>'Silver (Cleaned)'!G1425</f>
        <v>44425.883299034074</v>
      </c>
      <c r="H1426" s="27">
        <f>'Silver (Cleaned)'!Q1425</f>
        <v>1095</v>
      </c>
      <c r="I1426" s="11" t="str">
        <f t="shared" si="11"/>
        <v>2021-08</v>
      </c>
      <c r="J1426" s="11" t="str">
        <f t="shared" si="12"/>
        <v>1900-01</v>
      </c>
      <c r="K1426" s="11"/>
      <c r="L1426" s="11"/>
      <c r="M1426" s="36"/>
    </row>
    <row r="1427" spans="7:13" ht="15.75" customHeight="1" x14ac:dyDescent="0.2">
      <c r="G1427" s="34">
        <f>'Silver (Cleaned)'!G1426</f>
        <v>44425.273282610236</v>
      </c>
      <c r="H1427" s="27">
        <f>'Silver (Cleaned)'!Q1426</f>
        <v>1190</v>
      </c>
      <c r="I1427" s="11" t="str">
        <f t="shared" si="11"/>
        <v>2021-08</v>
      </c>
      <c r="J1427" s="11" t="str">
        <f t="shared" si="12"/>
        <v>1900-01</v>
      </c>
      <c r="K1427" s="11"/>
      <c r="L1427" s="11"/>
      <c r="M1427" s="36"/>
    </row>
    <row r="1428" spans="7:13" ht="15.75" customHeight="1" x14ac:dyDescent="0.2">
      <c r="G1428" s="34">
        <f>'Silver (Cleaned)'!G1427</f>
        <v>44424.681322729783</v>
      </c>
      <c r="H1428" s="27">
        <f>'Silver (Cleaned)'!Q1427</f>
        <v>1248</v>
      </c>
      <c r="I1428" s="11" t="str">
        <f t="shared" si="11"/>
        <v>2021-08</v>
      </c>
      <c r="J1428" s="11" t="str">
        <f t="shared" si="12"/>
        <v>1900-01</v>
      </c>
      <c r="K1428" s="11"/>
      <c r="L1428" s="11"/>
      <c r="M1428" s="36"/>
    </row>
    <row r="1429" spans="7:13" ht="15.75" customHeight="1" x14ac:dyDescent="0.2">
      <c r="G1429" s="34">
        <f>'Silver (Cleaned)'!G1428</f>
        <v>44424.103991248325</v>
      </c>
      <c r="H1429" s="27">
        <f>'Silver (Cleaned)'!Q1428</f>
        <v>1165</v>
      </c>
      <c r="I1429" s="11" t="str">
        <f t="shared" si="11"/>
        <v>2021-08</v>
      </c>
      <c r="J1429" s="11" t="str">
        <f t="shared" si="12"/>
        <v>1900-01</v>
      </c>
      <c r="K1429" s="11"/>
      <c r="L1429" s="11"/>
      <c r="M1429" s="36"/>
    </row>
    <row r="1430" spans="7:13" ht="15.75" customHeight="1" x14ac:dyDescent="0.2">
      <c r="G1430" s="34">
        <f>'Silver (Cleaned)'!G1429</f>
        <v>44421.782914453041</v>
      </c>
      <c r="H1430" s="27">
        <f>'Silver (Cleaned)'!Q1429</f>
        <v>1168</v>
      </c>
      <c r="I1430" s="11" t="str">
        <f t="shared" si="11"/>
        <v>2021-08</v>
      </c>
      <c r="J1430" s="11" t="str">
        <f t="shared" si="12"/>
        <v>1900-01</v>
      </c>
      <c r="K1430" s="11"/>
      <c r="L1430" s="11"/>
      <c r="M1430" s="36"/>
    </row>
    <row r="1431" spans="7:13" ht="15.75" customHeight="1" x14ac:dyDescent="0.2">
      <c r="G1431" s="34">
        <f>'Silver (Cleaned)'!G1430</f>
        <v>44421.203404309825</v>
      </c>
      <c r="H1431" s="27">
        <f>'Silver (Cleaned)'!Q1430</f>
        <v>1200</v>
      </c>
      <c r="I1431" s="11" t="str">
        <f t="shared" si="11"/>
        <v>2021-08</v>
      </c>
      <c r="J1431" s="11" t="str">
        <f t="shared" si="12"/>
        <v>1900-01</v>
      </c>
      <c r="K1431" s="11"/>
      <c r="L1431" s="11"/>
      <c r="M1431" s="36"/>
    </row>
    <row r="1432" spans="7:13" ht="15.75" customHeight="1" x14ac:dyDescent="0.2">
      <c r="G1432" s="34">
        <f>'Silver (Cleaned)'!G1431</f>
        <v>44420.666004231396</v>
      </c>
      <c r="H1432" s="27">
        <f>'Silver (Cleaned)'!Q1431</f>
        <v>1133</v>
      </c>
      <c r="I1432" s="11" t="str">
        <f t="shared" si="11"/>
        <v>2021-08</v>
      </c>
      <c r="J1432" s="11" t="str">
        <f t="shared" si="12"/>
        <v>1900-01</v>
      </c>
      <c r="K1432" s="11"/>
      <c r="L1432" s="11"/>
      <c r="M1432" s="36"/>
    </row>
    <row r="1433" spans="7:13" ht="15.75" customHeight="1" x14ac:dyDescent="0.2">
      <c r="G1433" s="34">
        <f>'Silver (Cleaned)'!G1432</f>
        <v>44420.094649063627</v>
      </c>
      <c r="H1433" s="27">
        <f>'Silver (Cleaned)'!Q1432</f>
        <v>1057</v>
      </c>
      <c r="I1433" s="11" t="str">
        <f t="shared" si="11"/>
        <v>2021-08</v>
      </c>
      <c r="J1433" s="11" t="str">
        <f t="shared" si="12"/>
        <v>1900-01</v>
      </c>
      <c r="K1433" s="11"/>
      <c r="L1433" s="11"/>
      <c r="M1433" s="36"/>
    </row>
    <row r="1434" spans="7:13" ht="15.75" customHeight="1" x14ac:dyDescent="0.2">
      <c r="G1434" s="34">
        <f>'Silver (Cleaned)'!G1433</f>
        <v>44419.522730682438</v>
      </c>
      <c r="H1434" s="27">
        <f>'Silver (Cleaned)'!Q1433</f>
        <v>1102</v>
      </c>
      <c r="I1434" s="11" t="str">
        <f t="shared" si="11"/>
        <v>2021-08</v>
      </c>
      <c r="J1434" s="11" t="str">
        <f t="shared" si="12"/>
        <v>1900-01</v>
      </c>
      <c r="K1434" s="11"/>
      <c r="L1434" s="11"/>
      <c r="M1434" s="36"/>
    </row>
    <row r="1435" spans="7:13" ht="15.75" customHeight="1" x14ac:dyDescent="0.2">
      <c r="G1435" s="34">
        <f>'Silver (Cleaned)'!G1434</f>
        <v>44418.986912631546</v>
      </c>
      <c r="H1435" s="27">
        <f>'Silver (Cleaned)'!Q1434</f>
        <v>1085</v>
      </c>
      <c r="I1435" s="11" t="str">
        <f t="shared" si="11"/>
        <v>2021-08</v>
      </c>
      <c r="J1435" s="11" t="str">
        <f t="shared" si="12"/>
        <v>1900-01</v>
      </c>
      <c r="K1435" s="11"/>
      <c r="L1435" s="11"/>
      <c r="M1435" s="36"/>
    </row>
    <row r="1436" spans="7:13" ht="15.75" customHeight="1" x14ac:dyDescent="0.2">
      <c r="G1436" s="34">
        <f>'Silver (Cleaned)'!G1435</f>
        <v>44418.409897594713</v>
      </c>
      <c r="H1436" s="27">
        <f>'Silver (Cleaned)'!Q1435</f>
        <v>1029</v>
      </c>
      <c r="I1436" s="11" t="str">
        <f t="shared" si="11"/>
        <v>2021-08</v>
      </c>
      <c r="J1436" s="11" t="str">
        <f t="shared" si="12"/>
        <v>1900-01</v>
      </c>
      <c r="K1436" s="11"/>
      <c r="L1436" s="11"/>
      <c r="M1436" s="36"/>
    </row>
    <row r="1437" spans="7:13" ht="15.75" customHeight="1" x14ac:dyDescent="0.2">
      <c r="G1437" s="34">
        <f>'Silver (Cleaned)'!G1436</f>
        <v>44417.813313844512</v>
      </c>
      <c r="H1437" s="27">
        <f>'Silver (Cleaned)'!Q1436</f>
        <v>1218</v>
      </c>
      <c r="I1437" s="11" t="str">
        <f t="shared" si="11"/>
        <v>2021-08</v>
      </c>
      <c r="J1437" s="11" t="str">
        <f t="shared" si="12"/>
        <v>1900-01</v>
      </c>
      <c r="K1437" s="11"/>
      <c r="L1437" s="11"/>
      <c r="M1437" s="36"/>
    </row>
    <row r="1438" spans="7:13" ht="15.75" customHeight="1" x14ac:dyDescent="0.2">
      <c r="G1438" s="34">
        <f>'Silver (Cleaned)'!G1437</f>
        <v>44417.280302215935</v>
      </c>
      <c r="H1438" s="27">
        <f>'Silver (Cleaned)'!Q1437</f>
        <v>1013</v>
      </c>
      <c r="I1438" s="11" t="str">
        <f t="shared" si="11"/>
        <v>2021-08</v>
      </c>
      <c r="J1438" s="11" t="str">
        <f t="shared" si="12"/>
        <v>1900-01</v>
      </c>
      <c r="K1438" s="11"/>
      <c r="L1438" s="11"/>
      <c r="M1438" s="36"/>
    </row>
    <row r="1439" spans="7:13" ht="15.75" customHeight="1" x14ac:dyDescent="0.2">
      <c r="G1439" s="34">
        <f>'Silver (Cleaned)'!G1438</f>
        <v>44414.479972072906</v>
      </c>
      <c r="H1439" s="27">
        <f>'Silver (Cleaned)'!Q1438</f>
        <v>1165</v>
      </c>
      <c r="I1439" s="11" t="str">
        <f t="shared" si="11"/>
        <v>2021-08</v>
      </c>
      <c r="J1439" s="11" t="str">
        <f t="shared" si="12"/>
        <v>1900-01</v>
      </c>
      <c r="K1439" s="11"/>
      <c r="L1439" s="11"/>
      <c r="M1439" s="36"/>
    </row>
    <row r="1440" spans="7:13" ht="15.75" customHeight="1" x14ac:dyDescent="0.2">
      <c r="G1440" s="34">
        <f>'Silver (Cleaned)'!G1439</f>
        <v>44413.887715410347</v>
      </c>
      <c r="H1440" s="27">
        <f>'Silver (Cleaned)'!Q1439</f>
        <v>1149</v>
      </c>
      <c r="I1440" s="11" t="str">
        <f t="shared" si="11"/>
        <v>2021-08</v>
      </c>
      <c r="J1440" s="11" t="str">
        <f t="shared" si="12"/>
        <v>1900-01</v>
      </c>
      <c r="K1440" s="11"/>
      <c r="L1440" s="11"/>
      <c r="M1440" s="36"/>
    </row>
    <row r="1441" spans="7:13" ht="15.75" customHeight="1" x14ac:dyDescent="0.2">
      <c r="G1441" s="34">
        <f>'Silver (Cleaned)'!G1440</f>
        <v>44413.295295036762</v>
      </c>
      <c r="H1441" s="27">
        <f>'Silver (Cleaned)'!Q1440</f>
        <v>1173</v>
      </c>
      <c r="I1441" s="11" t="str">
        <f t="shared" si="11"/>
        <v>2021-08</v>
      </c>
      <c r="J1441" s="11" t="str">
        <f t="shared" si="12"/>
        <v>1900-01</v>
      </c>
      <c r="K1441" s="11"/>
      <c r="L1441" s="11"/>
      <c r="M1441" s="36"/>
    </row>
    <row r="1442" spans="7:13" ht="15.75" customHeight="1" x14ac:dyDescent="0.2">
      <c r="G1442" s="34">
        <f>'Silver (Cleaned)'!G1441</f>
        <v>44412.727435317422</v>
      </c>
      <c r="H1442" s="27">
        <f>'Silver (Cleaned)'!Q1441</f>
        <v>1040</v>
      </c>
      <c r="I1442" s="11" t="str">
        <f t="shared" si="11"/>
        <v>2021-08</v>
      </c>
      <c r="J1442" s="11" t="str">
        <f t="shared" si="12"/>
        <v>1900-01</v>
      </c>
      <c r="K1442" s="11"/>
      <c r="L1442" s="11"/>
      <c r="M1442" s="36"/>
    </row>
    <row r="1443" spans="7:13" ht="15.75" customHeight="1" x14ac:dyDescent="0.2">
      <c r="G1443" s="34">
        <f>'Silver (Cleaned)'!G1442</f>
        <v>44412.113839825499</v>
      </c>
      <c r="H1443" s="27">
        <f>'Silver (Cleaned)'!Q1442</f>
        <v>1010</v>
      </c>
      <c r="I1443" s="11" t="str">
        <f t="shared" si="11"/>
        <v>2021-08</v>
      </c>
      <c r="J1443" s="11" t="str">
        <f t="shared" si="12"/>
        <v>1900-01</v>
      </c>
      <c r="K1443" s="11"/>
      <c r="L1443" s="11"/>
      <c r="M1443" s="36"/>
    </row>
    <row r="1444" spans="7:13" ht="15.75" customHeight="1" x14ac:dyDescent="0.2">
      <c r="G1444" s="34">
        <f>'Silver (Cleaned)'!G1443</f>
        <v>44411.505342091419</v>
      </c>
      <c r="H1444" s="27">
        <f>'Silver (Cleaned)'!Q1443</f>
        <v>1027</v>
      </c>
      <c r="I1444" s="11" t="str">
        <f t="shared" si="11"/>
        <v>2021-08</v>
      </c>
      <c r="J1444" s="11" t="str">
        <f t="shared" si="12"/>
        <v>1900-01</v>
      </c>
      <c r="K1444" s="11"/>
      <c r="L1444" s="11"/>
      <c r="M1444" s="36"/>
    </row>
    <row r="1445" spans="7:13" ht="15.75" customHeight="1" x14ac:dyDescent="0.2">
      <c r="G1445" s="34">
        <f>'Silver (Cleaned)'!G1444</f>
        <v>44410.898418296412</v>
      </c>
      <c r="H1445" s="27">
        <f>'Silver (Cleaned)'!Q1444</f>
        <v>1044</v>
      </c>
      <c r="I1445" s="11" t="str">
        <f t="shared" si="11"/>
        <v>2021-08</v>
      </c>
      <c r="J1445" s="11" t="str">
        <f t="shared" si="12"/>
        <v>1900-01</v>
      </c>
      <c r="K1445" s="11"/>
      <c r="L1445" s="11"/>
      <c r="M1445" s="36"/>
    </row>
    <row r="1446" spans="7:13" ht="15.75" customHeight="1" x14ac:dyDescent="0.2">
      <c r="G1446" s="34">
        <f>'Silver (Cleaned)'!G1445</f>
        <v>44410.295769755954</v>
      </c>
      <c r="H1446" s="27">
        <f>'Silver (Cleaned)'!Q1445</f>
        <v>1143</v>
      </c>
      <c r="I1446" s="11" t="str">
        <f t="shared" si="11"/>
        <v>2021-08</v>
      </c>
      <c r="J1446" s="11" t="str">
        <f t="shared" si="12"/>
        <v>1900-01</v>
      </c>
      <c r="K1446" s="11"/>
      <c r="L1446" s="11"/>
      <c r="M1446" s="36"/>
    </row>
    <row r="1447" spans="7:13" ht="15.75" customHeight="1" x14ac:dyDescent="0.2">
      <c r="G1447" s="34">
        <f>'Silver (Cleaned)'!G1446</f>
        <v>44407.859379923364</v>
      </c>
      <c r="H1447" s="27">
        <f>'Silver (Cleaned)'!Q1446</f>
        <v>1147</v>
      </c>
      <c r="I1447" s="11" t="str">
        <f t="shared" si="11"/>
        <v>2021-07</v>
      </c>
      <c r="J1447" s="11" t="str">
        <f t="shared" si="12"/>
        <v>1900-01</v>
      </c>
      <c r="K1447" s="11"/>
      <c r="L1447" s="11"/>
      <c r="M1447" s="36"/>
    </row>
    <row r="1448" spans="7:13" ht="15.75" customHeight="1" x14ac:dyDescent="0.2">
      <c r="G1448" s="34">
        <f>'Silver (Cleaned)'!G1447</f>
        <v>44407.273507086014</v>
      </c>
      <c r="H1448" s="27">
        <f>'Silver (Cleaned)'!Q1447</f>
        <v>1014</v>
      </c>
      <c r="I1448" s="11" t="str">
        <f t="shared" si="11"/>
        <v>2021-07</v>
      </c>
      <c r="J1448" s="11" t="str">
        <f t="shared" si="12"/>
        <v>1900-01</v>
      </c>
      <c r="K1448" s="11"/>
      <c r="L1448" s="11"/>
      <c r="M1448" s="36"/>
    </row>
    <row r="1449" spans="7:13" ht="15.75" customHeight="1" x14ac:dyDescent="0.2">
      <c r="G1449" s="34">
        <f>'Silver (Cleaned)'!G1448</f>
        <v>44406.733195161105</v>
      </c>
      <c r="H1449" s="27">
        <f>'Silver (Cleaned)'!Q1448</f>
        <v>1026</v>
      </c>
      <c r="I1449" s="11" t="str">
        <f t="shared" si="11"/>
        <v>2021-07</v>
      </c>
      <c r="J1449" s="11" t="str">
        <f t="shared" si="12"/>
        <v>1900-01</v>
      </c>
      <c r="K1449" s="11"/>
      <c r="L1449" s="11"/>
      <c r="M1449" s="36"/>
    </row>
    <row r="1450" spans="7:13" ht="15.75" customHeight="1" x14ac:dyDescent="0.2">
      <c r="G1450" s="34">
        <f>'Silver (Cleaned)'!G1449</f>
        <v>44406.162425234208</v>
      </c>
      <c r="H1450" s="27">
        <f>'Silver (Cleaned)'!Q1449</f>
        <v>1105</v>
      </c>
      <c r="I1450" s="11" t="str">
        <f t="shared" si="11"/>
        <v>2021-07</v>
      </c>
      <c r="J1450" s="11" t="str">
        <f t="shared" si="12"/>
        <v>1900-01</v>
      </c>
      <c r="K1450" s="11"/>
      <c r="L1450" s="11"/>
      <c r="M1450" s="36"/>
    </row>
    <row r="1451" spans="7:13" ht="15.75" customHeight="1" x14ac:dyDescent="0.2">
      <c r="G1451" s="34">
        <f>'Silver (Cleaned)'!G1450</f>
        <v>44405.608183867691</v>
      </c>
      <c r="H1451" s="27">
        <f>'Silver (Cleaned)'!Q1450</f>
        <v>1008</v>
      </c>
      <c r="I1451" s="11" t="str">
        <f t="shared" si="11"/>
        <v>2021-07</v>
      </c>
      <c r="J1451" s="11" t="str">
        <f t="shared" si="12"/>
        <v>1900-01</v>
      </c>
      <c r="K1451" s="11"/>
      <c r="L1451" s="11"/>
      <c r="M1451" s="36"/>
    </row>
    <row r="1452" spans="7:13" ht="15.75" customHeight="1" x14ac:dyDescent="0.2">
      <c r="G1452" s="34">
        <f>'Silver (Cleaned)'!G1451</f>
        <v>44405.049339886697</v>
      </c>
      <c r="H1452" s="27">
        <f>'Silver (Cleaned)'!Q1451</f>
        <v>1005</v>
      </c>
      <c r="I1452" s="11" t="str">
        <f t="shared" si="11"/>
        <v>2021-07</v>
      </c>
      <c r="J1452" s="11" t="str">
        <f t="shared" si="12"/>
        <v>1900-01</v>
      </c>
      <c r="K1452" s="11"/>
      <c r="L1452" s="11"/>
      <c r="M1452" s="36"/>
    </row>
    <row r="1453" spans="7:13" ht="15.75" customHeight="1" x14ac:dyDescent="0.2">
      <c r="G1453" s="34">
        <f>'Silver (Cleaned)'!G1452</f>
        <v>44404.485746350278</v>
      </c>
      <c r="H1453" s="27">
        <f>'Silver (Cleaned)'!Q1452</f>
        <v>1130</v>
      </c>
      <c r="I1453" s="11" t="str">
        <f t="shared" si="11"/>
        <v>2021-07</v>
      </c>
      <c r="J1453" s="11" t="str">
        <f t="shared" si="12"/>
        <v>1900-01</v>
      </c>
      <c r="K1453" s="11"/>
      <c r="L1453" s="11"/>
      <c r="M1453" s="36"/>
    </row>
    <row r="1454" spans="7:13" ht="15.75" customHeight="1" x14ac:dyDescent="0.2">
      <c r="G1454" s="34">
        <f>'Silver (Cleaned)'!G1453</f>
        <v>44403.936418025325</v>
      </c>
      <c r="H1454" s="27">
        <f>'Silver (Cleaned)'!Q1453</f>
        <v>1110</v>
      </c>
      <c r="I1454" s="11" t="str">
        <f t="shared" si="11"/>
        <v>2021-07</v>
      </c>
      <c r="J1454" s="11" t="str">
        <f t="shared" si="12"/>
        <v>1900-01</v>
      </c>
      <c r="K1454" s="11"/>
      <c r="L1454" s="11"/>
      <c r="M1454" s="36"/>
    </row>
    <row r="1455" spans="7:13" ht="15.75" customHeight="1" x14ac:dyDescent="0.2">
      <c r="G1455" s="34">
        <f>'Silver (Cleaned)'!G1454</f>
        <v>44403.390335325486</v>
      </c>
      <c r="H1455" s="27">
        <f>'Silver (Cleaned)'!Q1454</f>
        <v>1076</v>
      </c>
      <c r="I1455" s="11" t="str">
        <f t="shared" si="11"/>
        <v>2021-07</v>
      </c>
      <c r="J1455" s="11" t="str">
        <f t="shared" si="12"/>
        <v>1900-01</v>
      </c>
      <c r="K1455" s="11"/>
      <c r="L1455" s="11"/>
      <c r="M1455" s="36"/>
    </row>
    <row r="1456" spans="7:13" ht="15.75" customHeight="1" x14ac:dyDescent="0.2">
      <c r="G1456" s="34">
        <f>'Silver (Cleaned)'!G1455</f>
        <v>44400.48225529609</v>
      </c>
      <c r="H1456" s="27">
        <f>'Silver (Cleaned)'!Q1455</f>
        <v>974</v>
      </c>
      <c r="I1456" s="11" t="str">
        <f t="shared" si="11"/>
        <v>2021-07</v>
      </c>
      <c r="J1456" s="11" t="str">
        <f t="shared" si="12"/>
        <v>1900-01</v>
      </c>
      <c r="K1456" s="11"/>
      <c r="L1456" s="11"/>
      <c r="M1456" s="36"/>
    </row>
    <row r="1457" spans="7:13" ht="15.75" customHeight="1" x14ac:dyDescent="0.2">
      <c r="G1457" s="34">
        <f>'Silver (Cleaned)'!G1456</f>
        <v>44399.933862121747</v>
      </c>
      <c r="H1457" s="27">
        <f>'Silver (Cleaned)'!Q1456</f>
        <v>1082</v>
      </c>
      <c r="I1457" s="11" t="str">
        <f t="shared" si="11"/>
        <v>2021-07</v>
      </c>
      <c r="J1457" s="11" t="str">
        <f t="shared" si="12"/>
        <v>1900-01</v>
      </c>
      <c r="K1457" s="11"/>
      <c r="L1457" s="11"/>
      <c r="M1457" s="36"/>
    </row>
    <row r="1458" spans="7:13" ht="15.75" customHeight="1" x14ac:dyDescent="0.2">
      <c r="G1458" s="34">
        <f>'Silver (Cleaned)'!G1457</f>
        <v>44399.372754712378</v>
      </c>
      <c r="H1458" s="27">
        <f>'Silver (Cleaned)'!Q1457</f>
        <v>975</v>
      </c>
      <c r="I1458" s="11" t="str">
        <f t="shared" si="11"/>
        <v>2021-07</v>
      </c>
      <c r="J1458" s="11" t="str">
        <f t="shared" si="12"/>
        <v>1900-01</v>
      </c>
      <c r="K1458" s="11"/>
      <c r="L1458" s="11"/>
      <c r="M1458" s="36"/>
    </row>
    <row r="1459" spans="7:13" ht="15.75" customHeight="1" x14ac:dyDescent="0.2">
      <c r="G1459" s="34">
        <f>'Silver (Cleaned)'!G1458</f>
        <v>44398.782689462867</v>
      </c>
      <c r="H1459" s="27">
        <f>'Silver (Cleaned)'!Q1458</f>
        <v>951</v>
      </c>
      <c r="I1459" s="11" t="str">
        <f t="shared" si="11"/>
        <v>2021-07</v>
      </c>
      <c r="J1459" s="11" t="str">
        <f t="shared" si="12"/>
        <v>1900-01</v>
      </c>
      <c r="K1459" s="11"/>
      <c r="L1459" s="11"/>
      <c r="M1459" s="36"/>
    </row>
    <row r="1460" spans="7:13" ht="15.75" customHeight="1" x14ac:dyDescent="0.2">
      <c r="G1460" s="34">
        <f>'Silver (Cleaned)'!G1459</f>
        <v>44398.21111432086</v>
      </c>
      <c r="H1460" s="27">
        <f>'Silver (Cleaned)'!Q1459</f>
        <v>910</v>
      </c>
      <c r="I1460" s="11" t="str">
        <f t="shared" si="11"/>
        <v>2021-07</v>
      </c>
      <c r="J1460" s="11" t="str">
        <f t="shared" si="12"/>
        <v>1900-01</v>
      </c>
      <c r="K1460" s="11"/>
      <c r="L1460" s="11"/>
      <c r="M1460" s="36"/>
    </row>
    <row r="1461" spans="7:13" ht="15.75" customHeight="1" x14ac:dyDescent="0.2">
      <c r="G1461" s="34">
        <f>'Silver (Cleaned)'!G1460</f>
        <v>44397.645602081073</v>
      </c>
      <c r="H1461" s="27">
        <f>'Silver (Cleaned)'!Q1460</f>
        <v>1016</v>
      </c>
      <c r="I1461" s="11" t="str">
        <f t="shared" si="11"/>
        <v>2021-07</v>
      </c>
      <c r="J1461" s="11" t="str">
        <f t="shared" si="12"/>
        <v>1900-01</v>
      </c>
      <c r="K1461" s="11"/>
      <c r="L1461" s="11"/>
      <c r="M1461" s="36"/>
    </row>
    <row r="1462" spans="7:13" ht="15.75" customHeight="1" x14ac:dyDescent="0.2">
      <c r="G1462" s="34">
        <f>'Silver (Cleaned)'!G1461</f>
        <v>44397.042971809693</v>
      </c>
      <c r="H1462" s="27">
        <f>'Silver (Cleaned)'!Q1461</f>
        <v>920</v>
      </c>
      <c r="I1462" s="11" t="str">
        <f t="shared" si="11"/>
        <v>2021-07</v>
      </c>
      <c r="J1462" s="11" t="str">
        <f t="shared" si="12"/>
        <v>1900-01</v>
      </c>
      <c r="K1462" s="11"/>
      <c r="L1462" s="11"/>
      <c r="M1462" s="36"/>
    </row>
    <row r="1463" spans="7:13" ht="15.75" customHeight="1" x14ac:dyDescent="0.2">
      <c r="G1463" s="34">
        <f>'Silver (Cleaned)'!G1462</f>
        <v>44396.452979940674</v>
      </c>
      <c r="H1463" s="27">
        <f>'Silver (Cleaned)'!Q1462</f>
        <v>1028</v>
      </c>
      <c r="I1463" s="11" t="str">
        <f t="shared" si="11"/>
        <v>2021-07</v>
      </c>
      <c r="J1463" s="11" t="str">
        <f t="shared" si="12"/>
        <v>1900-01</v>
      </c>
      <c r="K1463" s="11"/>
      <c r="L1463" s="11"/>
      <c r="M1463" s="36"/>
    </row>
    <row r="1464" spans="7:13" ht="15.75" customHeight="1" x14ac:dyDescent="0.2">
      <c r="G1464" s="34">
        <f>'Silver (Cleaned)'!G1463</f>
        <v>44393.587056819175</v>
      </c>
      <c r="H1464" s="27">
        <f>'Silver (Cleaned)'!Q1463</f>
        <v>869</v>
      </c>
      <c r="I1464" s="11" t="str">
        <f t="shared" si="11"/>
        <v>2021-07</v>
      </c>
      <c r="J1464" s="11" t="str">
        <f t="shared" si="12"/>
        <v>1900-01</v>
      </c>
      <c r="K1464" s="11"/>
      <c r="L1464" s="11"/>
      <c r="M1464" s="36"/>
    </row>
    <row r="1465" spans="7:13" ht="15.75" customHeight="1" x14ac:dyDescent="0.2">
      <c r="G1465" s="34">
        <f>'Silver (Cleaned)'!G1464</f>
        <v>44393.013596155724</v>
      </c>
      <c r="H1465" s="27">
        <f>'Silver (Cleaned)'!Q1464</f>
        <v>893</v>
      </c>
      <c r="I1465" s="11" t="str">
        <f t="shared" si="11"/>
        <v>2021-07</v>
      </c>
      <c r="J1465" s="11" t="str">
        <f t="shared" si="12"/>
        <v>1900-01</v>
      </c>
      <c r="K1465" s="11"/>
      <c r="L1465" s="11"/>
      <c r="M1465" s="36"/>
    </row>
    <row r="1466" spans="7:13" ht="15.75" customHeight="1" x14ac:dyDescent="0.2">
      <c r="G1466" s="34">
        <f>'Silver (Cleaned)'!G1465</f>
        <v>44392.443637996599</v>
      </c>
      <c r="H1466" s="27">
        <f>'Silver (Cleaned)'!Q1465</f>
        <v>913</v>
      </c>
      <c r="I1466" s="11" t="str">
        <f t="shared" si="11"/>
        <v>2021-07</v>
      </c>
      <c r="J1466" s="11" t="str">
        <f t="shared" si="12"/>
        <v>1900-01</v>
      </c>
      <c r="K1466" s="11"/>
      <c r="L1466" s="11"/>
      <c r="M1466" s="36"/>
    </row>
    <row r="1467" spans="7:13" ht="15.75" customHeight="1" x14ac:dyDescent="0.2">
      <c r="G1467" s="34">
        <f>'Silver (Cleaned)'!G1466</f>
        <v>44391.89097864629</v>
      </c>
      <c r="H1467" s="27">
        <f>'Silver (Cleaned)'!Q1466</f>
        <v>1027</v>
      </c>
      <c r="I1467" s="11" t="str">
        <f t="shared" si="11"/>
        <v>2021-07</v>
      </c>
      <c r="J1467" s="11" t="str">
        <f t="shared" si="12"/>
        <v>1900-01</v>
      </c>
      <c r="K1467" s="11"/>
      <c r="L1467" s="11"/>
      <c r="M1467" s="36"/>
    </row>
    <row r="1468" spans="7:13" ht="15.75" customHeight="1" x14ac:dyDescent="0.2">
      <c r="G1468" s="34">
        <f>'Silver (Cleaned)'!G1467</f>
        <v>44391.325222942571</v>
      </c>
      <c r="H1468" s="27">
        <f>'Silver (Cleaned)'!Q1467</f>
        <v>949</v>
      </c>
      <c r="I1468" s="11" t="str">
        <f t="shared" si="11"/>
        <v>2021-07</v>
      </c>
      <c r="J1468" s="11" t="str">
        <f t="shared" si="12"/>
        <v>1900-01</v>
      </c>
      <c r="K1468" s="11"/>
      <c r="L1468" s="11"/>
      <c r="M1468" s="36"/>
    </row>
    <row r="1469" spans="7:13" ht="15.75" customHeight="1" x14ac:dyDescent="0.2">
      <c r="G1469" s="34">
        <f>'Silver (Cleaned)'!G1468</f>
        <v>44390.740038372875</v>
      </c>
      <c r="H1469" s="27">
        <f>'Silver (Cleaned)'!Q1468</f>
        <v>1043</v>
      </c>
      <c r="I1469" s="11" t="str">
        <f t="shared" si="11"/>
        <v>2021-07</v>
      </c>
      <c r="J1469" s="11" t="str">
        <f t="shared" si="12"/>
        <v>1900-01</v>
      </c>
      <c r="K1469" s="11"/>
      <c r="L1469" s="11"/>
      <c r="M1469" s="36"/>
    </row>
    <row r="1470" spans="7:13" ht="15.75" customHeight="1" x14ac:dyDescent="0.2">
      <c r="G1470" s="34">
        <f>'Silver (Cleaned)'!G1469</f>
        <v>44390.184878588741</v>
      </c>
      <c r="H1470" s="27">
        <f>'Silver (Cleaned)'!Q1469</f>
        <v>1000</v>
      </c>
      <c r="I1470" s="11" t="str">
        <f t="shared" si="11"/>
        <v>2021-07</v>
      </c>
      <c r="J1470" s="11" t="str">
        <f t="shared" si="12"/>
        <v>1900-01</v>
      </c>
      <c r="K1470" s="11"/>
      <c r="L1470" s="11"/>
      <c r="M1470" s="36"/>
    </row>
    <row r="1471" spans="7:13" ht="15.75" customHeight="1" x14ac:dyDescent="0.2">
      <c r="G1471" s="34">
        <f>'Silver (Cleaned)'!G1470</f>
        <v>44389.606829693148</v>
      </c>
      <c r="H1471" s="27">
        <f>'Silver (Cleaned)'!Q1470</f>
        <v>1049</v>
      </c>
      <c r="I1471" s="11" t="str">
        <f t="shared" si="11"/>
        <v>2021-07</v>
      </c>
      <c r="J1471" s="11" t="str">
        <f t="shared" si="12"/>
        <v>1900-01</v>
      </c>
      <c r="K1471" s="11"/>
      <c r="L1471" s="11"/>
      <c r="M1471" s="36"/>
    </row>
    <row r="1472" spans="7:13" ht="15.75" customHeight="1" x14ac:dyDescent="0.2">
      <c r="G1472" s="34">
        <f>'Silver (Cleaned)'!G1471</f>
        <v>44389.046079914428</v>
      </c>
      <c r="H1472" s="27">
        <f>'Silver (Cleaned)'!Q1471</f>
        <v>959</v>
      </c>
      <c r="I1472" s="11" t="str">
        <f t="shared" si="11"/>
        <v>2021-07</v>
      </c>
      <c r="J1472" s="11" t="str">
        <f t="shared" si="12"/>
        <v>1900-01</v>
      </c>
      <c r="K1472" s="11"/>
      <c r="L1472" s="11"/>
      <c r="M1472" s="36"/>
    </row>
    <row r="1473" spans="7:13" ht="15.75" customHeight="1" x14ac:dyDescent="0.2">
      <c r="G1473" s="34">
        <f>'Silver (Cleaned)'!G1472</f>
        <v>44386.695881895415</v>
      </c>
      <c r="H1473" s="27">
        <f>'Silver (Cleaned)'!Q1472</f>
        <v>1142</v>
      </c>
      <c r="I1473" s="11" t="str">
        <f t="shared" si="11"/>
        <v>2021-07</v>
      </c>
      <c r="J1473" s="11" t="str">
        <f t="shared" si="12"/>
        <v>1900-01</v>
      </c>
      <c r="K1473" s="11"/>
      <c r="L1473" s="11"/>
      <c r="M1473" s="36"/>
    </row>
    <row r="1474" spans="7:13" ht="15.75" customHeight="1" x14ac:dyDescent="0.2">
      <c r="G1474" s="34">
        <f>'Silver (Cleaned)'!G1473</f>
        <v>44386.098977364898</v>
      </c>
      <c r="H1474" s="27">
        <f>'Silver (Cleaned)'!Q1473</f>
        <v>1110</v>
      </c>
      <c r="I1474" s="11" t="str">
        <f t="shared" si="11"/>
        <v>2021-07</v>
      </c>
      <c r="J1474" s="11" t="str">
        <f t="shared" si="12"/>
        <v>1900-01</v>
      </c>
      <c r="K1474" s="11"/>
      <c r="L1474" s="11"/>
      <c r="M1474" s="36"/>
    </row>
    <row r="1475" spans="7:13" ht="15.75" customHeight="1" x14ac:dyDescent="0.2">
      <c r="G1475" s="34">
        <f>'Silver (Cleaned)'!G1474</f>
        <v>44385.499812668291</v>
      </c>
      <c r="H1475" s="27">
        <f>'Silver (Cleaned)'!Q1474</f>
        <v>1179</v>
      </c>
      <c r="I1475" s="11" t="str">
        <f t="shared" si="11"/>
        <v>2021-07</v>
      </c>
      <c r="J1475" s="11" t="str">
        <f t="shared" si="12"/>
        <v>1900-01</v>
      </c>
      <c r="K1475" s="11"/>
      <c r="L1475" s="11"/>
      <c r="M1475" s="36"/>
    </row>
    <row r="1476" spans="7:13" ht="15.75" customHeight="1" x14ac:dyDescent="0.2">
      <c r="G1476" s="34">
        <f>'Silver (Cleaned)'!G1475</f>
        <v>44384.897600527751</v>
      </c>
      <c r="H1476" s="27">
        <f>'Silver (Cleaned)'!Q1475</f>
        <v>1096</v>
      </c>
      <c r="I1476" s="11" t="str">
        <f t="shared" si="11"/>
        <v>2021-07</v>
      </c>
      <c r="J1476" s="11" t="str">
        <f t="shared" si="12"/>
        <v>1900-01</v>
      </c>
      <c r="K1476" s="11"/>
      <c r="L1476" s="11"/>
      <c r="M1476" s="36"/>
    </row>
    <row r="1477" spans="7:13" ht="15.75" customHeight="1" x14ac:dyDescent="0.2">
      <c r="G1477" s="34">
        <f>'Silver (Cleaned)'!G1476</f>
        <v>44384.368259184193</v>
      </c>
      <c r="H1477" s="27">
        <f>'Silver (Cleaned)'!Q1476</f>
        <v>1029</v>
      </c>
      <c r="I1477" s="11" t="str">
        <f t="shared" si="11"/>
        <v>2021-07</v>
      </c>
      <c r="J1477" s="11" t="str">
        <f t="shared" si="12"/>
        <v>1900-01</v>
      </c>
      <c r="K1477" s="11"/>
      <c r="L1477" s="11"/>
      <c r="M1477" s="36"/>
    </row>
    <row r="1478" spans="7:13" ht="15.75" customHeight="1" x14ac:dyDescent="0.2">
      <c r="G1478" s="34">
        <f>'Silver (Cleaned)'!G1477</f>
        <v>44383.792455396542</v>
      </c>
      <c r="H1478" s="27">
        <f>'Silver (Cleaned)'!Q1477</f>
        <v>1069</v>
      </c>
      <c r="I1478" s="11" t="str">
        <f t="shared" si="11"/>
        <v>2021-07</v>
      </c>
      <c r="J1478" s="11" t="str">
        <f t="shared" si="12"/>
        <v>1900-01</v>
      </c>
      <c r="K1478" s="11"/>
      <c r="L1478" s="11"/>
      <c r="M1478" s="36"/>
    </row>
    <row r="1479" spans="7:13" ht="15.75" customHeight="1" x14ac:dyDescent="0.2">
      <c r="G1479" s="34">
        <f>'Silver (Cleaned)'!G1478</f>
        <v>44383.244431838568</v>
      </c>
      <c r="H1479" s="27">
        <f>'Silver (Cleaned)'!Q1478</f>
        <v>1028</v>
      </c>
      <c r="I1479" s="11" t="str">
        <f t="shared" si="11"/>
        <v>2021-07</v>
      </c>
      <c r="J1479" s="11" t="str">
        <f t="shared" si="12"/>
        <v>1900-01</v>
      </c>
      <c r="K1479" s="11"/>
      <c r="L1479" s="11"/>
      <c r="M1479" s="36"/>
    </row>
    <row r="1480" spans="7:13" ht="15.75" customHeight="1" x14ac:dyDescent="0.2">
      <c r="G1480" s="34">
        <f>'Silver (Cleaned)'!G1479</f>
        <v>44382.694523165526</v>
      </c>
      <c r="H1480" s="27">
        <f>'Silver (Cleaned)'!Q1479</f>
        <v>1220</v>
      </c>
      <c r="I1480" s="11" t="str">
        <f t="shared" si="11"/>
        <v>2021-07</v>
      </c>
      <c r="J1480" s="11" t="str">
        <f t="shared" si="12"/>
        <v>1900-01</v>
      </c>
      <c r="K1480" s="11"/>
      <c r="L1480" s="11"/>
      <c r="M1480" s="36"/>
    </row>
    <row r="1481" spans="7:13" ht="15.75" customHeight="1" x14ac:dyDescent="0.2">
      <c r="G1481" s="34">
        <f>'Silver (Cleaned)'!G1480</f>
        <v>44382.159011566444</v>
      </c>
      <c r="H1481" s="27">
        <f>'Silver (Cleaned)'!Q1480</f>
        <v>1146</v>
      </c>
      <c r="I1481" s="11" t="str">
        <f t="shared" si="11"/>
        <v>2021-07</v>
      </c>
      <c r="J1481" s="11" t="str">
        <f t="shared" si="12"/>
        <v>1900-01</v>
      </c>
      <c r="K1481" s="11"/>
      <c r="L1481" s="11"/>
      <c r="M1481" s="36"/>
    </row>
    <row r="1482" spans="7:13" ht="15.75" customHeight="1" x14ac:dyDescent="0.2">
      <c r="G1482" s="34">
        <f>'Silver (Cleaned)'!G1481</f>
        <v>44379.816716180852</v>
      </c>
      <c r="H1482" s="27">
        <f>'Silver (Cleaned)'!Q1481</f>
        <v>1184</v>
      </c>
      <c r="I1482" s="11" t="str">
        <f t="shared" si="11"/>
        <v>2021-07</v>
      </c>
      <c r="J1482" s="11" t="str">
        <f t="shared" si="12"/>
        <v>1900-01</v>
      </c>
      <c r="K1482" s="11"/>
      <c r="L1482" s="11"/>
      <c r="M1482" s="36"/>
    </row>
    <row r="1483" spans="7:13" ht="15.75" customHeight="1" x14ac:dyDescent="0.2">
      <c r="G1483" s="34">
        <f>'Silver (Cleaned)'!G1482</f>
        <v>44379.243340702968</v>
      </c>
      <c r="H1483" s="27">
        <f>'Silver (Cleaned)'!Q1482</f>
        <v>1309</v>
      </c>
      <c r="I1483" s="11" t="str">
        <f t="shared" si="11"/>
        <v>2021-07</v>
      </c>
      <c r="J1483" s="11" t="str">
        <f t="shared" si="12"/>
        <v>1900-01</v>
      </c>
      <c r="K1483" s="11"/>
      <c r="L1483" s="11"/>
      <c r="M1483" s="36"/>
    </row>
    <row r="1484" spans="7:13" ht="15.75" customHeight="1" x14ac:dyDescent="0.2">
      <c r="G1484" s="34">
        <f>'Silver (Cleaned)'!G1483</f>
        <v>44378.692265845726</v>
      </c>
      <c r="H1484" s="27">
        <f>'Silver (Cleaned)'!Q1483</f>
        <v>1202</v>
      </c>
      <c r="I1484" s="11" t="str">
        <f t="shared" si="11"/>
        <v>2021-07</v>
      </c>
      <c r="J1484" s="11" t="str">
        <f t="shared" si="12"/>
        <v>1900-01</v>
      </c>
      <c r="K1484" s="11"/>
      <c r="L1484" s="11"/>
      <c r="M1484" s="36"/>
    </row>
    <row r="1485" spans="7:13" ht="15.75" customHeight="1" x14ac:dyDescent="0.2">
      <c r="G1485" s="34">
        <f>'Silver (Cleaned)'!G1484</f>
        <v>44378.132356260852</v>
      </c>
      <c r="H1485" s="27">
        <f>'Silver (Cleaned)'!Q1484</f>
        <v>1278</v>
      </c>
      <c r="I1485" s="11" t="str">
        <f t="shared" si="11"/>
        <v>2021-07</v>
      </c>
      <c r="J1485" s="11" t="str">
        <f t="shared" si="12"/>
        <v>1900-01</v>
      </c>
      <c r="K1485" s="11"/>
      <c r="L1485" s="11"/>
      <c r="M1485" s="36"/>
    </row>
    <row r="1486" spans="7:13" ht="15.75" customHeight="1" x14ac:dyDescent="0.2">
      <c r="G1486" s="34">
        <f>'Silver (Cleaned)'!G1485</f>
        <v>44377.533169887851</v>
      </c>
      <c r="H1486" s="27">
        <f>'Silver (Cleaned)'!Q1485</f>
        <v>1111</v>
      </c>
      <c r="I1486" s="11" t="str">
        <f t="shared" si="11"/>
        <v>2021-06</v>
      </c>
      <c r="J1486" s="11" t="str">
        <f t="shared" si="12"/>
        <v>1900-01</v>
      </c>
      <c r="K1486" s="11"/>
      <c r="L1486" s="11"/>
      <c r="M1486" s="36"/>
    </row>
    <row r="1487" spans="7:13" ht="15.75" customHeight="1" x14ac:dyDescent="0.2">
      <c r="G1487" s="34">
        <f>'Silver (Cleaned)'!G1486</f>
        <v>44376.969045530866</v>
      </c>
      <c r="H1487" s="27">
        <f>'Silver (Cleaned)'!Q1486</f>
        <v>1133</v>
      </c>
      <c r="I1487" s="11" t="str">
        <f t="shared" si="11"/>
        <v>2021-06</v>
      </c>
      <c r="J1487" s="11" t="str">
        <f t="shared" si="12"/>
        <v>1900-01</v>
      </c>
      <c r="K1487" s="11"/>
      <c r="L1487" s="11"/>
      <c r="M1487" s="36"/>
    </row>
    <row r="1488" spans="7:13" ht="15.75" customHeight="1" x14ac:dyDescent="0.2">
      <c r="G1488" s="34">
        <f>'Silver (Cleaned)'!G1487</f>
        <v>44376.395934739783</v>
      </c>
      <c r="H1488" s="27">
        <f>'Silver (Cleaned)'!Q1487</f>
        <v>1184</v>
      </c>
      <c r="I1488" s="11" t="str">
        <f t="shared" si="11"/>
        <v>2021-06</v>
      </c>
      <c r="J1488" s="11" t="str">
        <f t="shared" si="12"/>
        <v>1900-01</v>
      </c>
      <c r="K1488" s="11"/>
      <c r="L1488" s="11"/>
      <c r="M1488" s="36"/>
    </row>
    <row r="1489" spans="7:13" ht="15.75" customHeight="1" x14ac:dyDescent="0.2">
      <c r="G1489" s="34">
        <f>'Silver (Cleaned)'!G1488</f>
        <v>44375.818184746451</v>
      </c>
      <c r="H1489" s="27">
        <f>'Silver (Cleaned)'!Q1488</f>
        <v>1213</v>
      </c>
      <c r="I1489" s="11" t="str">
        <f t="shared" si="11"/>
        <v>2021-06</v>
      </c>
      <c r="J1489" s="11" t="str">
        <f t="shared" si="12"/>
        <v>1900-01</v>
      </c>
      <c r="K1489" s="11"/>
      <c r="L1489" s="11"/>
      <c r="M1489" s="36"/>
    </row>
    <row r="1490" spans="7:13" ht="15.75" customHeight="1" x14ac:dyDescent="0.2">
      <c r="G1490" s="34">
        <f>'Silver (Cleaned)'!G1489</f>
        <v>44375.275339412787</v>
      </c>
      <c r="H1490" s="27">
        <f>'Silver (Cleaned)'!Q1489</f>
        <v>1149</v>
      </c>
      <c r="I1490" s="11" t="str">
        <f t="shared" si="11"/>
        <v>2021-06</v>
      </c>
      <c r="J1490" s="11" t="str">
        <f t="shared" si="12"/>
        <v>1900-01</v>
      </c>
      <c r="K1490" s="11"/>
      <c r="L1490" s="11"/>
      <c r="M1490" s="36"/>
    </row>
    <row r="1491" spans="7:13" ht="15.75" customHeight="1" x14ac:dyDescent="0.2">
      <c r="G1491" s="34">
        <f>'Silver (Cleaned)'!G1490</f>
        <v>44372.994484725248</v>
      </c>
      <c r="H1491" s="27">
        <f>'Silver (Cleaned)'!Q1490</f>
        <v>1308</v>
      </c>
      <c r="I1491" s="11" t="str">
        <f t="shared" si="11"/>
        <v>2021-06</v>
      </c>
      <c r="J1491" s="11" t="str">
        <f t="shared" si="12"/>
        <v>1900-01</v>
      </c>
      <c r="K1491" s="11"/>
      <c r="L1491" s="11"/>
      <c r="M1491" s="36"/>
    </row>
    <row r="1492" spans="7:13" ht="15.75" customHeight="1" x14ac:dyDescent="0.2">
      <c r="G1492" s="34">
        <f>'Silver (Cleaned)'!G1491</f>
        <v>44372.423582509771</v>
      </c>
      <c r="H1492" s="27">
        <f>'Silver (Cleaned)'!Q1491</f>
        <v>1236</v>
      </c>
      <c r="I1492" s="11" t="str">
        <f t="shared" si="11"/>
        <v>2021-06</v>
      </c>
      <c r="J1492" s="11" t="str">
        <f t="shared" si="12"/>
        <v>1900-01</v>
      </c>
      <c r="K1492" s="11"/>
      <c r="L1492" s="11"/>
      <c r="M1492" s="36"/>
    </row>
    <row r="1493" spans="7:13" ht="15.75" customHeight="1" x14ac:dyDescent="0.2">
      <c r="G1493" s="34">
        <f>'Silver (Cleaned)'!G1492</f>
        <v>44371.860028561809</v>
      </c>
      <c r="H1493" s="27">
        <f>'Silver (Cleaned)'!Q1492</f>
        <v>1159</v>
      </c>
      <c r="I1493" s="11" t="str">
        <f t="shared" si="11"/>
        <v>2021-06</v>
      </c>
      <c r="J1493" s="11" t="str">
        <f t="shared" si="12"/>
        <v>1900-01</v>
      </c>
      <c r="K1493" s="11"/>
      <c r="L1493" s="11"/>
      <c r="M1493" s="36"/>
    </row>
    <row r="1494" spans="7:13" ht="15.75" customHeight="1" x14ac:dyDescent="0.2">
      <c r="G1494" s="34">
        <f>'Silver (Cleaned)'!G1493</f>
        <v>44371.320116982897</v>
      </c>
      <c r="H1494" s="27">
        <f>'Silver (Cleaned)'!Q1493</f>
        <v>1287</v>
      </c>
      <c r="I1494" s="11" t="str">
        <f t="shared" si="11"/>
        <v>2021-06</v>
      </c>
      <c r="J1494" s="11" t="str">
        <f t="shared" si="12"/>
        <v>1900-01</v>
      </c>
      <c r="K1494" s="11"/>
      <c r="L1494" s="11"/>
      <c r="M1494" s="36"/>
    </row>
    <row r="1495" spans="7:13" ht="15.75" customHeight="1" x14ac:dyDescent="0.2">
      <c r="G1495" s="34">
        <f>'Silver (Cleaned)'!G1494</f>
        <v>44370.716520275964</v>
      </c>
      <c r="H1495" s="27">
        <f>'Silver (Cleaned)'!Q1494</f>
        <v>1197</v>
      </c>
      <c r="I1495" s="11" t="str">
        <f t="shared" si="11"/>
        <v>2021-06</v>
      </c>
      <c r="J1495" s="11" t="str">
        <f t="shared" si="12"/>
        <v>1900-01</v>
      </c>
      <c r="K1495" s="11"/>
      <c r="L1495" s="11"/>
      <c r="M1495" s="36"/>
    </row>
    <row r="1496" spans="7:13" ht="15.75" customHeight="1" x14ac:dyDescent="0.2">
      <c r="G1496" s="34">
        <f>'Silver (Cleaned)'!G1495</f>
        <v>44370.124113706595</v>
      </c>
      <c r="H1496" s="27">
        <f>'Silver (Cleaned)'!Q1495</f>
        <v>1284</v>
      </c>
      <c r="I1496" s="11" t="str">
        <f t="shared" si="11"/>
        <v>2021-06</v>
      </c>
      <c r="J1496" s="11" t="str">
        <f t="shared" si="12"/>
        <v>1900-01</v>
      </c>
      <c r="K1496" s="11"/>
      <c r="L1496" s="11"/>
      <c r="M1496" s="36"/>
    </row>
    <row r="1497" spans="7:13" ht="15.75" customHeight="1" x14ac:dyDescent="0.2">
      <c r="G1497" s="34">
        <f>'Silver (Cleaned)'!G1496</f>
        <v>44369.595526908546</v>
      </c>
      <c r="H1497" s="27">
        <f>'Silver (Cleaned)'!Q1496</f>
        <v>1264</v>
      </c>
      <c r="I1497" s="11" t="str">
        <f t="shared" si="11"/>
        <v>2021-06</v>
      </c>
      <c r="J1497" s="11" t="str">
        <f t="shared" si="12"/>
        <v>1900-01</v>
      </c>
      <c r="K1497" s="11"/>
      <c r="L1497" s="11"/>
      <c r="M1497" s="36"/>
    </row>
    <row r="1498" spans="7:13" ht="15.75" customHeight="1" x14ac:dyDescent="0.2">
      <c r="G1498" s="34">
        <f>'Silver (Cleaned)'!G1497</f>
        <v>44369.055474332061</v>
      </c>
      <c r="H1498" s="27">
        <f>'Silver (Cleaned)'!Q1497</f>
        <v>1457</v>
      </c>
      <c r="I1498" s="11" t="str">
        <f t="shared" si="11"/>
        <v>2021-06</v>
      </c>
      <c r="J1498" s="11" t="str">
        <f t="shared" si="12"/>
        <v>1900-01</v>
      </c>
      <c r="K1498" s="11"/>
      <c r="L1498" s="11"/>
      <c r="M1498" s="36"/>
    </row>
    <row r="1499" spans="7:13" ht="15.75" customHeight="1" x14ac:dyDescent="0.2">
      <c r="G1499" s="34">
        <f>'Silver (Cleaned)'!G1498</f>
        <v>44368.498387985484</v>
      </c>
      <c r="H1499" s="27">
        <f>'Silver (Cleaned)'!Q1498</f>
        <v>1273</v>
      </c>
      <c r="I1499" s="11" t="str">
        <f t="shared" si="11"/>
        <v>2021-06</v>
      </c>
      <c r="J1499" s="11" t="str">
        <f t="shared" si="12"/>
        <v>1900-01</v>
      </c>
      <c r="K1499" s="11"/>
      <c r="L1499" s="11"/>
      <c r="M1499" s="36"/>
    </row>
    <row r="1500" spans="7:13" ht="15.75" customHeight="1" x14ac:dyDescent="0.2">
      <c r="G1500" s="34">
        <f>'Silver (Cleaned)'!G1499</f>
        <v>44365.708205275259</v>
      </c>
      <c r="H1500" s="27">
        <f>'Silver (Cleaned)'!Q1499</f>
        <v>1285</v>
      </c>
      <c r="I1500" s="11" t="str">
        <f t="shared" si="11"/>
        <v>2021-06</v>
      </c>
      <c r="J1500" s="11" t="str">
        <f t="shared" si="12"/>
        <v>1900-01</v>
      </c>
      <c r="K1500" s="11"/>
      <c r="L1500" s="11"/>
      <c r="M1500" s="36"/>
    </row>
    <row r="1501" spans="7:13" ht="15.75" customHeight="1" x14ac:dyDescent="0.2">
      <c r="G1501" s="34">
        <f>'Silver (Cleaned)'!G1500</f>
        <v>44365.097520892617</v>
      </c>
      <c r="H1501" s="27">
        <f>'Silver (Cleaned)'!Q1500</f>
        <v>1261</v>
      </c>
      <c r="I1501" s="11" t="str">
        <f t="shared" si="11"/>
        <v>2021-06</v>
      </c>
      <c r="J1501" s="11" t="str">
        <f t="shared" si="12"/>
        <v>1900-01</v>
      </c>
      <c r="K1501" s="11"/>
      <c r="L1501" s="11"/>
      <c r="M1501" s="36"/>
    </row>
    <row r="1502" spans="7:13" ht="15.75" customHeight="1" x14ac:dyDescent="0.2">
      <c r="G1502" s="34">
        <f>'Silver (Cleaned)'!G1501</f>
        <v>44364.494401663025</v>
      </c>
      <c r="H1502" s="27">
        <f>'Silver (Cleaned)'!Q1501</f>
        <v>1431</v>
      </c>
      <c r="I1502" s="11" t="str">
        <f t="shared" si="11"/>
        <v>2021-06</v>
      </c>
      <c r="J1502" s="11" t="str">
        <f t="shared" si="12"/>
        <v>1900-01</v>
      </c>
      <c r="K1502" s="11"/>
      <c r="L1502" s="11"/>
      <c r="M1502" s="36"/>
    </row>
    <row r="1503" spans="7:13" ht="15.75" customHeight="1" x14ac:dyDescent="0.2">
      <c r="G1503" s="34">
        <f>'Silver (Cleaned)'!G1502</f>
        <v>44363.957504858656</v>
      </c>
      <c r="H1503" s="27">
        <f>'Silver (Cleaned)'!Q1502</f>
        <v>1310</v>
      </c>
      <c r="I1503" s="11" t="str">
        <f t="shared" si="11"/>
        <v>2021-06</v>
      </c>
      <c r="J1503" s="11" t="str">
        <f t="shared" si="12"/>
        <v>1900-01</v>
      </c>
      <c r="K1503" s="11"/>
      <c r="L1503" s="11"/>
      <c r="M1503" s="36"/>
    </row>
    <row r="1504" spans="7:13" ht="15.75" customHeight="1" x14ac:dyDescent="0.2">
      <c r="G1504" s="34">
        <f>'Silver (Cleaned)'!G1503</f>
        <v>44363.353842651435</v>
      </c>
      <c r="H1504" s="27">
        <f>'Silver (Cleaned)'!Q1503</f>
        <v>1338</v>
      </c>
      <c r="I1504" s="11" t="str">
        <f t="shared" si="11"/>
        <v>2021-06</v>
      </c>
      <c r="J1504" s="11" t="str">
        <f t="shared" si="12"/>
        <v>1900-01</v>
      </c>
      <c r="K1504" s="11"/>
      <c r="L1504" s="11"/>
      <c r="M1504" s="36"/>
    </row>
    <row r="1505" spans="7:13" ht="15.75" customHeight="1" x14ac:dyDescent="0.2">
      <c r="G1505" s="34">
        <f>'Silver (Cleaned)'!G1504</f>
        <v>44362.76552144577</v>
      </c>
      <c r="H1505" s="27">
        <f>'Silver (Cleaned)'!Q1504</f>
        <v>1358</v>
      </c>
      <c r="I1505" s="11" t="str">
        <f t="shared" si="11"/>
        <v>2021-06</v>
      </c>
      <c r="J1505" s="11" t="str">
        <f t="shared" si="12"/>
        <v>1900-01</v>
      </c>
      <c r="K1505" s="11"/>
      <c r="L1505" s="11"/>
      <c r="M1505" s="36"/>
    </row>
    <row r="1506" spans="7:13" ht="15.75" customHeight="1" x14ac:dyDescent="0.2">
      <c r="G1506" s="34">
        <f>'Silver (Cleaned)'!G1505</f>
        <v>44362.161593501572</v>
      </c>
      <c r="H1506" s="27">
        <f>'Silver (Cleaned)'!Q1505</f>
        <v>1523</v>
      </c>
      <c r="I1506" s="11" t="str">
        <f t="shared" si="11"/>
        <v>2021-06</v>
      </c>
      <c r="J1506" s="11" t="str">
        <f t="shared" si="12"/>
        <v>1900-01</v>
      </c>
      <c r="K1506" s="11"/>
      <c r="L1506" s="11"/>
      <c r="M1506" s="36"/>
    </row>
    <row r="1507" spans="7:13" ht="15.75" customHeight="1" x14ac:dyDescent="0.2">
      <c r="G1507" s="34">
        <f>'Silver (Cleaned)'!G1506</f>
        <v>44361.573227816392</v>
      </c>
      <c r="H1507" s="27">
        <f>'Silver (Cleaned)'!Q1506</f>
        <v>1507</v>
      </c>
      <c r="I1507" s="11" t="str">
        <f t="shared" si="11"/>
        <v>2021-06</v>
      </c>
      <c r="J1507" s="11" t="str">
        <f t="shared" si="12"/>
        <v>1900-01</v>
      </c>
      <c r="K1507" s="11"/>
      <c r="L1507" s="11"/>
      <c r="M1507" s="36"/>
    </row>
    <row r="1508" spans="7:13" ht="15.75" customHeight="1" x14ac:dyDescent="0.2">
      <c r="G1508" s="34">
        <f>'Silver (Cleaned)'!G1507</f>
        <v>44361.029079389438</v>
      </c>
      <c r="H1508" s="27">
        <f>'Silver (Cleaned)'!Q1507</f>
        <v>1438</v>
      </c>
      <c r="I1508" s="11" t="str">
        <f t="shared" si="11"/>
        <v>2021-06</v>
      </c>
      <c r="J1508" s="11" t="str">
        <f t="shared" si="12"/>
        <v>1900-01</v>
      </c>
      <c r="K1508" s="11"/>
      <c r="L1508" s="11"/>
      <c r="M1508" s="36"/>
    </row>
    <row r="1509" spans="7:13" ht="15.75" customHeight="1" x14ac:dyDescent="0.2">
      <c r="G1509" s="34">
        <f>'Silver (Cleaned)'!G1508</f>
        <v>44358.805573227997</v>
      </c>
      <c r="H1509" s="27">
        <f>'Silver (Cleaned)'!Q1508</f>
        <v>1272</v>
      </c>
      <c r="I1509" s="11" t="str">
        <f t="shared" si="11"/>
        <v>2021-06</v>
      </c>
      <c r="J1509" s="11" t="str">
        <f t="shared" si="12"/>
        <v>1900-01</v>
      </c>
      <c r="K1509" s="11"/>
      <c r="L1509" s="11"/>
      <c r="M1509" s="36"/>
    </row>
    <row r="1510" spans="7:13" ht="15.75" customHeight="1" x14ac:dyDescent="0.2">
      <c r="G1510" s="34">
        <f>'Silver (Cleaned)'!G1509</f>
        <v>44358.230811420908</v>
      </c>
      <c r="H1510" s="27">
        <f>'Silver (Cleaned)'!Q1509</f>
        <v>1484</v>
      </c>
      <c r="I1510" s="11" t="str">
        <f t="shared" si="11"/>
        <v>2021-06</v>
      </c>
      <c r="J1510" s="11" t="str">
        <f t="shared" si="12"/>
        <v>1900-01</v>
      </c>
      <c r="K1510" s="11"/>
      <c r="L1510" s="11"/>
      <c r="M1510" s="36"/>
    </row>
    <row r="1511" spans="7:13" ht="15.75" customHeight="1" x14ac:dyDescent="0.2">
      <c r="G1511" s="34">
        <f>'Silver (Cleaned)'!G1510</f>
        <v>44357.652100367348</v>
      </c>
      <c r="H1511" s="27">
        <f>'Silver (Cleaned)'!Q1510</f>
        <v>1395</v>
      </c>
      <c r="I1511" s="11" t="str">
        <f t="shared" si="11"/>
        <v>2021-06</v>
      </c>
      <c r="J1511" s="11" t="str">
        <f t="shared" si="12"/>
        <v>1900-01</v>
      </c>
      <c r="K1511" s="11"/>
      <c r="L1511" s="11"/>
      <c r="M1511" s="36"/>
    </row>
    <row r="1512" spans="7:13" ht="15.75" customHeight="1" x14ac:dyDescent="0.2">
      <c r="G1512" s="34">
        <f>'Silver (Cleaned)'!G1511</f>
        <v>44357.118478536002</v>
      </c>
      <c r="H1512" s="27">
        <f>'Silver (Cleaned)'!Q1511</f>
        <v>1288</v>
      </c>
      <c r="I1512" s="11" t="str">
        <f t="shared" si="11"/>
        <v>2021-06</v>
      </c>
      <c r="J1512" s="11" t="str">
        <f t="shared" si="12"/>
        <v>1900-01</v>
      </c>
      <c r="K1512" s="11"/>
      <c r="L1512" s="11"/>
      <c r="M1512" s="36"/>
    </row>
    <row r="1513" spans="7:13" ht="15.75" customHeight="1" x14ac:dyDescent="0.2">
      <c r="G1513" s="34">
        <f>'Silver (Cleaned)'!G1512</f>
        <v>44356.557476250651</v>
      </c>
      <c r="H1513" s="27">
        <f>'Silver (Cleaned)'!Q1512</f>
        <v>1514</v>
      </c>
      <c r="I1513" s="11" t="str">
        <f t="shared" si="11"/>
        <v>2021-06</v>
      </c>
      <c r="J1513" s="11" t="str">
        <f t="shared" si="12"/>
        <v>1900-01</v>
      </c>
      <c r="K1513" s="11"/>
      <c r="L1513" s="11"/>
      <c r="M1513" s="36"/>
    </row>
    <row r="1514" spans="7:13" ht="15.75" customHeight="1" x14ac:dyDescent="0.2">
      <c r="G1514" s="34">
        <f>'Silver (Cleaned)'!G1513</f>
        <v>44356.02140639093</v>
      </c>
      <c r="H1514" s="27">
        <f>'Silver (Cleaned)'!Q1513</f>
        <v>1447</v>
      </c>
      <c r="I1514" s="11" t="str">
        <f t="shared" si="11"/>
        <v>2021-06</v>
      </c>
      <c r="J1514" s="11" t="str">
        <f t="shared" si="12"/>
        <v>1900-01</v>
      </c>
      <c r="K1514" s="11"/>
      <c r="L1514" s="11"/>
      <c r="M1514" s="36"/>
    </row>
    <row r="1515" spans="7:13" ht="15.75" customHeight="1" x14ac:dyDescent="0.2">
      <c r="G1515" s="34">
        <f>'Silver (Cleaned)'!G1514</f>
        <v>44355.469792232034</v>
      </c>
      <c r="H1515" s="27">
        <f>'Silver (Cleaned)'!Q1514</f>
        <v>1436</v>
      </c>
      <c r="I1515" s="11" t="str">
        <f t="shared" si="11"/>
        <v>2021-06</v>
      </c>
      <c r="J1515" s="11" t="str">
        <f t="shared" si="12"/>
        <v>1900-01</v>
      </c>
      <c r="K1515" s="11"/>
      <c r="L1515" s="11"/>
      <c r="M1515" s="36"/>
    </row>
    <row r="1516" spans="7:13" ht="15.75" customHeight="1" x14ac:dyDescent="0.2">
      <c r="G1516" s="34">
        <f>'Silver (Cleaned)'!G1515</f>
        <v>44354.931304760372</v>
      </c>
      <c r="H1516" s="27">
        <f>'Silver (Cleaned)'!Q1515</f>
        <v>1383</v>
      </c>
      <c r="I1516" s="11" t="str">
        <f t="shared" si="11"/>
        <v>2021-06</v>
      </c>
      <c r="J1516" s="11" t="str">
        <f t="shared" si="12"/>
        <v>1900-01</v>
      </c>
      <c r="K1516" s="11"/>
      <c r="L1516" s="11"/>
      <c r="M1516" s="36"/>
    </row>
    <row r="1517" spans="7:13" ht="15.75" customHeight="1" x14ac:dyDescent="0.2">
      <c r="G1517" s="34">
        <f>'Silver (Cleaned)'!G1516</f>
        <v>44354.325625072044</v>
      </c>
      <c r="H1517" s="27">
        <f>'Silver (Cleaned)'!Q1516</f>
        <v>1430</v>
      </c>
      <c r="I1517" s="11" t="str">
        <f t="shared" si="11"/>
        <v>2021-06</v>
      </c>
      <c r="J1517" s="11" t="str">
        <f t="shared" si="12"/>
        <v>1900-01</v>
      </c>
      <c r="K1517" s="11"/>
      <c r="L1517" s="11"/>
      <c r="M1517" s="36"/>
    </row>
    <row r="1518" spans="7:13" ht="15.75" customHeight="1" x14ac:dyDescent="0.2">
      <c r="G1518" s="34">
        <f>'Silver (Cleaned)'!G1517</f>
        <v>44351.547160047485</v>
      </c>
      <c r="H1518" s="27">
        <f>'Silver (Cleaned)'!Q1517</f>
        <v>1417</v>
      </c>
      <c r="I1518" s="11" t="str">
        <f t="shared" si="11"/>
        <v>2021-06</v>
      </c>
      <c r="J1518" s="11" t="str">
        <f t="shared" si="12"/>
        <v>1900-01</v>
      </c>
      <c r="K1518" s="11"/>
      <c r="L1518" s="11"/>
      <c r="M1518" s="36"/>
    </row>
    <row r="1519" spans="7:13" ht="15.75" customHeight="1" x14ac:dyDescent="0.2">
      <c r="G1519" s="34">
        <f>'Silver (Cleaned)'!G1518</f>
        <v>44350.944205265943</v>
      </c>
      <c r="H1519" s="27">
        <f>'Silver (Cleaned)'!Q1518</f>
        <v>1409</v>
      </c>
      <c r="I1519" s="11" t="str">
        <f t="shared" si="11"/>
        <v>2021-06</v>
      </c>
      <c r="J1519" s="11" t="str">
        <f t="shared" si="12"/>
        <v>1900-01</v>
      </c>
      <c r="K1519" s="11"/>
      <c r="L1519" s="11"/>
      <c r="M1519" s="36"/>
    </row>
    <row r="1520" spans="7:13" ht="15.75" customHeight="1" x14ac:dyDescent="0.2">
      <c r="G1520" s="34">
        <f>'Silver (Cleaned)'!G1519</f>
        <v>44350.411186174751</v>
      </c>
      <c r="H1520" s="27">
        <f>'Silver (Cleaned)'!Q1519</f>
        <v>1452</v>
      </c>
      <c r="I1520" s="11" t="str">
        <f t="shared" si="11"/>
        <v>2021-06</v>
      </c>
      <c r="J1520" s="11" t="str">
        <f t="shared" si="12"/>
        <v>1900-01</v>
      </c>
      <c r="K1520" s="11"/>
      <c r="L1520" s="11"/>
      <c r="M1520" s="36"/>
    </row>
    <row r="1521" spans="7:13" ht="15.75" customHeight="1" x14ac:dyDescent="0.2">
      <c r="G1521" s="34">
        <f>'Silver (Cleaned)'!G1520</f>
        <v>44349.804720531756</v>
      </c>
      <c r="H1521" s="27">
        <f>'Silver (Cleaned)'!Q1520</f>
        <v>1358</v>
      </c>
      <c r="I1521" s="11" t="str">
        <f t="shared" si="11"/>
        <v>2021-06</v>
      </c>
      <c r="J1521" s="11" t="str">
        <f t="shared" si="12"/>
        <v>1900-01</v>
      </c>
      <c r="K1521" s="11"/>
      <c r="L1521" s="11"/>
      <c r="M1521" s="36"/>
    </row>
    <row r="1522" spans="7:13" ht="15.75" customHeight="1" x14ac:dyDescent="0.2">
      <c r="G1522" s="34">
        <f>'Silver (Cleaned)'!G1521</f>
        <v>44349.260054244063</v>
      </c>
      <c r="H1522" s="27">
        <f>'Silver (Cleaned)'!Q1521</f>
        <v>1403</v>
      </c>
      <c r="I1522" s="11" t="str">
        <f t="shared" si="11"/>
        <v>2021-06</v>
      </c>
      <c r="J1522" s="11" t="str">
        <f t="shared" si="12"/>
        <v>1900-01</v>
      </c>
      <c r="K1522" s="11"/>
      <c r="L1522" s="11"/>
      <c r="M1522" s="36"/>
    </row>
    <row r="1523" spans="7:13" ht="15.75" customHeight="1" x14ac:dyDescent="0.2">
      <c r="G1523" s="34">
        <f>'Silver (Cleaned)'!G1522</f>
        <v>44348.711488802721</v>
      </c>
      <c r="H1523" s="27">
        <f>'Silver (Cleaned)'!Q1522</f>
        <v>1367</v>
      </c>
      <c r="I1523" s="11" t="str">
        <f t="shared" si="11"/>
        <v>2021-06</v>
      </c>
      <c r="J1523" s="11" t="str">
        <f t="shared" si="12"/>
        <v>1900-01</v>
      </c>
      <c r="K1523" s="11"/>
      <c r="L1523" s="11"/>
      <c r="M1523" s="36"/>
    </row>
    <row r="1524" spans="7:13" ht="15.75" customHeight="1" x14ac:dyDescent="0.2">
      <c r="G1524" s="34">
        <f>'Silver (Cleaned)'!G1523</f>
        <v>44348.152568698955</v>
      </c>
      <c r="H1524" s="27">
        <f>'Silver (Cleaned)'!Q1523</f>
        <v>1557</v>
      </c>
      <c r="I1524" s="11" t="str">
        <f t="shared" si="11"/>
        <v>2021-06</v>
      </c>
      <c r="J1524" s="11" t="str">
        <f t="shared" si="12"/>
        <v>1900-01</v>
      </c>
      <c r="K1524" s="11"/>
      <c r="L1524" s="11"/>
      <c r="M1524" s="36"/>
    </row>
    <row r="1525" spans="7:13" ht="15.75" customHeight="1" x14ac:dyDescent="0.2">
      <c r="G1525" s="34">
        <f>'Silver (Cleaned)'!G1524</f>
        <v>44347.541008503002</v>
      </c>
      <c r="H1525" s="27">
        <f>'Silver (Cleaned)'!Q1524</f>
        <v>1505</v>
      </c>
      <c r="I1525" s="11" t="str">
        <f t="shared" si="11"/>
        <v>2021-05</v>
      </c>
      <c r="J1525" s="11" t="str">
        <f t="shared" si="12"/>
        <v>1900-01</v>
      </c>
      <c r="K1525" s="11"/>
      <c r="L1525" s="11"/>
      <c r="M1525" s="36"/>
    </row>
    <row r="1526" spans="7:13" ht="15.75" customHeight="1" x14ac:dyDescent="0.2">
      <c r="G1526" s="34">
        <f>'Silver (Cleaned)'!G1525</f>
        <v>44344.632083142758</v>
      </c>
      <c r="H1526" s="27">
        <f>'Silver (Cleaned)'!Q1525</f>
        <v>1314</v>
      </c>
      <c r="I1526" s="11" t="str">
        <f t="shared" si="11"/>
        <v>2021-05</v>
      </c>
      <c r="J1526" s="11" t="str">
        <f t="shared" si="12"/>
        <v>1900-01</v>
      </c>
      <c r="K1526" s="11"/>
      <c r="L1526" s="11"/>
      <c r="M1526" s="36"/>
    </row>
    <row r="1527" spans="7:13" ht="15.75" customHeight="1" x14ac:dyDescent="0.2">
      <c r="G1527" s="34">
        <f>'Silver (Cleaned)'!G1526</f>
        <v>44344.054437453087</v>
      </c>
      <c r="H1527" s="27">
        <f>'Silver (Cleaned)'!Q1526</f>
        <v>1321</v>
      </c>
      <c r="I1527" s="11" t="str">
        <f t="shared" si="11"/>
        <v>2021-05</v>
      </c>
      <c r="J1527" s="11" t="str">
        <f t="shared" si="12"/>
        <v>1900-01</v>
      </c>
      <c r="K1527" s="11"/>
      <c r="L1527" s="11"/>
      <c r="M1527" s="36"/>
    </row>
    <row r="1528" spans="7:13" ht="15.75" customHeight="1" x14ac:dyDescent="0.2">
      <c r="G1528" s="34">
        <f>'Silver (Cleaned)'!G1527</f>
        <v>44343.448843045851</v>
      </c>
      <c r="H1528" s="27">
        <f>'Silver (Cleaned)'!Q1527</f>
        <v>1342</v>
      </c>
      <c r="I1528" s="11" t="str">
        <f t="shared" si="11"/>
        <v>2021-05</v>
      </c>
      <c r="J1528" s="11" t="str">
        <f t="shared" si="12"/>
        <v>1900-01</v>
      </c>
      <c r="K1528" s="11"/>
      <c r="L1528" s="11"/>
      <c r="M1528" s="36"/>
    </row>
    <row r="1529" spans="7:13" ht="15.75" customHeight="1" x14ac:dyDescent="0.2">
      <c r="G1529" s="34">
        <f>'Silver (Cleaned)'!G1528</f>
        <v>44342.857569418178</v>
      </c>
      <c r="H1529" s="27">
        <f>'Silver (Cleaned)'!Q1528</f>
        <v>1469</v>
      </c>
      <c r="I1529" s="11" t="str">
        <f t="shared" si="11"/>
        <v>2021-05</v>
      </c>
      <c r="J1529" s="11" t="str">
        <f t="shared" si="12"/>
        <v>1900-01</v>
      </c>
      <c r="K1529" s="11"/>
      <c r="L1529" s="11"/>
      <c r="M1529" s="36"/>
    </row>
    <row r="1530" spans="7:13" ht="15.75" customHeight="1" x14ac:dyDescent="0.2">
      <c r="G1530" s="34">
        <f>'Silver (Cleaned)'!G1529</f>
        <v>44342.266810682988</v>
      </c>
      <c r="H1530" s="27">
        <f>'Silver (Cleaned)'!Q1529</f>
        <v>1401</v>
      </c>
      <c r="I1530" s="11" t="str">
        <f t="shared" si="11"/>
        <v>2021-05</v>
      </c>
      <c r="J1530" s="11" t="str">
        <f t="shared" si="12"/>
        <v>1900-01</v>
      </c>
      <c r="K1530" s="11"/>
      <c r="L1530" s="11"/>
      <c r="M1530" s="36"/>
    </row>
    <row r="1531" spans="7:13" ht="15.75" customHeight="1" x14ac:dyDescent="0.2">
      <c r="G1531" s="34">
        <f>'Silver (Cleaned)'!G1530</f>
        <v>44341.715524107254</v>
      </c>
      <c r="H1531" s="27">
        <f>'Silver (Cleaned)'!Q1530</f>
        <v>1514</v>
      </c>
      <c r="I1531" s="11" t="str">
        <f t="shared" si="11"/>
        <v>2021-05</v>
      </c>
      <c r="J1531" s="11" t="str">
        <f t="shared" si="12"/>
        <v>1900-01</v>
      </c>
      <c r="K1531" s="11"/>
      <c r="L1531" s="11"/>
      <c r="M1531" s="36"/>
    </row>
    <row r="1532" spans="7:13" ht="15.75" customHeight="1" x14ac:dyDescent="0.2">
      <c r="G1532" s="34">
        <f>'Silver (Cleaned)'!G1531</f>
        <v>44341.177154251913</v>
      </c>
      <c r="H1532" s="27">
        <f>'Silver (Cleaned)'!Q1531</f>
        <v>1398</v>
      </c>
      <c r="I1532" s="11" t="str">
        <f t="shared" si="11"/>
        <v>2021-05</v>
      </c>
      <c r="J1532" s="11" t="str">
        <f t="shared" si="12"/>
        <v>1900-01</v>
      </c>
      <c r="K1532" s="11"/>
      <c r="L1532" s="11"/>
      <c r="M1532" s="36"/>
    </row>
    <row r="1533" spans="7:13" ht="15.75" customHeight="1" x14ac:dyDescent="0.2">
      <c r="G1533" s="34">
        <f>'Silver (Cleaned)'!G1532</f>
        <v>44340.612367394249</v>
      </c>
      <c r="H1533" s="27">
        <f>'Silver (Cleaned)'!Q1532</f>
        <v>1456</v>
      </c>
      <c r="I1533" s="11" t="str">
        <f t="shared" si="11"/>
        <v>2021-05</v>
      </c>
      <c r="J1533" s="11" t="str">
        <f t="shared" si="12"/>
        <v>1900-01</v>
      </c>
      <c r="K1533" s="11"/>
      <c r="L1533" s="11"/>
      <c r="M1533" s="36"/>
    </row>
    <row r="1534" spans="7:13" ht="15.75" customHeight="1" x14ac:dyDescent="0.2">
      <c r="G1534" s="34">
        <f>'Silver (Cleaned)'!G1533</f>
        <v>44340.025719558682</v>
      </c>
      <c r="H1534" s="27">
        <f>'Silver (Cleaned)'!Q1533</f>
        <v>1470</v>
      </c>
      <c r="I1534" s="11" t="str">
        <f t="shared" si="11"/>
        <v>2021-05</v>
      </c>
      <c r="J1534" s="11" t="str">
        <f t="shared" si="12"/>
        <v>1900-01</v>
      </c>
      <c r="K1534" s="11"/>
      <c r="L1534" s="11"/>
      <c r="M1534" s="36"/>
    </row>
    <row r="1535" spans="7:13" ht="15.75" customHeight="1" x14ac:dyDescent="0.2">
      <c r="G1535" s="34">
        <f>'Silver (Cleaned)'!G1534</f>
        <v>44337.748312661366</v>
      </c>
      <c r="H1535" s="27">
        <f>'Silver (Cleaned)'!Q1534</f>
        <v>1391</v>
      </c>
      <c r="I1535" s="11" t="str">
        <f t="shared" si="11"/>
        <v>2021-05</v>
      </c>
      <c r="J1535" s="11" t="str">
        <f t="shared" si="12"/>
        <v>1900-01</v>
      </c>
      <c r="K1535" s="11"/>
      <c r="L1535" s="11"/>
      <c r="M1535" s="36"/>
    </row>
    <row r="1536" spans="7:13" ht="15.75" customHeight="1" x14ac:dyDescent="0.2">
      <c r="G1536" s="34">
        <f>'Silver (Cleaned)'!G1535</f>
        <v>44337.201742716403</v>
      </c>
      <c r="H1536" s="27">
        <f>'Silver (Cleaned)'!Q1535</f>
        <v>1275</v>
      </c>
      <c r="I1536" s="11" t="str">
        <f t="shared" ref="I1536:I1710" si="13">TEXT(G1536, "YYYY-MM")</f>
        <v>2021-05</v>
      </c>
      <c r="J1536" s="11" t="str">
        <f t="shared" ref="J1536:J1710" si="14">TEXT(M1536, "YYYY-MM")</f>
        <v>1900-01</v>
      </c>
      <c r="K1536" s="11"/>
      <c r="L1536" s="11"/>
      <c r="M1536" s="36"/>
    </row>
    <row r="1537" spans="7:13" ht="15.75" customHeight="1" x14ac:dyDescent="0.2">
      <c r="G1537" s="34">
        <f>'Silver (Cleaned)'!G1536</f>
        <v>44336.606283831141</v>
      </c>
      <c r="H1537" s="27">
        <f>'Silver (Cleaned)'!Q1536</f>
        <v>1440</v>
      </c>
      <c r="I1537" s="11" t="str">
        <f t="shared" si="13"/>
        <v>2021-05</v>
      </c>
      <c r="J1537" s="11" t="str">
        <f t="shared" si="14"/>
        <v>1900-01</v>
      </c>
      <c r="K1537" s="11"/>
      <c r="L1537" s="11"/>
      <c r="M1537" s="36"/>
    </row>
    <row r="1538" spans="7:13" ht="15.75" customHeight="1" x14ac:dyDescent="0.2">
      <c r="G1538" s="34">
        <f>'Silver (Cleaned)'!G1537</f>
        <v>44336.003286056839</v>
      </c>
      <c r="H1538" s="27">
        <f>'Silver (Cleaned)'!Q1537</f>
        <v>1475</v>
      </c>
      <c r="I1538" s="11" t="str">
        <f t="shared" si="13"/>
        <v>2021-05</v>
      </c>
      <c r="J1538" s="11" t="str">
        <f t="shared" si="14"/>
        <v>1900-01</v>
      </c>
      <c r="K1538" s="11"/>
      <c r="L1538" s="11"/>
      <c r="M1538" s="36"/>
    </row>
    <row r="1539" spans="7:13" ht="15.75" customHeight="1" x14ac:dyDescent="0.2">
      <c r="G1539" s="34">
        <f>'Silver (Cleaned)'!G1538</f>
        <v>44335.47089651721</v>
      </c>
      <c r="H1539" s="27">
        <f>'Silver (Cleaned)'!Q1538</f>
        <v>1514</v>
      </c>
      <c r="I1539" s="11" t="str">
        <f t="shared" si="13"/>
        <v>2021-05</v>
      </c>
      <c r="J1539" s="11" t="str">
        <f t="shared" si="14"/>
        <v>1900-01</v>
      </c>
      <c r="K1539" s="11"/>
      <c r="L1539" s="11"/>
      <c r="M1539" s="36"/>
    </row>
    <row r="1540" spans="7:13" ht="15.75" customHeight="1" x14ac:dyDescent="0.2">
      <c r="G1540" s="34">
        <f>'Silver (Cleaned)'!G1539</f>
        <v>44334.881385288376</v>
      </c>
      <c r="H1540" s="27">
        <f>'Silver (Cleaned)'!Q1539</f>
        <v>1455</v>
      </c>
      <c r="I1540" s="11" t="str">
        <f t="shared" si="13"/>
        <v>2021-05</v>
      </c>
      <c r="J1540" s="11" t="str">
        <f t="shared" si="14"/>
        <v>1900-01</v>
      </c>
      <c r="K1540" s="11"/>
      <c r="L1540" s="11"/>
      <c r="M1540" s="36"/>
    </row>
    <row r="1541" spans="7:13" ht="15.75" customHeight="1" x14ac:dyDescent="0.2">
      <c r="G1541" s="34">
        <f>'Silver (Cleaned)'!G1540</f>
        <v>44334.305674581767</v>
      </c>
      <c r="H1541" s="27">
        <f>'Silver (Cleaned)'!Q1540</f>
        <v>1333</v>
      </c>
      <c r="I1541" s="11" t="str">
        <f t="shared" si="13"/>
        <v>2021-05</v>
      </c>
      <c r="J1541" s="11" t="str">
        <f t="shared" si="14"/>
        <v>1900-01</v>
      </c>
      <c r="K1541" s="11"/>
      <c r="L1541" s="11"/>
      <c r="M1541" s="36"/>
    </row>
    <row r="1542" spans="7:13" ht="15.75" customHeight="1" x14ac:dyDescent="0.2">
      <c r="G1542" s="34">
        <f>'Silver (Cleaned)'!G1541</f>
        <v>44333.728404458001</v>
      </c>
      <c r="H1542" s="27">
        <f>'Silver (Cleaned)'!Q1541</f>
        <v>1472</v>
      </c>
      <c r="I1542" s="11" t="str">
        <f t="shared" si="13"/>
        <v>2021-05</v>
      </c>
      <c r="J1542" s="11" t="str">
        <f t="shared" si="14"/>
        <v>1900-01</v>
      </c>
      <c r="K1542" s="11"/>
      <c r="L1542" s="11"/>
      <c r="M1542" s="36"/>
    </row>
    <row r="1543" spans="7:13" ht="15.75" customHeight="1" x14ac:dyDescent="0.2">
      <c r="G1543" s="34">
        <f>'Silver (Cleaned)'!G1542</f>
        <v>44333.198219847414</v>
      </c>
      <c r="H1543" s="27">
        <f>'Silver (Cleaned)'!Q1542</f>
        <v>1424</v>
      </c>
      <c r="I1543" s="11" t="str">
        <f t="shared" si="13"/>
        <v>2021-05</v>
      </c>
      <c r="J1543" s="11" t="str">
        <f t="shared" si="14"/>
        <v>1900-01</v>
      </c>
      <c r="K1543" s="11"/>
      <c r="L1543" s="11"/>
      <c r="M1543" s="36"/>
    </row>
    <row r="1544" spans="7:13" ht="15.75" customHeight="1" x14ac:dyDescent="0.2">
      <c r="G1544" s="34">
        <f>'Silver (Cleaned)'!G1543</f>
        <v>44330.961332185434</v>
      </c>
      <c r="H1544" s="27">
        <f>'Silver (Cleaned)'!Q1543</f>
        <v>1502</v>
      </c>
      <c r="I1544" s="11" t="str">
        <f t="shared" si="13"/>
        <v>2021-05</v>
      </c>
      <c r="J1544" s="11" t="str">
        <f t="shared" si="14"/>
        <v>1900-01</v>
      </c>
      <c r="K1544" s="11"/>
      <c r="L1544" s="11"/>
      <c r="M1544" s="36"/>
    </row>
    <row r="1545" spans="7:13" ht="15.75" customHeight="1" x14ac:dyDescent="0.2">
      <c r="G1545" s="34">
        <f>'Silver (Cleaned)'!G1544</f>
        <v>44330.353784193561</v>
      </c>
      <c r="H1545" s="27">
        <f>'Silver (Cleaned)'!Q1544</f>
        <v>1272</v>
      </c>
      <c r="I1545" s="11" t="str">
        <f t="shared" si="13"/>
        <v>2021-05</v>
      </c>
      <c r="J1545" s="11" t="str">
        <f t="shared" si="14"/>
        <v>1900-01</v>
      </c>
      <c r="K1545" s="11"/>
      <c r="L1545" s="11"/>
      <c r="M1545" s="36"/>
    </row>
    <row r="1546" spans="7:13" ht="15.75" customHeight="1" x14ac:dyDescent="0.2">
      <c r="G1546" s="34">
        <f>'Silver (Cleaned)'!G1545</f>
        <v>44329.760692764299</v>
      </c>
      <c r="H1546" s="27">
        <f>'Silver (Cleaned)'!Q1545</f>
        <v>1495</v>
      </c>
      <c r="I1546" s="11" t="str">
        <f t="shared" si="13"/>
        <v>2021-05</v>
      </c>
      <c r="J1546" s="11" t="str">
        <f t="shared" si="14"/>
        <v>1900-01</v>
      </c>
      <c r="K1546" s="11"/>
      <c r="L1546" s="11"/>
      <c r="M1546" s="36"/>
    </row>
    <row r="1547" spans="7:13" ht="15.75" customHeight="1" x14ac:dyDescent="0.2">
      <c r="G1547" s="34">
        <f>'Silver (Cleaned)'!G1546</f>
        <v>44329.205820594427</v>
      </c>
      <c r="H1547" s="27">
        <f>'Silver (Cleaned)'!Q1546</f>
        <v>1537</v>
      </c>
      <c r="I1547" s="11" t="str">
        <f t="shared" si="13"/>
        <v>2021-05</v>
      </c>
      <c r="J1547" s="11" t="str">
        <f t="shared" si="14"/>
        <v>1900-01</v>
      </c>
      <c r="K1547" s="11"/>
      <c r="L1547" s="11"/>
      <c r="M1547" s="36"/>
    </row>
    <row r="1548" spans="7:13" ht="15.75" customHeight="1" x14ac:dyDescent="0.2">
      <c r="G1548" s="34">
        <f>'Silver (Cleaned)'!G1547</f>
        <v>44328.625065467728</v>
      </c>
      <c r="H1548" s="27">
        <f>'Silver (Cleaned)'!Q1547</f>
        <v>1250</v>
      </c>
      <c r="I1548" s="11" t="str">
        <f t="shared" si="13"/>
        <v>2021-05</v>
      </c>
      <c r="J1548" s="11" t="str">
        <f t="shared" si="14"/>
        <v>1900-01</v>
      </c>
      <c r="K1548" s="11"/>
      <c r="L1548" s="11"/>
      <c r="M1548" s="36"/>
    </row>
    <row r="1549" spans="7:13" ht="15.75" customHeight="1" x14ac:dyDescent="0.2">
      <c r="G1549" s="34">
        <f>'Silver (Cleaned)'!G1548</f>
        <v>44328.052823903832</v>
      </c>
      <c r="H1549" s="27">
        <f>'Silver (Cleaned)'!Q1548</f>
        <v>1514</v>
      </c>
      <c r="I1549" s="11" t="str">
        <f t="shared" si="13"/>
        <v>2021-05</v>
      </c>
      <c r="J1549" s="11" t="str">
        <f t="shared" si="14"/>
        <v>1900-01</v>
      </c>
      <c r="K1549" s="11"/>
      <c r="L1549" s="11"/>
      <c r="M1549" s="36"/>
    </row>
    <row r="1550" spans="7:13" ht="15.75" customHeight="1" x14ac:dyDescent="0.2">
      <c r="G1550" s="34">
        <f>'Silver (Cleaned)'!G1549</f>
        <v>44327.471119614864</v>
      </c>
      <c r="H1550" s="27">
        <f>'Silver (Cleaned)'!Q1549</f>
        <v>1310</v>
      </c>
      <c r="I1550" s="11" t="str">
        <f t="shared" si="13"/>
        <v>2021-05</v>
      </c>
      <c r="J1550" s="11" t="str">
        <f t="shared" si="14"/>
        <v>1900-01</v>
      </c>
      <c r="K1550" s="11"/>
      <c r="L1550" s="11"/>
      <c r="M1550" s="36"/>
    </row>
    <row r="1551" spans="7:13" ht="15.75" customHeight="1" x14ac:dyDescent="0.2">
      <c r="G1551" s="34">
        <f>'Silver (Cleaned)'!G1550</f>
        <v>44326.906400069922</v>
      </c>
      <c r="H1551" s="27">
        <f>'Silver (Cleaned)'!Q1550</f>
        <v>1267</v>
      </c>
      <c r="I1551" s="11" t="str">
        <f t="shared" si="13"/>
        <v>2021-05</v>
      </c>
      <c r="J1551" s="11" t="str">
        <f t="shared" si="14"/>
        <v>1900-01</v>
      </c>
      <c r="K1551" s="11"/>
      <c r="L1551" s="11"/>
      <c r="M1551" s="36"/>
    </row>
    <row r="1552" spans="7:13" ht="15.75" customHeight="1" x14ac:dyDescent="0.2">
      <c r="G1552" s="34">
        <f>'Silver (Cleaned)'!G1551</f>
        <v>44326.321372258426</v>
      </c>
      <c r="H1552" s="27">
        <f>'Silver (Cleaned)'!Q1551</f>
        <v>1490</v>
      </c>
      <c r="I1552" s="11" t="str">
        <f t="shared" si="13"/>
        <v>2021-05</v>
      </c>
      <c r="J1552" s="11" t="str">
        <f t="shared" si="14"/>
        <v>1900-01</v>
      </c>
      <c r="K1552" s="11"/>
      <c r="L1552" s="11"/>
      <c r="M1552" s="36"/>
    </row>
    <row r="1553" spans="7:13" ht="15.75" customHeight="1" x14ac:dyDescent="0.2">
      <c r="G1553" s="34">
        <f>'Silver (Cleaned)'!G1552</f>
        <v>44323.45101272867</v>
      </c>
      <c r="H1553" s="27">
        <f>'Silver (Cleaned)'!Q1552</f>
        <v>1214</v>
      </c>
      <c r="I1553" s="11" t="str">
        <f t="shared" si="13"/>
        <v>2021-05</v>
      </c>
      <c r="J1553" s="11" t="str">
        <f t="shared" si="14"/>
        <v>1900-01</v>
      </c>
      <c r="K1553" s="11"/>
      <c r="L1553" s="11"/>
      <c r="M1553" s="36"/>
    </row>
    <row r="1554" spans="7:13" ht="15.75" customHeight="1" x14ac:dyDescent="0.2">
      <c r="G1554" s="34">
        <f>'Silver (Cleaned)'!G1553</f>
        <v>44322.893761806954</v>
      </c>
      <c r="H1554" s="27">
        <f>'Silver (Cleaned)'!Q1553</f>
        <v>1345</v>
      </c>
      <c r="I1554" s="11" t="str">
        <f t="shared" si="13"/>
        <v>2021-05</v>
      </c>
      <c r="J1554" s="11" t="str">
        <f t="shared" si="14"/>
        <v>1900-01</v>
      </c>
      <c r="K1554" s="11"/>
      <c r="L1554" s="11"/>
      <c r="M1554" s="36"/>
    </row>
    <row r="1555" spans="7:13" ht="15.75" customHeight="1" x14ac:dyDescent="0.2">
      <c r="G1555" s="34">
        <f>'Silver (Cleaned)'!G1554</f>
        <v>44322.286710946326</v>
      </c>
      <c r="H1555" s="27">
        <f>'Silver (Cleaned)'!Q1554</f>
        <v>1338</v>
      </c>
      <c r="I1555" s="11" t="str">
        <f t="shared" si="13"/>
        <v>2021-05</v>
      </c>
      <c r="J1555" s="11" t="str">
        <f t="shared" si="14"/>
        <v>1900-01</v>
      </c>
      <c r="K1555" s="11"/>
      <c r="L1555" s="11"/>
      <c r="M1555" s="36"/>
    </row>
    <row r="1556" spans="7:13" ht="15.75" customHeight="1" x14ac:dyDescent="0.2">
      <c r="G1556" s="34">
        <f>'Silver (Cleaned)'!G1555</f>
        <v>44321.748131985922</v>
      </c>
      <c r="H1556" s="27">
        <f>'Silver (Cleaned)'!Q1555</f>
        <v>1257</v>
      </c>
      <c r="I1556" s="11" t="str">
        <f t="shared" si="13"/>
        <v>2021-05</v>
      </c>
      <c r="J1556" s="11" t="str">
        <f t="shared" si="14"/>
        <v>1900-01</v>
      </c>
      <c r="K1556" s="11"/>
      <c r="L1556" s="11"/>
      <c r="M1556" s="36"/>
    </row>
    <row r="1557" spans="7:13" ht="15.75" customHeight="1" x14ac:dyDescent="0.2">
      <c r="G1557" s="34">
        <f>'Silver (Cleaned)'!G1556</f>
        <v>44321.156205045787</v>
      </c>
      <c r="H1557" s="27">
        <f>'Silver (Cleaned)'!Q1556</f>
        <v>1251</v>
      </c>
      <c r="I1557" s="11" t="str">
        <f t="shared" si="13"/>
        <v>2021-05</v>
      </c>
      <c r="J1557" s="11" t="str">
        <f t="shared" si="14"/>
        <v>1900-01</v>
      </c>
      <c r="K1557" s="11"/>
      <c r="L1557" s="11"/>
      <c r="M1557" s="36"/>
    </row>
    <row r="1558" spans="7:13" ht="15.75" customHeight="1" x14ac:dyDescent="0.2">
      <c r="G1558" s="34">
        <f>'Silver (Cleaned)'!G1557</f>
        <v>44320.584326064258</v>
      </c>
      <c r="H1558" s="27">
        <f>'Silver (Cleaned)'!Q1557</f>
        <v>1140</v>
      </c>
      <c r="I1558" s="11" t="str">
        <f t="shared" si="13"/>
        <v>2021-05</v>
      </c>
      <c r="J1558" s="11" t="str">
        <f t="shared" si="14"/>
        <v>1900-01</v>
      </c>
      <c r="K1558" s="11"/>
      <c r="L1558" s="11"/>
      <c r="M1558" s="36"/>
    </row>
    <row r="1559" spans="7:13" ht="15.75" customHeight="1" x14ac:dyDescent="0.2">
      <c r="G1559" s="34">
        <f>'Silver (Cleaned)'!G1558</f>
        <v>44320.030278419334</v>
      </c>
      <c r="H1559" s="27">
        <f>'Silver (Cleaned)'!Q1558</f>
        <v>1136</v>
      </c>
      <c r="I1559" s="11" t="str">
        <f t="shared" si="13"/>
        <v>2021-05</v>
      </c>
      <c r="J1559" s="11" t="str">
        <f t="shared" si="14"/>
        <v>1900-01</v>
      </c>
      <c r="K1559" s="11"/>
      <c r="L1559" s="11"/>
      <c r="M1559" s="36"/>
    </row>
    <row r="1560" spans="7:13" ht="15.75" customHeight="1" x14ac:dyDescent="0.2">
      <c r="G1560" s="34">
        <f>'Silver (Cleaned)'!G1559</f>
        <v>44319.475340739773</v>
      </c>
      <c r="H1560" s="27">
        <f>'Silver (Cleaned)'!Q1559</f>
        <v>1185</v>
      </c>
      <c r="I1560" s="11" t="str">
        <f t="shared" si="13"/>
        <v>2021-05</v>
      </c>
      <c r="J1560" s="11" t="str">
        <f t="shared" si="14"/>
        <v>1900-01</v>
      </c>
      <c r="K1560" s="11"/>
      <c r="L1560" s="11"/>
      <c r="M1560" s="36"/>
    </row>
    <row r="1561" spans="7:13" ht="15.75" customHeight="1" x14ac:dyDescent="0.2">
      <c r="G1561" s="34">
        <f>'Silver (Cleaned)'!G1560</f>
        <v>44316.658309940474</v>
      </c>
      <c r="H1561" s="27">
        <f>'Silver (Cleaned)'!Q1560</f>
        <v>1277</v>
      </c>
      <c r="I1561" s="11" t="str">
        <f t="shared" si="13"/>
        <v>2021-04</v>
      </c>
      <c r="J1561" s="11" t="str">
        <f t="shared" si="14"/>
        <v>1900-01</v>
      </c>
      <c r="K1561" s="11"/>
      <c r="L1561" s="11"/>
      <c r="M1561" s="36"/>
    </row>
    <row r="1562" spans="7:13" ht="15.75" customHeight="1" x14ac:dyDescent="0.2">
      <c r="G1562" s="34">
        <f>'Silver (Cleaned)'!G1561</f>
        <v>44316.075671758314</v>
      </c>
      <c r="H1562" s="27">
        <f>'Silver (Cleaned)'!Q1561</f>
        <v>1198</v>
      </c>
      <c r="I1562" s="11" t="str">
        <f t="shared" si="13"/>
        <v>2021-04</v>
      </c>
      <c r="J1562" s="11" t="str">
        <f t="shared" si="14"/>
        <v>1900-01</v>
      </c>
      <c r="K1562" s="11"/>
      <c r="L1562" s="11"/>
      <c r="M1562" s="36"/>
    </row>
    <row r="1563" spans="7:13" ht="15.75" customHeight="1" x14ac:dyDescent="0.2">
      <c r="G1563" s="34">
        <f>'Silver (Cleaned)'!G1562</f>
        <v>44315.5187387673</v>
      </c>
      <c r="H1563" s="27">
        <f>'Silver (Cleaned)'!Q1562</f>
        <v>1380</v>
      </c>
      <c r="I1563" s="11" t="str">
        <f t="shared" si="13"/>
        <v>2021-04</v>
      </c>
      <c r="J1563" s="11" t="str">
        <f t="shared" si="14"/>
        <v>1900-01</v>
      </c>
      <c r="K1563" s="11"/>
      <c r="L1563" s="11"/>
      <c r="M1563" s="36"/>
    </row>
    <row r="1564" spans="7:13" ht="15.75" customHeight="1" x14ac:dyDescent="0.2">
      <c r="G1564" s="34">
        <f>'Silver (Cleaned)'!G1563</f>
        <v>44314.988017749361</v>
      </c>
      <c r="H1564" s="27">
        <f>'Silver (Cleaned)'!Q1563</f>
        <v>1114</v>
      </c>
      <c r="I1564" s="11" t="str">
        <f t="shared" si="13"/>
        <v>2021-04</v>
      </c>
      <c r="J1564" s="11" t="str">
        <f t="shared" si="14"/>
        <v>1900-01</v>
      </c>
      <c r="K1564" s="11"/>
      <c r="L1564" s="11"/>
      <c r="M1564" s="36"/>
    </row>
    <row r="1565" spans="7:13" ht="15.75" customHeight="1" x14ac:dyDescent="0.2">
      <c r="G1565" s="34">
        <f>'Silver (Cleaned)'!G1564</f>
        <v>44314.399555277501</v>
      </c>
      <c r="H1565" s="27">
        <f>'Silver (Cleaned)'!Q1564</f>
        <v>1345</v>
      </c>
      <c r="I1565" s="11" t="str">
        <f t="shared" si="13"/>
        <v>2021-04</v>
      </c>
      <c r="J1565" s="11" t="str">
        <f t="shared" si="14"/>
        <v>1900-01</v>
      </c>
      <c r="K1565" s="11"/>
      <c r="L1565" s="11"/>
      <c r="M1565" s="36"/>
    </row>
    <row r="1566" spans="7:13" ht="15.75" customHeight="1" x14ac:dyDescent="0.2">
      <c r="G1566" s="34">
        <f>'Silver (Cleaned)'!G1565</f>
        <v>44313.7950439981</v>
      </c>
      <c r="H1566" s="27">
        <f>'Silver (Cleaned)'!Q1565</f>
        <v>1324</v>
      </c>
      <c r="I1566" s="11" t="str">
        <f t="shared" si="13"/>
        <v>2021-04</v>
      </c>
      <c r="J1566" s="11" t="str">
        <f t="shared" si="14"/>
        <v>1900-01</v>
      </c>
      <c r="K1566" s="11"/>
      <c r="L1566" s="11"/>
      <c r="M1566" s="36"/>
    </row>
    <row r="1567" spans="7:13" ht="15.75" customHeight="1" x14ac:dyDescent="0.2">
      <c r="G1567" s="34">
        <f>'Silver (Cleaned)'!G1566</f>
        <v>44313.20837427504</v>
      </c>
      <c r="H1567" s="27">
        <f>'Silver (Cleaned)'!Q1566</f>
        <v>1124</v>
      </c>
      <c r="I1567" s="11" t="str">
        <f t="shared" si="13"/>
        <v>2021-04</v>
      </c>
      <c r="J1567" s="11" t="str">
        <f t="shared" si="14"/>
        <v>1900-01</v>
      </c>
      <c r="K1567" s="11"/>
      <c r="L1567" s="11"/>
      <c r="M1567" s="36"/>
    </row>
    <row r="1568" spans="7:13" ht="15.75" customHeight="1" x14ac:dyDescent="0.2">
      <c r="G1568" s="34">
        <f>'Silver (Cleaned)'!G1567</f>
        <v>44312.655524671878</v>
      </c>
      <c r="H1568" s="27">
        <f>'Silver (Cleaned)'!Q1567</f>
        <v>1171</v>
      </c>
      <c r="I1568" s="11" t="str">
        <f t="shared" si="13"/>
        <v>2021-04</v>
      </c>
      <c r="J1568" s="11" t="str">
        <f t="shared" si="14"/>
        <v>1900-01</v>
      </c>
      <c r="K1568" s="11"/>
      <c r="L1568" s="11"/>
      <c r="M1568" s="36"/>
    </row>
    <row r="1569" spans="7:13" ht="15.75" customHeight="1" x14ac:dyDescent="0.2">
      <c r="G1569" s="34">
        <f>'Silver (Cleaned)'!G1568</f>
        <v>44312.111810153641</v>
      </c>
      <c r="H1569" s="27">
        <f>'Silver (Cleaned)'!Q1568</f>
        <v>1125</v>
      </c>
      <c r="I1569" s="11" t="str">
        <f t="shared" si="13"/>
        <v>2021-04</v>
      </c>
      <c r="J1569" s="11" t="str">
        <f t="shared" si="14"/>
        <v>1900-01</v>
      </c>
      <c r="K1569" s="11"/>
      <c r="L1569" s="11"/>
      <c r="M1569" s="36"/>
    </row>
    <row r="1570" spans="7:13" ht="15.75" customHeight="1" x14ac:dyDescent="0.2">
      <c r="G1570" s="34">
        <f>'Silver (Cleaned)'!G1569</f>
        <v>44309.836440495557</v>
      </c>
      <c r="H1570" s="27">
        <f>'Silver (Cleaned)'!Q1569</f>
        <v>1107</v>
      </c>
      <c r="I1570" s="11" t="str">
        <f t="shared" si="13"/>
        <v>2021-04</v>
      </c>
      <c r="J1570" s="11" t="str">
        <f t="shared" si="14"/>
        <v>1900-01</v>
      </c>
      <c r="K1570" s="11"/>
      <c r="L1570" s="11"/>
      <c r="M1570" s="36"/>
    </row>
    <row r="1571" spans="7:13" ht="15.75" customHeight="1" x14ac:dyDescent="0.2">
      <c r="G1571" s="34">
        <f>'Silver (Cleaned)'!G1570</f>
        <v>44309.297591852323</v>
      </c>
      <c r="H1571" s="27">
        <f>'Silver (Cleaned)'!Q1570</f>
        <v>1195</v>
      </c>
      <c r="I1571" s="11" t="str">
        <f t="shared" si="13"/>
        <v>2021-04</v>
      </c>
      <c r="J1571" s="11" t="str">
        <f t="shared" si="14"/>
        <v>1900-01</v>
      </c>
      <c r="K1571" s="11"/>
      <c r="L1571" s="11"/>
      <c r="M1571" s="36"/>
    </row>
    <row r="1572" spans="7:13" ht="15.75" customHeight="1" x14ac:dyDescent="0.2">
      <c r="G1572" s="34">
        <f>'Silver (Cleaned)'!G1571</f>
        <v>44308.746802956506</v>
      </c>
      <c r="H1572" s="27">
        <f>'Silver (Cleaned)'!Q1571</f>
        <v>1061</v>
      </c>
      <c r="I1572" s="11" t="str">
        <f t="shared" si="13"/>
        <v>2021-04</v>
      </c>
      <c r="J1572" s="11" t="str">
        <f t="shared" si="14"/>
        <v>1900-01</v>
      </c>
      <c r="K1572" s="11"/>
      <c r="L1572" s="11"/>
      <c r="M1572" s="36"/>
    </row>
    <row r="1573" spans="7:13" ht="15.75" customHeight="1" x14ac:dyDescent="0.2">
      <c r="G1573" s="34">
        <f>'Silver (Cleaned)'!G1572</f>
        <v>44308.178043695742</v>
      </c>
      <c r="H1573" s="27">
        <f>'Silver (Cleaned)'!Q1572</f>
        <v>1254</v>
      </c>
      <c r="I1573" s="11" t="str">
        <f t="shared" si="13"/>
        <v>2021-04</v>
      </c>
      <c r="J1573" s="11" t="str">
        <f t="shared" si="14"/>
        <v>1900-01</v>
      </c>
      <c r="K1573" s="11"/>
      <c r="L1573" s="11"/>
      <c r="M1573" s="36"/>
    </row>
    <row r="1574" spans="7:13" ht="15.75" customHeight="1" x14ac:dyDescent="0.2">
      <c r="G1574" s="34">
        <f>'Silver (Cleaned)'!G1573</f>
        <v>44307.572769252525</v>
      </c>
      <c r="H1574" s="27">
        <f>'Silver (Cleaned)'!Q1573</f>
        <v>1151</v>
      </c>
      <c r="I1574" s="11" t="str">
        <f t="shared" si="13"/>
        <v>2021-04</v>
      </c>
      <c r="J1574" s="11" t="str">
        <f t="shared" si="14"/>
        <v>1900-01</v>
      </c>
      <c r="K1574" s="11"/>
      <c r="L1574" s="11"/>
      <c r="M1574" s="36"/>
    </row>
    <row r="1575" spans="7:13" ht="15.75" customHeight="1" x14ac:dyDescent="0.2">
      <c r="G1575" s="34">
        <f>'Silver (Cleaned)'!G1574</f>
        <v>44306.995267708793</v>
      </c>
      <c r="H1575" s="27">
        <f>'Silver (Cleaned)'!Q1574</f>
        <v>1024</v>
      </c>
      <c r="I1575" s="11" t="str">
        <f t="shared" si="13"/>
        <v>2021-04</v>
      </c>
      <c r="J1575" s="11" t="str">
        <f t="shared" si="14"/>
        <v>1900-01</v>
      </c>
      <c r="K1575" s="11"/>
      <c r="L1575" s="11"/>
      <c r="M1575" s="36"/>
    </row>
    <row r="1576" spans="7:13" ht="15.75" customHeight="1" x14ac:dyDescent="0.2">
      <c r="G1576" s="34">
        <f>'Silver (Cleaned)'!G1575</f>
        <v>44306.433420018591</v>
      </c>
      <c r="H1576" s="27">
        <f>'Silver (Cleaned)'!Q1575</f>
        <v>1276</v>
      </c>
      <c r="I1576" s="11" t="str">
        <f t="shared" si="13"/>
        <v>2021-04</v>
      </c>
      <c r="J1576" s="11" t="str">
        <f t="shared" si="14"/>
        <v>1900-01</v>
      </c>
      <c r="K1576" s="11"/>
      <c r="L1576" s="11"/>
      <c r="M1576" s="36"/>
    </row>
    <row r="1577" spans="7:13" ht="15.75" customHeight="1" x14ac:dyDescent="0.2">
      <c r="G1577" s="34">
        <f>'Silver (Cleaned)'!G1576</f>
        <v>44305.8948707893</v>
      </c>
      <c r="H1577" s="27">
        <f>'Silver (Cleaned)'!Q1576</f>
        <v>1194</v>
      </c>
      <c r="I1577" s="11" t="str">
        <f t="shared" si="13"/>
        <v>2021-04</v>
      </c>
      <c r="J1577" s="11" t="str">
        <f t="shared" si="14"/>
        <v>1900-01</v>
      </c>
      <c r="K1577" s="11"/>
      <c r="L1577" s="11"/>
      <c r="M1577" s="36"/>
    </row>
    <row r="1578" spans="7:13" ht="15.75" customHeight="1" x14ac:dyDescent="0.2">
      <c r="G1578" s="34">
        <f>'Silver (Cleaned)'!G1577</f>
        <v>44305.314577957761</v>
      </c>
      <c r="H1578" s="27">
        <f>'Silver (Cleaned)'!Q1577</f>
        <v>1274</v>
      </c>
      <c r="I1578" s="11" t="str">
        <f t="shared" si="13"/>
        <v>2021-04</v>
      </c>
      <c r="J1578" s="11" t="str">
        <f t="shared" si="14"/>
        <v>1900-01</v>
      </c>
      <c r="K1578" s="11"/>
      <c r="L1578" s="11"/>
      <c r="M1578" s="36"/>
    </row>
    <row r="1579" spans="7:13" ht="15.75" customHeight="1" x14ac:dyDescent="0.2">
      <c r="G1579" s="34">
        <f>'Silver (Cleaned)'!G1578</f>
        <v>44302.388577426704</v>
      </c>
      <c r="H1579" s="27">
        <f>'Silver (Cleaned)'!Q1578</f>
        <v>1164</v>
      </c>
      <c r="I1579" s="11" t="str">
        <f t="shared" si="13"/>
        <v>2021-04</v>
      </c>
      <c r="J1579" s="11" t="str">
        <f t="shared" si="14"/>
        <v>1900-01</v>
      </c>
      <c r="K1579" s="11"/>
      <c r="L1579" s="11"/>
      <c r="M1579" s="36"/>
    </row>
    <row r="1580" spans="7:13" ht="15.75" customHeight="1" x14ac:dyDescent="0.2">
      <c r="G1580" s="34">
        <f>'Silver (Cleaned)'!G1579</f>
        <v>44301.820463124903</v>
      </c>
      <c r="H1580" s="27">
        <f>'Silver (Cleaned)'!Q1579</f>
        <v>1209</v>
      </c>
      <c r="I1580" s="11" t="str">
        <f t="shared" si="13"/>
        <v>2021-04</v>
      </c>
      <c r="J1580" s="11" t="str">
        <f t="shared" si="14"/>
        <v>1900-01</v>
      </c>
      <c r="K1580" s="11"/>
      <c r="L1580" s="11"/>
      <c r="M1580" s="36"/>
    </row>
    <row r="1581" spans="7:13" ht="15.75" customHeight="1" x14ac:dyDescent="0.2">
      <c r="G1581" s="34">
        <f>'Silver (Cleaned)'!G1580</f>
        <v>44301.258242612836</v>
      </c>
      <c r="H1581" s="27">
        <f>'Silver (Cleaned)'!Q1580</f>
        <v>1212</v>
      </c>
      <c r="I1581" s="11" t="str">
        <f t="shared" si="13"/>
        <v>2021-04</v>
      </c>
      <c r="J1581" s="11" t="str">
        <f t="shared" si="14"/>
        <v>1900-01</v>
      </c>
      <c r="K1581" s="11"/>
      <c r="L1581" s="11"/>
      <c r="M1581" s="36"/>
    </row>
    <row r="1582" spans="7:13" ht="15.75" customHeight="1" x14ac:dyDescent="0.2">
      <c r="G1582" s="34">
        <f>'Silver (Cleaned)'!G1581</f>
        <v>44300.722878292174</v>
      </c>
      <c r="H1582" s="27">
        <f>'Silver (Cleaned)'!Q1581</f>
        <v>998</v>
      </c>
      <c r="I1582" s="11" t="str">
        <f t="shared" si="13"/>
        <v>2021-04</v>
      </c>
      <c r="J1582" s="11" t="str">
        <f t="shared" si="14"/>
        <v>1900-01</v>
      </c>
      <c r="K1582" s="11"/>
      <c r="L1582" s="11"/>
      <c r="M1582" s="36"/>
    </row>
    <row r="1583" spans="7:13" ht="15.75" customHeight="1" x14ac:dyDescent="0.2">
      <c r="G1583" s="34">
        <f>'Silver (Cleaned)'!G1582</f>
        <v>44300.119413189968</v>
      </c>
      <c r="H1583" s="27">
        <f>'Silver (Cleaned)'!Q1582</f>
        <v>1029</v>
      </c>
      <c r="I1583" s="11" t="str">
        <f t="shared" si="13"/>
        <v>2021-04</v>
      </c>
      <c r="J1583" s="11" t="str">
        <f t="shared" si="14"/>
        <v>1900-01</v>
      </c>
      <c r="K1583" s="11"/>
      <c r="L1583" s="11"/>
      <c r="M1583" s="36"/>
    </row>
    <row r="1584" spans="7:13" ht="15.75" customHeight="1" x14ac:dyDescent="0.2">
      <c r="G1584" s="34">
        <f>'Silver (Cleaned)'!G1583</f>
        <v>44299.532346376443</v>
      </c>
      <c r="H1584" s="27">
        <f>'Silver (Cleaned)'!Q1583</f>
        <v>1038</v>
      </c>
      <c r="I1584" s="11" t="str">
        <f t="shared" si="13"/>
        <v>2021-04</v>
      </c>
      <c r="J1584" s="11" t="str">
        <f t="shared" si="14"/>
        <v>1900-01</v>
      </c>
      <c r="K1584" s="11"/>
      <c r="L1584" s="11"/>
      <c r="M1584" s="36"/>
    </row>
    <row r="1585" spans="7:13" ht="15.75" customHeight="1" x14ac:dyDescent="0.2">
      <c r="G1585" s="34">
        <f>'Silver (Cleaned)'!G1584</f>
        <v>44298.931123151</v>
      </c>
      <c r="H1585" s="27">
        <f>'Silver (Cleaned)'!Q1584</f>
        <v>1203</v>
      </c>
      <c r="I1585" s="11" t="str">
        <f t="shared" si="13"/>
        <v>2021-04</v>
      </c>
      <c r="J1585" s="11" t="str">
        <f t="shared" si="14"/>
        <v>1900-01</v>
      </c>
      <c r="K1585" s="11"/>
      <c r="L1585" s="11"/>
      <c r="M1585" s="36"/>
    </row>
    <row r="1586" spans="7:13" ht="15.75" customHeight="1" x14ac:dyDescent="0.2">
      <c r="G1586" s="34">
        <f>'Silver (Cleaned)'!G1585</f>
        <v>44298.398824244534</v>
      </c>
      <c r="H1586" s="27">
        <f>'Silver (Cleaned)'!Q1585</f>
        <v>1215</v>
      </c>
      <c r="I1586" s="11" t="str">
        <f t="shared" si="13"/>
        <v>2021-04</v>
      </c>
      <c r="J1586" s="11" t="str">
        <f t="shared" si="14"/>
        <v>1900-01</v>
      </c>
      <c r="K1586" s="11"/>
      <c r="L1586" s="11"/>
      <c r="M1586" s="36"/>
    </row>
    <row r="1587" spans="7:13" ht="15.75" customHeight="1" x14ac:dyDescent="0.2">
      <c r="G1587" s="34">
        <f>'Silver (Cleaned)'!G1586</f>
        <v>44295.589483164003</v>
      </c>
      <c r="H1587" s="27">
        <f>'Silver (Cleaned)'!Q1586</f>
        <v>1215</v>
      </c>
      <c r="I1587" s="11" t="str">
        <f t="shared" si="13"/>
        <v>2021-04</v>
      </c>
      <c r="J1587" s="11" t="str">
        <f t="shared" si="14"/>
        <v>1900-01</v>
      </c>
      <c r="K1587" s="11"/>
      <c r="L1587" s="11"/>
      <c r="M1587" s="36"/>
    </row>
    <row r="1588" spans="7:13" ht="15.75" customHeight="1" x14ac:dyDescent="0.2">
      <c r="G1588" s="34">
        <f>'Silver (Cleaned)'!G1587</f>
        <v>44294.992191382989</v>
      </c>
      <c r="H1588" s="27">
        <f>'Silver (Cleaned)'!Q1587</f>
        <v>1063</v>
      </c>
      <c r="I1588" s="11" t="str">
        <f t="shared" si="13"/>
        <v>2021-04</v>
      </c>
      <c r="J1588" s="11" t="str">
        <f t="shared" si="14"/>
        <v>1900-01</v>
      </c>
      <c r="K1588" s="11"/>
      <c r="L1588" s="11"/>
      <c r="M1588" s="36"/>
    </row>
    <row r="1589" spans="7:13" ht="15.75" customHeight="1" x14ac:dyDescent="0.2">
      <c r="G1589" s="34">
        <f>'Silver (Cleaned)'!G1588</f>
        <v>44294.412564386374</v>
      </c>
      <c r="H1589" s="27">
        <f>'Silver (Cleaned)'!Q1588</f>
        <v>1070</v>
      </c>
      <c r="I1589" s="11" t="str">
        <f t="shared" si="13"/>
        <v>2021-04</v>
      </c>
      <c r="J1589" s="11" t="str">
        <f t="shared" si="14"/>
        <v>1900-01</v>
      </c>
      <c r="K1589" s="11"/>
      <c r="L1589" s="11"/>
      <c r="M1589" s="36"/>
    </row>
    <row r="1590" spans="7:13" ht="15.75" customHeight="1" x14ac:dyDescent="0.2">
      <c r="G1590" s="34">
        <f>'Silver (Cleaned)'!G1589</f>
        <v>44293.865329660024</v>
      </c>
      <c r="H1590" s="27">
        <f>'Silver (Cleaned)'!Q1589</f>
        <v>1264</v>
      </c>
      <c r="I1590" s="11" t="str">
        <f t="shared" si="13"/>
        <v>2021-04</v>
      </c>
      <c r="J1590" s="11" t="str">
        <f t="shared" si="14"/>
        <v>1900-01</v>
      </c>
      <c r="K1590" s="11"/>
      <c r="L1590" s="11"/>
      <c r="M1590" s="36"/>
    </row>
    <row r="1591" spans="7:13" ht="15.75" customHeight="1" x14ac:dyDescent="0.2">
      <c r="G1591" s="34">
        <f>'Silver (Cleaned)'!G1590</f>
        <v>44293.291423065384</v>
      </c>
      <c r="H1591" s="27">
        <f>'Silver (Cleaned)'!Q1590</f>
        <v>1247</v>
      </c>
      <c r="I1591" s="11" t="str">
        <f t="shared" si="13"/>
        <v>2021-04</v>
      </c>
      <c r="J1591" s="11" t="str">
        <f t="shared" si="14"/>
        <v>1900-01</v>
      </c>
      <c r="K1591" s="11"/>
      <c r="L1591" s="11"/>
      <c r="M1591" s="36"/>
    </row>
    <row r="1592" spans="7:13" ht="15.75" customHeight="1" x14ac:dyDescent="0.2">
      <c r="G1592" s="34">
        <f>'Silver (Cleaned)'!G1591</f>
        <v>44292.733574278318</v>
      </c>
      <c r="H1592" s="27">
        <f>'Silver (Cleaned)'!Q1591</f>
        <v>1195</v>
      </c>
      <c r="I1592" s="11" t="str">
        <f t="shared" si="13"/>
        <v>2021-04</v>
      </c>
      <c r="J1592" s="11" t="str">
        <f t="shared" si="14"/>
        <v>1900-01</v>
      </c>
      <c r="K1592" s="11"/>
      <c r="L1592" s="11"/>
      <c r="M1592" s="36"/>
    </row>
    <row r="1593" spans="7:13" ht="15.75" customHeight="1" x14ac:dyDescent="0.2">
      <c r="G1593" s="34">
        <f>'Silver (Cleaned)'!G1592</f>
        <v>44292.13702179856</v>
      </c>
      <c r="H1593" s="27">
        <f>'Silver (Cleaned)'!Q1592</f>
        <v>1087</v>
      </c>
      <c r="I1593" s="11" t="str">
        <f t="shared" si="13"/>
        <v>2021-04</v>
      </c>
      <c r="J1593" s="11" t="str">
        <f t="shared" si="14"/>
        <v>1900-01</v>
      </c>
      <c r="K1593" s="11"/>
      <c r="L1593" s="11"/>
      <c r="M1593" s="36"/>
    </row>
    <row r="1594" spans="7:13" ht="15.75" customHeight="1" x14ac:dyDescent="0.2">
      <c r="G1594" s="34">
        <f>'Silver (Cleaned)'!G1593</f>
        <v>44291.58050711875</v>
      </c>
      <c r="H1594" s="27">
        <f>'Silver (Cleaned)'!Q1593</f>
        <v>1120</v>
      </c>
      <c r="I1594" s="11" t="str">
        <f t="shared" si="13"/>
        <v>2021-04</v>
      </c>
      <c r="J1594" s="11" t="str">
        <f t="shared" si="14"/>
        <v>1900-01</v>
      </c>
      <c r="K1594" s="11"/>
      <c r="L1594" s="11"/>
      <c r="M1594" s="36"/>
    </row>
    <row r="1595" spans="7:13" ht="15.75" customHeight="1" x14ac:dyDescent="0.2">
      <c r="G1595" s="34">
        <f>'Silver (Cleaned)'!G1594</f>
        <v>44291.034585514353</v>
      </c>
      <c r="H1595" s="27">
        <f>'Silver (Cleaned)'!Q1594</f>
        <v>1265</v>
      </c>
      <c r="I1595" s="11" t="str">
        <f t="shared" si="13"/>
        <v>2021-04</v>
      </c>
      <c r="J1595" s="11" t="str">
        <f t="shared" si="14"/>
        <v>1900-01</v>
      </c>
      <c r="K1595" s="11"/>
      <c r="L1595" s="11"/>
      <c r="M1595" s="36"/>
    </row>
    <row r="1596" spans="7:13" ht="15.75" customHeight="1" x14ac:dyDescent="0.2">
      <c r="G1596" s="34">
        <f>'Silver (Cleaned)'!G1595</f>
        <v>44288.758437313983</v>
      </c>
      <c r="H1596" s="27">
        <f>'Silver (Cleaned)'!Q1595</f>
        <v>1101</v>
      </c>
      <c r="I1596" s="11" t="str">
        <f t="shared" si="13"/>
        <v>2021-04</v>
      </c>
      <c r="J1596" s="11" t="str">
        <f t="shared" si="14"/>
        <v>1900-01</v>
      </c>
      <c r="K1596" s="11"/>
      <c r="L1596" s="11"/>
      <c r="M1596" s="36"/>
    </row>
    <row r="1597" spans="7:13" ht="15.75" customHeight="1" x14ac:dyDescent="0.2">
      <c r="G1597" s="34">
        <f>'Silver (Cleaned)'!G1596</f>
        <v>44288.216054475619</v>
      </c>
      <c r="H1597" s="27">
        <f>'Silver (Cleaned)'!Q1596</f>
        <v>1271</v>
      </c>
      <c r="I1597" s="11" t="str">
        <f t="shared" si="13"/>
        <v>2021-04</v>
      </c>
      <c r="J1597" s="11" t="str">
        <f t="shared" si="14"/>
        <v>1900-01</v>
      </c>
      <c r="K1597" s="11"/>
      <c r="L1597" s="11"/>
      <c r="M1597" s="36"/>
    </row>
    <row r="1598" spans="7:13" ht="15.75" customHeight="1" x14ac:dyDescent="0.2">
      <c r="G1598" s="34">
        <f>'Silver (Cleaned)'!G1597</f>
        <v>44287.672550403979</v>
      </c>
      <c r="H1598" s="27">
        <f>'Silver (Cleaned)'!Q1597</f>
        <v>1187</v>
      </c>
      <c r="I1598" s="11" t="str">
        <f t="shared" si="13"/>
        <v>2021-04</v>
      </c>
      <c r="J1598" s="11" t="str">
        <f t="shared" si="14"/>
        <v>1900-01</v>
      </c>
      <c r="K1598" s="11"/>
      <c r="L1598" s="11"/>
      <c r="M1598" s="36"/>
    </row>
    <row r="1599" spans="7:13" ht="15.75" customHeight="1" x14ac:dyDescent="0.2">
      <c r="G1599" s="34">
        <f>'Silver (Cleaned)'!G1598</f>
        <v>44287.061973728727</v>
      </c>
      <c r="H1599" s="27">
        <f>'Silver (Cleaned)'!Q1598</f>
        <v>1187</v>
      </c>
      <c r="I1599" s="11" t="str">
        <f t="shared" si="13"/>
        <v>2021-04</v>
      </c>
      <c r="J1599" s="11" t="str">
        <f t="shared" si="14"/>
        <v>1900-01</v>
      </c>
      <c r="K1599" s="11"/>
      <c r="L1599" s="11"/>
      <c r="M1599" s="36"/>
    </row>
    <row r="1600" spans="7:13" ht="15.75" customHeight="1" x14ac:dyDescent="0.2">
      <c r="G1600" s="34">
        <f>'Silver (Cleaned)'!G1599</f>
        <v>44286.466501810464</v>
      </c>
      <c r="H1600" s="27">
        <f>'Silver (Cleaned)'!Q1599</f>
        <v>1215</v>
      </c>
      <c r="I1600" s="11" t="str">
        <f t="shared" si="13"/>
        <v>2021-03</v>
      </c>
      <c r="J1600" s="11" t="str">
        <f t="shared" si="14"/>
        <v>1900-01</v>
      </c>
      <c r="K1600" s="11"/>
      <c r="L1600" s="11"/>
      <c r="M1600" s="36"/>
    </row>
    <row r="1601" spans="7:13" ht="15.75" customHeight="1" x14ac:dyDescent="0.2">
      <c r="G1601" s="34">
        <f>'Silver (Cleaned)'!G1600</f>
        <v>44285.876772764372</v>
      </c>
      <c r="H1601" s="27">
        <f>'Silver (Cleaned)'!Q1600</f>
        <v>1165</v>
      </c>
      <c r="I1601" s="11" t="str">
        <f t="shared" si="13"/>
        <v>2021-03</v>
      </c>
      <c r="J1601" s="11" t="str">
        <f t="shared" si="14"/>
        <v>1900-01</v>
      </c>
      <c r="K1601" s="11"/>
      <c r="L1601" s="11"/>
      <c r="M1601" s="36"/>
    </row>
    <row r="1602" spans="7:13" ht="15.75" customHeight="1" x14ac:dyDescent="0.2">
      <c r="G1602" s="34">
        <f>'Silver (Cleaned)'!G1601</f>
        <v>44285.270791107469</v>
      </c>
      <c r="H1602" s="27">
        <f>'Silver (Cleaned)'!Q1601</f>
        <v>1273</v>
      </c>
      <c r="I1602" s="11" t="str">
        <f t="shared" si="13"/>
        <v>2021-03</v>
      </c>
      <c r="J1602" s="11" t="str">
        <f t="shared" si="14"/>
        <v>1900-01</v>
      </c>
      <c r="K1602" s="11"/>
      <c r="L1602" s="11"/>
      <c r="M1602" s="36"/>
    </row>
    <row r="1603" spans="7:13" ht="15.75" customHeight="1" x14ac:dyDescent="0.2">
      <c r="G1603" s="34">
        <f>'Silver (Cleaned)'!G1602</f>
        <v>44284.717910715859</v>
      </c>
      <c r="H1603" s="27">
        <f>'Silver (Cleaned)'!Q1602</f>
        <v>1195</v>
      </c>
      <c r="I1603" s="11" t="str">
        <f t="shared" si="13"/>
        <v>2021-03</v>
      </c>
      <c r="J1603" s="11" t="str">
        <f t="shared" si="14"/>
        <v>1900-01</v>
      </c>
      <c r="K1603" s="11"/>
      <c r="L1603" s="11"/>
      <c r="M1603" s="36"/>
    </row>
    <row r="1604" spans="7:13" ht="15.75" customHeight="1" x14ac:dyDescent="0.2">
      <c r="G1604" s="34">
        <f>'Silver (Cleaned)'!G1603</f>
        <v>44284.104044007428</v>
      </c>
      <c r="H1604" s="27">
        <f>'Silver (Cleaned)'!Q1603</f>
        <v>1101</v>
      </c>
      <c r="I1604" s="11" t="str">
        <f t="shared" si="13"/>
        <v>2021-03</v>
      </c>
      <c r="J1604" s="11" t="str">
        <f t="shared" si="14"/>
        <v>1900-01</v>
      </c>
      <c r="K1604" s="11"/>
      <c r="L1604" s="11"/>
      <c r="M1604" s="36"/>
    </row>
    <row r="1605" spans="7:13" ht="15.75" customHeight="1" x14ac:dyDescent="0.2">
      <c r="G1605" s="34">
        <f>'Silver (Cleaned)'!G1604</f>
        <v>44281.769972468966</v>
      </c>
      <c r="H1605" s="27">
        <f>'Silver (Cleaned)'!Q1604</f>
        <v>1096</v>
      </c>
      <c r="I1605" s="11" t="str">
        <f t="shared" si="13"/>
        <v>2021-03</v>
      </c>
      <c r="J1605" s="11" t="str">
        <f t="shared" si="14"/>
        <v>1900-01</v>
      </c>
      <c r="K1605" s="11"/>
      <c r="L1605" s="11"/>
      <c r="M1605" s="36"/>
    </row>
    <row r="1606" spans="7:13" ht="15.75" customHeight="1" x14ac:dyDescent="0.2">
      <c r="G1606" s="34">
        <f>'Silver (Cleaned)'!G1605</f>
        <v>44281.185179102358</v>
      </c>
      <c r="H1606" s="27">
        <f>'Silver (Cleaned)'!Q1605</f>
        <v>1295</v>
      </c>
      <c r="I1606" s="11" t="str">
        <f t="shared" si="13"/>
        <v>2021-03</v>
      </c>
      <c r="J1606" s="11" t="str">
        <f t="shared" si="14"/>
        <v>1900-01</v>
      </c>
      <c r="K1606" s="11"/>
      <c r="L1606" s="11"/>
      <c r="M1606" s="36"/>
    </row>
    <row r="1607" spans="7:13" ht="15.75" customHeight="1" x14ac:dyDescent="0.2">
      <c r="G1607" s="34">
        <f>'Silver (Cleaned)'!G1606</f>
        <v>44280.603087472977</v>
      </c>
      <c r="H1607" s="27">
        <f>'Silver (Cleaned)'!Q1606</f>
        <v>1270</v>
      </c>
      <c r="I1607" s="11" t="str">
        <f t="shared" si="13"/>
        <v>2021-03</v>
      </c>
      <c r="J1607" s="11" t="str">
        <f t="shared" si="14"/>
        <v>1900-01</v>
      </c>
      <c r="K1607" s="11"/>
      <c r="L1607" s="11"/>
      <c r="M1607" s="36"/>
    </row>
    <row r="1608" spans="7:13" ht="15.75" customHeight="1" x14ac:dyDescent="0.2">
      <c r="G1608" s="34">
        <f>'Silver (Cleaned)'!G1607</f>
        <v>44280.007706326534</v>
      </c>
      <c r="H1608" s="27">
        <f>'Silver (Cleaned)'!Q1607</f>
        <v>1369</v>
      </c>
      <c r="I1608" s="11" t="str">
        <f t="shared" si="13"/>
        <v>2021-03</v>
      </c>
      <c r="J1608" s="11" t="str">
        <f t="shared" si="14"/>
        <v>1900-01</v>
      </c>
      <c r="K1608" s="11"/>
      <c r="L1608" s="11"/>
      <c r="M1608" s="36"/>
    </row>
    <row r="1609" spans="7:13" ht="15.75" customHeight="1" x14ac:dyDescent="0.2">
      <c r="G1609" s="34">
        <f>'Silver (Cleaned)'!G1608</f>
        <v>44279.438715458993</v>
      </c>
      <c r="H1609" s="27">
        <f>'Silver (Cleaned)'!Q1608</f>
        <v>1181</v>
      </c>
      <c r="I1609" s="11" t="str">
        <f t="shared" si="13"/>
        <v>2021-03</v>
      </c>
      <c r="J1609" s="11" t="str">
        <f t="shared" si="14"/>
        <v>1900-01</v>
      </c>
      <c r="K1609" s="11"/>
      <c r="L1609" s="11"/>
      <c r="M1609" s="36"/>
    </row>
    <row r="1610" spans="7:13" ht="15.75" customHeight="1" x14ac:dyDescent="0.2">
      <c r="G1610" s="34">
        <f>'Silver (Cleaned)'!G1609</f>
        <v>44278.865459549561</v>
      </c>
      <c r="H1610" s="27">
        <f>'Silver (Cleaned)'!Q1609</f>
        <v>1274</v>
      </c>
      <c r="I1610" s="11" t="str">
        <f t="shared" si="13"/>
        <v>2021-03</v>
      </c>
      <c r="J1610" s="11" t="str">
        <f t="shared" si="14"/>
        <v>1900-01</v>
      </c>
      <c r="K1610" s="11"/>
      <c r="L1610" s="11"/>
      <c r="M1610" s="36"/>
    </row>
    <row r="1611" spans="7:13" ht="15.75" customHeight="1" x14ac:dyDescent="0.2">
      <c r="G1611" s="34">
        <f>'Silver (Cleaned)'!G1610</f>
        <v>44278.260464772327</v>
      </c>
      <c r="H1611" s="27">
        <f>'Silver (Cleaned)'!Q1610</f>
        <v>1262</v>
      </c>
      <c r="I1611" s="11" t="str">
        <f t="shared" si="13"/>
        <v>2021-03</v>
      </c>
      <c r="J1611" s="11" t="str">
        <f t="shared" si="14"/>
        <v>1900-01</v>
      </c>
      <c r="K1611" s="11"/>
      <c r="L1611" s="11"/>
      <c r="M1611" s="36"/>
    </row>
    <row r="1612" spans="7:13" ht="15.75" customHeight="1" x14ac:dyDescent="0.2">
      <c r="G1612" s="34">
        <f>'Silver (Cleaned)'!G1611</f>
        <v>44277.66758456669</v>
      </c>
      <c r="H1612" s="27">
        <f>'Silver (Cleaned)'!Q1611</f>
        <v>1288</v>
      </c>
      <c r="I1612" s="11" t="str">
        <f t="shared" si="13"/>
        <v>2021-03</v>
      </c>
      <c r="J1612" s="11" t="str">
        <f t="shared" si="14"/>
        <v>1900-01</v>
      </c>
      <c r="K1612" s="11"/>
      <c r="L1612" s="11"/>
      <c r="M1612" s="36"/>
    </row>
    <row r="1613" spans="7:13" ht="15.75" customHeight="1" x14ac:dyDescent="0.2">
      <c r="G1613" s="34">
        <f>'Silver (Cleaned)'!G1612</f>
        <v>44277.115079421797</v>
      </c>
      <c r="H1613" s="27">
        <f>'Silver (Cleaned)'!Q1612</f>
        <v>1208</v>
      </c>
      <c r="I1613" s="11" t="str">
        <f t="shared" si="13"/>
        <v>2021-03</v>
      </c>
      <c r="J1613" s="11" t="str">
        <f t="shared" si="14"/>
        <v>1900-01</v>
      </c>
      <c r="K1613" s="11"/>
      <c r="L1613" s="11"/>
      <c r="M1613" s="36"/>
    </row>
    <row r="1614" spans="7:13" ht="15.75" customHeight="1" x14ac:dyDescent="0.2">
      <c r="G1614" s="34">
        <f>'Silver (Cleaned)'!G1613</f>
        <v>44274.913987407235</v>
      </c>
      <c r="H1614" s="27">
        <f>'Silver (Cleaned)'!Q1613</f>
        <v>1337</v>
      </c>
      <c r="I1614" s="11" t="str">
        <f t="shared" si="13"/>
        <v>2021-03</v>
      </c>
      <c r="J1614" s="11" t="str">
        <f t="shared" si="14"/>
        <v>1900-01</v>
      </c>
      <c r="K1614" s="11"/>
      <c r="L1614" s="11"/>
      <c r="M1614" s="36"/>
    </row>
    <row r="1615" spans="7:13" ht="15.75" customHeight="1" x14ac:dyDescent="0.2">
      <c r="G1615" s="34">
        <f>'Silver (Cleaned)'!G1614</f>
        <v>44274.333926423598</v>
      </c>
      <c r="H1615" s="27">
        <f>'Silver (Cleaned)'!Q1614</f>
        <v>1395</v>
      </c>
      <c r="I1615" s="11" t="str">
        <f t="shared" si="13"/>
        <v>2021-03</v>
      </c>
      <c r="J1615" s="11" t="str">
        <f t="shared" si="14"/>
        <v>1900-01</v>
      </c>
      <c r="K1615" s="11"/>
      <c r="L1615" s="11"/>
      <c r="M1615" s="36"/>
    </row>
    <row r="1616" spans="7:13" ht="15.75" customHeight="1" x14ac:dyDescent="0.2">
      <c r="G1616" s="34">
        <f>'Silver (Cleaned)'!G1615</f>
        <v>44273.743941424691</v>
      </c>
      <c r="H1616" s="27">
        <f>'Silver (Cleaned)'!Q1615</f>
        <v>1353</v>
      </c>
      <c r="I1616" s="11" t="str">
        <f t="shared" si="13"/>
        <v>2021-03</v>
      </c>
      <c r="J1616" s="11" t="str">
        <f t="shared" si="14"/>
        <v>1900-01</v>
      </c>
      <c r="K1616" s="11"/>
      <c r="L1616" s="11"/>
      <c r="M1616" s="36"/>
    </row>
    <row r="1617" spans="7:13" ht="15.75" customHeight="1" x14ac:dyDescent="0.2">
      <c r="G1617" s="34">
        <f>'Silver (Cleaned)'!G1616</f>
        <v>44273.197013368517</v>
      </c>
      <c r="H1617" s="27">
        <f>'Silver (Cleaned)'!Q1616</f>
        <v>1289</v>
      </c>
      <c r="I1617" s="11" t="str">
        <f t="shared" si="13"/>
        <v>2021-03</v>
      </c>
      <c r="J1617" s="11" t="str">
        <f t="shared" si="14"/>
        <v>1900-01</v>
      </c>
      <c r="K1617" s="11"/>
      <c r="L1617" s="11"/>
      <c r="M1617" s="36"/>
    </row>
    <row r="1618" spans="7:13" ht="15.75" customHeight="1" x14ac:dyDescent="0.2">
      <c r="G1618" s="34">
        <f>'Silver (Cleaned)'!G1617</f>
        <v>44272.638433062617</v>
      </c>
      <c r="H1618" s="27">
        <f>'Silver (Cleaned)'!Q1617</f>
        <v>1336</v>
      </c>
      <c r="I1618" s="11" t="str">
        <f t="shared" si="13"/>
        <v>2021-03</v>
      </c>
      <c r="J1618" s="11" t="str">
        <f t="shared" si="14"/>
        <v>1900-01</v>
      </c>
      <c r="K1618" s="11"/>
      <c r="L1618" s="11"/>
      <c r="M1618" s="36"/>
    </row>
    <row r="1619" spans="7:13" ht="15.75" customHeight="1" x14ac:dyDescent="0.2">
      <c r="G1619" s="34">
        <f>'Silver (Cleaned)'!G1618</f>
        <v>44272.101049676225</v>
      </c>
      <c r="H1619" s="27">
        <f>'Silver (Cleaned)'!Q1618</f>
        <v>1389</v>
      </c>
      <c r="I1619" s="11" t="str">
        <f t="shared" si="13"/>
        <v>2021-03</v>
      </c>
      <c r="J1619" s="11" t="str">
        <f t="shared" si="14"/>
        <v>1900-01</v>
      </c>
      <c r="K1619" s="11"/>
      <c r="L1619" s="11"/>
      <c r="M1619" s="36"/>
    </row>
    <row r="1620" spans="7:13" ht="15.75" customHeight="1" x14ac:dyDescent="0.2">
      <c r="G1620" s="34">
        <f>'Silver (Cleaned)'!G1619</f>
        <v>44271.556548785265</v>
      </c>
      <c r="H1620" s="27">
        <f>'Silver (Cleaned)'!Q1619</f>
        <v>1198</v>
      </c>
      <c r="I1620" s="11" t="str">
        <f t="shared" si="13"/>
        <v>2021-03</v>
      </c>
      <c r="J1620" s="11" t="str">
        <f t="shared" si="14"/>
        <v>1900-01</v>
      </c>
      <c r="K1620" s="11"/>
      <c r="L1620" s="11"/>
      <c r="M1620" s="36"/>
    </row>
    <row r="1621" spans="7:13" ht="15.75" customHeight="1" x14ac:dyDescent="0.2">
      <c r="G1621" s="34">
        <f>'Silver (Cleaned)'!G1620</f>
        <v>44270.980299586241</v>
      </c>
      <c r="H1621" s="27">
        <f>'Silver (Cleaned)'!Q1620</f>
        <v>1364</v>
      </c>
      <c r="I1621" s="11" t="str">
        <f t="shared" si="13"/>
        <v>2021-03</v>
      </c>
      <c r="J1621" s="11" t="str">
        <f t="shared" si="14"/>
        <v>1900-01</v>
      </c>
      <c r="K1621" s="11"/>
      <c r="L1621" s="11"/>
      <c r="M1621" s="36"/>
    </row>
    <row r="1622" spans="7:13" ht="15.75" customHeight="1" x14ac:dyDescent="0.2">
      <c r="G1622" s="34">
        <f>'Silver (Cleaned)'!G1621</f>
        <v>44270.396421241538</v>
      </c>
      <c r="H1622" s="27">
        <f>'Silver (Cleaned)'!Q1621</f>
        <v>1296</v>
      </c>
      <c r="I1622" s="11" t="str">
        <f t="shared" si="13"/>
        <v>2021-03</v>
      </c>
      <c r="J1622" s="11" t="str">
        <f t="shared" si="14"/>
        <v>1900-01</v>
      </c>
      <c r="K1622" s="11"/>
      <c r="L1622" s="11"/>
      <c r="M1622" s="36"/>
    </row>
    <row r="1623" spans="7:13" ht="15.75" customHeight="1" x14ac:dyDescent="0.2">
      <c r="G1623" s="34">
        <f>'Silver (Cleaned)'!G1622</f>
        <v>44267.427635506341</v>
      </c>
      <c r="H1623" s="27">
        <f>'Silver (Cleaned)'!Q1622</f>
        <v>1322</v>
      </c>
      <c r="I1623" s="11" t="str">
        <f t="shared" si="13"/>
        <v>2021-03</v>
      </c>
      <c r="J1623" s="11" t="str">
        <f t="shared" si="14"/>
        <v>1900-01</v>
      </c>
      <c r="K1623" s="11"/>
      <c r="L1623" s="11"/>
      <c r="M1623" s="36"/>
    </row>
    <row r="1624" spans="7:13" ht="15.75" customHeight="1" x14ac:dyDescent="0.2">
      <c r="G1624" s="34">
        <f>'Silver (Cleaned)'!G1623</f>
        <v>44266.875557169267</v>
      </c>
      <c r="H1624" s="27">
        <f>'Silver (Cleaned)'!Q1623</f>
        <v>1207</v>
      </c>
      <c r="I1624" s="11" t="str">
        <f t="shared" si="13"/>
        <v>2021-03</v>
      </c>
      <c r="J1624" s="11" t="str">
        <f t="shared" si="14"/>
        <v>1900-01</v>
      </c>
      <c r="K1624" s="11"/>
      <c r="L1624" s="11"/>
      <c r="M1624" s="36"/>
    </row>
    <row r="1625" spans="7:13" ht="15.75" customHeight="1" x14ac:dyDescent="0.2">
      <c r="G1625" s="34">
        <f>'Silver (Cleaned)'!G1624</f>
        <v>44266.27546318715</v>
      </c>
      <c r="H1625" s="27">
        <f>'Silver (Cleaned)'!Q1624</f>
        <v>1442</v>
      </c>
      <c r="I1625" s="11" t="str">
        <f t="shared" si="13"/>
        <v>2021-03</v>
      </c>
      <c r="J1625" s="11" t="str">
        <f t="shared" si="14"/>
        <v>1900-01</v>
      </c>
      <c r="K1625" s="11"/>
      <c r="L1625" s="11"/>
      <c r="M1625" s="36"/>
    </row>
    <row r="1626" spans="7:13" ht="15.75" customHeight="1" x14ac:dyDescent="0.2">
      <c r="G1626" s="34">
        <f>'Silver (Cleaned)'!G1625</f>
        <v>44265.745024857533</v>
      </c>
      <c r="H1626" s="27">
        <f>'Silver (Cleaned)'!Q1625</f>
        <v>1262</v>
      </c>
      <c r="I1626" s="11" t="str">
        <f t="shared" si="13"/>
        <v>2021-03</v>
      </c>
      <c r="J1626" s="11" t="str">
        <f t="shared" si="14"/>
        <v>1900-01</v>
      </c>
      <c r="K1626" s="11"/>
      <c r="L1626" s="11"/>
      <c r="M1626" s="36"/>
    </row>
    <row r="1627" spans="7:13" ht="15.75" customHeight="1" x14ac:dyDescent="0.2">
      <c r="G1627" s="34">
        <f>'Silver (Cleaned)'!G1626</f>
        <v>44265.18187008606</v>
      </c>
      <c r="H1627" s="27">
        <f>'Silver (Cleaned)'!Q1626</f>
        <v>1440</v>
      </c>
      <c r="I1627" s="11" t="str">
        <f t="shared" si="13"/>
        <v>2021-03</v>
      </c>
      <c r="J1627" s="11" t="str">
        <f t="shared" si="14"/>
        <v>1900-01</v>
      </c>
      <c r="K1627" s="11"/>
      <c r="L1627" s="11"/>
      <c r="M1627" s="36"/>
    </row>
    <row r="1628" spans="7:13" ht="15.75" customHeight="1" x14ac:dyDescent="0.2">
      <c r="G1628" s="34">
        <f>'Silver (Cleaned)'!G1627</f>
        <v>44264.581086616905</v>
      </c>
      <c r="H1628" s="27">
        <f>'Silver (Cleaned)'!Q1627</f>
        <v>1563</v>
      </c>
      <c r="I1628" s="11" t="str">
        <f t="shared" si="13"/>
        <v>2021-03</v>
      </c>
      <c r="J1628" s="11" t="str">
        <f t="shared" si="14"/>
        <v>1900-01</v>
      </c>
      <c r="K1628" s="11"/>
      <c r="L1628" s="11"/>
      <c r="M1628" s="36"/>
    </row>
    <row r="1629" spans="7:13" ht="15.75" customHeight="1" x14ac:dyDescent="0.2">
      <c r="G1629" s="34">
        <f>'Silver (Cleaned)'!G1628</f>
        <v>44264.037264338862</v>
      </c>
      <c r="H1629" s="27">
        <f>'Silver (Cleaned)'!Q1628</f>
        <v>1421</v>
      </c>
      <c r="I1629" s="11" t="str">
        <f t="shared" si="13"/>
        <v>2021-03</v>
      </c>
      <c r="J1629" s="11" t="str">
        <f t="shared" si="14"/>
        <v>1900-01</v>
      </c>
      <c r="K1629" s="11"/>
      <c r="L1629" s="11"/>
      <c r="M1629" s="36"/>
    </row>
    <row r="1630" spans="7:13" ht="15.75" customHeight="1" x14ac:dyDescent="0.2">
      <c r="G1630" s="34">
        <f>'Silver (Cleaned)'!G1629</f>
        <v>44263.479503643888</v>
      </c>
      <c r="H1630" s="27">
        <f>'Silver (Cleaned)'!Q1629</f>
        <v>1497</v>
      </c>
      <c r="I1630" s="11" t="str">
        <f t="shared" si="13"/>
        <v>2021-03</v>
      </c>
      <c r="J1630" s="11" t="str">
        <f t="shared" si="14"/>
        <v>1900-01</v>
      </c>
      <c r="K1630" s="11"/>
      <c r="L1630" s="11"/>
      <c r="M1630" s="36"/>
    </row>
    <row r="1631" spans="7:13" ht="15.75" customHeight="1" x14ac:dyDescent="0.2">
      <c r="G1631" s="34">
        <f>'Silver (Cleaned)'!G1630</f>
        <v>44260.659040443272</v>
      </c>
      <c r="H1631" s="27">
        <f>'Silver (Cleaned)'!Q1630</f>
        <v>1292</v>
      </c>
      <c r="I1631" s="11" t="str">
        <f t="shared" si="13"/>
        <v>2021-03</v>
      </c>
      <c r="J1631" s="11" t="str">
        <f t="shared" si="14"/>
        <v>1900-01</v>
      </c>
      <c r="K1631" s="11"/>
      <c r="L1631" s="11"/>
      <c r="M1631" s="36"/>
    </row>
    <row r="1632" spans="7:13" ht="15.75" customHeight="1" x14ac:dyDescent="0.2">
      <c r="G1632" s="34">
        <f>'Silver (Cleaned)'!G1631</f>
        <v>44260.082340133318</v>
      </c>
      <c r="H1632" s="27">
        <f>'Silver (Cleaned)'!Q1631</f>
        <v>1575</v>
      </c>
      <c r="I1632" s="11" t="str">
        <f t="shared" si="13"/>
        <v>2021-03</v>
      </c>
      <c r="J1632" s="11" t="str">
        <f t="shared" si="14"/>
        <v>1900-01</v>
      </c>
      <c r="K1632" s="11"/>
      <c r="L1632" s="11"/>
      <c r="M1632" s="36"/>
    </row>
    <row r="1633" spans="7:13" ht="15.75" customHeight="1" x14ac:dyDescent="0.2">
      <c r="G1633" s="34">
        <f>'Silver (Cleaned)'!G1632</f>
        <v>44259.507074898684</v>
      </c>
      <c r="H1633" s="27">
        <f>'Silver (Cleaned)'!Q1632</f>
        <v>1511</v>
      </c>
      <c r="I1633" s="11" t="str">
        <f t="shared" si="13"/>
        <v>2021-03</v>
      </c>
      <c r="J1633" s="11" t="str">
        <f t="shared" si="14"/>
        <v>1900-01</v>
      </c>
      <c r="K1633" s="11"/>
      <c r="L1633" s="11"/>
      <c r="M1633" s="36"/>
    </row>
    <row r="1634" spans="7:13" ht="15.75" customHeight="1" x14ac:dyDescent="0.2">
      <c r="G1634" s="34">
        <f>'Silver (Cleaned)'!G1633</f>
        <v>44258.917803523444</v>
      </c>
      <c r="H1634" s="27">
        <f>'Silver (Cleaned)'!Q1633</f>
        <v>1444</v>
      </c>
      <c r="I1634" s="11" t="str">
        <f t="shared" si="13"/>
        <v>2021-03</v>
      </c>
      <c r="J1634" s="11" t="str">
        <f t="shared" si="14"/>
        <v>1900-01</v>
      </c>
      <c r="K1634" s="11"/>
      <c r="L1634" s="11"/>
      <c r="M1634" s="36"/>
    </row>
    <row r="1635" spans="7:13" ht="15.75" customHeight="1" x14ac:dyDescent="0.2">
      <c r="G1635" s="34">
        <f>'Silver (Cleaned)'!G1634</f>
        <v>44258.381953974655</v>
      </c>
      <c r="H1635" s="27">
        <f>'Silver (Cleaned)'!Q1634</f>
        <v>1443</v>
      </c>
      <c r="I1635" s="11" t="str">
        <f t="shared" si="13"/>
        <v>2021-03</v>
      </c>
      <c r="J1635" s="11" t="str">
        <f t="shared" si="14"/>
        <v>1900-01</v>
      </c>
      <c r="K1635" s="11"/>
      <c r="L1635" s="11"/>
      <c r="M1635" s="36"/>
    </row>
    <row r="1636" spans="7:13" ht="15.75" customHeight="1" x14ac:dyDescent="0.2">
      <c r="G1636" s="34">
        <f>'Silver (Cleaned)'!G1635</f>
        <v>44257.793008906105</v>
      </c>
      <c r="H1636" s="27">
        <f>'Silver (Cleaned)'!Q1635</f>
        <v>1356</v>
      </c>
      <c r="I1636" s="11" t="str">
        <f t="shared" si="13"/>
        <v>2021-03</v>
      </c>
      <c r="J1636" s="11" t="str">
        <f t="shared" si="14"/>
        <v>1900-01</v>
      </c>
      <c r="K1636" s="11"/>
      <c r="L1636" s="11"/>
      <c r="M1636" s="36"/>
    </row>
    <row r="1637" spans="7:13" ht="15.75" customHeight="1" x14ac:dyDescent="0.2">
      <c r="G1637" s="34">
        <f>'Silver (Cleaned)'!G1636</f>
        <v>44257.225339765646</v>
      </c>
      <c r="H1637" s="27">
        <f>'Silver (Cleaned)'!Q1636</f>
        <v>1359</v>
      </c>
      <c r="I1637" s="11" t="str">
        <f t="shared" si="13"/>
        <v>2021-03</v>
      </c>
      <c r="J1637" s="11" t="str">
        <f t="shared" si="14"/>
        <v>1900-01</v>
      </c>
      <c r="K1637" s="11"/>
      <c r="L1637" s="11"/>
      <c r="M1637" s="36"/>
    </row>
    <row r="1638" spans="7:13" ht="15.75" customHeight="1" x14ac:dyDescent="0.2">
      <c r="G1638" s="34">
        <f>'Silver (Cleaned)'!G1637</f>
        <v>44256.633985505396</v>
      </c>
      <c r="H1638" s="27">
        <f>'Silver (Cleaned)'!Q1637</f>
        <v>1567</v>
      </c>
      <c r="I1638" s="11" t="str">
        <f t="shared" si="13"/>
        <v>2021-03</v>
      </c>
      <c r="J1638" s="11" t="str">
        <f t="shared" si="14"/>
        <v>1900-01</v>
      </c>
      <c r="K1638" s="11"/>
      <c r="L1638" s="11"/>
      <c r="M1638" s="36"/>
    </row>
    <row r="1639" spans="7:13" ht="15.75" customHeight="1" x14ac:dyDescent="0.2">
      <c r="G1639" s="34">
        <f>'Silver (Cleaned)'!G1638</f>
        <v>44256.025874927305</v>
      </c>
      <c r="H1639" s="27">
        <f>'Silver (Cleaned)'!Q1638</f>
        <v>1374</v>
      </c>
      <c r="I1639" s="11" t="str">
        <f t="shared" si="13"/>
        <v>2021-03</v>
      </c>
      <c r="J1639" s="11" t="str">
        <f t="shared" si="14"/>
        <v>1900-01</v>
      </c>
      <c r="K1639" s="11"/>
      <c r="L1639" s="11"/>
      <c r="M1639" s="36"/>
    </row>
    <row r="1640" spans="7:13" ht="15.75" customHeight="1" x14ac:dyDescent="0.2">
      <c r="G1640" s="34">
        <f>'Silver (Cleaned)'!G1639</f>
        <v>44253.69576524759</v>
      </c>
      <c r="H1640" s="27">
        <f>'Silver (Cleaned)'!Q1639</f>
        <v>1645</v>
      </c>
      <c r="I1640" s="11" t="str">
        <f t="shared" si="13"/>
        <v>2021-02</v>
      </c>
      <c r="J1640" s="11" t="str">
        <f t="shared" si="14"/>
        <v>1900-01</v>
      </c>
      <c r="K1640" s="11"/>
      <c r="L1640" s="11"/>
      <c r="M1640" s="36"/>
    </row>
    <row r="1641" spans="7:13" ht="15.75" customHeight="1" x14ac:dyDescent="0.2">
      <c r="G1641" s="34">
        <f>'Silver (Cleaned)'!G1640</f>
        <v>44253.098444612559</v>
      </c>
      <c r="H1641" s="27">
        <f>'Silver (Cleaned)'!Q1640</f>
        <v>1700</v>
      </c>
      <c r="I1641" s="11" t="str">
        <f t="shared" si="13"/>
        <v>2021-02</v>
      </c>
      <c r="J1641" s="11" t="str">
        <f t="shared" si="14"/>
        <v>1900-01</v>
      </c>
      <c r="K1641" s="11"/>
      <c r="L1641" s="11"/>
      <c r="M1641" s="36"/>
    </row>
    <row r="1642" spans="7:13" ht="15.75" customHeight="1" x14ac:dyDescent="0.2">
      <c r="G1642" s="34">
        <f>'Silver (Cleaned)'!G1641</f>
        <v>44252.508145148124</v>
      </c>
      <c r="H1642" s="27">
        <f>'Silver (Cleaned)'!Q1641</f>
        <v>1705</v>
      </c>
      <c r="I1642" s="11" t="str">
        <f t="shared" si="13"/>
        <v>2021-02</v>
      </c>
      <c r="J1642" s="11" t="str">
        <f t="shared" si="14"/>
        <v>1900-01</v>
      </c>
      <c r="K1642" s="11"/>
      <c r="L1642" s="11"/>
      <c r="M1642" s="36"/>
    </row>
    <row r="1643" spans="7:13" ht="15.75" customHeight="1" x14ac:dyDescent="0.2">
      <c r="G1643" s="34">
        <f>'Silver (Cleaned)'!G1642</f>
        <v>44251.92951368272</v>
      </c>
      <c r="H1643" s="27">
        <f>'Silver (Cleaned)'!Q1642</f>
        <v>1464</v>
      </c>
      <c r="I1643" s="11" t="str">
        <f t="shared" si="13"/>
        <v>2021-02</v>
      </c>
      <c r="J1643" s="11" t="str">
        <f t="shared" si="14"/>
        <v>1900-01</v>
      </c>
      <c r="K1643" s="11"/>
      <c r="L1643" s="11"/>
      <c r="M1643" s="36"/>
    </row>
    <row r="1644" spans="7:13" ht="15.75" customHeight="1" x14ac:dyDescent="0.2">
      <c r="G1644" s="34">
        <f>'Silver (Cleaned)'!G1643</f>
        <v>44251.400430999209</v>
      </c>
      <c r="H1644" s="27">
        <f>'Silver (Cleaned)'!Q1643</f>
        <v>1572</v>
      </c>
      <c r="I1644" s="11" t="str">
        <f t="shared" si="13"/>
        <v>2021-02</v>
      </c>
      <c r="J1644" s="11" t="str">
        <f t="shared" si="14"/>
        <v>1900-01</v>
      </c>
      <c r="K1644" s="11"/>
      <c r="L1644" s="11"/>
      <c r="M1644" s="36"/>
    </row>
    <row r="1645" spans="7:13" ht="15.75" customHeight="1" x14ac:dyDescent="0.2">
      <c r="G1645" s="34">
        <f>'Silver (Cleaned)'!G1644</f>
        <v>44250.792423853847</v>
      </c>
      <c r="H1645" s="27">
        <f>'Silver (Cleaned)'!Q1644</f>
        <v>1430</v>
      </c>
      <c r="I1645" s="11" t="str">
        <f t="shared" si="13"/>
        <v>2021-02</v>
      </c>
      <c r="J1645" s="11" t="str">
        <f t="shared" si="14"/>
        <v>1900-01</v>
      </c>
      <c r="K1645" s="11"/>
      <c r="L1645" s="11"/>
      <c r="M1645" s="36"/>
    </row>
    <row r="1646" spans="7:13" ht="15.75" customHeight="1" x14ac:dyDescent="0.2">
      <c r="G1646" s="34">
        <f>'Silver (Cleaned)'!G1645</f>
        <v>44250.205825637451</v>
      </c>
      <c r="H1646" s="27">
        <f>'Silver (Cleaned)'!Q1645</f>
        <v>1712</v>
      </c>
      <c r="I1646" s="11" t="str">
        <f t="shared" si="13"/>
        <v>2021-02</v>
      </c>
      <c r="J1646" s="11" t="str">
        <f t="shared" si="14"/>
        <v>1900-01</v>
      </c>
      <c r="K1646" s="11"/>
      <c r="L1646" s="11"/>
      <c r="M1646" s="36"/>
    </row>
    <row r="1647" spans="7:13" ht="15.75" customHeight="1" x14ac:dyDescent="0.2">
      <c r="G1647" s="34">
        <f>'Silver (Cleaned)'!G1646</f>
        <v>44249.65060771726</v>
      </c>
      <c r="H1647" s="27">
        <f>'Silver (Cleaned)'!Q1646</f>
        <v>1468</v>
      </c>
      <c r="I1647" s="11" t="str">
        <f t="shared" si="13"/>
        <v>2021-02</v>
      </c>
      <c r="J1647" s="11" t="str">
        <f t="shared" si="14"/>
        <v>1900-01</v>
      </c>
      <c r="K1647" s="11"/>
      <c r="L1647" s="11"/>
      <c r="M1647" s="36"/>
    </row>
    <row r="1648" spans="7:13" ht="15.75" customHeight="1" x14ac:dyDescent="0.2">
      <c r="G1648" s="34">
        <f>'Silver (Cleaned)'!G1647</f>
        <v>44249.094604580845</v>
      </c>
      <c r="H1648" s="27">
        <f>'Silver (Cleaned)'!Q1647</f>
        <v>1715</v>
      </c>
      <c r="I1648" s="11" t="str">
        <f t="shared" si="13"/>
        <v>2021-02</v>
      </c>
      <c r="J1648" s="11" t="str">
        <f t="shared" si="14"/>
        <v>1900-01</v>
      </c>
      <c r="K1648" s="11"/>
      <c r="L1648" s="11"/>
      <c r="M1648" s="36"/>
    </row>
    <row r="1649" spans="7:13" ht="15.75" customHeight="1" x14ac:dyDescent="0.2">
      <c r="G1649" s="34">
        <f>'Silver (Cleaned)'!G1648</f>
        <v>44246.80647688442</v>
      </c>
      <c r="H1649" s="27">
        <f>'Silver (Cleaned)'!Q1648</f>
        <v>1677</v>
      </c>
      <c r="I1649" s="11" t="str">
        <f t="shared" si="13"/>
        <v>2021-02</v>
      </c>
      <c r="J1649" s="11" t="str">
        <f t="shared" si="14"/>
        <v>1900-01</v>
      </c>
      <c r="K1649" s="11"/>
      <c r="L1649" s="11"/>
      <c r="M1649" s="36"/>
    </row>
    <row r="1650" spans="7:13" ht="15.75" customHeight="1" x14ac:dyDescent="0.2">
      <c r="G1650" s="34">
        <f>'Silver (Cleaned)'!G1649</f>
        <v>44246.277376035498</v>
      </c>
      <c r="H1650" s="27">
        <f>'Silver (Cleaned)'!Q1649</f>
        <v>1779</v>
      </c>
      <c r="I1650" s="11" t="str">
        <f t="shared" si="13"/>
        <v>2021-02</v>
      </c>
      <c r="J1650" s="11" t="str">
        <f t="shared" si="14"/>
        <v>1900-01</v>
      </c>
      <c r="K1650" s="11"/>
      <c r="L1650" s="11"/>
      <c r="M1650" s="36"/>
    </row>
    <row r="1651" spans="7:13" ht="15.75" customHeight="1" x14ac:dyDescent="0.2">
      <c r="G1651" s="34">
        <f>'Silver (Cleaned)'!G1650</f>
        <v>44245.743762515995</v>
      </c>
      <c r="H1651" s="27">
        <f>'Silver (Cleaned)'!Q1650</f>
        <v>1856</v>
      </c>
      <c r="I1651" s="11" t="str">
        <f t="shared" si="13"/>
        <v>2021-02</v>
      </c>
      <c r="J1651" s="11" t="str">
        <f t="shared" si="14"/>
        <v>1900-01</v>
      </c>
      <c r="K1651" s="11"/>
      <c r="L1651" s="11"/>
      <c r="M1651" s="36"/>
    </row>
    <row r="1652" spans="7:13" ht="15.75" customHeight="1" x14ac:dyDescent="0.2">
      <c r="G1652" s="34">
        <f>'Silver (Cleaned)'!G1651</f>
        <v>44245.199176088216</v>
      </c>
      <c r="H1652" s="27">
        <f>'Silver (Cleaned)'!Q1651</f>
        <v>1831</v>
      </c>
      <c r="I1652" s="11" t="str">
        <f t="shared" si="13"/>
        <v>2021-02</v>
      </c>
      <c r="J1652" s="11" t="str">
        <f t="shared" si="14"/>
        <v>1900-01</v>
      </c>
      <c r="K1652" s="11"/>
      <c r="L1652" s="11"/>
      <c r="M1652" s="36"/>
    </row>
    <row r="1653" spans="7:13" ht="15.75" customHeight="1" x14ac:dyDescent="0.2">
      <c r="G1653" s="34">
        <f>'Silver (Cleaned)'!G1652</f>
        <v>44244.608280481509</v>
      </c>
      <c r="H1653" s="27">
        <f>'Silver (Cleaned)'!Q1652</f>
        <v>1517</v>
      </c>
      <c r="I1653" s="11" t="str">
        <f t="shared" si="13"/>
        <v>2021-02</v>
      </c>
      <c r="J1653" s="11" t="str">
        <f t="shared" si="14"/>
        <v>1900-01</v>
      </c>
      <c r="K1653" s="11"/>
      <c r="L1653" s="11"/>
      <c r="M1653" s="36"/>
    </row>
    <row r="1654" spans="7:13" ht="15.75" customHeight="1" x14ac:dyDescent="0.2">
      <c r="G1654" s="34">
        <f>'Silver (Cleaned)'!G1653</f>
        <v>44244.078210352229</v>
      </c>
      <c r="H1654" s="27">
        <f>'Silver (Cleaned)'!Q1653</f>
        <v>1870</v>
      </c>
      <c r="I1654" s="11" t="str">
        <f t="shared" si="13"/>
        <v>2021-02</v>
      </c>
      <c r="J1654" s="11" t="str">
        <f t="shared" si="14"/>
        <v>1900-01</v>
      </c>
      <c r="K1654" s="11"/>
      <c r="L1654" s="11"/>
      <c r="M1654" s="36"/>
    </row>
    <row r="1655" spans="7:13" ht="15.75" customHeight="1" x14ac:dyDescent="0.2">
      <c r="G1655" s="34">
        <f>'Silver (Cleaned)'!G1654</f>
        <v>44243.517262073168</v>
      </c>
      <c r="H1655" s="27">
        <f>'Silver (Cleaned)'!Q1654</f>
        <v>1601</v>
      </c>
      <c r="I1655" s="11" t="str">
        <f t="shared" si="13"/>
        <v>2021-02</v>
      </c>
      <c r="J1655" s="11" t="str">
        <f t="shared" si="14"/>
        <v>1900-01</v>
      </c>
      <c r="K1655" s="11"/>
      <c r="L1655" s="11"/>
      <c r="M1655" s="36"/>
    </row>
    <row r="1656" spans="7:13" ht="15.75" customHeight="1" x14ac:dyDescent="0.2">
      <c r="G1656" s="34">
        <f>'Silver (Cleaned)'!G1655</f>
        <v>44242.951748636377</v>
      </c>
      <c r="H1656" s="27">
        <f>'Silver (Cleaned)'!Q1655</f>
        <v>1899</v>
      </c>
      <c r="I1656" s="11" t="str">
        <f t="shared" si="13"/>
        <v>2021-02</v>
      </c>
      <c r="J1656" s="11" t="str">
        <f t="shared" si="14"/>
        <v>1900-01</v>
      </c>
      <c r="K1656" s="11"/>
      <c r="L1656" s="11"/>
      <c r="M1656" s="36"/>
    </row>
    <row r="1657" spans="7:13" ht="15.75" customHeight="1" x14ac:dyDescent="0.2">
      <c r="G1657" s="34">
        <f>'Silver (Cleaned)'!G1656</f>
        <v>44242.351105983515</v>
      </c>
      <c r="H1657" s="27">
        <f>'Silver (Cleaned)'!Q1656</f>
        <v>1845</v>
      </c>
      <c r="I1657" s="11" t="str">
        <f t="shared" si="13"/>
        <v>2021-02</v>
      </c>
      <c r="J1657" s="11" t="str">
        <f t="shared" si="14"/>
        <v>1900-01</v>
      </c>
      <c r="K1657" s="11"/>
      <c r="L1657" s="11"/>
      <c r="M1657" s="36"/>
    </row>
    <row r="1658" spans="7:13" ht="15.75" customHeight="1" x14ac:dyDescent="0.2">
      <c r="G1658" s="34">
        <f>'Silver (Cleaned)'!G1657</f>
        <v>44239.516829245826</v>
      </c>
      <c r="H1658" s="27">
        <f>'Silver (Cleaned)'!Q1657</f>
        <v>1691</v>
      </c>
      <c r="I1658" s="11" t="str">
        <f t="shared" si="13"/>
        <v>2021-02</v>
      </c>
      <c r="J1658" s="11" t="str">
        <f t="shared" si="14"/>
        <v>1900-01</v>
      </c>
      <c r="K1658" s="11"/>
      <c r="L1658" s="11"/>
      <c r="M1658" s="36"/>
    </row>
    <row r="1659" spans="7:13" ht="15.75" customHeight="1" x14ac:dyDescent="0.2">
      <c r="G1659" s="34">
        <f>'Silver (Cleaned)'!G1658</f>
        <v>44238.961571187239</v>
      </c>
      <c r="H1659" s="27">
        <f>'Silver (Cleaned)'!Q1658</f>
        <v>1969</v>
      </c>
      <c r="I1659" s="11" t="str">
        <f t="shared" si="13"/>
        <v>2021-02</v>
      </c>
      <c r="J1659" s="11" t="str">
        <f t="shared" si="14"/>
        <v>1900-01</v>
      </c>
      <c r="K1659" s="11"/>
      <c r="L1659" s="11"/>
      <c r="M1659" s="36"/>
    </row>
    <row r="1660" spans="7:13" ht="15.75" customHeight="1" x14ac:dyDescent="0.2">
      <c r="G1660" s="34">
        <f>'Silver (Cleaned)'!G1659</f>
        <v>44238.387437449688</v>
      </c>
      <c r="H1660" s="27">
        <f>'Silver (Cleaned)'!Q1659</f>
        <v>1998</v>
      </c>
      <c r="I1660" s="11" t="str">
        <f t="shared" si="13"/>
        <v>2021-02</v>
      </c>
      <c r="J1660" s="11" t="str">
        <f t="shared" si="14"/>
        <v>1900-01</v>
      </c>
      <c r="K1660" s="11"/>
      <c r="L1660" s="11"/>
      <c r="M1660" s="36"/>
    </row>
    <row r="1661" spans="7:13" ht="15.75" customHeight="1" x14ac:dyDescent="0.2">
      <c r="G1661" s="34">
        <f>'Silver (Cleaned)'!G1660</f>
        <v>44237.816822134591</v>
      </c>
      <c r="H1661" s="27">
        <f>'Silver (Cleaned)'!Q1660</f>
        <v>1934</v>
      </c>
      <c r="I1661" s="11" t="str">
        <f t="shared" si="13"/>
        <v>2021-02</v>
      </c>
      <c r="J1661" s="11" t="str">
        <f t="shared" si="14"/>
        <v>1900-01</v>
      </c>
      <c r="K1661" s="11"/>
      <c r="L1661" s="11"/>
      <c r="M1661" s="36"/>
    </row>
    <row r="1662" spans="7:13" ht="15.75" customHeight="1" x14ac:dyDescent="0.2">
      <c r="G1662" s="34">
        <f>'Silver (Cleaned)'!G1661</f>
        <v>44237.242736333836</v>
      </c>
      <c r="H1662" s="27">
        <f>'Silver (Cleaned)'!Q1661</f>
        <v>1992</v>
      </c>
      <c r="I1662" s="11" t="str">
        <f t="shared" si="13"/>
        <v>2021-02</v>
      </c>
      <c r="J1662" s="11" t="str">
        <f t="shared" si="14"/>
        <v>1900-01</v>
      </c>
      <c r="K1662" s="11"/>
      <c r="L1662" s="11"/>
      <c r="M1662" s="36"/>
    </row>
    <row r="1663" spans="7:13" ht="15.75" customHeight="1" x14ac:dyDescent="0.2">
      <c r="G1663" s="34">
        <f>'Silver (Cleaned)'!G1662</f>
        <v>44236.669616301064</v>
      </c>
      <c r="H1663" s="27">
        <f>'Silver (Cleaned)'!Q1662</f>
        <v>1844</v>
      </c>
      <c r="I1663" s="11" t="str">
        <f t="shared" si="13"/>
        <v>2021-02</v>
      </c>
      <c r="J1663" s="11" t="str">
        <f t="shared" si="14"/>
        <v>1900-01</v>
      </c>
      <c r="K1663" s="11"/>
      <c r="L1663" s="11"/>
      <c r="M1663" s="36"/>
    </row>
    <row r="1664" spans="7:13" ht="15.75" customHeight="1" x14ac:dyDescent="0.2">
      <c r="G1664" s="34">
        <f>'Silver (Cleaned)'!G1663</f>
        <v>44236.123569311865</v>
      </c>
      <c r="H1664" s="27">
        <f>'Silver (Cleaned)'!Q1663</f>
        <v>2037</v>
      </c>
      <c r="I1664" s="11" t="str">
        <f t="shared" si="13"/>
        <v>2021-02</v>
      </c>
      <c r="J1664" s="11" t="str">
        <f t="shared" si="14"/>
        <v>1900-01</v>
      </c>
      <c r="K1664" s="11"/>
      <c r="L1664" s="11"/>
      <c r="M1664" s="36"/>
    </row>
    <row r="1665" spans="7:13" ht="15.75" customHeight="1" x14ac:dyDescent="0.2">
      <c r="G1665" s="34">
        <f>'Silver (Cleaned)'!G1664</f>
        <v>44235.541723578535</v>
      </c>
      <c r="H1665" s="27">
        <f>'Silver (Cleaned)'!Q1664</f>
        <v>2121</v>
      </c>
      <c r="I1665" s="11" t="str">
        <f t="shared" si="13"/>
        <v>2021-02</v>
      </c>
      <c r="J1665" s="11" t="str">
        <f t="shared" si="14"/>
        <v>1900-01</v>
      </c>
      <c r="K1665" s="11"/>
      <c r="L1665" s="11"/>
      <c r="M1665" s="36"/>
    </row>
    <row r="1666" spans="7:13" ht="15.75" customHeight="1" x14ac:dyDescent="0.2">
      <c r="G1666" s="34">
        <f>'Silver (Cleaned)'!G1665</f>
        <v>44232.680175964146</v>
      </c>
      <c r="H1666" s="27">
        <f>'Silver (Cleaned)'!Q1665</f>
        <v>2171</v>
      </c>
      <c r="I1666" s="11" t="str">
        <f t="shared" si="13"/>
        <v>2021-02</v>
      </c>
      <c r="J1666" s="11" t="str">
        <f t="shared" si="14"/>
        <v>1900-01</v>
      </c>
      <c r="K1666" s="11"/>
      <c r="L1666" s="11"/>
      <c r="M1666" s="36"/>
    </row>
    <row r="1667" spans="7:13" ht="15.75" customHeight="1" x14ac:dyDescent="0.2">
      <c r="G1667" s="34">
        <f>'Silver (Cleaned)'!G1666</f>
        <v>44232.095167689826</v>
      </c>
      <c r="H1667" s="27">
        <f>'Silver (Cleaned)'!Q1666</f>
        <v>2026</v>
      </c>
      <c r="I1667" s="11" t="str">
        <f t="shared" si="13"/>
        <v>2021-02</v>
      </c>
      <c r="J1667" s="11" t="str">
        <f t="shared" si="14"/>
        <v>1900-01</v>
      </c>
      <c r="K1667" s="11"/>
      <c r="L1667" s="11"/>
      <c r="M1667" s="36"/>
    </row>
    <row r="1668" spans="7:13" ht="15.75" customHeight="1" x14ac:dyDescent="0.2">
      <c r="G1668" s="34">
        <f>'Silver (Cleaned)'!G1667</f>
        <v>44231.557268926255</v>
      </c>
      <c r="H1668" s="27">
        <f>'Silver (Cleaned)'!Q1667</f>
        <v>1980</v>
      </c>
      <c r="I1668" s="11" t="str">
        <f t="shared" si="13"/>
        <v>2021-02</v>
      </c>
      <c r="J1668" s="11" t="str">
        <f t="shared" si="14"/>
        <v>1900-01</v>
      </c>
      <c r="K1668" s="11"/>
      <c r="L1668" s="11"/>
      <c r="M1668" s="36"/>
    </row>
    <row r="1669" spans="7:13" ht="15.75" customHeight="1" x14ac:dyDescent="0.2">
      <c r="G1669" s="34">
        <f>'Silver (Cleaned)'!G1668</f>
        <v>44230.998633490453</v>
      </c>
      <c r="H1669" s="27">
        <f>'Silver (Cleaned)'!Q1668</f>
        <v>1918</v>
      </c>
      <c r="I1669" s="11" t="str">
        <f t="shared" si="13"/>
        <v>2021-02</v>
      </c>
      <c r="J1669" s="11" t="str">
        <f t="shared" si="14"/>
        <v>1900-01</v>
      </c>
      <c r="K1669" s="11"/>
      <c r="L1669" s="11"/>
      <c r="M1669" s="36"/>
    </row>
    <row r="1670" spans="7:13" ht="15.75" customHeight="1" x14ac:dyDescent="0.2">
      <c r="G1670" s="34">
        <f>'Silver (Cleaned)'!G1669</f>
        <v>44230.446433625977</v>
      </c>
      <c r="H1670" s="27">
        <f>'Silver (Cleaned)'!Q1669</f>
        <v>2123</v>
      </c>
      <c r="I1670" s="11" t="str">
        <f t="shared" si="13"/>
        <v>2021-02</v>
      </c>
      <c r="J1670" s="11" t="str">
        <f t="shared" si="14"/>
        <v>1900-01</v>
      </c>
      <c r="K1670" s="11"/>
      <c r="L1670" s="11"/>
      <c r="M1670" s="36"/>
    </row>
    <row r="1671" spans="7:13" ht="15.75" customHeight="1" x14ac:dyDescent="0.2">
      <c r="G1671" s="34">
        <f>'Silver (Cleaned)'!G1670</f>
        <v>44229.861097821646</v>
      </c>
      <c r="H1671" s="27">
        <f>'Silver (Cleaned)'!Q1670</f>
        <v>1919</v>
      </c>
      <c r="I1671" s="11" t="str">
        <f t="shared" si="13"/>
        <v>2021-02</v>
      </c>
      <c r="J1671" s="11" t="str">
        <f t="shared" si="14"/>
        <v>1900-01</v>
      </c>
      <c r="K1671" s="11"/>
      <c r="L1671" s="11"/>
      <c r="M1671" s="36"/>
    </row>
    <row r="1672" spans="7:13" ht="15.75" customHeight="1" x14ac:dyDescent="0.2">
      <c r="G1672" s="34">
        <f>'Silver (Cleaned)'!G1671</f>
        <v>44229.329805743837</v>
      </c>
      <c r="H1672" s="27">
        <f>'Silver (Cleaned)'!Q1671</f>
        <v>2284</v>
      </c>
      <c r="I1672" s="11" t="str">
        <f t="shared" si="13"/>
        <v>2021-02</v>
      </c>
      <c r="J1672" s="11" t="str">
        <f t="shared" si="14"/>
        <v>1900-01</v>
      </c>
      <c r="K1672" s="11"/>
      <c r="L1672" s="11"/>
      <c r="M1672" s="36"/>
    </row>
    <row r="1673" spans="7:13" ht="15.75" customHeight="1" x14ac:dyDescent="0.2">
      <c r="G1673" s="34">
        <f>'Silver (Cleaned)'!G1672</f>
        <v>44228.730961642752</v>
      </c>
      <c r="H1673" s="27">
        <f>'Silver (Cleaned)'!Q1672</f>
        <v>2367</v>
      </c>
      <c r="I1673" s="11" t="str">
        <f t="shared" si="13"/>
        <v>2021-02</v>
      </c>
      <c r="J1673" s="11" t="str">
        <f t="shared" si="14"/>
        <v>1900-01</v>
      </c>
      <c r="K1673" s="11"/>
      <c r="L1673" s="11"/>
      <c r="M1673" s="36"/>
    </row>
    <row r="1674" spans="7:13" ht="15.75" customHeight="1" x14ac:dyDescent="0.2">
      <c r="G1674" s="34">
        <f>'Silver (Cleaned)'!G1673</f>
        <v>44228.174667836014</v>
      </c>
      <c r="H1674" s="27">
        <f>'Silver (Cleaned)'!Q1673</f>
        <v>2413</v>
      </c>
      <c r="I1674" s="11" t="str">
        <f t="shared" si="13"/>
        <v>2021-02</v>
      </c>
      <c r="J1674" s="11" t="str">
        <f t="shared" si="14"/>
        <v>1900-01</v>
      </c>
      <c r="K1674" s="11"/>
      <c r="L1674" s="11"/>
      <c r="M1674" s="36"/>
    </row>
    <row r="1675" spans="7:13" ht="15.75" customHeight="1" x14ac:dyDescent="0.2">
      <c r="G1675" s="34">
        <f>'Silver (Cleaned)'!G1674</f>
        <v>44225.899406464931</v>
      </c>
      <c r="H1675" s="27">
        <f>'Silver (Cleaned)'!Q1674</f>
        <v>2180</v>
      </c>
      <c r="I1675" s="11" t="str">
        <f t="shared" si="13"/>
        <v>2021-01</v>
      </c>
      <c r="J1675" s="11" t="str">
        <f t="shared" si="14"/>
        <v>1900-01</v>
      </c>
      <c r="K1675" s="11"/>
      <c r="L1675" s="11"/>
      <c r="M1675" s="36"/>
    </row>
    <row r="1676" spans="7:13" ht="15.75" customHeight="1" x14ac:dyDescent="0.2">
      <c r="G1676" s="34">
        <f>'Silver (Cleaned)'!G1675</f>
        <v>44225.339352042378</v>
      </c>
      <c r="H1676" s="27">
        <f>'Silver (Cleaned)'!Q1675</f>
        <v>2108</v>
      </c>
      <c r="I1676" s="11" t="str">
        <f t="shared" si="13"/>
        <v>2021-01</v>
      </c>
      <c r="J1676" s="11" t="str">
        <f t="shared" si="14"/>
        <v>1900-01</v>
      </c>
      <c r="K1676" s="11"/>
      <c r="L1676" s="11"/>
      <c r="M1676" s="36"/>
    </row>
    <row r="1677" spans="7:13" ht="15.75" customHeight="1" x14ac:dyDescent="0.2">
      <c r="G1677" s="34">
        <f>'Silver (Cleaned)'!G1676</f>
        <v>44224.79537084925</v>
      </c>
      <c r="H1677" s="27">
        <f>'Silver (Cleaned)'!Q1676</f>
        <v>2357</v>
      </c>
      <c r="I1677" s="11" t="str">
        <f t="shared" si="13"/>
        <v>2021-01</v>
      </c>
      <c r="J1677" s="11" t="str">
        <f t="shared" si="14"/>
        <v>1900-01</v>
      </c>
      <c r="K1677" s="11"/>
      <c r="L1677" s="11"/>
      <c r="M1677" s="36"/>
    </row>
    <row r="1678" spans="7:13" ht="15.75" customHeight="1" x14ac:dyDescent="0.2">
      <c r="G1678" s="34">
        <f>'Silver (Cleaned)'!G1677</f>
        <v>44224.204958775088</v>
      </c>
      <c r="H1678" s="27">
        <f>'Silver (Cleaned)'!Q1677</f>
        <v>2441</v>
      </c>
      <c r="I1678" s="11" t="str">
        <f t="shared" si="13"/>
        <v>2021-01</v>
      </c>
      <c r="J1678" s="11" t="str">
        <f t="shared" si="14"/>
        <v>1900-01</v>
      </c>
      <c r="K1678" s="11"/>
      <c r="L1678" s="11"/>
      <c r="M1678" s="36"/>
    </row>
    <row r="1679" spans="7:13" ht="15.75" customHeight="1" x14ac:dyDescent="0.2">
      <c r="G1679" s="34">
        <f>'Silver (Cleaned)'!G1678</f>
        <v>44223.650795062684</v>
      </c>
      <c r="H1679" s="27">
        <f>'Silver (Cleaned)'!Q1678</f>
        <v>2075</v>
      </c>
      <c r="I1679" s="11" t="str">
        <f t="shared" si="13"/>
        <v>2021-01</v>
      </c>
      <c r="J1679" s="11" t="str">
        <f t="shared" si="14"/>
        <v>1900-01</v>
      </c>
      <c r="K1679" s="11"/>
      <c r="L1679" s="11"/>
      <c r="M1679" s="36"/>
    </row>
    <row r="1680" spans="7:13" ht="15.75" customHeight="1" x14ac:dyDescent="0.2">
      <c r="G1680" s="34">
        <f>'Silver (Cleaned)'!G1679</f>
        <v>44223.09329741072</v>
      </c>
      <c r="H1680" s="27">
        <f>'Silver (Cleaned)'!Q1679</f>
        <v>2620</v>
      </c>
      <c r="I1680" s="11" t="str">
        <f t="shared" si="13"/>
        <v>2021-01</v>
      </c>
      <c r="J1680" s="11" t="str">
        <f t="shared" si="14"/>
        <v>1900-01</v>
      </c>
      <c r="K1680" s="11"/>
      <c r="L1680" s="11"/>
      <c r="M1680" s="36"/>
    </row>
    <row r="1681" spans="7:13" ht="15.75" customHeight="1" x14ac:dyDescent="0.2">
      <c r="G1681" s="34">
        <f>'Silver (Cleaned)'!G1680</f>
        <v>44222.481206044664</v>
      </c>
      <c r="H1681" s="27">
        <f>'Silver (Cleaned)'!Q1680</f>
        <v>2677</v>
      </c>
      <c r="I1681" s="11" t="str">
        <f t="shared" si="13"/>
        <v>2021-01</v>
      </c>
      <c r="J1681" s="11" t="str">
        <f t="shared" si="14"/>
        <v>1900-01</v>
      </c>
      <c r="K1681" s="11"/>
      <c r="L1681" s="11"/>
      <c r="M1681" s="36"/>
    </row>
    <row r="1682" spans="7:13" ht="15.75" customHeight="1" x14ac:dyDescent="0.2">
      <c r="G1682" s="34">
        <f>'Silver (Cleaned)'!G1681</f>
        <v>44221.890643807696</v>
      </c>
      <c r="H1682" s="27">
        <f>'Silver (Cleaned)'!Q1681</f>
        <v>2385</v>
      </c>
      <c r="I1682" s="11" t="str">
        <f t="shared" si="13"/>
        <v>2021-01</v>
      </c>
      <c r="J1682" s="11" t="str">
        <f t="shared" si="14"/>
        <v>1900-01</v>
      </c>
      <c r="K1682" s="11"/>
      <c r="L1682" s="11"/>
      <c r="M1682" s="36"/>
    </row>
    <row r="1683" spans="7:13" ht="15.75" customHeight="1" x14ac:dyDescent="0.2">
      <c r="G1683" s="34">
        <f>'Silver (Cleaned)'!G1682</f>
        <v>44221.356602013977</v>
      </c>
      <c r="H1683" s="27">
        <f>'Silver (Cleaned)'!Q1682</f>
        <v>2429</v>
      </c>
      <c r="I1683" s="11" t="str">
        <f t="shared" si="13"/>
        <v>2021-01</v>
      </c>
      <c r="J1683" s="11" t="str">
        <f t="shared" si="14"/>
        <v>1900-01</v>
      </c>
      <c r="K1683" s="11"/>
      <c r="L1683" s="11"/>
      <c r="M1683" s="36"/>
    </row>
    <row r="1684" spans="7:13" ht="15.75" customHeight="1" x14ac:dyDescent="0.2">
      <c r="G1684" s="34">
        <f>'Silver (Cleaned)'!G1683</f>
        <v>44218.551432315937</v>
      </c>
      <c r="H1684" s="27">
        <f>'Silver (Cleaned)'!Q1683</f>
        <v>2586</v>
      </c>
      <c r="I1684" s="11" t="str">
        <f t="shared" si="13"/>
        <v>2021-01</v>
      </c>
      <c r="J1684" s="11" t="str">
        <f t="shared" si="14"/>
        <v>1900-01</v>
      </c>
      <c r="K1684" s="11"/>
      <c r="L1684" s="11"/>
      <c r="M1684" s="36"/>
    </row>
    <row r="1685" spans="7:13" ht="15.75" customHeight="1" x14ac:dyDescent="0.2">
      <c r="G1685" s="34">
        <f>'Silver (Cleaned)'!G1684</f>
        <v>44217.953940961233</v>
      </c>
      <c r="H1685" s="27">
        <f>'Silver (Cleaned)'!Q1684</f>
        <v>2562</v>
      </c>
      <c r="I1685" s="11" t="str">
        <f t="shared" si="13"/>
        <v>2021-01</v>
      </c>
      <c r="J1685" s="11" t="str">
        <f t="shared" si="14"/>
        <v>1900-01</v>
      </c>
      <c r="K1685" s="11"/>
      <c r="L1685" s="11"/>
      <c r="M1685" s="36"/>
    </row>
    <row r="1686" spans="7:13" ht="15.75" customHeight="1" x14ac:dyDescent="0.2">
      <c r="G1686" s="34">
        <f>'Silver (Cleaned)'!G1685</f>
        <v>44217.375455272879</v>
      </c>
      <c r="H1686" s="27">
        <f>'Silver (Cleaned)'!Q1685</f>
        <v>2439</v>
      </c>
      <c r="I1686" s="11" t="str">
        <f t="shared" si="13"/>
        <v>2021-01</v>
      </c>
      <c r="J1686" s="11" t="str">
        <f t="shared" si="14"/>
        <v>1900-01</v>
      </c>
      <c r="K1686" s="11"/>
      <c r="L1686" s="11"/>
      <c r="M1686" s="36"/>
    </row>
    <row r="1687" spans="7:13" ht="15.75" customHeight="1" x14ac:dyDescent="0.2">
      <c r="G1687" s="34">
        <f>'Silver (Cleaned)'!G1686</f>
        <v>44216.817843203331</v>
      </c>
      <c r="H1687" s="27">
        <f>'Silver (Cleaned)'!Q1686</f>
        <v>2346</v>
      </c>
      <c r="I1687" s="11" t="str">
        <f t="shared" si="13"/>
        <v>2021-01</v>
      </c>
      <c r="J1687" s="11" t="str">
        <f t="shared" si="14"/>
        <v>1900-01</v>
      </c>
      <c r="K1687" s="11"/>
      <c r="L1687" s="11"/>
      <c r="M1687" s="36"/>
    </row>
    <row r="1688" spans="7:13" ht="15.75" customHeight="1" x14ac:dyDescent="0.2">
      <c r="G1688" s="34">
        <f>'Silver (Cleaned)'!G1687</f>
        <v>44216.221864085921</v>
      </c>
      <c r="H1688" s="27">
        <f>'Silver (Cleaned)'!Q1687</f>
        <v>2611.5</v>
      </c>
      <c r="I1688" s="11" t="str">
        <f t="shared" si="13"/>
        <v>2021-01</v>
      </c>
      <c r="J1688" s="11" t="str">
        <f t="shared" si="14"/>
        <v>1900-01</v>
      </c>
      <c r="K1688" s="11"/>
      <c r="L1688" s="11"/>
      <c r="M1688" s="36"/>
    </row>
    <row r="1689" spans="7:13" ht="15.75" customHeight="1" x14ac:dyDescent="0.2">
      <c r="G1689" s="34">
        <f>'Silver (Cleaned)'!G1688</f>
        <v>44215.690651274235</v>
      </c>
      <c r="H1689" s="27">
        <f>'Silver (Cleaned)'!Q1688</f>
        <v>2787</v>
      </c>
      <c r="I1689" s="11" t="str">
        <f t="shared" si="13"/>
        <v>2021-01</v>
      </c>
      <c r="J1689" s="11" t="str">
        <f t="shared" si="14"/>
        <v>1900-01</v>
      </c>
      <c r="K1689" s="11"/>
      <c r="L1689" s="11"/>
      <c r="M1689" s="36"/>
    </row>
    <row r="1690" spans="7:13" ht="15.75" customHeight="1" x14ac:dyDescent="0.2">
      <c r="G1690" s="34">
        <f>'Silver (Cleaned)'!G1689</f>
        <v>44215.115832894167</v>
      </c>
      <c r="H1690" s="27">
        <f>'Silver (Cleaned)'!Q1689</f>
        <v>2698</v>
      </c>
      <c r="I1690" s="11" t="str">
        <f t="shared" si="13"/>
        <v>2021-01</v>
      </c>
      <c r="J1690" s="11" t="str">
        <f t="shared" si="14"/>
        <v>1900-01</v>
      </c>
      <c r="K1690" s="11"/>
      <c r="L1690" s="11"/>
      <c r="M1690" s="36"/>
    </row>
    <row r="1691" spans="7:13" ht="15.75" customHeight="1" x14ac:dyDescent="0.2">
      <c r="G1691" s="34">
        <f>'Silver (Cleaned)'!G1690</f>
        <v>44214.513436910369</v>
      </c>
      <c r="H1691" s="27">
        <f>'Silver (Cleaned)'!Q1690</f>
        <v>2369</v>
      </c>
      <c r="I1691" s="11" t="str">
        <f t="shared" si="13"/>
        <v>2021-01</v>
      </c>
      <c r="J1691" s="11" t="str">
        <f t="shared" si="14"/>
        <v>1900-01</v>
      </c>
      <c r="K1691" s="11"/>
      <c r="L1691" s="11"/>
      <c r="M1691" s="36"/>
    </row>
    <row r="1692" spans="7:13" ht="15.75" customHeight="1" x14ac:dyDescent="0.2">
      <c r="G1692" s="34">
        <f>'Silver (Cleaned)'!G1691</f>
        <v>44211.675658404289</v>
      </c>
      <c r="H1692" s="27">
        <f>'Silver (Cleaned)'!Q1691</f>
        <v>2677.5</v>
      </c>
      <c r="I1692" s="11" t="str">
        <f t="shared" si="13"/>
        <v>2021-01</v>
      </c>
      <c r="J1692" s="11" t="str">
        <f t="shared" si="14"/>
        <v>1900-01</v>
      </c>
      <c r="K1692" s="11"/>
      <c r="L1692" s="11"/>
      <c r="M1692" s="36"/>
    </row>
    <row r="1693" spans="7:13" ht="15.75" customHeight="1" x14ac:dyDescent="0.2">
      <c r="G1693" s="34">
        <f>'Silver (Cleaned)'!G1692</f>
        <v>44211.118607346951</v>
      </c>
      <c r="H1693" s="27">
        <f>'Silver (Cleaned)'!Q1692</f>
        <v>2691.5</v>
      </c>
      <c r="I1693" s="11" t="str">
        <f t="shared" si="13"/>
        <v>2021-01</v>
      </c>
      <c r="J1693" s="11" t="str">
        <f t="shared" si="14"/>
        <v>1900-01</v>
      </c>
      <c r="K1693" s="11"/>
      <c r="L1693" s="11"/>
      <c r="M1693" s="36"/>
    </row>
    <row r="1694" spans="7:13" ht="15.75" customHeight="1" x14ac:dyDescent="0.2">
      <c r="G1694" s="34">
        <f>'Silver (Cleaned)'!G1693</f>
        <v>44210.527288630976</v>
      </c>
      <c r="H1694" s="27">
        <f>'Silver (Cleaned)'!Q1693</f>
        <v>2532</v>
      </c>
      <c r="I1694" s="11" t="str">
        <f t="shared" si="13"/>
        <v>2021-01</v>
      </c>
      <c r="J1694" s="11" t="str">
        <f t="shared" si="14"/>
        <v>1900-01</v>
      </c>
      <c r="K1694" s="11"/>
      <c r="L1694" s="11"/>
      <c r="M1694" s="36"/>
    </row>
    <row r="1695" spans="7:13" ht="15.75" customHeight="1" x14ac:dyDescent="0.2">
      <c r="G1695" s="34">
        <f>'Silver (Cleaned)'!G1694</f>
        <v>44209.969973343803</v>
      </c>
      <c r="H1695" s="27">
        <f>'Silver (Cleaned)'!Q1694</f>
        <v>2705</v>
      </c>
      <c r="I1695" s="11" t="str">
        <f t="shared" si="13"/>
        <v>2021-01</v>
      </c>
      <c r="J1695" s="11" t="str">
        <f t="shared" si="14"/>
        <v>1900-01</v>
      </c>
      <c r="K1695" s="11"/>
      <c r="L1695" s="11"/>
      <c r="M1695" s="36"/>
    </row>
    <row r="1696" spans="7:13" ht="15.75" customHeight="1" x14ac:dyDescent="0.2">
      <c r="G1696" s="34">
        <f>'Silver (Cleaned)'!G1695</f>
        <v>44209.391641060989</v>
      </c>
      <c r="H1696" s="27">
        <f>'Silver (Cleaned)'!Q1695</f>
        <v>2313</v>
      </c>
      <c r="I1696" s="11" t="str">
        <f t="shared" si="13"/>
        <v>2021-01</v>
      </c>
      <c r="J1696" s="11" t="str">
        <f t="shared" si="14"/>
        <v>1900-01</v>
      </c>
      <c r="K1696" s="11"/>
      <c r="L1696" s="11"/>
      <c r="M1696" s="36"/>
    </row>
    <row r="1697" spans="7:13" ht="15.75" customHeight="1" x14ac:dyDescent="0.2">
      <c r="G1697" s="34">
        <f>'Silver (Cleaned)'!G1696</f>
        <v>44208.820350754133</v>
      </c>
      <c r="H1697" s="27">
        <f>'Silver (Cleaned)'!Q1696</f>
        <v>2515</v>
      </c>
      <c r="I1697" s="11" t="str">
        <f t="shared" si="13"/>
        <v>2021-01</v>
      </c>
      <c r="J1697" s="11" t="str">
        <f t="shared" si="14"/>
        <v>1900-01</v>
      </c>
      <c r="K1697" s="11"/>
      <c r="L1697" s="11"/>
      <c r="M1697" s="36"/>
    </row>
    <row r="1698" spans="7:13" ht="15.75" customHeight="1" x14ac:dyDescent="0.2">
      <c r="G1698" s="34">
        <f>'Silver (Cleaned)'!G1697</f>
        <v>44208.250034958073</v>
      </c>
      <c r="H1698" s="27">
        <f>'Silver (Cleaned)'!Q1697</f>
        <v>2452</v>
      </c>
      <c r="I1698" s="11" t="str">
        <f t="shared" si="13"/>
        <v>2021-01</v>
      </c>
      <c r="J1698" s="11" t="str">
        <f t="shared" si="14"/>
        <v>1900-01</v>
      </c>
      <c r="K1698" s="11"/>
      <c r="L1698" s="11"/>
      <c r="M1698" s="36"/>
    </row>
    <row r="1699" spans="7:13" ht="15.75" customHeight="1" x14ac:dyDescent="0.2">
      <c r="G1699" s="34">
        <f>'Silver (Cleaned)'!G1698</f>
        <v>44207.65432501844</v>
      </c>
      <c r="H1699" s="27">
        <f>'Silver (Cleaned)'!Q1698</f>
        <v>2167</v>
      </c>
      <c r="I1699" s="11" t="str">
        <f t="shared" si="13"/>
        <v>2021-01</v>
      </c>
      <c r="J1699" s="11" t="str">
        <f t="shared" si="14"/>
        <v>1900-01</v>
      </c>
      <c r="K1699" s="11"/>
      <c r="L1699" s="11"/>
      <c r="M1699" s="36"/>
    </row>
    <row r="1700" spans="7:13" ht="15.75" customHeight="1" x14ac:dyDescent="0.2">
      <c r="G1700" s="34">
        <f>'Silver (Cleaned)'!G1699</f>
        <v>44207.053991023102</v>
      </c>
      <c r="H1700" s="27">
        <f>'Silver (Cleaned)'!Q1699</f>
        <v>2211</v>
      </c>
      <c r="I1700" s="11" t="str">
        <f t="shared" si="13"/>
        <v>2021-01</v>
      </c>
      <c r="J1700" s="11" t="str">
        <f t="shared" si="14"/>
        <v>1900-01</v>
      </c>
      <c r="K1700" s="11"/>
      <c r="L1700" s="11"/>
      <c r="M1700" s="36"/>
    </row>
    <row r="1701" spans="7:13" ht="15.75" customHeight="1" x14ac:dyDescent="0.2">
      <c r="G1701" s="34">
        <f>'Silver (Cleaned)'!G1700</f>
        <v>44204.775103665561</v>
      </c>
      <c r="H1701" s="27">
        <f>'Silver (Cleaned)'!Q1700</f>
        <v>2001</v>
      </c>
      <c r="I1701" s="11" t="str">
        <f t="shared" si="13"/>
        <v>2021-01</v>
      </c>
      <c r="J1701" s="11" t="str">
        <f t="shared" si="14"/>
        <v>1900-01</v>
      </c>
      <c r="K1701" s="11"/>
      <c r="L1701" s="11"/>
      <c r="M1701" s="36"/>
    </row>
    <row r="1702" spans="7:13" ht="15.75" customHeight="1" x14ac:dyDescent="0.2">
      <c r="G1702" s="34">
        <f>'Silver (Cleaned)'!G1701</f>
        <v>44204.197629009723</v>
      </c>
      <c r="H1702" s="27">
        <f>'Silver (Cleaned)'!Q1701</f>
        <v>2108</v>
      </c>
      <c r="I1702" s="11" t="str">
        <f t="shared" si="13"/>
        <v>2021-01</v>
      </c>
      <c r="J1702" s="11" t="str">
        <f t="shared" si="14"/>
        <v>1900-01</v>
      </c>
      <c r="K1702" s="11"/>
      <c r="L1702" s="11"/>
      <c r="M1702" s="36"/>
    </row>
    <row r="1703" spans="7:13" ht="15.75" customHeight="1" x14ac:dyDescent="0.2">
      <c r="G1703" s="34">
        <f>'Silver (Cleaned)'!G1702</f>
        <v>44203.62123288474</v>
      </c>
      <c r="H1703" s="27">
        <f>'Silver (Cleaned)'!Q1702</f>
        <v>2208</v>
      </c>
      <c r="I1703" s="11" t="str">
        <f t="shared" si="13"/>
        <v>2021-01</v>
      </c>
      <c r="J1703" s="11" t="str">
        <f t="shared" si="14"/>
        <v>1900-01</v>
      </c>
      <c r="K1703" s="11"/>
      <c r="L1703" s="11"/>
      <c r="M1703" s="36"/>
    </row>
    <row r="1704" spans="7:13" ht="15.75" customHeight="1" x14ac:dyDescent="0.2">
      <c r="G1704" s="34">
        <f>'Silver (Cleaned)'!G1703</f>
        <v>44203.042321092493</v>
      </c>
      <c r="H1704" s="27">
        <f>'Silver (Cleaned)'!Q1703</f>
        <v>2141</v>
      </c>
      <c r="I1704" s="11" t="str">
        <f t="shared" si="13"/>
        <v>2021-01</v>
      </c>
      <c r="J1704" s="11" t="str">
        <f t="shared" si="14"/>
        <v>1900-01</v>
      </c>
      <c r="K1704" s="11"/>
      <c r="L1704" s="11"/>
      <c r="M1704" s="36"/>
    </row>
    <row r="1705" spans="7:13" ht="15.75" customHeight="1" x14ac:dyDescent="0.2">
      <c r="G1705" s="34">
        <f>'Silver (Cleaned)'!G1704</f>
        <v>44202.476230410248</v>
      </c>
      <c r="H1705" s="27">
        <f>'Silver (Cleaned)'!Q1704</f>
        <v>1720</v>
      </c>
      <c r="I1705" s="11" t="str">
        <f t="shared" si="13"/>
        <v>2021-01</v>
      </c>
      <c r="J1705" s="11" t="str">
        <f t="shared" si="14"/>
        <v>1900-01</v>
      </c>
      <c r="K1705" s="11"/>
      <c r="L1705" s="11"/>
      <c r="M1705" s="36"/>
    </row>
    <row r="1706" spans="7:13" ht="15.75" customHeight="1" x14ac:dyDescent="0.2">
      <c r="G1706" s="34">
        <f>'Silver (Cleaned)'!G1705</f>
        <v>44201.923145414767</v>
      </c>
      <c r="H1706" s="27">
        <f>'Silver (Cleaned)'!Q1705</f>
        <v>1957</v>
      </c>
      <c r="I1706" s="11" t="str">
        <f t="shared" si="13"/>
        <v>2021-01</v>
      </c>
      <c r="J1706" s="11" t="str">
        <f t="shared" si="14"/>
        <v>1900-01</v>
      </c>
      <c r="K1706" s="11"/>
      <c r="L1706" s="11"/>
      <c r="M1706" s="36"/>
    </row>
    <row r="1707" spans="7:13" ht="15.75" customHeight="1" x14ac:dyDescent="0.2">
      <c r="G1707" s="34">
        <f>'Silver (Cleaned)'!G1706</f>
        <v>44201.367603675702</v>
      </c>
      <c r="H1707" s="27">
        <f>'Silver (Cleaned)'!Q1706</f>
        <v>2016</v>
      </c>
      <c r="I1707" s="11" t="str">
        <f t="shared" si="13"/>
        <v>2021-01</v>
      </c>
      <c r="J1707" s="11" t="str">
        <f t="shared" si="14"/>
        <v>1900-01</v>
      </c>
      <c r="K1707" s="11"/>
      <c r="L1707" s="11"/>
      <c r="M1707" s="36"/>
    </row>
    <row r="1708" spans="7:13" ht="15.75" customHeight="1" x14ac:dyDescent="0.2">
      <c r="G1708" s="34">
        <f>'Silver (Cleaned)'!G1707</f>
        <v>44200.825738959444</v>
      </c>
      <c r="H1708" s="27">
        <f>'Silver (Cleaned)'!Q1707</f>
        <v>1761</v>
      </c>
      <c r="I1708" s="11" t="str">
        <f t="shared" si="13"/>
        <v>2021-01</v>
      </c>
      <c r="J1708" s="11" t="str">
        <f t="shared" si="14"/>
        <v>1900-01</v>
      </c>
      <c r="K1708" s="11"/>
      <c r="L1708" s="11"/>
      <c r="M1708" s="36"/>
    </row>
    <row r="1709" spans="7:13" ht="15.75" customHeight="1" x14ac:dyDescent="0.2">
      <c r="G1709" s="34">
        <f>'Silver (Cleaned)'!G1708</f>
        <v>44200.285561641613</v>
      </c>
      <c r="H1709" s="27">
        <f>'Silver (Cleaned)'!Q1708</f>
        <v>1966</v>
      </c>
      <c r="I1709" s="11" t="str">
        <f t="shared" si="13"/>
        <v>2021-01</v>
      </c>
      <c r="J1709" s="11" t="str">
        <f t="shared" si="14"/>
        <v>1900-01</v>
      </c>
      <c r="K1709" s="11"/>
      <c r="L1709" s="11"/>
      <c r="M1709" s="36"/>
    </row>
    <row r="1710" spans="7:13" ht="15.75" customHeight="1" x14ac:dyDescent="0.2">
      <c r="G1710" s="34">
        <f>'Silver (Cleaned)'!G1709</f>
        <v>44197.475195956205</v>
      </c>
      <c r="H1710" s="27">
        <f>'Silver (Cleaned)'!Q1709</f>
        <v>1521</v>
      </c>
      <c r="I1710" s="11" t="str">
        <f t="shared" si="13"/>
        <v>2021-01</v>
      </c>
      <c r="J1710" s="11" t="str">
        <f t="shared" si="14"/>
        <v>1900-01</v>
      </c>
      <c r="K1710" s="11"/>
      <c r="L1710" s="11"/>
      <c r="M1710" s="36"/>
    </row>
    <row r="1711" spans="7:13" ht="15.75" customHeight="1" x14ac:dyDescent="0.2">
      <c r="G1711" s="34"/>
      <c r="J1711" s="48"/>
      <c r="K1711" s="48"/>
      <c r="L1711" s="48"/>
      <c r="M1711" s="36"/>
    </row>
    <row r="1712" spans="7:13" ht="15.75" customHeight="1" x14ac:dyDescent="0.2">
      <c r="G1712" s="34"/>
      <c r="J1712" s="48"/>
      <c r="K1712" s="48"/>
      <c r="L1712" s="48"/>
      <c r="M1712" s="36"/>
    </row>
    <row r="1713" spans="7:13" ht="15.75" customHeight="1" x14ac:dyDescent="0.2">
      <c r="G1713" s="34"/>
      <c r="J1713" s="48"/>
      <c r="K1713" s="48"/>
      <c r="L1713" s="48"/>
      <c r="M1713" s="36"/>
    </row>
    <row r="1714" spans="7:13" ht="15.75" customHeight="1" x14ac:dyDescent="0.2">
      <c r="G1714" s="34"/>
      <c r="J1714" s="48"/>
      <c r="K1714" s="48"/>
      <c r="L1714" s="48"/>
      <c r="M1714" s="36"/>
    </row>
    <row r="1715" spans="7:13" ht="15.75" customHeight="1" x14ac:dyDescent="0.2">
      <c r="G1715" s="34"/>
      <c r="J1715" s="48"/>
      <c r="K1715" s="48"/>
      <c r="L1715" s="48"/>
      <c r="M1715" s="36"/>
    </row>
    <row r="1716" spans="7:13" ht="15.75" customHeight="1" x14ac:dyDescent="0.2">
      <c r="G1716" s="34"/>
      <c r="J1716" s="48"/>
      <c r="K1716" s="48"/>
      <c r="L1716" s="48"/>
      <c r="M1716" s="36"/>
    </row>
    <row r="1717" spans="7:13" ht="15.75" customHeight="1" x14ac:dyDescent="0.2">
      <c r="G1717" s="34"/>
      <c r="J1717" s="48"/>
      <c r="K1717" s="48"/>
      <c r="L1717" s="48"/>
      <c r="M1717" s="36"/>
    </row>
    <row r="1718" spans="7:13" ht="15.75" customHeight="1" x14ac:dyDescent="0.2">
      <c r="G1718" s="34"/>
      <c r="J1718" s="48"/>
      <c r="K1718" s="48"/>
      <c r="L1718" s="48"/>
      <c r="M1718" s="36"/>
    </row>
    <row r="1719" spans="7:13" ht="15.75" customHeight="1" x14ac:dyDescent="0.2">
      <c r="G1719" s="34"/>
      <c r="J1719" s="48"/>
      <c r="K1719" s="48"/>
      <c r="L1719" s="48"/>
      <c r="M1719" s="36"/>
    </row>
    <row r="1720" spans="7:13" ht="15.75" customHeight="1" x14ac:dyDescent="0.2">
      <c r="G1720" s="34"/>
      <c r="J1720" s="48"/>
      <c r="K1720" s="48"/>
      <c r="L1720" s="48"/>
      <c r="M1720" s="36"/>
    </row>
    <row r="1721" spans="7:13" ht="15.75" customHeight="1" x14ac:dyDescent="0.2">
      <c r="G1721" s="34"/>
      <c r="J1721" s="48"/>
      <c r="K1721" s="48"/>
      <c r="L1721" s="48"/>
      <c r="M1721" s="36"/>
    </row>
    <row r="1722" spans="7:13" ht="15.75" customHeight="1" x14ac:dyDescent="0.2">
      <c r="G1722" s="34"/>
      <c r="J1722" s="48"/>
      <c r="K1722" s="48"/>
      <c r="L1722" s="48"/>
      <c r="M1722" s="36"/>
    </row>
    <row r="1723" spans="7:13" ht="15.75" customHeight="1" x14ac:dyDescent="0.2">
      <c r="G1723" s="34"/>
      <c r="J1723" s="48"/>
      <c r="K1723" s="48"/>
      <c r="L1723" s="48"/>
      <c r="M1723" s="36"/>
    </row>
    <row r="1724" spans="7:13" ht="15.75" customHeight="1" x14ac:dyDescent="0.2">
      <c r="G1724" s="34"/>
      <c r="J1724" s="48"/>
      <c r="K1724" s="48"/>
      <c r="L1724" s="48"/>
      <c r="M1724" s="36"/>
    </row>
    <row r="1725" spans="7:13" ht="15.75" customHeight="1" x14ac:dyDescent="0.2">
      <c r="G1725" s="34"/>
      <c r="J1725" s="48"/>
      <c r="K1725" s="48"/>
      <c r="L1725" s="48"/>
      <c r="M1725" s="36"/>
    </row>
    <row r="1726" spans="7:13" ht="15.75" customHeight="1" x14ac:dyDescent="0.2">
      <c r="G1726" s="34"/>
      <c r="J1726" s="48"/>
      <c r="K1726" s="48"/>
      <c r="L1726" s="48"/>
      <c r="M1726" s="36"/>
    </row>
    <row r="1727" spans="7:13" ht="15.75" customHeight="1" x14ac:dyDescent="0.2">
      <c r="G1727" s="34"/>
      <c r="J1727" s="48"/>
      <c r="K1727" s="48"/>
      <c r="L1727" s="48"/>
      <c r="M1727" s="36"/>
    </row>
    <row r="1728" spans="7:13" ht="15.75" customHeight="1" x14ac:dyDescent="0.2">
      <c r="G1728" s="34"/>
      <c r="J1728" s="48"/>
      <c r="K1728" s="48"/>
      <c r="L1728" s="48"/>
      <c r="M1728" s="36"/>
    </row>
    <row r="1729" spans="7:13" ht="15.75" customHeight="1" x14ac:dyDescent="0.2">
      <c r="G1729" s="34"/>
      <c r="J1729" s="48"/>
      <c r="K1729" s="48"/>
      <c r="L1729" s="48"/>
      <c r="M1729" s="36"/>
    </row>
    <row r="1730" spans="7:13" ht="15.75" customHeight="1" x14ac:dyDescent="0.2">
      <c r="G1730" s="34"/>
      <c r="J1730" s="48"/>
      <c r="K1730" s="48"/>
      <c r="L1730" s="48"/>
      <c r="M1730" s="36"/>
    </row>
    <row r="1731" spans="7:13" ht="15.75" customHeight="1" x14ac:dyDescent="0.2">
      <c r="G1731" s="34"/>
      <c r="J1731" s="48"/>
      <c r="K1731" s="48"/>
      <c r="L1731" s="48"/>
      <c r="M1731" s="36"/>
    </row>
    <row r="1732" spans="7:13" ht="15.75" customHeight="1" x14ac:dyDescent="0.2">
      <c r="G1732" s="34"/>
      <c r="J1732" s="48"/>
      <c r="K1732" s="48"/>
      <c r="L1732" s="48"/>
      <c r="M1732" s="36"/>
    </row>
    <row r="1733" spans="7:13" ht="15.75" customHeight="1" x14ac:dyDescent="0.2">
      <c r="G1733" s="34"/>
      <c r="J1733" s="48"/>
      <c r="K1733" s="48"/>
      <c r="L1733" s="48"/>
      <c r="M1733" s="36"/>
    </row>
    <row r="1734" spans="7:13" ht="15.75" customHeight="1" x14ac:dyDescent="0.2">
      <c r="G1734" s="34"/>
      <c r="J1734" s="48"/>
      <c r="K1734" s="48"/>
      <c r="L1734" s="48"/>
      <c r="M1734" s="36"/>
    </row>
    <row r="1735" spans="7:13" ht="15.75" customHeight="1" x14ac:dyDescent="0.2">
      <c r="G1735" s="34"/>
      <c r="J1735" s="48"/>
      <c r="K1735" s="48"/>
      <c r="L1735" s="48"/>
      <c r="M1735" s="36"/>
    </row>
    <row r="1736" spans="7:13" ht="15.75" customHeight="1" x14ac:dyDescent="0.2">
      <c r="G1736" s="34"/>
      <c r="J1736" s="48"/>
      <c r="K1736" s="48"/>
      <c r="L1736" s="48"/>
      <c r="M1736" s="36"/>
    </row>
    <row r="1737" spans="7:13" ht="15.75" customHeight="1" x14ac:dyDescent="0.2">
      <c r="G1737" s="11"/>
      <c r="J1737" s="48"/>
      <c r="K1737" s="48"/>
      <c r="L1737" s="48"/>
      <c r="M1737" s="36"/>
    </row>
    <row r="1738" spans="7:13" ht="15.75" customHeight="1" x14ac:dyDescent="0.2">
      <c r="G1738" s="11"/>
      <c r="J1738" s="48"/>
      <c r="K1738" s="48"/>
      <c r="L1738" s="48"/>
      <c r="M1738" s="36"/>
    </row>
    <row r="1739" spans="7:13" ht="15.75" customHeight="1" x14ac:dyDescent="0.2">
      <c r="G1739" s="11"/>
      <c r="J1739" s="48"/>
      <c r="K1739" s="48"/>
      <c r="L1739" s="48"/>
      <c r="M1739" s="36"/>
    </row>
    <row r="1740" spans="7:13" ht="15.75" customHeight="1" x14ac:dyDescent="0.2">
      <c r="G1740" s="11"/>
      <c r="J1740" s="48"/>
      <c r="K1740" s="48"/>
      <c r="L1740" s="48"/>
      <c r="M1740" s="36"/>
    </row>
    <row r="1741" spans="7:13" ht="15.75" customHeight="1" x14ac:dyDescent="0.2">
      <c r="G1741" s="11"/>
      <c r="J1741" s="48"/>
      <c r="K1741" s="48"/>
      <c r="L1741" s="48"/>
      <c r="M1741" s="36"/>
    </row>
    <row r="1742" spans="7:13" ht="15.75" customHeight="1" x14ac:dyDescent="0.2">
      <c r="G1742" s="11"/>
      <c r="J1742" s="48"/>
      <c r="K1742" s="48"/>
      <c r="L1742" s="48"/>
      <c r="M1742" s="36"/>
    </row>
    <row r="1743" spans="7:13" ht="15.75" customHeight="1" x14ac:dyDescent="0.2">
      <c r="G1743" s="11"/>
      <c r="J1743" s="48"/>
      <c r="K1743" s="48"/>
      <c r="L1743" s="48"/>
      <c r="M1743" s="36"/>
    </row>
    <row r="1744" spans="7:13" ht="15.75" customHeight="1" x14ac:dyDescent="0.2">
      <c r="G1744" s="11"/>
      <c r="J1744" s="48"/>
      <c r="K1744" s="48"/>
      <c r="L1744" s="48"/>
      <c r="M1744" s="36"/>
    </row>
    <row r="1745" spans="7:13" ht="15.75" customHeight="1" x14ac:dyDescent="0.2">
      <c r="G1745" s="11"/>
      <c r="J1745" s="48"/>
      <c r="K1745" s="48"/>
      <c r="L1745" s="48"/>
      <c r="M1745" s="36"/>
    </row>
    <row r="1746" spans="7:13" ht="15.75" customHeight="1" x14ac:dyDescent="0.2">
      <c r="G1746" s="11"/>
      <c r="J1746" s="48"/>
      <c r="K1746" s="48"/>
      <c r="L1746" s="48"/>
      <c r="M1746" s="36"/>
    </row>
    <row r="1747" spans="7:13" ht="15.75" customHeight="1" x14ac:dyDescent="0.2">
      <c r="G1747" s="11"/>
      <c r="J1747" s="48"/>
      <c r="K1747" s="48"/>
      <c r="L1747" s="48"/>
      <c r="M1747" s="36"/>
    </row>
    <row r="1748" spans="7:13" ht="15.75" customHeight="1" x14ac:dyDescent="0.2">
      <c r="G1748" s="11"/>
      <c r="J1748" s="48"/>
      <c r="K1748" s="48"/>
      <c r="L1748" s="48"/>
      <c r="M1748" s="36"/>
    </row>
    <row r="1749" spans="7:13" ht="15.75" customHeight="1" x14ac:dyDescent="0.2">
      <c r="G1749" s="11"/>
      <c r="J1749" s="48"/>
      <c r="K1749" s="48"/>
      <c r="L1749" s="48"/>
      <c r="M1749" s="36"/>
    </row>
    <row r="1750" spans="7:13" ht="15.75" customHeight="1" x14ac:dyDescent="0.2">
      <c r="G1750" s="11"/>
      <c r="J1750" s="48"/>
      <c r="K1750" s="48"/>
      <c r="L1750" s="48"/>
      <c r="M1750" s="36"/>
    </row>
    <row r="1751" spans="7:13" ht="15.75" customHeight="1" x14ac:dyDescent="0.2">
      <c r="G1751" s="11"/>
      <c r="J1751" s="48"/>
      <c r="K1751" s="48"/>
      <c r="L1751" s="48"/>
      <c r="M1751" s="36"/>
    </row>
    <row r="1752" spans="7:13" ht="15.75" customHeight="1" x14ac:dyDescent="0.2">
      <c r="G1752" s="11"/>
      <c r="J1752" s="48"/>
      <c r="K1752" s="48"/>
      <c r="L1752" s="48"/>
      <c r="M1752" s="36"/>
    </row>
    <row r="1753" spans="7:13" ht="15.75" customHeight="1" x14ac:dyDescent="0.2">
      <c r="G1753" s="11"/>
      <c r="J1753" s="48"/>
      <c r="K1753" s="48"/>
      <c r="L1753" s="48"/>
      <c r="M1753" s="36"/>
    </row>
    <row r="1754" spans="7:13" ht="15.75" customHeight="1" x14ac:dyDescent="0.2">
      <c r="G1754" s="11"/>
      <c r="J1754" s="48"/>
      <c r="K1754" s="48"/>
      <c r="L1754" s="48"/>
      <c r="M1754" s="36"/>
    </row>
    <row r="1755" spans="7:13" ht="15.75" customHeight="1" x14ac:dyDescent="0.2">
      <c r="G1755" s="11"/>
      <c r="J1755" s="48"/>
      <c r="K1755" s="48"/>
      <c r="L1755" s="48"/>
      <c r="M1755" s="36"/>
    </row>
    <row r="1756" spans="7:13" ht="15.75" customHeight="1" x14ac:dyDescent="0.2">
      <c r="G1756" s="11"/>
      <c r="J1756" s="48"/>
      <c r="K1756" s="48"/>
      <c r="L1756" s="48"/>
      <c r="M1756" s="36"/>
    </row>
    <row r="1757" spans="7:13" ht="15.75" customHeight="1" x14ac:dyDescent="0.2">
      <c r="G1757" s="11"/>
      <c r="J1757" s="48"/>
      <c r="K1757" s="48"/>
      <c r="L1757" s="48"/>
      <c r="M1757" s="36"/>
    </row>
    <row r="1758" spans="7:13" ht="15.75" customHeight="1" x14ac:dyDescent="0.2">
      <c r="G1758" s="11"/>
      <c r="J1758" s="48"/>
      <c r="K1758" s="48"/>
      <c r="L1758" s="48"/>
      <c r="M1758" s="36"/>
    </row>
    <row r="1759" spans="7:13" ht="15.75" customHeight="1" x14ac:dyDescent="0.2">
      <c r="G1759" s="11"/>
      <c r="J1759" s="48"/>
      <c r="K1759" s="48"/>
      <c r="L1759" s="48"/>
      <c r="M1759" s="36"/>
    </row>
    <row r="1760" spans="7:13" ht="15.75" customHeight="1" x14ac:dyDescent="0.2">
      <c r="G1760" s="11"/>
      <c r="J1760" s="48"/>
      <c r="K1760" s="48"/>
      <c r="L1760" s="48"/>
      <c r="M1760" s="36"/>
    </row>
    <row r="1761" spans="7:13" ht="15.75" customHeight="1" x14ac:dyDescent="0.2">
      <c r="G1761" s="11"/>
      <c r="J1761" s="48"/>
      <c r="K1761" s="48"/>
      <c r="L1761" s="48"/>
      <c r="M1761" s="36"/>
    </row>
    <row r="1762" spans="7:13" ht="15.75" customHeight="1" x14ac:dyDescent="0.2">
      <c r="G1762" s="11"/>
      <c r="J1762" s="48"/>
      <c r="K1762" s="48"/>
      <c r="L1762" s="48"/>
      <c r="M1762" s="36"/>
    </row>
    <row r="1763" spans="7:13" ht="15.75" customHeight="1" x14ac:dyDescent="0.2">
      <c r="G1763" s="11"/>
      <c r="J1763" s="48"/>
      <c r="K1763" s="48"/>
      <c r="L1763" s="48"/>
      <c r="M1763" s="36"/>
    </row>
    <row r="1764" spans="7:13" ht="15.75" customHeight="1" x14ac:dyDescent="0.2">
      <c r="G1764" s="11"/>
      <c r="J1764" s="48"/>
      <c r="K1764" s="48"/>
      <c r="L1764" s="48"/>
      <c r="M1764" s="36"/>
    </row>
    <row r="1765" spans="7:13" ht="15.75" customHeight="1" x14ac:dyDescent="0.2">
      <c r="G1765" s="11"/>
      <c r="J1765" s="48"/>
      <c r="K1765" s="48"/>
      <c r="L1765" s="48"/>
      <c r="M1765" s="36"/>
    </row>
    <row r="1766" spans="7:13" ht="15.75" customHeight="1" x14ac:dyDescent="0.2">
      <c r="G1766" s="11"/>
      <c r="J1766" s="48"/>
      <c r="K1766" s="48"/>
      <c r="L1766" s="48"/>
      <c r="M1766" s="36"/>
    </row>
    <row r="1767" spans="7:13" ht="15.75" customHeight="1" x14ac:dyDescent="0.2">
      <c r="G1767" s="11"/>
      <c r="J1767" s="48"/>
      <c r="K1767" s="48"/>
      <c r="L1767" s="48"/>
      <c r="M1767" s="36"/>
    </row>
    <row r="1768" spans="7:13" ht="15.75" customHeight="1" x14ac:dyDescent="0.2">
      <c r="G1768" s="11"/>
      <c r="J1768" s="48"/>
      <c r="K1768" s="48"/>
      <c r="L1768" s="48"/>
      <c r="M1768" s="36"/>
    </row>
    <row r="1769" spans="7:13" ht="15.75" customHeight="1" x14ac:dyDescent="0.2">
      <c r="G1769" s="11"/>
      <c r="J1769" s="48"/>
      <c r="K1769" s="48"/>
      <c r="L1769" s="48"/>
      <c r="M1769" s="36"/>
    </row>
    <row r="1770" spans="7:13" ht="15.75" customHeight="1" x14ac:dyDescent="0.2">
      <c r="G1770" s="11"/>
      <c r="J1770" s="48"/>
      <c r="K1770" s="48"/>
      <c r="L1770" s="48"/>
      <c r="M1770" s="36"/>
    </row>
    <row r="1771" spans="7:13" ht="15.75" customHeight="1" x14ac:dyDescent="0.2">
      <c r="G1771" s="11"/>
      <c r="J1771" s="48"/>
      <c r="K1771" s="48"/>
      <c r="L1771" s="48"/>
      <c r="M1771" s="36"/>
    </row>
    <row r="1772" spans="7:13" ht="15.75" customHeight="1" x14ac:dyDescent="0.2">
      <c r="G1772" s="11"/>
      <c r="J1772" s="48"/>
      <c r="K1772" s="48"/>
      <c r="L1772" s="48"/>
      <c r="M1772" s="36"/>
    </row>
    <row r="1773" spans="7:13" ht="15.75" customHeight="1" x14ac:dyDescent="0.2">
      <c r="G1773" s="11"/>
      <c r="J1773" s="48"/>
      <c r="K1773" s="48"/>
      <c r="L1773" s="48"/>
      <c r="M1773" s="36"/>
    </row>
    <row r="1774" spans="7:13" ht="15.75" customHeight="1" x14ac:dyDescent="0.2">
      <c r="G1774" s="11"/>
      <c r="J1774" s="48"/>
      <c r="K1774" s="48"/>
      <c r="L1774" s="48"/>
      <c r="M1774" s="36"/>
    </row>
    <row r="1775" spans="7:13" ht="15.75" customHeight="1" x14ac:dyDescent="0.2">
      <c r="G1775" s="11"/>
      <c r="J1775" s="48"/>
      <c r="K1775" s="48"/>
      <c r="L1775" s="48"/>
      <c r="M1775" s="36"/>
    </row>
    <row r="1776" spans="7:13" ht="15.75" customHeight="1" x14ac:dyDescent="0.2">
      <c r="G1776" s="11"/>
      <c r="J1776" s="48"/>
      <c r="K1776" s="48"/>
      <c r="L1776" s="48"/>
      <c r="M1776" s="36"/>
    </row>
    <row r="1777" spans="7:13" ht="15.75" customHeight="1" x14ac:dyDescent="0.2">
      <c r="G1777" s="11"/>
      <c r="J1777" s="48"/>
      <c r="K1777" s="48"/>
      <c r="L1777" s="48"/>
      <c r="M1777" s="36"/>
    </row>
    <row r="1778" spans="7:13" ht="15.75" customHeight="1" x14ac:dyDescent="0.2">
      <c r="G1778" s="11"/>
      <c r="J1778" s="48"/>
      <c r="K1778" s="48"/>
      <c r="L1778" s="48"/>
      <c r="M1778" s="36"/>
    </row>
    <row r="1779" spans="7:13" ht="15.75" customHeight="1" x14ac:dyDescent="0.2">
      <c r="G1779" s="11"/>
      <c r="J1779" s="48"/>
      <c r="K1779" s="48"/>
      <c r="L1779" s="48"/>
      <c r="M1779" s="36"/>
    </row>
    <row r="1780" spans="7:13" ht="15.75" customHeight="1" x14ac:dyDescent="0.2">
      <c r="G1780" s="11"/>
      <c r="J1780" s="48"/>
      <c r="K1780" s="48"/>
      <c r="L1780" s="48"/>
      <c r="M1780" s="36"/>
    </row>
    <row r="1781" spans="7:13" ht="15.75" customHeight="1" x14ac:dyDescent="0.2">
      <c r="G1781" s="11"/>
      <c r="J1781" s="48"/>
      <c r="K1781" s="48"/>
      <c r="L1781" s="48"/>
      <c r="M1781" s="36"/>
    </row>
    <row r="1782" spans="7:13" ht="15.75" customHeight="1" x14ac:dyDescent="0.2">
      <c r="G1782" s="11"/>
      <c r="J1782" s="48"/>
      <c r="K1782" s="48"/>
      <c r="L1782" s="48"/>
      <c r="M1782" s="36"/>
    </row>
    <row r="1783" spans="7:13" ht="15.75" customHeight="1" x14ac:dyDescent="0.2">
      <c r="G1783" s="11"/>
      <c r="J1783" s="48"/>
      <c r="K1783" s="48"/>
      <c r="L1783" s="48"/>
      <c r="M1783" s="36"/>
    </row>
    <row r="1784" spans="7:13" ht="15.75" customHeight="1" x14ac:dyDescent="0.2">
      <c r="G1784" s="11"/>
      <c r="J1784" s="48"/>
      <c r="K1784" s="48"/>
      <c r="L1784" s="48"/>
      <c r="M1784" s="36"/>
    </row>
    <row r="1785" spans="7:13" ht="15.75" customHeight="1" x14ac:dyDescent="0.2">
      <c r="G1785" s="11"/>
      <c r="J1785" s="48"/>
      <c r="K1785" s="48"/>
      <c r="L1785" s="48"/>
      <c r="M1785" s="36"/>
    </row>
    <row r="1786" spans="7:13" ht="15.75" customHeight="1" x14ac:dyDescent="0.2">
      <c r="G1786" s="11"/>
      <c r="J1786" s="48"/>
      <c r="K1786" s="48"/>
      <c r="L1786" s="48"/>
      <c r="M1786" s="36"/>
    </row>
    <row r="1787" spans="7:13" ht="15.75" customHeight="1" x14ac:dyDescent="0.2">
      <c r="G1787" s="11"/>
      <c r="J1787" s="48"/>
      <c r="K1787" s="48"/>
      <c r="L1787" s="48"/>
      <c r="M1787" s="36"/>
    </row>
    <row r="1788" spans="7:13" ht="15.75" customHeight="1" x14ac:dyDescent="0.2">
      <c r="G1788" s="11"/>
      <c r="J1788" s="48"/>
      <c r="K1788" s="48"/>
      <c r="L1788" s="48"/>
      <c r="M1788" s="36"/>
    </row>
    <row r="1789" spans="7:13" ht="15.75" customHeight="1" x14ac:dyDescent="0.2">
      <c r="G1789" s="11"/>
      <c r="J1789" s="48"/>
      <c r="K1789" s="48"/>
      <c r="L1789" s="48"/>
      <c r="M1789" s="36"/>
    </row>
    <row r="1790" spans="7:13" ht="15.75" customHeight="1" x14ac:dyDescent="0.2">
      <c r="G1790" s="11"/>
      <c r="J1790" s="48"/>
      <c r="K1790" s="48"/>
      <c r="L1790" s="48"/>
      <c r="M1790" s="36"/>
    </row>
    <row r="1791" spans="7:13" ht="15.75" customHeight="1" x14ac:dyDescent="0.2">
      <c r="G1791" s="11"/>
      <c r="J1791" s="48"/>
      <c r="K1791" s="48"/>
      <c r="L1791" s="48"/>
      <c r="M1791" s="36"/>
    </row>
    <row r="1792" spans="7:13" ht="15.75" customHeight="1" x14ac:dyDescent="0.2">
      <c r="G1792" s="11"/>
      <c r="J1792" s="48"/>
      <c r="K1792" s="48"/>
      <c r="L1792" s="48"/>
      <c r="M1792" s="36"/>
    </row>
    <row r="1793" spans="7:13" ht="15.75" customHeight="1" x14ac:dyDescent="0.2">
      <c r="G1793" s="11"/>
      <c r="J1793" s="48"/>
      <c r="K1793" s="48"/>
      <c r="L1793" s="48"/>
      <c r="M1793" s="36"/>
    </row>
    <row r="1794" spans="7:13" ht="15.75" customHeight="1" x14ac:dyDescent="0.2">
      <c r="G1794" s="11"/>
      <c r="J1794" s="48"/>
      <c r="K1794" s="48"/>
      <c r="L1794" s="48"/>
      <c r="M1794" s="36"/>
    </row>
    <row r="1795" spans="7:13" ht="15.75" customHeight="1" x14ac:dyDescent="0.2">
      <c r="G1795" s="11"/>
      <c r="J1795" s="48"/>
      <c r="K1795" s="48"/>
      <c r="L1795" s="48"/>
      <c r="M1795" s="36"/>
    </row>
    <row r="1796" spans="7:13" ht="15.75" customHeight="1" x14ac:dyDescent="0.2">
      <c r="G1796" s="11"/>
      <c r="J1796" s="48"/>
      <c r="K1796" s="48"/>
      <c r="L1796" s="48"/>
      <c r="M1796" s="36"/>
    </row>
    <row r="1797" spans="7:13" ht="15.75" customHeight="1" x14ac:dyDescent="0.2">
      <c r="G1797" s="11"/>
      <c r="J1797" s="48"/>
      <c r="K1797" s="48"/>
      <c r="L1797" s="48"/>
      <c r="M1797" s="36"/>
    </row>
    <row r="1798" spans="7:13" ht="15.75" customHeight="1" x14ac:dyDescent="0.2">
      <c r="G1798" s="11"/>
      <c r="J1798" s="48"/>
      <c r="K1798" s="48"/>
      <c r="L1798" s="48"/>
      <c r="M1798" s="36"/>
    </row>
    <row r="1799" spans="7:13" ht="15.75" customHeight="1" x14ac:dyDescent="0.2">
      <c r="G1799" s="11"/>
      <c r="J1799" s="48"/>
      <c r="K1799" s="48"/>
      <c r="L1799" s="48"/>
      <c r="M1799" s="36"/>
    </row>
    <row r="1800" spans="7:13" ht="15.75" customHeight="1" x14ac:dyDescent="0.2">
      <c r="G1800" s="11"/>
      <c r="J1800" s="48"/>
      <c r="K1800" s="48"/>
      <c r="L1800" s="48"/>
      <c r="M1800" s="36"/>
    </row>
    <row r="1801" spans="7:13" ht="15.75" customHeight="1" x14ac:dyDescent="0.2">
      <c r="G1801" s="11"/>
      <c r="J1801" s="48"/>
      <c r="K1801" s="48"/>
      <c r="L1801" s="48"/>
      <c r="M1801" s="36"/>
    </row>
    <row r="1802" spans="7:13" ht="15.75" customHeight="1" x14ac:dyDescent="0.2">
      <c r="G1802" s="11"/>
      <c r="J1802" s="48"/>
      <c r="K1802" s="48"/>
      <c r="L1802" s="48"/>
      <c r="M1802" s="36"/>
    </row>
    <row r="1803" spans="7:13" ht="15.75" customHeight="1" x14ac:dyDescent="0.2">
      <c r="G1803" s="11"/>
      <c r="J1803" s="48"/>
      <c r="K1803" s="48"/>
      <c r="L1803" s="48"/>
      <c r="M1803" s="36"/>
    </row>
    <row r="1804" spans="7:13" ht="15.75" customHeight="1" x14ac:dyDescent="0.2">
      <c r="G1804" s="11"/>
      <c r="J1804" s="48"/>
      <c r="K1804" s="48"/>
      <c r="L1804" s="48"/>
      <c r="M1804" s="36"/>
    </row>
    <row r="1805" spans="7:13" ht="15.75" customHeight="1" x14ac:dyDescent="0.2">
      <c r="G1805" s="11"/>
      <c r="J1805" s="48"/>
      <c r="K1805" s="48"/>
      <c r="L1805" s="48"/>
      <c r="M1805" s="36"/>
    </row>
    <row r="1806" spans="7:13" ht="15.75" customHeight="1" x14ac:dyDescent="0.2">
      <c r="G1806" s="11"/>
      <c r="J1806" s="48"/>
      <c r="K1806" s="48"/>
      <c r="L1806" s="48"/>
      <c r="M1806" s="36"/>
    </row>
    <row r="1807" spans="7:13" ht="15.75" customHeight="1" x14ac:dyDescent="0.2">
      <c r="G1807" s="11"/>
      <c r="J1807" s="48"/>
      <c r="K1807" s="48"/>
      <c r="L1807" s="48"/>
      <c r="M1807" s="36"/>
    </row>
    <row r="1808" spans="7:13" ht="15.75" customHeight="1" x14ac:dyDescent="0.2">
      <c r="G1808" s="11"/>
      <c r="J1808" s="48"/>
      <c r="K1808" s="48"/>
      <c r="L1808" s="48"/>
      <c r="M1808" s="36"/>
    </row>
    <row r="1809" spans="7:13" ht="15.75" customHeight="1" x14ac:dyDescent="0.2">
      <c r="G1809" s="11"/>
      <c r="J1809" s="48"/>
      <c r="K1809" s="48"/>
      <c r="L1809" s="48"/>
      <c r="M1809" s="36"/>
    </row>
    <row r="1810" spans="7:13" ht="15.75" customHeight="1" x14ac:dyDescent="0.2">
      <c r="G1810" s="11"/>
      <c r="J1810" s="48"/>
      <c r="K1810" s="48"/>
      <c r="L1810" s="48"/>
      <c r="M1810" s="36"/>
    </row>
    <row r="1811" spans="7:13" ht="15.75" customHeight="1" x14ac:dyDescent="0.2">
      <c r="G1811" s="11"/>
      <c r="J1811" s="48"/>
      <c r="K1811" s="48"/>
      <c r="L1811" s="48"/>
      <c r="M1811" s="36"/>
    </row>
    <row r="1812" spans="7:13" ht="15.75" customHeight="1" x14ac:dyDescent="0.2">
      <c r="G1812" s="11"/>
      <c r="J1812" s="48"/>
      <c r="K1812" s="48"/>
      <c r="L1812" s="48"/>
      <c r="M1812" s="36"/>
    </row>
    <row r="1813" spans="7:13" ht="15.75" customHeight="1" x14ac:dyDescent="0.2">
      <c r="G1813" s="11"/>
      <c r="J1813" s="48"/>
      <c r="K1813" s="48"/>
      <c r="L1813" s="48"/>
      <c r="M1813" s="36"/>
    </row>
    <row r="1814" spans="7:13" ht="15.75" customHeight="1" x14ac:dyDescent="0.2">
      <c r="G1814" s="11"/>
      <c r="J1814" s="48"/>
      <c r="K1814" s="48"/>
      <c r="L1814" s="48"/>
      <c r="M1814" s="36"/>
    </row>
    <row r="1815" spans="7:13" ht="15.75" customHeight="1" x14ac:dyDescent="0.2">
      <c r="G1815" s="11"/>
      <c r="J1815" s="48"/>
      <c r="K1815" s="48"/>
      <c r="L1815" s="48"/>
      <c r="M1815" s="36"/>
    </row>
    <row r="1816" spans="7:13" ht="15.75" customHeight="1" x14ac:dyDescent="0.2">
      <c r="G1816" s="11"/>
      <c r="J1816" s="48"/>
      <c r="K1816" s="48"/>
      <c r="L1816" s="48"/>
      <c r="M1816" s="36"/>
    </row>
    <row r="1817" spans="7:13" ht="15.75" customHeight="1" x14ac:dyDescent="0.2">
      <c r="G1817" s="11"/>
      <c r="J1817" s="48"/>
      <c r="K1817" s="48"/>
      <c r="L1817" s="48"/>
      <c r="M1817" s="36"/>
    </row>
    <row r="1818" spans="7:13" ht="15.75" customHeight="1" x14ac:dyDescent="0.2">
      <c r="G1818" s="11"/>
      <c r="J1818" s="48"/>
      <c r="K1818" s="48"/>
      <c r="L1818" s="48"/>
      <c r="M1818" s="36"/>
    </row>
    <row r="1819" spans="7:13" ht="15.75" customHeight="1" x14ac:dyDescent="0.2">
      <c r="G1819" s="11"/>
      <c r="J1819" s="48"/>
      <c r="K1819" s="48"/>
      <c r="L1819" s="48"/>
      <c r="M1819" s="36"/>
    </row>
    <row r="1820" spans="7:13" ht="15.75" customHeight="1" x14ac:dyDescent="0.2">
      <c r="G1820" s="11"/>
      <c r="J1820" s="48"/>
      <c r="K1820" s="48"/>
      <c r="L1820" s="48"/>
      <c r="M1820" s="36"/>
    </row>
    <row r="1821" spans="7:13" ht="15.75" customHeight="1" x14ac:dyDescent="0.2">
      <c r="G1821" s="11"/>
      <c r="J1821" s="48"/>
      <c r="K1821" s="48"/>
      <c r="L1821" s="48"/>
      <c r="M1821" s="36"/>
    </row>
    <row r="1822" spans="7:13" ht="15.75" customHeight="1" x14ac:dyDescent="0.2">
      <c r="G1822" s="11"/>
      <c r="J1822" s="48"/>
      <c r="K1822" s="48"/>
      <c r="L1822" s="48"/>
      <c r="M1822" s="36"/>
    </row>
    <row r="1823" spans="7:13" ht="15.75" customHeight="1" x14ac:dyDescent="0.2">
      <c r="G1823" s="11"/>
      <c r="J1823" s="48"/>
      <c r="K1823" s="48"/>
      <c r="L1823" s="48"/>
      <c r="M1823" s="36"/>
    </row>
    <row r="1824" spans="7:13" ht="15.75" customHeight="1" x14ac:dyDescent="0.2">
      <c r="G1824" s="11"/>
      <c r="J1824" s="48"/>
      <c r="K1824" s="48"/>
      <c r="L1824" s="48"/>
      <c r="M1824" s="36"/>
    </row>
    <row r="1825" spans="7:13" ht="15.75" customHeight="1" x14ac:dyDescent="0.2">
      <c r="G1825" s="11"/>
      <c r="J1825" s="48"/>
      <c r="K1825" s="48"/>
      <c r="L1825" s="48"/>
      <c r="M1825" s="36"/>
    </row>
    <row r="1826" spans="7:13" ht="15.75" customHeight="1" x14ac:dyDescent="0.2">
      <c r="G1826" s="11"/>
      <c r="J1826" s="48"/>
      <c r="K1826" s="48"/>
      <c r="L1826" s="48"/>
      <c r="M1826" s="36"/>
    </row>
    <row r="1827" spans="7:13" ht="15.75" customHeight="1" x14ac:dyDescent="0.2">
      <c r="G1827" s="11"/>
      <c r="J1827" s="48"/>
      <c r="K1827" s="48"/>
      <c r="L1827" s="48"/>
      <c r="M1827" s="36"/>
    </row>
    <row r="1828" spans="7:13" ht="15.75" customHeight="1" x14ac:dyDescent="0.2">
      <c r="G1828" s="11"/>
      <c r="J1828" s="48"/>
      <c r="K1828" s="48"/>
      <c r="L1828" s="48"/>
      <c r="M1828" s="36"/>
    </row>
    <row r="1829" spans="7:13" ht="15.75" customHeight="1" x14ac:dyDescent="0.2">
      <c r="G1829" s="11"/>
      <c r="J1829" s="48"/>
      <c r="K1829" s="48"/>
      <c r="L1829" s="48"/>
      <c r="M1829" s="36"/>
    </row>
    <row r="1830" spans="7:13" ht="15.75" customHeight="1" x14ac:dyDescent="0.2">
      <c r="G1830" s="11"/>
      <c r="J1830" s="48"/>
      <c r="K1830" s="48"/>
      <c r="L1830" s="48"/>
      <c r="M1830" s="36"/>
    </row>
    <row r="1831" spans="7:13" ht="15.75" customHeight="1" x14ac:dyDescent="0.2">
      <c r="G1831" s="11"/>
      <c r="J1831" s="48"/>
      <c r="K1831" s="48"/>
      <c r="L1831" s="48"/>
      <c r="M1831" s="36"/>
    </row>
    <row r="1832" spans="7:13" ht="15.75" customHeight="1" x14ac:dyDescent="0.2">
      <c r="G1832" s="11"/>
      <c r="J1832" s="48"/>
      <c r="K1832" s="48"/>
      <c r="L1832" s="48"/>
      <c r="M1832" s="36"/>
    </row>
    <row r="1833" spans="7:13" ht="15.75" customHeight="1" x14ac:dyDescent="0.2">
      <c r="G1833" s="11"/>
      <c r="J1833" s="48"/>
      <c r="K1833" s="48"/>
      <c r="L1833" s="48"/>
      <c r="M1833" s="36"/>
    </row>
    <row r="1834" spans="7:13" ht="15.75" customHeight="1" x14ac:dyDescent="0.2">
      <c r="G1834" s="11"/>
      <c r="J1834" s="48"/>
      <c r="K1834" s="48"/>
      <c r="L1834" s="48"/>
      <c r="M1834" s="36"/>
    </row>
    <row r="1835" spans="7:13" ht="15.75" customHeight="1" x14ac:dyDescent="0.2">
      <c r="G1835" s="11"/>
      <c r="J1835" s="48"/>
      <c r="K1835" s="48"/>
      <c r="L1835" s="48"/>
      <c r="M1835" s="36"/>
    </row>
    <row r="1836" spans="7:13" ht="15.75" customHeight="1" x14ac:dyDescent="0.2">
      <c r="G1836" s="11"/>
      <c r="J1836" s="48"/>
      <c r="K1836" s="48"/>
      <c r="L1836" s="48"/>
      <c r="M1836" s="36"/>
    </row>
    <row r="1837" spans="7:13" ht="15.75" customHeight="1" x14ac:dyDescent="0.2">
      <c r="G1837" s="11"/>
      <c r="J1837" s="48"/>
      <c r="K1837" s="48"/>
      <c r="L1837" s="48"/>
      <c r="M1837" s="36"/>
    </row>
    <row r="1838" spans="7:13" ht="15.75" customHeight="1" x14ac:dyDescent="0.2">
      <c r="G1838" s="11"/>
      <c r="J1838" s="48"/>
      <c r="K1838" s="48"/>
      <c r="L1838" s="48"/>
      <c r="M1838" s="36"/>
    </row>
    <row r="1839" spans="7:13" ht="15.75" customHeight="1" x14ac:dyDescent="0.2">
      <c r="G1839" s="11"/>
      <c r="J1839" s="48"/>
      <c r="K1839" s="48"/>
      <c r="L1839" s="48"/>
      <c r="M1839" s="36"/>
    </row>
    <row r="1840" spans="7:13" ht="15.75" customHeight="1" x14ac:dyDescent="0.2">
      <c r="G1840" s="11"/>
      <c r="J1840" s="48"/>
      <c r="K1840" s="48"/>
      <c r="L1840" s="48"/>
      <c r="M1840" s="36"/>
    </row>
    <row r="1841" spans="7:13" ht="15.75" customHeight="1" x14ac:dyDescent="0.2">
      <c r="G1841" s="11"/>
      <c r="J1841" s="48"/>
      <c r="K1841" s="48"/>
      <c r="L1841" s="48"/>
      <c r="M1841" s="36"/>
    </row>
    <row r="1842" spans="7:13" ht="15.75" customHeight="1" x14ac:dyDescent="0.2">
      <c r="G1842" s="11"/>
      <c r="J1842" s="48"/>
      <c r="K1842" s="48"/>
      <c r="L1842" s="48"/>
      <c r="M1842" s="36"/>
    </row>
    <row r="1843" spans="7:13" ht="15.75" customHeight="1" x14ac:dyDescent="0.2">
      <c r="G1843" s="11"/>
      <c r="J1843" s="48"/>
      <c r="K1843" s="48"/>
      <c r="L1843" s="48"/>
      <c r="M1843" s="36"/>
    </row>
    <row r="1844" spans="7:13" ht="15.75" customHeight="1" x14ac:dyDescent="0.2">
      <c r="G1844" s="11"/>
      <c r="J1844" s="48"/>
      <c r="K1844" s="48"/>
      <c r="L1844" s="48"/>
      <c r="M1844" s="36"/>
    </row>
    <row r="1845" spans="7:13" ht="15.75" customHeight="1" x14ac:dyDescent="0.2">
      <c r="G1845" s="11"/>
      <c r="J1845" s="48"/>
      <c r="K1845" s="48"/>
      <c r="L1845" s="48"/>
      <c r="M1845" s="36"/>
    </row>
    <row r="1846" spans="7:13" ht="15.75" customHeight="1" x14ac:dyDescent="0.2">
      <c r="G1846" s="11"/>
      <c r="J1846" s="48"/>
      <c r="K1846" s="48"/>
      <c r="L1846" s="48"/>
      <c r="M1846" s="36"/>
    </row>
    <row r="1847" spans="7:13" ht="15.75" customHeight="1" x14ac:dyDescent="0.2">
      <c r="G1847" s="11"/>
      <c r="J1847" s="48"/>
      <c r="K1847" s="48"/>
      <c r="L1847" s="48"/>
      <c r="M1847" s="36"/>
    </row>
    <row r="1848" spans="7:13" ht="15.75" customHeight="1" x14ac:dyDescent="0.2">
      <c r="G1848" s="11"/>
      <c r="J1848" s="48"/>
      <c r="K1848" s="48"/>
      <c r="L1848" s="48"/>
      <c r="M1848" s="36"/>
    </row>
    <row r="1849" spans="7:13" ht="15.75" customHeight="1" x14ac:dyDescent="0.2">
      <c r="G1849" s="11"/>
      <c r="J1849" s="48"/>
      <c r="K1849" s="48"/>
      <c r="L1849" s="48"/>
      <c r="M1849" s="36"/>
    </row>
    <row r="1850" spans="7:13" ht="15.75" customHeight="1" x14ac:dyDescent="0.2">
      <c r="G1850" s="11"/>
      <c r="J1850" s="48"/>
      <c r="K1850" s="48"/>
      <c r="L1850" s="48"/>
      <c r="M1850" s="36"/>
    </row>
    <row r="1851" spans="7:13" ht="15.75" customHeight="1" x14ac:dyDescent="0.2">
      <c r="G1851" s="11"/>
      <c r="J1851" s="48"/>
      <c r="K1851" s="48"/>
      <c r="L1851" s="48"/>
      <c r="M1851" s="36"/>
    </row>
    <row r="1852" spans="7:13" ht="15.75" customHeight="1" x14ac:dyDescent="0.2">
      <c r="G1852" s="11"/>
      <c r="J1852" s="48"/>
      <c r="K1852" s="48"/>
      <c r="L1852" s="48"/>
      <c r="M1852" s="36"/>
    </row>
    <row r="1853" spans="7:13" ht="15.75" customHeight="1" x14ac:dyDescent="0.2">
      <c r="G1853" s="11"/>
      <c r="J1853" s="48"/>
      <c r="K1853" s="48"/>
      <c r="L1853" s="48"/>
      <c r="M1853" s="36"/>
    </row>
    <row r="1854" spans="7:13" ht="15.75" customHeight="1" x14ac:dyDescent="0.2">
      <c r="G1854" s="11"/>
      <c r="J1854" s="48"/>
      <c r="K1854" s="48"/>
      <c r="L1854" s="48"/>
      <c r="M1854" s="36"/>
    </row>
    <row r="1855" spans="7:13" ht="15.75" customHeight="1" x14ac:dyDescent="0.2">
      <c r="G1855" s="11"/>
      <c r="J1855" s="48"/>
      <c r="K1855" s="48"/>
      <c r="L1855" s="48"/>
      <c r="M1855" s="36"/>
    </row>
    <row r="1856" spans="7:13" ht="15.75" customHeight="1" x14ac:dyDescent="0.2">
      <c r="G1856" s="11"/>
      <c r="J1856" s="48"/>
      <c r="K1856" s="48"/>
      <c r="L1856" s="48"/>
      <c r="M1856" s="36"/>
    </row>
    <row r="1857" spans="7:13" ht="15.75" customHeight="1" x14ac:dyDescent="0.2">
      <c r="G1857" s="11"/>
      <c r="J1857" s="48"/>
      <c r="K1857" s="48"/>
      <c r="L1857" s="48"/>
      <c r="M1857" s="36"/>
    </row>
    <row r="1858" spans="7:13" ht="15.75" customHeight="1" x14ac:dyDescent="0.2">
      <c r="G1858" s="11"/>
      <c r="J1858" s="48"/>
      <c r="K1858" s="48"/>
      <c r="L1858" s="48"/>
      <c r="M1858" s="36"/>
    </row>
    <row r="1859" spans="7:13" ht="15.75" customHeight="1" x14ac:dyDescent="0.2">
      <c r="G1859" s="11"/>
      <c r="J1859" s="48"/>
      <c r="K1859" s="48"/>
      <c r="L1859" s="48"/>
      <c r="M1859" s="36"/>
    </row>
    <row r="1860" spans="7:13" ht="15.75" customHeight="1" x14ac:dyDescent="0.2">
      <c r="G1860" s="11"/>
      <c r="J1860" s="48"/>
      <c r="K1860" s="48"/>
      <c r="L1860" s="48"/>
      <c r="M1860" s="36"/>
    </row>
    <row r="1861" spans="7:13" ht="15.75" customHeight="1" x14ac:dyDescent="0.2">
      <c r="G1861" s="11"/>
      <c r="J1861" s="48"/>
      <c r="K1861" s="48"/>
      <c r="L1861" s="48"/>
      <c r="M1861" s="36"/>
    </row>
    <row r="1862" spans="7:13" ht="15.75" customHeight="1" x14ac:dyDescent="0.2">
      <c r="G1862" s="11"/>
      <c r="J1862" s="48"/>
      <c r="K1862" s="48"/>
      <c r="L1862" s="48"/>
      <c r="M1862" s="36"/>
    </row>
    <row r="1863" spans="7:13" ht="15.75" customHeight="1" x14ac:dyDescent="0.2">
      <c r="G1863" s="11"/>
      <c r="J1863" s="48"/>
      <c r="K1863" s="48"/>
      <c r="L1863" s="48"/>
      <c r="M1863" s="36"/>
    </row>
    <row r="1864" spans="7:13" ht="15.75" customHeight="1" x14ac:dyDescent="0.2">
      <c r="G1864" s="11"/>
      <c r="J1864" s="48"/>
      <c r="K1864" s="48"/>
      <c r="L1864" s="48"/>
      <c r="M1864" s="36"/>
    </row>
    <row r="1865" spans="7:13" ht="15.75" customHeight="1" x14ac:dyDescent="0.2">
      <c r="G1865" s="11"/>
      <c r="J1865" s="48"/>
      <c r="K1865" s="48"/>
      <c r="L1865" s="48"/>
      <c r="M1865" s="36"/>
    </row>
    <row r="1866" spans="7:13" ht="15.75" customHeight="1" x14ac:dyDescent="0.2">
      <c r="G1866" s="11"/>
      <c r="J1866" s="48"/>
      <c r="K1866" s="48"/>
      <c r="L1866" s="48"/>
      <c r="M1866" s="36"/>
    </row>
    <row r="1867" spans="7:13" ht="15.75" customHeight="1" x14ac:dyDescent="0.2">
      <c r="G1867" s="11"/>
      <c r="J1867" s="48"/>
      <c r="K1867" s="48"/>
      <c r="L1867" s="48"/>
      <c r="M1867" s="36"/>
    </row>
    <row r="1868" spans="7:13" ht="15.75" customHeight="1" x14ac:dyDescent="0.2">
      <c r="G1868" s="11"/>
      <c r="J1868" s="48"/>
      <c r="K1868" s="48"/>
      <c r="L1868" s="48"/>
      <c r="M1868" s="36"/>
    </row>
    <row r="1869" spans="7:13" ht="15.75" customHeight="1" x14ac:dyDescent="0.2">
      <c r="G1869" s="11"/>
      <c r="J1869" s="48"/>
      <c r="K1869" s="48"/>
      <c r="L1869" s="48"/>
      <c r="M1869" s="36"/>
    </row>
    <row r="1870" spans="7:13" ht="15.75" customHeight="1" x14ac:dyDescent="0.2">
      <c r="G1870" s="11"/>
      <c r="J1870" s="48"/>
      <c r="K1870" s="48"/>
      <c r="L1870" s="48"/>
      <c r="M1870" s="36"/>
    </row>
    <row r="1871" spans="7:13" ht="15.75" customHeight="1" x14ac:dyDescent="0.2">
      <c r="G1871" s="11"/>
      <c r="J1871" s="48"/>
      <c r="K1871" s="48"/>
      <c r="L1871" s="48"/>
      <c r="M1871" s="36"/>
    </row>
    <row r="1872" spans="7:13" ht="15.75" customHeight="1" x14ac:dyDescent="0.2">
      <c r="G1872" s="11"/>
      <c r="J1872" s="48"/>
      <c r="K1872" s="48"/>
      <c r="L1872" s="48"/>
      <c r="M1872" s="36"/>
    </row>
    <row r="1873" spans="7:13" ht="15.75" customHeight="1" x14ac:dyDescent="0.2">
      <c r="G1873" s="11"/>
      <c r="J1873" s="48"/>
      <c r="K1873" s="48"/>
      <c r="L1873" s="48"/>
      <c r="M1873" s="36"/>
    </row>
    <row r="1874" spans="7:13" ht="15.75" customHeight="1" x14ac:dyDescent="0.2">
      <c r="G1874" s="11"/>
      <c r="J1874" s="48"/>
      <c r="K1874" s="48"/>
      <c r="L1874" s="48"/>
      <c r="M1874" s="36"/>
    </row>
    <row r="1875" spans="7:13" ht="15.75" customHeight="1" x14ac:dyDescent="0.2">
      <c r="G1875" s="11"/>
      <c r="J1875" s="48"/>
      <c r="K1875" s="48"/>
      <c r="L1875" s="48"/>
      <c r="M1875" s="36"/>
    </row>
    <row r="1876" spans="7:13" ht="15.75" customHeight="1" x14ac:dyDescent="0.2">
      <c r="G1876" s="11"/>
      <c r="J1876" s="48"/>
      <c r="K1876" s="48"/>
      <c r="L1876" s="48"/>
      <c r="M1876" s="36"/>
    </row>
    <row r="1877" spans="7:13" ht="15.75" customHeight="1" x14ac:dyDescent="0.2">
      <c r="G1877" s="11"/>
      <c r="J1877" s="48"/>
      <c r="K1877" s="48"/>
      <c r="L1877" s="48"/>
      <c r="M1877" s="36"/>
    </row>
    <row r="1878" spans="7:13" ht="15.75" customHeight="1" x14ac:dyDescent="0.2">
      <c r="G1878" s="11"/>
      <c r="J1878" s="48"/>
      <c r="K1878" s="48"/>
      <c r="L1878" s="48"/>
      <c r="M1878" s="36"/>
    </row>
    <row r="1879" spans="7:13" ht="15.75" customHeight="1" x14ac:dyDescent="0.2">
      <c r="G1879" s="11"/>
      <c r="J1879" s="48"/>
      <c r="K1879" s="48"/>
      <c r="L1879" s="48"/>
      <c r="M1879" s="36"/>
    </row>
    <row r="1880" spans="7:13" ht="15.75" customHeight="1" x14ac:dyDescent="0.2">
      <c r="G1880" s="11"/>
      <c r="J1880" s="48"/>
      <c r="K1880" s="48"/>
      <c r="L1880" s="48"/>
      <c r="M1880" s="36"/>
    </row>
    <row r="1881" spans="7:13" ht="15.75" customHeight="1" x14ac:dyDescent="0.2">
      <c r="G1881" s="11"/>
      <c r="J1881" s="48"/>
      <c r="K1881" s="48"/>
      <c r="L1881" s="48"/>
      <c r="M1881" s="36"/>
    </row>
    <row r="1882" spans="7:13" ht="15.75" customHeight="1" x14ac:dyDescent="0.2">
      <c r="G1882" s="11"/>
      <c r="J1882" s="48"/>
      <c r="K1882" s="48"/>
      <c r="L1882" s="48"/>
      <c r="M1882" s="36"/>
    </row>
    <row r="1883" spans="7:13" ht="15.75" customHeight="1" x14ac:dyDescent="0.2">
      <c r="G1883" s="11"/>
      <c r="J1883" s="48"/>
      <c r="K1883" s="48"/>
      <c r="L1883" s="48"/>
      <c r="M1883" s="36"/>
    </row>
    <row r="1884" spans="7:13" ht="15.75" customHeight="1" x14ac:dyDescent="0.2">
      <c r="G1884" s="11"/>
      <c r="J1884" s="48"/>
      <c r="K1884" s="48"/>
      <c r="L1884" s="48"/>
      <c r="M1884" s="36"/>
    </row>
    <row r="1885" spans="7:13" ht="15.75" customHeight="1" x14ac:dyDescent="0.2">
      <c r="G1885" s="11"/>
      <c r="J1885" s="48"/>
      <c r="K1885" s="48"/>
      <c r="L1885" s="48"/>
      <c r="M1885" s="36"/>
    </row>
    <row r="1886" spans="7:13" ht="15.75" customHeight="1" x14ac:dyDescent="0.2">
      <c r="G1886" s="11"/>
      <c r="J1886" s="48"/>
      <c r="K1886" s="48"/>
      <c r="L1886" s="48"/>
      <c r="M1886" s="36"/>
    </row>
    <row r="1887" spans="7:13" ht="15.75" customHeight="1" x14ac:dyDescent="0.2">
      <c r="G1887" s="11"/>
      <c r="J1887" s="48"/>
      <c r="K1887" s="48"/>
      <c r="L1887" s="48"/>
      <c r="M1887" s="36"/>
    </row>
    <row r="1888" spans="7:13" ht="15.75" customHeight="1" x14ac:dyDescent="0.2">
      <c r="G1888" s="11"/>
      <c r="J1888" s="48"/>
      <c r="K1888" s="48"/>
      <c r="L1888" s="48"/>
      <c r="M1888" s="36"/>
    </row>
    <row r="1889" spans="7:13" ht="15.75" customHeight="1" x14ac:dyDescent="0.2">
      <c r="G1889" s="11"/>
      <c r="J1889" s="48"/>
      <c r="K1889" s="48"/>
      <c r="L1889" s="48"/>
      <c r="M1889" s="36"/>
    </row>
    <row r="1890" spans="7:13" ht="15.75" customHeight="1" x14ac:dyDescent="0.2">
      <c r="G1890" s="11"/>
      <c r="J1890" s="48"/>
      <c r="K1890" s="48"/>
      <c r="L1890" s="48"/>
      <c r="M1890" s="36"/>
    </row>
    <row r="1891" spans="7:13" ht="15.75" customHeight="1" x14ac:dyDescent="0.2">
      <c r="G1891" s="11"/>
      <c r="J1891" s="48"/>
      <c r="K1891" s="48"/>
      <c r="L1891" s="48"/>
      <c r="M1891" s="36"/>
    </row>
    <row r="1892" spans="7:13" ht="15.75" customHeight="1" x14ac:dyDescent="0.2">
      <c r="G1892" s="11"/>
      <c r="J1892" s="48"/>
      <c r="K1892" s="48"/>
      <c r="L1892" s="48"/>
      <c r="M1892" s="36"/>
    </row>
    <row r="1893" spans="7:13" ht="15.75" customHeight="1" x14ac:dyDescent="0.2">
      <c r="G1893" s="11"/>
      <c r="J1893" s="48"/>
      <c r="K1893" s="48"/>
      <c r="L1893" s="48"/>
      <c r="M1893" s="36"/>
    </row>
    <row r="1894" spans="7:13" ht="15.75" customHeight="1" x14ac:dyDescent="0.2">
      <c r="G1894" s="11"/>
      <c r="J1894" s="48"/>
      <c r="K1894" s="48"/>
      <c r="L1894" s="48"/>
      <c r="M1894" s="36"/>
    </row>
    <row r="1895" spans="7:13" ht="15.75" customHeight="1" x14ac:dyDescent="0.2">
      <c r="G1895" s="11"/>
      <c r="J1895" s="48"/>
      <c r="K1895" s="48"/>
      <c r="L1895" s="48"/>
      <c r="M1895" s="36"/>
    </row>
    <row r="1896" spans="7:13" ht="15.75" customHeight="1" x14ac:dyDescent="0.2">
      <c r="G1896" s="11"/>
      <c r="J1896" s="48"/>
      <c r="K1896" s="48"/>
      <c r="L1896" s="48"/>
      <c r="M1896" s="36"/>
    </row>
    <row r="1897" spans="7:13" ht="15.75" customHeight="1" x14ac:dyDescent="0.2">
      <c r="G1897" s="11"/>
      <c r="J1897" s="48"/>
      <c r="K1897" s="48"/>
      <c r="L1897" s="48"/>
      <c r="M1897" s="36"/>
    </row>
    <row r="1898" spans="7:13" ht="15.75" customHeight="1" x14ac:dyDescent="0.2">
      <c r="G1898" s="11"/>
      <c r="J1898" s="48"/>
      <c r="K1898" s="48"/>
      <c r="L1898" s="48"/>
      <c r="M1898" s="36"/>
    </row>
    <row r="1899" spans="7:13" ht="15.75" customHeight="1" x14ac:dyDescent="0.2">
      <c r="G1899" s="11"/>
      <c r="J1899" s="48"/>
      <c r="K1899" s="48"/>
      <c r="L1899" s="48"/>
      <c r="M1899" s="36"/>
    </row>
    <row r="1900" spans="7:13" ht="15.75" customHeight="1" x14ac:dyDescent="0.2">
      <c r="G1900" s="11"/>
      <c r="J1900" s="48"/>
      <c r="K1900" s="48"/>
      <c r="L1900" s="48"/>
      <c r="M1900" s="36"/>
    </row>
    <row r="1901" spans="7:13" ht="15.75" customHeight="1" x14ac:dyDescent="0.2">
      <c r="G1901" s="11"/>
      <c r="J1901" s="48"/>
      <c r="K1901" s="48"/>
      <c r="L1901" s="48"/>
      <c r="M1901" s="36"/>
    </row>
    <row r="1902" spans="7:13" ht="15.75" customHeight="1" x14ac:dyDescent="0.2">
      <c r="G1902" s="11"/>
      <c r="J1902" s="48"/>
      <c r="K1902" s="48"/>
      <c r="L1902" s="48"/>
      <c r="M1902" s="36"/>
    </row>
    <row r="1903" spans="7:13" ht="15.75" customHeight="1" x14ac:dyDescent="0.2">
      <c r="G1903" s="11"/>
      <c r="J1903" s="48"/>
      <c r="K1903" s="48"/>
      <c r="L1903" s="48"/>
      <c r="M1903" s="36"/>
    </row>
    <row r="1904" spans="7:13" ht="15.75" customHeight="1" x14ac:dyDescent="0.2">
      <c r="G1904" s="11"/>
      <c r="J1904" s="48"/>
      <c r="K1904" s="48"/>
      <c r="L1904" s="48"/>
      <c r="M1904" s="36"/>
    </row>
    <row r="1905" spans="7:13" ht="15.75" customHeight="1" x14ac:dyDescent="0.2">
      <c r="G1905" s="11"/>
      <c r="J1905" s="48"/>
      <c r="K1905" s="48"/>
      <c r="L1905" s="48"/>
      <c r="M1905" s="36"/>
    </row>
    <row r="1906" spans="7:13" ht="15.75" customHeight="1" x14ac:dyDescent="0.2">
      <c r="G1906" s="11"/>
      <c r="J1906" s="48"/>
      <c r="K1906" s="48"/>
      <c r="L1906" s="48"/>
      <c r="M1906" s="36"/>
    </row>
    <row r="1907" spans="7:13" ht="15.75" customHeight="1" x14ac:dyDescent="0.2">
      <c r="G1907" s="11"/>
      <c r="J1907" s="48"/>
      <c r="K1907" s="48"/>
      <c r="L1907" s="48"/>
      <c r="M1907" s="36"/>
    </row>
    <row r="1908" spans="7:13" ht="15.75" customHeight="1" x14ac:dyDescent="0.2">
      <c r="G1908" s="11"/>
      <c r="J1908" s="48"/>
      <c r="K1908" s="48"/>
      <c r="L1908" s="48"/>
      <c r="M1908" s="36"/>
    </row>
    <row r="1909" spans="7:13" ht="15.75" customHeight="1" x14ac:dyDescent="0.2">
      <c r="G1909" s="11"/>
      <c r="J1909" s="48"/>
      <c r="K1909" s="48"/>
      <c r="L1909" s="48"/>
      <c r="M1909" s="36"/>
    </row>
    <row r="1910" spans="7:13" ht="15.75" customHeight="1" x14ac:dyDescent="0.2">
      <c r="G1910" s="11"/>
      <c r="J1910" s="48"/>
      <c r="K1910" s="48"/>
      <c r="L1910" s="48"/>
      <c r="M1910" s="36"/>
    </row>
    <row r="1911" spans="7:13" ht="15.75" customHeight="1" x14ac:dyDescent="0.2">
      <c r="G1911" s="11"/>
      <c r="J1911" s="48"/>
      <c r="K1911" s="48"/>
      <c r="L1911" s="48"/>
      <c r="M1911" s="36"/>
    </row>
    <row r="1912" spans="7:13" ht="15.75" customHeight="1" x14ac:dyDescent="0.2">
      <c r="G1912" s="11"/>
      <c r="J1912" s="48"/>
      <c r="K1912" s="48"/>
      <c r="L1912" s="48"/>
      <c r="M1912" s="36"/>
    </row>
    <row r="1913" spans="7:13" ht="15.75" customHeight="1" x14ac:dyDescent="0.2">
      <c r="G1913" s="11"/>
      <c r="J1913" s="48"/>
      <c r="K1913" s="48"/>
      <c r="L1913" s="48"/>
      <c r="M1913" s="36"/>
    </row>
    <row r="1914" spans="7:13" ht="15.75" customHeight="1" x14ac:dyDescent="0.2">
      <c r="G1914" s="11"/>
      <c r="J1914" s="48"/>
      <c r="K1914" s="48"/>
      <c r="L1914" s="48"/>
      <c r="M1914" s="36"/>
    </row>
    <row r="1915" spans="7:13" ht="15.75" customHeight="1" x14ac:dyDescent="0.2">
      <c r="G1915" s="11"/>
      <c r="J1915" s="48"/>
      <c r="K1915" s="48"/>
      <c r="L1915" s="48"/>
      <c r="M1915" s="36"/>
    </row>
    <row r="1916" spans="7:13" ht="15.75" customHeight="1" x14ac:dyDescent="0.2">
      <c r="G1916" s="11"/>
      <c r="J1916" s="48"/>
      <c r="K1916" s="48"/>
      <c r="L1916" s="48"/>
      <c r="M1916" s="36"/>
    </row>
    <row r="1917" spans="7:13" ht="15.75" customHeight="1" x14ac:dyDescent="0.2">
      <c r="G1917" s="11"/>
      <c r="J1917" s="48"/>
      <c r="K1917" s="48"/>
      <c r="L1917" s="48"/>
      <c r="M1917" s="36"/>
    </row>
    <row r="1918" spans="7:13" ht="15.75" customHeight="1" x14ac:dyDescent="0.2">
      <c r="G1918" s="11"/>
      <c r="J1918" s="48"/>
      <c r="K1918" s="48"/>
      <c r="L1918" s="48"/>
      <c r="M1918" s="36"/>
    </row>
    <row r="1919" spans="7:13" ht="15.75" customHeight="1" x14ac:dyDescent="0.2">
      <c r="G1919" s="11"/>
      <c r="J1919" s="48"/>
      <c r="K1919" s="48"/>
      <c r="L1919" s="48"/>
      <c r="M1919" s="36"/>
    </row>
    <row r="1920" spans="7:13" ht="15.75" customHeight="1" x14ac:dyDescent="0.2">
      <c r="G1920" s="11"/>
      <c r="J1920" s="48"/>
      <c r="K1920" s="48"/>
      <c r="L1920" s="48"/>
      <c r="M1920" s="36"/>
    </row>
    <row r="1921" spans="7:13" ht="15.75" customHeight="1" x14ac:dyDescent="0.2">
      <c r="G1921" s="11"/>
      <c r="J1921" s="48"/>
      <c r="K1921" s="48"/>
      <c r="L1921" s="48"/>
      <c r="M1921" s="36"/>
    </row>
    <row r="1922" spans="7:13" ht="15.75" customHeight="1" x14ac:dyDescent="0.2">
      <c r="G1922" s="11"/>
      <c r="J1922" s="48"/>
      <c r="K1922" s="48"/>
      <c r="L1922" s="48"/>
      <c r="M1922" s="36"/>
    </row>
    <row r="1923" spans="7:13" ht="15.75" customHeight="1" x14ac:dyDescent="0.2">
      <c r="G1923" s="11"/>
      <c r="J1923" s="48"/>
      <c r="K1923" s="48"/>
      <c r="L1923" s="48"/>
      <c r="M1923" s="36"/>
    </row>
    <row r="1924" spans="7:13" ht="15.75" customHeight="1" x14ac:dyDescent="0.2">
      <c r="G1924" s="11"/>
      <c r="J1924" s="48"/>
      <c r="K1924" s="48"/>
      <c r="L1924" s="48"/>
      <c r="M1924" s="36"/>
    </row>
    <row r="1925" spans="7:13" ht="15.75" customHeight="1" x14ac:dyDescent="0.2">
      <c r="G1925" s="11"/>
      <c r="J1925" s="48"/>
      <c r="K1925" s="48"/>
      <c r="L1925" s="48"/>
      <c r="M1925" s="36"/>
    </row>
    <row r="1926" spans="7:13" ht="15.75" customHeight="1" x14ac:dyDescent="0.2">
      <c r="G1926" s="11"/>
      <c r="J1926" s="48"/>
      <c r="K1926" s="48"/>
      <c r="L1926" s="48"/>
      <c r="M1926" s="36"/>
    </row>
    <row r="1927" spans="7:13" ht="15.75" customHeight="1" x14ac:dyDescent="0.2">
      <c r="G1927" s="11"/>
      <c r="J1927" s="48"/>
      <c r="K1927" s="48"/>
      <c r="L1927" s="48"/>
      <c r="M1927" s="36"/>
    </row>
    <row r="1928" spans="7:13" ht="15.75" customHeight="1" x14ac:dyDescent="0.2">
      <c r="G1928" s="11"/>
      <c r="J1928" s="48"/>
      <c r="K1928" s="48"/>
      <c r="L1928" s="48"/>
      <c r="M1928" s="36"/>
    </row>
    <row r="1929" spans="7:13" ht="15.75" customHeight="1" x14ac:dyDescent="0.2">
      <c r="G1929" s="11"/>
      <c r="J1929" s="48"/>
      <c r="K1929" s="48"/>
      <c r="L1929" s="48"/>
      <c r="M1929" s="36"/>
    </row>
    <row r="1930" spans="7:13" ht="15.75" customHeight="1" x14ac:dyDescent="0.2">
      <c r="G1930" s="11"/>
      <c r="J1930" s="48"/>
      <c r="K1930" s="48"/>
      <c r="L1930" s="48"/>
      <c r="M1930" s="36"/>
    </row>
    <row r="1931" spans="7:13" ht="15.75" customHeight="1" x14ac:dyDescent="0.2">
      <c r="G1931" s="11"/>
      <c r="J1931" s="48"/>
      <c r="K1931" s="48"/>
      <c r="L1931" s="48"/>
      <c r="M1931" s="36"/>
    </row>
    <row r="1932" spans="7:13" ht="15.75" customHeight="1" x14ac:dyDescent="0.2">
      <c r="G1932" s="11"/>
      <c r="J1932" s="48"/>
      <c r="K1932" s="48"/>
      <c r="L1932" s="48"/>
      <c r="M1932" s="36"/>
    </row>
    <row r="1933" spans="7:13" ht="15.75" customHeight="1" x14ac:dyDescent="0.2">
      <c r="G1933" s="11"/>
      <c r="J1933" s="48"/>
      <c r="K1933" s="48"/>
      <c r="L1933" s="48"/>
      <c r="M1933" s="36"/>
    </row>
    <row r="1934" spans="7:13" ht="15.75" customHeight="1" x14ac:dyDescent="0.2">
      <c r="G1934" s="11"/>
      <c r="J1934" s="48"/>
      <c r="K1934" s="48"/>
      <c r="L1934" s="48"/>
      <c r="M1934" s="36"/>
    </row>
    <row r="1935" spans="7:13" ht="15.75" customHeight="1" x14ac:dyDescent="0.2">
      <c r="G1935" s="11"/>
      <c r="J1935" s="48"/>
      <c r="K1935" s="48"/>
      <c r="L1935" s="48"/>
      <c r="M1935" s="36"/>
    </row>
    <row r="1936" spans="7:13" ht="15.75" customHeight="1" x14ac:dyDescent="0.2">
      <c r="G1936" s="11"/>
      <c r="J1936" s="48"/>
      <c r="K1936" s="48"/>
      <c r="L1936" s="48"/>
      <c r="M1936" s="36"/>
    </row>
    <row r="1937" spans="7:13" ht="15.75" customHeight="1" x14ac:dyDescent="0.2">
      <c r="G1937" s="11"/>
      <c r="J1937" s="48"/>
      <c r="K1937" s="48"/>
      <c r="L1937" s="48"/>
      <c r="M1937" s="36"/>
    </row>
    <row r="1938" spans="7:13" ht="15.75" customHeight="1" x14ac:dyDescent="0.2">
      <c r="G1938" s="11"/>
      <c r="J1938" s="48"/>
      <c r="K1938" s="48"/>
      <c r="L1938" s="48"/>
      <c r="M1938" s="36"/>
    </row>
    <row r="1939" spans="7:13" ht="15.75" customHeight="1" x14ac:dyDescent="0.2">
      <c r="G1939" s="11"/>
      <c r="J1939" s="48"/>
      <c r="K1939" s="48"/>
      <c r="L1939" s="48"/>
      <c r="M1939" s="36"/>
    </row>
    <row r="1940" spans="7:13" ht="15.75" customHeight="1" x14ac:dyDescent="0.2">
      <c r="G1940" s="11"/>
      <c r="J1940" s="48"/>
      <c r="K1940" s="48"/>
      <c r="L1940" s="48"/>
      <c r="M1940" s="36"/>
    </row>
    <row r="1941" spans="7:13" ht="15.75" customHeight="1" x14ac:dyDescent="0.2">
      <c r="G1941" s="11"/>
      <c r="J1941" s="48"/>
      <c r="K1941" s="48"/>
      <c r="L1941" s="48"/>
      <c r="M1941" s="36"/>
    </row>
    <row r="1942" spans="7:13" ht="15.75" customHeight="1" x14ac:dyDescent="0.2">
      <c r="G1942" s="11"/>
      <c r="J1942" s="48"/>
      <c r="K1942" s="48"/>
      <c r="L1942" s="48"/>
      <c r="M1942" s="36"/>
    </row>
    <row r="1943" spans="7:13" ht="15.75" customHeight="1" x14ac:dyDescent="0.2">
      <c r="G1943" s="11"/>
      <c r="J1943" s="48"/>
      <c r="K1943" s="48"/>
      <c r="L1943" s="48"/>
      <c r="M1943" s="36"/>
    </row>
    <row r="1944" spans="7:13" ht="15.75" customHeight="1" x14ac:dyDescent="0.2">
      <c r="G1944" s="11"/>
      <c r="J1944" s="48"/>
      <c r="K1944" s="48"/>
      <c r="L1944" s="48"/>
      <c r="M1944" s="36"/>
    </row>
    <row r="1945" spans="7:13" ht="15.75" customHeight="1" x14ac:dyDescent="0.2">
      <c r="G1945" s="11"/>
      <c r="J1945" s="48"/>
      <c r="K1945" s="48"/>
      <c r="L1945" s="48"/>
      <c r="M1945" s="36"/>
    </row>
    <row r="1946" spans="7:13" ht="15.75" customHeight="1" x14ac:dyDescent="0.2">
      <c r="G1946" s="11"/>
      <c r="J1946" s="48"/>
      <c r="K1946" s="48"/>
      <c r="L1946" s="48"/>
      <c r="M1946" s="36"/>
    </row>
    <row r="1947" spans="7:13" ht="15.75" customHeight="1" x14ac:dyDescent="0.2">
      <c r="G1947" s="11"/>
      <c r="J1947" s="48"/>
      <c r="K1947" s="48"/>
      <c r="L1947" s="48"/>
      <c r="M1947" s="36"/>
    </row>
    <row r="1948" spans="7:13" ht="15.75" customHeight="1" x14ac:dyDescent="0.2">
      <c r="G1948" s="11"/>
      <c r="J1948" s="48"/>
      <c r="K1948" s="48"/>
      <c r="L1948" s="48"/>
      <c r="M1948" s="36"/>
    </row>
    <row r="1949" spans="7:13" ht="15.75" customHeight="1" x14ac:dyDescent="0.2">
      <c r="G1949" s="11"/>
      <c r="J1949" s="48"/>
      <c r="K1949" s="48"/>
      <c r="L1949" s="48"/>
      <c r="M1949" s="36"/>
    </row>
    <row r="1950" spans="7:13" ht="15.75" customHeight="1" x14ac:dyDescent="0.2">
      <c r="G1950" s="11"/>
      <c r="J1950" s="48"/>
      <c r="K1950" s="48"/>
      <c r="L1950" s="48"/>
      <c r="M1950" s="36"/>
    </row>
    <row r="1951" spans="7:13" ht="15.75" customHeight="1" x14ac:dyDescent="0.2">
      <c r="G1951" s="11"/>
      <c r="J1951" s="48"/>
      <c r="K1951" s="48"/>
      <c r="L1951" s="48"/>
      <c r="M1951" s="36"/>
    </row>
    <row r="1952" spans="7:13" ht="15.75" customHeight="1" x14ac:dyDescent="0.2">
      <c r="G1952" s="11"/>
      <c r="J1952" s="48"/>
      <c r="K1952" s="48"/>
      <c r="L1952" s="48"/>
      <c r="M1952" s="36"/>
    </row>
    <row r="1953" spans="7:13" ht="15.75" customHeight="1" x14ac:dyDescent="0.2">
      <c r="G1953" s="11"/>
      <c r="J1953" s="48"/>
      <c r="K1953" s="48"/>
      <c r="L1953" s="48"/>
      <c r="M1953" s="36"/>
    </row>
    <row r="1954" spans="7:13" ht="15.75" customHeight="1" x14ac:dyDescent="0.2">
      <c r="G1954" s="11"/>
      <c r="J1954" s="48"/>
      <c r="K1954" s="48"/>
      <c r="L1954" s="48"/>
      <c r="M1954" s="36"/>
    </row>
    <row r="1955" spans="7:13" ht="15.75" customHeight="1" x14ac:dyDescent="0.2">
      <c r="G1955" s="11"/>
      <c r="J1955" s="48"/>
      <c r="K1955" s="48"/>
      <c r="L1955" s="48"/>
      <c r="M1955" s="36"/>
    </row>
    <row r="1956" spans="7:13" ht="15.75" customHeight="1" x14ac:dyDescent="0.2">
      <c r="G1956" s="11"/>
      <c r="J1956" s="48"/>
      <c r="K1956" s="48"/>
      <c r="L1956" s="48"/>
      <c r="M1956" s="36"/>
    </row>
    <row r="1957" spans="7:13" ht="15.75" customHeight="1" x14ac:dyDescent="0.2">
      <c r="G1957" s="11"/>
      <c r="J1957" s="48"/>
      <c r="K1957" s="48"/>
      <c r="L1957" s="48"/>
      <c r="M1957" s="36"/>
    </row>
    <row r="1958" spans="7:13" ht="15.75" customHeight="1" x14ac:dyDescent="0.2">
      <c r="G1958" s="11"/>
      <c r="J1958" s="48"/>
      <c r="K1958" s="48"/>
      <c r="L1958" s="48"/>
      <c r="M1958" s="36"/>
    </row>
    <row r="1959" spans="7:13" ht="15.75" customHeight="1" x14ac:dyDescent="0.2">
      <c r="G1959" s="11"/>
      <c r="J1959" s="48"/>
      <c r="K1959" s="48"/>
      <c r="L1959" s="48"/>
      <c r="M1959" s="36"/>
    </row>
    <row r="1960" spans="7:13" ht="15.75" customHeight="1" x14ac:dyDescent="0.2">
      <c r="G1960" s="11"/>
      <c r="J1960" s="48"/>
      <c r="K1960" s="48"/>
      <c r="L1960" s="48"/>
      <c r="M1960" s="36"/>
    </row>
    <row r="1961" spans="7:13" ht="15.75" customHeight="1" x14ac:dyDescent="0.2">
      <c r="G1961" s="11"/>
      <c r="J1961" s="48"/>
      <c r="K1961" s="48"/>
      <c r="L1961" s="48"/>
      <c r="M1961" s="36"/>
    </row>
    <row r="1962" spans="7:13" ht="15.75" customHeight="1" x14ac:dyDescent="0.2">
      <c r="G1962" s="11"/>
      <c r="J1962" s="48"/>
      <c r="K1962" s="48"/>
      <c r="L1962" s="48"/>
      <c r="M1962" s="36"/>
    </row>
    <row r="1963" spans="7:13" ht="15.75" customHeight="1" x14ac:dyDescent="0.2">
      <c r="G1963" s="11"/>
      <c r="J1963" s="48"/>
      <c r="K1963" s="48"/>
      <c r="L1963" s="48"/>
      <c r="M1963" s="36"/>
    </row>
    <row r="1964" spans="7:13" ht="15.75" customHeight="1" x14ac:dyDescent="0.2">
      <c r="G1964" s="11"/>
      <c r="J1964" s="48"/>
      <c r="K1964" s="48"/>
      <c r="L1964" s="48"/>
      <c r="M1964" s="36"/>
    </row>
    <row r="1965" spans="7:13" ht="15.75" customHeight="1" x14ac:dyDescent="0.2">
      <c r="G1965" s="11"/>
      <c r="J1965" s="48"/>
      <c r="K1965" s="48"/>
      <c r="L1965" s="48"/>
      <c r="M1965" s="36"/>
    </row>
    <row r="1966" spans="7:13" ht="15.75" customHeight="1" x14ac:dyDescent="0.2">
      <c r="G1966" s="11"/>
      <c r="J1966" s="48"/>
      <c r="K1966" s="48"/>
      <c r="L1966" s="48"/>
      <c r="M1966" s="36"/>
    </row>
    <row r="1967" spans="7:13" ht="15.75" customHeight="1" x14ac:dyDescent="0.2">
      <c r="G1967" s="11"/>
      <c r="J1967" s="48"/>
      <c r="K1967" s="48"/>
      <c r="L1967" s="48"/>
      <c r="M1967" s="36"/>
    </row>
    <row r="1968" spans="7:13" ht="15.75" customHeight="1" x14ac:dyDescent="0.2">
      <c r="G1968" s="11"/>
      <c r="J1968" s="48"/>
      <c r="K1968" s="48"/>
      <c r="L1968" s="48"/>
      <c r="M1968" s="36"/>
    </row>
    <row r="1969" spans="7:13" ht="15.75" customHeight="1" x14ac:dyDescent="0.2">
      <c r="G1969" s="11"/>
      <c r="J1969" s="48"/>
      <c r="K1969" s="48"/>
      <c r="L1969" s="48"/>
      <c r="M1969" s="36"/>
    </row>
    <row r="1970" spans="7:13" ht="15.75" customHeight="1" x14ac:dyDescent="0.2">
      <c r="G1970" s="11"/>
      <c r="J1970" s="48"/>
      <c r="K1970" s="48"/>
      <c r="L1970" s="48"/>
      <c r="M1970" s="36"/>
    </row>
    <row r="1971" spans="7:13" ht="15.75" customHeight="1" x14ac:dyDescent="0.2">
      <c r="G1971" s="11"/>
      <c r="J1971" s="48"/>
      <c r="K1971" s="48"/>
      <c r="L1971" s="48"/>
      <c r="M1971" s="36"/>
    </row>
    <row r="1972" spans="7:13" ht="15.75" customHeight="1" x14ac:dyDescent="0.2">
      <c r="G1972" s="11"/>
      <c r="J1972" s="48"/>
      <c r="K1972" s="48"/>
      <c r="L1972" s="48"/>
      <c r="M1972" s="36"/>
    </row>
    <row r="1973" spans="7:13" ht="15.75" customHeight="1" x14ac:dyDescent="0.2">
      <c r="G1973" s="11"/>
      <c r="J1973" s="48"/>
      <c r="K1973" s="48"/>
      <c r="L1973" s="48"/>
      <c r="M1973" s="36"/>
    </row>
    <row r="1974" spans="7:13" ht="15.75" customHeight="1" x14ac:dyDescent="0.2">
      <c r="G1974" s="11"/>
      <c r="J1974" s="48"/>
      <c r="K1974" s="48"/>
      <c r="L1974" s="48"/>
      <c r="M1974" s="36"/>
    </row>
    <row r="1975" spans="7:13" ht="15.75" customHeight="1" x14ac:dyDescent="0.2">
      <c r="G1975" s="11"/>
      <c r="J1975" s="48"/>
      <c r="K1975" s="48"/>
      <c r="L1975" s="48"/>
      <c r="M1975" s="36"/>
    </row>
    <row r="1976" spans="7:13" ht="15.75" customHeight="1" x14ac:dyDescent="0.2">
      <c r="G1976" s="11"/>
      <c r="J1976" s="48"/>
      <c r="K1976" s="48"/>
      <c r="L1976" s="48"/>
      <c r="M1976" s="36"/>
    </row>
    <row r="1977" spans="7:13" ht="15.75" customHeight="1" x14ac:dyDescent="0.2">
      <c r="G1977" s="11"/>
      <c r="J1977" s="48"/>
      <c r="K1977" s="48"/>
      <c r="L1977" s="48"/>
      <c r="M1977" s="36"/>
    </row>
    <row r="1978" spans="7:13" ht="15.75" customHeight="1" x14ac:dyDescent="0.2">
      <c r="G1978" s="11"/>
      <c r="J1978" s="48"/>
      <c r="K1978" s="48"/>
      <c r="L1978" s="48"/>
      <c r="M1978" s="36"/>
    </row>
    <row r="1979" spans="7:13" ht="15.75" customHeight="1" x14ac:dyDescent="0.2">
      <c r="G1979" s="11"/>
      <c r="J1979" s="48"/>
      <c r="K1979" s="48"/>
      <c r="L1979" s="48"/>
      <c r="M1979" s="36"/>
    </row>
    <row r="1980" spans="7:13" ht="15.75" customHeight="1" x14ac:dyDescent="0.2">
      <c r="G1980" s="11"/>
      <c r="J1980" s="48"/>
      <c r="K1980" s="48"/>
      <c r="L1980" s="48"/>
      <c r="M1980" s="36"/>
    </row>
    <row r="1981" spans="7:13" ht="15.75" customHeight="1" x14ac:dyDescent="0.2">
      <c r="G1981" s="11"/>
      <c r="J1981" s="48"/>
      <c r="K1981" s="48"/>
      <c r="L1981" s="48"/>
      <c r="M1981" s="36"/>
    </row>
    <row r="1982" spans="7:13" ht="15.75" customHeight="1" x14ac:dyDescent="0.2">
      <c r="G1982" s="11"/>
      <c r="J1982" s="48"/>
      <c r="K1982" s="48"/>
      <c r="L1982" s="48"/>
      <c r="M1982" s="36"/>
    </row>
    <row r="1983" spans="7:13" ht="15.75" customHeight="1" x14ac:dyDescent="0.2">
      <c r="G1983" s="11"/>
      <c r="J1983" s="48"/>
      <c r="K1983" s="48"/>
      <c r="L1983" s="48"/>
      <c r="M1983" s="36"/>
    </row>
    <row r="1984" spans="7:13" ht="15.75" customHeight="1" x14ac:dyDescent="0.2">
      <c r="G1984" s="11"/>
      <c r="J1984" s="48"/>
      <c r="K1984" s="48"/>
      <c r="L1984" s="48"/>
      <c r="M1984" s="36"/>
    </row>
    <row r="1985" spans="7:13" ht="15.75" customHeight="1" x14ac:dyDescent="0.2">
      <c r="G1985" s="11"/>
      <c r="J1985" s="48"/>
      <c r="K1985" s="48"/>
      <c r="L1985" s="48"/>
      <c r="M1985" s="36"/>
    </row>
    <row r="1986" spans="7:13" ht="15.75" customHeight="1" x14ac:dyDescent="0.2">
      <c r="G1986" s="11"/>
      <c r="J1986" s="48"/>
      <c r="K1986" s="48"/>
      <c r="L1986" s="48"/>
      <c r="M1986" s="36"/>
    </row>
    <row r="1987" spans="7:13" ht="15.75" customHeight="1" x14ac:dyDescent="0.2">
      <c r="G1987" s="11"/>
      <c r="J1987" s="48"/>
      <c r="K1987" s="48"/>
      <c r="L1987" s="48"/>
      <c r="M1987" s="36"/>
    </row>
    <row r="1988" spans="7:13" ht="15.75" customHeight="1" x14ac:dyDescent="0.2">
      <c r="G1988" s="11"/>
      <c r="J1988" s="48"/>
      <c r="K1988" s="48"/>
      <c r="L1988" s="48"/>
      <c r="M1988" s="36"/>
    </row>
    <row r="1989" spans="7:13" ht="15.75" customHeight="1" x14ac:dyDescent="0.2">
      <c r="G1989" s="11"/>
      <c r="J1989" s="48"/>
      <c r="K1989" s="48"/>
      <c r="L1989" s="48"/>
      <c r="M1989" s="36"/>
    </row>
    <row r="1990" spans="7:13" ht="15.75" customHeight="1" x14ac:dyDescent="0.2">
      <c r="G1990" s="11"/>
      <c r="J1990" s="48"/>
      <c r="K1990" s="48"/>
      <c r="L1990" s="48"/>
      <c r="M1990" s="36"/>
    </row>
    <row r="1991" spans="7:13" ht="15.75" customHeight="1" x14ac:dyDescent="0.2">
      <c r="G1991" s="11"/>
      <c r="J1991" s="48"/>
      <c r="K1991" s="48"/>
      <c r="L1991" s="48"/>
      <c r="M1991" s="36"/>
    </row>
    <row r="1992" spans="7:13" ht="15.75" customHeight="1" x14ac:dyDescent="0.2">
      <c r="G1992" s="11"/>
      <c r="J1992" s="48"/>
      <c r="K1992" s="48"/>
      <c r="L1992" s="48"/>
      <c r="M1992" s="36"/>
    </row>
    <row r="1993" spans="7:13" ht="15.75" customHeight="1" x14ac:dyDescent="0.2">
      <c r="G1993" s="11"/>
      <c r="J1993" s="48"/>
      <c r="K1993" s="48"/>
      <c r="L1993" s="48"/>
      <c r="M1993" s="36"/>
    </row>
    <row r="1994" spans="7:13" ht="15.75" customHeight="1" x14ac:dyDescent="0.2">
      <c r="G1994" s="11"/>
      <c r="J1994" s="48"/>
      <c r="K1994" s="48"/>
      <c r="L1994" s="48"/>
      <c r="M1994" s="36"/>
    </row>
    <row r="1995" spans="7:13" ht="15.75" customHeight="1" x14ac:dyDescent="0.2">
      <c r="G1995" s="11"/>
      <c r="J1995" s="48"/>
      <c r="K1995" s="48"/>
      <c r="L1995" s="48"/>
      <c r="M1995" s="36"/>
    </row>
    <row r="1996" spans="7:13" ht="15.75" customHeight="1" x14ac:dyDescent="0.2">
      <c r="G1996" s="11"/>
      <c r="J1996" s="48"/>
      <c r="K1996" s="48"/>
      <c r="L1996" s="48"/>
      <c r="M1996" s="36"/>
    </row>
    <row r="1997" spans="7:13" ht="15.75" customHeight="1" x14ac:dyDescent="0.2">
      <c r="G1997" s="11"/>
      <c r="J1997" s="48"/>
      <c r="K1997" s="48"/>
      <c r="L1997" s="48"/>
      <c r="M1997" s="36"/>
    </row>
    <row r="1998" spans="7:13" ht="15.75" customHeight="1" x14ac:dyDescent="0.2">
      <c r="G1998" s="11"/>
      <c r="J1998" s="48"/>
      <c r="K1998" s="48"/>
      <c r="L1998" s="48"/>
      <c r="M1998" s="36"/>
    </row>
    <row r="1999" spans="7:13" ht="15.75" customHeight="1" x14ac:dyDescent="0.2">
      <c r="G1999" s="11"/>
      <c r="J1999" s="48"/>
      <c r="K1999" s="48"/>
      <c r="L1999" s="48"/>
      <c r="M1999" s="36"/>
    </row>
    <row r="2000" spans="7:13" ht="15.75" customHeight="1" x14ac:dyDescent="0.2">
      <c r="G2000" s="11"/>
      <c r="J2000" s="48"/>
      <c r="K2000" s="48"/>
      <c r="L2000" s="48"/>
      <c r="M2000" s="36"/>
    </row>
    <row r="2001" spans="7:13" ht="15.75" customHeight="1" x14ac:dyDescent="0.2">
      <c r="G2001" s="11"/>
      <c r="J2001" s="48"/>
      <c r="K2001" s="48"/>
      <c r="L2001" s="48"/>
      <c r="M2001" s="36"/>
    </row>
    <row r="2002" spans="7:13" ht="15.75" customHeight="1" x14ac:dyDescent="0.2">
      <c r="G2002" s="11"/>
      <c r="J2002" s="48"/>
      <c r="K2002" s="48"/>
      <c r="L2002" s="48"/>
      <c r="M2002" s="36"/>
    </row>
    <row r="2003" spans="7:13" ht="15.75" customHeight="1" x14ac:dyDescent="0.2">
      <c r="G2003" s="11"/>
      <c r="J2003" s="48"/>
      <c r="K2003" s="48"/>
      <c r="L2003" s="48"/>
      <c r="M2003" s="36"/>
    </row>
    <row r="2004" spans="7:13" ht="15.75" customHeight="1" x14ac:dyDescent="0.2">
      <c r="G2004" s="11"/>
      <c r="J2004" s="48"/>
      <c r="K2004" s="48"/>
      <c r="L2004" s="48"/>
      <c r="M2004" s="36"/>
    </row>
    <row r="2005" spans="7:13" ht="15.75" customHeight="1" x14ac:dyDescent="0.2">
      <c r="G2005" s="11"/>
      <c r="J2005" s="48"/>
      <c r="K2005" s="48"/>
      <c r="L2005" s="48"/>
      <c r="M2005" s="36"/>
    </row>
    <row r="2006" spans="7:13" ht="15.75" customHeight="1" x14ac:dyDescent="0.2">
      <c r="G2006" s="11"/>
      <c r="J2006" s="48"/>
      <c r="K2006" s="48"/>
      <c r="L2006" s="48"/>
      <c r="M2006" s="36"/>
    </row>
    <row r="2007" spans="7:13" ht="15.75" customHeight="1" x14ac:dyDescent="0.2">
      <c r="G2007" s="11"/>
      <c r="J2007" s="48"/>
      <c r="K2007" s="48"/>
      <c r="L2007" s="48"/>
      <c r="M2007" s="36"/>
    </row>
    <row r="2008" spans="7:13" ht="15.75" customHeight="1" x14ac:dyDescent="0.2">
      <c r="G2008" s="11"/>
      <c r="J2008" s="48"/>
      <c r="K2008" s="48"/>
      <c r="L2008" s="48"/>
      <c r="M2008" s="36"/>
    </row>
    <row r="2009" spans="7:13" ht="15.75" customHeight="1" x14ac:dyDescent="0.2">
      <c r="G2009" s="11"/>
      <c r="J2009" s="48"/>
      <c r="K2009" s="48"/>
      <c r="L2009" s="48"/>
      <c r="M2009" s="36"/>
    </row>
    <row r="2010" spans="7:13" ht="15.75" customHeight="1" x14ac:dyDescent="0.2">
      <c r="G2010" s="11"/>
      <c r="J2010" s="48"/>
      <c r="K2010" s="48"/>
      <c r="L2010" s="48"/>
      <c r="M2010" s="36"/>
    </row>
    <row r="2011" spans="7:13" ht="15.75" customHeight="1" x14ac:dyDescent="0.2">
      <c r="G2011" s="11"/>
      <c r="J2011" s="48"/>
      <c r="K2011" s="48"/>
      <c r="L2011" s="48"/>
      <c r="M2011" s="36"/>
    </row>
    <row r="2012" spans="7:13" ht="15.75" customHeight="1" x14ac:dyDescent="0.2">
      <c r="G2012" s="11"/>
      <c r="J2012" s="48"/>
      <c r="K2012" s="48"/>
      <c r="L2012" s="48"/>
      <c r="M2012" s="36"/>
    </row>
    <row r="2013" spans="7:13" ht="15.75" customHeight="1" x14ac:dyDescent="0.2">
      <c r="G2013" s="11"/>
      <c r="J2013" s="48"/>
      <c r="K2013" s="48"/>
      <c r="L2013" s="48"/>
      <c r="M2013" s="36"/>
    </row>
    <row r="2014" spans="7:13" ht="15.75" customHeight="1" x14ac:dyDescent="0.2">
      <c r="G2014" s="11"/>
      <c r="J2014" s="48"/>
      <c r="K2014" s="48"/>
      <c r="L2014" s="48"/>
      <c r="M2014" s="36"/>
    </row>
    <row r="2015" spans="7:13" ht="15.75" customHeight="1" x14ac:dyDescent="0.2">
      <c r="G2015" s="11"/>
      <c r="J2015" s="48"/>
      <c r="K2015" s="48"/>
      <c r="L2015" s="48"/>
      <c r="M2015" s="36"/>
    </row>
    <row r="2016" spans="7:13" ht="15.75" customHeight="1" x14ac:dyDescent="0.2">
      <c r="G2016" s="11"/>
      <c r="J2016" s="48"/>
      <c r="K2016" s="48"/>
      <c r="L2016" s="48"/>
      <c r="M2016" s="36"/>
    </row>
    <row r="2017" spans="7:13" ht="15.75" customHeight="1" x14ac:dyDescent="0.2">
      <c r="G2017" s="11"/>
      <c r="J2017" s="48"/>
      <c r="K2017" s="48"/>
      <c r="L2017" s="48"/>
      <c r="M2017" s="36"/>
    </row>
    <row r="2018" spans="7:13" ht="15.75" customHeight="1" x14ac:dyDescent="0.2">
      <c r="G2018" s="11"/>
      <c r="J2018" s="48"/>
      <c r="K2018" s="48"/>
      <c r="L2018" s="48"/>
      <c r="M2018" s="36"/>
    </row>
    <row r="2019" spans="7:13" ht="15.75" customHeight="1" x14ac:dyDescent="0.2">
      <c r="G2019" s="11"/>
      <c r="J2019" s="48"/>
      <c r="K2019" s="48"/>
      <c r="L2019" s="48"/>
      <c r="M2019" s="36"/>
    </row>
    <row r="2020" spans="7:13" ht="15.75" customHeight="1" x14ac:dyDescent="0.2">
      <c r="G2020" s="11"/>
      <c r="J2020" s="48"/>
      <c r="K2020" s="48"/>
      <c r="L2020" s="48"/>
      <c r="M2020" s="36"/>
    </row>
    <row r="2021" spans="7:13" ht="15.75" customHeight="1" x14ac:dyDescent="0.2">
      <c r="G2021" s="11"/>
      <c r="J2021" s="48"/>
      <c r="K2021" s="48"/>
      <c r="L2021" s="48"/>
      <c r="M2021" s="36"/>
    </row>
    <row r="2022" spans="7:13" ht="15.75" customHeight="1" x14ac:dyDescent="0.2">
      <c r="G2022" s="11"/>
      <c r="J2022" s="48"/>
      <c r="K2022" s="48"/>
      <c r="L2022" s="48"/>
      <c r="M2022" s="36"/>
    </row>
    <row r="2023" spans="7:13" ht="15.75" customHeight="1" x14ac:dyDescent="0.2">
      <c r="G2023" s="11"/>
      <c r="J2023" s="48"/>
      <c r="K2023" s="48"/>
      <c r="L2023" s="48"/>
      <c r="M2023" s="36"/>
    </row>
    <row r="2024" spans="7:13" ht="15.75" customHeight="1" x14ac:dyDescent="0.2">
      <c r="G2024" s="11"/>
      <c r="J2024" s="48"/>
      <c r="K2024" s="48"/>
      <c r="L2024" s="48"/>
      <c r="M2024" s="36"/>
    </row>
    <row r="2025" spans="7:13" ht="15.75" customHeight="1" x14ac:dyDescent="0.2">
      <c r="G2025" s="11"/>
      <c r="J2025" s="48"/>
      <c r="K2025" s="48"/>
      <c r="L2025" s="48"/>
      <c r="M2025" s="36"/>
    </row>
    <row r="2026" spans="7:13" ht="15.75" customHeight="1" x14ac:dyDescent="0.2">
      <c r="G2026" s="11"/>
      <c r="J2026" s="48"/>
      <c r="K2026" s="48"/>
      <c r="L2026" s="48"/>
      <c r="M2026" s="36"/>
    </row>
    <row r="2027" spans="7:13" ht="15.75" customHeight="1" x14ac:dyDescent="0.2">
      <c r="G2027" s="11"/>
      <c r="J2027" s="48"/>
      <c r="K2027" s="48"/>
      <c r="L2027" s="48"/>
      <c r="M2027" s="36"/>
    </row>
    <row r="2028" spans="7:13" ht="15.75" customHeight="1" x14ac:dyDescent="0.2">
      <c r="G2028" s="11"/>
      <c r="J2028" s="48"/>
      <c r="K2028" s="48"/>
      <c r="L2028" s="48"/>
      <c r="M2028" s="36"/>
    </row>
    <row r="2029" spans="7:13" ht="15.75" customHeight="1" x14ac:dyDescent="0.2">
      <c r="G2029" s="11"/>
      <c r="J2029" s="48"/>
      <c r="K2029" s="48"/>
      <c r="L2029" s="48"/>
      <c r="M2029" s="36"/>
    </row>
    <row r="2030" spans="7:13" ht="15.75" customHeight="1" x14ac:dyDescent="0.2">
      <c r="G2030" s="11"/>
      <c r="J2030" s="48"/>
      <c r="K2030" s="48"/>
      <c r="L2030" s="48"/>
      <c r="M2030" s="36"/>
    </row>
    <row r="2031" spans="7:13" ht="15.75" customHeight="1" x14ac:dyDescent="0.2">
      <c r="G2031" s="11"/>
      <c r="J2031" s="48"/>
      <c r="K2031" s="48"/>
      <c r="L2031" s="48"/>
      <c r="M2031" s="36"/>
    </row>
    <row r="2032" spans="7:13" ht="15.75" customHeight="1" x14ac:dyDescent="0.2">
      <c r="G2032" s="11"/>
      <c r="J2032" s="48"/>
      <c r="K2032" s="48"/>
      <c r="L2032" s="48"/>
      <c r="M2032" s="36"/>
    </row>
    <row r="2033" spans="7:13" ht="15.75" customHeight="1" x14ac:dyDescent="0.2">
      <c r="G2033" s="11"/>
      <c r="J2033" s="48"/>
      <c r="K2033" s="48"/>
      <c r="L2033" s="48"/>
      <c r="M2033" s="36"/>
    </row>
    <row r="2034" spans="7:13" ht="15.75" customHeight="1" x14ac:dyDescent="0.2">
      <c r="G2034" s="11"/>
      <c r="J2034" s="48"/>
      <c r="K2034" s="48"/>
      <c r="L2034" s="48"/>
      <c r="M2034" s="36"/>
    </row>
    <row r="2035" spans="7:13" ht="15.75" customHeight="1" x14ac:dyDescent="0.2">
      <c r="G2035" s="11"/>
      <c r="J2035" s="48"/>
      <c r="K2035" s="48"/>
      <c r="L2035" s="48"/>
      <c r="M2035" s="36"/>
    </row>
    <row r="2036" spans="7:13" ht="15.75" customHeight="1" x14ac:dyDescent="0.2">
      <c r="G2036" s="11"/>
      <c r="J2036" s="48"/>
      <c r="K2036" s="48"/>
      <c r="L2036" s="48"/>
      <c r="M2036" s="36"/>
    </row>
    <row r="2037" spans="7:13" ht="15.75" customHeight="1" x14ac:dyDescent="0.2">
      <c r="G2037" s="11"/>
      <c r="J2037" s="48"/>
      <c r="K2037" s="48"/>
      <c r="L2037" s="48"/>
      <c r="M2037" s="36"/>
    </row>
    <row r="2038" spans="7:13" ht="15.75" customHeight="1" x14ac:dyDescent="0.2">
      <c r="G2038" s="11"/>
      <c r="J2038" s="48"/>
      <c r="K2038" s="48"/>
      <c r="L2038" s="48"/>
      <c r="M2038" s="36"/>
    </row>
    <row r="2039" spans="7:13" ht="15.75" customHeight="1" x14ac:dyDescent="0.2">
      <c r="G2039" s="11"/>
      <c r="J2039" s="48"/>
      <c r="K2039" s="48"/>
      <c r="L2039" s="48"/>
      <c r="M2039" s="36"/>
    </row>
    <row r="2040" spans="7:13" ht="15.75" customHeight="1" x14ac:dyDescent="0.2">
      <c r="G2040" s="11"/>
      <c r="J2040" s="48"/>
      <c r="K2040" s="48"/>
      <c r="L2040" s="48"/>
      <c r="M2040" s="36"/>
    </row>
    <row r="2041" spans="7:13" ht="15.75" customHeight="1" x14ac:dyDescent="0.2">
      <c r="G2041" s="11"/>
      <c r="J2041" s="48"/>
      <c r="K2041" s="48"/>
      <c r="L2041" s="48"/>
      <c r="M2041" s="36"/>
    </row>
    <row r="2042" spans="7:13" ht="15.75" customHeight="1" x14ac:dyDescent="0.2">
      <c r="G2042" s="11"/>
      <c r="J2042" s="48"/>
      <c r="K2042" s="48"/>
      <c r="L2042" s="48"/>
      <c r="M2042" s="36"/>
    </row>
    <row r="2043" spans="7:13" ht="15.75" customHeight="1" x14ac:dyDescent="0.2">
      <c r="G2043" s="11"/>
      <c r="J2043" s="48"/>
      <c r="K2043" s="48"/>
      <c r="L2043" s="48"/>
      <c r="M2043" s="36"/>
    </row>
    <row r="2044" spans="7:13" ht="15.75" customHeight="1" x14ac:dyDescent="0.2">
      <c r="G2044" s="11"/>
      <c r="J2044" s="48"/>
      <c r="K2044" s="48"/>
      <c r="L2044" s="48"/>
      <c r="M2044" s="36"/>
    </row>
    <row r="2045" spans="7:13" ht="15.75" customHeight="1" x14ac:dyDescent="0.2">
      <c r="G2045" s="11"/>
      <c r="J2045" s="48"/>
      <c r="K2045" s="48"/>
      <c r="L2045" s="48"/>
      <c r="M2045" s="36"/>
    </row>
    <row r="2046" spans="7:13" ht="15.75" customHeight="1" x14ac:dyDescent="0.2">
      <c r="G2046" s="11"/>
      <c r="J2046" s="48"/>
      <c r="K2046" s="48"/>
      <c r="L2046" s="48"/>
      <c r="M2046" s="36"/>
    </row>
    <row r="2047" spans="7:13" ht="15.75" customHeight="1" x14ac:dyDescent="0.2">
      <c r="G2047" s="11"/>
      <c r="J2047" s="48"/>
      <c r="K2047" s="48"/>
      <c r="L2047" s="48"/>
      <c r="M2047" s="36"/>
    </row>
    <row r="2048" spans="7:13" ht="15.75" customHeight="1" x14ac:dyDescent="0.2">
      <c r="G2048" s="11"/>
      <c r="J2048" s="48"/>
      <c r="K2048" s="48"/>
      <c r="L2048" s="48"/>
      <c r="M2048" s="36"/>
    </row>
    <row r="2049" spans="7:13" ht="15.75" customHeight="1" x14ac:dyDescent="0.2">
      <c r="G2049" s="11"/>
      <c r="J2049" s="48"/>
      <c r="K2049" s="48"/>
      <c r="L2049" s="48"/>
      <c r="M2049" s="36"/>
    </row>
    <row r="2050" spans="7:13" ht="15.75" customHeight="1" x14ac:dyDescent="0.2">
      <c r="G2050" s="11"/>
      <c r="J2050" s="48"/>
      <c r="K2050" s="48"/>
      <c r="L2050" s="48"/>
      <c r="M2050" s="36"/>
    </row>
    <row r="2051" spans="7:13" ht="15.75" customHeight="1" x14ac:dyDescent="0.2">
      <c r="G2051" s="11"/>
      <c r="J2051" s="48"/>
      <c r="K2051" s="48"/>
      <c r="L2051" s="48"/>
      <c r="M2051" s="36"/>
    </row>
    <row r="2052" spans="7:13" ht="15.75" customHeight="1" x14ac:dyDescent="0.2">
      <c r="G2052" s="11"/>
      <c r="J2052" s="48"/>
      <c r="K2052" s="48"/>
      <c r="L2052" s="48"/>
      <c r="M2052" s="36"/>
    </row>
    <row r="2053" spans="7:13" ht="15.75" customHeight="1" x14ac:dyDescent="0.2">
      <c r="G2053" s="11"/>
      <c r="J2053" s="48"/>
      <c r="K2053" s="48"/>
      <c r="L2053" s="48"/>
      <c r="M2053" s="36"/>
    </row>
    <row r="2054" spans="7:13" ht="15.75" customHeight="1" x14ac:dyDescent="0.2">
      <c r="G2054" s="11"/>
      <c r="J2054" s="48"/>
      <c r="K2054" s="48"/>
      <c r="L2054" s="48"/>
      <c r="M2054" s="36"/>
    </row>
    <row r="2055" spans="7:13" ht="15.75" customHeight="1" x14ac:dyDescent="0.2">
      <c r="G2055" s="11"/>
      <c r="J2055" s="48"/>
      <c r="K2055" s="48"/>
      <c r="L2055" s="48"/>
      <c r="M2055" s="36"/>
    </row>
    <row r="2056" spans="7:13" ht="15.75" customHeight="1" x14ac:dyDescent="0.2">
      <c r="G2056" s="11"/>
      <c r="J2056" s="48"/>
      <c r="K2056" s="48"/>
      <c r="L2056" s="48"/>
      <c r="M2056" s="36"/>
    </row>
    <row r="2057" spans="7:13" ht="15.75" customHeight="1" x14ac:dyDescent="0.2">
      <c r="G2057" s="11"/>
      <c r="J2057" s="48"/>
      <c r="K2057" s="48"/>
      <c r="L2057" s="48"/>
      <c r="M2057" s="36"/>
    </row>
    <row r="2058" spans="7:13" ht="15.75" customHeight="1" x14ac:dyDescent="0.2">
      <c r="G2058" s="11"/>
      <c r="J2058" s="48"/>
      <c r="K2058" s="48"/>
      <c r="L2058" s="48"/>
      <c r="M2058" s="36"/>
    </row>
    <row r="2059" spans="7:13" ht="15.75" customHeight="1" x14ac:dyDescent="0.2">
      <c r="G2059" s="11"/>
      <c r="J2059" s="48"/>
      <c r="K2059" s="48"/>
      <c r="L2059" s="48"/>
      <c r="M2059" s="36"/>
    </row>
    <row r="2060" spans="7:13" ht="15.75" customHeight="1" x14ac:dyDescent="0.2">
      <c r="G2060" s="11"/>
      <c r="J2060" s="48"/>
      <c r="K2060" s="48"/>
      <c r="L2060" s="48"/>
      <c r="M2060" s="36"/>
    </row>
    <row r="2061" spans="7:13" ht="15.75" customHeight="1" x14ac:dyDescent="0.2">
      <c r="G2061" s="11"/>
      <c r="J2061" s="48"/>
      <c r="K2061" s="48"/>
      <c r="L2061" s="48"/>
      <c r="M2061" s="36"/>
    </row>
    <row r="2062" spans="7:13" ht="15.75" customHeight="1" x14ac:dyDescent="0.2">
      <c r="G2062" s="11"/>
      <c r="J2062" s="48"/>
      <c r="K2062" s="48"/>
      <c r="L2062" s="48"/>
      <c r="M2062" s="36"/>
    </row>
    <row r="2063" spans="7:13" ht="15.75" customHeight="1" x14ac:dyDescent="0.2">
      <c r="G2063" s="11"/>
      <c r="J2063" s="48"/>
      <c r="K2063" s="48"/>
      <c r="L2063" s="48"/>
      <c r="M2063" s="36"/>
    </row>
    <row r="2064" spans="7:13" ht="15.75" customHeight="1" x14ac:dyDescent="0.2">
      <c r="G2064" s="11"/>
      <c r="J2064" s="48"/>
      <c r="K2064" s="48"/>
      <c r="L2064" s="48"/>
      <c r="M2064" s="36"/>
    </row>
    <row r="2065" spans="7:13" ht="15.75" customHeight="1" x14ac:dyDescent="0.2">
      <c r="G2065" s="11"/>
      <c r="J2065" s="48"/>
      <c r="K2065" s="48"/>
      <c r="L2065" s="48"/>
      <c r="M2065" s="36"/>
    </row>
    <row r="2066" spans="7:13" ht="15.75" customHeight="1" x14ac:dyDescent="0.2">
      <c r="G2066" s="11"/>
      <c r="J2066" s="48"/>
      <c r="K2066" s="48"/>
      <c r="L2066" s="48"/>
      <c r="M2066" s="36"/>
    </row>
    <row r="2067" spans="7:13" ht="15.75" customHeight="1" x14ac:dyDescent="0.2">
      <c r="G2067" s="11"/>
      <c r="J2067" s="48"/>
      <c r="K2067" s="48"/>
      <c r="L2067" s="48"/>
      <c r="M2067" s="36"/>
    </row>
    <row r="2068" spans="7:13" ht="15.75" customHeight="1" x14ac:dyDescent="0.2">
      <c r="G2068" s="11"/>
      <c r="J2068" s="48"/>
      <c r="K2068" s="48"/>
      <c r="L2068" s="48"/>
      <c r="M2068" s="36"/>
    </row>
    <row r="2069" spans="7:13" ht="15.75" customHeight="1" x14ac:dyDescent="0.2">
      <c r="G2069" s="11"/>
      <c r="J2069" s="48"/>
      <c r="K2069" s="48"/>
      <c r="L2069" s="48"/>
      <c r="M2069" s="36"/>
    </row>
    <row r="2070" spans="7:13" ht="15.75" customHeight="1" x14ac:dyDescent="0.2">
      <c r="G2070" s="11"/>
      <c r="J2070" s="48"/>
      <c r="K2070" s="48"/>
      <c r="L2070" s="48"/>
      <c r="M2070" s="36"/>
    </row>
    <row r="2071" spans="7:13" ht="15.75" customHeight="1" x14ac:dyDescent="0.2">
      <c r="G2071" s="11"/>
      <c r="J2071" s="48"/>
      <c r="K2071" s="48"/>
      <c r="L2071" s="48"/>
      <c r="M2071" s="36"/>
    </row>
    <row r="2072" spans="7:13" ht="15.75" customHeight="1" x14ac:dyDescent="0.2">
      <c r="G2072" s="11"/>
      <c r="J2072" s="48"/>
      <c r="K2072" s="48"/>
      <c r="L2072" s="48"/>
      <c r="M2072" s="36"/>
    </row>
    <row r="2073" spans="7:13" ht="15.75" customHeight="1" x14ac:dyDescent="0.2">
      <c r="G2073" s="11"/>
      <c r="J2073" s="48"/>
      <c r="K2073" s="48"/>
      <c r="L2073" s="48"/>
      <c r="M2073" s="36"/>
    </row>
    <row r="2074" spans="7:13" ht="15.75" customHeight="1" x14ac:dyDescent="0.2">
      <c r="G2074" s="11"/>
      <c r="J2074" s="48"/>
      <c r="K2074" s="48"/>
      <c r="L2074" s="48"/>
      <c r="M2074" s="36"/>
    </row>
    <row r="2075" spans="7:13" ht="15.75" customHeight="1" x14ac:dyDescent="0.2">
      <c r="G2075" s="11"/>
      <c r="J2075" s="48"/>
      <c r="K2075" s="48"/>
      <c r="L2075" s="48"/>
      <c r="M2075" s="36"/>
    </row>
    <row r="2076" spans="7:13" ht="15.75" customHeight="1" x14ac:dyDescent="0.2">
      <c r="G2076" s="11"/>
      <c r="J2076" s="48"/>
      <c r="K2076" s="48"/>
      <c r="L2076" s="48"/>
      <c r="M2076" s="36"/>
    </row>
    <row r="2077" spans="7:13" ht="15.75" customHeight="1" x14ac:dyDescent="0.2">
      <c r="G2077" s="11"/>
      <c r="J2077" s="48"/>
      <c r="K2077" s="48"/>
      <c r="L2077" s="48"/>
      <c r="M2077" s="36"/>
    </row>
    <row r="2078" spans="7:13" ht="15.75" customHeight="1" x14ac:dyDescent="0.2">
      <c r="G2078" s="11"/>
      <c r="J2078" s="48"/>
      <c r="K2078" s="48"/>
      <c r="L2078" s="48"/>
      <c r="M2078" s="36"/>
    </row>
    <row r="2079" spans="7:13" ht="15.75" customHeight="1" x14ac:dyDescent="0.2">
      <c r="G2079" s="11"/>
      <c r="J2079" s="48"/>
      <c r="K2079" s="48"/>
      <c r="L2079" s="48"/>
      <c r="M2079" s="36"/>
    </row>
    <row r="2080" spans="7:13" ht="15.75" customHeight="1" x14ac:dyDescent="0.2">
      <c r="G2080" s="11"/>
      <c r="J2080" s="48"/>
      <c r="K2080" s="48"/>
      <c r="L2080" s="48"/>
      <c r="M2080" s="36"/>
    </row>
    <row r="2081" spans="7:13" ht="15.75" customHeight="1" x14ac:dyDescent="0.2">
      <c r="G2081" s="11"/>
      <c r="J2081" s="48"/>
      <c r="K2081" s="48"/>
      <c r="L2081" s="48"/>
      <c r="M2081" s="36"/>
    </row>
    <row r="2082" spans="7:13" ht="15.75" customHeight="1" x14ac:dyDescent="0.2">
      <c r="G2082" s="11"/>
      <c r="J2082" s="48"/>
      <c r="K2082" s="48"/>
      <c r="L2082" s="48"/>
      <c r="M2082" s="36"/>
    </row>
    <row r="2083" spans="7:13" ht="15.75" customHeight="1" x14ac:dyDescent="0.2">
      <c r="G2083" s="11"/>
      <c r="J2083" s="48"/>
      <c r="K2083" s="48"/>
      <c r="L2083" s="48"/>
      <c r="M2083" s="36"/>
    </row>
    <row r="2084" spans="7:13" ht="15.75" customHeight="1" x14ac:dyDescent="0.2">
      <c r="G2084" s="11"/>
      <c r="J2084" s="48"/>
      <c r="K2084" s="48"/>
      <c r="L2084" s="48"/>
      <c r="M2084" s="36"/>
    </row>
    <row r="2085" spans="7:13" ht="15.75" customHeight="1" x14ac:dyDescent="0.2">
      <c r="G2085" s="11"/>
      <c r="J2085" s="48"/>
      <c r="K2085" s="48"/>
      <c r="L2085" s="48"/>
      <c r="M2085" s="36"/>
    </row>
    <row r="2086" spans="7:13" ht="15.75" customHeight="1" x14ac:dyDescent="0.2">
      <c r="G2086" s="11"/>
      <c r="J2086" s="48"/>
      <c r="K2086" s="48"/>
      <c r="L2086" s="48"/>
      <c r="M2086" s="36"/>
    </row>
    <row r="2087" spans="7:13" ht="15.75" customHeight="1" x14ac:dyDescent="0.2">
      <c r="G2087" s="11"/>
      <c r="J2087" s="48"/>
      <c r="K2087" s="48"/>
      <c r="L2087" s="48"/>
      <c r="M2087" s="36"/>
    </row>
    <row r="2088" spans="7:13" ht="15.75" customHeight="1" x14ac:dyDescent="0.2">
      <c r="G2088" s="11"/>
      <c r="J2088" s="48"/>
      <c r="K2088" s="48"/>
      <c r="L2088" s="48"/>
      <c r="M2088" s="36"/>
    </row>
    <row r="2089" spans="7:13" ht="15.75" customHeight="1" x14ac:dyDescent="0.2">
      <c r="G2089" s="11"/>
      <c r="J2089" s="48"/>
      <c r="K2089" s="48"/>
      <c r="L2089" s="48"/>
      <c r="M2089" s="36"/>
    </row>
    <row r="2090" spans="7:13" ht="15.75" customHeight="1" x14ac:dyDescent="0.2">
      <c r="G2090" s="11"/>
      <c r="J2090" s="48"/>
      <c r="K2090" s="48"/>
      <c r="L2090" s="48"/>
      <c r="M2090" s="36"/>
    </row>
    <row r="2091" spans="7:13" ht="15.75" customHeight="1" x14ac:dyDescent="0.2">
      <c r="G2091" s="11"/>
      <c r="J2091" s="48"/>
      <c r="K2091" s="48"/>
      <c r="L2091" s="48"/>
      <c r="M2091" s="36"/>
    </row>
    <row r="2092" spans="7:13" ht="15.75" customHeight="1" x14ac:dyDescent="0.2">
      <c r="G2092" s="11"/>
      <c r="J2092" s="48"/>
      <c r="K2092" s="48"/>
      <c r="L2092" s="48"/>
      <c r="M2092" s="36"/>
    </row>
    <row r="2093" spans="7:13" ht="15.75" customHeight="1" x14ac:dyDescent="0.2">
      <c r="G2093" s="11"/>
      <c r="J2093" s="48"/>
      <c r="K2093" s="48"/>
      <c r="L2093" s="48"/>
      <c r="M2093" s="36"/>
    </row>
    <row r="2094" spans="7:13" ht="15.75" customHeight="1" x14ac:dyDescent="0.2">
      <c r="G2094" s="11"/>
      <c r="J2094" s="48"/>
      <c r="K2094" s="48"/>
      <c r="L2094" s="48"/>
      <c r="M2094" s="36"/>
    </row>
    <row r="2095" spans="7:13" ht="15.75" customHeight="1" x14ac:dyDescent="0.2">
      <c r="G2095" s="11"/>
      <c r="J2095" s="48"/>
      <c r="K2095" s="48"/>
      <c r="L2095" s="48"/>
      <c r="M2095" s="36"/>
    </row>
    <row r="2096" spans="7:13" ht="15.75" customHeight="1" x14ac:dyDescent="0.2">
      <c r="G2096" s="11"/>
      <c r="J2096" s="48"/>
      <c r="K2096" s="48"/>
      <c r="L2096" s="48"/>
      <c r="M2096" s="36"/>
    </row>
    <row r="2097" spans="7:13" ht="15.75" customHeight="1" x14ac:dyDescent="0.2">
      <c r="G2097" s="11"/>
      <c r="J2097" s="48"/>
      <c r="K2097" s="48"/>
      <c r="L2097" s="48"/>
      <c r="M2097" s="36"/>
    </row>
    <row r="2098" spans="7:13" ht="15.75" customHeight="1" x14ac:dyDescent="0.2">
      <c r="G2098" s="11"/>
      <c r="J2098" s="48"/>
      <c r="K2098" s="48"/>
      <c r="L2098" s="48"/>
      <c r="M2098" s="36"/>
    </row>
    <row r="2099" spans="7:13" ht="15.75" customHeight="1" x14ac:dyDescent="0.2">
      <c r="G2099" s="11"/>
      <c r="J2099" s="48"/>
      <c r="K2099" s="48"/>
      <c r="L2099" s="48"/>
      <c r="M2099" s="36"/>
    </row>
    <row r="2100" spans="7:13" ht="15.75" customHeight="1" x14ac:dyDescent="0.2">
      <c r="G2100" s="11"/>
      <c r="J2100" s="48"/>
      <c r="K2100" s="48"/>
      <c r="L2100" s="48"/>
      <c r="M2100" s="36"/>
    </row>
    <row r="2101" spans="7:13" ht="15.75" customHeight="1" x14ac:dyDescent="0.2">
      <c r="G2101" s="11"/>
      <c r="J2101" s="48"/>
      <c r="K2101" s="48"/>
      <c r="L2101" s="48"/>
      <c r="M2101" s="36"/>
    </row>
    <row r="2102" spans="7:13" ht="15.75" customHeight="1" x14ac:dyDescent="0.2">
      <c r="G2102" s="11"/>
      <c r="J2102" s="48"/>
      <c r="K2102" s="48"/>
      <c r="L2102" s="48"/>
      <c r="M2102" s="36"/>
    </row>
    <row r="2103" spans="7:13" ht="15.75" customHeight="1" x14ac:dyDescent="0.2">
      <c r="G2103" s="11"/>
      <c r="J2103" s="48"/>
      <c r="K2103" s="48"/>
      <c r="L2103" s="48"/>
      <c r="M2103" s="36"/>
    </row>
    <row r="2104" spans="7:13" ht="15.75" customHeight="1" x14ac:dyDescent="0.2">
      <c r="G2104" s="11"/>
      <c r="J2104" s="48"/>
      <c r="K2104" s="48"/>
      <c r="L2104" s="48"/>
      <c r="M2104" s="36"/>
    </row>
    <row r="2105" spans="7:13" ht="15.75" customHeight="1" x14ac:dyDescent="0.2">
      <c r="G2105" s="11"/>
      <c r="J2105" s="48"/>
      <c r="K2105" s="48"/>
      <c r="L2105" s="48"/>
      <c r="M2105" s="36"/>
    </row>
    <row r="2106" spans="7:13" ht="15.75" customHeight="1" x14ac:dyDescent="0.2">
      <c r="G2106" s="11"/>
      <c r="J2106" s="48"/>
      <c r="K2106" s="48"/>
      <c r="L2106" s="48"/>
      <c r="M2106" s="36"/>
    </row>
    <row r="2107" spans="7:13" ht="15.75" customHeight="1" x14ac:dyDescent="0.2">
      <c r="G2107" s="11"/>
      <c r="J2107" s="48"/>
      <c r="K2107" s="48"/>
      <c r="L2107" s="48"/>
      <c r="M2107" s="36"/>
    </row>
    <row r="2108" spans="7:13" ht="15.75" customHeight="1" x14ac:dyDescent="0.2">
      <c r="G2108" s="11"/>
      <c r="J2108" s="48"/>
      <c r="K2108" s="48"/>
      <c r="L2108" s="48"/>
      <c r="M2108" s="36"/>
    </row>
    <row r="2109" spans="7:13" ht="15.75" customHeight="1" x14ac:dyDescent="0.2">
      <c r="G2109" s="11"/>
      <c r="J2109" s="48"/>
      <c r="K2109" s="48"/>
      <c r="L2109" s="48"/>
      <c r="M2109" s="36"/>
    </row>
    <row r="2110" spans="7:13" ht="15.75" customHeight="1" x14ac:dyDescent="0.2">
      <c r="G2110" s="11"/>
      <c r="J2110" s="48"/>
      <c r="K2110" s="48"/>
      <c r="L2110" s="48"/>
      <c r="M2110" s="36"/>
    </row>
    <row r="2111" spans="7:13" ht="15.75" customHeight="1" x14ac:dyDescent="0.2">
      <c r="G2111" s="11"/>
      <c r="J2111" s="48"/>
      <c r="K2111" s="48"/>
      <c r="L2111" s="48"/>
      <c r="M2111" s="36"/>
    </row>
    <row r="2112" spans="7:13" ht="15.75" customHeight="1" x14ac:dyDescent="0.2">
      <c r="G2112" s="11"/>
      <c r="J2112" s="48"/>
      <c r="K2112" s="48"/>
      <c r="L2112" s="48"/>
      <c r="M2112" s="36"/>
    </row>
    <row r="2113" spans="7:13" ht="15.75" customHeight="1" x14ac:dyDescent="0.2">
      <c r="G2113" s="11"/>
      <c r="J2113" s="48"/>
      <c r="K2113" s="48"/>
      <c r="L2113" s="48"/>
      <c r="M2113" s="36"/>
    </row>
    <row r="2114" spans="7:13" ht="15.75" customHeight="1" x14ac:dyDescent="0.2">
      <c r="G2114" s="11"/>
      <c r="J2114" s="48"/>
      <c r="K2114" s="48"/>
      <c r="L2114" s="48"/>
      <c r="M2114" s="36"/>
    </row>
    <row r="2115" spans="7:13" ht="15.75" customHeight="1" x14ac:dyDescent="0.2">
      <c r="G2115" s="11"/>
      <c r="J2115" s="48"/>
      <c r="K2115" s="48"/>
      <c r="L2115" s="48"/>
      <c r="M2115" s="36"/>
    </row>
    <row r="2116" spans="7:13" ht="15.75" customHeight="1" x14ac:dyDescent="0.2">
      <c r="G2116" s="11"/>
      <c r="J2116" s="48"/>
      <c r="K2116" s="48"/>
      <c r="L2116" s="48"/>
      <c r="M2116" s="36"/>
    </row>
    <row r="2117" spans="7:13" ht="15.75" customHeight="1" x14ac:dyDescent="0.2">
      <c r="G2117" s="11"/>
      <c r="J2117" s="48"/>
      <c r="K2117" s="48"/>
      <c r="L2117" s="48"/>
      <c r="M2117" s="36"/>
    </row>
    <row r="2118" spans="7:13" ht="15.75" customHeight="1" x14ac:dyDescent="0.2">
      <c r="G2118" s="11"/>
      <c r="J2118" s="48"/>
      <c r="K2118" s="48"/>
      <c r="L2118" s="48"/>
      <c r="M2118" s="36"/>
    </row>
    <row r="2119" spans="7:13" ht="15.75" customHeight="1" x14ac:dyDescent="0.2">
      <c r="G2119" s="11"/>
      <c r="J2119" s="48"/>
      <c r="K2119" s="48"/>
      <c r="L2119" s="48"/>
      <c r="M2119" s="36"/>
    </row>
    <row r="2120" spans="7:13" ht="15.75" customHeight="1" x14ac:dyDescent="0.2">
      <c r="G2120" s="11"/>
      <c r="J2120" s="48"/>
      <c r="K2120" s="48"/>
      <c r="L2120" s="48"/>
      <c r="M2120" s="36"/>
    </row>
    <row r="2121" spans="7:13" ht="15.75" customHeight="1" x14ac:dyDescent="0.2">
      <c r="G2121" s="11"/>
      <c r="J2121" s="48"/>
      <c r="K2121" s="48"/>
      <c r="L2121" s="48"/>
      <c r="M2121" s="36"/>
    </row>
    <row r="2122" spans="7:13" ht="15.75" customHeight="1" x14ac:dyDescent="0.2">
      <c r="G2122" s="11"/>
      <c r="J2122" s="48"/>
      <c r="K2122" s="48"/>
      <c r="L2122" s="48"/>
      <c r="M2122" s="36"/>
    </row>
    <row r="2123" spans="7:13" ht="15.75" customHeight="1" x14ac:dyDescent="0.2">
      <c r="G2123" s="11"/>
      <c r="J2123" s="48"/>
      <c r="K2123" s="48"/>
      <c r="L2123" s="48"/>
      <c r="M2123" s="36"/>
    </row>
    <row r="2124" spans="7:13" ht="15.75" customHeight="1" x14ac:dyDescent="0.2">
      <c r="G2124" s="11"/>
      <c r="J2124" s="48"/>
      <c r="K2124" s="48"/>
      <c r="L2124" s="48"/>
      <c r="M2124" s="36"/>
    </row>
    <row r="2125" spans="7:13" ht="15.75" customHeight="1" x14ac:dyDescent="0.2">
      <c r="G2125" s="11"/>
      <c r="J2125" s="48"/>
      <c r="K2125" s="48"/>
      <c r="L2125" s="48"/>
      <c r="M2125" s="36"/>
    </row>
    <row r="2126" spans="7:13" ht="15.75" customHeight="1" x14ac:dyDescent="0.2">
      <c r="G2126" s="11"/>
      <c r="J2126" s="48"/>
      <c r="K2126" s="48"/>
      <c r="L2126" s="48"/>
      <c r="M2126" s="36"/>
    </row>
    <row r="2127" spans="7:13" ht="15.75" customHeight="1" x14ac:dyDescent="0.2">
      <c r="G2127" s="11"/>
      <c r="J2127" s="48"/>
      <c r="K2127" s="48"/>
      <c r="L2127" s="48"/>
      <c r="M2127" s="36"/>
    </row>
    <row r="2128" spans="7:13" ht="15.75" customHeight="1" x14ac:dyDescent="0.2">
      <c r="G2128" s="11"/>
      <c r="J2128" s="48"/>
      <c r="K2128" s="48"/>
      <c r="L2128" s="48"/>
      <c r="M2128" s="36"/>
    </row>
    <row r="2129" spans="7:13" ht="15.75" customHeight="1" x14ac:dyDescent="0.2">
      <c r="G2129" s="11"/>
      <c r="J2129" s="48"/>
      <c r="K2129" s="48"/>
      <c r="L2129" s="48"/>
      <c r="M2129" s="36"/>
    </row>
    <row r="2130" spans="7:13" ht="15.75" customHeight="1" x14ac:dyDescent="0.2">
      <c r="G2130" s="11"/>
      <c r="J2130" s="48"/>
      <c r="K2130" s="48"/>
      <c r="L2130" s="48"/>
      <c r="M2130" s="36"/>
    </row>
    <row r="2131" spans="7:13" ht="15.75" customHeight="1" x14ac:dyDescent="0.2">
      <c r="G2131" s="11"/>
      <c r="J2131" s="48"/>
      <c r="K2131" s="48"/>
      <c r="L2131" s="48"/>
      <c r="M2131" s="36"/>
    </row>
    <row r="2132" spans="7:13" ht="15.75" customHeight="1" x14ac:dyDescent="0.2">
      <c r="G2132" s="11"/>
      <c r="J2132" s="48"/>
      <c r="K2132" s="48"/>
      <c r="L2132" s="48"/>
      <c r="M2132" s="36"/>
    </row>
    <row r="2133" spans="7:13" ht="15.75" customHeight="1" x14ac:dyDescent="0.2">
      <c r="G2133" s="11"/>
      <c r="J2133" s="48"/>
      <c r="K2133" s="48"/>
      <c r="L2133" s="48"/>
      <c r="M2133" s="36"/>
    </row>
    <row r="2134" spans="7:13" ht="15.75" customHeight="1" x14ac:dyDescent="0.2">
      <c r="G2134" s="11"/>
      <c r="J2134" s="48"/>
      <c r="K2134" s="48"/>
      <c r="L2134" s="48"/>
      <c r="M2134" s="36"/>
    </row>
    <row r="2135" spans="7:13" ht="15.75" customHeight="1" x14ac:dyDescent="0.2">
      <c r="G2135" s="11"/>
      <c r="J2135" s="48"/>
      <c r="K2135" s="48"/>
      <c r="L2135" s="48"/>
      <c r="M2135" s="36"/>
    </row>
    <row r="2136" spans="7:13" ht="15.75" customHeight="1" x14ac:dyDescent="0.2">
      <c r="G2136" s="11"/>
      <c r="J2136" s="48"/>
      <c r="K2136" s="48"/>
      <c r="L2136" s="48"/>
      <c r="M2136" s="36"/>
    </row>
    <row r="2137" spans="7:13" ht="15.75" customHeight="1" x14ac:dyDescent="0.2">
      <c r="G2137" s="11"/>
      <c r="J2137" s="48"/>
      <c r="K2137" s="48"/>
      <c r="L2137" s="48"/>
      <c r="M2137" s="36"/>
    </row>
    <row r="2138" spans="7:13" ht="15.75" customHeight="1" x14ac:dyDescent="0.2">
      <c r="G2138" s="11"/>
      <c r="J2138" s="48"/>
      <c r="K2138" s="48"/>
      <c r="L2138" s="48"/>
      <c r="M2138" s="36"/>
    </row>
    <row r="2139" spans="7:13" ht="15.75" customHeight="1" x14ac:dyDescent="0.2">
      <c r="G2139" s="11"/>
      <c r="J2139" s="48"/>
      <c r="K2139" s="48"/>
      <c r="L2139" s="48"/>
      <c r="M2139" s="36"/>
    </row>
    <row r="2140" spans="7:13" ht="15.75" customHeight="1" x14ac:dyDescent="0.2">
      <c r="G2140" s="11"/>
      <c r="J2140" s="48"/>
      <c r="K2140" s="48"/>
      <c r="L2140" s="48"/>
      <c r="M2140" s="36"/>
    </row>
    <row r="2141" spans="7:13" ht="15.75" customHeight="1" x14ac:dyDescent="0.2">
      <c r="G2141" s="11"/>
      <c r="J2141" s="48"/>
      <c r="K2141" s="48"/>
      <c r="L2141" s="48"/>
      <c r="M2141" s="36"/>
    </row>
    <row r="2142" spans="7:13" ht="15.75" customHeight="1" x14ac:dyDescent="0.2">
      <c r="G2142" s="11"/>
      <c r="J2142" s="48"/>
      <c r="K2142" s="48"/>
      <c r="L2142" s="48"/>
      <c r="M2142" s="36"/>
    </row>
    <row r="2143" spans="7:13" ht="15.75" customHeight="1" x14ac:dyDescent="0.2">
      <c r="G2143" s="11"/>
      <c r="J2143" s="48"/>
      <c r="K2143" s="48"/>
      <c r="L2143" s="48"/>
      <c r="M2143" s="36"/>
    </row>
    <row r="2144" spans="7:13" ht="15.75" customHeight="1" x14ac:dyDescent="0.2">
      <c r="G2144" s="11"/>
      <c r="J2144" s="48"/>
      <c r="K2144" s="48"/>
      <c r="L2144" s="48"/>
      <c r="M2144" s="36"/>
    </row>
    <row r="2145" spans="7:13" ht="15.75" customHeight="1" x14ac:dyDescent="0.2">
      <c r="G2145" s="11"/>
      <c r="J2145" s="48"/>
      <c r="K2145" s="48"/>
      <c r="L2145" s="48"/>
      <c r="M2145" s="36"/>
    </row>
    <row r="2146" spans="7:13" ht="15.75" customHeight="1" x14ac:dyDescent="0.2">
      <c r="G2146" s="11"/>
      <c r="J2146" s="48"/>
      <c r="K2146" s="48"/>
      <c r="L2146" s="48"/>
      <c r="M2146" s="36"/>
    </row>
    <row r="2147" spans="7:13" ht="15.75" customHeight="1" x14ac:dyDescent="0.2">
      <c r="G2147" s="11"/>
      <c r="J2147" s="48"/>
      <c r="K2147" s="48"/>
      <c r="L2147" s="48"/>
      <c r="M2147" s="36"/>
    </row>
    <row r="2148" spans="7:13" ht="15.75" customHeight="1" x14ac:dyDescent="0.2">
      <c r="G2148" s="11"/>
      <c r="J2148" s="48"/>
      <c r="K2148" s="48"/>
      <c r="L2148" s="48"/>
      <c r="M2148" s="36"/>
    </row>
    <row r="2149" spans="7:13" ht="15.75" customHeight="1" x14ac:dyDescent="0.2">
      <c r="G2149" s="11"/>
      <c r="J2149" s="48"/>
      <c r="K2149" s="48"/>
      <c r="L2149" s="48"/>
      <c r="M2149" s="36"/>
    </row>
    <row r="2150" spans="7:13" ht="15.75" customHeight="1" x14ac:dyDescent="0.2">
      <c r="G2150" s="11"/>
      <c r="J2150" s="48"/>
      <c r="K2150" s="48"/>
      <c r="L2150" s="48"/>
      <c r="M2150" s="36"/>
    </row>
    <row r="2151" spans="7:13" ht="15.75" customHeight="1" x14ac:dyDescent="0.2">
      <c r="G2151" s="11"/>
      <c r="J2151" s="48"/>
      <c r="K2151" s="48"/>
      <c r="L2151" s="48"/>
      <c r="M2151" s="36"/>
    </row>
    <row r="2152" spans="7:13" ht="15.75" customHeight="1" x14ac:dyDescent="0.2">
      <c r="G2152" s="11"/>
      <c r="J2152" s="48"/>
      <c r="K2152" s="48"/>
      <c r="L2152" s="48"/>
      <c r="M2152" s="36"/>
    </row>
    <row r="2153" spans="7:13" ht="15.75" customHeight="1" x14ac:dyDescent="0.2">
      <c r="G2153" s="11"/>
      <c r="J2153" s="48"/>
      <c r="K2153" s="48"/>
      <c r="L2153" s="48"/>
      <c r="M2153" s="36"/>
    </row>
    <row r="2154" spans="7:13" ht="15.75" customHeight="1" x14ac:dyDescent="0.2">
      <c r="G2154" s="11"/>
      <c r="J2154" s="48"/>
      <c r="K2154" s="48"/>
      <c r="L2154" s="48"/>
      <c r="M2154" s="36"/>
    </row>
    <row r="2155" spans="7:13" ht="15.75" customHeight="1" x14ac:dyDescent="0.2">
      <c r="G2155" s="11"/>
      <c r="J2155" s="48"/>
      <c r="K2155" s="48"/>
      <c r="L2155" s="48"/>
      <c r="M2155" s="36"/>
    </row>
    <row r="2156" spans="7:13" ht="15.75" customHeight="1" x14ac:dyDescent="0.2">
      <c r="G2156" s="11"/>
      <c r="J2156" s="48"/>
      <c r="K2156" s="48"/>
      <c r="L2156" s="48"/>
      <c r="M2156" s="36"/>
    </row>
    <row r="2157" spans="7:13" ht="15.75" customHeight="1" x14ac:dyDescent="0.2">
      <c r="G2157" s="11"/>
      <c r="J2157" s="48"/>
      <c r="K2157" s="48"/>
      <c r="L2157" s="48"/>
      <c r="M2157" s="36"/>
    </row>
    <row r="2158" spans="7:13" ht="15.75" customHeight="1" x14ac:dyDescent="0.2">
      <c r="G2158" s="11"/>
      <c r="J2158" s="48"/>
      <c r="K2158" s="48"/>
      <c r="L2158" s="48"/>
      <c r="M2158" s="36"/>
    </row>
    <row r="2159" spans="7:13" ht="15.75" customHeight="1" x14ac:dyDescent="0.2">
      <c r="G2159" s="11"/>
      <c r="J2159" s="48"/>
      <c r="K2159" s="48"/>
      <c r="L2159" s="48"/>
      <c r="M2159" s="36"/>
    </row>
    <row r="2160" spans="7:13" ht="15.75" customHeight="1" x14ac:dyDescent="0.2">
      <c r="G2160" s="11"/>
      <c r="J2160" s="48"/>
      <c r="K2160" s="48"/>
      <c r="L2160" s="48"/>
      <c r="M2160" s="36"/>
    </row>
    <row r="2161" spans="7:13" ht="15.75" customHeight="1" x14ac:dyDescent="0.2">
      <c r="G2161" s="11"/>
      <c r="J2161" s="48"/>
      <c r="K2161" s="48"/>
      <c r="L2161" s="48"/>
      <c r="M2161" s="36"/>
    </row>
    <row r="2162" spans="7:13" ht="15.75" customHeight="1" x14ac:dyDescent="0.2">
      <c r="G2162" s="11"/>
      <c r="J2162" s="48"/>
      <c r="K2162" s="48"/>
      <c r="L2162" s="48"/>
      <c r="M2162" s="36"/>
    </row>
    <row r="2163" spans="7:13" ht="15.75" customHeight="1" x14ac:dyDescent="0.2">
      <c r="G2163" s="11"/>
      <c r="J2163" s="48"/>
      <c r="K2163" s="48"/>
      <c r="L2163" s="48"/>
      <c r="M2163" s="36"/>
    </row>
    <row r="2164" spans="7:13" ht="15.75" customHeight="1" x14ac:dyDescent="0.2">
      <c r="G2164" s="11"/>
      <c r="J2164" s="48"/>
      <c r="K2164" s="48"/>
      <c r="L2164" s="48"/>
      <c r="M2164" s="36"/>
    </row>
    <row r="2165" spans="7:13" ht="15.75" customHeight="1" x14ac:dyDescent="0.2">
      <c r="G2165" s="11"/>
      <c r="J2165" s="48"/>
      <c r="K2165" s="48"/>
      <c r="L2165" s="48"/>
      <c r="M2165" s="36"/>
    </row>
    <row r="2166" spans="7:13" ht="15.75" customHeight="1" x14ac:dyDescent="0.2">
      <c r="G2166" s="11"/>
      <c r="J2166" s="48"/>
      <c r="K2166" s="48"/>
      <c r="L2166" s="48"/>
      <c r="M2166" s="36"/>
    </row>
    <row r="2167" spans="7:13" ht="15.75" customHeight="1" x14ac:dyDescent="0.2">
      <c r="G2167" s="11"/>
      <c r="J2167" s="48"/>
      <c r="K2167" s="48"/>
      <c r="L2167" s="48"/>
      <c r="M2167" s="36"/>
    </row>
    <row r="2168" spans="7:13" ht="15.75" customHeight="1" x14ac:dyDescent="0.2">
      <c r="G2168" s="11"/>
      <c r="J2168" s="48"/>
      <c r="K2168" s="48"/>
      <c r="L2168" s="48"/>
      <c r="M2168" s="36"/>
    </row>
    <row r="2169" spans="7:13" ht="15.75" customHeight="1" x14ac:dyDescent="0.2">
      <c r="G2169" s="11"/>
      <c r="J2169" s="48"/>
      <c r="K2169" s="48"/>
      <c r="L2169" s="48"/>
      <c r="M2169" s="36"/>
    </row>
    <row r="2170" spans="7:13" ht="15.75" customHeight="1" x14ac:dyDescent="0.2">
      <c r="G2170" s="11"/>
      <c r="J2170" s="48"/>
      <c r="K2170" s="48"/>
      <c r="L2170" s="48"/>
      <c r="M2170" s="36"/>
    </row>
    <row r="2171" spans="7:13" ht="15.75" customHeight="1" x14ac:dyDescent="0.2">
      <c r="G2171" s="11"/>
      <c r="J2171" s="48"/>
      <c r="K2171" s="48"/>
      <c r="L2171" s="48"/>
      <c r="M2171" s="36"/>
    </row>
    <row r="2172" spans="7:13" ht="15.75" customHeight="1" x14ac:dyDescent="0.2">
      <c r="G2172" s="11"/>
      <c r="J2172" s="48"/>
      <c r="K2172" s="48"/>
      <c r="L2172" s="48"/>
      <c r="M2172" s="36"/>
    </row>
    <row r="2173" spans="7:13" ht="15.75" customHeight="1" x14ac:dyDescent="0.2">
      <c r="G2173" s="11"/>
      <c r="J2173" s="48"/>
      <c r="K2173" s="48"/>
      <c r="L2173" s="48"/>
      <c r="M2173" s="36"/>
    </row>
    <row r="2174" spans="7:13" ht="15.75" customHeight="1" x14ac:dyDescent="0.2">
      <c r="G2174" s="11"/>
      <c r="J2174" s="48"/>
      <c r="K2174" s="48"/>
      <c r="L2174" s="48"/>
      <c r="M2174" s="36"/>
    </row>
    <row r="2175" spans="7:13" ht="15.75" customHeight="1" x14ac:dyDescent="0.2">
      <c r="G2175" s="11"/>
      <c r="J2175" s="48"/>
      <c r="K2175" s="48"/>
      <c r="L2175" s="48"/>
      <c r="M2175" s="36"/>
    </row>
    <row r="2176" spans="7:13" ht="15.75" customHeight="1" x14ac:dyDescent="0.2">
      <c r="G2176" s="11"/>
      <c r="J2176" s="48"/>
      <c r="K2176" s="48"/>
      <c r="L2176" s="48"/>
      <c r="M2176" s="36"/>
    </row>
    <row r="2177" spans="7:13" ht="15.75" customHeight="1" x14ac:dyDescent="0.2">
      <c r="G2177" s="11"/>
      <c r="J2177" s="48"/>
      <c r="K2177" s="48"/>
      <c r="L2177" s="48"/>
      <c r="M2177" s="36"/>
    </row>
    <row r="2178" spans="7:13" ht="15.75" customHeight="1" x14ac:dyDescent="0.2">
      <c r="G2178" s="11"/>
      <c r="J2178" s="48"/>
      <c r="K2178" s="48"/>
      <c r="L2178" s="48"/>
      <c r="M2178" s="36"/>
    </row>
    <row r="2179" spans="7:13" ht="15.75" customHeight="1" x14ac:dyDescent="0.2">
      <c r="G2179" s="11"/>
      <c r="J2179" s="48"/>
      <c r="K2179" s="48"/>
      <c r="L2179" s="48"/>
      <c r="M2179" s="36"/>
    </row>
    <row r="2180" spans="7:13" ht="15.75" customHeight="1" x14ac:dyDescent="0.2">
      <c r="G2180" s="11"/>
      <c r="J2180" s="48"/>
      <c r="K2180" s="48"/>
      <c r="L2180" s="48"/>
      <c r="M2180" s="36"/>
    </row>
    <row r="2181" spans="7:13" ht="15.75" customHeight="1" x14ac:dyDescent="0.2">
      <c r="G2181" s="11"/>
      <c r="J2181" s="48"/>
      <c r="K2181" s="48"/>
      <c r="L2181" s="48"/>
      <c r="M2181" s="36"/>
    </row>
    <row r="2182" spans="7:13" ht="15.75" customHeight="1" x14ac:dyDescent="0.2">
      <c r="G2182" s="11"/>
      <c r="J2182" s="48"/>
      <c r="K2182" s="48"/>
      <c r="L2182" s="48"/>
      <c r="M2182" s="36"/>
    </row>
    <row r="2183" spans="7:13" ht="15.75" customHeight="1" x14ac:dyDescent="0.2">
      <c r="G2183" s="11"/>
      <c r="J2183" s="48"/>
      <c r="K2183" s="48"/>
      <c r="L2183" s="48"/>
      <c r="M2183" s="36"/>
    </row>
    <row r="2184" spans="7:13" ht="15.75" customHeight="1" x14ac:dyDescent="0.2">
      <c r="G2184" s="11"/>
      <c r="J2184" s="48"/>
      <c r="K2184" s="48"/>
      <c r="L2184" s="48"/>
      <c r="M2184" s="36"/>
    </row>
    <row r="2185" spans="7:13" ht="15.75" customHeight="1" x14ac:dyDescent="0.2">
      <c r="G2185" s="11"/>
      <c r="J2185" s="48"/>
      <c r="K2185" s="48"/>
      <c r="L2185" s="48"/>
      <c r="M2185" s="36"/>
    </row>
    <row r="2186" spans="7:13" ht="15.75" customHeight="1" x14ac:dyDescent="0.2">
      <c r="G2186" s="11"/>
      <c r="J2186" s="48"/>
      <c r="K2186" s="48"/>
      <c r="L2186" s="48"/>
      <c r="M2186" s="36"/>
    </row>
    <row r="2187" spans="7:13" ht="15.75" customHeight="1" x14ac:dyDescent="0.2">
      <c r="G2187" s="11"/>
      <c r="J2187" s="48"/>
      <c r="K2187" s="48"/>
      <c r="L2187" s="48"/>
      <c r="M2187" s="36"/>
    </row>
    <row r="2188" spans="7:13" ht="15.75" customHeight="1" x14ac:dyDescent="0.2">
      <c r="G2188" s="11"/>
      <c r="J2188" s="48"/>
      <c r="K2188" s="48"/>
      <c r="L2188" s="48"/>
      <c r="M2188" s="36"/>
    </row>
    <row r="2189" spans="7:13" ht="15.75" customHeight="1" x14ac:dyDescent="0.2">
      <c r="G2189" s="11"/>
      <c r="J2189" s="48"/>
      <c r="K2189" s="48"/>
      <c r="L2189" s="48"/>
      <c r="M2189" s="36"/>
    </row>
    <row r="2190" spans="7:13" ht="15.75" customHeight="1" x14ac:dyDescent="0.2">
      <c r="G2190" s="11"/>
      <c r="J2190" s="48"/>
      <c r="K2190" s="48"/>
      <c r="L2190" s="48"/>
      <c r="M2190" s="36"/>
    </row>
    <row r="2191" spans="7:13" ht="15.75" customHeight="1" x14ac:dyDescent="0.2">
      <c r="G2191" s="11"/>
      <c r="J2191" s="48"/>
      <c r="K2191" s="48"/>
      <c r="L2191" s="48"/>
      <c r="M2191" s="36"/>
    </row>
    <row r="2192" spans="7:13" ht="15.75" customHeight="1" x14ac:dyDescent="0.2">
      <c r="G2192" s="11"/>
      <c r="J2192" s="48"/>
      <c r="K2192" s="48"/>
      <c r="L2192" s="48"/>
      <c r="M2192" s="36"/>
    </row>
    <row r="2193" spans="7:13" ht="15.75" customHeight="1" x14ac:dyDescent="0.2">
      <c r="G2193" s="11"/>
      <c r="J2193" s="48"/>
      <c r="K2193" s="48"/>
      <c r="L2193" s="48"/>
      <c r="M2193" s="36"/>
    </row>
    <row r="2194" spans="7:13" ht="15.75" customHeight="1" x14ac:dyDescent="0.2">
      <c r="G2194" s="11"/>
      <c r="J2194" s="48"/>
      <c r="K2194" s="48"/>
      <c r="L2194" s="48"/>
      <c r="M2194" s="36"/>
    </row>
    <row r="2195" spans="7:13" ht="15.75" customHeight="1" x14ac:dyDescent="0.2">
      <c r="G2195" s="11"/>
      <c r="J2195" s="48"/>
      <c r="K2195" s="48"/>
      <c r="L2195" s="48"/>
      <c r="M2195" s="36"/>
    </row>
    <row r="2196" spans="7:13" ht="15.75" customHeight="1" x14ac:dyDescent="0.2">
      <c r="G2196" s="11"/>
      <c r="J2196" s="48"/>
      <c r="K2196" s="48"/>
      <c r="L2196" s="48"/>
      <c r="M2196" s="36"/>
    </row>
    <row r="2197" spans="7:13" ht="15.75" customHeight="1" x14ac:dyDescent="0.2">
      <c r="G2197" s="11"/>
      <c r="J2197" s="48"/>
      <c r="K2197" s="48"/>
      <c r="L2197" s="48"/>
      <c r="M2197" s="36"/>
    </row>
    <row r="2198" spans="7:13" ht="15.75" customHeight="1" x14ac:dyDescent="0.2">
      <c r="G2198" s="11"/>
      <c r="J2198" s="48"/>
      <c r="K2198" s="48"/>
      <c r="L2198" s="48"/>
      <c r="M2198" s="36"/>
    </row>
    <row r="2199" spans="7:13" ht="15.75" customHeight="1" x14ac:dyDescent="0.2">
      <c r="G2199" s="11"/>
      <c r="J2199" s="48"/>
      <c r="K2199" s="48"/>
      <c r="L2199" s="48"/>
      <c r="M2199" s="36"/>
    </row>
    <row r="2200" spans="7:13" ht="15.75" customHeight="1" x14ac:dyDescent="0.2">
      <c r="G2200" s="11"/>
      <c r="J2200" s="48"/>
      <c r="K2200" s="48"/>
      <c r="L2200" s="48"/>
      <c r="M2200" s="36"/>
    </row>
    <row r="2201" spans="7:13" ht="15.75" customHeight="1" x14ac:dyDescent="0.2">
      <c r="G2201" s="11"/>
      <c r="J2201" s="48"/>
      <c r="K2201" s="48"/>
      <c r="L2201" s="48"/>
      <c r="M2201" s="36"/>
    </row>
    <row r="2202" spans="7:13" ht="15.75" customHeight="1" x14ac:dyDescent="0.2">
      <c r="G2202" s="11"/>
      <c r="J2202" s="48"/>
      <c r="K2202" s="48"/>
      <c r="L2202" s="48"/>
      <c r="M2202" s="36"/>
    </row>
    <row r="2203" spans="7:13" ht="15.75" customHeight="1" x14ac:dyDescent="0.2">
      <c r="G2203" s="11"/>
      <c r="J2203" s="48"/>
      <c r="K2203" s="48"/>
      <c r="L2203" s="48"/>
      <c r="M2203" s="36"/>
    </row>
    <row r="2204" spans="7:13" ht="15.75" customHeight="1" x14ac:dyDescent="0.2">
      <c r="G2204" s="11"/>
      <c r="J2204" s="48"/>
      <c r="K2204" s="48"/>
      <c r="L2204" s="48"/>
      <c r="M2204" s="36"/>
    </row>
    <row r="2205" spans="7:13" ht="15.75" customHeight="1" x14ac:dyDescent="0.2">
      <c r="G2205" s="11"/>
      <c r="J2205" s="48"/>
      <c r="K2205" s="48"/>
      <c r="L2205" s="48"/>
      <c r="M2205" s="36"/>
    </row>
    <row r="2206" spans="7:13" ht="15.75" customHeight="1" x14ac:dyDescent="0.2">
      <c r="G2206" s="11"/>
      <c r="J2206" s="48"/>
      <c r="K2206" s="48"/>
      <c r="L2206" s="48"/>
      <c r="M2206" s="36"/>
    </row>
    <row r="2207" spans="7:13" ht="15.75" customHeight="1" x14ac:dyDescent="0.2">
      <c r="G2207" s="11"/>
      <c r="J2207" s="48"/>
      <c r="K2207" s="48"/>
      <c r="L2207" s="48"/>
      <c r="M2207" s="36"/>
    </row>
    <row r="2208" spans="7:13" ht="15.75" customHeight="1" x14ac:dyDescent="0.2">
      <c r="G2208" s="11"/>
      <c r="J2208" s="48"/>
      <c r="K2208" s="48"/>
      <c r="L2208" s="48"/>
      <c r="M2208" s="36"/>
    </row>
    <row r="2209" spans="7:13" ht="15.75" customHeight="1" x14ac:dyDescent="0.2">
      <c r="G2209" s="11"/>
      <c r="J2209" s="48"/>
      <c r="K2209" s="48"/>
      <c r="L2209" s="48"/>
      <c r="M2209" s="36"/>
    </row>
    <row r="2210" spans="7:13" ht="15.75" customHeight="1" x14ac:dyDescent="0.2">
      <c r="G2210" s="11"/>
      <c r="J2210" s="48"/>
      <c r="K2210" s="48"/>
      <c r="L2210" s="48"/>
      <c r="M2210" s="36"/>
    </row>
    <row r="2211" spans="7:13" ht="15.75" customHeight="1" x14ac:dyDescent="0.2">
      <c r="G2211" s="11"/>
      <c r="J2211" s="48"/>
      <c r="K2211" s="48"/>
      <c r="L2211" s="48"/>
      <c r="M2211" s="36"/>
    </row>
    <row r="2212" spans="7:13" ht="15.75" customHeight="1" x14ac:dyDescent="0.2">
      <c r="G2212" s="11"/>
      <c r="J2212" s="48"/>
      <c r="K2212" s="48"/>
      <c r="L2212" s="48"/>
      <c r="M2212" s="36"/>
    </row>
    <row r="2213" spans="7:13" ht="15.75" customHeight="1" x14ac:dyDescent="0.2">
      <c r="G2213" s="11"/>
      <c r="J2213" s="48"/>
      <c r="K2213" s="48"/>
      <c r="L2213" s="48"/>
      <c r="M2213" s="36"/>
    </row>
    <row r="2214" spans="7:13" ht="15.75" customHeight="1" x14ac:dyDescent="0.2">
      <c r="G2214" s="11"/>
      <c r="J2214" s="48"/>
      <c r="K2214" s="48"/>
      <c r="L2214" s="48"/>
      <c r="M2214" s="36"/>
    </row>
    <row r="2215" spans="7:13" ht="15.75" customHeight="1" x14ac:dyDescent="0.2">
      <c r="G2215" s="11"/>
      <c r="J2215" s="48"/>
      <c r="K2215" s="48"/>
      <c r="L2215" s="48"/>
      <c r="M2215" s="36"/>
    </row>
    <row r="2216" spans="7:13" ht="15.75" customHeight="1" x14ac:dyDescent="0.2">
      <c r="G2216" s="11"/>
      <c r="J2216" s="48"/>
      <c r="K2216" s="48"/>
      <c r="L2216" s="48"/>
      <c r="M2216" s="36"/>
    </row>
    <row r="2217" spans="7:13" ht="15.75" customHeight="1" x14ac:dyDescent="0.2">
      <c r="G2217" s="11"/>
      <c r="J2217" s="48"/>
      <c r="K2217" s="48"/>
      <c r="L2217" s="48"/>
      <c r="M2217" s="36"/>
    </row>
    <row r="2218" spans="7:13" ht="15.75" customHeight="1" x14ac:dyDescent="0.2">
      <c r="G2218" s="11"/>
      <c r="J2218" s="48"/>
      <c r="K2218" s="48"/>
      <c r="L2218" s="48"/>
      <c r="M2218" s="36"/>
    </row>
    <row r="2219" spans="7:13" ht="15.75" customHeight="1" x14ac:dyDescent="0.2">
      <c r="G2219" s="11"/>
      <c r="J2219" s="48"/>
      <c r="K2219" s="48"/>
      <c r="L2219" s="48"/>
      <c r="M2219" s="36"/>
    </row>
    <row r="2220" spans="7:13" ht="15.75" customHeight="1" x14ac:dyDescent="0.2">
      <c r="G2220" s="11"/>
      <c r="J2220" s="48"/>
      <c r="K2220" s="48"/>
      <c r="L2220" s="48"/>
      <c r="M2220" s="36"/>
    </row>
    <row r="2221" spans="7:13" ht="15.75" customHeight="1" x14ac:dyDescent="0.2">
      <c r="G2221" s="11"/>
      <c r="J2221" s="48"/>
      <c r="K2221" s="48"/>
      <c r="L2221" s="48"/>
      <c r="M2221" s="36"/>
    </row>
    <row r="2222" spans="7:13" ht="15.75" customHeight="1" x14ac:dyDescent="0.2">
      <c r="G2222" s="11"/>
      <c r="J2222" s="48"/>
      <c r="K2222" s="48"/>
      <c r="L2222" s="48"/>
      <c r="M2222" s="36"/>
    </row>
    <row r="2223" spans="7:13" ht="15.75" customHeight="1" x14ac:dyDescent="0.2">
      <c r="G2223" s="11"/>
      <c r="J2223" s="48"/>
      <c r="K2223" s="48"/>
      <c r="L2223" s="48"/>
      <c r="M2223" s="36"/>
    </row>
    <row r="2224" spans="7:13" ht="15.75" customHeight="1" x14ac:dyDescent="0.2">
      <c r="G2224" s="11"/>
      <c r="J2224" s="48"/>
      <c r="K2224" s="48"/>
      <c r="L2224" s="48"/>
      <c r="M2224" s="36"/>
    </row>
    <row r="2225" spans="7:13" ht="15.75" customHeight="1" x14ac:dyDescent="0.2">
      <c r="G2225" s="11"/>
      <c r="J2225" s="48"/>
      <c r="K2225" s="48"/>
      <c r="L2225" s="48"/>
      <c r="M2225" s="36"/>
    </row>
    <row r="2226" spans="7:13" ht="15.75" customHeight="1" x14ac:dyDescent="0.2">
      <c r="G2226" s="11"/>
      <c r="J2226" s="48"/>
      <c r="K2226" s="48"/>
      <c r="L2226" s="48"/>
      <c r="M2226" s="36"/>
    </row>
    <row r="2227" spans="7:13" ht="15.75" customHeight="1" x14ac:dyDescent="0.2">
      <c r="G2227" s="11"/>
      <c r="J2227" s="48"/>
      <c r="K2227" s="48"/>
      <c r="L2227" s="48"/>
      <c r="M2227" s="36"/>
    </row>
    <row r="2228" spans="7:13" ht="15.75" customHeight="1" x14ac:dyDescent="0.2">
      <c r="G2228" s="11"/>
      <c r="J2228" s="48"/>
      <c r="K2228" s="48"/>
      <c r="L2228" s="48"/>
      <c r="M2228" s="36"/>
    </row>
    <row r="2229" spans="7:13" ht="15.75" customHeight="1" x14ac:dyDescent="0.2">
      <c r="G2229" s="11"/>
      <c r="J2229" s="48"/>
      <c r="K2229" s="48"/>
      <c r="L2229" s="48"/>
      <c r="M2229" s="36"/>
    </row>
    <row r="2230" spans="7:13" ht="15.75" customHeight="1" x14ac:dyDescent="0.2">
      <c r="G2230" s="11"/>
      <c r="J2230" s="48"/>
      <c r="K2230" s="48"/>
      <c r="L2230" s="48"/>
      <c r="M2230" s="36"/>
    </row>
    <row r="2231" spans="7:13" ht="15.75" customHeight="1" x14ac:dyDescent="0.2">
      <c r="G2231" s="11"/>
      <c r="J2231" s="48"/>
      <c r="K2231" s="48"/>
      <c r="L2231" s="48"/>
      <c r="M2231" s="36"/>
    </row>
    <row r="2232" spans="7:13" ht="15.75" customHeight="1" x14ac:dyDescent="0.2">
      <c r="G2232" s="11"/>
      <c r="J2232" s="48"/>
      <c r="K2232" s="48"/>
      <c r="L2232" s="48"/>
      <c r="M2232" s="36"/>
    </row>
    <row r="2233" spans="7:13" ht="15.75" customHeight="1" x14ac:dyDescent="0.2">
      <c r="G2233" s="11"/>
      <c r="J2233" s="48"/>
      <c r="K2233" s="48"/>
      <c r="L2233" s="48"/>
      <c r="M2233" s="36"/>
    </row>
    <row r="2234" spans="7:13" ht="15.75" customHeight="1" x14ac:dyDescent="0.2">
      <c r="G2234" s="11"/>
      <c r="J2234" s="48"/>
      <c r="K2234" s="48"/>
      <c r="L2234" s="48"/>
      <c r="M2234" s="36"/>
    </row>
    <row r="2235" spans="7:13" ht="15.75" customHeight="1" x14ac:dyDescent="0.2">
      <c r="G2235" s="11"/>
      <c r="J2235" s="48"/>
      <c r="K2235" s="48"/>
      <c r="L2235" s="48"/>
      <c r="M2235" s="36"/>
    </row>
    <row r="2236" spans="7:13" ht="15.75" customHeight="1" x14ac:dyDescent="0.2">
      <c r="G2236" s="11"/>
      <c r="J2236" s="48"/>
      <c r="K2236" s="48"/>
      <c r="L2236" s="48"/>
      <c r="M2236" s="36"/>
    </row>
    <row r="2237" spans="7:13" ht="15.75" customHeight="1" x14ac:dyDescent="0.2">
      <c r="G2237" s="11"/>
      <c r="J2237" s="48"/>
      <c r="K2237" s="48"/>
      <c r="L2237" s="48"/>
      <c r="M2237" s="36"/>
    </row>
    <row r="2238" spans="7:13" ht="15.75" customHeight="1" x14ac:dyDescent="0.2">
      <c r="G2238" s="11"/>
      <c r="J2238" s="48"/>
      <c r="K2238" s="48"/>
      <c r="L2238" s="48"/>
      <c r="M2238" s="36"/>
    </row>
    <row r="2239" spans="7:13" ht="15.75" customHeight="1" x14ac:dyDescent="0.2">
      <c r="G2239" s="11"/>
      <c r="J2239" s="48"/>
      <c r="K2239" s="48"/>
      <c r="L2239" s="48"/>
      <c r="M2239" s="36"/>
    </row>
    <row r="2240" spans="7:13" ht="15.75" customHeight="1" x14ac:dyDescent="0.2">
      <c r="G2240" s="11"/>
      <c r="J2240" s="48"/>
      <c r="K2240" s="48"/>
      <c r="L2240" s="48"/>
      <c r="M2240" s="36"/>
    </row>
    <row r="2241" spans="7:13" ht="15.75" customHeight="1" x14ac:dyDescent="0.2">
      <c r="G2241" s="11"/>
      <c r="J2241" s="48"/>
      <c r="K2241" s="48"/>
      <c r="L2241" s="48"/>
      <c r="M2241" s="36"/>
    </row>
    <row r="2242" spans="7:13" ht="15.75" customHeight="1" x14ac:dyDescent="0.2">
      <c r="G2242" s="11"/>
      <c r="J2242" s="48"/>
      <c r="K2242" s="48"/>
      <c r="L2242" s="48"/>
      <c r="M2242" s="36"/>
    </row>
    <row r="2243" spans="7:13" ht="15.75" customHeight="1" x14ac:dyDescent="0.2">
      <c r="G2243" s="11"/>
      <c r="J2243" s="48"/>
      <c r="K2243" s="48"/>
      <c r="L2243" s="48"/>
      <c r="M2243" s="36"/>
    </row>
    <row r="2244" spans="7:13" ht="15.75" customHeight="1" x14ac:dyDescent="0.2">
      <c r="G2244" s="11"/>
      <c r="J2244" s="48"/>
      <c r="K2244" s="48"/>
      <c r="L2244" s="48"/>
      <c r="M2244" s="36"/>
    </row>
    <row r="2245" spans="7:13" ht="15.75" customHeight="1" x14ac:dyDescent="0.2">
      <c r="G2245" s="11"/>
      <c r="J2245" s="48"/>
      <c r="K2245" s="48"/>
      <c r="L2245" s="48"/>
      <c r="M2245" s="36"/>
    </row>
    <row r="2246" spans="7:13" ht="15.75" customHeight="1" x14ac:dyDescent="0.2">
      <c r="G2246" s="11"/>
      <c r="J2246" s="48"/>
      <c r="K2246" s="48"/>
      <c r="L2246" s="48"/>
      <c r="M2246" s="36"/>
    </row>
    <row r="2247" spans="7:13" ht="15.75" customHeight="1" x14ac:dyDescent="0.2">
      <c r="G2247" s="11"/>
      <c r="J2247" s="48"/>
      <c r="K2247" s="48"/>
      <c r="L2247" s="48"/>
      <c r="M2247" s="36"/>
    </row>
    <row r="2248" spans="7:13" ht="15.75" customHeight="1" x14ac:dyDescent="0.2">
      <c r="G2248" s="11"/>
      <c r="J2248" s="48"/>
      <c r="K2248" s="48"/>
      <c r="L2248" s="48"/>
      <c r="M2248" s="36"/>
    </row>
    <row r="2249" spans="7:13" ht="15.75" customHeight="1" x14ac:dyDescent="0.2">
      <c r="G2249" s="11"/>
      <c r="J2249" s="48"/>
      <c r="K2249" s="48"/>
      <c r="L2249" s="48"/>
      <c r="M2249" s="36"/>
    </row>
    <row r="2250" spans="7:13" ht="15.75" customHeight="1" x14ac:dyDescent="0.2">
      <c r="G2250" s="11"/>
      <c r="J2250" s="48"/>
      <c r="K2250" s="48"/>
      <c r="L2250" s="48"/>
      <c r="M2250" s="36"/>
    </row>
    <row r="2251" spans="7:13" ht="15.75" customHeight="1" x14ac:dyDescent="0.2">
      <c r="G2251" s="11"/>
      <c r="J2251" s="48"/>
      <c r="K2251" s="48"/>
      <c r="L2251" s="48"/>
      <c r="M2251" s="36"/>
    </row>
    <row r="2252" spans="7:13" ht="15.75" customHeight="1" x14ac:dyDescent="0.2">
      <c r="G2252" s="11"/>
      <c r="J2252" s="48"/>
      <c r="K2252" s="48"/>
      <c r="L2252" s="48"/>
      <c r="M2252" s="36"/>
    </row>
    <row r="2253" spans="7:13" ht="15.75" customHeight="1" x14ac:dyDescent="0.2">
      <c r="G2253" s="11"/>
      <c r="J2253" s="48"/>
      <c r="K2253" s="48"/>
      <c r="L2253" s="48"/>
      <c r="M2253" s="36"/>
    </row>
    <row r="2254" spans="7:13" ht="15.75" customHeight="1" x14ac:dyDescent="0.2">
      <c r="G2254" s="11"/>
      <c r="J2254" s="48"/>
      <c r="K2254" s="48"/>
      <c r="L2254" s="48"/>
      <c r="M2254" s="36"/>
    </row>
    <row r="2255" spans="7:13" ht="15.75" customHeight="1" x14ac:dyDescent="0.2">
      <c r="G2255" s="11"/>
      <c r="J2255" s="48"/>
      <c r="K2255" s="48"/>
      <c r="L2255" s="48"/>
      <c r="M2255" s="36"/>
    </row>
    <row r="2256" spans="7:13" ht="15.75" customHeight="1" x14ac:dyDescent="0.2">
      <c r="G2256" s="11"/>
      <c r="J2256" s="48"/>
      <c r="K2256" s="48"/>
      <c r="L2256" s="48"/>
      <c r="M2256" s="36"/>
    </row>
    <row r="2257" spans="7:13" ht="15.75" customHeight="1" x14ac:dyDescent="0.2">
      <c r="G2257" s="11"/>
      <c r="J2257" s="48"/>
      <c r="K2257" s="48"/>
      <c r="L2257" s="48"/>
      <c r="M2257" s="36"/>
    </row>
    <row r="2258" spans="7:13" ht="15.75" customHeight="1" x14ac:dyDescent="0.2">
      <c r="G2258" s="11"/>
      <c r="J2258" s="48"/>
      <c r="K2258" s="48"/>
      <c r="L2258" s="48"/>
      <c r="M2258" s="36"/>
    </row>
    <row r="2259" spans="7:13" ht="15.75" customHeight="1" x14ac:dyDescent="0.2">
      <c r="G2259" s="11"/>
      <c r="J2259" s="48"/>
      <c r="K2259" s="48"/>
      <c r="L2259" s="48"/>
      <c r="M2259" s="36"/>
    </row>
    <row r="2260" spans="7:13" ht="15.75" customHeight="1" x14ac:dyDescent="0.2">
      <c r="G2260" s="11"/>
      <c r="J2260" s="48"/>
      <c r="K2260" s="48"/>
      <c r="L2260" s="48"/>
      <c r="M2260" s="36"/>
    </row>
    <row r="2261" spans="7:13" ht="15.75" customHeight="1" x14ac:dyDescent="0.2">
      <c r="G2261" s="11"/>
      <c r="J2261" s="48"/>
      <c r="K2261" s="48"/>
      <c r="L2261" s="48"/>
      <c r="M2261" s="36"/>
    </row>
    <row r="2262" spans="7:13" ht="15.75" customHeight="1" x14ac:dyDescent="0.2">
      <c r="G2262" s="11"/>
      <c r="J2262" s="48"/>
      <c r="K2262" s="48"/>
      <c r="L2262" s="48"/>
      <c r="M2262" s="36"/>
    </row>
    <row r="2263" spans="7:13" ht="15.75" customHeight="1" x14ac:dyDescent="0.2">
      <c r="G2263" s="11"/>
      <c r="J2263" s="48"/>
      <c r="K2263" s="48"/>
      <c r="L2263" s="48"/>
      <c r="M2263" s="36"/>
    </row>
    <row r="2264" spans="7:13" ht="15.75" customHeight="1" x14ac:dyDescent="0.2">
      <c r="G2264" s="11"/>
      <c r="J2264" s="48"/>
      <c r="K2264" s="48"/>
      <c r="L2264" s="48"/>
      <c r="M2264" s="36"/>
    </row>
    <row r="2265" spans="7:13" ht="15.75" customHeight="1" x14ac:dyDescent="0.2">
      <c r="G2265" s="11"/>
      <c r="J2265" s="48"/>
      <c r="K2265" s="48"/>
      <c r="L2265" s="48"/>
      <c r="M2265" s="36"/>
    </row>
    <row r="2266" spans="7:13" ht="15.75" customHeight="1" x14ac:dyDescent="0.2">
      <c r="G2266" s="11"/>
      <c r="J2266" s="48"/>
      <c r="K2266" s="48"/>
      <c r="L2266" s="48"/>
      <c r="M2266" s="36"/>
    </row>
    <row r="2267" spans="7:13" ht="15.75" customHeight="1" x14ac:dyDescent="0.2">
      <c r="G2267" s="11"/>
      <c r="J2267" s="48"/>
      <c r="K2267" s="48"/>
      <c r="L2267" s="48"/>
      <c r="M2267" s="36"/>
    </row>
    <row r="2268" spans="7:13" ht="15.75" customHeight="1" x14ac:dyDescent="0.2">
      <c r="G2268" s="11"/>
      <c r="J2268" s="48"/>
      <c r="K2268" s="48"/>
      <c r="L2268" s="48"/>
      <c r="M2268" s="36"/>
    </row>
    <row r="2269" spans="7:13" ht="15.75" customHeight="1" x14ac:dyDescent="0.2">
      <c r="G2269" s="11"/>
      <c r="J2269" s="48"/>
      <c r="K2269" s="48"/>
      <c r="L2269" s="48"/>
      <c r="M2269" s="36"/>
    </row>
    <row r="2270" spans="7:13" ht="15.75" customHeight="1" x14ac:dyDescent="0.2">
      <c r="G2270" s="11"/>
      <c r="J2270" s="48"/>
      <c r="K2270" s="48"/>
      <c r="L2270" s="48"/>
      <c r="M2270" s="36"/>
    </row>
    <row r="2271" spans="7:13" ht="15.75" customHeight="1" x14ac:dyDescent="0.2">
      <c r="G2271" s="11"/>
      <c r="J2271" s="48"/>
      <c r="K2271" s="48"/>
      <c r="L2271" s="48"/>
      <c r="M2271" s="36"/>
    </row>
    <row r="2272" spans="7:13" ht="15.75" customHeight="1" x14ac:dyDescent="0.2">
      <c r="G2272" s="11"/>
      <c r="J2272" s="48"/>
      <c r="K2272" s="48"/>
      <c r="L2272" s="48"/>
      <c r="M2272" s="36"/>
    </row>
    <row r="2273" spans="7:13" ht="15.75" customHeight="1" x14ac:dyDescent="0.2">
      <c r="G2273" s="11"/>
      <c r="J2273" s="48"/>
      <c r="K2273" s="48"/>
      <c r="L2273" s="48"/>
      <c r="M2273" s="36"/>
    </row>
    <row r="2274" spans="7:13" ht="15.75" customHeight="1" x14ac:dyDescent="0.2">
      <c r="G2274" s="11"/>
      <c r="J2274" s="48"/>
      <c r="K2274" s="48"/>
      <c r="L2274" s="48"/>
      <c r="M2274" s="36"/>
    </row>
    <row r="2275" spans="7:13" ht="15.75" customHeight="1" x14ac:dyDescent="0.2">
      <c r="G2275" s="11"/>
      <c r="J2275" s="48"/>
      <c r="K2275" s="48"/>
      <c r="L2275" s="48"/>
      <c r="M2275" s="36"/>
    </row>
    <row r="2276" spans="7:13" ht="15.75" customHeight="1" x14ac:dyDescent="0.2">
      <c r="G2276" s="11"/>
      <c r="J2276" s="48"/>
      <c r="K2276" s="48"/>
      <c r="L2276" s="48"/>
      <c r="M2276" s="36"/>
    </row>
    <row r="2277" spans="7:13" ht="15.75" customHeight="1" x14ac:dyDescent="0.2">
      <c r="G2277" s="11"/>
      <c r="J2277" s="48"/>
      <c r="K2277" s="48"/>
      <c r="L2277" s="48"/>
      <c r="M2277" s="36"/>
    </row>
    <row r="2278" spans="7:13" ht="15.75" customHeight="1" x14ac:dyDescent="0.2">
      <c r="G2278" s="11"/>
      <c r="J2278" s="48"/>
      <c r="K2278" s="48"/>
      <c r="L2278" s="48"/>
      <c r="M2278" s="36"/>
    </row>
    <row r="2279" spans="7:13" ht="15.75" customHeight="1" x14ac:dyDescent="0.2">
      <c r="G2279" s="11"/>
      <c r="J2279" s="48"/>
      <c r="K2279" s="48"/>
      <c r="L2279" s="48"/>
      <c r="M2279" s="36"/>
    </row>
    <row r="2280" spans="7:13" ht="15.75" customHeight="1" x14ac:dyDescent="0.2">
      <c r="G2280" s="11"/>
      <c r="J2280" s="48"/>
      <c r="K2280" s="48"/>
      <c r="L2280" s="48"/>
      <c r="M2280" s="36"/>
    </row>
    <row r="2281" spans="7:13" ht="15.75" customHeight="1" x14ac:dyDescent="0.2">
      <c r="G2281" s="11"/>
      <c r="J2281" s="48"/>
      <c r="K2281" s="48"/>
      <c r="L2281" s="48"/>
      <c r="M2281" s="36"/>
    </row>
    <row r="2282" spans="7:13" ht="15.75" customHeight="1" x14ac:dyDescent="0.2">
      <c r="G2282" s="11"/>
      <c r="J2282" s="48"/>
      <c r="K2282" s="48"/>
      <c r="L2282" s="48"/>
      <c r="M2282" s="36"/>
    </row>
    <row r="2283" spans="7:13" ht="15.75" customHeight="1" x14ac:dyDescent="0.2">
      <c r="G2283" s="11"/>
      <c r="J2283" s="48"/>
      <c r="K2283" s="48"/>
      <c r="L2283" s="48"/>
      <c r="M2283" s="36"/>
    </row>
    <row r="2284" spans="7:13" ht="15.75" customHeight="1" x14ac:dyDescent="0.2">
      <c r="G2284" s="11"/>
      <c r="J2284" s="48"/>
      <c r="K2284" s="48"/>
      <c r="L2284" s="48"/>
      <c r="M2284" s="36"/>
    </row>
    <row r="2285" spans="7:13" ht="15.75" customHeight="1" x14ac:dyDescent="0.2">
      <c r="G2285" s="11"/>
      <c r="J2285" s="48"/>
      <c r="K2285" s="48"/>
      <c r="L2285" s="48"/>
      <c r="M2285" s="36"/>
    </row>
    <row r="2286" spans="7:13" ht="15.75" customHeight="1" x14ac:dyDescent="0.2">
      <c r="G2286" s="11"/>
      <c r="J2286" s="48"/>
      <c r="K2286" s="48"/>
      <c r="L2286" s="48"/>
      <c r="M2286" s="36"/>
    </row>
    <row r="2287" spans="7:13" ht="15.75" customHeight="1" x14ac:dyDescent="0.2">
      <c r="G2287" s="11"/>
      <c r="J2287" s="48"/>
      <c r="K2287" s="48"/>
      <c r="L2287" s="48"/>
      <c r="M2287" s="36"/>
    </row>
    <row r="2288" spans="7:13" ht="15.75" customHeight="1" x14ac:dyDescent="0.2">
      <c r="G2288" s="11"/>
      <c r="J2288" s="48"/>
      <c r="K2288" s="48"/>
      <c r="L2288" s="48"/>
      <c r="M2288" s="36"/>
    </row>
    <row r="2289" spans="7:13" ht="15.75" customHeight="1" x14ac:dyDescent="0.2">
      <c r="G2289" s="11"/>
      <c r="J2289" s="48"/>
      <c r="K2289" s="48"/>
      <c r="L2289" s="48"/>
      <c r="M2289" s="36"/>
    </row>
    <row r="2290" spans="7:13" ht="15.75" customHeight="1" x14ac:dyDescent="0.2">
      <c r="G2290" s="11"/>
      <c r="J2290" s="48"/>
      <c r="K2290" s="48"/>
      <c r="L2290" s="48"/>
      <c r="M2290" s="36"/>
    </row>
    <row r="2291" spans="7:13" ht="15.75" customHeight="1" x14ac:dyDescent="0.2">
      <c r="G2291" s="11"/>
      <c r="J2291" s="48"/>
      <c r="K2291" s="48"/>
      <c r="L2291" s="48"/>
      <c r="M2291" s="36"/>
    </row>
    <row r="2292" spans="7:13" ht="15.75" customHeight="1" x14ac:dyDescent="0.2">
      <c r="G2292" s="11"/>
      <c r="J2292" s="48"/>
      <c r="K2292" s="48"/>
      <c r="L2292" s="48"/>
      <c r="M2292" s="36"/>
    </row>
    <row r="2293" spans="7:13" ht="15.75" customHeight="1" x14ac:dyDescent="0.2">
      <c r="G2293" s="11"/>
      <c r="J2293" s="48"/>
      <c r="K2293" s="48"/>
      <c r="L2293" s="48"/>
      <c r="M2293" s="36"/>
    </row>
    <row r="2294" spans="7:13" ht="15.75" customHeight="1" x14ac:dyDescent="0.2">
      <c r="G2294" s="11"/>
      <c r="J2294" s="48"/>
      <c r="K2294" s="48"/>
      <c r="L2294" s="48"/>
      <c r="M2294" s="36"/>
    </row>
    <row r="2295" spans="7:13" ht="15.75" customHeight="1" x14ac:dyDescent="0.2">
      <c r="G2295" s="11"/>
      <c r="J2295" s="48"/>
      <c r="K2295" s="48"/>
      <c r="L2295" s="48"/>
      <c r="M2295" s="36"/>
    </row>
    <row r="2296" spans="7:13" ht="15.75" customHeight="1" x14ac:dyDescent="0.2">
      <c r="G2296" s="11"/>
      <c r="J2296" s="48"/>
      <c r="K2296" s="48"/>
      <c r="L2296" s="48"/>
      <c r="M2296" s="36"/>
    </row>
    <row r="2297" spans="7:13" ht="15.75" customHeight="1" x14ac:dyDescent="0.2">
      <c r="G2297" s="11"/>
      <c r="J2297" s="48"/>
      <c r="K2297" s="48"/>
      <c r="L2297" s="48"/>
      <c r="M2297" s="36"/>
    </row>
    <row r="2298" spans="7:13" ht="15.75" customHeight="1" x14ac:dyDescent="0.2">
      <c r="G2298" s="11"/>
      <c r="J2298" s="48"/>
      <c r="K2298" s="48"/>
      <c r="L2298" s="48"/>
      <c r="M2298" s="36"/>
    </row>
    <row r="2299" spans="7:13" ht="15.75" customHeight="1" x14ac:dyDescent="0.2">
      <c r="G2299" s="11"/>
      <c r="J2299" s="48"/>
      <c r="K2299" s="48"/>
      <c r="L2299" s="48"/>
      <c r="M2299" s="36"/>
    </row>
    <row r="2300" spans="7:13" ht="15.75" customHeight="1" x14ac:dyDescent="0.2">
      <c r="G2300" s="11"/>
      <c r="J2300" s="48"/>
      <c r="K2300" s="48"/>
      <c r="L2300" s="48"/>
      <c r="M2300" s="36"/>
    </row>
    <row r="2301" spans="7:13" ht="15.75" customHeight="1" x14ac:dyDescent="0.2">
      <c r="G2301" s="11"/>
      <c r="J2301" s="48"/>
      <c r="K2301" s="48"/>
      <c r="L2301" s="48"/>
      <c r="M2301" s="36"/>
    </row>
    <row r="2302" spans="7:13" ht="15.75" customHeight="1" x14ac:dyDescent="0.2">
      <c r="G2302" s="11"/>
      <c r="J2302" s="48"/>
      <c r="K2302" s="48"/>
      <c r="L2302" s="48"/>
      <c r="M2302" s="36"/>
    </row>
    <row r="2303" spans="7:13" ht="15.75" customHeight="1" x14ac:dyDescent="0.2">
      <c r="G2303" s="11"/>
      <c r="J2303" s="48"/>
      <c r="K2303" s="48"/>
      <c r="L2303" s="48"/>
      <c r="M2303" s="36"/>
    </row>
    <row r="2304" spans="7:13" ht="15.75" customHeight="1" x14ac:dyDescent="0.2">
      <c r="G2304" s="11"/>
      <c r="J2304" s="48"/>
      <c r="K2304" s="48"/>
      <c r="L2304" s="48"/>
      <c r="M2304" s="36"/>
    </row>
    <row r="2305" spans="7:13" ht="15.75" customHeight="1" x14ac:dyDescent="0.2">
      <c r="G2305" s="11"/>
      <c r="J2305" s="48"/>
      <c r="K2305" s="48"/>
      <c r="L2305" s="48"/>
      <c r="M2305" s="36"/>
    </row>
    <row r="2306" spans="7:13" ht="15.75" customHeight="1" x14ac:dyDescent="0.2">
      <c r="G2306" s="11"/>
      <c r="J2306" s="48"/>
      <c r="K2306" s="48"/>
      <c r="L2306" s="48"/>
      <c r="M2306" s="36"/>
    </row>
    <row r="2307" spans="7:13" ht="15.75" customHeight="1" x14ac:dyDescent="0.2">
      <c r="G2307" s="11"/>
      <c r="J2307" s="48"/>
      <c r="K2307" s="48"/>
      <c r="L2307" s="48"/>
      <c r="M2307" s="36"/>
    </row>
    <row r="2308" spans="7:13" ht="15.75" customHeight="1" x14ac:dyDescent="0.2">
      <c r="G2308" s="11"/>
      <c r="J2308" s="48"/>
      <c r="K2308" s="48"/>
      <c r="L2308" s="48"/>
      <c r="M2308" s="36"/>
    </row>
    <row r="2309" spans="7:13" ht="15.75" customHeight="1" x14ac:dyDescent="0.2">
      <c r="G2309" s="11"/>
      <c r="J2309" s="48"/>
      <c r="K2309" s="48"/>
      <c r="L2309" s="48"/>
      <c r="M2309" s="36"/>
    </row>
    <row r="2310" spans="7:13" ht="15.75" customHeight="1" x14ac:dyDescent="0.2">
      <c r="G2310" s="11"/>
      <c r="J2310" s="48"/>
      <c r="K2310" s="48"/>
      <c r="L2310" s="48"/>
      <c r="M2310" s="36"/>
    </row>
    <row r="2311" spans="7:13" ht="15.75" customHeight="1" x14ac:dyDescent="0.2">
      <c r="G2311" s="11"/>
      <c r="J2311" s="48"/>
      <c r="K2311" s="48"/>
      <c r="L2311" s="48"/>
      <c r="M2311" s="36"/>
    </row>
    <row r="2312" spans="7:13" ht="15.75" customHeight="1" x14ac:dyDescent="0.2">
      <c r="G2312" s="11"/>
      <c r="J2312" s="48"/>
      <c r="K2312" s="48"/>
      <c r="L2312" s="48"/>
      <c r="M2312" s="36"/>
    </row>
    <row r="2313" spans="7:13" ht="15.75" customHeight="1" x14ac:dyDescent="0.2">
      <c r="G2313" s="11"/>
      <c r="J2313" s="48"/>
      <c r="K2313" s="48"/>
      <c r="L2313" s="48"/>
      <c r="M2313" s="36"/>
    </row>
    <row r="2314" spans="7:13" ht="15.75" customHeight="1" x14ac:dyDescent="0.2">
      <c r="G2314" s="11"/>
      <c r="J2314" s="48"/>
      <c r="K2314" s="48"/>
      <c r="L2314" s="48"/>
      <c r="M2314" s="36"/>
    </row>
    <row r="2315" spans="7:13" ht="15.75" customHeight="1" x14ac:dyDescent="0.2">
      <c r="G2315" s="11"/>
      <c r="J2315" s="48"/>
      <c r="K2315" s="48"/>
      <c r="L2315" s="48"/>
      <c r="M2315" s="36"/>
    </row>
    <row r="2316" spans="7:13" ht="15.75" customHeight="1" x14ac:dyDescent="0.2">
      <c r="G2316" s="11"/>
      <c r="J2316" s="48"/>
      <c r="K2316" s="48"/>
      <c r="L2316" s="48"/>
      <c r="M2316" s="36"/>
    </row>
    <row r="2317" spans="7:13" ht="15.75" customHeight="1" x14ac:dyDescent="0.2">
      <c r="G2317" s="11"/>
      <c r="J2317" s="48"/>
      <c r="K2317" s="48"/>
      <c r="L2317" s="48"/>
      <c r="M2317" s="36"/>
    </row>
    <row r="2318" spans="7:13" ht="15.75" customHeight="1" x14ac:dyDescent="0.2">
      <c r="G2318" s="11"/>
      <c r="J2318" s="48"/>
      <c r="K2318" s="48"/>
      <c r="L2318" s="48"/>
      <c r="M2318" s="36"/>
    </row>
    <row r="2319" spans="7:13" ht="15.75" customHeight="1" x14ac:dyDescent="0.2">
      <c r="G2319" s="11"/>
      <c r="J2319" s="48"/>
      <c r="K2319" s="48"/>
      <c r="L2319" s="48"/>
      <c r="M2319" s="36"/>
    </row>
    <row r="2320" spans="7:13" ht="15.75" customHeight="1" x14ac:dyDescent="0.2">
      <c r="G2320" s="11"/>
      <c r="J2320" s="48"/>
      <c r="K2320" s="48"/>
      <c r="L2320" s="48"/>
      <c r="M2320" s="36"/>
    </row>
    <row r="2321" spans="7:13" ht="15.75" customHeight="1" x14ac:dyDescent="0.2">
      <c r="G2321" s="11"/>
      <c r="J2321" s="48"/>
      <c r="K2321" s="48"/>
      <c r="L2321" s="48"/>
      <c r="M2321" s="36"/>
    </row>
    <row r="2322" spans="7:13" ht="15.75" customHeight="1" x14ac:dyDescent="0.2">
      <c r="G2322" s="11"/>
      <c r="J2322" s="48"/>
      <c r="K2322" s="48"/>
      <c r="L2322" s="48"/>
      <c r="M2322" s="36"/>
    </row>
    <row r="2323" spans="7:13" ht="15.75" customHeight="1" x14ac:dyDescent="0.2">
      <c r="G2323" s="11"/>
      <c r="J2323" s="48"/>
      <c r="K2323" s="48"/>
      <c r="L2323" s="48"/>
      <c r="M2323" s="36"/>
    </row>
    <row r="2324" spans="7:13" ht="15.75" customHeight="1" x14ac:dyDescent="0.2">
      <c r="G2324" s="11"/>
      <c r="J2324" s="48"/>
      <c r="K2324" s="48"/>
      <c r="L2324" s="48"/>
      <c r="M2324" s="36"/>
    </row>
    <row r="2325" spans="7:13" ht="15.75" customHeight="1" x14ac:dyDescent="0.2">
      <c r="G2325" s="11"/>
      <c r="J2325" s="48"/>
      <c r="K2325" s="48"/>
      <c r="L2325" s="48"/>
      <c r="M2325" s="36"/>
    </row>
    <row r="2326" spans="7:13" ht="15.75" customHeight="1" x14ac:dyDescent="0.2">
      <c r="G2326" s="11"/>
      <c r="J2326" s="48"/>
      <c r="K2326" s="48"/>
      <c r="L2326" s="48"/>
      <c r="M2326" s="36"/>
    </row>
    <row r="2327" spans="7:13" ht="15.75" customHeight="1" x14ac:dyDescent="0.2">
      <c r="G2327" s="11"/>
      <c r="J2327" s="48"/>
      <c r="K2327" s="48"/>
      <c r="L2327" s="48"/>
      <c r="M2327" s="36"/>
    </row>
    <row r="2328" spans="7:13" ht="15.75" customHeight="1" x14ac:dyDescent="0.2">
      <c r="G2328" s="11"/>
      <c r="J2328" s="48"/>
      <c r="K2328" s="48"/>
      <c r="L2328" s="48"/>
      <c r="M2328" s="36"/>
    </row>
    <row r="2329" spans="7:13" ht="15.75" customHeight="1" x14ac:dyDescent="0.2">
      <c r="G2329" s="11"/>
      <c r="J2329" s="48"/>
      <c r="K2329" s="48"/>
      <c r="L2329" s="48"/>
      <c r="M2329" s="36"/>
    </row>
    <row r="2330" spans="7:13" ht="15.75" customHeight="1" x14ac:dyDescent="0.2">
      <c r="G2330" s="11"/>
      <c r="J2330" s="48"/>
      <c r="K2330" s="48"/>
      <c r="L2330" s="48"/>
      <c r="M2330" s="36"/>
    </row>
    <row r="2331" spans="7:13" ht="15.75" customHeight="1" x14ac:dyDescent="0.2">
      <c r="G2331" s="11"/>
      <c r="J2331" s="48"/>
      <c r="K2331" s="48"/>
      <c r="L2331" s="48"/>
      <c r="M2331" s="36"/>
    </row>
    <row r="2332" spans="7:13" ht="15.75" customHeight="1" x14ac:dyDescent="0.2">
      <c r="G2332" s="11"/>
      <c r="J2332" s="48"/>
      <c r="K2332" s="48"/>
      <c r="L2332" s="48"/>
      <c r="M2332" s="36"/>
    </row>
    <row r="2333" spans="7:13" ht="15.75" customHeight="1" x14ac:dyDescent="0.2">
      <c r="G2333" s="11"/>
      <c r="J2333" s="48"/>
      <c r="K2333" s="48"/>
      <c r="L2333" s="48"/>
      <c r="M2333" s="36"/>
    </row>
    <row r="2334" spans="7:13" ht="15.75" customHeight="1" x14ac:dyDescent="0.2">
      <c r="G2334" s="11"/>
      <c r="J2334" s="48"/>
      <c r="K2334" s="48"/>
      <c r="L2334" s="48"/>
      <c r="M2334" s="36"/>
    </row>
    <row r="2335" spans="7:13" ht="15.75" customHeight="1" x14ac:dyDescent="0.2">
      <c r="G2335" s="11"/>
      <c r="J2335" s="48"/>
      <c r="K2335" s="48"/>
      <c r="L2335" s="48"/>
      <c r="M2335" s="36"/>
    </row>
    <row r="2336" spans="7:13" ht="15.75" customHeight="1" x14ac:dyDescent="0.2">
      <c r="G2336" s="11"/>
      <c r="J2336" s="48"/>
      <c r="K2336" s="48"/>
      <c r="L2336" s="48"/>
      <c r="M2336" s="36"/>
    </row>
    <row r="2337" spans="7:13" ht="15.75" customHeight="1" x14ac:dyDescent="0.2">
      <c r="G2337" s="11"/>
      <c r="J2337" s="48"/>
      <c r="K2337" s="48"/>
      <c r="L2337" s="48"/>
      <c r="M2337" s="36"/>
    </row>
    <row r="2338" spans="7:13" ht="15.75" customHeight="1" x14ac:dyDescent="0.2">
      <c r="G2338" s="11"/>
      <c r="J2338" s="48"/>
      <c r="K2338" s="48"/>
      <c r="L2338" s="48"/>
      <c r="M2338" s="36"/>
    </row>
    <row r="2339" spans="7:13" ht="15.75" customHeight="1" x14ac:dyDescent="0.2">
      <c r="G2339" s="11"/>
      <c r="J2339" s="48"/>
      <c r="K2339" s="48"/>
      <c r="L2339" s="48"/>
      <c r="M2339" s="36"/>
    </row>
    <row r="2340" spans="7:13" ht="15.75" customHeight="1" x14ac:dyDescent="0.2">
      <c r="G2340" s="11"/>
      <c r="J2340" s="48"/>
      <c r="K2340" s="48"/>
      <c r="L2340" s="48"/>
      <c r="M2340" s="36"/>
    </row>
    <row r="2341" spans="7:13" ht="15.75" customHeight="1" x14ac:dyDescent="0.2">
      <c r="G2341" s="11"/>
      <c r="J2341" s="48"/>
      <c r="K2341" s="48"/>
      <c r="L2341" s="48"/>
      <c r="M2341" s="36"/>
    </row>
    <row r="2342" spans="7:13" ht="15.75" customHeight="1" x14ac:dyDescent="0.2">
      <c r="G2342" s="11"/>
      <c r="J2342" s="48"/>
      <c r="K2342" s="48"/>
      <c r="L2342" s="48"/>
      <c r="M2342" s="36"/>
    </row>
    <row r="2343" spans="7:13" ht="15.75" customHeight="1" x14ac:dyDescent="0.2">
      <c r="G2343" s="11"/>
      <c r="J2343" s="48"/>
      <c r="K2343" s="48"/>
      <c r="L2343" s="48"/>
      <c r="M2343" s="36"/>
    </row>
    <row r="2344" spans="7:13" ht="15.75" customHeight="1" x14ac:dyDescent="0.2">
      <c r="G2344" s="11"/>
      <c r="J2344" s="48"/>
      <c r="K2344" s="48"/>
      <c r="L2344" s="48"/>
      <c r="M2344" s="36"/>
    </row>
    <row r="2345" spans="7:13" ht="15.75" customHeight="1" x14ac:dyDescent="0.2">
      <c r="G2345" s="11"/>
      <c r="J2345" s="48"/>
      <c r="K2345" s="48"/>
      <c r="L2345" s="48"/>
      <c r="M2345" s="36"/>
    </row>
    <row r="2346" spans="7:13" ht="15.75" customHeight="1" x14ac:dyDescent="0.2">
      <c r="G2346" s="11"/>
      <c r="J2346" s="48"/>
      <c r="K2346" s="48"/>
      <c r="L2346" s="48"/>
      <c r="M2346" s="36"/>
    </row>
    <row r="2347" spans="7:13" ht="15.75" customHeight="1" x14ac:dyDescent="0.2">
      <c r="G2347" s="11"/>
      <c r="J2347" s="48"/>
      <c r="K2347" s="48"/>
      <c r="L2347" s="48"/>
      <c r="M2347" s="36"/>
    </row>
    <row r="2348" spans="7:13" ht="15.75" customHeight="1" x14ac:dyDescent="0.2">
      <c r="G2348" s="11"/>
      <c r="J2348" s="48"/>
      <c r="K2348" s="48"/>
      <c r="L2348" s="48"/>
      <c r="M2348" s="36"/>
    </row>
    <row r="2349" spans="7:13" ht="15.75" customHeight="1" x14ac:dyDescent="0.2">
      <c r="G2349" s="11"/>
      <c r="J2349" s="48"/>
      <c r="K2349" s="48"/>
      <c r="L2349" s="48"/>
      <c r="M2349" s="36"/>
    </row>
    <row r="2350" spans="7:13" ht="15.75" customHeight="1" x14ac:dyDescent="0.2">
      <c r="G2350" s="11"/>
      <c r="J2350" s="48"/>
      <c r="K2350" s="48"/>
      <c r="L2350" s="48"/>
      <c r="M2350" s="36"/>
    </row>
    <row r="2351" spans="7:13" ht="15.75" customHeight="1" x14ac:dyDescent="0.2">
      <c r="G2351" s="11"/>
      <c r="J2351" s="48"/>
      <c r="K2351" s="48"/>
      <c r="L2351" s="48"/>
      <c r="M2351" s="36"/>
    </row>
    <row r="2352" spans="7:13" ht="15.75" customHeight="1" x14ac:dyDescent="0.2">
      <c r="G2352" s="11"/>
      <c r="J2352" s="48"/>
      <c r="K2352" s="48"/>
      <c r="L2352" s="48"/>
      <c r="M2352" s="36"/>
    </row>
    <row r="2353" spans="7:13" ht="15.75" customHeight="1" x14ac:dyDescent="0.2">
      <c r="G2353" s="11"/>
      <c r="J2353" s="48"/>
      <c r="K2353" s="48"/>
      <c r="L2353" s="48"/>
      <c r="M2353" s="36"/>
    </row>
    <row r="2354" spans="7:13" ht="15.75" customHeight="1" x14ac:dyDescent="0.2">
      <c r="G2354" s="11"/>
      <c r="J2354" s="48"/>
      <c r="K2354" s="48"/>
      <c r="L2354" s="48"/>
      <c r="M2354" s="36"/>
    </row>
    <row r="2355" spans="7:13" ht="15.75" customHeight="1" x14ac:dyDescent="0.2">
      <c r="G2355" s="11"/>
      <c r="J2355" s="48"/>
      <c r="K2355" s="48"/>
      <c r="L2355" s="48"/>
      <c r="M2355" s="36"/>
    </row>
    <row r="2356" spans="7:13" ht="15.75" customHeight="1" x14ac:dyDescent="0.2">
      <c r="G2356" s="11"/>
      <c r="J2356" s="48"/>
      <c r="K2356" s="48"/>
      <c r="L2356" s="48"/>
      <c r="M2356" s="36"/>
    </row>
    <row r="2357" spans="7:13" ht="15.75" customHeight="1" x14ac:dyDescent="0.2">
      <c r="G2357" s="11"/>
      <c r="J2357" s="48"/>
      <c r="K2357" s="48"/>
      <c r="L2357" s="48"/>
      <c r="M2357" s="36"/>
    </row>
    <row r="2358" spans="7:13" ht="15.75" customHeight="1" x14ac:dyDescent="0.2">
      <c r="G2358" s="11"/>
      <c r="J2358" s="48"/>
      <c r="K2358" s="48"/>
      <c r="L2358" s="48"/>
      <c r="M2358" s="36"/>
    </row>
    <row r="2359" spans="7:13" ht="15.75" customHeight="1" x14ac:dyDescent="0.2">
      <c r="G2359" s="11"/>
      <c r="J2359" s="48"/>
      <c r="K2359" s="48"/>
      <c r="L2359" s="48"/>
      <c r="M2359" s="36"/>
    </row>
    <row r="2360" spans="7:13" ht="15.75" customHeight="1" x14ac:dyDescent="0.2">
      <c r="G2360" s="11"/>
      <c r="J2360" s="48"/>
      <c r="K2360" s="48"/>
      <c r="L2360" s="48"/>
      <c r="M2360" s="36"/>
    </row>
    <row r="2361" spans="7:13" ht="15.75" customHeight="1" x14ac:dyDescent="0.2">
      <c r="G2361" s="11"/>
      <c r="J2361" s="48"/>
      <c r="K2361" s="48"/>
      <c r="L2361" s="48"/>
      <c r="M2361" s="36"/>
    </row>
    <row r="2362" spans="7:13" ht="15.75" customHeight="1" x14ac:dyDescent="0.2">
      <c r="G2362" s="11"/>
      <c r="J2362" s="48"/>
      <c r="K2362" s="48"/>
      <c r="L2362" s="48"/>
      <c r="M2362" s="36"/>
    </row>
    <row r="2363" spans="7:13" ht="15.75" customHeight="1" x14ac:dyDescent="0.2">
      <c r="G2363" s="11"/>
      <c r="J2363" s="48"/>
      <c r="K2363" s="48"/>
      <c r="L2363" s="48"/>
      <c r="M2363" s="36"/>
    </row>
    <row r="2364" spans="7:13" ht="15.75" customHeight="1" x14ac:dyDescent="0.2">
      <c r="G2364" s="11"/>
      <c r="J2364" s="48"/>
      <c r="K2364" s="48"/>
      <c r="L2364" s="48"/>
      <c r="M2364" s="36"/>
    </row>
    <row r="2365" spans="7:13" ht="15.75" customHeight="1" x14ac:dyDescent="0.2">
      <c r="G2365" s="11"/>
      <c r="J2365" s="48"/>
      <c r="K2365" s="48"/>
      <c r="L2365" s="48"/>
      <c r="M2365" s="36"/>
    </row>
    <row r="2366" spans="7:13" ht="15.75" customHeight="1" x14ac:dyDescent="0.2">
      <c r="G2366" s="11"/>
      <c r="J2366" s="48"/>
      <c r="K2366" s="48"/>
      <c r="L2366" s="48"/>
      <c r="M2366" s="36"/>
    </row>
    <row r="2367" spans="7:13" ht="15.75" customHeight="1" x14ac:dyDescent="0.2">
      <c r="G2367" s="11"/>
      <c r="J2367" s="48"/>
      <c r="K2367" s="48"/>
      <c r="L2367" s="48"/>
      <c r="M2367" s="36"/>
    </row>
    <row r="2368" spans="7:13" ht="15.75" customHeight="1" x14ac:dyDescent="0.2">
      <c r="G2368" s="11"/>
      <c r="J2368" s="48"/>
      <c r="K2368" s="48"/>
      <c r="L2368" s="48"/>
      <c r="M2368" s="36"/>
    </row>
    <row r="2369" spans="7:13" ht="15.75" customHeight="1" x14ac:dyDescent="0.2">
      <c r="G2369" s="11"/>
      <c r="J2369" s="48"/>
      <c r="K2369" s="48"/>
      <c r="L2369" s="48"/>
      <c r="M2369" s="36"/>
    </row>
    <row r="2370" spans="7:13" ht="15.75" customHeight="1" x14ac:dyDescent="0.2">
      <c r="G2370" s="11"/>
      <c r="J2370" s="48"/>
      <c r="K2370" s="48"/>
      <c r="L2370" s="48"/>
      <c r="M2370" s="36"/>
    </row>
    <row r="2371" spans="7:13" ht="15.75" customHeight="1" x14ac:dyDescent="0.2">
      <c r="G2371" s="11"/>
      <c r="J2371" s="48"/>
      <c r="K2371" s="48"/>
      <c r="L2371" s="48"/>
      <c r="M2371" s="36"/>
    </row>
    <row r="2372" spans="7:13" ht="15.75" customHeight="1" x14ac:dyDescent="0.2">
      <c r="G2372" s="11"/>
      <c r="J2372" s="48"/>
      <c r="K2372" s="48"/>
      <c r="L2372" s="48"/>
      <c r="M2372" s="36"/>
    </row>
    <row r="2373" spans="7:13" ht="15.75" customHeight="1" x14ac:dyDescent="0.2">
      <c r="G2373" s="11"/>
      <c r="J2373" s="48"/>
      <c r="K2373" s="48"/>
      <c r="L2373" s="48"/>
      <c r="M2373" s="36"/>
    </row>
    <row r="2374" spans="7:13" ht="15.75" customHeight="1" x14ac:dyDescent="0.2">
      <c r="G2374" s="11"/>
      <c r="J2374" s="48"/>
      <c r="K2374" s="48"/>
      <c r="L2374" s="48"/>
      <c r="M2374" s="36"/>
    </row>
    <row r="2375" spans="7:13" ht="15.75" customHeight="1" x14ac:dyDescent="0.2">
      <c r="G2375" s="11"/>
      <c r="J2375" s="48"/>
      <c r="K2375" s="48"/>
      <c r="L2375" s="48"/>
      <c r="M2375" s="36"/>
    </row>
    <row r="2376" spans="7:13" ht="15.75" customHeight="1" x14ac:dyDescent="0.2">
      <c r="G2376" s="11"/>
      <c r="J2376" s="48"/>
      <c r="K2376" s="48"/>
      <c r="L2376" s="48"/>
      <c r="M2376" s="36"/>
    </row>
    <row r="2377" spans="7:13" ht="15.75" customHeight="1" x14ac:dyDescent="0.2">
      <c r="G2377" s="11"/>
      <c r="J2377" s="48"/>
      <c r="K2377" s="48"/>
      <c r="L2377" s="48"/>
      <c r="M2377" s="36"/>
    </row>
    <row r="2378" spans="7:13" ht="15.75" customHeight="1" x14ac:dyDescent="0.2">
      <c r="G2378" s="11"/>
      <c r="J2378" s="48"/>
      <c r="K2378" s="48"/>
      <c r="L2378" s="48"/>
      <c r="M2378" s="36"/>
    </row>
    <row r="2379" spans="7:13" ht="15.75" customHeight="1" x14ac:dyDescent="0.2">
      <c r="G2379" s="11"/>
      <c r="J2379" s="48"/>
      <c r="K2379" s="48"/>
      <c r="L2379" s="48"/>
      <c r="M2379" s="36"/>
    </row>
    <row r="2380" spans="7:13" ht="15.75" customHeight="1" x14ac:dyDescent="0.2">
      <c r="G2380" s="11"/>
      <c r="J2380" s="48"/>
      <c r="K2380" s="48"/>
      <c r="L2380" s="48"/>
      <c r="M2380" s="36"/>
    </row>
    <row r="2381" spans="7:13" ht="15.75" customHeight="1" x14ac:dyDescent="0.2">
      <c r="G2381" s="11"/>
      <c r="J2381" s="48"/>
      <c r="K2381" s="48"/>
      <c r="L2381" s="48"/>
      <c r="M2381" s="36"/>
    </row>
    <row r="2382" spans="7:13" ht="15.75" customHeight="1" x14ac:dyDescent="0.2">
      <c r="G2382" s="11"/>
      <c r="J2382" s="48"/>
      <c r="K2382" s="48"/>
      <c r="L2382" s="48"/>
      <c r="M2382" s="36"/>
    </row>
    <row r="2383" spans="7:13" ht="15.75" customHeight="1" x14ac:dyDescent="0.2">
      <c r="G2383" s="11"/>
      <c r="J2383" s="48"/>
      <c r="K2383" s="48"/>
      <c r="L2383" s="48"/>
      <c r="M2383" s="36"/>
    </row>
    <row r="2384" spans="7:13" ht="15.75" customHeight="1" x14ac:dyDescent="0.2">
      <c r="G2384" s="11"/>
      <c r="J2384" s="48"/>
      <c r="K2384" s="48"/>
      <c r="L2384" s="48"/>
      <c r="M2384" s="36"/>
    </row>
    <row r="2385" spans="7:13" ht="15.75" customHeight="1" x14ac:dyDescent="0.2">
      <c r="G2385" s="11"/>
      <c r="J2385" s="48"/>
      <c r="K2385" s="48"/>
      <c r="L2385" s="48"/>
      <c r="M2385" s="36"/>
    </row>
    <row r="2386" spans="7:13" ht="15.75" customHeight="1" x14ac:dyDescent="0.2">
      <c r="G2386" s="11"/>
      <c r="J2386" s="48"/>
      <c r="K2386" s="48"/>
      <c r="L2386" s="48"/>
      <c r="M2386" s="36"/>
    </row>
    <row r="2387" spans="7:13" ht="15.75" customHeight="1" x14ac:dyDescent="0.2">
      <c r="G2387" s="11"/>
      <c r="J2387" s="48"/>
      <c r="K2387" s="48"/>
      <c r="L2387" s="48"/>
      <c r="M2387" s="36"/>
    </row>
    <row r="2388" spans="7:13" ht="15.75" customHeight="1" x14ac:dyDescent="0.2">
      <c r="G2388" s="11"/>
      <c r="J2388" s="48"/>
      <c r="K2388" s="48"/>
      <c r="L2388" s="48"/>
      <c r="M2388" s="36"/>
    </row>
    <row r="2389" spans="7:13" ht="15.75" customHeight="1" x14ac:dyDescent="0.2">
      <c r="G2389" s="11"/>
      <c r="J2389" s="48"/>
      <c r="K2389" s="48"/>
      <c r="L2389" s="48"/>
      <c r="M2389" s="36"/>
    </row>
    <row r="2390" spans="7:13" ht="15.75" customHeight="1" x14ac:dyDescent="0.2">
      <c r="G2390" s="11"/>
      <c r="J2390" s="48"/>
      <c r="K2390" s="48"/>
      <c r="L2390" s="48"/>
      <c r="M2390" s="36"/>
    </row>
    <row r="2391" spans="7:13" ht="15.75" customHeight="1" x14ac:dyDescent="0.2">
      <c r="G2391" s="11"/>
      <c r="J2391" s="48"/>
      <c r="K2391" s="48"/>
      <c r="L2391" s="48"/>
      <c r="M2391" s="36"/>
    </row>
    <row r="2392" spans="7:13" ht="15.75" customHeight="1" x14ac:dyDescent="0.2">
      <c r="G2392" s="11"/>
      <c r="J2392" s="48"/>
      <c r="K2392" s="48"/>
      <c r="L2392" s="48"/>
      <c r="M2392" s="36"/>
    </row>
    <row r="2393" spans="7:13" ht="15.75" customHeight="1" x14ac:dyDescent="0.2">
      <c r="G2393" s="11"/>
      <c r="J2393" s="48"/>
      <c r="K2393" s="48"/>
      <c r="L2393" s="48"/>
      <c r="M2393" s="36"/>
    </row>
    <row r="2394" spans="7:13" ht="15.75" customHeight="1" x14ac:dyDescent="0.2">
      <c r="G2394" s="11"/>
      <c r="J2394" s="48"/>
      <c r="K2394" s="48"/>
      <c r="L2394" s="48"/>
      <c r="M2394" s="36"/>
    </row>
    <row r="2395" spans="7:13" ht="15.75" customHeight="1" x14ac:dyDescent="0.2">
      <c r="G2395" s="11"/>
      <c r="J2395" s="48"/>
      <c r="K2395" s="48"/>
      <c r="L2395" s="48"/>
      <c r="M2395" s="36"/>
    </row>
    <row r="2396" spans="7:13" ht="15.75" customHeight="1" x14ac:dyDescent="0.2">
      <c r="G2396" s="11"/>
      <c r="J2396" s="48"/>
      <c r="K2396" s="48"/>
      <c r="L2396" s="48"/>
      <c r="M2396" s="36"/>
    </row>
    <row r="2397" spans="7:13" ht="15.75" customHeight="1" x14ac:dyDescent="0.2">
      <c r="G2397" s="11"/>
      <c r="J2397" s="48"/>
      <c r="K2397" s="48"/>
      <c r="L2397" s="48"/>
      <c r="M2397" s="36"/>
    </row>
    <row r="2398" spans="7:13" ht="15.75" customHeight="1" x14ac:dyDescent="0.2">
      <c r="G2398" s="11"/>
      <c r="J2398" s="48"/>
      <c r="K2398" s="48"/>
      <c r="L2398" s="48"/>
      <c r="M2398" s="36"/>
    </row>
    <row r="2399" spans="7:13" ht="15.75" customHeight="1" x14ac:dyDescent="0.2">
      <c r="G2399" s="11"/>
      <c r="J2399" s="48"/>
      <c r="K2399" s="48"/>
      <c r="L2399" s="48"/>
      <c r="M2399" s="36"/>
    </row>
    <row r="2400" spans="7:13" ht="15.75" customHeight="1" x14ac:dyDescent="0.2">
      <c r="G2400" s="11"/>
      <c r="J2400" s="48"/>
      <c r="K2400" s="48"/>
      <c r="L2400" s="48"/>
      <c r="M2400" s="36"/>
    </row>
    <row r="2401" spans="7:13" ht="15.75" customHeight="1" x14ac:dyDescent="0.2">
      <c r="G2401" s="11"/>
      <c r="J2401" s="48"/>
      <c r="K2401" s="48"/>
      <c r="L2401" s="48"/>
      <c r="M2401" s="36"/>
    </row>
    <row r="2402" spans="7:13" ht="15.75" customHeight="1" x14ac:dyDescent="0.2">
      <c r="G2402" s="11"/>
      <c r="J2402" s="48"/>
      <c r="K2402" s="48"/>
      <c r="L2402" s="48"/>
      <c r="M2402" s="36"/>
    </row>
    <row r="2403" spans="7:13" ht="15.75" customHeight="1" x14ac:dyDescent="0.2">
      <c r="G2403" s="11"/>
      <c r="J2403" s="48"/>
      <c r="K2403" s="48"/>
      <c r="L2403" s="48"/>
      <c r="M2403" s="36"/>
    </row>
    <row r="2404" spans="7:13" ht="15.75" customHeight="1" x14ac:dyDescent="0.2">
      <c r="G2404" s="11"/>
      <c r="J2404" s="48"/>
      <c r="K2404" s="48"/>
      <c r="L2404" s="48"/>
      <c r="M2404" s="36"/>
    </row>
    <row r="2405" spans="7:13" ht="15.75" customHeight="1" x14ac:dyDescent="0.2">
      <c r="G2405" s="11"/>
      <c r="J2405" s="48"/>
      <c r="K2405" s="48"/>
      <c r="L2405" s="48"/>
      <c r="M2405" s="36"/>
    </row>
    <row r="2406" spans="7:13" ht="15.75" customHeight="1" x14ac:dyDescent="0.2">
      <c r="G2406" s="11"/>
      <c r="J2406" s="48"/>
      <c r="K2406" s="48"/>
      <c r="L2406" s="48"/>
      <c r="M2406" s="36"/>
    </row>
    <row r="2407" spans="7:13" ht="15.75" customHeight="1" x14ac:dyDescent="0.2">
      <c r="G2407" s="11"/>
      <c r="J2407" s="48"/>
      <c r="K2407" s="48"/>
      <c r="L2407" s="48"/>
      <c r="M2407" s="36"/>
    </row>
    <row r="2408" spans="7:13" ht="15.75" customHeight="1" x14ac:dyDescent="0.2">
      <c r="G2408" s="11"/>
      <c r="J2408" s="48"/>
      <c r="K2408" s="48"/>
      <c r="L2408" s="48"/>
      <c r="M2408" s="36"/>
    </row>
    <row r="2409" spans="7:13" ht="15.75" customHeight="1" x14ac:dyDescent="0.2">
      <c r="G2409" s="11"/>
      <c r="J2409" s="48"/>
      <c r="K2409" s="48"/>
      <c r="L2409" s="48"/>
      <c r="M2409" s="36"/>
    </row>
    <row r="2410" spans="7:13" ht="15.75" customHeight="1" x14ac:dyDescent="0.2">
      <c r="G2410" s="11"/>
      <c r="J2410" s="48"/>
      <c r="K2410" s="48"/>
      <c r="L2410" s="48"/>
      <c r="M2410" s="36"/>
    </row>
    <row r="2411" spans="7:13" ht="15.75" customHeight="1" x14ac:dyDescent="0.2">
      <c r="G2411" s="11"/>
      <c r="J2411" s="48"/>
      <c r="K2411" s="48"/>
      <c r="L2411" s="48"/>
      <c r="M2411" s="36"/>
    </row>
    <row r="2412" spans="7:13" ht="15.75" customHeight="1" x14ac:dyDescent="0.2">
      <c r="G2412" s="11"/>
      <c r="J2412" s="48"/>
      <c r="K2412" s="48"/>
      <c r="L2412" s="48"/>
      <c r="M2412" s="36"/>
    </row>
    <row r="2413" spans="7:13" ht="15.75" customHeight="1" x14ac:dyDescent="0.2">
      <c r="G2413" s="11"/>
      <c r="J2413" s="48"/>
      <c r="K2413" s="48"/>
      <c r="L2413" s="48"/>
      <c r="M2413" s="36"/>
    </row>
    <row r="2414" spans="7:13" ht="15.75" customHeight="1" x14ac:dyDescent="0.2">
      <c r="G2414" s="11"/>
      <c r="J2414" s="48"/>
      <c r="K2414" s="48"/>
      <c r="L2414" s="48"/>
      <c r="M2414" s="36"/>
    </row>
    <row r="2415" spans="7:13" ht="15.75" customHeight="1" x14ac:dyDescent="0.2">
      <c r="G2415" s="11"/>
      <c r="J2415" s="48"/>
      <c r="K2415" s="48"/>
      <c r="L2415" s="48"/>
      <c r="M2415" s="36"/>
    </row>
    <row r="2416" spans="7:13" ht="15.75" customHeight="1" x14ac:dyDescent="0.2">
      <c r="G2416" s="11"/>
      <c r="J2416" s="48"/>
      <c r="K2416" s="48"/>
      <c r="L2416" s="48"/>
      <c r="M2416" s="36"/>
    </row>
    <row r="2417" spans="7:13" ht="15.75" customHeight="1" x14ac:dyDescent="0.2">
      <c r="G2417" s="11"/>
      <c r="J2417" s="48"/>
      <c r="K2417" s="48"/>
      <c r="L2417" s="48"/>
      <c r="M2417" s="36"/>
    </row>
    <row r="2418" spans="7:13" ht="15.75" customHeight="1" x14ac:dyDescent="0.2">
      <c r="G2418" s="11"/>
      <c r="J2418" s="48"/>
      <c r="K2418" s="48"/>
      <c r="L2418" s="48"/>
      <c r="M2418" s="36"/>
    </row>
    <row r="2419" spans="7:13" ht="15.75" customHeight="1" x14ac:dyDescent="0.2">
      <c r="G2419" s="11"/>
      <c r="J2419" s="48"/>
      <c r="K2419" s="48"/>
      <c r="L2419" s="48"/>
      <c r="M2419" s="36"/>
    </row>
    <row r="2420" spans="7:13" ht="15.75" customHeight="1" x14ac:dyDescent="0.2">
      <c r="G2420" s="11"/>
      <c r="J2420" s="48"/>
      <c r="K2420" s="48"/>
      <c r="L2420" s="48"/>
      <c r="M2420" s="36"/>
    </row>
    <row r="2421" spans="7:13" ht="15.75" customHeight="1" x14ac:dyDescent="0.2">
      <c r="G2421" s="11"/>
      <c r="J2421" s="48"/>
      <c r="K2421" s="48"/>
      <c r="L2421" s="48"/>
      <c r="M2421" s="36"/>
    </row>
    <row r="2422" spans="7:13" ht="15.75" customHeight="1" x14ac:dyDescent="0.2">
      <c r="G2422" s="11"/>
      <c r="J2422" s="48"/>
      <c r="K2422" s="48"/>
      <c r="L2422" s="48"/>
      <c r="M2422" s="36"/>
    </row>
    <row r="2423" spans="7:13" ht="15.75" customHeight="1" x14ac:dyDescent="0.2">
      <c r="G2423" s="11"/>
      <c r="J2423" s="48"/>
      <c r="K2423" s="48"/>
      <c r="L2423" s="48"/>
      <c r="M2423" s="36"/>
    </row>
    <row r="2424" spans="7:13" ht="15.75" customHeight="1" x14ac:dyDescent="0.2">
      <c r="G2424" s="11"/>
      <c r="J2424" s="48"/>
      <c r="K2424" s="48"/>
      <c r="L2424" s="48"/>
      <c r="M2424" s="36"/>
    </row>
    <row r="2425" spans="7:13" ht="15.75" customHeight="1" x14ac:dyDescent="0.2">
      <c r="G2425" s="11"/>
      <c r="J2425" s="48"/>
      <c r="K2425" s="48"/>
      <c r="L2425" s="48"/>
      <c r="M2425" s="36"/>
    </row>
    <row r="2426" spans="7:13" ht="15.75" customHeight="1" x14ac:dyDescent="0.2">
      <c r="G2426" s="11"/>
      <c r="J2426" s="48"/>
      <c r="K2426" s="48"/>
      <c r="L2426" s="48"/>
      <c r="M2426" s="36"/>
    </row>
    <row r="2427" spans="7:13" ht="15.75" customHeight="1" x14ac:dyDescent="0.2">
      <c r="G2427" s="11"/>
      <c r="J2427" s="48"/>
      <c r="K2427" s="48"/>
      <c r="L2427" s="48"/>
      <c r="M2427" s="36"/>
    </row>
    <row r="2428" spans="7:13" ht="15.75" customHeight="1" x14ac:dyDescent="0.2">
      <c r="G2428" s="11"/>
      <c r="J2428" s="48"/>
      <c r="K2428" s="48"/>
      <c r="L2428" s="48"/>
      <c r="M2428" s="36"/>
    </row>
    <row r="2429" spans="7:13" ht="15.75" customHeight="1" x14ac:dyDescent="0.2">
      <c r="G2429" s="11"/>
      <c r="J2429" s="48"/>
      <c r="K2429" s="48"/>
      <c r="L2429" s="48"/>
      <c r="M2429" s="36"/>
    </row>
    <row r="2430" spans="7:13" ht="15.75" customHeight="1" x14ac:dyDescent="0.2">
      <c r="G2430" s="11"/>
      <c r="J2430" s="48"/>
      <c r="K2430" s="48"/>
      <c r="L2430" s="48"/>
      <c r="M2430" s="36"/>
    </row>
    <row r="2431" spans="7:13" ht="15.75" customHeight="1" x14ac:dyDescent="0.2">
      <c r="G2431" s="11"/>
      <c r="J2431" s="48"/>
      <c r="K2431" s="48"/>
      <c r="L2431" s="48"/>
      <c r="M2431" s="36"/>
    </row>
    <row r="2432" spans="7:13" ht="15.75" customHeight="1" x14ac:dyDescent="0.2">
      <c r="G2432" s="11"/>
      <c r="J2432" s="48"/>
      <c r="K2432" s="48"/>
      <c r="L2432" s="48"/>
      <c r="M2432" s="36"/>
    </row>
    <row r="2433" spans="7:13" ht="15.75" customHeight="1" x14ac:dyDescent="0.2">
      <c r="G2433" s="11"/>
      <c r="J2433" s="48"/>
      <c r="K2433" s="48"/>
      <c r="L2433" s="48"/>
      <c r="M2433" s="36"/>
    </row>
    <row r="2434" spans="7:13" ht="15.75" customHeight="1" x14ac:dyDescent="0.2">
      <c r="G2434" s="11"/>
      <c r="J2434" s="48"/>
      <c r="K2434" s="48"/>
      <c r="L2434" s="48"/>
      <c r="M2434" s="36"/>
    </row>
    <row r="2435" spans="7:13" ht="15.75" customHeight="1" x14ac:dyDescent="0.2">
      <c r="G2435" s="11"/>
      <c r="J2435" s="48"/>
      <c r="K2435" s="48"/>
      <c r="L2435" s="48"/>
      <c r="M2435" s="36"/>
    </row>
    <row r="2436" spans="7:13" ht="15.75" customHeight="1" x14ac:dyDescent="0.2">
      <c r="G2436" s="11"/>
      <c r="J2436" s="48"/>
      <c r="K2436" s="48"/>
      <c r="L2436" s="48"/>
      <c r="M2436" s="36"/>
    </row>
    <row r="2437" spans="7:13" ht="15.75" customHeight="1" x14ac:dyDescent="0.2">
      <c r="G2437" s="11"/>
      <c r="J2437" s="48"/>
      <c r="K2437" s="48"/>
      <c r="L2437" s="48"/>
      <c r="M2437" s="36"/>
    </row>
    <row r="2438" spans="7:13" ht="15.75" customHeight="1" x14ac:dyDescent="0.2">
      <c r="G2438" s="11"/>
      <c r="J2438" s="48"/>
      <c r="K2438" s="48"/>
      <c r="L2438" s="48"/>
      <c r="M2438" s="36"/>
    </row>
    <row r="2439" spans="7:13" ht="15.75" customHeight="1" x14ac:dyDescent="0.2">
      <c r="G2439" s="11"/>
      <c r="J2439" s="48"/>
      <c r="K2439" s="48"/>
      <c r="L2439" s="48"/>
      <c r="M2439" s="36"/>
    </row>
    <row r="2440" spans="7:13" ht="15.75" customHeight="1" x14ac:dyDescent="0.2">
      <c r="G2440" s="11"/>
      <c r="J2440" s="48"/>
      <c r="K2440" s="48"/>
      <c r="L2440" s="48"/>
      <c r="M2440" s="36"/>
    </row>
    <row r="2441" spans="7:13" ht="15.75" customHeight="1" x14ac:dyDescent="0.2">
      <c r="G2441" s="11"/>
      <c r="J2441" s="48"/>
      <c r="K2441" s="48"/>
      <c r="L2441" s="48"/>
      <c r="M2441" s="36"/>
    </row>
    <row r="2442" spans="7:13" ht="15.75" customHeight="1" x14ac:dyDescent="0.2">
      <c r="G2442" s="11"/>
      <c r="J2442" s="48"/>
      <c r="K2442" s="48"/>
      <c r="L2442" s="48"/>
      <c r="M2442" s="36"/>
    </row>
    <row r="2443" spans="7:13" ht="15.75" customHeight="1" x14ac:dyDescent="0.2">
      <c r="G2443" s="11"/>
      <c r="J2443" s="48"/>
      <c r="K2443" s="48"/>
      <c r="L2443" s="48"/>
      <c r="M2443" s="36"/>
    </row>
    <row r="2444" spans="7:13" ht="15.75" customHeight="1" x14ac:dyDescent="0.2">
      <c r="G2444" s="11"/>
      <c r="J2444" s="48"/>
      <c r="K2444" s="48"/>
      <c r="L2444" s="48"/>
      <c r="M2444" s="36"/>
    </row>
    <row r="2445" spans="7:13" ht="15.75" customHeight="1" x14ac:dyDescent="0.2">
      <c r="G2445" s="11"/>
      <c r="J2445" s="48"/>
      <c r="K2445" s="48"/>
      <c r="L2445" s="48"/>
      <c r="M2445" s="36"/>
    </row>
    <row r="2446" spans="7:13" ht="15.75" customHeight="1" x14ac:dyDescent="0.2">
      <c r="G2446" s="11"/>
      <c r="J2446" s="48"/>
      <c r="K2446" s="48"/>
      <c r="L2446" s="48"/>
      <c r="M2446" s="36"/>
    </row>
    <row r="2447" spans="7:13" ht="15.75" customHeight="1" x14ac:dyDescent="0.2">
      <c r="G2447" s="11"/>
      <c r="J2447" s="48"/>
      <c r="K2447" s="48"/>
      <c r="L2447" s="48"/>
      <c r="M2447" s="36"/>
    </row>
    <row r="2448" spans="7:13" ht="15.75" customHeight="1" x14ac:dyDescent="0.2">
      <c r="G2448" s="11"/>
      <c r="J2448" s="48"/>
      <c r="K2448" s="48"/>
      <c r="L2448" s="48"/>
      <c r="M2448" s="36"/>
    </row>
    <row r="2449" spans="7:13" ht="15.75" customHeight="1" x14ac:dyDescent="0.2">
      <c r="G2449" s="11"/>
      <c r="J2449" s="48"/>
      <c r="K2449" s="48"/>
      <c r="L2449" s="48"/>
      <c r="M2449" s="36"/>
    </row>
    <row r="2450" spans="7:13" ht="15.75" customHeight="1" x14ac:dyDescent="0.2">
      <c r="G2450" s="11"/>
      <c r="J2450" s="48"/>
      <c r="K2450" s="48"/>
      <c r="L2450" s="48"/>
      <c r="M2450" s="36"/>
    </row>
    <row r="2451" spans="7:13" ht="15.75" customHeight="1" x14ac:dyDescent="0.2">
      <c r="G2451" s="11"/>
      <c r="J2451" s="48"/>
      <c r="K2451" s="48"/>
      <c r="L2451" s="48"/>
      <c r="M2451" s="36"/>
    </row>
    <row r="2452" spans="7:13" ht="15.75" customHeight="1" x14ac:dyDescent="0.2">
      <c r="G2452" s="11"/>
      <c r="J2452" s="48"/>
      <c r="K2452" s="48"/>
      <c r="L2452" s="48"/>
      <c r="M2452" s="36"/>
    </row>
    <row r="2453" spans="7:13" ht="15.75" customHeight="1" x14ac:dyDescent="0.2">
      <c r="G2453" s="11"/>
      <c r="J2453" s="48"/>
      <c r="K2453" s="48"/>
      <c r="L2453" s="48"/>
      <c r="M2453" s="36"/>
    </row>
    <row r="2454" spans="7:13" ht="15.75" customHeight="1" x14ac:dyDescent="0.2">
      <c r="G2454" s="11"/>
      <c r="J2454" s="48"/>
      <c r="K2454" s="48"/>
      <c r="L2454" s="48"/>
      <c r="M2454" s="36"/>
    </row>
    <row r="2455" spans="7:13" ht="15.75" customHeight="1" x14ac:dyDescent="0.2">
      <c r="G2455" s="11"/>
      <c r="J2455" s="48"/>
      <c r="K2455" s="48"/>
      <c r="L2455" s="48"/>
      <c r="M2455" s="36"/>
    </row>
    <row r="2456" spans="7:13" ht="15.75" customHeight="1" x14ac:dyDescent="0.2">
      <c r="G2456" s="11"/>
      <c r="J2456" s="48"/>
      <c r="K2456" s="48"/>
      <c r="L2456" s="48"/>
      <c r="M2456" s="36"/>
    </row>
    <row r="2457" spans="7:13" ht="15.75" customHeight="1" x14ac:dyDescent="0.2">
      <c r="G2457" s="11"/>
      <c r="J2457" s="48"/>
      <c r="K2457" s="48"/>
      <c r="L2457" s="48"/>
      <c r="M2457" s="36"/>
    </row>
    <row r="2458" spans="7:13" ht="15.75" customHeight="1" x14ac:dyDescent="0.2">
      <c r="G2458" s="11"/>
      <c r="J2458" s="48"/>
      <c r="K2458" s="48"/>
      <c r="L2458" s="48"/>
      <c r="M2458" s="36"/>
    </row>
    <row r="2459" spans="7:13" ht="15.75" customHeight="1" x14ac:dyDescent="0.2">
      <c r="G2459" s="11"/>
      <c r="J2459" s="48"/>
      <c r="K2459" s="48"/>
      <c r="L2459" s="48"/>
      <c r="M2459" s="36"/>
    </row>
    <row r="2460" spans="7:13" ht="15.75" customHeight="1" x14ac:dyDescent="0.2">
      <c r="G2460" s="11"/>
      <c r="J2460" s="48"/>
      <c r="K2460" s="48"/>
      <c r="L2460" s="48"/>
      <c r="M2460" s="36"/>
    </row>
    <row r="2461" spans="7:13" ht="15.75" customHeight="1" x14ac:dyDescent="0.2">
      <c r="G2461" s="11"/>
      <c r="J2461" s="48"/>
      <c r="K2461" s="48"/>
      <c r="L2461" s="48"/>
      <c r="M2461" s="36"/>
    </row>
    <row r="2462" spans="7:13" ht="15.75" customHeight="1" x14ac:dyDescent="0.2">
      <c r="G2462" s="11"/>
      <c r="J2462" s="48"/>
      <c r="K2462" s="48"/>
      <c r="L2462" s="48"/>
      <c r="M2462" s="36"/>
    </row>
    <row r="2463" spans="7:13" ht="15.75" customHeight="1" x14ac:dyDescent="0.2">
      <c r="G2463" s="11"/>
      <c r="J2463" s="48"/>
      <c r="K2463" s="48"/>
      <c r="L2463" s="48"/>
      <c r="M2463" s="36"/>
    </row>
    <row r="2464" spans="7:13" ht="15.75" customHeight="1" x14ac:dyDescent="0.2">
      <c r="G2464" s="11"/>
      <c r="J2464" s="48"/>
      <c r="K2464" s="48"/>
      <c r="L2464" s="48"/>
      <c r="M2464" s="36"/>
    </row>
    <row r="2465" spans="7:13" ht="15.75" customHeight="1" x14ac:dyDescent="0.2">
      <c r="G2465" s="11"/>
      <c r="J2465" s="48"/>
      <c r="K2465" s="48"/>
      <c r="L2465" s="48"/>
      <c r="M2465" s="36"/>
    </row>
    <row r="2466" spans="7:13" ht="15.75" customHeight="1" x14ac:dyDescent="0.2">
      <c r="G2466" s="11"/>
      <c r="J2466" s="48"/>
      <c r="K2466" s="48"/>
      <c r="L2466" s="48"/>
      <c r="M2466" s="36"/>
    </row>
    <row r="2467" spans="7:13" ht="15.75" customHeight="1" x14ac:dyDescent="0.2">
      <c r="G2467" s="11"/>
      <c r="J2467" s="48"/>
      <c r="K2467" s="48"/>
      <c r="L2467" s="48"/>
      <c r="M2467" s="36"/>
    </row>
    <row r="2468" spans="7:13" ht="15.75" customHeight="1" x14ac:dyDescent="0.2">
      <c r="G2468" s="11"/>
      <c r="J2468" s="48"/>
      <c r="K2468" s="48"/>
      <c r="L2468" s="48"/>
      <c r="M2468" s="36"/>
    </row>
    <row r="2469" spans="7:13" ht="15.75" customHeight="1" x14ac:dyDescent="0.2">
      <c r="G2469" s="11"/>
      <c r="J2469" s="48"/>
      <c r="K2469" s="48"/>
      <c r="L2469" s="48"/>
      <c r="M2469" s="36"/>
    </row>
    <row r="2470" spans="7:13" ht="15.75" customHeight="1" x14ac:dyDescent="0.2">
      <c r="G2470" s="11"/>
      <c r="J2470" s="48"/>
      <c r="K2470" s="48"/>
      <c r="L2470" s="48"/>
      <c r="M2470" s="36"/>
    </row>
    <row r="2471" spans="7:13" ht="15.75" customHeight="1" x14ac:dyDescent="0.2">
      <c r="G2471" s="11"/>
      <c r="J2471" s="48"/>
      <c r="K2471" s="48"/>
      <c r="L2471" s="48"/>
      <c r="M2471" s="36"/>
    </row>
    <row r="2472" spans="7:13" ht="15.75" customHeight="1" x14ac:dyDescent="0.2">
      <c r="G2472" s="11"/>
      <c r="J2472" s="48"/>
      <c r="K2472" s="48"/>
      <c r="L2472" s="48"/>
      <c r="M2472" s="36"/>
    </row>
    <row r="2473" spans="7:13" ht="15.75" customHeight="1" x14ac:dyDescent="0.2">
      <c r="G2473" s="11"/>
      <c r="J2473" s="48"/>
      <c r="K2473" s="48"/>
      <c r="L2473" s="48"/>
      <c r="M2473" s="36"/>
    </row>
    <row r="2474" spans="7:13" ht="15.75" customHeight="1" x14ac:dyDescent="0.2">
      <c r="G2474" s="11"/>
      <c r="J2474" s="48"/>
      <c r="K2474" s="48"/>
      <c r="L2474" s="48"/>
      <c r="M2474" s="36"/>
    </row>
    <row r="2475" spans="7:13" ht="15.75" customHeight="1" x14ac:dyDescent="0.2">
      <c r="G2475" s="11"/>
      <c r="J2475" s="48"/>
      <c r="K2475" s="48"/>
      <c r="L2475" s="48"/>
      <c r="M2475" s="36"/>
    </row>
    <row r="2476" spans="7:13" ht="15.75" customHeight="1" x14ac:dyDescent="0.2">
      <c r="G2476" s="11"/>
      <c r="J2476" s="48"/>
      <c r="K2476" s="48"/>
      <c r="L2476" s="48"/>
      <c r="M2476" s="36"/>
    </row>
    <row r="2477" spans="7:13" ht="15.75" customHeight="1" x14ac:dyDescent="0.2">
      <c r="G2477" s="11"/>
      <c r="J2477" s="48"/>
      <c r="K2477" s="48"/>
      <c r="L2477" s="48"/>
      <c r="M2477" s="36"/>
    </row>
    <row r="2478" spans="7:13" ht="15.75" customHeight="1" x14ac:dyDescent="0.2">
      <c r="G2478" s="11"/>
      <c r="J2478" s="48"/>
      <c r="K2478" s="48"/>
      <c r="L2478" s="48"/>
      <c r="M2478" s="36"/>
    </row>
    <row r="2479" spans="7:13" ht="15.75" customHeight="1" x14ac:dyDescent="0.2">
      <c r="G2479" s="11"/>
      <c r="J2479" s="48"/>
      <c r="K2479" s="48"/>
      <c r="L2479" s="48"/>
      <c r="M2479" s="36"/>
    </row>
    <row r="2480" spans="7:13" ht="15.75" customHeight="1" x14ac:dyDescent="0.2">
      <c r="G2480" s="11"/>
      <c r="J2480" s="48"/>
      <c r="K2480" s="48"/>
      <c r="L2480" s="48"/>
      <c r="M2480" s="36"/>
    </row>
    <row r="2481" spans="7:13" ht="15.75" customHeight="1" x14ac:dyDescent="0.2">
      <c r="G2481" s="11"/>
      <c r="J2481" s="48"/>
      <c r="K2481" s="48"/>
      <c r="L2481" s="48"/>
      <c r="M2481" s="36"/>
    </row>
    <row r="2482" spans="7:13" ht="15.75" customHeight="1" x14ac:dyDescent="0.2">
      <c r="G2482" s="11"/>
      <c r="J2482" s="48"/>
      <c r="K2482" s="48"/>
      <c r="L2482" s="48"/>
      <c r="M2482" s="36"/>
    </row>
    <row r="2483" spans="7:13" ht="15.75" customHeight="1" x14ac:dyDescent="0.2">
      <c r="G2483" s="11"/>
      <c r="J2483" s="48"/>
      <c r="K2483" s="48"/>
      <c r="L2483" s="48"/>
      <c r="M2483" s="36"/>
    </row>
    <row r="2484" spans="7:13" ht="15.75" customHeight="1" x14ac:dyDescent="0.2">
      <c r="G2484" s="11"/>
      <c r="J2484" s="48"/>
      <c r="K2484" s="48"/>
      <c r="L2484" s="48"/>
      <c r="M2484" s="36"/>
    </row>
    <row r="2485" spans="7:13" ht="15.75" customHeight="1" x14ac:dyDescent="0.2">
      <c r="G2485" s="11"/>
      <c r="J2485" s="48"/>
      <c r="K2485" s="48"/>
      <c r="L2485" s="48"/>
      <c r="M2485" s="36"/>
    </row>
    <row r="2486" spans="7:13" ht="15.75" customHeight="1" x14ac:dyDescent="0.2">
      <c r="G2486" s="11"/>
      <c r="J2486" s="48"/>
      <c r="K2486" s="48"/>
      <c r="L2486" s="48"/>
      <c r="M2486" s="36"/>
    </row>
    <row r="2487" spans="7:13" ht="15.75" customHeight="1" x14ac:dyDescent="0.2">
      <c r="G2487" s="11"/>
      <c r="J2487" s="48"/>
      <c r="K2487" s="48"/>
      <c r="L2487" s="48"/>
      <c r="M2487" s="36"/>
    </row>
    <row r="2488" spans="7:13" ht="15.75" customHeight="1" x14ac:dyDescent="0.2">
      <c r="G2488" s="11"/>
      <c r="J2488" s="48"/>
      <c r="K2488" s="48"/>
      <c r="L2488" s="48"/>
      <c r="M2488" s="36"/>
    </row>
    <row r="2489" spans="7:13" ht="15.75" customHeight="1" x14ac:dyDescent="0.2">
      <c r="G2489" s="11"/>
      <c r="J2489" s="48"/>
      <c r="K2489" s="48"/>
      <c r="L2489" s="48"/>
      <c r="M2489" s="36"/>
    </row>
    <row r="2490" spans="7:13" ht="15.75" customHeight="1" x14ac:dyDescent="0.2">
      <c r="G2490" s="11"/>
      <c r="J2490" s="48"/>
      <c r="K2490" s="48"/>
      <c r="L2490" s="48"/>
      <c r="M2490" s="36"/>
    </row>
    <row r="2491" spans="7:13" ht="15.75" customHeight="1" x14ac:dyDescent="0.2">
      <c r="G2491" s="11"/>
      <c r="J2491" s="48"/>
      <c r="K2491" s="48"/>
      <c r="L2491" s="48"/>
      <c r="M2491" s="36"/>
    </row>
    <row r="2492" spans="7:13" ht="15.75" customHeight="1" x14ac:dyDescent="0.2">
      <c r="G2492" s="11"/>
      <c r="J2492" s="48"/>
      <c r="K2492" s="48"/>
      <c r="L2492" s="48"/>
      <c r="M2492" s="36"/>
    </row>
    <row r="2493" spans="7:13" ht="15.75" customHeight="1" x14ac:dyDescent="0.2">
      <c r="G2493" s="11"/>
      <c r="J2493" s="48"/>
      <c r="K2493" s="48"/>
      <c r="L2493" s="48"/>
      <c r="M2493" s="36"/>
    </row>
    <row r="2494" spans="7:13" ht="15.75" customHeight="1" x14ac:dyDescent="0.2">
      <c r="G2494" s="11"/>
      <c r="J2494" s="48"/>
      <c r="K2494" s="48"/>
      <c r="L2494" s="48"/>
      <c r="M2494" s="36"/>
    </row>
    <row r="2495" spans="7:13" ht="15.75" customHeight="1" x14ac:dyDescent="0.2">
      <c r="G2495" s="11"/>
      <c r="J2495" s="48"/>
      <c r="K2495" s="48"/>
      <c r="L2495" s="48"/>
      <c r="M2495" s="36"/>
    </row>
    <row r="2496" spans="7:13" ht="15.75" customHeight="1" x14ac:dyDescent="0.2">
      <c r="G2496" s="11"/>
      <c r="J2496" s="48"/>
      <c r="K2496" s="48"/>
      <c r="L2496" s="48"/>
      <c r="M2496" s="36"/>
    </row>
    <row r="2497" spans="7:13" ht="15.75" customHeight="1" x14ac:dyDescent="0.2">
      <c r="G2497" s="11"/>
      <c r="J2497" s="48"/>
      <c r="K2497" s="48"/>
      <c r="L2497" s="48"/>
      <c r="M2497" s="36"/>
    </row>
    <row r="2498" spans="7:13" ht="15.75" customHeight="1" x14ac:dyDescent="0.2">
      <c r="G2498" s="11"/>
      <c r="J2498" s="48"/>
      <c r="K2498" s="48"/>
      <c r="L2498" s="48"/>
      <c r="M2498" s="36"/>
    </row>
    <row r="2499" spans="7:13" ht="15.75" customHeight="1" x14ac:dyDescent="0.2">
      <c r="G2499" s="11"/>
      <c r="J2499" s="48"/>
      <c r="K2499" s="48"/>
      <c r="L2499" s="48"/>
      <c r="M2499" s="36"/>
    </row>
    <row r="2500" spans="7:13" ht="15.75" customHeight="1" x14ac:dyDescent="0.2">
      <c r="G2500" s="11"/>
      <c r="J2500" s="48"/>
      <c r="K2500" s="48"/>
      <c r="L2500" s="48"/>
      <c r="M2500" s="36"/>
    </row>
    <row r="2501" spans="7:13" ht="15.75" customHeight="1" x14ac:dyDescent="0.2">
      <c r="G2501" s="11"/>
      <c r="J2501" s="48"/>
      <c r="K2501" s="48"/>
      <c r="L2501" s="48"/>
      <c r="M2501" s="36"/>
    </row>
    <row r="2502" spans="7:13" ht="15.75" customHeight="1" x14ac:dyDescent="0.2">
      <c r="G2502" s="11"/>
      <c r="J2502" s="48"/>
      <c r="K2502" s="48"/>
      <c r="L2502" s="48"/>
      <c r="M2502" s="36"/>
    </row>
    <row r="2503" spans="7:13" ht="15.75" customHeight="1" x14ac:dyDescent="0.2">
      <c r="G2503" s="11"/>
      <c r="J2503" s="48"/>
      <c r="K2503" s="48"/>
      <c r="L2503" s="48"/>
      <c r="M2503" s="36"/>
    </row>
    <row r="2504" spans="7:13" ht="15.75" customHeight="1" x14ac:dyDescent="0.2">
      <c r="G2504" s="11"/>
      <c r="J2504" s="48"/>
      <c r="K2504" s="48"/>
      <c r="L2504" s="48"/>
      <c r="M2504" s="36"/>
    </row>
    <row r="2505" spans="7:13" ht="15.75" customHeight="1" x14ac:dyDescent="0.2">
      <c r="G2505" s="11"/>
      <c r="J2505" s="48"/>
      <c r="K2505" s="48"/>
      <c r="L2505" s="48"/>
      <c r="M2505" s="36"/>
    </row>
    <row r="2506" spans="7:13" ht="15.75" customHeight="1" x14ac:dyDescent="0.2">
      <c r="G2506" s="11"/>
      <c r="J2506" s="48"/>
      <c r="K2506" s="48"/>
      <c r="L2506" s="48"/>
      <c r="M2506" s="36"/>
    </row>
    <row r="2507" spans="7:13" ht="15.75" customHeight="1" x14ac:dyDescent="0.2">
      <c r="G2507" s="11"/>
      <c r="J2507" s="48"/>
      <c r="K2507" s="48"/>
      <c r="L2507" s="48"/>
      <c r="M2507" s="36"/>
    </row>
    <row r="2508" spans="7:13" ht="15.75" customHeight="1" x14ac:dyDescent="0.2">
      <c r="G2508" s="11"/>
      <c r="J2508" s="48"/>
      <c r="K2508" s="48"/>
      <c r="L2508" s="48"/>
      <c r="M2508" s="36"/>
    </row>
    <row r="2509" spans="7:13" ht="15.75" customHeight="1" x14ac:dyDescent="0.2">
      <c r="G2509" s="11"/>
      <c r="J2509" s="48"/>
      <c r="K2509" s="48"/>
      <c r="L2509" s="48"/>
      <c r="M2509" s="36"/>
    </row>
    <row r="2510" spans="7:13" ht="15.75" customHeight="1" x14ac:dyDescent="0.2">
      <c r="G2510" s="11"/>
      <c r="J2510" s="48"/>
      <c r="K2510" s="48"/>
      <c r="L2510" s="48"/>
      <c r="M2510" s="36"/>
    </row>
    <row r="2511" spans="7:13" ht="15.75" customHeight="1" x14ac:dyDescent="0.2">
      <c r="G2511" s="11"/>
      <c r="J2511" s="48"/>
      <c r="K2511" s="48"/>
      <c r="L2511" s="48"/>
      <c r="M2511" s="36"/>
    </row>
    <row r="2512" spans="7:13" ht="15.75" customHeight="1" x14ac:dyDescent="0.2">
      <c r="G2512" s="11"/>
      <c r="J2512" s="48"/>
      <c r="K2512" s="48"/>
      <c r="L2512" s="48"/>
      <c r="M2512" s="36"/>
    </row>
    <row r="2513" spans="7:13" ht="15.75" customHeight="1" x14ac:dyDescent="0.2">
      <c r="G2513" s="11"/>
      <c r="J2513" s="48"/>
      <c r="K2513" s="48"/>
      <c r="L2513" s="48"/>
      <c r="M2513" s="36"/>
    </row>
    <row r="2514" spans="7:13" ht="15.75" customHeight="1" x14ac:dyDescent="0.2">
      <c r="G2514" s="11"/>
      <c r="J2514" s="48"/>
      <c r="K2514" s="48"/>
      <c r="L2514" s="48"/>
      <c r="M2514" s="36"/>
    </row>
    <row r="2515" spans="7:13" ht="15.75" customHeight="1" x14ac:dyDescent="0.2">
      <c r="G2515" s="11"/>
      <c r="J2515" s="48"/>
      <c r="K2515" s="48"/>
      <c r="L2515" s="48"/>
      <c r="M2515" s="36"/>
    </row>
    <row r="2516" spans="7:13" ht="15.75" customHeight="1" x14ac:dyDescent="0.2">
      <c r="G2516" s="11"/>
      <c r="J2516" s="48"/>
      <c r="K2516" s="48"/>
      <c r="L2516" s="48"/>
      <c r="M2516" s="36"/>
    </row>
    <row r="2517" spans="7:13" ht="15.75" customHeight="1" x14ac:dyDescent="0.2">
      <c r="G2517" s="11"/>
      <c r="J2517" s="48"/>
      <c r="K2517" s="48"/>
      <c r="L2517" s="48"/>
      <c r="M2517" s="36"/>
    </row>
    <row r="2518" spans="7:13" ht="15.75" customHeight="1" x14ac:dyDescent="0.2">
      <c r="G2518" s="11"/>
      <c r="J2518" s="48"/>
      <c r="K2518" s="48"/>
      <c r="L2518" s="48"/>
      <c r="M2518" s="36"/>
    </row>
    <row r="2519" spans="7:13" ht="15.75" customHeight="1" x14ac:dyDescent="0.2">
      <c r="G2519" s="11"/>
      <c r="J2519" s="48"/>
      <c r="K2519" s="48"/>
      <c r="L2519" s="48"/>
      <c r="M2519" s="36"/>
    </row>
    <row r="2520" spans="7:13" ht="15.75" customHeight="1" x14ac:dyDescent="0.2">
      <c r="G2520" s="11"/>
      <c r="J2520" s="48"/>
      <c r="K2520" s="48"/>
      <c r="L2520" s="48"/>
      <c r="M2520" s="36"/>
    </row>
    <row r="2521" spans="7:13" ht="15.75" customHeight="1" x14ac:dyDescent="0.2">
      <c r="G2521" s="11"/>
      <c r="J2521" s="48"/>
      <c r="K2521" s="48"/>
      <c r="L2521" s="48"/>
      <c r="M2521" s="36"/>
    </row>
    <row r="2522" spans="7:13" ht="15.75" customHeight="1" x14ac:dyDescent="0.2">
      <c r="G2522" s="11"/>
      <c r="J2522" s="48"/>
      <c r="K2522" s="48"/>
      <c r="L2522" s="48"/>
      <c r="M2522" s="36"/>
    </row>
    <row r="2523" spans="7:13" ht="15.75" customHeight="1" x14ac:dyDescent="0.2">
      <c r="G2523" s="11"/>
      <c r="J2523" s="48"/>
      <c r="K2523" s="48"/>
      <c r="L2523" s="48"/>
      <c r="M2523" s="36"/>
    </row>
    <row r="2524" spans="7:13" ht="15.75" customHeight="1" x14ac:dyDescent="0.2">
      <c r="G2524" s="11"/>
      <c r="J2524" s="48"/>
      <c r="K2524" s="48"/>
      <c r="L2524" s="48"/>
      <c r="M2524" s="36"/>
    </row>
    <row r="2525" spans="7:13" ht="15.75" customHeight="1" x14ac:dyDescent="0.2">
      <c r="G2525" s="11"/>
      <c r="J2525" s="48"/>
      <c r="K2525" s="48"/>
      <c r="L2525" s="48"/>
      <c r="M2525" s="36"/>
    </row>
    <row r="2526" spans="7:13" ht="15.75" customHeight="1" x14ac:dyDescent="0.2">
      <c r="G2526" s="11"/>
      <c r="J2526" s="48"/>
      <c r="K2526" s="48"/>
      <c r="L2526" s="48"/>
      <c r="M2526" s="36"/>
    </row>
    <row r="2527" spans="7:13" ht="15.75" customHeight="1" x14ac:dyDescent="0.2">
      <c r="G2527" s="11"/>
      <c r="J2527" s="48"/>
      <c r="K2527" s="48"/>
      <c r="L2527" s="48"/>
      <c r="M2527" s="36"/>
    </row>
    <row r="2528" spans="7:13" ht="15.75" customHeight="1" x14ac:dyDescent="0.2">
      <c r="G2528" s="11"/>
      <c r="J2528" s="48"/>
      <c r="K2528" s="48"/>
      <c r="L2528" s="48"/>
      <c r="M2528" s="36"/>
    </row>
    <row r="2529" spans="7:13" ht="15.75" customHeight="1" x14ac:dyDescent="0.2">
      <c r="G2529" s="11"/>
      <c r="J2529" s="48"/>
      <c r="K2529" s="48"/>
      <c r="L2529" s="48"/>
      <c r="M2529" s="36"/>
    </row>
    <row r="2530" spans="7:13" ht="15.75" customHeight="1" x14ac:dyDescent="0.2">
      <c r="G2530" s="11"/>
      <c r="J2530" s="48"/>
      <c r="K2530" s="48"/>
      <c r="L2530" s="48"/>
      <c r="M2530" s="36"/>
    </row>
    <row r="2531" spans="7:13" ht="15.75" customHeight="1" x14ac:dyDescent="0.2">
      <c r="G2531" s="11"/>
      <c r="J2531" s="48"/>
      <c r="K2531" s="48"/>
      <c r="L2531" s="48"/>
      <c r="M2531" s="36"/>
    </row>
    <row r="2532" spans="7:13" ht="15.75" customHeight="1" x14ac:dyDescent="0.2">
      <c r="G2532" s="11"/>
      <c r="J2532" s="48"/>
      <c r="K2532" s="48"/>
      <c r="L2532" s="48"/>
      <c r="M2532" s="36"/>
    </row>
    <row r="2533" spans="7:13" ht="15.75" customHeight="1" x14ac:dyDescent="0.2">
      <c r="G2533" s="11"/>
      <c r="J2533" s="48"/>
      <c r="K2533" s="48"/>
      <c r="L2533" s="48"/>
      <c r="M2533" s="36"/>
    </row>
    <row r="2534" spans="7:13" ht="15.75" customHeight="1" x14ac:dyDescent="0.2">
      <c r="G2534" s="11"/>
      <c r="J2534" s="48"/>
      <c r="K2534" s="48"/>
      <c r="L2534" s="48"/>
      <c r="M2534" s="36"/>
    </row>
    <row r="2535" spans="7:13" ht="15.75" customHeight="1" x14ac:dyDescent="0.2">
      <c r="G2535" s="11"/>
      <c r="J2535" s="48"/>
      <c r="K2535" s="48"/>
      <c r="L2535" s="48"/>
      <c r="M2535" s="36"/>
    </row>
    <row r="2536" spans="7:13" ht="15.75" customHeight="1" x14ac:dyDescent="0.2">
      <c r="G2536" s="11"/>
      <c r="J2536" s="48"/>
      <c r="K2536" s="48"/>
      <c r="L2536" s="48"/>
      <c r="M2536" s="36"/>
    </row>
    <row r="2537" spans="7:13" ht="15.75" customHeight="1" x14ac:dyDescent="0.2">
      <c r="G2537" s="11"/>
      <c r="J2537" s="48"/>
      <c r="K2537" s="48"/>
      <c r="L2537" s="48"/>
      <c r="M2537" s="36"/>
    </row>
    <row r="2538" spans="7:13" ht="15.75" customHeight="1" x14ac:dyDescent="0.2">
      <c r="G2538" s="11"/>
      <c r="J2538" s="48"/>
      <c r="K2538" s="48"/>
      <c r="L2538" s="48"/>
      <c r="M2538" s="36"/>
    </row>
    <row r="2539" spans="7:13" ht="15.75" customHeight="1" x14ac:dyDescent="0.2">
      <c r="G2539" s="11"/>
      <c r="J2539" s="48"/>
      <c r="K2539" s="48"/>
      <c r="L2539" s="48"/>
      <c r="M2539" s="36"/>
    </row>
    <row r="2540" spans="7:13" ht="15.75" customHeight="1" x14ac:dyDescent="0.2">
      <c r="G2540" s="11"/>
      <c r="J2540" s="48"/>
      <c r="K2540" s="48"/>
      <c r="L2540" s="48"/>
      <c r="M2540" s="36"/>
    </row>
    <row r="2541" spans="7:13" ht="15.75" customHeight="1" x14ac:dyDescent="0.2">
      <c r="G2541" s="11"/>
      <c r="J2541" s="48"/>
      <c r="K2541" s="48"/>
      <c r="L2541" s="48"/>
      <c r="M2541" s="36"/>
    </row>
    <row r="2542" spans="7:13" ht="15.75" customHeight="1" x14ac:dyDescent="0.2">
      <c r="G2542" s="11"/>
      <c r="J2542" s="48"/>
      <c r="K2542" s="48"/>
      <c r="L2542" s="48"/>
      <c r="M2542" s="36"/>
    </row>
    <row r="2543" spans="7:13" ht="15.75" customHeight="1" x14ac:dyDescent="0.2">
      <c r="G2543" s="11"/>
      <c r="J2543" s="48"/>
      <c r="K2543" s="48"/>
      <c r="L2543" s="48"/>
      <c r="M2543" s="36"/>
    </row>
    <row r="2544" spans="7:13" ht="15.75" customHeight="1" x14ac:dyDescent="0.2">
      <c r="G2544" s="11"/>
      <c r="J2544" s="48"/>
      <c r="K2544" s="48"/>
      <c r="L2544" s="48"/>
      <c r="M2544" s="36"/>
    </row>
    <row r="2545" spans="7:13" ht="15.75" customHeight="1" x14ac:dyDescent="0.2">
      <c r="G2545" s="11"/>
      <c r="J2545" s="48"/>
      <c r="K2545" s="48"/>
      <c r="L2545" s="48"/>
      <c r="M2545" s="36"/>
    </row>
    <row r="2546" spans="7:13" ht="15.75" customHeight="1" x14ac:dyDescent="0.2">
      <c r="G2546" s="11"/>
      <c r="J2546" s="48"/>
      <c r="K2546" s="48"/>
      <c r="L2546" s="48"/>
      <c r="M2546" s="36"/>
    </row>
    <row r="2547" spans="7:13" ht="15.75" customHeight="1" x14ac:dyDescent="0.2">
      <c r="G2547" s="11"/>
      <c r="J2547" s="48"/>
      <c r="K2547" s="48"/>
      <c r="L2547" s="48"/>
      <c r="M2547" s="36"/>
    </row>
    <row r="2548" spans="7:13" ht="15.75" customHeight="1" x14ac:dyDescent="0.2">
      <c r="G2548" s="11"/>
      <c r="J2548" s="48"/>
      <c r="K2548" s="48"/>
      <c r="L2548" s="48"/>
      <c r="M2548" s="36"/>
    </row>
    <row r="2549" spans="7:13" ht="15.75" customHeight="1" x14ac:dyDescent="0.2">
      <c r="G2549" s="11"/>
      <c r="J2549" s="48"/>
      <c r="K2549" s="48"/>
      <c r="L2549" s="48"/>
      <c r="M2549" s="36"/>
    </row>
    <row r="2550" spans="7:13" ht="15.75" customHeight="1" x14ac:dyDescent="0.2">
      <c r="G2550" s="11"/>
      <c r="J2550" s="48"/>
      <c r="K2550" s="48"/>
      <c r="L2550" s="48"/>
      <c r="M2550" s="36"/>
    </row>
    <row r="2551" spans="7:13" ht="15.75" customHeight="1" x14ac:dyDescent="0.2">
      <c r="G2551" s="11"/>
      <c r="J2551" s="48"/>
      <c r="K2551" s="48"/>
      <c r="L2551" s="48"/>
      <c r="M2551" s="36"/>
    </row>
    <row r="2552" spans="7:13" ht="15.75" customHeight="1" x14ac:dyDescent="0.2">
      <c r="G2552" s="11"/>
      <c r="J2552" s="48"/>
      <c r="K2552" s="48"/>
      <c r="L2552" s="48"/>
      <c r="M2552" s="36"/>
    </row>
    <row r="2553" spans="7:13" ht="15.75" customHeight="1" x14ac:dyDescent="0.2">
      <c r="G2553" s="11"/>
      <c r="J2553" s="48"/>
      <c r="K2553" s="48"/>
      <c r="L2553" s="48"/>
      <c r="M2553" s="36"/>
    </row>
    <row r="2554" spans="7:13" ht="15.75" customHeight="1" x14ac:dyDescent="0.2">
      <c r="G2554" s="11"/>
      <c r="J2554" s="48"/>
      <c r="K2554" s="48"/>
      <c r="L2554" s="48"/>
      <c r="M2554" s="36"/>
    </row>
    <row r="2555" spans="7:13" ht="15.75" customHeight="1" x14ac:dyDescent="0.2">
      <c r="G2555" s="11"/>
      <c r="J2555" s="48"/>
      <c r="K2555" s="48"/>
      <c r="L2555" s="48"/>
      <c r="M2555" s="36"/>
    </row>
    <row r="2556" spans="7:13" ht="15.75" customHeight="1" x14ac:dyDescent="0.2">
      <c r="G2556" s="11"/>
      <c r="J2556" s="48"/>
      <c r="K2556" s="48"/>
      <c r="L2556" s="48"/>
      <c r="M2556" s="36"/>
    </row>
    <row r="2557" spans="7:13" ht="15.75" customHeight="1" x14ac:dyDescent="0.2">
      <c r="G2557" s="11"/>
      <c r="J2557" s="48"/>
      <c r="K2557" s="48"/>
      <c r="L2557" s="48"/>
      <c r="M2557" s="36"/>
    </row>
    <row r="2558" spans="7:13" ht="15.75" customHeight="1" x14ac:dyDescent="0.2">
      <c r="G2558" s="11"/>
      <c r="J2558" s="48"/>
      <c r="K2558" s="48"/>
      <c r="L2558" s="48"/>
      <c r="M2558" s="36"/>
    </row>
    <row r="2559" spans="7:13" ht="15.75" customHeight="1" x14ac:dyDescent="0.2">
      <c r="G2559" s="11"/>
      <c r="J2559" s="48"/>
      <c r="K2559" s="48"/>
      <c r="L2559" s="48"/>
      <c r="M2559" s="36"/>
    </row>
    <row r="2560" spans="7:13" ht="15.75" customHeight="1" x14ac:dyDescent="0.2">
      <c r="G2560" s="11"/>
      <c r="J2560" s="48"/>
      <c r="K2560" s="48"/>
      <c r="L2560" s="48"/>
      <c r="M2560" s="36"/>
    </row>
    <row r="2561" spans="7:13" ht="15.75" customHeight="1" x14ac:dyDescent="0.2">
      <c r="G2561" s="11"/>
      <c r="J2561" s="48"/>
      <c r="K2561" s="48"/>
      <c r="L2561" s="48"/>
      <c r="M2561" s="36"/>
    </row>
    <row r="2562" spans="7:13" ht="15.75" customHeight="1" x14ac:dyDescent="0.2">
      <c r="G2562" s="11"/>
      <c r="J2562" s="48"/>
      <c r="K2562" s="48"/>
      <c r="L2562" s="48"/>
      <c r="M2562" s="36"/>
    </row>
    <row r="2563" spans="7:13" ht="15.75" customHeight="1" x14ac:dyDescent="0.2">
      <c r="G2563" s="11"/>
      <c r="J2563" s="48"/>
      <c r="K2563" s="48"/>
      <c r="L2563" s="48"/>
      <c r="M2563" s="36"/>
    </row>
    <row r="2564" spans="7:13" ht="15.75" customHeight="1" x14ac:dyDescent="0.2">
      <c r="G2564" s="11"/>
      <c r="J2564" s="48"/>
      <c r="K2564" s="48"/>
      <c r="L2564" s="48"/>
      <c r="M2564" s="36"/>
    </row>
    <row r="2565" spans="7:13" ht="15.75" customHeight="1" x14ac:dyDescent="0.2">
      <c r="G2565" s="11"/>
      <c r="J2565" s="48"/>
      <c r="K2565" s="48"/>
      <c r="L2565" s="48"/>
      <c r="M2565" s="36"/>
    </row>
    <row r="2566" spans="7:13" ht="15.75" customHeight="1" x14ac:dyDescent="0.2">
      <c r="G2566" s="11"/>
      <c r="J2566" s="48"/>
      <c r="K2566" s="48"/>
      <c r="L2566" s="48"/>
      <c r="M2566" s="36"/>
    </row>
    <row r="2567" spans="7:13" ht="15.75" customHeight="1" x14ac:dyDescent="0.2">
      <c r="G2567" s="11"/>
      <c r="J2567" s="48"/>
      <c r="K2567" s="48"/>
      <c r="L2567" s="48"/>
      <c r="M2567" s="36"/>
    </row>
    <row r="2568" spans="7:13" ht="15.75" customHeight="1" x14ac:dyDescent="0.2">
      <c r="G2568" s="11"/>
      <c r="J2568" s="48"/>
      <c r="K2568" s="48"/>
      <c r="L2568" s="48"/>
      <c r="M2568" s="36"/>
    </row>
    <row r="2569" spans="7:13" ht="15.75" customHeight="1" x14ac:dyDescent="0.2">
      <c r="G2569" s="11"/>
      <c r="J2569" s="48"/>
      <c r="K2569" s="48"/>
      <c r="L2569" s="48"/>
      <c r="M2569" s="36"/>
    </row>
    <row r="2570" spans="7:13" ht="15.75" customHeight="1" x14ac:dyDescent="0.2">
      <c r="G2570" s="11"/>
      <c r="J2570" s="48"/>
      <c r="K2570" s="48"/>
      <c r="L2570" s="48"/>
      <c r="M2570" s="36"/>
    </row>
    <row r="2571" spans="7:13" ht="15.75" customHeight="1" x14ac:dyDescent="0.2">
      <c r="G2571" s="11"/>
      <c r="J2571" s="48"/>
      <c r="K2571" s="48"/>
      <c r="L2571" s="48"/>
      <c r="M2571" s="36"/>
    </row>
    <row r="2572" spans="7:13" ht="15.75" customHeight="1" x14ac:dyDescent="0.2">
      <c r="G2572" s="11"/>
      <c r="J2572" s="48"/>
      <c r="K2572" s="48"/>
      <c r="L2572" s="48"/>
      <c r="M2572" s="36"/>
    </row>
    <row r="2573" spans="7:13" ht="15.75" customHeight="1" x14ac:dyDescent="0.2">
      <c r="G2573" s="11"/>
      <c r="J2573" s="48"/>
      <c r="K2573" s="48"/>
      <c r="L2573" s="48"/>
      <c r="M2573" s="36"/>
    </row>
    <row r="2574" spans="7:13" ht="15.75" customHeight="1" x14ac:dyDescent="0.2">
      <c r="G2574" s="11"/>
      <c r="J2574" s="48"/>
      <c r="K2574" s="48"/>
      <c r="L2574" s="48"/>
      <c r="M2574" s="36"/>
    </row>
    <row r="2575" spans="7:13" ht="15.75" customHeight="1" x14ac:dyDescent="0.2">
      <c r="G2575" s="11"/>
      <c r="J2575" s="48"/>
      <c r="K2575" s="48"/>
      <c r="L2575" s="48"/>
      <c r="M2575" s="36"/>
    </row>
    <row r="2576" spans="7:13" ht="15.75" customHeight="1" x14ac:dyDescent="0.2">
      <c r="G2576" s="11"/>
      <c r="J2576" s="48"/>
      <c r="K2576" s="48"/>
      <c r="L2576" s="48"/>
      <c r="M2576" s="36"/>
    </row>
    <row r="2577" spans="7:13" ht="15.75" customHeight="1" x14ac:dyDescent="0.2">
      <c r="G2577" s="11"/>
      <c r="J2577" s="48"/>
      <c r="K2577" s="48"/>
      <c r="L2577" s="48"/>
      <c r="M2577" s="36"/>
    </row>
    <row r="2578" spans="7:13" ht="15.75" customHeight="1" x14ac:dyDescent="0.2">
      <c r="G2578" s="11"/>
      <c r="J2578" s="48"/>
      <c r="K2578" s="48"/>
      <c r="L2578" s="48"/>
      <c r="M2578" s="36"/>
    </row>
    <row r="2579" spans="7:13" ht="15.75" customHeight="1" x14ac:dyDescent="0.2">
      <c r="G2579" s="11"/>
      <c r="J2579" s="48"/>
      <c r="K2579" s="48"/>
      <c r="L2579" s="48"/>
      <c r="M2579" s="36"/>
    </row>
    <row r="2580" spans="7:13" ht="15.75" customHeight="1" x14ac:dyDescent="0.2">
      <c r="G2580" s="11"/>
      <c r="J2580" s="48"/>
      <c r="K2580" s="48"/>
      <c r="L2580" s="48"/>
      <c r="M2580" s="36"/>
    </row>
    <row r="2581" spans="7:13" ht="15.75" customHeight="1" x14ac:dyDescent="0.2">
      <c r="G2581" s="11"/>
      <c r="J2581" s="48"/>
      <c r="K2581" s="48"/>
      <c r="L2581" s="48"/>
      <c r="M2581" s="36"/>
    </row>
    <row r="2582" spans="7:13" ht="15.75" customHeight="1" x14ac:dyDescent="0.2">
      <c r="G2582" s="11"/>
      <c r="J2582" s="48"/>
      <c r="K2582" s="48"/>
      <c r="L2582" s="48"/>
      <c r="M2582" s="36"/>
    </row>
    <row r="2583" spans="7:13" ht="15.75" customHeight="1" x14ac:dyDescent="0.2">
      <c r="G2583" s="11"/>
      <c r="J2583" s="48"/>
      <c r="K2583" s="48"/>
      <c r="L2583" s="48"/>
      <c r="M2583" s="36"/>
    </row>
    <row r="2584" spans="7:13" ht="15.75" customHeight="1" x14ac:dyDescent="0.2">
      <c r="G2584" s="11"/>
      <c r="J2584" s="48"/>
      <c r="K2584" s="48"/>
      <c r="L2584" s="48"/>
      <c r="M2584" s="36"/>
    </row>
    <row r="2585" spans="7:13" ht="15.75" customHeight="1" x14ac:dyDescent="0.2">
      <c r="G2585" s="11"/>
      <c r="J2585" s="48"/>
      <c r="K2585" s="48"/>
      <c r="L2585" s="48"/>
      <c r="M2585" s="36"/>
    </row>
    <row r="2586" spans="7:13" ht="15.75" customHeight="1" x14ac:dyDescent="0.2">
      <c r="G2586" s="11"/>
      <c r="J2586" s="48"/>
      <c r="K2586" s="48"/>
      <c r="L2586" s="48"/>
      <c r="M2586" s="36"/>
    </row>
    <row r="2587" spans="7:13" ht="15.75" customHeight="1" x14ac:dyDescent="0.2">
      <c r="G2587" s="11"/>
      <c r="J2587" s="48"/>
      <c r="K2587" s="48"/>
      <c r="L2587" s="48"/>
      <c r="M2587" s="36"/>
    </row>
    <row r="2588" spans="7:13" ht="15.75" customHeight="1" x14ac:dyDescent="0.2">
      <c r="G2588" s="11"/>
      <c r="J2588" s="48"/>
      <c r="K2588" s="48"/>
      <c r="L2588" s="48"/>
      <c r="M2588" s="36"/>
    </row>
    <row r="2589" spans="7:13" ht="15.75" customHeight="1" x14ac:dyDescent="0.2">
      <c r="G2589" s="11"/>
      <c r="J2589" s="48"/>
      <c r="K2589" s="48"/>
      <c r="L2589" s="48"/>
      <c r="M2589" s="36"/>
    </row>
    <row r="2590" spans="7:13" ht="15.75" customHeight="1" x14ac:dyDescent="0.2">
      <c r="G2590" s="11"/>
      <c r="J2590" s="48"/>
      <c r="K2590" s="48"/>
      <c r="L2590" s="48"/>
      <c r="M2590" s="36"/>
    </row>
    <row r="2591" spans="7:13" ht="15.75" customHeight="1" x14ac:dyDescent="0.2">
      <c r="G2591" s="11"/>
      <c r="J2591" s="48"/>
      <c r="K2591" s="48"/>
      <c r="L2591" s="48"/>
      <c r="M2591" s="36"/>
    </row>
    <row r="2592" spans="7:13" ht="15.75" customHeight="1" x14ac:dyDescent="0.2">
      <c r="G2592" s="11"/>
      <c r="J2592" s="48"/>
      <c r="K2592" s="48"/>
      <c r="L2592" s="48"/>
      <c r="M2592" s="36"/>
    </row>
    <row r="2593" spans="7:13" ht="15.75" customHeight="1" x14ac:dyDescent="0.2">
      <c r="G2593" s="11"/>
      <c r="J2593" s="48"/>
      <c r="K2593" s="48"/>
      <c r="L2593" s="48"/>
      <c r="M2593" s="36"/>
    </row>
    <row r="2594" spans="7:13" ht="15.75" customHeight="1" x14ac:dyDescent="0.2">
      <c r="G2594" s="11"/>
      <c r="J2594" s="48"/>
      <c r="K2594" s="48"/>
      <c r="L2594" s="48"/>
      <c r="M2594" s="36"/>
    </row>
    <row r="2595" spans="7:13" ht="15.75" customHeight="1" x14ac:dyDescent="0.2">
      <c r="G2595" s="11"/>
      <c r="J2595" s="48"/>
      <c r="K2595" s="48"/>
      <c r="L2595" s="48"/>
      <c r="M2595" s="36"/>
    </row>
    <row r="2596" spans="7:13" ht="15.75" customHeight="1" x14ac:dyDescent="0.2">
      <c r="G2596" s="11"/>
      <c r="J2596" s="48"/>
      <c r="K2596" s="48"/>
      <c r="L2596" s="48"/>
      <c r="M2596" s="36"/>
    </row>
    <row r="2597" spans="7:13" ht="15.75" customHeight="1" x14ac:dyDescent="0.2">
      <c r="G2597" s="11"/>
      <c r="J2597" s="48"/>
      <c r="K2597" s="48"/>
      <c r="L2597" s="48"/>
      <c r="M2597" s="36"/>
    </row>
    <row r="2598" spans="7:13" ht="15.75" customHeight="1" x14ac:dyDescent="0.2">
      <c r="G2598" s="11"/>
      <c r="J2598" s="48"/>
      <c r="K2598" s="48"/>
      <c r="L2598" s="48"/>
      <c r="M2598" s="36"/>
    </row>
    <row r="2599" spans="7:13" ht="15.75" customHeight="1" x14ac:dyDescent="0.2">
      <c r="G2599" s="11"/>
      <c r="J2599" s="48"/>
      <c r="K2599" s="48"/>
      <c r="L2599" s="48"/>
      <c r="M2599" s="36"/>
    </row>
    <row r="2600" spans="7:13" ht="15.75" customHeight="1" x14ac:dyDescent="0.2">
      <c r="G2600" s="11"/>
      <c r="J2600" s="48"/>
      <c r="K2600" s="48"/>
      <c r="L2600" s="48"/>
      <c r="M2600" s="36"/>
    </row>
    <row r="2601" spans="7:13" ht="15.75" customHeight="1" x14ac:dyDescent="0.2">
      <c r="G2601" s="11"/>
      <c r="J2601" s="48"/>
      <c r="K2601" s="48"/>
      <c r="L2601" s="48"/>
      <c r="M2601" s="36"/>
    </row>
    <row r="2602" spans="7:13" ht="15.75" customHeight="1" x14ac:dyDescent="0.2">
      <c r="G2602" s="11"/>
      <c r="J2602" s="48"/>
      <c r="K2602" s="48"/>
      <c r="L2602" s="48"/>
      <c r="M2602" s="36"/>
    </row>
    <row r="2603" spans="7:13" ht="15.75" customHeight="1" x14ac:dyDescent="0.2">
      <c r="G2603" s="11"/>
      <c r="J2603" s="48"/>
      <c r="K2603" s="48"/>
      <c r="L2603" s="48"/>
      <c r="M2603" s="36"/>
    </row>
    <row r="2604" spans="7:13" ht="15.75" customHeight="1" x14ac:dyDescent="0.2">
      <c r="G2604" s="11"/>
      <c r="J2604" s="48"/>
      <c r="K2604" s="48"/>
      <c r="L2604" s="48"/>
      <c r="M2604" s="36"/>
    </row>
    <row r="2605" spans="7:13" ht="15.75" customHeight="1" x14ac:dyDescent="0.2">
      <c r="G2605" s="11"/>
      <c r="J2605" s="48"/>
      <c r="K2605" s="48"/>
      <c r="L2605" s="48"/>
      <c r="M2605" s="36"/>
    </row>
    <row r="2606" spans="7:13" ht="15.75" customHeight="1" x14ac:dyDescent="0.2">
      <c r="G2606" s="11"/>
      <c r="J2606" s="48"/>
      <c r="K2606" s="48"/>
      <c r="L2606" s="48"/>
      <c r="M2606" s="36"/>
    </row>
    <row r="2607" spans="7:13" ht="15.75" customHeight="1" x14ac:dyDescent="0.2">
      <c r="G2607" s="11"/>
      <c r="J2607" s="48"/>
      <c r="K2607" s="48"/>
      <c r="L2607" s="48"/>
      <c r="M2607" s="36"/>
    </row>
    <row r="2608" spans="7:13" ht="15.75" customHeight="1" x14ac:dyDescent="0.2">
      <c r="G2608" s="11"/>
      <c r="J2608" s="48"/>
      <c r="K2608" s="48"/>
      <c r="L2608" s="48"/>
      <c r="M2608" s="36"/>
    </row>
    <row r="2609" spans="7:13" ht="15.75" customHeight="1" x14ac:dyDescent="0.2">
      <c r="G2609" s="11"/>
      <c r="J2609" s="48"/>
      <c r="K2609" s="48"/>
      <c r="L2609" s="48"/>
      <c r="M2609" s="36"/>
    </row>
    <row r="2610" spans="7:13" ht="15.75" customHeight="1" x14ac:dyDescent="0.2">
      <c r="G2610" s="11"/>
      <c r="J2610" s="48"/>
      <c r="K2610" s="48"/>
      <c r="L2610" s="48"/>
      <c r="M2610" s="36"/>
    </row>
    <row r="2611" spans="7:13" ht="15.75" customHeight="1" x14ac:dyDescent="0.2">
      <c r="G2611" s="11"/>
      <c r="J2611" s="48"/>
      <c r="K2611" s="48"/>
      <c r="L2611" s="48"/>
      <c r="M2611" s="36"/>
    </row>
    <row r="2612" spans="7:13" ht="15.75" customHeight="1" x14ac:dyDescent="0.2">
      <c r="G2612" s="11"/>
      <c r="J2612" s="48"/>
      <c r="K2612" s="48"/>
      <c r="L2612" s="48"/>
      <c r="M2612" s="36"/>
    </row>
    <row r="2613" spans="7:13" ht="15.75" customHeight="1" x14ac:dyDescent="0.2">
      <c r="G2613" s="11"/>
      <c r="J2613" s="48"/>
      <c r="K2613" s="48"/>
      <c r="L2613" s="48"/>
      <c r="M2613" s="36"/>
    </row>
    <row r="2614" spans="7:13" ht="15.75" customHeight="1" x14ac:dyDescent="0.2">
      <c r="G2614" s="11"/>
      <c r="J2614" s="48"/>
      <c r="K2614" s="48"/>
      <c r="L2614" s="48"/>
      <c r="M2614" s="36"/>
    </row>
    <row r="2615" spans="7:13" ht="15.75" customHeight="1" x14ac:dyDescent="0.2">
      <c r="G2615" s="11"/>
      <c r="J2615" s="48"/>
      <c r="K2615" s="48"/>
      <c r="L2615" s="48"/>
      <c r="M2615" s="36"/>
    </row>
    <row r="2616" spans="7:13" ht="15.75" customHeight="1" x14ac:dyDescent="0.2">
      <c r="G2616" s="11"/>
      <c r="J2616" s="48"/>
      <c r="K2616" s="48"/>
      <c r="L2616" s="48"/>
      <c r="M2616" s="36"/>
    </row>
    <row r="2617" spans="7:13" ht="15.75" customHeight="1" x14ac:dyDescent="0.2">
      <c r="G2617" s="11"/>
      <c r="J2617" s="48"/>
      <c r="K2617" s="48"/>
      <c r="L2617" s="48"/>
      <c r="M2617" s="36"/>
    </row>
    <row r="2618" spans="7:13" ht="15.75" customHeight="1" x14ac:dyDescent="0.2">
      <c r="G2618" s="11"/>
      <c r="J2618" s="48"/>
      <c r="K2618" s="48"/>
      <c r="L2618" s="48"/>
      <c r="M2618" s="36"/>
    </row>
    <row r="2619" spans="7:13" ht="15.75" customHeight="1" x14ac:dyDescent="0.2">
      <c r="G2619" s="11"/>
      <c r="J2619" s="48"/>
      <c r="K2619" s="48"/>
      <c r="L2619" s="48"/>
      <c r="M2619" s="36"/>
    </row>
    <row r="2620" spans="7:13" ht="15.75" customHeight="1" x14ac:dyDescent="0.2">
      <c r="G2620" s="11"/>
      <c r="J2620" s="48"/>
      <c r="K2620" s="48"/>
      <c r="L2620" s="48"/>
      <c r="M2620" s="36"/>
    </row>
    <row r="2621" spans="7:13" ht="15.75" customHeight="1" x14ac:dyDescent="0.2">
      <c r="G2621" s="11"/>
      <c r="J2621" s="48"/>
      <c r="K2621" s="48"/>
      <c r="L2621" s="48"/>
      <c r="M2621" s="36"/>
    </row>
    <row r="2622" spans="7:13" ht="15.75" customHeight="1" x14ac:dyDescent="0.2">
      <c r="G2622" s="11"/>
      <c r="J2622" s="48"/>
      <c r="K2622" s="48"/>
      <c r="L2622" s="48"/>
      <c r="M2622" s="36"/>
    </row>
    <row r="2623" spans="7:13" ht="15.75" customHeight="1" x14ac:dyDescent="0.2">
      <c r="G2623" s="11"/>
      <c r="J2623" s="48"/>
      <c r="K2623" s="48"/>
      <c r="L2623" s="48"/>
      <c r="M2623" s="36"/>
    </row>
    <row r="2624" spans="7:13" ht="15.75" customHeight="1" x14ac:dyDescent="0.2">
      <c r="G2624" s="11"/>
      <c r="J2624" s="48"/>
      <c r="K2624" s="48"/>
      <c r="L2624" s="48"/>
      <c r="M2624" s="36"/>
    </row>
    <row r="2625" spans="7:13" ht="15.75" customHeight="1" x14ac:dyDescent="0.2">
      <c r="G2625" s="11"/>
      <c r="J2625" s="48"/>
      <c r="K2625" s="48"/>
      <c r="L2625" s="48"/>
      <c r="M2625" s="36"/>
    </row>
    <row r="2626" spans="7:13" ht="15.75" customHeight="1" x14ac:dyDescent="0.2">
      <c r="G2626" s="11"/>
      <c r="J2626" s="48"/>
      <c r="K2626" s="48"/>
      <c r="L2626" s="48"/>
      <c r="M2626" s="36"/>
    </row>
    <row r="2627" spans="7:13" ht="15.75" customHeight="1" x14ac:dyDescent="0.2">
      <c r="G2627" s="11"/>
      <c r="J2627" s="48"/>
      <c r="K2627" s="48"/>
      <c r="L2627" s="48"/>
      <c r="M2627" s="36"/>
    </row>
    <row r="2628" spans="7:13" ht="15.75" customHeight="1" x14ac:dyDescent="0.2">
      <c r="G2628" s="11"/>
      <c r="J2628" s="48"/>
      <c r="K2628" s="48"/>
      <c r="L2628" s="48"/>
      <c r="M2628" s="36"/>
    </row>
    <row r="2629" spans="7:13" ht="15.75" customHeight="1" x14ac:dyDescent="0.2">
      <c r="G2629" s="11"/>
      <c r="J2629" s="48"/>
      <c r="K2629" s="48"/>
      <c r="L2629" s="48"/>
      <c r="M2629" s="36"/>
    </row>
    <row r="2630" spans="7:13" ht="15.75" customHeight="1" x14ac:dyDescent="0.2">
      <c r="G2630" s="11"/>
      <c r="J2630" s="48"/>
      <c r="K2630" s="48"/>
      <c r="L2630" s="48"/>
      <c r="M2630" s="36"/>
    </row>
    <row r="2631" spans="7:13" ht="15.75" customHeight="1" x14ac:dyDescent="0.2">
      <c r="G2631" s="11"/>
      <c r="J2631" s="48"/>
      <c r="K2631" s="48"/>
      <c r="L2631" s="48"/>
      <c r="M2631" s="36"/>
    </row>
    <row r="2632" spans="7:13" ht="15.75" customHeight="1" x14ac:dyDescent="0.2">
      <c r="G2632" s="11"/>
      <c r="J2632" s="48"/>
      <c r="K2632" s="48"/>
      <c r="L2632" s="48"/>
      <c r="M2632" s="36"/>
    </row>
    <row r="2633" spans="7:13" ht="15.75" customHeight="1" x14ac:dyDescent="0.2">
      <c r="G2633" s="11"/>
      <c r="J2633" s="48"/>
      <c r="K2633" s="48"/>
      <c r="L2633" s="48"/>
      <c r="M2633" s="36"/>
    </row>
    <row r="2634" spans="7:13" ht="15.75" customHeight="1" x14ac:dyDescent="0.2">
      <c r="G2634" s="11"/>
      <c r="J2634" s="48"/>
      <c r="K2634" s="48"/>
      <c r="L2634" s="48"/>
      <c r="M2634" s="36"/>
    </row>
    <row r="2635" spans="7:13" ht="15.75" customHeight="1" x14ac:dyDescent="0.2">
      <c r="G2635" s="11"/>
      <c r="J2635" s="48"/>
      <c r="K2635" s="48"/>
      <c r="L2635" s="48"/>
      <c r="M2635" s="36"/>
    </row>
    <row r="2636" spans="7:13" ht="15.75" customHeight="1" x14ac:dyDescent="0.2">
      <c r="G2636" s="11"/>
      <c r="J2636" s="48"/>
      <c r="K2636" s="48"/>
      <c r="L2636" s="48"/>
      <c r="M2636" s="36"/>
    </row>
    <row r="2637" spans="7:13" ht="15.75" customHeight="1" x14ac:dyDescent="0.2">
      <c r="G2637" s="11"/>
      <c r="J2637" s="48"/>
      <c r="K2637" s="48"/>
      <c r="L2637" s="48"/>
      <c r="M2637" s="36"/>
    </row>
    <row r="2638" spans="7:13" ht="15.75" customHeight="1" x14ac:dyDescent="0.2">
      <c r="G2638" s="11"/>
      <c r="J2638" s="48"/>
      <c r="K2638" s="48"/>
      <c r="L2638" s="48"/>
      <c r="M2638" s="36"/>
    </row>
    <row r="2639" spans="7:13" ht="15.75" customHeight="1" x14ac:dyDescent="0.2">
      <c r="G2639" s="11"/>
      <c r="J2639" s="48"/>
      <c r="K2639" s="48"/>
      <c r="L2639" s="48"/>
      <c r="M2639" s="36"/>
    </row>
    <row r="2640" spans="7:13" ht="15.75" customHeight="1" x14ac:dyDescent="0.2">
      <c r="G2640" s="11"/>
      <c r="J2640" s="48"/>
      <c r="K2640" s="48"/>
      <c r="L2640" s="48"/>
      <c r="M2640" s="36"/>
    </row>
    <row r="2641" spans="7:13" ht="15.75" customHeight="1" x14ac:dyDescent="0.2">
      <c r="G2641" s="11"/>
      <c r="J2641" s="48"/>
      <c r="K2641" s="48"/>
      <c r="L2641" s="48"/>
      <c r="M2641" s="36"/>
    </row>
    <row r="2642" spans="7:13" ht="15.75" customHeight="1" x14ac:dyDescent="0.2">
      <c r="G2642" s="11"/>
      <c r="J2642" s="48"/>
      <c r="K2642" s="48"/>
      <c r="L2642" s="48"/>
      <c r="M2642" s="36"/>
    </row>
    <row r="2643" spans="7:13" ht="15.75" customHeight="1" x14ac:dyDescent="0.2">
      <c r="G2643" s="11"/>
      <c r="J2643" s="48"/>
      <c r="K2643" s="48"/>
      <c r="L2643" s="48"/>
      <c r="M2643" s="36"/>
    </row>
    <row r="2644" spans="7:13" ht="15.75" customHeight="1" x14ac:dyDescent="0.2">
      <c r="G2644" s="11"/>
      <c r="J2644" s="48"/>
      <c r="K2644" s="48"/>
      <c r="L2644" s="48"/>
      <c r="M2644" s="36"/>
    </row>
    <row r="2645" spans="7:13" ht="15.75" customHeight="1" x14ac:dyDescent="0.2">
      <c r="G2645" s="11"/>
      <c r="J2645" s="48"/>
      <c r="K2645" s="48"/>
      <c r="L2645" s="48"/>
      <c r="M2645" s="36"/>
    </row>
    <row r="2646" spans="7:13" ht="15.75" customHeight="1" x14ac:dyDescent="0.2">
      <c r="G2646" s="11"/>
      <c r="J2646" s="48"/>
      <c r="K2646" s="48"/>
      <c r="L2646" s="48"/>
      <c r="M2646" s="36"/>
    </row>
    <row r="2647" spans="7:13" ht="15.75" customHeight="1" x14ac:dyDescent="0.2">
      <c r="G2647" s="11"/>
      <c r="J2647" s="48"/>
      <c r="K2647" s="48"/>
      <c r="L2647" s="48"/>
      <c r="M2647" s="36"/>
    </row>
    <row r="2648" spans="7:13" ht="15.75" customHeight="1" x14ac:dyDescent="0.2">
      <c r="G2648" s="11"/>
      <c r="J2648" s="48"/>
      <c r="K2648" s="48"/>
      <c r="L2648" s="48"/>
      <c r="M2648" s="36"/>
    </row>
    <row r="2649" spans="7:13" ht="15.75" customHeight="1" x14ac:dyDescent="0.2">
      <c r="G2649" s="11"/>
      <c r="J2649" s="48"/>
      <c r="K2649" s="48"/>
      <c r="L2649" s="48"/>
      <c r="M2649" s="36"/>
    </row>
    <row r="2650" spans="7:13" ht="15.75" customHeight="1" x14ac:dyDescent="0.2">
      <c r="G2650" s="11"/>
      <c r="J2650" s="48"/>
      <c r="K2650" s="48"/>
      <c r="L2650" s="48"/>
      <c r="M2650" s="36"/>
    </row>
    <row r="2651" spans="7:13" ht="15.75" customHeight="1" x14ac:dyDescent="0.2">
      <c r="G2651" s="11"/>
      <c r="J2651" s="48"/>
      <c r="K2651" s="48"/>
      <c r="L2651" s="48"/>
      <c r="M2651" s="36"/>
    </row>
    <row r="2652" spans="7:13" ht="15.75" customHeight="1" x14ac:dyDescent="0.2">
      <c r="G2652" s="11"/>
      <c r="J2652" s="48"/>
      <c r="K2652" s="48"/>
      <c r="L2652" s="48"/>
      <c r="M2652" s="36"/>
    </row>
    <row r="2653" spans="7:13" ht="15.75" customHeight="1" x14ac:dyDescent="0.2">
      <c r="G2653" s="11"/>
      <c r="J2653" s="48"/>
      <c r="K2653" s="48"/>
      <c r="L2653" s="48"/>
      <c r="M2653" s="36"/>
    </row>
    <row r="2654" spans="7:13" ht="15.75" customHeight="1" x14ac:dyDescent="0.2">
      <c r="G2654" s="11"/>
      <c r="J2654" s="48"/>
      <c r="K2654" s="48"/>
      <c r="L2654" s="48"/>
      <c r="M2654" s="36"/>
    </row>
    <row r="2655" spans="7:13" ht="15.75" customHeight="1" x14ac:dyDescent="0.2">
      <c r="G2655" s="11"/>
      <c r="J2655" s="48"/>
      <c r="K2655" s="48"/>
      <c r="L2655" s="48"/>
      <c r="M2655" s="36"/>
    </row>
    <row r="2656" spans="7:13" ht="15.75" customHeight="1" x14ac:dyDescent="0.2">
      <c r="G2656" s="11"/>
      <c r="J2656" s="48"/>
      <c r="K2656" s="48"/>
      <c r="L2656" s="48"/>
      <c r="M2656" s="36"/>
    </row>
    <row r="2657" spans="7:13" ht="15.75" customHeight="1" x14ac:dyDescent="0.2">
      <c r="G2657" s="11"/>
      <c r="J2657" s="48"/>
      <c r="K2657" s="48"/>
      <c r="L2657" s="48"/>
      <c r="M2657" s="36"/>
    </row>
    <row r="2658" spans="7:13" ht="15.75" customHeight="1" x14ac:dyDescent="0.2">
      <c r="G2658" s="11"/>
      <c r="J2658" s="48"/>
      <c r="K2658" s="48"/>
      <c r="L2658" s="48"/>
      <c r="M2658" s="36"/>
    </row>
    <row r="2659" spans="7:13" ht="15.75" customHeight="1" x14ac:dyDescent="0.2">
      <c r="G2659" s="11"/>
      <c r="J2659" s="48"/>
      <c r="K2659" s="48"/>
      <c r="L2659" s="48"/>
      <c r="M2659" s="36"/>
    </row>
    <row r="2660" spans="7:13" ht="15.75" customHeight="1" x14ac:dyDescent="0.2">
      <c r="G2660" s="11"/>
      <c r="J2660" s="48"/>
      <c r="K2660" s="48"/>
      <c r="L2660" s="48"/>
      <c r="M2660" s="36"/>
    </row>
    <row r="2661" spans="7:13" ht="15.75" customHeight="1" x14ac:dyDescent="0.2">
      <c r="G2661" s="11"/>
      <c r="J2661" s="48"/>
      <c r="K2661" s="48"/>
      <c r="L2661" s="48"/>
      <c r="M2661" s="36"/>
    </row>
    <row r="2662" spans="7:13" ht="15.75" customHeight="1" x14ac:dyDescent="0.2">
      <c r="G2662" s="11"/>
      <c r="J2662" s="48"/>
      <c r="K2662" s="48"/>
      <c r="L2662" s="48"/>
      <c r="M2662" s="36"/>
    </row>
    <row r="2663" spans="7:13" ht="15.75" customHeight="1" x14ac:dyDescent="0.2">
      <c r="G2663" s="11"/>
      <c r="J2663" s="48"/>
      <c r="K2663" s="48"/>
      <c r="L2663" s="48"/>
      <c r="M2663" s="36"/>
    </row>
    <row r="2664" spans="7:13" ht="15.75" customHeight="1" x14ac:dyDescent="0.2">
      <c r="G2664" s="11"/>
      <c r="J2664" s="48"/>
      <c r="K2664" s="48"/>
      <c r="L2664" s="48"/>
      <c r="M2664" s="36"/>
    </row>
    <row r="2665" spans="7:13" ht="15.75" customHeight="1" x14ac:dyDescent="0.2">
      <c r="G2665" s="11"/>
      <c r="J2665" s="48"/>
      <c r="K2665" s="48"/>
      <c r="L2665" s="48"/>
      <c r="M2665" s="36"/>
    </row>
    <row r="2666" spans="7:13" ht="15.75" customHeight="1" x14ac:dyDescent="0.2">
      <c r="G2666" s="11"/>
      <c r="J2666" s="48"/>
      <c r="K2666" s="48"/>
      <c r="L2666" s="48"/>
      <c r="M2666" s="36"/>
    </row>
    <row r="2667" spans="7:13" ht="15.75" customHeight="1" x14ac:dyDescent="0.2">
      <c r="G2667" s="11"/>
      <c r="J2667" s="48"/>
      <c r="K2667" s="48"/>
      <c r="L2667" s="48"/>
      <c r="M2667" s="36"/>
    </row>
    <row r="2668" spans="7:13" ht="15.75" customHeight="1" x14ac:dyDescent="0.2">
      <c r="G2668" s="11"/>
      <c r="J2668" s="48"/>
      <c r="K2668" s="48"/>
      <c r="L2668" s="48"/>
      <c r="M2668" s="36"/>
    </row>
    <row r="2669" spans="7:13" ht="15.75" customHeight="1" x14ac:dyDescent="0.2">
      <c r="G2669" s="11"/>
      <c r="J2669" s="48"/>
      <c r="K2669" s="48"/>
      <c r="L2669" s="48"/>
      <c r="M2669" s="36"/>
    </row>
    <row r="2670" spans="7:13" ht="15.75" customHeight="1" x14ac:dyDescent="0.2">
      <c r="G2670" s="11"/>
      <c r="J2670" s="48"/>
      <c r="K2670" s="48"/>
      <c r="L2670" s="48"/>
      <c r="M2670" s="36"/>
    </row>
    <row r="2671" spans="7:13" ht="15.75" customHeight="1" x14ac:dyDescent="0.2">
      <c r="G2671" s="11"/>
      <c r="J2671" s="48"/>
      <c r="K2671" s="48"/>
      <c r="L2671" s="48"/>
      <c r="M2671" s="36"/>
    </row>
    <row r="2672" spans="7:13" ht="15.75" customHeight="1" x14ac:dyDescent="0.2">
      <c r="G2672" s="11"/>
      <c r="J2672" s="48"/>
      <c r="K2672" s="48"/>
      <c r="L2672" s="48"/>
      <c r="M2672" s="36"/>
    </row>
    <row r="2673" spans="7:13" ht="15.75" customHeight="1" x14ac:dyDescent="0.2">
      <c r="G2673" s="11"/>
      <c r="J2673" s="48"/>
      <c r="K2673" s="48"/>
      <c r="L2673" s="48"/>
      <c r="M2673" s="36"/>
    </row>
    <row r="2674" spans="7:13" ht="15.75" customHeight="1" x14ac:dyDescent="0.2">
      <c r="G2674" s="11"/>
      <c r="J2674" s="48"/>
      <c r="K2674" s="48"/>
      <c r="L2674" s="48"/>
      <c r="M2674" s="36"/>
    </row>
    <row r="2675" spans="7:13" ht="15.75" customHeight="1" x14ac:dyDescent="0.2">
      <c r="G2675" s="11"/>
      <c r="J2675" s="48"/>
      <c r="K2675" s="48"/>
      <c r="L2675" s="48"/>
      <c r="M2675" s="36"/>
    </row>
    <row r="2676" spans="7:13" ht="15.75" customHeight="1" x14ac:dyDescent="0.2">
      <c r="G2676" s="11"/>
      <c r="J2676" s="48"/>
      <c r="K2676" s="48"/>
      <c r="L2676" s="48"/>
      <c r="M2676" s="36"/>
    </row>
    <row r="2677" spans="7:13" ht="15.75" customHeight="1" x14ac:dyDescent="0.2">
      <c r="G2677" s="11"/>
      <c r="J2677" s="48"/>
      <c r="K2677" s="48"/>
      <c r="L2677" s="48"/>
      <c r="M2677" s="36"/>
    </row>
    <row r="2678" spans="7:13" ht="15.75" customHeight="1" x14ac:dyDescent="0.2">
      <c r="G2678" s="11"/>
      <c r="J2678" s="48"/>
      <c r="K2678" s="48"/>
      <c r="L2678" s="48"/>
      <c r="M2678" s="36"/>
    </row>
    <row r="2679" spans="7:13" ht="15.75" customHeight="1" x14ac:dyDescent="0.2">
      <c r="G2679" s="11"/>
      <c r="J2679" s="48"/>
      <c r="K2679" s="48"/>
      <c r="L2679" s="48"/>
      <c r="M2679" s="36"/>
    </row>
    <row r="2680" spans="7:13" ht="15.75" customHeight="1" x14ac:dyDescent="0.2">
      <c r="G2680" s="11"/>
      <c r="J2680" s="48"/>
      <c r="K2680" s="48"/>
      <c r="L2680" s="48"/>
      <c r="M2680" s="36"/>
    </row>
    <row r="2681" spans="7:13" ht="15.75" customHeight="1" x14ac:dyDescent="0.2">
      <c r="G2681" s="11"/>
      <c r="J2681" s="48"/>
      <c r="K2681" s="48"/>
      <c r="L2681" s="48"/>
      <c r="M2681" s="36"/>
    </row>
    <row r="2682" spans="7:13" ht="15.75" customHeight="1" x14ac:dyDescent="0.2">
      <c r="G2682" s="11"/>
      <c r="J2682" s="48"/>
      <c r="K2682" s="48"/>
      <c r="L2682" s="48"/>
      <c r="M2682" s="36"/>
    </row>
    <row r="2683" spans="7:13" ht="15.75" customHeight="1" x14ac:dyDescent="0.2">
      <c r="G2683" s="11"/>
      <c r="J2683" s="48"/>
      <c r="K2683" s="48"/>
      <c r="L2683" s="48"/>
      <c r="M2683" s="36"/>
    </row>
    <row r="2684" spans="7:13" ht="15.75" customHeight="1" x14ac:dyDescent="0.2">
      <c r="G2684" s="11"/>
      <c r="J2684" s="48"/>
      <c r="K2684" s="48"/>
      <c r="L2684" s="48"/>
      <c r="M2684" s="36"/>
    </row>
    <row r="2685" spans="7:13" ht="15.75" customHeight="1" x14ac:dyDescent="0.2">
      <c r="G2685" s="11"/>
      <c r="J2685" s="48"/>
      <c r="K2685" s="48"/>
      <c r="L2685" s="48"/>
      <c r="M2685" s="36"/>
    </row>
    <row r="2686" spans="7:13" ht="15.75" customHeight="1" x14ac:dyDescent="0.2">
      <c r="G2686" s="11"/>
      <c r="J2686" s="48"/>
      <c r="K2686" s="48"/>
      <c r="L2686" s="48"/>
      <c r="M2686" s="36"/>
    </row>
    <row r="2687" spans="7:13" ht="15.75" customHeight="1" x14ac:dyDescent="0.2">
      <c r="G2687" s="11"/>
      <c r="J2687" s="48"/>
      <c r="K2687" s="48"/>
      <c r="L2687" s="48"/>
      <c r="M2687" s="36"/>
    </row>
    <row r="2688" spans="7:13" ht="15.75" customHeight="1" x14ac:dyDescent="0.2">
      <c r="G2688" s="11"/>
      <c r="J2688" s="48"/>
      <c r="K2688" s="48"/>
      <c r="L2688" s="48"/>
      <c r="M2688" s="36"/>
    </row>
    <row r="2689" spans="7:13" ht="15.75" customHeight="1" x14ac:dyDescent="0.2">
      <c r="G2689" s="11"/>
      <c r="J2689" s="48"/>
      <c r="K2689" s="48"/>
      <c r="L2689" s="48"/>
      <c r="M2689" s="36"/>
    </row>
    <row r="2690" spans="7:13" ht="15.75" customHeight="1" x14ac:dyDescent="0.2">
      <c r="G2690" s="11"/>
      <c r="J2690" s="48"/>
      <c r="K2690" s="48"/>
      <c r="L2690" s="48"/>
      <c r="M2690" s="36"/>
    </row>
    <row r="2691" spans="7:13" ht="15.75" customHeight="1" x14ac:dyDescent="0.2">
      <c r="G2691" s="11"/>
      <c r="J2691" s="48"/>
      <c r="K2691" s="48"/>
      <c r="L2691" s="48"/>
      <c r="M2691" s="36"/>
    </row>
    <row r="2692" spans="7:13" ht="15.75" customHeight="1" x14ac:dyDescent="0.2">
      <c r="G2692" s="11"/>
      <c r="J2692" s="48"/>
      <c r="K2692" s="48"/>
      <c r="L2692" s="48"/>
      <c r="M2692" s="36"/>
    </row>
    <row r="2693" spans="7:13" ht="15.75" customHeight="1" x14ac:dyDescent="0.2">
      <c r="G2693" s="11"/>
      <c r="J2693" s="48"/>
      <c r="K2693" s="48"/>
      <c r="L2693" s="48"/>
      <c r="M2693" s="36"/>
    </row>
    <row r="2694" spans="7:13" ht="15.75" customHeight="1" x14ac:dyDescent="0.2">
      <c r="G2694" s="11"/>
      <c r="J2694" s="48"/>
      <c r="K2694" s="48"/>
      <c r="L2694" s="48"/>
      <c r="M2694" s="36"/>
    </row>
    <row r="2695" spans="7:13" ht="15.75" customHeight="1" x14ac:dyDescent="0.2">
      <c r="G2695" s="11"/>
      <c r="J2695" s="48"/>
      <c r="K2695" s="48"/>
      <c r="L2695" s="48"/>
      <c r="M2695" s="36"/>
    </row>
    <row r="2696" spans="7:13" ht="15.75" customHeight="1" x14ac:dyDescent="0.2">
      <c r="G2696" s="11"/>
      <c r="J2696" s="48"/>
      <c r="K2696" s="48"/>
      <c r="L2696" s="48"/>
      <c r="M2696" s="36"/>
    </row>
    <row r="2697" spans="7:13" ht="15.75" customHeight="1" x14ac:dyDescent="0.2">
      <c r="G2697" s="11"/>
      <c r="J2697" s="48"/>
      <c r="K2697" s="48"/>
      <c r="L2697" s="48"/>
      <c r="M2697" s="36"/>
    </row>
    <row r="2698" spans="7:13" ht="15.75" customHeight="1" x14ac:dyDescent="0.2">
      <c r="G2698" s="11"/>
      <c r="J2698" s="48"/>
      <c r="K2698" s="48"/>
      <c r="L2698" s="48"/>
      <c r="M2698" s="36"/>
    </row>
    <row r="2699" spans="7:13" ht="15.75" customHeight="1" x14ac:dyDescent="0.2">
      <c r="G2699" s="11"/>
      <c r="J2699" s="48"/>
      <c r="K2699" s="48"/>
      <c r="L2699" s="48"/>
      <c r="M2699" s="36"/>
    </row>
    <row r="2700" spans="7:13" ht="15.75" customHeight="1" x14ac:dyDescent="0.2">
      <c r="G2700" s="11"/>
      <c r="J2700" s="48"/>
      <c r="K2700" s="48"/>
      <c r="L2700" s="48"/>
      <c r="M2700" s="36"/>
    </row>
    <row r="2701" spans="7:13" ht="15.75" customHeight="1" x14ac:dyDescent="0.2">
      <c r="G2701" s="11"/>
      <c r="J2701" s="48"/>
      <c r="K2701" s="48"/>
      <c r="L2701" s="48"/>
      <c r="M2701" s="36"/>
    </row>
    <row r="2702" spans="7:13" ht="15.75" customHeight="1" x14ac:dyDescent="0.2">
      <c r="G2702" s="11"/>
      <c r="J2702" s="48"/>
      <c r="K2702" s="48"/>
      <c r="L2702" s="48"/>
      <c r="M2702" s="36"/>
    </row>
    <row r="2703" spans="7:13" ht="15.75" customHeight="1" x14ac:dyDescent="0.2">
      <c r="G2703" s="11"/>
      <c r="J2703" s="48"/>
      <c r="K2703" s="48"/>
      <c r="L2703" s="48"/>
      <c r="M2703" s="36"/>
    </row>
    <row r="2704" spans="7:13" ht="15.75" customHeight="1" x14ac:dyDescent="0.2">
      <c r="G2704" s="11"/>
      <c r="J2704" s="48"/>
      <c r="K2704" s="48"/>
      <c r="L2704" s="48"/>
      <c r="M2704" s="36"/>
    </row>
    <row r="2705" spans="7:13" ht="15.75" customHeight="1" x14ac:dyDescent="0.2">
      <c r="G2705" s="11"/>
      <c r="J2705" s="48"/>
      <c r="K2705" s="48"/>
      <c r="L2705" s="48"/>
      <c r="M2705" s="36"/>
    </row>
    <row r="2706" spans="7:13" ht="15.75" customHeight="1" x14ac:dyDescent="0.2">
      <c r="G2706" s="11"/>
      <c r="J2706" s="48"/>
      <c r="K2706" s="48"/>
      <c r="L2706" s="48"/>
      <c r="M2706" s="36"/>
    </row>
    <row r="2707" spans="7:13" ht="15.75" customHeight="1" x14ac:dyDescent="0.2">
      <c r="G2707" s="11"/>
      <c r="J2707" s="48"/>
      <c r="K2707" s="48"/>
      <c r="L2707" s="48"/>
      <c r="M2707" s="36"/>
    </row>
    <row r="2708" spans="7:13" ht="15.75" customHeight="1" x14ac:dyDescent="0.2">
      <c r="G2708" s="11"/>
      <c r="J2708" s="48"/>
      <c r="K2708" s="48"/>
      <c r="L2708" s="48"/>
      <c r="M2708" s="36"/>
    </row>
    <row r="2709" spans="7:13" ht="15.75" customHeight="1" x14ac:dyDescent="0.2">
      <c r="G2709" s="11"/>
      <c r="J2709" s="48"/>
      <c r="K2709" s="48"/>
      <c r="L2709" s="48"/>
      <c r="M2709" s="36"/>
    </row>
    <row r="2710" spans="7:13" ht="15.75" customHeight="1" x14ac:dyDescent="0.2">
      <c r="G2710" s="11"/>
      <c r="J2710" s="48"/>
      <c r="K2710" s="48"/>
      <c r="L2710" s="48"/>
      <c r="M2710" s="36"/>
    </row>
    <row r="2711" spans="7:13" ht="15.75" customHeight="1" x14ac:dyDescent="0.2">
      <c r="G2711" s="11"/>
      <c r="J2711" s="48"/>
      <c r="K2711" s="48"/>
      <c r="L2711" s="48"/>
      <c r="M2711" s="36"/>
    </row>
    <row r="2712" spans="7:13" ht="15.75" customHeight="1" x14ac:dyDescent="0.2">
      <c r="G2712" s="11"/>
      <c r="J2712" s="48"/>
      <c r="K2712" s="48"/>
      <c r="L2712" s="48"/>
      <c r="M2712" s="36"/>
    </row>
    <row r="2713" spans="7:13" ht="15.75" customHeight="1" x14ac:dyDescent="0.2">
      <c r="G2713" s="11"/>
      <c r="J2713" s="48"/>
      <c r="K2713" s="48"/>
      <c r="L2713" s="48"/>
      <c r="M2713" s="36"/>
    </row>
    <row r="2714" spans="7:13" ht="15.75" customHeight="1" x14ac:dyDescent="0.2">
      <c r="G2714" s="11"/>
      <c r="J2714" s="48"/>
      <c r="K2714" s="48"/>
      <c r="L2714" s="48"/>
      <c r="M2714" s="36"/>
    </row>
    <row r="2715" spans="7:13" ht="15.75" customHeight="1" x14ac:dyDescent="0.2">
      <c r="G2715" s="11"/>
      <c r="J2715" s="48"/>
      <c r="K2715" s="48"/>
      <c r="L2715" s="48"/>
      <c r="M2715" s="36"/>
    </row>
    <row r="2716" spans="7:13" ht="15.75" customHeight="1" x14ac:dyDescent="0.2">
      <c r="G2716" s="11"/>
      <c r="J2716" s="48"/>
      <c r="K2716" s="48"/>
      <c r="L2716" s="48"/>
      <c r="M2716" s="36"/>
    </row>
    <row r="2717" spans="7:13" ht="15.75" customHeight="1" x14ac:dyDescent="0.2">
      <c r="G2717" s="11"/>
      <c r="J2717" s="48"/>
      <c r="K2717" s="48"/>
      <c r="L2717" s="48"/>
      <c r="M2717" s="36"/>
    </row>
    <row r="2718" spans="7:13" ht="15.75" customHeight="1" x14ac:dyDescent="0.2">
      <c r="G2718" s="11"/>
      <c r="J2718" s="48"/>
      <c r="K2718" s="48"/>
      <c r="L2718" s="48"/>
      <c r="M2718" s="36"/>
    </row>
    <row r="2719" spans="7:13" ht="15.75" customHeight="1" x14ac:dyDescent="0.2">
      <c r="G2719" s="11"/>
      <c r="J2719" s="48"/>
      <c r="K2719" s="48"/>
      <c r="L2719" s="48"/>
      <c r="M2719" s="36"/>
    </row>
    <row r="2720" spans="7:13" ht="15.75" customHeight="1" x14ac:dyDescent="0.2">
      <c r="G2720" s="11"/>
      <c r="J2720" s="48"/>
      <c r="K2720" s="48"/>
      <c r="L2720" s="48"/>
      <c r="M2720" s="36"/>
    </row>
    <row r="2721" spans="7:13" ht="15.75" customHeight="1" x14ac:dyDescent="0.2">
      <c r="G2721" s="11"/>
      <c r="J2721" s="48"/>
      <c r="K2721" s="48"/>
      <c r="L2721" s="48"/>
      <c r="M2721" s="36"/>
    </row>
    <row r="2722" spans="7:13" ht="15.75" customHeight="1" x14ac:dyDescent="0.2">
      <c r="G2722" s="11"/>
      <c r="J2722" s="48"/>
      <c r="K2722" s="48"/>
      <c r="L2722" s="48"/>
      <c r="M2722" s="36"/>
    </row>
    <row r="2723" spans="7:13" ht="15.75" customHeight="1" x14ac:dyDescent="0.2">
      <c r="G2723" s="11"/>
      <c r="J2723" s="48"/>
      <c r="K2723" s="48"/>
      <c r="L2723" s="48"/>
      <c r="M2723" s="36"/>
    </row>
    <row r="2724" spans="7:13" ht="15.75" customHeight="1" x14ac:dyDescent="0.2">
      <c r="G2724" s="11"/>
      <c r="J2724" s="48"/>
      <c r="K2724" s="48"/>
      <c r="L2724" s="48"/>
      <c r="M2724" s="36"/>
    </row>
    <row r="2725" spans="7:13" ht="15.75" customHeight="1" x14ac:dyDescent="0.2">
      <c r="G2725" s="11"/>
      <c r="J2725" s="48"/>
      <c r="K2725" s="48"/>
      <c r="L2725" s="48"/>
      <c r="M2725" s="36"/>
    </row>
    <row r="2726" spans="7:13" ht="15.75" customHeight="1" x14ac:dyDescent="0.2">
      <c r="G2726" s="11"/>
      <c r="J2726" s="48"/>
      <c r="K2726" s="48"/>
      <c r="L2726" s="48"/>
      <c r="M2726" s="36"/>
    </row>
    <row r="2727" spans="7:13" ht="15.75" customHeight="1" x14ac:dyDescent="0.2">
      <c r="G2727" s="11"/>
      <c r="J2727" s="48"/>
      <c r="K2727" s="48"/>
      <c r="L2727" s="48"/>
      <c r="M2727" s="36"/>
    </row>
    <row r="2728" spans="7:13" ht="15.75" customHeight="1" x14ac:dyDescent="0.2">
      <c r="G2728" s="11"/>
      <c r="J2728" s="48"/>
      <c r="K2728" s="48"/>
      <c r="L2728" s="48"/>
      <c r="M2728" s="36"/>
    </row>
    <row r="2729" spans="7:13" ht="15.75" customHeight="1" x14ac:dyDescent="0.2">
      <c r="G2729" s="11"/>
      <c r="J2729" s="48"/>
      <c r="K2729" s="48"/>
      <c r="L2729" s="48"/>
      <c r="M2729" s="36"/>
    </row>
    <row r="2730" spans="7:13" ht="15.75" customHeight="1" x14ac:dyDescent="0.2">
      <c r="G2730" s="11"/>
      <c r="J2730" s="48"/>
      <c r="K2730" s="48"/>
      <c r="L2730" s="48"/>
      <c r="M2730" s="36"/>
    </row>
    <row r="2731" spans="7:13" ht="15.75" customHeight="1" x14ac:dyDescent="0.2">
      <c r="G2731" s="11"/>
      <c r="J2731" s="48"/>
      <c r="K2731" s="48"/>
      <c r="L2731" s="48"/>
      <c r="M2731" s="36"/>
    </row>
    <row r="2732" spans="7:13" ht="15.75" customHeight="1" x14ac:dyDescent="0.2">
      <c r="G2732" s="11"/>
      <c r="J2732" s="48"/>
      <c r="K2732" s="48"/>
      <c r="L2732" s="48"/>
      <c r="M2732" s="36"/>
    </row>
    <row r="2733" spans="7:13" ht="15.75" customHeight="1" x14ac:dyDescent="0.2">
      <c r="G2733" s="11"/>
      <c r="J2733" s="48"/>
      <c r="K2733" s="48"/>
      <c r="L2733" s="48"/>
      <c r="M2733" s="36"/>
    </row>
    <row r="2734" spans="7:13" ht="15.75" customHeight="1" x14ac:dyDescent="0.2">
      <c r="G2734" s="11"/>
      <c r="J2734" s="48"/>
      <c r="K2734" s="48"/>
      <c r="L2734" s="48"/>
      <c r="M2734" s="36"/>
    </row>
    <row r="2735" spans="7:13" ht="15.75" customHeight="1" x14ac:dyDescent="0.2">
      <c r="G2735" s="11"/>
      <c r="J2735" s="48"/>
      <c r="K2735" s="48"/>
      <c r="L2735" s="48"/>
      <c r="M2735" s="36"/>
    </row>
    <row r="2736" spans="7:13" ht="15.75" customHeight="1" x14ac:dyDescent="0.2">
      <c r="G2736" s="11"/>
      <c r="J2736" s="48"/>
      <c r="K2736" s="48"/>
      <c r="L2736" s="48"/>
      <c r="M2736" s="36"/>
    </row>
    <row r="2737" spans="7:13" ht="15.75" customHeight="1" x14ac:dyDescent="0.2">
      <c r="G2737" s="11"/>
      <c r="J2737" s="48"/>
      <c r="K2737" s="48"/>
      <c r="L2737" s="48"/>
      <c r="M2737" s="36"/>
    </row>
    <row r="2738" spans="7:13" ht="15.75" customHeight="1" x14ac:dyDescent="0.2">
      <c r="G2738" s="11"/>
      <c r="J2738" s="48"/>
      <c r="K2738" s="48"/>
      <c r="L2738" s="48"/>
      <c r="M2738" s="36"/>
    </row>
    <row r="2739" spans="7:13" ht="15.75" customHeight="1" x14ac:dyDescent="0.2">
      <c r="G2739" s="11"/>
      <c r="J2739" s="48"/>
      <c r="K2739" s="48"/>
      <c r="L2739" s="48"/>
      <c r="M2739" s="36"/>
    </row>
    <row r="2740" spans="7:13" ht="15.75" customHeight="1" x14ac:dyDescent="0.2">
      <c r="G2740" s="11"/>
      <c r="J2740" s="48"/>
      <c r="K2740" s="48"/>
      <c r="L2740" s="48"/>
      <c r="M2740" s="36"/>
    </row>
    <row r="2741" spans="7:13" ht="15.75" customHeight="1" x14ac:dyDescent="0.2">
      <c r="G2741" s="11"/>
      <c r="J2741" s="48"/>
      <c r="K2741" s="48"/>
      <c r="L2741" s="48"/>
      <c r="M2741" s="36"/>
    </row>
    <row r="2742" spans="7:13" ht="15.75" customHeight="1" x14ac:dyDescent="0.2">
      <c r="G2742" s="11"/>
      <c r="J2742" s="48"/>
      <c r="K2742" s="48"/>
      <c r="L2742" s="48"/>
      <c r="M2742" s="36"/>
    </row>
    <row r="2743" spans="7:13" ht="15.75" customHeight="1" x14ac:dyDescent="0.2">
      <c r="G2743" s="11"/>
      <c r="J2743" s="48"/>
      <c r="K2743" s="48"/>
      <c r="L2743" s="48"/>
      <c r="M2743" s="36"/>
    </row>
    <row r="2744" spans="7:13" ht="15.75" customHeight="1" x14ac:dyDescent="0.2">
      <c r="G2744" s="11"/>
      <c r="J2744" s="48"/>
      <c r="K2744" s="48"/>
      <c r="L2744" s="48"/>
      <c r="M2744" s="36"/>
    </row>
    <row r="2745" spans="7:13" ht="15.75" customHeight="1" x14ac:dyDescent="0.2">
      <c r="G2745" s="11"/>
      <c r="J2745" s="48"/>
      <c r="K2745" s="48"/>
      <c r="L2745" s="48"/>
      <c r="M2745" s="36"/>
    </row>
    <row r="2746" spans="7:13" ht="15.75" customHeight="1" x14ac:dyDescent="0.2">
      <c r="G2746" s="11"/>
      <c r="J2746" s="48"/>
      <c r="K2746" s="48"/>
      <c r="L2746" s="48"/>
      <c r="M2746" s="36"/>
    </row>
    <row r="2747" spans="7:13" ht="15.75" customHeight="1" x14ac:dyDescent="0.2">
      <c r="G2747" s="11"/>
      <c r="J2747" s="48"/>
      <c r="K2747" s="48"/>
      <c r="L2747" s="48"/>
      <c r="M2747" s="36"/>
    </row>
    <row r="2748" spans="7:13" ht="15.75" customHeight="1" x14ac:dyDescent="0.2">
      <c r="G2748" s="11"/>
      <c r="J2748" s="48"/>
      <c r="K2748" s="48"/>
      <c r="L2748" s="48"/>
      <c r="M2748" s="36"/>
    </row>
    <row r="2749" spans="7:13" ht="15.75" customHeight="1" x14ac:dyDescent="0.2">
      <c r="G2749" s="11"/>
      <c r="J2749" s="48"/>
      <c r="K2749" s="48"/>
      <c r="L2749" s="48"/>
      <c r="M2749" s="36"/>
    </row>
    <row r="2750" spans="7:13" ht="15.75" customHeight="1" x14ac:dyDescent="0.2">
      <c r="G2750" s="11"/>
      <c r="J2750" s="48"/>
      <c r="K2750" s="48"/>
      <c r="L2750" s="48"/>
      <c r="M2750" s="36"/>
    </row>
    <row r="2751" spans="7:13" ht="15.75" customHeight="1" x14ac:dyDescent="0.2">
      <c r="G2751" s="11"/>
      <c r="J2751" s="48"/>
      <c r="K2751" s="48"/>
      <c r="L2751" s="48"/>
      <c r="M2751" s="36"/>
    </row>
    <row r="2752" spans="7:13" ht="15.75" customHeight="1" x14ac:dyDescent="0.2">
      <c r="G2752" s="11"/>
      <c r="J2752" s="48"/>
      <c r="K2752" s="48"/>
      <c r="L2752" s="48"/>
      <c r="M2752" s="36"/>
    </row>
    <row r="2753" spans="7:13" ht="15.75" customHeight="1" x14ac:dyDescent="0.2">
      <c r="G2753" s="11"/>
      <c r="J2753" s="48"/>
      <c r="K2753" s="48"/>
      <c r="L2753" s="48"/>
      <c r="M2753" s="36"/>
    </row>
    <row r="2754" spans="7:13" ht="15.75" customHeight="1" x14ac:dyDescent="0.2">
      <c r="G2754" s="11"/>
      <c r="J2754" s="48"/>
      <c r="K2754" s="48"/>
      <c r="L2754" s="48"/>
      <c r="M2754" s="36"/>
    </row>
    <row r="2755" spans="7:13" ht="15.75" customHeight="1" x14ac:dyDescent="0.2">
      <c r="G2755" s="11"/>
      <c r="J2755" s="48"/>
      <c r="K2755" s="48"/>
      <c r="L2755" s="48"/>
      <c r="M2755" s="36"/>
    </row>
    <row r="2756" spans="7:13" ht="15.75" customHeight="1" x14ac:dyDescent="0.2">
      <c r="G2756" s="11"/>
      <c r="J2756" s="48"/>
      <c r="K2756" s="48"/>
      <c r="L2756" s="48"/>
      <c r="M2756" s="36"/>
    </row>
    <row r="2757" spans="7:13" ht="15.75" customHeight="1" x14ac:dyDescent="0.2">
      <c r="G2757" s="11"/>
      <c r="J2757" s="48"/>
      <c r="K2757" s="48"/>
      <c r="L2757" s="48"/>
      <c r="M2757" s="36"/>
    </row>
    <row r="2758" spans="7:13" ht="15.75" customHeight="1" x14ac:dyDescent="0.2">
      <c r="G2758" s="11"/>
      <c r="J2758" s="48"/>
      <c r="K2758" s="48"/>
      <c r="L2758" s="48"/>
      <c r="M2758" s="36"/>
    </row>
    <row r="2759" spans="7:13" ht="15.75" customHeight="1" x14ac:dyDescent="0.2">
      <c r="G2759" s="11"/>
      <c r="J2759" s="48"/>
      <c r="K2759" s="48"/>
      <c r="L2759" s="48"/>
      <c r="M2759" s="36"/>
    </row>
    <row r="2760" spans="7:13" ht="15.75" customHeight="1" x14ac:dyDescent="0.2">
      <c r="G2760" s="11"/>
      <c r="J2760" s="48"/>
      <c r="K2760" s="48"/>
      <c r="L2760" s="48"/>
      <c r="M2760" s="36"/>
    </row>
    <row r="2761" spans="7:13" ht="15.75" customHeight="1" x14ac:dyDescent="0.2">
      <c r="G2761" s="11"/>
      <c r="J2761" s="48"/>
      <c r="K2761" s="48"/>
      <c r="L2761" s="48"/>
      <c r="M2761" s="36"/>
    </row>
    <row r="2762" spans="7:13" ht="15.75" customHeight="1" x14ac:dyDescent="0.2">
      <c r="G2762" s="11"/>
      <c r="J2762" s="48"/>
      <c r="K2762" s="48"/>
      <c r="L2762" s="48"/>
      <c r="M2762" s="36"/>
    </row>
    <row r="2763" spans="7:13" ht="15.75" customHeight="1" x14ac:dyDescent="0.2">
      <c r="G2763" s="11"/>
      <c r="J2763" s="48"/>
      <c r="K2763" s="48"/>
      <c r="L2763" s="48"/>
      <c r="M2763" s="36"/>
    </row>
    <row r="2764" spans="7:13" ht="15.75" customHeight="1" x14ac:dyDescent="0.2">
      <c r="G2764" s="11"/>
      <c r="J2764" s="48"/>
      <c r="K2764" s="48"/>
      <c r="L2764" s="48"/>
      <c r="M2764" s="36"/>
    </row>
    <row r="2765" spans="7:13" ht="15.75" customHeight="1" x14ac:dyDescent="0.2">
      <c r="G2765" s="11"/>
      <c r="J2765" s="48"/>
      <c r="K2765" s="48"/>
      <c r="L2765" s="48"/>
      <c r="M2765" s="36"/>
    </row>
    <row r="2766" spans="7:13" ht="15.75" customHeight="1" x14ac:dyDescent="0.2">
      <c r="G2766" s="11"/>
      <c r="J2766" s="48"/>
      <c r="K2766" s="48"/>
      <c r="L2766" s="48"/>
      <c r="M2766" s="36"/>
    </row>
    <row r="2767" spans="7:13" ht="15.75" customHeight="1" x14ac:dyDescent="0.2">
      <c r="G2767" s="11"/>
      <c r="J2767" s="48"/>
      <c r="K2767" s="48"/>
      <c r="L2767" s="48"/>
      <c r="M2767" s="36"/>
    </row>
    <row r="2768" spans="7:13" ht="15.75" customHeight="1" x14ac:dyDescent="0.2">
      <c r="G2768" s="11"/>
      <c r="J2768" s="48"/>
      <c r="K2768" s="48"/>
      <c r="L2768" s="48"/>
      <c r="M2768" s="36"/>
    </row>
    <row r="2769" spans="7:13" ht="15.75" customHeight="1" x14ac:dyDescent="0.2">
      <c r="G2769" s="11"/>
      <c r="J2769" s="48"/>
      <c r="K2769" s="48"/>
      <c r="L2769" s="48"/>
      <c r="M2769" s="36"/>
    </row>
    <row r="2770" spans="7:13" ht="15.75" customHeight="1" x14ac:dyDescent="0.2">
      <c r="G2770" s="11"/>
      <c r="J2770" s="48"/>
      <c r="K2770" s="48"/>
      <c r="L2770" s="48"/>
      <c r="M2770" s="36"/>
    </row>
    <row r="2771" spans="7:13" ht="15.75" customHeight="1" x14ac:dyDescent="0.2">
      <c r="G2771" s="11"/>
      <c r="J2771" s="48"/>
      <c r="K2771" s="48"/>
      <c r="L2771" s="48"/>
      <c r="M2771" s="36"/>
    </row>
    <row r="2772" spans="7:13" ht="15.75" customHeight="1" x14ac:dyDescent="0.2">
      <c r="G2772" s="11"/>
      <c r="J2772" s="48"/>
      <c r="K2772" s="48"/>
      <c r="L2772" s="48"/>
      <c r="M2772" s="36"/>
    </row>
    <row r="2773" spans="7:13" ht="15.75" customHeight="1" x14ac:dyDescent="0.2">
      <c r="G2773" s="11"/>
      <c r="J2773" s="48"/>
      <c r="K2773" s="48"/>
      <c r="L2773" s="48"/>
      <c r="M2773" s="36"/>
    </row>
    <row r="2774" spans="7:13" ht="15.75" customHeight="1" x14ac:dyDescent="0.2">
      <c r="G2774" s="11"/>
      <c r="J2774" s="48"/>
      <c r="K2774" s="48"/>
      <c r="L2774" s="48"/>
      <c r="M2774" s="36"/>
    </row>
    <row r="2775" spans="7:13" ht="15.75" customHeight="1" x14ac:dyDescent="0.2">
      <c r="G2775" s="11"/>
      <c r="J2775" s="48"/>
      <c r="K2775" s="48"/>
      <c r="L2775" s="48"/>
      <c r="M2775" s="36"/>
    </row>
    <row r="2776" spans="7:13" ht="15.75" customHeight="1" x14ac:dyDescent="0.2">
      <c r="G2776" s="11"/>
      <c r="J2776" s="48"/>
      <c r="K2776" s="48"/>
      <c r="L2776" s="48"/>
      <c r="M2776" s="36"/>
    </row>
    <row r="2777" spans="7:13" ht="15.75" customHeight="1" x14ac:dyDescent="0.2">
      <c r="G2777" s="11"/>
      <c r="J2777" s="48"/>
      <c r="K2777" s="48"/>
      <c r="L2777" s="48"/>
      <c r="M2777" s="36"/>
    </row>
    <row r="2778" spans="7:13" ht="15.75" customHeight="1" x14ac:dyDescent="0.2">
      <c r="G2778" s="11"/>
      <c r="J2778" s="48"/>
      <c r="K2778" s="48"/>
      <c r="L2778" s="48"/>
      <c r="M2778" s="36"/>
    </row>
    <row r="2779" spans="7:13" ht="15.75" customHeight="1" x14ac:dyDescent="0.2">
      <c r="G2779" s="11"/>
      <c r="J2779" s="48"/>
      <c r="K2779" s="48"/>
      <c r="L2779" s="48"/>
      <c r="M2779" s="36"/>
    </row>
    <row r="2780" spans="7:13" ht="15.75" customHeight="1" x14ac:dyDescent="0.2">
      <c r="G2780" s="11"/>
      <c r="J2780" s="48"/>
      <c r="K2780" s="48"/>
      <c r="L2780" s="48"/>
      <c r="M2780" s="36"/>
    </row>
    <row r="2781" spans="7:13" ht="15.75" customHeight="1" x14ac:dyDescent="0.2">
      <c r="G2781" s="11"/>
      <c r="J2781" s="48"/>
      <c r="K2781" s="48"/>
      <c r="L2781" s="48"/>
      <c r="M2781" s="36"/>
    </row>
    <row r="2782" spans="7:13" ht="15.75" customHeight="1" x14ac:dyDescent="0.2">
      <c r="G2782" s="11"/>
      <c r="J2782" s="48"/>
      <c r="K2782" s="48"/>
      <c r="L2782" s="48"/>
      <c r="M2782" s="36"/>
    </row>
    <row r="2783" spans="7:13" ht="15.75" customHeight="1" x14ac:dyDescent="0.2">
      <c r="G2783" s="11"/>
      <c r="J2783" s="48"/>
      <c r="K2783" s="48"/>
      <c r="L2783" s="48"/>
      <c r="M2783" s="36"/>
    </row>
    <row r="2784" spans="7:13" ht="15.75" customHeight="1" x14ac:dyDescent="0.2">
      <c r="G2784" s="11"/>
      <c r="J2784" s="48"/>
      <c r="K2784" s="48"/>
      <c r="L2784" s="48"/>
      <c r="M2784" s="36"/>
    </row>
    <row r="2785" spans="7:13" ht="15.75" customHeight="1" x14ac:dyDescent="0.2">
      <c r="G2785" s="11"/>
      <c r="J2785" s="48"/>
      <c r="K2785" s="48"/>
      <c r="L2785" s="48"/>
      <c r="M2785" s="36"/>
    </row>
    <row r="2786" spans="7:13" ht="15.75" customHeight="1" x14ac:dyDescent="0.2">
      <c r="G2786" s="11"/>
      <c r="J2786" s="48"/>
      <c r="K2786" s="48"/>
      <c r="L2786" s="48"/>
      <c r="M2786" s="36"/>
    </row>
    <row r="2787" spans="7:13" ht="15.75" customHeight="1" x14ac:dyDescent="0.2">
      <c r="G2787" s="11"/>
      <c r="J2787" s="48"/>
      <c r="K2787" s="48"/>
      <c r="L2787" s="48"/>
      <c r="M2787" s="36"/>
    </row>
    <row r="2788" spans="7:13" ht="15.75" customHeight="1" x14ac:dyDescent="0.2">
      <c r="G2788" s="11"/>
      <c r="J2788" s="48"/>
      <c r="K2788" s="48"/>
      <c r="L2788" s="48"/>
      <c r="M2788" s="36"/>
    </row>
    <row r="2789" spans="7:13" ht="15.75" customHeight="1" x14ac:dyDescent="0.2">
      <c r="G2789" s="11"/>
      <c r="J2789" s="48"/>
      <c r="K2789" s="48"/>
      <c r="L2789" s="48"/>
      <c r="M2789" s="36"/>
    </row>
    <row r="2790" spans="7:13" ht="15.75" customHeight="1" x14ac:dyDescent="0.2">
      <c r="G2790" s="11"/>
      <c r="J2790" s="48"/>
      <c r="K2790" s="48"/>
      <c r="L2790" s="48"/>
      <c r="M2790" s="36"/>
    </row>
    <row r="2791" spans="7:13" ht="15.75" customHeight="1" x14ac:dyDescent="0.2">
      <c r="G2791" s="11"/>
      <c r="J2791" s="48"/>
      <c r="K2791" s="48"/>
      <c r="L2791" s="48"/>
      <c r="M2791" s="36"/>
    </row>
    <row r="2792" spans="7:13" ht="15.75" customHeight="1" x14ac:dyDescent="0.2">
      <c r="G2792" s="11"/>
      <c r="J2792" s="48"/>
      <c r="K2792" s="48"/>
      <c r="L2792" s="48"/>
      <c r="M2792" s="36"/>
    </row>
    <row r="2793" spans="7:13" ht="15.75" customHeight="1" x14ac:dyDescent="0.2">
      <c r="G2793" s="11"/>
      <c r="J2793" s="48"/>
      <c r="K2793" s="48"/>
      <c r="L2793" s="48"/>
      <c r="M2793" s="36"/>
    </row>
    <row r="2794" spans="7:13" ht="15.75" customHeight="1" x14ac:dyDescent="0.2">
      <c r="G2794" s="11"/>
      <c r="J2794" s="48"/>
      <c r="K2794" s="48"/>
      <c r="L2794" s="48"/>
      <c r="M2794" s="36"/>
    </row>
    <row r="2795" spans="7:13" ht="15.75" customHeight="1" x14ac:dyDescent="0.2">
      <c r="G2795" s="11"/>
      <c r="J2795" s="48"/>
      <c r="K2795" s="48"/>
      <c r="L2795" s="48"/>
      <c r="M2795" s="36"/>
    </row>
    <row r="2796" spans="7:13" ht="15.75" customHeight="1" x14ac:dyDescent="0.2">
      <c r="G2796" s="11"/>
      <c r="J2796" s="48"/>
      <c r="K2796" s="48"/>
      <c r="L2796" s="48"/>
      <c r="M2796" s="36"/>
    </row>
    <row r="2797" spans="7:13" ht="15.75" customHeight="1" x14ac:dyDescent="0.2">
      <c r="G2797" s="11"/>
      <c r="J2797" s="48"/>
      <c r="K2797" s="48"/>
      <c r="L2797" s="48"/>
      <c r="M2797" s="36"/>
    </row>
    <row r="2798" spans="7:13" ht="15.75" customHeight="1" x14ac:dyDescent="0.2">
      <c r="G2798" s="11"/>
      <c r="J2798" s="48"/>
      <c r="K2798" s="48"/>
      <c r="L2798" s="48"/>
      <c r="M2798" s="36"/>
    </row>
    <row r="2799" spans="7:13" ht="15.75" customHeight="1" x14ac:dyDescent="0.2">
      <c r="G2799" s="11"/>
      <c r="J2799" s="48"/>
      <c r="K2799" s="48"/>
      <c r="L2799" s="48"/>
      <c r="M2799" s="36"/>
    </row>
    <row r="2800" spans="7:13" ht="15.75" customHeight="1" x14ac:dyDescent="0.2">
      <c r="G2800" s="11"/>
      <c r="J2800" s="48"/>
      <c r="K2800" s="48"/>
      <c r="L2800" s="48"/>
      <c r="M2800" s="36"/>
    </row>
    <row r="2801" spans="7:13" ht="15.75" customHeight="1" x14ac:dyDescent="0.2">
      <c r="G2801" s="11"/>
      <c r="J2801" s="48"/>
      <c r="K2801" s="48"/>
      <c r="L2801" s="48"/>
      <c r="M2801" s="36"/>
    </row>
    <row r="2802" spans="7:13" ht="15.75" customHeight="1" x14ac:dyDescent="0.2">
      <c r="G2802" s="11"/>
      <c r="J2802" s="48"/>
      <c r="K2802" s="48"/>
      <c r="L2802" s="48"/>
      <c r="M2802" s="36"/>
    </row>
    <row r="2803" spans="7:13" ht="15.75" customHeight="1" x14ac:dyDescent="0.2">
      <c r="G2803" s="11"/>
      <c r="J2803" s="48"/>
      <c r="K2803" s="48"/>
      <c r="L2803" s="48"/>
      <c r="M2803" s="36"/>
    </row>
    <row r="2804" spans="7:13" ht="15.75" customHeight="1" x14ac:dyDescent="0.2">
      <c r="G2804" s="11"/>
      <c r="J2804" s="48"/>
      <c r="K2804" s="48"/>
      <c r="L2804" s="48"/>
      <c r="M2804" s="36"/>
    </row>
    <row r="2805" spans="7:13" ht="15.75" customHeight="1" x14ac:dyDescent="0.2">
      <c r="G2805" s="11"/>
      <c r="J2805" s="48"/>
      <c r="K2805" s="48"/>
      <c r="L2805" s="48"/>
      <c r="M2805" s="36"/>
    </row>
    <row r="2806" spans="7:13" ht="15.75" customHeight="1" x14ac:dyDescent="0.2">
      <c r="G2806" s="11"/>
      <c r="J2806" s="48"/>
      <c r="K2806" s="48"/>
      <c r="L2806" s="48"/>
      <c r="M2806" s="36"/>
    </row>
    <row r="2807" spans="7:13" ht="15.75" customHeight="1" x14ac:dyDescent="0.2">
      <c r="G2807" s="11"/>
      <c r="J2807" s="48"/>
      <c r="K2807" s="48"/>
      <c r="L2807" s="48"/>
      <c r="M2807" s="36"/>
    </row>
    <row r="2808" spans="7:13" ht="15.75" customHeight="1" x14ac:dyDescent="0.2">
      <c r="G2808" s="11"/>
      <c r="J2808" s="48"/>
      <c r="K2808" s="48"/>
      <c r="L2808" s="48"/>
      <c r="M2808" s="36"/>
    </row>
    <row r="2809" spans="7:13" ht="15.75" customHeight="1" x14ac:dyDescent="0.2">
      <c r="G2809" s="11"/>
      <c r="J2809" s="48"/>
      <c r="K2809" s="48"/>
      <c r="L2809" s="48"/>
      <c r="M2809" s="36"/>
    </row>
    <row r="2810" spans="7:13" ht="15.75" customHeight="1" x14ac:dyDescent="0.2">
      <c r="G2810" s="11"/>
      <c r="J2810" s="48"/>
      <c r="K2810" s="48"/>
      <c r="L2810" s="48"/>
      <c r="M2810" s="36"/>
    </row>
    <row r="2811" spans="7:13" ht="15.75" customHeight="1" x14ac:dyDescent="0.2">
      <c r="G2811" s="11"/>
      <c r="J2811" s="48"/>
      <c r="K2811" s="48"/>
      <c r="L2811" s="48"/>
      <c r="M2811" s="36"/>
    </row>
    <row r="2812" spans="7:13" ht="15.75" customHeight="1" x14ac:dyDescent="0.2">
      <c r="G2812" s="11"/>
      <c r="J2812" s="48"/>
      <c r="K2812" s="48"/>
      <c r="L2812" s="48"/>
      <c r="M2812" s="36"/>
    </row>
    <row r="2813" spans="7:13" ht="15.75" customHeight="1" x14ac:dyDescent="0.2">
      <c r="G2813" s="11"/>
      <c r="J2813" s="48"/>
      <c r="K2813" s="48"/>
      <c r="L2813" s="48"/>
      <c r="M2813" s="36"/>
    </row>
    <row r="2814" spans="7:13" ht="15.75" customHeight="1" x14ac:dyDescent="0.2">
      <c r="G2814" s="11"/>
      <c r="J2814" s="48"/>
      <c r="K2814" s="48"/>
      <c r="L2814" s="48"/>
      <c r="M2814" s="36"/>
    </row>
    <row r="2815" spans="7:13" ht="15.75" customHeight="1" x14ac:dyDescent="0.2">
      <c r="G2815" s="11"/>
      <c r="J2815" s="48"/>
      <c r="K2815" s="48"/>
      <c r="L2815" s="48"/>
      <c r="M2815" s="36"/>
    </row>
    <row r="2816" spans="7:13" ht="15.75" customHeight="1" x14ac:dyDescent="0.2">
      <c r="G2816" s="11"/>
      <c r="J2816" s="48"/>
      <c r="K2816" s="48"/>
      <c r="L2816" s="48"/>
      <c r="M2816" s="36"/>
    </row>
    <row r="2817" spans="7:13" ht="15.75" customHeight="1" x14ac:dyDescent="0.2">
      <c r="G2817" s="11"/>
      <c r="J2817" s="48"/>
      <c r="K2817" s="48"/>
      <c r="L2817" s="48"/>
      <c r="M2817" s="36"/>
    </row>
    <row r="2818" spans="7:13" ht="15.75" customHeight="1" x14ac:dyDescent="0.2">
      <c r="G2818" s="11"/>
      <c r="J2818" s="48"/>
      <c r="K2818" s="48"/>
      <c r="L2818" s="48"/>
      <c r="M2818" s="36"/>
    </row>
    <row r="2819" spans="7:13" ht="15.75" customHeight="1" x14ac:dyDescent="0.2">
      <c r="G2819" s="11"/>
      <c r="J2819" s="48"/>
      <c r="K2819" s="48"/>
      <c r="L2819" s="48"/>
      <c r="M2819" s="36"/>
    </row>
    <row r="2820" spans="7:13" ht="15.75" customHeight="1" x14ac:dyDescent="0.2">
      <c r="G2820" s="11"/>
      <c r="J2820" s="48"/>
      <c r="K2820" s="48"/>
      <c r="L2820" s="48"/>
      <c r="M2820" s="36"/>
    </row>
    <row r="2821" spans="7:13" ht="15.75" customHeight="1" x14ac:dyDescent="0.2">
      <c r="G2821" s="11"/>
      <c r="J2821" s="48"/>
      <c r="K2821" s="48"/>
      <c r="L2821" s="48"/>
      <c r="M2821" s="36"/>
    </row>
    <row r="2822" spans="7:13" ht="15.75" customHeight="1" x14ac:dyDescent="0.2">
      <c r="G2822" s="11"/>
      <c r="J2822" s="48"/>
      <c r="K2822" s="48"/>
      <c r="L2822" s="48"/>
      <c r="M2822" s="36"/>
    </row>
    <row r="2823" spans="7:13" ht="15.75" customHeight="1" x14ac:dyDescent="0.2">
      <c r="G2823" s="11"/>
      <c r="J2823" s="48"/>
      <c r="K2823" s="48"/>
      <c r="L2823" s="48"/>
      <c r="M2823" s="36"/>
    </row>
    <row r="2824" spans="7:13" ht="15.75" customHeight="1" x14ac:dyDescent="0.2">
      <c r="G2824" s="11"/>
      <c r="J2824" s="48"/>
      <c r="K2824" s="48"/>
      <c r="L2824" s="48"/>
      <c r="M2824" s="36"/>
    </row>
    <row r="2825" spans="7:13" ht="15.75" customHeight="1" x14ac:dyDescent="0.2">
      <c r="G2825" s="11"/>
      <c r="J2825" s="48"/>
      <c r="K2825" s="48"/>
      <c r="L2825" s="48"/>
      <c r="M2825" s="36"/>
    </row>
    <row r="2826" spans="7:13" ht="15.75" customHeight="1" x14ac:dyDescent="0.2">
      <c r="G2826" s="11"/>
      <c r="J2826" s="48"/>
      <c r="K2826" s="48"/>
      <c r="L2826" s="48"/>
      <c r="M2826" s="36"/>
    </row>
    <row r="2827" spans="7:13" ht="15.75" customHeight="1" x14ac:dyDescent="0.2">
      <c r="G2827" s="11"/>
      <c r="J2827" s="48"/>
      <c r="K2827" s="48"/>
      <c r="L2827" s="48"/>
      <c r="M2827" s="36"/>
    </row>
    <row r="2828" spans="7:13" ht="15.75" customHeight="1" x14ac:dyDescent="0.2">
      <c r="G2828" s="11"/>
      <c r="J2828" s="48"/>
      <c r="K2828" s="48"/>
      <c r="L2828" s="48"/>
      <c r="M2828" s="36"/>
    </row>
    <row r="2829" spans="7:13" ht="15.75" customHeight="1" x14ac:dyDescent="0.2">
      <c r="G2829" s="11"/>
      <c r="J2829" s="48"/>
      <c r="K2829" s="48"/>
      <c r="L2829" s="48"/>
      <c r="M2829" s="36"/>
    </row>
    <row r="2830" spans="7:13" ht="15.75" customHeight="1" x14ac:dyDescent="0.2">
      <c r="G2830" s="11"/>
      <c r="J2830" s="48"/>
      <c r="K2830" s="48"/>
      <c r="L2830" s="48"/>
      <c r="M2830" s="36"/>
    </row>
    <row r="2831" spans="7:13" ht="15.75" customHeight="1" x14ac:dyDescent="0.2">
      <c r="G2831" s="11"/>
      <c r="J2831" s="48"/>
      <c r="K2831" s="48"/>
      <c r="L2831" s="48"/>
      <c r="M2831" s="36"/>
    </row>
    <row r="2832" spans="7:13" ht="15.75" customHeight="1" x14ac:dyDescent="0.2">
      <c r="G2832" s="11"/>
      <c r="J2832" s="48"/>
      <c r="K2832" s="48"/>
      <c r="L2832" s="48"/>
      <c r="M2832" s="36"/>
    </row>
    <row r="2833" spans="7:13" ht="15.75" customHeight="1" x14ac:dyDescent="0.2">
      <c r="G2833" s="11"/>
      <c r="J2833" s="48"/>
      <c r="K2833" s="48"/>
      <c r="L2833" s="48"/>
      <c r="M2833" s="36"/>
    </row>
    <row r="2834" spans="7:13" ht="15.75" customHeight="1" x14ac:dyDescent="0.2">
      <c r="G2834" s="11"/>
      <c r="J2834" s="48"/>
      <c r="K2834" s="48"/>
      <c r="L2834" s="48"/>
      <c r="M2834" s="36"/>
    </row>
    <row r="2835" spans="7:13" ht="15.75" customHeight="1" x14ac:dyDescent="0.2">
      <c r="G2835" s="11"/>
      <c r="J2835" s="48"/>
      <c r="K2835" s="48"/>
      <c r="L2835" s="48"/>
      <c r="M2835" s="36"/>
    </row>
    <row r="2836" spans="7:13" ht="15.75" customHeight="1" x14ac:dyDescent="0.2">
      <c r="G2836" s="11"/>
      <c r="J2836" s="48"/>
      <c r="K2836" s="48"/>
      <c r="L2836" s="48"/>
      <c r="M2836" s="36"/>
    </row>
    <row r="2837" spans="7:13" ht="15.75" customHeight="1" x14ac:dyDescent="0.2">
      <c r="G2837" s="11"/>
      <c r="J2837" s="48"/>
      <c r="K2837" s="48"/>
      <c r="L2837" s="48"/>
      <c r="M2837" s="36"/>
    </row>
    <row r="2838" spans="7:13" ht="15.75" customHeight="1" x14ac:dyDescent="0.2">
      <c r="G2838" s="11"/>
      <c r="J2838" s="48"/>
      <c r="K2838" s="48"/>
      <c r="L2838" s="48"/>
      <c r="M2838" s="36"/>
    </row>
    <row r="2839" spans="7:13" ht="15.75" customHeight="1" x14ac:dyDescent="0.2">
      <c r="G2839" s="11"/>
      <c r="J2839" s="48"/>
      <c r="K2839" s="48"/>
      <c r="L2839" s="48"/>
      <c r="M2839" s="36"/>
    </row>
    <row r="2840" spans="7:13" ht="15.75" customHeight="1" x14ac:dyDescent="0.2">
      <c r="G2840" s="11"/>
      <c r="J2840" s="48"/>
      <c r="K2840" s="48"/>
      <c r="L2840" s="48"/>
      <c r="M2840" s="36"/>
    </row>
    <row r="2841" spans="7:13" ht="15.75" customHeight="1" x14ac:dyDescent="0.2">
      <c r="G2841" s="11"/>
      <c r="J2841" s="48"/>
      <c r="K2841" s="48"/>
      <c r="L2841" s="48"/>
      <c r="M2841" s="36"/>
    </row>
    <row r="2842" spans="7:13" ht="15.75" customHeight="1" x14ac:dyDescent="0.2">
      <c r="G2842" s="11"/>
      <c r="J2842" s="48"/>
      <c r="K2842" s="48"/>
      <c r="L2842" s="48"/>
      <c r="M2842" s="36"/>
    </row>
    <row r="2843" spans="7:13" ht="15.75" customHeight="1" x14ac:dyDescent="0.2">
      <c r="G2843" s="11"/>
      <c r="J2843" s="48"/>
      <c r="K2843" s="48"/>
      <c r="L2843" s="48"/>
      <c r="M2843" s="36"/>
    </row>
    <row r="2844" spans="7:13" ht="15.75" customHeight="1" x14ac:dyDescent="0.2">
      <c r="G2844" s="11"/>
      <c r="J2844" s="48"/>
      <c r="K2844" s="48"/>
      <c r="L2844" s="48"/>
      <c r="M2844" s="36"/>
    </row>
    <row r="2845" spans="7:13" ht="15.75" customHeight="1" x14ac:dyDescent="0.2">
      <c r="G2845" s="11"/>
      <c r="J2845" s="48"/>
      <c r="K2845" s="48"/>
      <c r="L2845" s="48"/>
      <c r="M2845" s="36"/>
    </row>
    <row r="2846" spans="7:13" ht="15.75" customHeight="1" x14ac:dyDescent="0.2">
      <c r="G2846" s="11"/>
      <c r="J2846" s="48"/>
      <c r="K2846" s="48"/>
      <c r="L2846" s="48"/>
      <c r="M2846" s="36"/>
    </row>
    <row r="2847" spans="7:13" ht="15.75" customHeight="1" x14ac:dyDescent="0.2">
      <c r="G2847" s="11"/>
      <c r="J2847" s="48"/>
      <c r="K2847" s="48"/>
      <c r="L2847" s="48"/>
      <c r="M2847" s="36"/>
    </row>
    <row r="2848" spans="7:13" ht="15.75" customHeight="1" x14ac:dyDescent="0.2">
      <c r="G2848" s="11"/>
      <c r="J2848" s="48"/>
      <c r="K2848" s="48"/>
      <c r="L2848" s="48"/>
      <c r="M2848" s="36"/>
    </row>
    <row r="2849" spans="7:13" ht="15.75" customHeight="1" x14ac:dyDescent="0.2">
      <c r="G2849" s="11"/>
      <c r="J2849" s="48"/>
      <c r="K2849" s="48"/>
      <c r="L2849" s="48"/>
      <c r="M2849" s="36"/>
    </row>
    <row r="2850" spans="7:13" ht="15.75" customHeight="1" x14ac:dyDescent="0.2">
      <c r="G2850" s="11"/>
      <c r="J2850" s="48"/>
      <c r="K2850" s="48"/>
      <c r="L2850" s="48"/>
      <c r="M2850" s="36"/>
    </row>
    <row r="2851" spans="7:13" ht="15.75" customHeight="1" x14ac:dyDescent="0.2">
      <c r="G2851" s="11"/>
      <c r="J2851" s="48"/>
      <c r="K2851" s="48"/>
      <c r="L2851" s="48"/>
      <c r="M2851" s="36"/>
    </row>
    <row r="2852" spans="7:13" ht="15.75" customHeight="1" x14ac:dyDescent="0.2">
      <c r="G2852" s="11"/>
      <c r="J2852" s="48"/>
      <c r="K2852" s="48"/>
      <c r="L2852" s="48"/>
      <c r="M2852" s="36"/>
    </row>
    <row r="2853" spans="7:13" ht="15.75" customHeight="1" x14ac:dyDescent="0.2">
      <c r="G2853" s="11"/>
      <c r="J2853" s="48"/>
      <c r="K2853" s="48"/>
      <c r="L2853" s="48"/>
      <c r="M2853" s="36"/>
    </row>
    <row r="2854" spans="7:13" ht="15.75" customHeight="1" x14ac:dyDescent="0.2">
      <c r="G2854" s="11"/>
      <c r="J2854" s="48"/>
      <c r="K2854" s="48"/>
      <c r="L2854" s="48"/>
      <c r="M2854" s="36"/>
    </row>
    <row r="2855" spans="7:13" ht="15.75" customHeight="1" x14ac:dyDescent="0.2">
      <c r="G2855" s="11"/>
      <c r="J2855" s="48"/>
      <c r="K2855" s="48"/>
      <c r="L2855" s="48"/>
      <c r="M2855" s="36"/>
    </row>
    <row r="2856" spans="7:13" ht="15.75" customHeight="1" x14ac:dyDescent="0.2">
      <c r="G2856" s="11"/>
      <c r="J2856" s="48"/>
      <c r="K2856" s="48"/>
      <c r="L2856" s="48"/>
      <c r="M2856" s="36"/>
    </row>
    <row r="2857" spans="7:13" ht="15.75" customHeight="1" x14ac:dyDescent="0.2">
      <c r="G2857" s="11"/>
      <c r="J2857" s="48"/>
      <c r="K2857" s="48"/>
      <c r="L2857" s="48"/>
      <c r="M2857" s="36"/>
    </row>
    <row r="2858" spans="7:13" ht="15.75" customHeight="1" x14ac:dyDescent="0.2">
      <c r="G2858" s="11"/>
      <c r="J2858" s="48"/>
      <c r="K2858" s="48"/>
      <c r="L2858" s="48"/>
      <c r="M2858" s="36"/>
    </row>
    <row r="2859" spans="7:13" ht="15.75" customHeight="1" x14ac:dyDescent="0.2">
      <c r="G2859" s="11"/>
      <c r="J2859" s="48"/>
      <c r="K2859" s="48"/>
      <c r="L2859" s="48"/>
      <c r="M2859" s="36"/>
    </row>
    <row r="2860" spans="7:13" ht="15.75" customHeight="1" x14ac:dyDescent="0.2">
      <c r="G2860" s="11"/>
      <c r="J2860" s="48"/>
      <c r="K2860" s="48"/>
      <c r="L2860" s="48"/>
      <c r="M2860" s="36"/>
    </row>
    <row r="2861" spans="7:13" ht="15.75" customHeight="1" x14ac:dyDescent="0.2">
      <c r="G2861" s="11"/>
      <c r="J2861" s="48"/>
      <c r="K2861" s="48"/>
      <c r="L2861" s="48"/>
      <c r="M2861" s="36"/>
    </row>
    <row r="2862" spans="7:13" ht="15.75" customHeight="1" x14ac:dyDescent="0.2">
      <c r="G2862" s="11"/>
      <c r="J2862" s="48"/>
      <c r="K2862" s="48"/>
      <c r="L2862" s="48"/>
      <c r="M2862" s="36"/>
    </row>
    <row r="2863" spans="7:13" ht="15.75" customHeight="1" x14ac:dyDescent="0.2">
      <c r="G2863" s="11"/>
      <c r="J2863" s="48"/>
      <c r="K2863" s="48"/>
      <c r="L2863" s="48"/>
      <c r="M2863" s="36"/>
    </row>
    <row r="2864" spans="7:13" ht="15.75" customHeight="1" x14ac:dyDescent="0.2">
      <c r="G2864" s="11"/>
      <c r="J2864" s="48"/>
      <c r="K2864" s="48"/>
      <c r="L2864" s="48"/>
      <c r="M2864" s="36"/>
    </row>
    <row r="2865" spans="7:13" ht="15.75" customHeight="1" x14ac:dyDescent="0.2">
      <c r="G2865" s="11"/>
      <c r="J2865" s="48"/>
      <c r="K2865" s="48"/>
      <c r="L2865" s="48"/>
      <c r="M2865" s="36"/>
    </row>
    <row r="2866" spans="7:13" ht="15.75" customHeight="1" x14ac:dyDescent="0.2">
      <c r="G2866" s="11"/>
      <c r="J2866" s="48"/>
      <c r="K2866" s="48"/>
      <c r="L2866" s="48"/>
      <c r="M2866" s="36"/>
    </row>
    <row r="2867" spans="7:13" ht="15.75" customHeight="1" x14ac:dyDescent="0.2">
      <c r="G2867" s="11"/>
      <c r="J2867" s="48"/>
      <c r="K2867" s="48"/>
      <c r="L2867" s="48"/>
      <c r="M2867" s="36"/>
    </row>
    <row r="2868" spans="7:13" ht="15.75" customHeight="1" x14ac:dyDescent="0.2">
      <c r="G2868" s="11"/>
      <c r="J2868" s="48"/>
      <c r="K2868" s="48"/>
      <c r="L2868" s="48"/>
      <c r="M2868" s="36"/>
    </row>
    <row r="2869" spans="7:13" ht="15.75" customHeight="1" x14ac:dyDescent="0.2">
      <c r="G2869" s="11"/>
      <c r="J2869" s="48"/>
      <c r="K2869" s="48"/>
      <c r="L2869" s="48"/>
      <c r="M2869" s="36"/>
    </row>
    <row r="2870" spans="7:13" ht="15.75" customHeight="1" x14ac:dyDescent="0.2">
      <c r="G2870" s="11"/>
      <c r="J2870" s="48"/>
      <c r="K2870" s="48"/>
      <c r="L2870" s="48"/>
      <c r="M2870" s="36"/>
    </row>
    <row r="2871" spans="7:13" ht="15.75" customHeight="1" x14ac:dyDescent="0.2">
      <c r="G2871" s="11"/>
      <c r="J2871" s="48"/>
      <c r="K2871" s="48"/>
      <c r="L2871" s="48"/>
      <c r="M2871" s="36"/>
    </row>
    <row r="2872" spans="7:13" ht="15.75" customHeight="1" x14ac:dyDescent="0.2">
      <c r="G2872" s="11"/>
      <c r="J2872" s="48"/>
      <c r="K2872" s="48"/>
      <c r="L2872" s="48"/>
      <c r="M2872" s="36"/>
    </row>
    <row r="2873" spans="7:13" ht="15.75" customHeight="1" x14ac:dyDescent="0.2">
      <c r="G2873" s="11"/>
      <c r="J2873" s="48"/>
      <c r="K2873" s="48"/>
      <c r="L2873" s="48"/>
      <c r="M2873" s="36"/>
    </row>
    <row r="2874" spans="7:13" ht="15.75" customHeight="1" x14ac:dyDescent="0.2">
      <c r="G2874" s="11"/>
      <c r="J2874" s="48"/>
      <c r="K2874" s="48"/>
      <c r="L2874" s="48"/>
      <c r="M2874" s="36"/>
    </row>
    <row r="2875" spans="7:13" ht="15.75" customHeight="1" x14ac:dyDescent="0.2">
      <c r="G2875" s="11"/>
      <c r="J2875" s="48"/>
      <c r="K2875" s="48"/>
      <c r="L2875" s="48"/>
      <c r="M2875" s="36"/>
    </row>
    <row r="2876" spans="7:13" ht="15.75" customHeight="1" x14ac:dyDescent="0.2">
      <c r="G2876" s="11"/>
      <c r="J2876" s="48"/>
      <c r="K2876" s="48"/>
      <c r="L2876" s="48"/>
      <c r="M2876" s="36"/>
    </row>
    <row r="2877" spans="7:13" ht="15.75" customHeight="1" x14ac:dyDescent="0.2">
      <c r="G2877" s="11"/>
      <c r="J2877" s="48"/>
      <c r="K2877" s="48"/>
      <c r="L2877" s="48"/>
      <c r="M2877" s="36"/>
    </row>
    <row r="2878" spans="7:13" ht="15.75" customHeight="1" x14ac:dyDescent="0.2">
      <c r="G2878" s="11"/>
      <c r="J2878" s="48"/>
      <c r="K2878" s="48"/>
      <c r="L2878" s="48"/>
      <c r="M2878" s="36"/>
    </row>
    <row r="2879" spans="7:13" ht="15.75" customHeight="1" x14ac:dyDescent="0.2">
      <c r="G2879" s="11"/>
      <c r="J2879" s="48"/>
      <c r="K2879" s="48"/>
      <c r="L2879" s="48"/>
      <c r="M2879" s="36"/>
    </row>
    <row r="2880" spans="7:13" ht="15.75" customHeight="1" x14ac:dyDescent="0.2">
      <c r="G2880" s="11"/>
      <c r="J2880" s="48"/>
      <c r="K2880" s="48"/>
      <c r="L2880" s="48"/>
      <c r="M2880" s="36"/>
    </row>
    <row r="2881" spans="7:13" ht="15.75" customHeight="1" x14ac:dyDescent="0.2">
      <c r="G2881" s="11"/>
      <c r="J2881" s="48"/>
      <c r="K2881" s="48"/>
      <c r="L2881" s="48"/>
      <c r="M2881" s="36"/>
    </row>
    <row r="2882" spans="7:13" ht="15.75" customHeight="1" x14ac:dyDescent="0.2">
      <c r="G2882" s="11"/>
      <c r="J2882" s="48"/>
      <c r="K2882" s="48"/>
      <c r="L2882" s="48"/>
      <c r="M2882" s="36"/>
    </row>
    <row r="2883" spans="7:13" ht="15.75" customHeight="1" x14ac:dyDescent="0.2">
      <c r="G2883" s="11"/>
      <c r="J2883" s="48"/>
      <c r="K2883" s="48"/>
      <c r="L2883" s="48"/>
      <c r="M2883" s="36"/>
    </row>
    <row r="2884" spans="7:13" ht="15.75" customHeight="1" x14ac:dyDescent="0.2">
      <c r="G2884" s="11"/>
      <c r="J2884" s="48"/>
      <c r="K2884" s="48"/>
      <c r="L2884" s="48"/>
      <c r="M2884" s="36"/>
    </row>
    <row r="2885" spans="7:13" ht="15.75" customHeight="1" x14ac:dyDescent="0.2">
      <c r="G2885" s="11"/>
      <c r="J2885" s="48"/>
      <c r="K2885" s="48"/>
      <c r="L2885" s="48"/>
      <c r="M2885" s="36"/>
    </row>
    <row r="2886" spans="7:13" ht="15.75" customHeight="1" x14ac:dyDescent="0.2">
      <c r="G2886" s="11"/>
      <c r="J2886" s="48"/>
      <c r="K2886" s="48"/>
      <c r="L2886" s="48"/>
      <c r="M2886" s="36"/>
    </row>
    <row r="2887" spans="7:13" ht="15.75" customHeight="1" x14ac:dyDescent="0.2">
      <c r="G2887" s="11"/>
      <c r="J2887" s="48"/>
      <c r="K2887" s="48"/>
      <c r="L2887" s="48"/>
      <c r="M2887" s="36"/>
    </row>
    <row r="2888" spans="7:13" ht="15.75" customHeight="1" x14ac:dyDescent="0.2">
      <c r="G2888" s="11"/>
      <c r="J2888" s="48"/>
      <c r="K2888" s="48"/>
      <c r="L2888" s="48"/>
      <c r="M2888" s="36"/>
    </row>
    <row r="2889" spans="7:13" ht="15.75" customHeight="1" x14ac:dyDescent="0.2">
      <c r="G2889" s="11"/>
      <c r="J2889" s="48"/>
      <c r="K2889" s="48"/>
      <c r="L2889" s="48"/>
      <c r="M2889" s="36"/>
    </row>
    <row r="2890" spans="7:13" ht="15.75" customHeight="1" x14ac:dyDescent="0.2">
      <c r="G2890" s="11"/>
      <c r="J2890" s="48"/>
      <c r="K2890" s="48"/>
      <c r="L2890" s="48"/>
      <c r="M2890" s="36"/>
    </row>
    <row r="2891" spans="7:13" ht="15.75" customHeight="1" x14ac:dyDescent="0.2">
      <c r="G2891" s="11"/>
      <c r="J2891" s="48"/>
      <c r="K2891" s="48"/>
      <c r="L2891" s="48"/>
      <c r="M2891" s="36"/>
    </row>
    <row r="2892" spans="7:13" ht="15.75" customHeight="1" x14ac:dyDescent="0.2">
      <c r="G2892" s="11"/>
      <c r="J2892" s="48"/>
      <c r="K2892" s="48"/>
      <c r="L2892" s="48"/>
      <c r="M2892" s="36"/>
    </row>
    <row r="2893" spans="7:13" ht="15.75" customHeight="1" x14ac:dyDescent="0.2">
      <c r="G2893" s="11"/>
      <c r="J2893" s="48"/>
      <c r="K2893" s="48"/>
      <c r="L2893" s="48"/>
      <c r="M2893" s="36"/>
    </row>
    <row r="2894" spans="7:13" ht="15.75" customHeight="1" x14ac:dyDescent="0.2">
      <c r="G2894" s="11"/>
      <c r="J2894" s="48"/>
      <c r="K2894" s="48"/>
      <c r="L2894" s="48"/>
      <c r="M2894" s="36"/>
    </row>
    <row r="2895" spans="7:13" ht="15.75" customHeight="1" x14ac:dyDescent="0.2">
      <c r="G2895" s="11"/>
      <c r="J2895" s="48"/>
      <c r="K2895" s="48"/>
      <c r="L2895" s="48"/>
      <c r="M2895" s="36"/>
    </row>
    <row r="2896" spans="7:13" ht="15.75" customHeight="1" x14ac:dyDescent="0.2">
      <c r="G2896" s="11"/>
      <c r="J2896" s="48"/>
      <c r="K2896" s="48"/>
      <c r="L2896" s="48"/>
      <c r="M2896" s="36"/>
    </row>
    <row r="2897" spans="7:13" ht="15.75" customHeight="1" x14ac:dyDescent="0.2">
      <c r="G2897" s="11"/>
      <c r="J2897" s="48"/>
      <c r="K2897" s="48"/>
      <c r="L2897" s="48"/>
      <c r="M2897" s="36"/>
    </row>
    <row r="2898" spans="7:13" ht="15.75" customHeight="1" x14ac:dyDescent="0.2">
      <c r="G2898" s="11"/>
      <c r="J2898" s="48"/>
      <c r="K2898" s="48"/>
      <c r="L2898" s="48"/>
      <c r="M2898" s="36"/>
    </row>
    <row r="2899" spans="7:13" ht="15.75" customHeight="1" x14ac:dyDescent="0.2">
      <c r="G2899" s="11"/>
      <c r="J2899" s="48"/>
      <c r="K2899" s="48"/>
      <c r="L2899" s="48"/>
      <c r="M2899" s="36"/>
    </row>
    <row r="2900" spans="7:13" ht="15.75" customHeight="1" x14ac:dyDescent="0.2">
      <c r="G2900" s="11"/>
      <c r="J2900" s="48"/>
      <c r="K2900" s="48"/>
      <c r="L2900" s="48"/>
      <c r="M2900" s="36"/>
    </row>
    <row r="2901" spans="7:13" ht="15.75" customHeight="1" x14ac:dyDescent="0.2">
      <c r="G2901" s="11"/>
      <c r="J2901" s="48"/>
      <c r="K2901" s="48"/>
      <c r="L2901" s="48"/>
      <c r="M2901" s="36"/>
    </row>
    <row r="2902" spans="7:13" ht="15.75" customHeight="1" x14ac:dyDescent="0.2">
      <c r="G2902" s="11"/>
      <c r="J2902" s="48"/>
      <c r="K2902" s="48"/>
      <c r="L2902" s="48"/>
      <c r="M2902" s="36"/>
    </row>
    <row r="2903" spans="7:13" ht="15.75" customHeight="1" x14ac:dyDescent="0.2">
      <c r="G2903" s="11"/>
      <c r="J2903" s="48"/>
      <c r="K2903" s="48"/>
      <c r="L2903" s="48"/>
      <c r="M2903" s="36"/>
    </row>
    <row r="2904" spans="7:13" ht="15.75" customHeight="1" x14ac:dyDescent="0.2">
      <c r="G2904" s="11"/>
      <c r="J2904" s="48"/>
      <c r="K2904" s="48"/>
      <c r="L2904" s="48"/>
      <c r="M2904" s="36"/>
    </row>
    <row r="2905" spans="7:13" ht="15.75" customHeight="1" x14ac:dyDescent="0.2">
      <c r="G2905" s="11"/>
      <c r="J2905" s="48"/>
      <c r="K2905" s="48"/>
      <c r="L2905" s="48"/>
      <c r="M2905" s="36"/>
    </row>
    <row r="2906" spans="7:13" ht="15.75" customHeight="1" x14ac:dyDescent="0.2">
      <c r="G2906" s="11"/>
      <c r="J2906" s="48"/>
      <c r="K2906" s="48"/>
      <c r="L2906" s="48"/>
      <c r="M2906" s="36"/>
    </row>
    <row r="2907" spans="7:13" ht="15.75" customHeight="1" x14ac:dyDescent="0.2">
      <c r="G2907" s="11"/>
      <c r="J2907" s="48"/>
      <c r="K2907" s="48"/>
      <c r="L2907" s="48"/>
      <c r="M2907" s="36"/>
    </row>
    <row r="2908" spans="7:13" ht="15.75" customHeight="1" x14ac:dyDescent="0.2">
      <c r="G2908" s="11"/>
      <c r="J2908" s="48"/>
      <c r="K2908" s="48"/>
      <c r="L2908" s="48"/>
      <c r="M2908" s="36"/>
    </row>
    <row r="2909" spans="7:13" ht="15.75" customHeight="1" x14ac:dyDescent="0.2">
      <c r="G2909" s="11"/>
      <c r="J2909" s="48"/>
      <c r="K2909" s="48"/>
      <c r="L2909" s="48"/>
      <c r="M2909" s="36"/>
    </row>
    <row r="2910" spans="7:13" ht="15.75" customHeight="1" x14ac:dyDescent="0.2">
      <c r="G2910" s="11"/>
      <c r="J2910" s="48"/>
      <c r="K2910" s="48"/>
      <c r="L2910" s="48"/>
      <c r="M2910" s="36"/>
    </row>
    <row r="2911" spans="7:13" ht="15.75" customHeight="1" x14ac:dyDescent="0.2">
      <c r="G2911" s="11"/>
      <c r="J2911" s="48"/>
      <c r="K2911" s="48"/>
      <c r="L2911" s="48"/>
      <c r="M2911" s="36"/>
    </row>
    <row r="2912" spans="7:13" ht="15.75" customHeight="1" x14ac:dyDescent="0.2">
      <c r="G2912" s="11"/>
      <c r="J2912" s="48"/>
      <c r="K2912" s="48"/>
      <c r="L2912" s="48"/>
      <c r="M2912" s="36"/>
    </row>
    <row r="2913" spans="7:13" ht="15.75" customHeight="1" x14ac:dyDescent="0.2">
      <c r="G2913" s="11"/>
      <c r="J2913" s="48"/>
      <c r="K2913" s="48"/>
      <c r="L2913" s="48"/>
      <c r="M2913" s="36"/>
    </row>
    <row r="2914" spans="7:13" ht="15.75" customHeight="1" x14ac:dyDescent="0.2">
      <c r="G2914" s="11"/>
      <c r="J2914" s="48"/>
      <c r="K2914" s="48"/>
      <c r="L2914" s="48"/>
      <c r="M2914" s="36"/>
    </row>
    <row r="2915" spans="7:13" ht="15.75" customHeight="1" x14ac:dyDescent="0.2">
      <c r="G2915" s="11"/>
      <c r="J2915" s="48"/>
      <c r="K2915" s="48"/>
      <c r="L2915" s="48"/>
      <c r="M2915" s="36"/>
    </row>
    <row r="2916" spans="7:13" ht="15.75" customHeight="1" x14ac:dyDescent="0.2">
      <c r="G2916" s="11"/>
      <c r="J2916" s="48"/>
      <c r="K2916" s="48"/>
      <c r="L2916" s="48"/>
      <c r="M2916" s="36"/>
    </row>
    <row r="2917" spans="7:13" ht="15.75" customHeight="1" x14ac:dyDescent="0.2">
      <c r="G2917" s="11"/>
      <c r="J2917" s="48"/>
      <c r="K2917" s="48"/>
      <c r="L2917" s="48"/>
      <c r="M2917" s="36"/>
    </row>
    <row r="2918" spans="7:13" ht="15.75" customHeight="1" x14ac:dyDescent="0.2">
      <c r="G2918" s="11"/>
      <c r="J2918" s="48"/>
      <c r="K2918" s="48"/>
      <c r="L2918" s="48"/>
      <c r="M2918" s="36"/>
    </row>
    <row r="2919" spans="7:13" ht="15.75" customHeight="1" x14ac:dyDescent="0.2">
      <c r="G2919" s="11"/>
      <c r="J2919" s="48"/>
      <c r="K2919" s="48"/>
      <c r="L2919" s="48"/>
      <c r="M2919" s="36"/>
    </row>
    <row r="2920" spans="7:13" ht="15.75" customHeight="1" x14ac:dyDescent="0.2">
      <c r="G2920" s="11"/>
      <c r="J2920" s="48"/>
      <c r="K2920" s="48"/>
      <c r="L2920" s="48"/>
      <c r="M2920" s="36"/>
    </row>
    <row r="2921" spans="7:13" ht="15.75" customHeight="1" x14ac:dyDescent="0.2">
      <c r="G2921" s="11"/>
      <c r="J2921" s="48"/>
      <c r="K2921" s="48"/>
      <c r="L2921" s="48"/>
      <c r="M2921" s="36"/>
    </row>
    <row r="2922" spans="7:13" ht="15.75" customHeight="1" x14ac:dyDescent="0.2">
      <c r="G2922" s="11"/>
      <c r="J2922" s="48"/>
      <c r="K2922" s="48"/>
      <c r="L2922" s="48"/>
      <c r="M2922" s="36"/>
    </row>
    <row r="2923" spans="7:13" ht="15.75" customHeight="1" x14ac:dyDescent="0.2">
      <c r="G2923" s="11"/>
      <c r="J2923" s="48"/>
      <c r="K2923" s="48"/>
      <c r="L2923" s="48"/>
      <c r="M2923" s="36"/>
    </row>
    <row r="2924" spans="7:13" ht="15.75" customHeight="1" x14ac:dyDescent="0.2">
      <c r="G2924" s="11"/>
      <c r="J2924" s="48"/>
      <c r="K2924" s="48"/>
      <c r="L2924" s="48"/>
      <c r="M2924" s="36"/>
    </row>
    <row r="2925" spans="7:13" ht="15.75" customHeight="1" x14ac:dyDescent="0.2">
      <c r="G2925" s="11"/>
      <c r="J2925" s="48"/>
      <c r="K2925" s="48"/>
      <c r="L2925" s="48"/>
      <c r="M2925" s="36"/>
    </row>
    <row r="2926" spans="7:13" ht="15.75" customHeight="1" x14ac:dyDescent="0.2">
      <c r="G2926" s="11"/>
      <c r="J2926" s="48"/>
      <c r="K2926" s="48"/>
      <c r="L2926" s="48"/>
      <c r="M2926" s="36"/>
    </row>
    <row r="2927" spans="7:13" ht="15.75" customHeight="1" x14ac:dyDescent="0.2">
      <c r="G2927" s="11"/>
      <c r="J2927" s="48"/>
      <c r="K2927" s="48"/>
      <c r="L2927" s="48"/>
      <c r="M2927" s="36"/>
    </row>
    <row r="2928" spans="7:13" ht="15.75" customHeight="1" x14ac:dyDescent="0.2">
      <c r="G2928" s="11"/>
      <c r="J2928" s="48"/>
      <c r="K2928" s="48"/>
      <c r="L2928" s="48"/>
      <c r="M2928" s="36"/>
    </row>
    <row r="2929" spans="7:13" ht="15.75" customHeight="1" x14ac:dyDescent="0.2">
      <c r="G2929" s="11"/>
      <c r="J2929" s="48"/>
      <c r="K2929" s="48"/>
      <c r="L2929" s="48"/>
      <c r="M2929" s="36"/>
    </row>
    <row r="2930" spans="7:13" ht="15.75" customHeight="1" x14ac:dyDescent="0.2">
      <c r="G2930" s="11"/>
      <c r="J2930" s="48"/>
      <c r="K2930" s="48"/>
      <c r="L2930" s="48"/>
      <c r="M2930" s="36"/>
    </row>
    <row r="2931" spans="7:13" ht="15.75" customHeight="1" x14ac:dyDescent="0.2">
      <c r="G2931" s="11"/>
      <c r="J2931" s="48"/>
      <c r="K2931" s="48"/>
      <c r="L2931" s="48"/>
      <c r="M2931" s="36"/>
    </row>
    <row r="2932" spans="7:13" ht="15.75" customHeight="1" x14ac:dyDescent="0.2">
      <c r="G2932" s="11"/>
      <c r="J2932" s="48"/>
      <c r="K2932" s="48"/>
      <c r="L2932" s="48"/>
      <c r="M2932" s="36"/>
    </row>
    <row r="2933" spans="7:13" ht="15.75" customHeight="1" x14ac:dyDescent="0.2">
      <c r="G2933" s="11"/>
      <c r="J2933" s="48"/>
      <c r="K2933" s="48"/>
      <c r="L2933" s="48"/>
      <c r="M2933" s="36"/>
    </row>
    <row r="2934" spans="7:13" ht="15.75" customHeight="1" x14ac:dyDescent="0.2">
      <c r="G2934" s="11"/>
      <c r="J2934" s="48"/>
      <c r="K2934" s="48"/>
      <c r="L2934" s="48"/>
      <c r="M2934" s="36"/>
    </row>
    <row r="2935" spans="7:13" ht="15.75" customHeight="1" x14ac:dyDescent="0.2">
      <c r="G2935" s="11"/>
      <c r="J2935" s="48"/>
      <c r="K2935" s="48"/>
      <c r="L2935" s="48"/>
      <c r="M2935" s="36"/>
    </row>
    <row r="2936" spans="7:13" ht="15.75" customHeight="1" x14ac:dyDescent="0.2">
      <c r="G2936" s="11"/>
      <c r="J2936" s="48"/>
      <c r="K2936" s="48"/>
      <c r="L2936" s="48"/>
      <c r="M2936" s="36"/>
    </row>
    <row r="2937" spans="7:13" ht="15.75" customHeight="1" x14ac:dyDescent="0.2">
      <c r="G2937" s="11"/>
      <c r="J2937" s="48"/>
      <c r="K2937" s="48"/>
      <c r="L2937" s="48"/>
      <c r="M2937" s="36"/>
    </row>
    <row r="2938" spans="7:13" ht="15.75" customHeight="1" x14ac:dyDescent="0.2">
      <c r="G2938" s="11"/>
      <c r="J2938" s="48"/>
      <c r="K2938" s="48"/>
      <c r="L2938" s="48"/>
      <c r="M2938" s="36"/>
    </row>
    <row r="2939" spans="7:13" ht="15.75" customHeight="1" x14ac:dyDescent="0.2">
      <c r="G2939" s="11"/>
      <c r="J2939" s="48"/>
      <c r="K2939" s="48"/>
      <c r="L2939" s="48"/>
      <c r="M2939" s="36"/>
    </row>
    <row r="2940" spans="7:13" ht="15.75" customHeight="1" x14ac:dyDescent="0.2">
      <c r="G2940" s="11"/>
      <c r="J2940" s="48"/>
      <c r="K2940" s="48"/>
      <c r="L2940" s="48"/>
      <c r="M2940" s="36"/>
    </row>
    <row r="2941" spans="7:13" ht="15.75" customHeight="1" x14ac:dyDescent="0.2">
      <c r="G2941" s="11"/>
      <c r="J2941" s="48"/>
      <c r="K2941" s="48"/>
      <c r="L2941" s="48"/>
      <c r="M2941" s="36"/>
    </row>
    <row r="2942" spans="7:13" ht="15.75" customHeight="1" x14ac:dyDescent="0.2">
      <c r="G2942" s="11"/>
      <c r="J2942" s="48"/>
      <c r="K2942" s="48"/>
      <c r="L2942" s="48"/>
      <c r="M2942" s="36"/>
    </row>
    <row r="2943" spans="7:13" ht="15.75" customHeight="1" x14ac:dyDescent="0.2">
      <c r="G2943" s="11"/>
      <c r="J2943" s="48"/>
      <c r="K2943" s="48"/>
      <c r="L2943" s="48"/>
      <c r="M2943" s="36"/>
    </row>
    <row r="2944" spans="7:13" ht="15.75" customHeight="1" x14ac:dyDescent="0.2">
      <c r="G2944" s="11"/>
      <c r="J2944" s="48"/>
      <c r="K2944" s="48"/>
      <c r="L2944" s="48"/>
      <c r="M2944" s="36"/>
    </row>
    <row r="2945" spans="7:13" ht="15.75" customHeight="1" x14ac:dyDescent="0.2">
      <c r="G2945" s="11"/>
      <c r="J2945" s="48"/>
      <c r="K2945" s="48"/>
      <c r="L2945" s="48"/>
      <c r="M2945" s="36"/>
    </row>
    <row r="2946" spans="7:13" ht="15.75" customHeight="1" x14ac:dyDescent="0.2">
      <c r="G2946" s="11"/>
      <c r="J2946" s="48"/>
      <c r="K2946" s="48"/>
      <c r="L2946" s="48"/>
      <c r="M2946" s="36"/>
    </row>
    <row r="2947" spans="7:13" ht="15.75" customHeight="1" x14ac:dyDescent="0.2">
      <c r="G2947" s="11"/>
      <c r="J2947" s="48"/>
      <c r="K2947" s="48"/>
      <c r="L2947" s="48"/>
      <c r="M2947" s="36"/>
    </row>
    <row r="2948" spans="7:13" ht="15.75" customHeight="1" x14ac:dyDescent="0.2">
      <c r="G2948" s="11"/>
      <c r="J2948" s="48"/>
      <c r="K2948" s="48"/>
      <c r="L2948" s="48"/>
      <c r="M2948" s="36"/>
    </row>
    <row r="2949" spans="7:13" ht="15.75" customHeight="1" x14ac:dyDescent="0.2">
      <c r="G2949" s="11"/>
      <c r="J2949" s="48"/>
      <c r="K2949" s="48"/>
      <c r="L2949" s="48"/>
      <c r="M2949" s="36"/>
    </row>
    <row r="2950" spans="7:13" ht="15.75" customHeight="1" x14ac:dyDescent="0.2">
      <c r="G2950" s="11"/>
      <c r="J2950" s="48"/>
      <c r="K2950" s="48"/>
      <c r="L2950" s="48"/>
      <c r="M2950" s="36"/>
    </row>
    <row r="2951" spans="7:13" ht="15.75" customHeight="1" x14ac:dyDescent="0.2">
      <c r="G2951" s="11"/>
      <c r="J2951" s="48"/>
      <c r="K2951" s="48"/>
      <c r="L2951" s="48"/>
      <c r="M2951" s="36"/>
    </row>
    <row r="2952" spans="7:13" ht="15.75" customHeight="1" x14ac:dyDescent="0.2">
      <c r="G2952" s="11"/>
      <c r="J2952" s="48"/>
      <c r="K2952" s="48"/>
      <c r="L2952" s="48"/>
      <c r="M2952" s="36"/>
    </row>
    <row r="2953" spans="7:13" ht="15.75" customHeight="1" x14ac:dyDescent="0.2">
      <c r="G2953" s="11"/>
      <c r="J2953" s="48"/>
      <c r="K2953" s="48"/>
      <c r="L2953" s="48"/>
      <c r="M2953" s="36"/>
    </row>
    <row r="2954" spans="7:13" ht="15.75" customHeight="1" x14ac:dyDescent="0.2">
      <c r="G2954" s="11"/>
      <c r="J2954" s="48"/>
      <c r="K2954" s="48"/>
      <c r="L2954" s="48"/>
      <c r="M2954" s="36"/>
    </row>
    <row r="2955" spans="7:13" ht="15.75" customHeight="1" x14ac:dyDescent="0.2">
      <c r="G2955" s="11"/>
      <c r="J2955" s="48"/>
      <c r="K2955" s="48"/>
      <c r="L2955" s="48"/>
      <c r="M2955" s="36"/>
    </row>
    <row r="2956" spans="7:13" ht="15.75" customHeight="1" x14ac:dyDescent="0.2">
      <c r="G2956" s="11"/>
      <c r="J2956" s="48"/>
      <c r="K2956" s="48"/>
      <c r="L2956" s="48"/>
      <c r="M2956" s="36"/>
    </row>
    <row r="2957" spans="7:13" ht="15.75" customHeight="1" x14ac:dyDescent="0.2">
      <c r="G2957" s="11"/>
      <c r="J2957" s="48"/>
      <c r="K2957" s="48"/>
      <c r="L2957" s="48"/>
      <c r="M2957" s="36"/>
    </row>
    <row r="2958" spans="7:13" ht="15.75" customHeight="1" x14ac:dyDescent="0.2">
      <c r="G2958" s="11"/>
      <c r="J2958" s="48"/>
      <c r="K2958" s="48"/>
      <c r="L2958" s="48"/>
      <c r="M2958" s="36"/>
    </row>
    <row r="2959" spans="7:13" ht="15.75" customHeight="1" x14ac:dyDescent="0.2">
      <c r="G2959" s="11"/>
      <c r="J2959" s="48"/>
      <c r="K2959" s="48"/>
      <c r="L2959" s="48"/>
      <c r="M2959" s="36"/>
    </row>
    <row r="2960" spans="7:13" ht="15.75" customHeight="1" x14ac:dyDescent="0.2">
      <c r="G2960" s="11"/>
      <c r="J2960" s="48"/>
      <c r="K2960" s="48"/>
      <c r="L2960" s="48"/>
      <c r="M2960" s="36"/>
    </row>
    <row r="2961" spans="7:13" ht="15.75" customHeight="1" x14ac:dyDescent="0.2">
      <c r="G2961" s="11"/>
      <c r="J2961" s="48"/>
      <c r="K2961" s="48"/>
      <c r="L2961" s="48"/>
      <c r="M2961" s="36"/>
    </row>
    <row r="2962" spans="7:13" ht="15.75" customHeight="1" x14ac:dyDescent="0.2">
      <c r="G2962" s="11"/>
      <c r="J2962" s="48"/>
      <c r="K2962" s="48"/>
      <c r="L2962" s="48"/>
      <c r="M2962" s="36"/>
    </row>
    <row r="2963" spans="7:13" ht="15.75" customHeight="1" x14ac:dyDescent="0.2">
      <c r="G2963" s="11"/>
      <c r="J2963" s="48"/>
      <c r="K2963" s="48"/>
      <c r="L2963" s="48"/>
      <c r="M2963" s="36"/>
    </row>
    <row r="2964" spans="7:13" ht="15.75" customHeight="1" x14ac:dyDescent="0.2">
      <c r="G2964" s="11"/>
      <c r="J2964" s="48"/>
      <c r="K2964" s="48"/>
      <c r="L2964" s="48"/>
      <c r="M2964" s="36"/>
    </row>
    <row r="2965" spans="7:13" ht="15.75" customHeight="1" x14ac:dyDescent="0.2">
      <c r="G2965" s="11"/>
      <c r="J2965" s="48"/>
      <c r="K2965" s="48"/>
      <c r="L2965" s="48"/>
      <c r="M2965" s="36"/>
    </row>
    <row r="2966" spans="7:13" ht="15.75" customHeight="1" x14ac:dyDescent="0.2">
      <c r="G2966" s="11"/>
      <c r="J2966" s="48"/>
      <c r="K2966" s="48"/>
      <c r="L2966" s="48"/>
      <c r="M2966" s="36"/>
    </row>
    <row r="2967" spans="7:13" ht="15.75" customHeight="1" x14ac:dyDescent="0.2">
      <c r="G2967" s="11"/>
      <c r="J2967" s="48"/>
      <c r="K2967" s="48"/>
      <c r="L2967" s="48"/>
      <c r="M2967" s="36"/>
    </row>
    <row r="2968" spans="7:13" ht="15.75" customHeight="1" x14ac:dyDescent="0.2">
      <c r="G2968" s="11"/>
      <c r="J2968" s="48"/>
      <c r="K2968" s="48"/>
      <c r="L2968" s="48"/>
      <c r="M2968" s="36"/>
    </row>
    <row r="2969" spans="7:13" ht="15.75" customHeight="1" x14ac:dyDescent="0.2">
      <c r="G2969" s="11"/>
      <c r="J2969" s="48"/>
      <c r="K2969" s="48"/>
      <c r="L2969" s="48"/>
      <c r="M2969" s="36"/>
    </row>
    <row r="2970" spans="7:13" ht="15.75" customHeight="1" x14ac:dyDescent="0.2">
      <c r="G2970" s="11"/>
      <c r="J2970" s="48"/>
      <c r="K2970" s="48"/>
      <c r="L2970" s="48"/>
      <c r="M2970" s="36"/>
    </row>
    <row r="2971" spans="7:13" ht="15.75" customHeight="1" x14ac:dyDescent="0.2">
      <c r="G2971" s="11"/>
      <c r="J2971" s="48"/>
      <c r="K2971" s="48"/>
      <c r="L2971" s="48"/>
      <c r="M2971" s="36"/>
    </row>
    <row r="2972" spans="7:13" ht="15.75" customHeight="1" x14ac:dyDescent="0.2">
      <c r="G2972" s="11"/>
      <c r="J2972" s="48"/>
      <c r="K2972" s="48"/>
      <c r="L2972" s="48"/>
      <c r="M2972" s="36"/>
    </row>
    <row r="2973" spans="7:13" ht="15.75" customHeight="1" x14ac:dyDescent="0.2">
      <c r="G2973" s="11"/>
      <c r="J2973" s="48"/>
      <c r="K2973" s="48"/>
      <c r="L2973" s="48"/>
      <c r="M2973" s="36"/>
    </row>
    <row r="2974" spans="7:13" ht="15.75" customHeight="1" x14ac:dyDescent="0.2">
      <c r="G2974" s="11"/>
      <c r="J2974" s="48"/>
      <c r="K2974" s="48"/>
      <c r="L2974" s="48"/>
      <c r="M2974" s="36"/>
    </row>
    <row r="2975" spans="7:13" ht="15.75" customHeight="1" x14ac:dyDescent="0.2">
      <c r="G2975" s="11"/>
      <c r="J2975" s="48"/>
      <c r="K2975" s="48"/>
      <c r="L2975" s="48"/>
      <c r="M2975" s="36"/>
    </row>
    <row r="2976" spans="7:13" ht="15.75" customHeight="1" x14ac:dyDescent="0.2">
      <c r="G2976" s="11"/>
      <c r="J2976" s="48"/>
      <c r="K2976" s="48"/>
      <c r="L2976" s="48"/>
      <c r="M2976" s="36"/>
    </row>
    <row r="2977" spans="7:13" ht="15.75" customHeight="1" x14ac:dyDescent="0.2">
      <c r="G2977" s="11"/>
      <c r="J2977" s="48"/>
      <c r="K2977" s="48"/>
      <c r="L2977" s="48"/>
      <c r="M2977" s="36"/>
    </row>
    <row r="2978" spans="7:13" ht="15.75" customHeight="1" x14ac:dyDescent="0.2">
      <c r="G2978" s="11"/>
      <c r="J2978" s="48"/>
      <c r="K2978" s="48"/>
      <c r="L2978" s="48"/>
      <c r="M2978" s="36"/>
    </row>
    <row r="2979" spans="7:13" ht="15.75" customHeight="1" x14ac:dyDescent="0.2">
      <c r="G2979" s="11"/>
      <c r="J2979" s="48"/>
      <c r="K2979" s="48"/>
      <c r="L2979" s="48"/>
      <c r="M2979" s="36"/>
    </row>
    <row r="2980" spans="7:13" ht="15.75" customHeight="1" x14ac:dyDescent="0.2">
      <c r="G2980" s="11"/>
      <c r="J2980" s="48"/>
      <c r="K2980" s="48"/>
      <c r="L2980" s="48"/>
      <c r="M2980" s="36"/>
    </row>
    <row r="2981" spans="7:13" ht="15.75" customHeight="1" x14ac:dyDescent="0.2">
      <c r="G2981" s="11"/>
      <c r="J2981" s="48"/>
      <c r="K2981" s="48"/>
      <c r="L2981" s="48"/>
      <c r="M2981" s="36"/>
    </row>
    <row r="2982" spans="7:13" ht="15.75" customHeight="1" x14ac:dyDescent="0.2">
      <c r="G2982" s="11"/>
      <c r="J2982" s="48"/>
      <c r="K2982" s="48"/>
      <c r="L2982" s="48"/>
      <c r="M2982" s="36"/>
    </row>
    <row r="2983" spans="7:13" ht="15.75" customHeight="1" x14ac:dyDescent="0.2">
      <c r="G2983" s="11"/>
      <c r="J2983" s="48"/>
      <c r="K2983" s="48"/>
      <c r="L2983" s="48"/>
      <c r="M2983" s="36"/>
    </row>
    <row r="2984" spans="7:13" ht="15.75" customHeight="1" x14ac:dyDescent="0.2">
      <c r="G2984" s="11"/>
      <c r="J2984" s="48"/>
      <c r="K2984" s="48"/>
      <c r="L2984" s="48"/>
      <c r="M2984" s="36"/>
    </row>
    <row r="2985" spans="7:13" ht="15.75" customHeight="1" x14ac:dyDescent="0.2">
      <c r="G2985" s="11"/>
      <c r="J2985" s="48"/>
      <c r="K2985" s="48"/>
      <c r="L2985" s="48"/>
      <c r="M2985" s="36"/>
    </row>
    <row r="2986" spans="7:13" ht="15.75" customHeight="1" x14ac:dyDescent="0.2">
      <c r="G2986" s="11"/>
      <c r="J2986" s="48"/>
      <c r="K2986" s="48"/>
      <c r="L2986" s="48"/>
      <c r="M2986" s="36"/>
    </row>
    <row r="2987" spans="7:13" ht="15.75" customHeight="1" x14ac:dyDescent="0.2">
      <c r="G2987" s="11"/>
      <c r="J2987" s="48"/>
      <c r="K2987" s="48"/>
      <c r="L2987" s="48"/>
      <c r="M2987" s="36"/>
    </row>
    <row r="2988" spans="7:13" ht="15.75" customHeight="1" x14ac:dyDescent="0.2">
      <c r="G2988" s="11"/>
      <c r="J2988" s="48"/>
      <c r="K2988" s="48"/>
      <c r="L2988" s="48"/>
      <c r="M2988" s="36"/>
    </row>
    <row r="2989" spans="7:13" ht="15.75" customHeight="1" x14ac:dyDescent="0.2">
      <c r="G2989" s="11"/>
      <c r="J2989" s="48"/>
      <c r="K2989" s="48"/>
      <c r="L2989" s="48"/>
      <c r="M2989" s="36"/>
    </row>
    <row r="2990" spans="7:13" ht="15.75" customHeight="1" x14ac:dyDescent="0.2">
      <c r="G2990" s="11"/>
      <c r="J2990" s="48"/>
      <c r="K2990" s="48"/>
      <c r="L2990" s="48"/>
      <c r="M2990" s="36"/>
    </row>
    <row r="2991" spans="7:13" ht="15.75" customHeight="1" x14ac:dyDescent="0.2">
      <c r="G2991" s="11"/>
      <c r="J2991" s="48"/>
      <c r="K2991" s="48"/>
      <c r="L2991" s="48"/>
      <c r="M2991" s="36"/>
    </row>
    <row r="2992" spans="7:13" ht="15.75" customHeight="1" x14ac:dyDescent="0.2">
      <c r="G2992" s="11"/>
      <c r="J2992" s="48"/>
      <c r="K2992" s="48"/>
      <c r="L2992" s="48"/>
      <c r="M2992" s="36"/>
    </row>
    <row r="2993" spans="7:13" ht="15.75" customHeight="1" x14ac:dyDescent="0.2">
      <c r="G2993" s="11"/>
      <c r="J2993" s="48"/>
      <c r="K2993" s="48"/>
      <c r="L2993" s="48"/>
      <c r="M2993" s="36"/>
    </row>
    <row r="2994" spans="7:13" ht="15.75" customHeight="1" x14ac:dyDescent="0.2">
      <c r="G2994" s="11"/>
      <c r="J2994" s="48"/>
      <c r="K2994" s="48"/>
      <c r="L2994" s="48"/>
      <c r="M2994" s="36"/>
    </row>
    <row r="2995" spans="7:13" ht="15.75" customHeight="1" x14ac:dyDescent="0.2">
      <c r="G2995" s="11"/>
      <c r="J2995" s="48"/>
      <c r="K2995" s="48"/>
      <c r="L2995" s="48"/>
      <c r="M2995" s="36"/>
    </row>
    <row r="2996" spans="7:13" ht="15.75" customHeight="1" x14ac:dyDescent="0.2">
      <c r="G2996" s="11"/>
      <c r="J2996" s="48"/>
      <c r="K2996" s="48"/>
      <c r="L2996" s="48"/>
      <c r="M2996" s="36"/>
    </row>
    <row r="2997" spans="7:13" ht="15.75" customHeight="1" x14ac:dyDescent="0.2">
      <c r="G2997" s="11"/>
      <c r="J2997" s="48"/>
      <c r="K2997" s="48"/>
      <c r="L2997" s="48"/>
      <c r="M2997" s="36"/>
    </row>
    <row r="2998" spans="7:13" ht="15.75" customHeight="1" x14ac:dyDescent="0.2">
      <c r="G2998" s="11"/>
      <c r="J2998" s="48"/>
      <c r="K2998" s="48"/>
      <c r="L2998" s="48"/>
      <c r="M2998" s="36"/>
    </row>
    <row r="2999" spans="7:13" ht="15.75" customHeight="1" x14ac:dyDescent="0.2">
      <c r="G2999" s="11"/>
      <c r="J2999" s="48"/>
      <c r="K2999" s="48"/>
      <c r="L2999" s="48"/>
      <c r="M2999" s="36"/>
    </row>
    <row r="3000" spans="7:13" ht="15.75" customHeight="1" x14ac:dyDescent="0.2">
      <c r="G3000" s="11"/>
      <c r="J3000" s="48"/>
      <c r="K3000" s="48"/>
      <c r="L3000" s="48"/>
      <c r="M3000" s="36"/>
    </row>
    <row r="3001" spans="7:13" ht="15.75" customHeight="1" x14ac:dyDescent="0.2">
      <c r="G3001" s="11"/>
      <c r="J3001" s="48"/>
      <c r="K3001" s="48"/>
      <c r="L3001" s="48"/>
      <c r="M3001" s="36"/>
    </row>
    <row r="3002" spans="7:13" ht="15.75" customHeight="1" x14ac:dyDescent="0.2">
      <c r="G3002" s="11"/>
      <c r="J3002" s="48"/>
      <c r="K3002" s="48"/>
      <c r="L3002" s="48"/>
      <c r="M3002" s="36"/>
    </row>
    <row r="3003" spans="7:13" ht="15.75" customHeight="1" x14ac:dyDescent="0.2">
      <c r="G3003" s="11"/>
      <c r="J3003" s="48"/>
      <c r="K3003" s="48"/>
      <c r="L3003" s="48"/>
      <c r="M3003" s="36"/>
    </row>
    <row r="3004" spans="7:13" ht="15.75" customHeight="1" x14ac:dyDescent="0.2">
      <c r="G3004" s="11"/>
      <c r="J3004" s="48"/>
      <c r="K3004" s="48"/>
      <c r="L3004" s="48"/>
      <c r="M3004" s="36"/>
    </row>
    <row r="3005" spans="7:13" ht="15.75" customHeight="1" x14ac:dyDescent="0.2">
      <c r="G3005" s="11"/>
      <c r="J3005" s="48"/>
      <c r="K3005" s="48"/>
      <c r="L3005" s="48"/>
      <c r="M3005" s="36"/>
    </row>
    <row r="3006" spans="7:13" ht="15.75" customHeight="1" x14ac:dyDescent="0.2">
      <c r="G3006" s="11"/>
      <c r="J3006" s="48"/>
      <c r="K3006" s="48"/>
      <c r="L3006" s="48"/>
      <c r="M3006" s="36"/>
    </row>
    <row r="3007" spans="7:13" ht="15.75" customHeight="1" x14ac:dyDescent="0.2">
      <c r="G3007" s="11"/>
      <c r="J3007" s="48"/>
      <c r="K3007" s="48"/>
      <c r="L3007" s="48"/>
      <c r="M3007" s="36"/>
    </row>
    <row r="3008" spans="7:13" ht="15.75" customHeight="1" x14ac:dyDescent="0.2">
      <c r="G3008" s="11"/>
      <c r="J3008" s="48"/>
      <c r="K3008" s="48"/>
      <c r="L3008" s="48"/>
      <c r="M3008" s="36"/>
    </row>
    <row r="3009" spans="7:13" ht="15.75" customHeight="1" x14ac:dyDescent="0.2">
      <c r="G3009" s="11"/>
      <c r="J3009" s="48"/>
      <c r="K3009" s="48"/>
      <c r="L3009" s="48"/>
      <c r="M3009" s="36"/>
    </row>
    <row r="3010" spans="7:13" ht="15.75" customHeight="1" x14ac:dyDescent="0.2">
      <c r="G3010" s="11"/>
      <c r="J3010" s="48"/>
      <c r="K3010" s="48"/>
      <c r="L3010" s="48"/>
      <c r="M3010" s="36"/>
    </row>
    <row r="3011" spans="7:13" ht="15.75" customHeight="1" x14ac:dyDescent="0.2">
      <c r="G3011" s="11"/>
      <c r="J3011" s="48"/>
      <c r="K3011" s="48"/>
      <c r="L3011" s="48"/>
      <c r="M3011" s="36"/>
    </row>
    <row r="3012" spans="7:13" ht="15.75" customHeight="1" x14ac:dyDescent="0.2">
      <c r="G3012" s="11"/>
      <c r="J3012" s="48"/>
      <c r="K3012" s="48"/>
      <c r="L3012" s="48"/>
      <c r="M3012" s="36"/>
    </row>
    <row r="3013" spans="7:13" ht="15.75" customHeight="1" x14ac:dyDescent="0.2">
      <c r="G3013" s="11"/>
      <c r="J3013" s="48"/>
      <c r="K3013" s="48"/>
      <c r="L3013" s="48"/>
      <c r="M3013" s="36"/>
    </row>
    <row r="3014" spans="7:13" ht="15.75" customHeight="1" x14ac:dyDescent="0.2">
      <c r="G3014" s="11"/>
      <c r="J3014" s="48"/>
      <c r="K3014" s="48"/>
      <c r="L3014" s="48"/>
      <c r="M3014" s="36"/>
    </row>
    <row r="3015" spans="7:13" ht="15.75" customHeight="1" x14ac:dyDescent="0.2">
      <c r="G3015" s="11"/>
      <c r="J3015" s="48"/>
      <c r="K3015" s="48"/>
      <c r="L3015" s="48"/>
      <c r="M3015" s="36"/>
    </row>
    <row r="3016" spans="7:13" ht="15.75" customHeight="1" x14ac:dyDescent="0.2">
      <c r="G3016" s="11"/>
      <c r="J3016" s="48"/>
      <c r="K3016" s="48"/>
      <c r="L3016" s="48"/>
      <c r="M3016" s="36"/>
    </row>
    <row r="3017" spans="7:13" ht="15.75" customHeight="1" x14ac:dyDescent="0.2">
      <c r="G3017" s="11"/>
      <c r="J3017" s="48"/>
      <c r="K3017" s="48"/>
      <c r="L3017" s="48"/>
      <c r="M3017" s="36"/>
    </row>
    <row r="3018" spans="7:13" ht="15.75" customHeight="1" x14ac:dyDescent="0.2">
      <c r="G3018" s="11"/>
      <c r="J3018" s="48"/>
      <c r="K3018" s="48"/>
      <c r="L3018" s="48"/>
      <c r="M3018" s="36"/>
    </row>
    <row r="3019" spans="7:13" ht="15.75" customHeight="1" x14ac:dyDescent="0.2">
      <c r="G3019" s="11"/>
      <c r="J3019" s="48"/>
      <c r="K3019" s="48"/>
      <c r="L3019" s="48"/>
      <c r="M3019" s="36"/>
    </row>
    <row r="3020" spans="7:13" ht="15.75" customHeight="1" x14ac:dyDescent="0.2">
      <c r="G3020" s="11"/>
      <c r="J3020" s="48"/>
      <c r="K3020" s="48"/>
      <c r="L3020" s="48"/>
      <c r="M3020" s="36"/>
    </row>
    <row r="3021" spans="7:13" ht="15.75" customHeight="1" x14ac:dyDescent="0.2">
      <c r="G3021" s="11"/>
      <c r="J3021" s="48"/>
      <c r="K3021" s="48"/>
      <c r="L3021" s="48"/>
      <c r="M3021" s="36"/>
    </row>
    <row r="3022" spans="7:13" ht="15.75" customHeight="1" x14ac:dyDescent="0.2">
      <c r="G3022" s="11"/>
      <c r="J3022" s="48"/>
      <c r="K3022" s="48"/>
      <c r="L3022" s="48"/>
      <c r="M3022" s="36"/>
    </row>
    <row r="3023" spans="7:13" ht="15.75" customHeight="1" x14ac:dyDescent="0.2">
      <c r="G3023" s="11"/>
      <c r="J3023" s="48"/>
      <c r="K3023" s="48"/>
      <c r="L3023" s="48"/>
      <c r="M3023" s="36"/>
    </row>
    <row r="3024" spans="7:13" ht="15.75" customHeight="1" x14ac:dyDescent="0.2">
      <c r="G3024" s="11"/>
      <c r="J3024" s="48"/>
      <c r="K3024" s="48"/>
      <c r="L3024" s="48"/>
      <c r="M3024" s="36"/>
    </row>
    <row r="3025" spans="7:13" ht="15.75" customHeight="1" x14ac:dyDescent="0.2">
      <c r="G3025" s="11"/>
      <c r="J3025" s="48"/>
      <c r="K3025" s="48"/>
      <c r="L3025" s="48"/>
      <c r="M3025" s="36"/>
    </row>
    <row r="3026" spans="7:13" ht="15.75" customHeight="1" x14ac:dyDescent="0.2">
      <c r="G3026" s="11"/>
      <c r="J3026" s="48"/>
      <c r="K3026" s="48"/>
      <c r="L3026" s="48"/>
      <c r="M3026" s="36"/>
    </row>
    <row r="3027" spans="7:13" ht="15.75" customHeight="1" x14ac:dyDescent="0.2">
      <c r="G3027" s="11"/>
      <c r="J3027" s="48"/>
      <c r="K3027" s="48"/>
      <c r="L3027" s="48"/>
      <c r="M3027" s="36"/>
    </row>
    <row r="3028" spans="7:13" ht="15.75" customHeight="1" x14ac:dyDescent="0.2">
      <c r="G3028" s="11"/>
      <c r="J3028" s="48"/>
      <c r="K3028" s="48"/>
      <c r="L3028" s="48"/>
      <c r="M3028" s="36"/>
    </row>
    <row r="3029" spans="7:13" ht="15.75" customHeight="1" x14ac:dyDescent="0.2">
      <c r="G3029" s="11"/>
      <c r="J3029" s="48"/>
      <c r="K3029" s="48"/>
      <c r="L3029" s="48"/>
      <c r="M3029" s="36"/>
    </row>
    <row r="3030" spans="7:13" ht="15.75" customHeight="1" x14ac:dyDescent="0.2">
      <c r="G3030" s="11"/>
      <c r="J3030" s="48"/>
      <c r="K3030" s="48"/>
      <c r="L3030" s="48"/>
      <c r="M3030" s="36"/>
    </row>
    <row r="3031" spans="7:13" ht="15.75" customHeight="1" x14ac:dyDescent="0.2">
      <c r="G3031" s="11"/>
      <c r="J3031" s="48"/>
      <c r="K3031" s="48"/>
      <c r="L3031" s="48"/>
      <c r="M3031" s="36"/>
    </row>
    <row r="3032" spans="7:13" ht="15.75" customHeight="1" x14ac:dyDescent="0.2">
      <c r="G3032" s="11"/>
      <c r="J3032" s="48"/>
      <c r="K3032" s="48"/>
      <c r="L3032" s="48"/>
      <c r="M3032" s="36"/>
    </row>
    <row r="3033" spans="7:13" ht="15.75" customHeight="1" x14ac:dyDescent="0.2">
      <c r="G3033" s="11"/>
      <c r="J3033" s="48"/>
      <c r="K3033" s="48"/>
      <c r="L3033" s="48"/>
      <c r="M3033" s="36"/>
    </row>
    <row r="3034" spans="7:13" ht="15.75" customHeight="1" x14ac:dyDescent="0.2">
      <c r="G3034" s="11"/>
      <c r="J3034" s="48"/>
      <c r="K3034" s="48"/>
      <c r="L3034" s="48"/>
      <c r="M3034" s="36"/>
    </row>
    <row r="3035" spans="7:13" ht="15.75" customHeight="1" x14ac:dyDescent="0.2">
      <c r="G3035" s="11"/>
      <c r="J3035" s="48"/>
      <c r="K3035" s="48"/>
      <c r="L3035" s="48"/>
      <c r="M3035" s="36"/>
    </row>
    <row r="3036" spans="7:13" ht="15.75" customHeight="1" x14ac:dyDescent="0.2">
      <c r="G3036" s="11"/>
      <c r="J3036" s="48"/>
      <c r="K3036" s="48"/>
      <c r="L3036" s="48"/>
      <c r="M3036" s="36"/>
    </row>
    <row r="3037" spans="7:13" ht="15.75" customHeight="1" x14ac:dyDescent="0.2">
      <c r="G3037" s="11"/>
      <c r="J3037" s="48"/>
      <c r="K3037" s="48"/>
      <c r="L3037" s="48"/>
      <c r="M3037" s="36"/>
    </row>
    <row r="3038" spans="7:13" ht="15.75" customHeight="1" x14ac:dyDescent="0.2">
      <c r="G3038" s="11"/>
      <c r="J3038" s="48"/>
      <c r="K3038" s="48"/>
      <c r="L3038" s="48"/>
      <c r="M3038" s="36"/>
    </row>
    <row r="3039" spans="7:13" ht="15.75" customHeight="1" x14ac:dyDescent="0.2">
      <c r="G3039" s="11"/>
      <c r="J3039" s="48"/>
      <c r="K3039" s="48"/>
      <c r="L3039" s="48"/>
      <c r="M3039" s="36"/>
    </row>
    <row r="3040" spans="7:13" ht="15.75" customHeight="1" x14ac:dyDescent="0.2">
      <c r="G3040" s="11"/>
      <c r="J3040" s="48"/>
      <c r="K3040" s="48"/>
      <c r="L3040" s="48"/>
      <c r="M3040" s="36"/>
    </row>
    <row r="3041" spans="7:13" ht="15.75" customHeight="1" x14ac:dyDescent="0.2">
      <c r="G3041" s="11"/>
      <c r="J3041" s="48"/>
      <c r="K3041" s="48"/>
      <c r="L3041" s="48"/>
      <c r="M3041" s="36"/>
    </row>
    <row r="3042" spans="7:13" ht="15.75" customHeight="1" x14ac:dyDescent="0.2">
      <c r="G3042" s="11"/>
      <c r="J3042" s="48"/>
      <c r="K3042" s="48"/>
      <c r="L3042" s="48"/>
      <c r="M3042" s="36"/>
    </row>
    <row r="3043" spans="7:13" ht="15.75" customHeight="1" x14ac:dyDescent="0.2">
      <c r="G3043" s="11"/>
      <c r="J3043" s="48"/>
      <c r="K3043" s="48"/>
      <c r="L3043" s="48"/>
      <c r="M3043" s="36"/>
    </row>
    <row r="3044" spans="7:13" ht="15.75" customHeight="1" x14ac:dyDescent="0.2">
      <c r="G3044" s="11"/>
      <c r="J3044" s="48"/>
      <c r="K3044" s="48"/>
      <c r="L3044" s="48"/>
      <c r="M3044" s="36"/>
    </row>
    <row r="3045" spans="7:13" ht="15.75" customHeight="1" x14ac:dyDescent="0.2">
      <c r="G3045" s="11"/>
      <c r="J3045" s="48"/>
      <c r="K3045" s="48"/>
      <c r="L3045" s="48"/>
      <c r="M3045" s="36"/>
    </row>
    <row r="3046" spans="7:13" ht="15.75" customHeight="1" x14ac:dyDescent="0.2">
      <c r="G3046" s="11"/>
      <c r="J3046" s="48"/>
      <c r="K3046" s="48"/>
      <c r="L3046" s="48"/>
      <c r="M3046" s="36"/>
    </row>
    <row r="3047" spans="7:13" ht="15.75" customHeight="1" x14ac:dyDescent="0.2">
      <c r="G3047" s="11"/>
      <c r="J3047" s="48"/>
      <c r="K3047" s="48"/>
      <c r="L3047" s="48"/>
      <c r="M3047" s="36"/>
    </row>
    <row r="3048" spans="7:13" ht="15.75" customHeight="1" x14ac:dyDescent="0.2">
      <c r="G3048" s="11"/>
      <c r="J3048" s="48"/>
      <c r="K3048" s="48"/>
      <c r="L3048" s="48"/>
      <c r="M3048" s="36"/>
    </row>
    <row r="3049" spans="7:13" ht="15.75" customHeight="1" x14ac:dyDescent="0.2">
      <c r="G3049" s="11"/>
      <c r="J3049" s="48"/>
      <c r="K3049" s="48"/>
      <c r="L3049" s="48"/>
      <c r="M3049" s="36"/>
    </row>
    <row r="3050" spans="7:13" ht="15.75" customHeight="1" x14ac:dyDescent="0.2">
      <c r="G3050" s="11"/>
      <c r="J3050" s="48"/>
      <c r="K3050" s="48"/>
      <c r="L3050" s="48"/>
      <c r="M3050" s="36"/>
    </row>
    <row r="3051" spans="7:13" ht="15.75" customHeight="1" x14ac:dyDescent="0.2">
      <c r="G3051" s="11"/>
      <c r="J3051" s="48"/>
      <c r="K3051" s="48"/>
      <c r="L3051" s="48"/>
      <c r="M3051" s="36"/>
    </row>
    <row r="3052" spans="7:13" ht="15.75" customHeight="1" x14ac:dyDescent="0.2">
      <c r="G3052" s="11"/>
      <c r="J3052" s="48"/>
      <c r="K3052" s="48"/>
      <c r="L3052" s="48"/>
      <c r="M3052" s="36"/>
    </row>
    <row r="3053" spans="7:13" ht="15.75" customHeight="1" x14ac:dyDescent="0.2">
      <c r="G3053" s="11"/>
      <c r="J3053" s="48"/>
      <c r="K3053" s="48"/>
      <c r="L3053" s="48"/>
      <c r="M3053" s="36"/>
    </row>
    <row r="3054" spans="7:13" ht="15.75" customHeight="1" x14ac:dyDescent="0.2">
      <c r="G3054" s="11"/>
      <c r="J3054" s="48"/>
      <c r="K3054" s="48"/>
      <c r="L3054" s="48"/>
      <c r="M3054" s="36"/>
    </row>
    <row r="3055" spans="7:13" ht="15.75" customHeight="1" x14ac:dyDescent="0.2">
      <c r="G3055" s="11"/>
      <c r="J3055" s="48"/>
      <c r="K3055" s="48"/>
      <c r="L3055" s="48"/>
      <c r="M3055" s="36"/>
    </row>
    <row r="3056" spans="7:13" ht="15.75" customHeight="1" x14ac:dyDescent="0.2">
      <c r="G3056" s="11"/>
      <c r="J3056" s="48"/>
      <c r="K3056" s="48"/>
      <c r="L3056" s="48"/>
      <c r="M3056" s="36"/>
    </row>
    <row r="3057" spans="7:13" ht="15.75" customHeight="1" x14ac:dyDescent="0.2">
      <c r="G3057" s="11"/>
      <c r="J3057" s="48"/>
      <c r="K3057" s="48"/>
      <c r="L3057" s="48"/>
      <c r="M3057" s="36"/>
    </row>
    <row r="3058" spans="7:13" ht="15.75" customHeight="1" x14ac:dyDescent="0.2">
      <c r="G3058" s="11"/>
      <c r="J3058" s="48"/>
      <c r="K3058" s="48"/>
      <c r="L3058" s="48"/>
      <c r="M3058" s="36"/>
    </row>
    <row r="3059" spans="7:13" ht="15.75" customHeight="1" x14ac:dyDescent="0.2">
      <c r="G3059" s="11"/>
      <c r="J3059" s="48"/>
      <c r="K3059" s="48"/>
      <c r="L3059" s="48"/>
      <c r="M3059" s="36"/>
    </row>
    <row r="3060" spans="7:13" ht="15.75" customHeight="1" x14ac:dyDescent="0.2">
      <c r="G3060" s="11"/>
      <c r="J3060" s="48"/>
      <c r="K3060" s="48"/>
      <c r="L3060" s="48"/>
      <c r="M3060" s="36"/>
    </row>
    <row r="3061" spans="7:13" ht="15.75" customHeight="1" x14ac:dyDescent="0.2">
      <c r="G3061" s="11"/>
      <c r="J3061" s="48"/>
      <c r="K3061" s="48"/>
      <c r="L3061" s="48"/>
      <c r="M3061" s="36"/>
    </row>
    <row r="3062" spans="7:13" ht="15.75" customHeight="1" x14ac:dyDescent="0.2">
      <c r="G3062" s="11"/>
      <c r="J3062" s="48"/>
      <c r="K3062" s="48"/>
      <c r="L3062" s="48"/>
      <c r="M3062" s="36"/>
    </row>
    <row r="3063" spans="7:13" ht="15.75" customHeight="1" x14ac:dyDescent="0.2">
      <c r="G3063" s="11"/>
      <c r="J3063" s="48"/>
      <c r="K3063" s="48"/>
      <c r="L3063" s="48"/>
      <c r="M3063" s="36"/>
    </row>
    <row r="3064" spans="7:13" ht="15.75" customHeight="1" x14ac:dyDescent="0.2">
      <c r="G3064" s="11"/>
      <c r="J3064" s="48"/>
      <c r="K3064" s="48"/>
      <c r="L3064" s="48"/>
      <c r="M3064" s="36"/>
    </row>
    <row r="3065" spans="7:13" ht="15.75" customHeight="1" x14ac:dyDescent="0.2">
      <c r="G3065" s="11"/>
      <c r="J3065" s="48"/>
      <c r="K3065" s="48"/>
      <c r="L3065" s="48"/>
      <c r="M3065" s="36"/>
    </row>
    <row r="3066" spans="7:13" ht="15.75" customHeight="1" x14ac:dyDescent="0.2">
      <c r="G3066" s="11"/>
      <c r="J3066" s="48"/>
      <c r="K3066" s="48"/>
      <c r="L3066" s="48"/>
      <c r="M3066" s="36"/>
    </row>
    <row r="3067" spans="7:13" ht="15.75" customHeight="1" x14ac:dyDescent="0.2">
      <c r="G3067" s="11"/>
      <c r="J3067" s="48"/>
      <c r="K3067" s="48"/>
      <c r="L3067" s="48"/>
      <c r="M3067" s="36"/>
    </row>
    <row r="3068" spans="7:13" ht="15.75" customHeight="1" x14ac:dyDescent="0.2">
      <c r="G3068" s="11"/>
      <c r="J3068" s="48"/>
      <c r="K3068" s="48"/>
      <c r="L3068" s="48"/>
      <c r="M3068" s="36"/>
    </row>
    <row r="3069" spans="7:13" ht="15.75" customHeight="1" x14ac:dyDescent="0.2">
      <c r="G3069" s="11"/>
      <c r="J3069" s="48"/>
      <c r="K3069" s="48"/>
      <c r="L3069" s="48"/>
      <c r="M3069" s="36"/>
    </row>
    <row r="3070" spans="7:13" ht="15.75" customHeight="1" x14ac:dyDescent="0.2">
      <c r="G3070" s="11"/>
      <c r="J3070" s="48"/>
      <c r="K3070" s="48"/>
      <c r="L3070" s="48"/>
      <c r="M3070" s="36"/>
    </row>
    <row r="3071" spans="7:13" ht="15.75" customHeight="1" x14ac:dyDescent="0.2">
      <c r="G3071" s="11"/>
      <c r="J3071" s="48"/>
      <c r="K3071" s="48"/>
      <c r="L3071" s="48"/>
      <c r="M3071" s="36"/>
    </row>
    <row r="3072" spans="7:13" ht="15.75" customHeight="1" x14ac:dyDescent="0.2">
      <c r="G3072" s="11"/>
      <c r="J3072" s="48"/>
      <c r="K3072" s="48"/>
      <c r="L3072" s="48"/>
      <c r="M3072" s="36"/>
    </row>
    <row r="3073" spans="7:13" ht="15.75" customHeight="1" x14ac:dyDescent="0.2">
      <c r="G3073" s="11"/>
      <c r="J3073" s="48"/>
      <c r="K3073" s="48"/>
      <c r="L3073" s="48"/>
      <c r="M3073" s="36"/>
    </row>
    <row r="3074" spans="7:13" ht="15.75" customHeight="1" x14ac:dyDescent="0.2">
      <c r="G3074" s="11"/>
      <c r="J3074" s="48"/>
      <c r="K3074" s="48"/>
      <c r="L3074" s="48"/>
      <c r="M3074" s="36"/>
    </row>
    <row r="3075" spans="7:13" ht="15.75" customHeight="1" x14ac:dyDescent="0.2">
      <c r="G3075" s="11"/>
      <c r="J3075" s="48"/>
      <c r="K3075" s="48"/>
      <c r="L3075" s="48"/>
      <c r="M3075" s="36"/>
    </row>
    <row r="3076" spans="7:13" ht="15.75" customHeight="1" x14ac:dyDescent="0.2">
      <c r="G3076" s="11"/>
      <c r="J3076" s="48"/>
      <c r="K3076" s="48"/>
      <c r="L3076" s="48"/>
      <c r="M3076" s="36"/>
    </row>
    <row r="3077" spans="7:13" ht="15.75" customHeight="1" x14ac:dyDescent="0.2">
      <c r="G3077" s="11"/>
      <c r="J3077" s="48"/>
      <c r="K3077" s="48"/>
      <c r="L3077" s="48"/>
      <c r="M3077" s="36"/>
    </row>
    <row r="3078" spans="7:13" ht="15.75" customHeight="1" x14ac:dyDescent="0.2">
      <c r="G3078" s="11"/>
      <c r="J3078" s="48"/>
      <c r="K3078" s="48"/>
      <c r="L3078" s="48"/>
      <c r="M3078" s="36"/>
    </row>
    <row r="3079" spans="7:13" ht="15.75" customHeight="1" x14ac:dyDescent="0.2">
      <c r="G3079" s="11"/>
      <c r="J3079" s="48"/>
      <c r="K3079" s="48"/>
      <c r="L3079" s="48"/>
      <c r="M3079" s="36"/>
    </row>
    <row r="3080" spans="7:13" ht="15.75" customHeight="1" x14ac:dyDescent="0.2">
      <c r="G3080" s="11"/>
      <c r="J3080" s="48"/>
      <c r="K3080" s="48"/>
      <c r="L3080" s="48"/>
      <c r="M3080" s="36"/>
    </row>
    <row r="3081" spans="7:13" ht="15.75" customHeight="1" x14ac:dyDescent="0.2">
      <c r="G3081" s="11"/>
      <c r="J3081" s="48"/>
      <c r="K3081" s="48"/>
      <c r="L3081" s="48"/>
      <c r="M3081" s="36"/>
    </row>
    <row r="3082" spans="7:13" ht="15.75" customHeight="1" x14ac:dyDescent="0.2">
      <c r="G3082" s="11"/>
      <c r="J3082" s="48"/>
      <c r="K3082" s="48"/>
      <c r="L3082" s="48"/>
      <c r="M3082" s="36"/>
    </row>
    <row r="3083" spans="7:13" ht="15.75" customHeight="1" x14ac:dyDescent="0.2">
      <c r="G3083" s="11"/>
      <c r="J3083" s="48"/>
      <c r="K3083" s="48"/>
      <c r="L3083" s="48"/>
      <c r="M3083" s="36"/>
    </row>
    <row r="3084" spans="7:13" ht="15.75" customHeight="1" x14ac:dyDescent="0.2">
      <c r="G3084" s="11"/>
      <c r="J3084" s="48"/>
      <c r="K3084" s="48"/>
      <c r="L3084" s="48"/>
      <c r="M3084" s="36"/>
    </row>
    <row r="3085" spans="7:13" ht="15.75" customHeight="1" x14ac:dyDescent="0.2">
      <c r="G3085" s="11"/>
      <c r="J3085" s="48"/>
      <c r="K3085" s="48"/>
      <c r="L3085" s="48"/>
      <c r="M3085" s="36"/>
    </row>
    <row r="3086" spans="7:13" ht="15.75" customHeight="1" x14ac:dyDescent="0.2">
      <c r="G3086" s="11"/>
      <c r="J3086" s="48"/>
      <c r="K3086" s="48"/>
      <c r="L3086" s="48"/>
      <c r="M3086" s="36"/>
    </row>
    <row r="3087" spans="7:13" ht="15.75" customHeight="1" x14ac:dyDescent="0.2">
      <c r="G3087" s="11"/>
      <c r="J3087" s="48"/>
      <c r="K3087" s="48"/>
      <c r="L3087" s="48"/>
      <c r="M3087" s="36"/>
    </row>
    <row r="3088" spans="7:13" ht="15.75" customHeight="1" x14ac:dyDescent="0.2">
      <c r="G3088" s="11"/>
      <c r="J3088" s="48"/>
      <c r="K3088" s="48"/>
      <c r="L3088" s="48"/>
      <c r="M3088" s="36"/>
    </row>
    <row r="3089" spans="7:13" ht="15.75" customHeight="1" x14ac:dyDescent="0.2">
      <c r="G3089" s="11"/>
      <c r="J3089" s="48"/>
      <c r="K3089" s="48"/>
      <c r="L3089" s="48"/>
      <c r="M3089" s="36"/>
    </row>
    <row r="3090" spans="7:13" ht="15.75" customHeight="1" x14ac:dyDescent="0.2">
      <c r="G3090" s="11"/>
      <c r="J3090" s="48"/>
      <c r="K3090" s="48"/>
      <c r="L3090" s="48"/>
      <c r="M3090" s="36"/>
    </row>
    <row r="3091" spans="7:13" ht="15.75" customHeight="1" x14ac:dyDescent="0.2">
      <c r="G3091" s="11"/>
      <c r="J3091" s="48"/>
      <c r="K3091" s="48"/>
      <c r="L3091" s="48"/>
      <c r="M3091" s="36"/>
    </row>
    <row r="3092" spans="7:13" ht="15.75" customHeight="1" x14ac:dyDescent="0.2">
      <c r="G3092" s="11"/>
      <c r="J3092" s="48"/>
      <c r="K3092" s="48"/>
      <c r="L3092" s="48"/>
      <c r="M3092" s="36"/>
    </row>
    <row r="3093" spans="7:13" ht="15.75" customHeight="1" x14ac:dyDescent="0.2">
      <c r="G3093" s="11"/>
      <c r="J3093" s="48"/>
      <c r="K3093" s="48"/>
      <c r="L3093" s="48"/>
      <c r="M3093" s="36"/>
    </row>
    <row r="3094" spans="7:13" ht="15.75" customHeight="1" x14ac:dyDescent="0.2">
      <c r="G3094" s="11"/>
      <c r="J3094" s="48"/>
      <c r="K3094" s="48"/>
      <c r="L3094" s="48"/>
      <c r="M3094" s="36"/>
    </row>
    <row r="3095" spans="7:13" ht="15.75" customHeight="1" x14ac:dyDescent="0.2">
      <c r="G3095" s="11"/>
      <c r="J3095" s="48"/>
      <c r="K3095" s="48"/>
      <c r="L3095" s="48"/>
      <c r="M3095" s="36"/>
    </row>
    <row r="3096" spans="7:13" ht="15.75" customHeight="1" x14ac:dyDescent="0.2">
      <c r="G3096" s="11"/>
      <c r="J3096" s="48"/>
      <c r="K3096" s="48"/>
      <c r="L3096" s="48"/>
      <c r="M3096" s="36"/>
    </row>
    <row r="3097" spans="7:13" ht="15.75" customHeight="1" x14ac:dyDescent="0.2">
      <c r="G3097" s="11"/>
      <c r="J3097" s="48"/>
      <c r="K3097" s="48"/>
      <c r="L3097" s="48"/>
      <c r="M3097" s="36"/>
    </row>
    <row r="3098" spans="7:13" ht="15.75" customHeight="1" x14ac:dyDescent="0.2">
      <c r="G3098" s="11"/>
      <c r="J3098" s="48"/>
      <c r="K3098" s="48"/>
      <c r="L3098" s="48"/>
      <c r="M3098" s="36"/>
    </row>
    <row r="3099" spans="7:13" ht="15.75" customHeight="1" x14ac:dyDescent="0.2">
      <c r="G3099" s="11"/>
      <c r="J3099" s="48"/>
      <c r="K3099" s="48"/>
      <c r="L3099" s="48"/>
      <c r="M3099" s="36"/>
    </row>
    <row r="3100" spans="7:13" ht="15.75" customHeight="1" x14ac:dyDescent="0.2">
      <c r="G3100" s="11"/>
      <c r="J3100" s="48"/>
      <c r="K3100" s="48"/>
      <c r="L3100" s="48"/>
      <c r="M3100" s="36"/>
    </row>
    <row r="3101" spans="7:13" ht="15.75" customHeight="1" x14ac:dyDescent="0.2">
      <c r="G3101" s="11"/>
      <c r="J3101" s="48"/>
      <c r="K3101" s="48"/>
      <c r="L3101" s="48"/>
      <c r="M3101" s="36"/>
    </row>
    <row r="3102" spans="7:13" ht="15.75" customHeight="1" x14ac:dyDescent="0.2">
      <c r="G3102" s="11"/>
      <c r="J3102" s="48"/>
      <c r="K3102" s="48"/>
      <c r="L3102" s="48"/>
      <c r="M3102" s="36"/>
    </row>
    <row r="3103" spans="7:13" ht="15.75" customHeight="1" x14ac:dyDescent="0.2">
      <c r="G3103" s="11"/>
      <c r="J3103" s="48"/>
      <c r="K3103" s="48"/>
      <c r="L3103" s="48"/>
      <c r="M3103" s="36"/>
    </row>
    <row r="3104" spans="7:13" ht="15.75" customHeight="1" x14ac:dyDescent="0.2">
      <c r="G3104" s="11"/>
      <c r="J3104" s="48"/>
      <c r="K3104" s="48"/>
      <c r="L3104" s="48"/>
      <c r="M3104" s="36"/>
    </row>
    <row r="3105" spans="7:13" ht="15.75" customHeight="1" x14ac:dyDescent="0.2">
      <c r="G3105" s="11"/>
      <c r="J3105" s="48"/>
      <c r="K3105" s="48"/>
      <c r="L3105" s="48"/>
      <c r="M3105" s="36"/>
    </row>
    <row r="3106" spans="7:13" ht="15.75" customHeight="1" x14ac:dyDescent="0.2">
      <c r="G3106" s="11"/>
      <c r="J3106" s="48"/>
      <c r="K3106" s="48"/>
      <c r="L3106" s="48"/>
      <c r="M3106" s="36"/>
    </row>
    <row r="3107" spans="7:13" ht="15.75" customHeight="1" x14ac:dyDescent="0.2">
      <c r="G3107" s="11"/>
      <c r="J3107" s="48"/>
      <c r="K3107" s="48"/>
      <c r="L3107" s="48"/>
      <c r="M3107" s="36"/>
    </row>
    <row r="3108" spans="7:13" ht="15.75" customHeight="1" x14ac:dyDescent="0.2">
      <c r="G3108" s="11"/>
      <c r="J3108" s="48"/>
      <c r="K3108" s="48"/>
      <c r="L3108" s="48"/>
      <c r="M3108" s="36"/>
    </row>
    <row r="3109" spans="7:13" ht="15.75" customHeight="1" x14ac:dyDescent="0.2">
      <c r="G3109" s="11"/>
      <c r="J3109" s="48"/>
      <c r="K3109" s="48"/>
      <c r="L3109" s="48"/>
      <c r="M3109" s="36"/>
    </row>
    <row r="3110" spans="7:13" ht="15.75" customHeight="1" x14ac:dyDescent="0.2">
      <c r="G3110" s="11"/>
      <c r="J3110" s="48"/>
      <c r="K3110" s="48"/>
      <c r="L3110" s="48"/>
      <c r="M3110" s="36"/>
    </row>
    <row r="3111" spans="7:13" ht="15.75" customHeight="1" x14ac:dyDescent="0.2">
      <c r="G3111" s="11"/>
      <c r="J3111" s="48"/>
      <c r="K3111" s="48"/>
      <c r="L3111" s="48"/>
      <c r="M3111" s="36"/>
    </row>
    <row r="3112" spans="7:13" ht="15.75" customHeight="1" x14ac:dyDescent="0.2">
      <c r="G3112" s="11"/>
      <c r="J3112" s="48"/>
      <c r="K3112" s="48"/>
      <c r="L3112" s="48"/>
      <c r="M3112" s="36"/>
    </row>
    <row r="3113" spans="7:13" ht="15.75" customHeight="1" x14ac:dyDescent="0.2">
      <c r="G3113" s="11"/>
      <c r="J3113" s="48"/>
      <c r="K3113" s="48"/>
      <c r="L3113" s="48"/>
      <c r="M3113" s="36"/>
    </row>
    <row r="3114" spans="7:13" ht="15.75" customHeight="1" x14ac:dyDescent="0.2">
      <c r="G3114" s="11"/>
      <c r="J3114" s="48"/>
      <c r="K3114" s="48"/>
      <c r="L3114" s="48"/>
      <c r="M3114" s="36"/>
    </row>
    <row r="3115" spans="7:13" ht="15.75" customHeight="1" x14ac:dyDescent="0.2">
      <c r="G3115" s="11"/>
      <c r="J3115" s="48"/>
      <c r="K3115" s="48"/>
      <c r="L3115" s="48"/>
      <c r="M3115" s="36"/>
    </row>
    <row r="3116" spans="7:13" ht="15.75" customHeight="1" x14ac:dyDescent="0.2">
      <c r="G3116" s="11"/>
      <c r="J3116" s="48"/>
      <c r="K3116" s="48"/>
      <c r="L3116" s="48"/>
      <c r="M3116" s="36"/>
    </row>
    <row r="3117" spans="7:13" ht="15.75" customHeight="1" x14ac:dyDescent="0.2">
      <c r="G3117" s="11"/>
      <c r="J3117" s="48"/>
      <c r="K3117" s="48"/>
      <c r="L3117" s="48"/>
      <c r="M3117" s="36"/>
    </row>
    <row r="3118" spans="7:13" ht="15.75" customHeight="1" x14ac:dyDescent="0.2">
      <c r="G3118" s="11"/>
      <c r="J3118" s="48"/>
      <c r="K3118" s="48"/>
      <c r="L3118" s="48"/>
      <c r="M3118" s="36"/>
    </row>
    <row r="3119" spans="7:13" ht="15.75" customHeight="1" x14ac:dyDescent="0.2">
      <c r="G3119" s="11"/>
      <c r="J3119" s="48"/>
      <c r="K3119" s="48"/>
      <c r="L3119" s="48"/>
      <c r="M3119" s="36"/>
    </row>
    <row r="3120" spans="7:13" ht="15.75" customHeight="1" x14ac:dyDescent="0.2">
      <c r="G3120" s="11"/>
      <c r="J3120" s="48"/>
      <c r="K3120" s="48"/>
      <c r="L3120" s="48"/>
      <c r="M3120" s="36"/>
    </row>
    <row r="3121" spans="7:13" ht="15.75" customHeight="1" x14ac:dyDescent="0.2">
      <c r="G3121" s="11"/>
      <c r="J3121" s="48"/>
      <c r="K3121" s="48"/>
      <c r="L3121" s="48"/>
      <c r="M3121" s="36"/>
    </row>
    <row r="3122" spans="7:13" ht="15.75" customHeight="1" x14ac:dyDescent="0.2">
      <c r="G3122" s="11"/>
      <c r="J3122" s="48"/>
      <c r="K3122" s="48"/>
      <c r="L3122" s="48"/>
      <c r="M3122" s="36"/>
    </row>
    <row r="3123" spans="7:13" ht="15.75" customHeight="1" x14ac:dyDescent="0.2">
      <c r="G3123" s="11"/>
      <c r="J3123" s="48"/>
      <c r="K3123" s="48"/>
      <c r="L3123" s="48"/>
      <c r="M3123" s="36"/>
    </row>
    <row r="3124" spans="7:13" ht="15.75" customHeight="1" x14ac:dyDescent="0.2">
      <c r="G3124" s="11"/>
      <c r="J3124" s="48"/>
      <c r="K3124" s="48"/>
      <c r="L3124" s="48"/>
      <c r="M3124" s="36"/>
    </row>
    <row r="3125" spans="7:13" ht="15.75" customHeight="1" x14ac:dyDescent="0.2">
      <c r="G3125" s="11"/>
      <c r="J3125" s="48"/>
      <c r="K3125" s="48"/>
      <c r="L3125" s="48"/>
      <c r="M3125" s="36"/>
    </row>
    <row r="3126" spans="7:13" ht="15.75" customHeight="1" x14ac:dyDescent="0.2">
      <c r="G3126" s="11"/>
      <c r="J3126" s="48"/>
      <c r="K3126" s="48"/>
      <c r="L3126" s="48"/>
      <c r="M3126" s="36"/>
    </row>
    <row r="3127" spans="7:13" ht="15.75" customHeight="1" x14ac:dyDescent="0.2">
      <c r="G3127" s="11"/>
      <c r="J3127" s="48"/>
      <c r="K3127" s="48"/>
      <c r="L3127" s="48"/>
      <c r="M3127" s="36"/>
    </row>
    <row r="3128" spans="7:13" ht="15.75" customHeight="1" x14ac:dyDescent="0.2">
      <c r="G3128" s="11"/>
      <c r="J3128" s="48"/>
      <c r="K3128" s="48"/>
      <c r="L3128" s="48"/>
      <c r="M3128" s="36"/>
    </row>
    <row r="3129" spans="7:13" ht="15.75" customHeight="1" x14ac:dyDescent="0.2">
      <c r="G3129" s="11"/>
      <c r="J3129" s="48"/>
      <c r="K3129" s="48"/>
      <c r="L3129" s="48"/>
      <c r="M3129" s="36"/>
    </row>
    <row r="3130" spans="7:13" ht="15.75" customHeight="1" x14ac:dyDescent="0.2">
      <c r="G3130" s="11"/>
      <c r="J3130" s="48"/>
      <c r="K3130" s="48"/>
      <c r="L3130" s="48"/>
      <c r="M3130" s="36"/>
    </row>
    <row r="3131" spans="7:13" ht="15.75" customHeight="1" x14ac:dyDescent="0.2">
      <c r="G3131" s="11"/>
      <c r="J3131" s="48"/>
      <c r="K3131" s="48"/>
      <c r="L3131" s="48"/>
      <c r="M3131" s="36"/>
    </row>
    <row r="3132" spans="7:13" ht="15.75" customHeight="1" x14ac:dyDescent="0.2">
      <c r="G3132" s="11"/>
      <c r="J3132" s="48"/>
      <c r="K3132" s="48"/>
      <c r="L3132" s="48"/>
      <c r="M3132" s="36"/>
    </row>
    <row r="3133" spans="7:13" ht="15.75" customHeight="1" x14ac:dyDescent="0.2">
      <c r="G3133" s="11"/>
      <c r="J3133" s="48"/>
      <c r="K3133" s="48"/>
      <c r="L3133" s="48"/>
      <c r="M3133" s="36"/>
    </row>
    <row r="3134" spans="7:13" ht="15.75" customHeight="1" x14ac:dyDescent="0.2">
      <c r="G3134" s="11"/>
      <c r="J3134" s="48"/>
      <c r="K3134" s="48"/>
      <c r="L3134" s="48"/>
      <c r="M3134" s="36"/>
    </row>
    <row r="3135" spans="7:13" ht="15.75" customHeight="1" x14ac:dyDescent="0.2">
      <c r="G3135" s="11"/>
      <c r="J3135" s="48"/>
      <c r="K3135" s="48"/>
      <c r="L3135" s="48"/>
      <c r="M3135" s="36"/>
    </row>
    <row r="3136" spans="7:13" ht="15.75" customHeight="1" x14ac:dyDescent="0.2">
      <c r="G3136" s="11"/>
      <c r="J3136" s="48"/>
      <c r="K3136" s="48"/>
      <c r="L3136" s="48"/>
      <c r="M3136" s="36"/>
    </row>
    <row r="3137" spans="7:13" ht="15.75" customHeight="1" x14ac:dyDescent="0.2">
      <c r="G3137" s="11"/>
      <c r="J3137" s="48"/>
      <c r="K3137" s="48"/>
      <c r="L3137" s="48"/>
      <c r="M3137" s="36"/>
    </row>
    <row r="3138" spans="7:13" ht="15.75" customHeight="1" x14ac:dyDescent="0.2">
      <c r="G3138" s="11"/>
      <c r="J3138" s="48"/>
      <c r="K3138" s="48"/>
      <c r="L3138" s="48"/>
      <c r="M3138" s="36"/>
    </row>
    <row r="3139" spans="7:13" ht="15.75" customHeight="1" x14ac:dyDescent="0.2">
      <c r="G3139" s="11"/>
      <c r="J3139" s="48"/>
      <c r="K3139" s="48"/>
      <c r="L3139" s="48"/>
      <c r="M3139" s="36"/>
    </row>
    <row r="3140" spans="7:13" ht="15.75" customHeight="1" x14ac:dyDescent="0.2">
      <c r="G3140" s="11"/>
      <c r="J3140" s="48"/>
      <c r="K3140" s="48"/>
      <c r="L3140" s="48"/>
      <c r="M3140" s="36"/>
    </row>
    <row r="3141" spans="7:13" ht="15.75" customHeight="1" x14ac:dyDescent="0.2">
      <c r="G3141" s="11"/>
      <c r="J3141" s="48"/>
      <c r="K3141" s="48"/>
      <c r="L3141" s="48"/>
      <c r="M3141" s="36"/>
    </row>
    <row r="3142" spans="7:13" ht="15.75" customHeight="1" x14ac:dyDescent="0.2">
      <c r="G3142" s="11"/>
      <c r="J3142" s="48"/>
      <c r="K3142" s="48"/>
      <c r="L3142" s="48"/>
      <c r="M3142" s="36"/>
    </row>
    <row r="3143" spans="7:13" ht="15.75" customHeight="1" x14ac:dyDescent="0.2">
      <c r="G3143" s="11"/>
      <c r="J3143" s="48"/>
      <c r="K3143" s="48"/>
      <c r="L3143" s="48"/>
      <c r="M3143" s="36"/>
    </row>
    <row r="3144" spans="7:13" ht="15.75" customHeight="1" x14ac:dyDescent="0.2">
      <c r="G3144" s="11"/>
      <c r="J3144" s="48"/>
      <c r="K3144" s="48"/>
      <c r="L3144" s="48"/>
      <c r="M3144" s="36"/>
    </row>
    <row r="3145" spans="7:13" ht="15.75" customHeight="1" x14ac:dyDescent="0.2">
      <c r="G3145" s="11"/>
      <c r="J3145" s="48"/>
      <c r="K3145" s="48"/>
      <c r="L3145" s="48"/>
      <c r="M3145" s="36"/>
    </row>
    <row r="3146" spans="7:13" ht="15.75" customHeight="1" x14ac:dyDescent="0.2">
      <c r="G3146" s="11"/>
      <c r="J3146" s="48"/>
      <c r="K3146" s="48"/>
      <c r="L3146" s="48"/>
      <c r="M3146" s="36"/>
    </row>
    <row r="3147" spans="7:13" ht="15.75" customHeight="1" x14ac:dyDescent="0.2">
      <c r="G3147" s="11"/>
      <c r="J3147" s="48"/>
      <c r="K3147" s="48"/>
      <c r="L3147" s="48"/>
      <c r="M3147" s="36"/>
    </row>
    <row r="3148" spans="7:13" ht="15.75" customHeight="1" x14ac:dyDescent="0.2">
      <c r="G3148" s="11"/>
      <c r="J3148" s="48"/>
      <c r="K3148" s="48"/>
      <c r="L3148" s="48"/>
      <c r="M3148" s="36"/>
    </row>
    <row r="3149" spans="7:13" ht="15.75" customHeight="1" x14ac:dyDescent="0.2">
      <c r="G3149" s="11"/>
      <c r="J3149" s="48"/>
      <c r="K3149" s="48"/>
      <c r="L3149" s="48"/>
      <c r="M3149" s="36"/>
    </row>
    <row r="3150" spans="7:13" ht="15.75" customHeight="1" x14ac:dyDescent="0.2">
      <c r="G3150" s="11"/>
      <c r="J3150" s="48"/>
      <c r="K3150" s="48"/>
      <c r="L3150" s="48"/>
      <c r="M3150" s="36"/>
    </row>
    <row r="3151" spans="7:13" ht="15.75" customHeight="1" x14ac:dyDescent="0.2">
      <c r="G3151" s="11"/>
      <c r="J3151" s="48"/>
      <c r="K3151" s="48"/>
      <c r="L3151" s="48"/>
      <c r="M3151" s="36"/>
    </row>
    <row r="3152" spans="7:13" ht="15.75" customHeight="1" x14ac:dyDescent="0.2">
      <c r="G3152" s="11"/>
      <c r="J3152" s="48"/>
      <c r="K3152" s="48"/>
      <c r="L3152" s="48"/>
      <c r="M3152" s="36"/>
    </row>
    <row r="3153" spans="7:13" ht="15.75" customHeight="1" x14ac:dyDescent="0.2">
      <c r="G3153" s="11"/>
      <c r="J3153" s="48"/>
      <c r="K3153" s="48"/>
      <c r="L3153" s="48"/>
      <c r="M3153" s="36"/>
    </row>
    <row r="3154" spans="7:13" ht="15.75" customHeight="1" x14ac:dyDescent="0.2">
      <c r="G3154" s="11"/>
      <c r="J3154" s="48"/>
      <c r="K3154" s="48"/>
      <c r="L3154" s="48"/>
      <c r="M3154" s="36"/>
    </row>
    <row r="3155" spans="7:13" ht="15.75" customHeight="1" x14ac:dyDescent="0.2">
      <c r="G3155" s="11"/>
      <c r="J3155" s="48"/>
      <c r="K3155" s="48"/>
      <c r="L3155" s="48"/>
      <c r="M3155" s="36"/>
    </row>
    <row r="3156" spans="7:13" ht="15.75" customHeight="1" x14ac:dyDescent="0.2">
      <c r="G3156" s="11"/>
      <c r="J3156" s="48"/>
      <c r="K3156" s="48"/>
      <c r="L3156" s="48"/>
      <c r="M3156" s="36"/>
    </row>
    <row r="3157" spans="7:13" ht="15.75" customHeight="1" x14ac:dyDescent="0.2">
      <c r="G3157" s="11"/>
      <c r="J3157" s="48"/>
      <c r="K3157" s="48"/>
      <c r="L3157" s="48"/>
      <c r="M3157" s="36"/>
    </row>
    <row r="3158" spans="7:13" ht="15.75" customHeight="1" x14ac:dyDescent="0.2">
      <c r="G3158" s="11"/>
      <c r="J3158" s="48"/>
      <c r="K3158" s="48"/>
      <c r="L3158" s="48"/>
      <c r="M3158" s="36"/>
    </row>
    <row r="3159" spans="7:13" ht="15.75" customHeight="1" x14ac:dyDescent="0.2">
      <c r="G3159" s="11"/>
      <c r="J3159" s="48"/>
      <c r="K3159" s="48"/>
      <c r="L3159" s="48"/>
      <c r="M3159" s="36"/>
    </row>
    <row r="3160" spans="7:13" ht="15.75" customHeight="1" x14ac:dyDescent="0.2">
      <c r="G3160" s="11"/>
      <c r="J3160" s="48"/>
      <c r="K3160" s="48"/>
      <c r="L3160" s="48"/>
      <c r="M3160" s="36"/>
    </row>
    <row r="3161" spans="7:13" ht="15.75" customHeight="1" x14ac:dyDescent="0.2">
      <c r="G3161" s="11"/>
      <c r="J3161" s="48"/>
      <c r="K3161" s="48"/>
      <c r="L3161" s="48"/>
      <c r="M3161" s="36"/>
    </row>
    <row r="3162" spans="7:13" ht="15.75" customHeight="1" x14ac:dyDescent="0.2">
      <c r="G3162" s="11"/>
      <c r="J3162" s="48"/>
      <c r="K3162" s="48"/>
      <c r="L3162" s="48"/>
      <c r="M3162" s="36"/>
    </row>
    <row r="3163" spans="7:13" ht="15.75" customHeight="1" x14ac:dyDescent="0.2">
      <c r="G3163" s="11"/>
      <c r="J3163" s="48"/>
      <c r="K3163" s="48"/>
      <c r="L3163" s="48"/>
      <c r="M3163" s="36"/>
    </row>
    <row r="3164" spans="7:13" ht="15.75" customHeight="1" x14ac:dyDescent="0.2">
      <c r="G3164" s="11"/>
      <c r="J3164" s="48"/>
      <c r="K3164" s="48"/>
      <c r="L3164" s="48"/>
      <c r="M3164" s="36"/>
    </row>
    <row r="3165" spans="7:13" ht="15.75" customHeight="1" x14ac:dyDescent="0.2">
      <c r="G3165" s="11"/>
      <c r="J3165" s="48"/>
      <c r="K3165" s="48"/>
      <c r="L3165" s="48"/>
      <c r="M3165" s="36"/>
    </row>
    <row r="3166" spans="7:13" ht="15.75" customHeight="1" x14ac:dyDescent="0.2">
      <c r="G3166" s="11"/>
      <c r="J3166" s="48"/>
      <c r="K3166" s="48"/>
      <c r="L3166" s="48"/>
      <c r="M3166" s="36"/>
    </row>
    <row r="3167" spans="7:13" ht="15.75" customHeight="1" x14ac:dyDescent="0.2">
      <c r="G3167" s="11"/>
      <c r="J3167" s="48"/>
      <c r="K3167" s="48"/>
      <c r="L3167" s="48"/>
      <c r="M3167" s="36"/>
    </row>
    <row r="3168" spans="7:13" ht="15.75" customHeight="1" x14ac:dyDescent="0.2">
      <c r="G3168" s="11"/>
      <c r="J3168" s="48"/>
      <c r="K3168" s="48"/>
      <c r="L3168" s="48"/>
      <c r="M3168" s="36"/>
    </row>
    <row r="3169" spans="7:13" ht="15.75" customHeight="1" x14ac:dyDescent="0.2">
      <c r="G3169" s="11"/>
      <c r="J3169" s="48"/>
      <c r="K3169" s="48"/>
      <c r="L3169" s="48"/>
      <c r="M3169" s="36"/>
    </row>
    <row r="3170" spans="7:13" ht="15.75" customHeight="1" x14ac:dyDescent="0.2">
      <c r="G3170" s="11"/>
      <c r="J3170" s="48"/>
      <c r="K3170" s="48"/>
      <c r="L3170" s="48"/>
      <c r="M3170" s="36"/>
    </row>
    <row r="3171" spans="7:13" ht="15.75" customHeight="1" x14ac:dyDescent="0.2">
      <c r="G3171" s="11"/>
      <c r="J3171" s="48"/>
      <c r="K3171" s="48"/>
      <c r="L3171" s="48"/>
      <c r="M3171" s="36"/>
    </row>
    <row r="3172" spans="7:13" ht="15.75" customHeight="1" x14ac:dyDescent="0.2">
      <c r="G3172" s="11"/>
      <c r="J3172" s="48"/>
      <c r="K3172" s="48"/>
      <c r="L3172" s="48"/>
      <c r="M3172" s="36"/>
    </row>
    <row r="3173" spans="7:13" ht="15.75" customHeight="1" x14ac:dyDescent="0.2">
      <c r="G3173" s="11"/>
      <c r="J3173" s="48"/>
      <c r="K3173" s="48"/>
      <c r="L3173" s="48"/>
      <c r="M3173" s="36"/>
    </row>
    <row r="3174" spans="7:13" ht="15.75" customHeight="1" x14ac:dyDescent="0.2">
      <c r="G3174" s="11"/>
      <c r="J3174" s="48"/>
      <c r="K3174" s="48"/>
      <c r="L3174" s="48"/>
      <c r="M3174" s="36"/>
    </row>
    <row r="3175" spans="7:13" ht="15.75" customHeight="1" x14ac:dyDescent="0.2">
      <c r="G3175" s="11"/>
      <c r="J3175" s="48"/>
      <c r="K3175" s="48"/>
      <c r="L3175" s="48"/>
      <c r="M3175" s="36"/>
    </row>
    <row r="3176" spans="7:13" ht="15.75" customHeight="1" x14ac:dyDescent="0.2">
      <c r="G3176" s="11"/>
      <c r="J3176" s="48"/>
      <c r="K3176" s="48"/>
      <c r="L3176" s="48"/>
      <c r="M3176" s="36"/>
    </row>
    <row r="3177" spans="7:13" ht="15.75" customHeight="1" x14ac:dyDescent="0.2">
      <c r="G3177" s="11"/>
      <c r="J3177" s="48"/>
      <c r="K3177" s="48"/>
      <c r="L3177" s="48"/>
      <c r="M3177" s="36"/>
    </row>
    <row r="3178" spans="7:13" ht="15.75" customHeight="1" x14ac:dyDescent="0.2">
      <c r="G3178" s="11"/>
      <c r="J3178" s="48"/>
      <c r="K3178" s="48"/>
      <c r="L3178" s="48"/>
      <c r="M3178" s="36"/>
    </row>
    <row r="3179" spans="7:13" ht="15.75" customHeight="1" x14ac:dyDescent="0.2">
      <c r="G3179" s="11"/>
      <c r="J3179" s="48"/>
      <c r="K3179" s="48"/>
      <c r="L3179" s="48"/>
      <c r="M3179" s="36"/>
    </row>
    <row r="3180" spans="7:13" ht="15.75" customHeight="1" x14ac:dyDescent="0.2">
      <c r="G3180" s="11"/>
      <c r="J3180" s="48"/>
      <c r="K3180" s="48"/>
      <c r="L3180" s="48"/>
      <c r="M3180" s="36"/>
    </row>
    <row r="3181" spans="7:13" ht="15.75" customHeight="1" x14ac:dyDescent="0.2">
      <c r="G3181" s="11"/>
      <c r="J3181" s="48"/>
      <c r="K3181" s="48"/>
      <c r="L3181" s="48"/>
      <c r="M3181" s="36"/>
    </row>
    <row r="3182" spans="7:13" ht="15.75" customHeight="1" x14ac:dyDescent="0.2">
      <c r="G3182" s="11"/>
      <c r="J3182" s="48"/>
      <c r="K3182" s="48"/>
      <c r="L3182" s="48"/>
      <c r="M3182" s="36"/>
    </row>
    <row r="3183" spans="7:13" ht="15.75" customHeight="1" x14ac:dyDescent="0.2">
      <c r="G3183" s="11"/>
      <c r="J3183" s="48"/>
      <c r="K3183" s="48"/>
      <c r="L3183" s="48"/>
      <c r="M3183" s="36"/>
    </row>
    <row r="3184" spans="7:13" ht="15.75" customHeight="1" x14ac:dyDescent="0.2">
      <c r="G3184" s="11"/>
      <c r="J3184" s="48"/>
      <c r="K3184" s="48"/>
      <c r="L3184" s="48"/>
      <c r="M3184" s="36"/>
    </row>
    <row r="3185" spans="7:13" ht="15.75" customHeight="1" x14ac:dyDescent="0.2">
      <c r="G3185" s="11"/>
      <c r="J3185" s="48"/>
      <c r="K3185" s="48"/>
      <c r="L3185" s="48"/>
      <c r="M3185" s="36"/>
    </row>
    <row r="3186" spans="7:13" ht="15.75" customHeight="1" x14ac:dyDescent="0.2">
      <c r="G3186" s="11"/>
      <c r="J3186" s="48"/>
      <c r="K3186" s="48"/>
      <c r="L3186" s="48"/>
      <c r="M3186" s="36"/>
    </row>
    <row r="3187" spans="7:13" ht="15.75" customHeight="1" x14ac:dyDescent="0.2">
      <c r="G3187" s="11"/>
      <c r="J3187" s="48"/>
      <c r="K3187" s="48"/>
      <c r="L3187" s="48"/>
      <c r="M3187" s="36"/>
    </row>
    <row r="3188" spans="7:13" ht="15.75" customHeight="1" x14ac:dyDescent="0.2">
      <c r="G3188" s="11"/>
      <c r="J3188" s="48"/>
      <c r="K3188" s="48"/>
      <c r="L3188" s="48"/>
      <c r="M3188" s="36"/>
    </row>
    <row r="3189" spans="7:13" ht="15.75" customHeight="1" x14ac:dyDescent="0.2">
      <c r="G3189" s="11"/>
      <c r="J3189" s="48"/>
      <c r="K3189" s="48"/>
      <c r="L3189" s="48"/>
      <c r="M3189" s="36"/>
    </row>
    <row r="3190" spans="7:13" ht="15.75" customHeight="1" x14ac:dyDescent="0.2">
      <c r="G3190" s="11"/>
      <c r="J3190" s="48"/>
      <c r="K3190" s="48"/>
      <c r="L3190" s="48"/>
      <c r="M3190" s="36"/>
    </row>
    <row r="3191" spans="7:13" ht="15.75" customHeight="1" x14ac:dyDescent="0.2">
      <c r="G3191" s="11"/>
      <c r="J3191" s="48"/>
      <c r="K3191" s="48"/>
      <c r="L3191" s="48"/>
      <c r="M3191" s="36"/>
    </row>
    <row r="3192" spans="7:13" ht="15.75" customHeight="1" x14ac:dyDescent="0.2">
      <c r="G3192" s="11"/>
      <c r="J3192" s="48"/>
      <c r="K3192" s="48"/>
      <c r="L3192" s="48"/>
      <c r="M3192" s="36"/>
    </row>
    <row r="3193" spans="7:13" ht="15.75" customHeight="1" x14ac:dyDescent="0.2">
      <c r="G3193" s="11"/>
      <c r="J3193" s="48"/>
      <c r="K3193" s="48"/>
      <c r="L3193" s="48"/>
      <c r="M3193" s="36"/>
    </row>
    <row r="3194" spans="7:13" ht="15.75" customHeight="1" x14ac:dyDescent="0.2">
      <c r="G3194" s="11"/>
      <c r="J3194" s="48"/>
      <c r="K3194" s="48"/>
      <c r="L3194" s="48"/>
      <c r="M3194" s="36"/>
    </row>
    <row r="3195" spans="7:13" ht="15.75" customHeight="1" x14ac:dyDescent="0.2">
      <c r="G3195" s="11"/>
      <c r="J3195" s="48"/>
      <c r="K3195" s="48"/>
      <c r="L3195" s="48"/>
      <c r="M3195" s="36"/>
    </row>
    <row r="3196" spans="7:13" ht="15.75" customHeight="1" x14ac:dyDescent="0.2">
      <c r="G3196" s="11"/>
      <c r="J3196" s="48"/>
      <c r="K3196" s="48"/>
      <c r="L3196" s="48"/>
      <c r="M3196" s="36"/>
    </row>
    <row r="3197" spans="7:13" ht="15.75" customHeight="1" x14ac:dyDescent="0.2">
      <c r="G3197" s="11"/>
      <c r="J3197" s="48"/>
      <c r="K3197" s="48"/>
      <c r="L3197" s="48"/>
      <c r="M3197" s="36"/>
    </row>
    <row r="3198" spans="7:13" ht="15.75" customHeight="1" x14ac:dyDescent="0.2">
      <c r="G3198" s="11"/>
      <c r="J3198" s="48"/>
      <c r="K3198" s="48"/>
      <c r="L3198" s="48"/>
      <c r="M3198" s="36"/>
    </row>
    <row r="3199" spans="7:13" ht="15.75" customHeight="1" x14ac:dyDescent="0.2">
      <c r="G3199" s="11"/>
      <c r="J3199" s="48"/>
      <c r="K3199" s="48"/>
      <c r="L3199" s="48"/>
      <c r="M3199" s="36"/>
    </row>
    <row r="3200" spans="7:13" ht="15.75" customHeight="1" x14ac:dyDescent="0.2">
      <c r="G3200" s="11"/>
      <c r="J3200" s="48"/>
      <c r="K3200" s="48"/>
      <c r="L3200" s="48"/>
      <c r="M3200" s="36"/>
    </row>
    <row r="3201" spans="7:13" ht="15.75" customHeight="1" x14ac:dyDescent="0.2">
      <c r="G3201" s="11"/>
      <c r="J3201" s="48"/>
      <c r="K3201" s="48"/>
      <c r="L3201" s="48"/>
      <c r="M3201" s="36"/>
    </row>
    <row r="3202" spans="7:13" ht="15.75" customHeight="1" x14ac:dyDescent="0.2">
      <c r="G3202" s="11"/>
      <c r="J3202" s="48"/>
      <c r="K3202" s="48"/>
      <c r="L3202" s="48"/>
      <c r="M3202" s="36"/>
    </row>
    <row r="3203" spans="7:13" ht="15.75" customHeight="1" x14ac:dyDescent="0.2">
      <c r="G3203" s="11"/>
      <c r="J3203" s="48"/>
      <c r="K3203" s="48"/>
      <c r="L3203" s="48"/>
      <c r="M3203" s="36"/>
    </row>
    <row r="3204" spans="7:13" ht="15.75" customHeight="1" x14ac:dyDescent="0.2">
      <c r="G3204" s="11"/>
      <c r="J3204" s="48"/>
      <c r="K3204" s="48"/>
      <c r="L3204" s="48"/>
      <c r="M3204" s="36"/>
    </row>
    <row r="3205" spans="7:13" ht="15.75" customHeight="1" x14ac:dyDescent="0.2">
      <c r="G3205" s="11"/>
      <c r="J3205" s="48"/>
      <c r="K3205" s="48"/>
      <c r="L3205" s="48"/>
      <c r="M3205" s="36"/>
    </row>
    <row r="3206" spans="7:13" ht="15.75" customHeight="1" x14ac:dyDescent="0.2">
      <c r="G3206" s="11"/>
      <c r="J3206" s="48"/>
      <c r="K3206" s="48"/>
      <c r="L3206" s="48"/>
      <c r="M3206" s="36"/>
    </row>
    <row r="3207" spans="7:13" ht="15.75" customHeight="1" x14ac:dyDescent="0.2">
      <c r="G3207" s="11"/>
      <c r="J3207" s="48"/>
      <c r="K3207" s="48"/>
      <c r="L3207" s="48"/>
      <c r="M3207" s="36"/>
    </row>
    <row r="3208" spans="7:13" ht="15.75" customHeight="1" x14ac:dyDescent="0.2">
      <c r="G3208" s="11"/>
      <c r="J3208" s="48"/>
      <c r="K3208" s="48"/>
      <c r="L3208" s="48"/>
      <c r="M3208" s="36"/>
    </row>
    <row r="3209" spans="7:13" ht="15.75" customHeight="1" x14ac:dyDescent="0.2">
      <c r="G3209" s="11"/>
      <c r="J3209" s="48"/>
      <c r="K3209" s="48"/>
      <c r="L3209" s="48"/>
      <c r="M3209" s="36"/>
    </row>
    <row r="3210" spans="7:13" ht="15.75" customHeight="1" x14ac:dyDescent="0.2">
      <c r="G3210" s="11"/>
      <c r="J3210" s="48"/>
      <c r="K3210" s="48"/>
      <c r="L3210" s="48"/>
      <c r="M3210" s="36"/>
    </row>
    <row r="3211" spans="7:13" ht="15.75" customHeight="1" x14ac:dyDescent="0.2">
      <c r="G3211" s="11"/>
      <c r="J3211" s="48"/>
      <c r="K3211" s="48"/>
      <c r="L3211" s="48"/>
      <c r="M3211" s="36"/>
    </row>
    <row r="3212" spans="7:13" ht="15.75" customHeight="1" x14ac:dyDescent="0.2">
      <c r="G3212" s="11"/>
      <c r="J3212" s="48"/>
      <c r="K3212" s="48"/>
      <c r="L3212" s="48"/>
      <c r="M3212" s="36"/>
    </row>
    <row r="3213" spans="7:13" ht="15.75" customHeight="1" x14ac:dyDescent="0.2">
      <c r="G3213" s="11"/>
      <c r="J3213" s="48"/>
      <c r="K3213" s="48"/>
      <c r="L3213" s="48"/>
      <c r="M3213" s="36"/>
    </row>
    <row r="3214" spans="7:13" ht="15.75" customHeight="1" x14ac:dyDescent="0.2">
      <c r="G3214" s="11"/>
      <c r="J3214" s="48"/>
      <c r="K3214" s="48"/>
      <c r="L3214" s="48"/>
      <c r="M3214" s="36"/>
    </row>
    <row r="3215" spans="7:13" ht="15.75" customHeight="1" x14ac:dyDescent="0.2">
      <c r="G3215" s="11"/>
      <c r="J3215" s="48"/>
      <c r="K3215" s="48"/>
      <c r="L3215" s="48"/>
      <c r="M3215" s="36"/>
    </row>
    <row r="3216" spans="7:13" ht="15.75" customHeight="1" x14ac:dyDescent="0.2">
      <c r="G3216" s="11"/>
      <c r="J3216" s="48"/>
      <c r="K3216" s="48"/>
      <c r="L3216" s="48"/>
      <c r="M3216" s="36"/>
    </row>
    <row r="3217" spans="7:13" ht="15.75" customHeight="1" x14ac:dyDescent="0.2">
      <c r="G3217" s="11"/>
      <c r="J3217" s="48"/>
      <c r="K3217" s="48"/>
      <c r="L3217" s="48"/>
      <c r="M3217" s="36"/>
    </row>
    <row r="3218" spans="7:13" ht="15.75" customHeight="1" x14ac:dyDescent="0.2">
      <c r="G3218" s="11"/>
      <c r="J3218" s="48"/>
      <c r="K3218" s="48"/>
      <c r="L3218" s="48"/>
      <c r="M3218" s="36"/>
    </row>
    <row r="3219" spans="7:13" ht="15.75" customHeight="1" x14ac:dyDescent="0.2">
      <c r="G3219" s="11"/>
      <c r="J3219" s="48"/>
      <c r="K3219" s="48"/>
      <c r="L3219" s="48"/>
      <c r="M3219" s="36"/>
    </row>
    <row r="3220" spans="7:13" ht="15.75" customHeight="1" x14ac:dyDescent="0.2">
      <c r="G3220" s="11"/>
      <c r="J3220" s="48"/>
      <c r="K3220" s="48"/>
      <c r="L3220" s="48"/>
      <c r="M3220" s="36"/>
    </row>
    <row r="3221" spans="7:13" ht="15.75" customHeight="1" x14ac:dyDescent="0.2">
      <c r="G3221" s="11"/>
      <c r="J3221" s="48"/>
      <c r="K3221" s="48"/>
      <c r="L3221" s="48"/>
      <c r="M3221" s="36"/>
    </row>
    <row r="3222" spans="7:13" ht="15.75" customHeight="1" x14ac:dyDescent="0.2">
      <c r="G3222" s="11"/>
      <c r="J3222" s="48"/>
      <c r="K3222" s="48"/>
      <c r="L3222" s="48"/>
      <c r="M3222" s="36"/>
    </row>
    <row r="3223" spans="7:13" ht="15.75" customHeight="1" x14ac:dyDescent="0.2">
      <c r="G3223" s="11"/>
      <c r="J3223" s="48"/>
      <c r="K3223" s="48"/>
      <c r="L3223" s="48"/>
      <c r="M3223" s="36"/>
    </row>
    <row r="3224" spans="7:13" ht="15.75" customHeight="1" x14ac:dyDescent="0.2">
      <c r="G3224" s="11"/>
      <c r="J3224" s="48"/>
      <c r="K3224" s="48"/>
      <c r="L3224" s="48"/>
      <c r="M3224" s="36"/>
    </row>
    <row r="3225" spans="7:13" ht="15.75" customHeight="1" x14ac:dyDescent="0.2">
      <c r="G3225" s="11"/>
      <c r="J3225" s="48"/>
      <c r="K3225" s="48"/>
      <c r="L3225" s="48"/>
      <c r="M3225" s="36"/>
    </row>
    <row r="3226" spans="7:13" ht="15.75" customHeight="1" x14ac:dyDescent="0.2">
      <c r="G3226" s="11"/>
      <c r="J3226" s="48"/>
      <c r="K3226" s="48"/>
      <c r="L3226" s="48"/>
      <c r="M3226" s="36"/>
    </row>
    <row r="3227" spans="7:13" ht="15.75" customHeight="1" x14ac:dyDescent="0.2">
      <c r="G3227" s="11"/>
      <c r="J3227" s="48"/>
      <c r="K3227" s="48"/>
      <c r="L3227" s="48"/>
      <c r="M3227" s="36"/>
    </row>
    <row r="3228" spans="7:13" ht="15.75" customHeight="1" x14ac:dyDescent="0.2">
      <c r="G3228" s="11"/>
      <c r="J3228" s="48"/>
      <c r="K3228" s="48"/>
      <c r="L3228" s="48"/>
      <c r="M3228" s="36"/>
    </row>
    <row r="3229" spans="7:13" ht="15.75" customHeight="1" x14ac:dyDescent="0.2">
      <c r="G3229" s="11"/>
      <c r="J3229" s="48"/>
      <c r="K3229" s="48"/>
      <c r="L3229" s="48"/>
      <c r="M3229" s="36"/>
    </row>
    <row r="3230" spans="7:13" ht="15.75" customHeight="1" x14ac:dyDescent="0.2">
      <c r="G3230" s="11"/>
      <c r="J3230" s="48"/>
      <c r="K3230" s="48"/>
      <c r="L3230" s="48"/>
      <c r="M3230" s="36"/>
    </row>
    <row r="3231" spans="7:13" ht="15.75" customHeight="1" x14ac:dyDescent="0.2">
      <c r="G3231" s="11"/>
      <c r="J3231" s="48"/>
      <c r="K3231" s="48"/>
      <c r="L3231" s="48"/>
      <c r="M3231" s="36"/>
    </row>
    <row r="3232" spans="7:13" ht="15.75" customHeight="1" x14ac:dyDescent="0.2">
      <c r="G3232" s="11"/>
      <c r="J3232" s="48"/>
      <c r="K3232" s="48"/>
      <c r="L3232" s="48"/>
      <c r="M3232" s="36"/>
    </row>
    <row r="3233" spans="7:13" ht="15.75" customHeight="1" x14ac:dyDescent="0.2">
      <c r="G3233" s="11"/>
      <c r="J3233" s="48"/>
      <c r="K3233" s="48"/>
      <c r="L3233" s="48"/>
      <c r="M3233" s="36"/>
    </row>
    <row r="3234" spans="7:13" ht="15.75" customHeight="1" x14ac:dyDescent="0.2">
      <c r="G3234" s="11"/>
      <c r="J3234" s="48"/>
      <c r="K3234" s="48"/>
      <c r="L3234" s="48"/>
      <c r="M3234" s="36"/>
    </row>
    <row r="3235" spans="7:13" ht="15.75" customHeight="1" x14ac:dyDescent="0.2">
      <c r="G3235" s="11"/>
      <c r="J3235" s="48"/>
      <c r="K3235" s="48"/>
      <c r="L3235" s="48"/>
      <c r="M3235" s="36"/>
    </row>
    <row r="3236" spans="7:13" ht="15.75" customHeight="1" x14ac:dyDescent="0.2">
      <c r="G3236" s="11"/>
      <c r="J3236" s="48"/>
      <c r="K3236" s="48"/>
      <c r="L3236" s="48"/>
      <c r="M3236" s="36"/>
    </row>
    <row r="3237" spans="7:13" ht="15.75" customHeight="1" x14ac:dyDescent="0.2">
      <c r="G3237" s="11"/>
      <c r="J3237" s="48"/>
      <c r="K3237" s="48"/>
      <c r="L3237" s="48"/>
      <c r="M3237" s="36"/>
    </row>
    <row r="3238" spans="7:13" ht="15.75" customHeight="1" x14ac:dyDescent="0.2">
      <c r="G3238" s="11"/>
      <c r="J3238" s="48"/>
      <c r="K3238" s="48"/>
      <c r="L3238" s="48"/>
      <c r="M3238" s="36"/>
    </row>
    <row r="3239" spans="7:13" ht="15.75" customHeight="1" x14ac:dyDescent="0.2">
      <c r="G3239" s="11"/>
      <c r="J3239" s="48"/>
      <c r="K3239" s="48"/>
      <c r="L3239" s="48"/>
      <c r="M3239" s="36"/>
    </row>
    <row r="3240" spans="7:13" ht="15.75" customHeight="1" x14ac:dyDescent="0.2">
      <c r="G3240" s="11"/>
      <c r="J3240" s="48"/>
      <c r="K3240" s="48"/>
      <c r="L3240" s="48"/>
      <c r="M3240" s="36"/>
    </row>
    <row r="3241" spans="7:13" ht="15.75" customHeight="1" x14ac:dyDescent="0.2">
      <c r="G3241" s="11"/>
      <c r="J3241" s="48"/>
      <c r="K3241" s="48"/>
      <c r="L3241" s="48"/>
      <c r="M3241" s="36"/>
    </row>
    <row r="3242" spans="7:13" ht="15.75" customHeight="1" x14ac:dyDescent="0.2">
      <c r="G3242" s="11"/>
      <c r="J3242" s="48"/>
      <c r="K3242" s="48"/>
      <c r="L3242" s="48"/>
      <c r="M3242" s="36"/>
    </row>
    <row r="3243" spans="7:13" ht="15.75" customHeight="1" x14ac:dyDescent="0.2">
      <c r="G3243" s="11"/>
      <c r="J3243" s="48"/>
      <c r="K3243" s="48"/>
      <c r="L3243" s="48"/>
      <c r="M3243" s="36"/>
    </row>
    <row r="3244" spans="7:13" ht="15.75" customHeight="1" x14ac:dyDescent="0.2">
      <c r="G3244" s="11"/>
      <c r="J3244" s="48"/>
      <c r="K3244" s="48"/>
      <c r="L3244" s="48"/>
      <c r="M3244" s="36"/>
    </row>
    <row r="3245" spans="7:13" ht="15.75" customHeight="1" x14ac:dyDescent="0.2">
      <c r="G3245" s="11"/>
      <c r="J3245" s="48"/>
      <c r="K3245" s="48"/>
      <c r="L3245" s="48"/>
      <c r="M3245" s="36"/>
    </row>
    <row r="3246" spans="7:13" ht="15.75" customHeight="1" x14ac:dyDescent="0.2">
      <c r="G3246" s="11"/>
      <c r="J3246" s="48"/>
      <c r="K3246" s="48"/>
      <c r="L3246" s="48"/>
      <c r="M3246" s="36"/>
    </row>
    <row r="3247" spans="7:13" ht="15.75" customHeight="1" x14ac:dyDescent="0.2">
      <c r="G3247" s="11"/>
      <c r="J3247" s="48"/>
      <c r="K3247" s="48"/>
      <c r="L3247" s="48"/>
      <c r="M3247" s="36"/>
    </row>
    <row r="3248" spans="7:13" ht="15.75" customHeight="1" x14ac:dyDescent="0.2">
      <c r="G3248" s="11"/>
      <c r="J3248" s="48"/>
      <c r="K3248" s="48"/>
      <c r="L3248" s="48"/>
      <c r="M3248" s="36"/>
    </row>
    <row r="3249" spans="7:13" ht="15.75" customHeight="1" x14ac:dyDescent="0.2">
      <c r="G3249" s="11"/>
      <c r="J3249" s="48"/>
      <c r="K3249" s="48"/>
      <c r="L3249" s="48"/>
      <c r="M3249" s="36"/>
    </row>
    <row r="3250" spans="7:13" ht="15.75" customHeight="1" x14ac:dyDescent="0.2">
      <c r="G3250" s="11"/>
      <c r="J3250" s="48"/>
      <c r="K3250" s="48"/>
      <c r="L3250" s="48"/>
      <c r="M3250" s="36"/>
    </row>
    <row r="3251" spans="7:13" ht="15.75" customHeight="1" x14ac:dyDescent="0.2">
      <c r="G3251" s="11"/>
      <c r="J3251" s="48"/>
      <c r="K3251" s="48"/>
      <c r="L3251" s="48"/>
      <c r="M3251" s="36"/>
    </row>
    <row r="3252" spans="7:13" ht="15.75" customHeight="1" x14ac:dyDescent="0.2">
      <c r="G3252" s="11"/>
      <c r="J3252" s="48"/>
      <c r="K3252" s="48"/>
      <c r="L3252" s="48"/>
      <c r="M3252" s="36"/>
    </row>
    <row r="3253" spans="7:13" ht="15.75" customHeight="1" x14ac:dyDescent="0.2">
      <c r="G3253" s="11"/>
      <c r="J3253" s="48"/>
      <c r="K3253" s="48"/>
      <c r="L3253" s="48"/>
      <c r="M3253" s="36"/>
    </row>
    <row r="3254" spans="7:13" ht="15.75" customHeight="1" x14ac:dyDescent="0.2">
      <c r="G3254" s="11"/>
      <c r="J3254" s="48"/>
      <c r="K3254" s="48"/>
      <c r="L3254" s="48"/>
      <c r="M3254" s="36"/>
    </row>
    <row r="3255" spans="7:13" ht="15.75" customHeight="1" x14ac:dyDescent="0.2">
      <c r="G3255" s="11"/>
      <c r="J3255" s="48"/>
      <c r="K3255" s="48"/>
      <c r="L3255" s="48"/>
      <c r="M3255" s="36"/>
    </row>
    <row r="3256" spans="7:13" ht="15.75" customHeight="1" x14ac:dyDescent="0.2">
      <c r="G3256" s="11"/>
      <c r="J3256" s="48"/>
      <c r="K3256" s="48"/>
      <c r="L3256" s="48"/>
      <c r="M3256" s="36"/>
    </row>
    <row r="3257" spans="7:13" ht="15.75" customHeight="1" x14ac:dyDescent="0.2">
      <c r="G3257" s="11"/>
      <c r="J3257" s="48"/>
      <c r="K3257" s="48"/>
      <c r="L3257" s="48"/>
      <c r="M3257" s="36"/>
    </row>
    <row r="3258" spans="7:13" ht="15.75" customHeight="1" x14ac:dyDescent="0.2">
      <c r="G3258" s="11"/>
      <c r="J3258" s="48"/>
      <c r="K3258" s="48"/>
      <c r="L3258" s="48"/>
      <c r="M3258" s="36"/>
    </row>
    <row r="3259" spans="7:13" ht="15.75" customHeight="1" x14ac:dyDescent="0.2">
      <c r="G3259" s="11"/>
      <c r="J3259" s="48"/>
      <c r="K3259" s="48"/>
      <c r="L3259" s="48"/>
      <c r="M3259" s="36"/>
    </row>
    <row r="3260" spans="7:13" ht="15.75" customHeight="1" x14ac:dyDescent="0.2">
      <c r="G3260" s="11"/>
      <c r="J3260" s="48"/>
      <c r="K3260" s="48"/>
      <c r="L3260" s="48"/>
      <c r="M3260" s="36"/>
    </row>
    <row r="3261" spans="7:13" ht="15.75" customHeight="1" x14ac:dyDescent="0.2">
      <c r="G3261" s="11"/>
      <c r="J3261" s="48"/>
      <c r="K3261" s="48"/>
      <c r="L3261" s="48"/>
      <c r="M3261" s="36"/>
    </row>
    <row r="3262" spans="7:13" ht="15.75" customHeight="1" x14ac:dyDescent="0.2">
      <c r="G3262" s="11"/>
      <c r="J3262" s="48"/>
      <c r="K3262" s="48"/>
      <c r="L3262" s="48"/>
      <c r="M3262" s="36"/>
    </row>
    <row r="3263" spans="7:13" ht="15.75" customHeight="1" x14ac:dyDescent="0.2">
      <c r="G3263" s="11"/>
      <c r="J3263" s="48"/>
      <c r="K3263" s="48"/>
      <c r="L3263" s="48"/>
      <c r="M3263" s="36"/>
    </row>
    <row r="3264" spans="7:13" ht="15.75" customHeight="1" x14ac:dyDescent="0.2">
      <c r="G3264" s="11"/>
      <c r="J3264" s="48"/>
      <c r="K3264" s="48"/>
      <c r="L3264" s="48"/>
      <c r="M3264" s="36"/>
    </row>
    <row r="3265" spans="7:13" ht="15.75" customHeight="1" x14ac:dyDescent="0.2">
      <c r="G3265" s="11"/>
      <c r="J3265" s="48"/>
      <c r="K3265" s="48"/>
      <c r="L3265" s="48"/>
      <c r="M3265" s="36"/>
    </row>
    <row r="3266" spans="7:13" ht="15.75" customHeight="1" x14ac:dyDescent="0.2">
      <c r="G3266" s="11"/>
      <c r="J3266" s="48"/>
      <c r="K3266" s="48"/>
      <c r="L3266" s="48"/>
      <c r="M3266" s="36"/>
    </row>
    <row r="3267" spans="7:13" ht="15.75" customHeight="1" x14ac:dyDescent="0.2">
      <c r="G3267" s="11"/>
      <c r="J3267" s="48"/>
      <c r="K3267" s="48"/>
      <c r="L3267" s="48"/>
      <c r="M3267" s="36"/>
    </row>
    <row r="3268" spans="7:13" ht="15.75" customHeight="1" x14ac:dyDescent="0.2">
      <c r="G3268" s="11"/>
      <c r="J3268" s="48"/>
      <c r="K3268" s="48"/>
      <c r="L3268" s="48"/>
      <c r="M3268" s="36"/>
    </row>
    <row r="3269" spans="7:13" ht="15.75" customHeight="1" x14ac:dyDescent="0.2">
      <c r="G3269" s="11"/>
      <c r="J3269" s="48"/>
      <c r="K3269" s="48"/>
      <c r="L3269" s="48"/>
      <c r="M3269" s="36"/>
    </row>
    <row r="3270" spans="7:13" ht="15.75" customHeight="1" x14ac:dyDescent="0.2">
      <c r="G3270" s="11"/>
      <c r="J3270" s="48"/>
      <c r="K3270" s="48"/>
      <c r="L3270" s="48"/>
      <c r="M3270" s="36"/>
    </row>
    <row r="3271" spans="7:13" ht="15.75" customHeight="1" x14ac:dyDescent="0.2">
      <c r="G3271" s="11"/>
      <c r="J3271" s="48"/>
      <c r="K3271" s="48"/>
      <c r="L3271" s="48"/>
      <c r="M3271" s="36"/>
    </row>
    <row r="3272" spans="7:13" ht="15.75" customHeight="1" x14ac:dyDescent="0.2">
      <c r="G3272" s="11"/>
      <c r="J3272" s="48"/>
      <c r="K3272" s="48"/>
      <c r="L3272" s="48"/>
      <c r="M3272" s="36"/>
    </row>
    <row r="3273" spans="7:13" ht="15.75" customHeight="1" x14ac:dyDescent="0.2">
      <c r="G3273" s="11"/>
      <c r="J3273" s="48"/>
      <c r="K3273" s="48"/>
      <c r="L3273" s="48"/>
      <c r="M3273" s="36"/>
    </row>
    <row r="3274" spans="7:13" ht="15.75" customHeight="1" x14ac:dyDescent="0.2">
      <c r="G3274" s="11"/>
      <c r="J3274" s="48"/>
      <c r="K3274" s="48"/>
      <c r="L3274" s="48"/>
      <c r="M3274" s="36"/>
    </row>
    <row r="3275" spans="7:13" ht="15.75" customHeight="1" x14ac:dyDescent="0.2">
      <c r="G3275" s="11"/>
      <c r="J3275" s="48"/>
      <c r="K3275" s="48"/>
      <c r="L3275" s="48"/>
      <c r="M3275" s="36"/>
    </row>
    <row r="3276" spans="7:13" ht="15.75" customHeight="1" x14ac:dyDescent="0.2">
      <c r="G3276" s="11"/>
      <c r="J3276" s="48"/>
      <c r="K3276" s="48"/>
      <c r="L3276" s="48"/>
      <c r="M3276" s="36"/>
    </row>
    <row r="3277" spans="7:13" ht="15.75" customHeight="1" x14ac:dyDescent="0.2">
      <c r="G3277" s="11"/>
      <c r="J3277" s="48"/>
      <c r="K3277" s="48"/>
      <c r="L3277" s="48"/>
      <c r="M3277" s="36"/>
    </row>
    <row r="3278" spans="7:13" ht="15.75" customHeight="1" x14ac:dyDescent="0.2">
      <c r="G3278" s="11"/>
      <c r="J3278" s="48"/>
      <c r="K3278" s="48"/>
      <c r="L3278" s="48"/>
      <c r="M3278" s="36"/>
    </row>
    <row r="3279" spans="7:13" ht="15.75" customHeight="1" x14ac:dyDescent="0.2">
      <c r="G3279" s="11"/>
      <c r="J3279" s="48"/>
      <c r="K3279" s="48"/>
      <c r="L3279" s="48"/>
      <c r="M3279" s="36"/>
    </row>
    <row r="3280" spans="7:13" ht="15.75" customHeight="1" x14ac:dyDescent="0.2">
      <c r="G3280" s="11"/>
      <c r="J3280" s="48"/>
      <c r="K3280" s="48"/>
      <c r="L3280" s="48"/>
      <c r="M3280" s="36"/>
    </row>
    <row r="3281" spans="7:13" ht="15.75" customHeight="1" x14ac:dyDescent="0.2">
      <c r="G3281" s="11"/>
      <c r="J3281" s="48"/>
      <c r="K3281" s="48"/>
      <c r="L3281" s="48"/>
      <c r="M3281" s="36"/>
    </row>
    <row r="3282" spans="7:13" ht="15.75" customHeight="1" x14ac:dyDescent="0.2">
      <c r="G3282" s="11"/>
      <c r="J3282" s="48"/>
      <c r="K3282" s="48"/>
      <c r="L3282" s="48"/>
      <c r="M3282" s="36"/>
    </row>
    <row r="3283" spans="7:13" ht="15.75" customHeight="1" x14ac:dyDescent="0.2">
      <c r="G3283" s="11"/>
      <c r="J3283" s="48"/>
      <c r="K3283" s="48"/>
      <c r="L3283" s="48"/>
      <c r="M3283" s="36"/>
    </row>
    <row r="3284" spans="7:13" ht="15.75" customHeight="1" x14ac:dyDescent="0.2">
      <c r="G3284" s="11"/>
      <c r="J3284" s="48"/>
      <c r="K3284" s="48"/>
      <c r="L3284" s="48"/>
      <c r="M3284" s="36"/>
    </row>
    <row r="3285" spans="7:13" ht="15.75" customHeight="1" x14ac:dyDescent="0.2">
      <c r="G3285" s="11"/>
      <c r="J3285" s="48"/>
      <c r="K3285" s="48"/>
      <c r="L3285" s="48"/>
      <c r="M3285" s="36"/>
    </row>
    <row r="3286" spans="7:13" ht="15.75" customHeight="1" x14ac:dyDescent="0.2">
      <c r="G3286" s="11"/>
      <c r="J3286" s="48"/>
      <c r="K3286" s="48"/>
      <c r="L3286" s="48"/>
      <c r="M3286" s="36"/>
    </row>
    <row r="3287" spans="7:13" ht="15.75" customHeight="1" x14ac:dyDescent="0.2">
      <c r="G3287" s="11"/>
      <c r="J3287" s="48"/>
      <c r="K3287" s="48"/>
      <c r="L3287" s="48"/>
      <c r="M3287" s="36"/>
    </row>
    <row r="3288" spans="7:13" ht="15.75" customHeight="1" x14ac:dyDescent="0.2">
      <c r="G3288" s="11"/>
      <c r="J3288" s="48"/>
      <c r="K3288" s="48"/>
      <c r="L3288" s="48"/>
      <c r="M3288" s="36"/>
    </row>
    <row r="3289" spans="7:13" ht="15.75" customHeight="1" x14ac:dyDescent="0.2">
      <c r="G3289" s="11"/>
      <c r="J3289" s="48"/>
      <c r="K3289" s="48"/>
      <c r="L3289" s="48"/>
      <c r="M3289" s="36"/>
    </row>
    <row r="3290" spans="7:13" ht="15.75" customHeight="1" x14ac:dyDescent="0.2">
      <c r="G3290" s="11"/>
      <c r="J3290" s="48"/>
      <c r="K3290" s="48"/>
      <c r="L3290" s="48"/>
      <c r="M3290" s="36"/>
    </row>
    <row r="3291" spans="7:13" ht="15.75" customHeight="1" x14ac:dyDescent="0.2">
      <c r="G3291" s="11"/>
      <c r="J3291" s="48"/>
      <c r="K3291" s="48"/>
      <c r="L3291" s="48"/>
      <c r="M3291" s="36"/>
    </row>
    <row r="3292" spans="7:13" ht="15.75" customHeight="1" x14ac:dyDescent="0.2">
      <c r="G3292" s="11"/>
      <c r="J3292" s="48"/>
      <c r="K3292" s="48"/>
      <c r="L3292" s="48"/>
      <c r="M3292" s="36"/>
    </row>
    <row r="3293" spans="7:13" ht="15.75" customHeight="1" x14ac:dyDescent="0.2">
      <c r="G3293" s="11"/>
      <c r="J3293" s="48"/>
      <c r="K3293" s="48"/>
      <c r="L3293" s="48"/>
      <c r="M3293" s="36"/>
    </row>
    <row r="3294" spans="7:13" ht="15.75" customHeight="1" x14ac:dyDescent="0.2">
      <c r="G3294" s="11"/>
      <c r="J3294" s="48"/>
      <c r="K3294" s="48"/>
      <c r="L3294" s="48"/>
      <c r="M3294" s="36"/>
    </row>
    <row r="3295" spans="7:13" ht="15.75" customHeight="1" x14ac:dyDescent="0.2">
      <c r="G3295" s="11"/>
      <c r="J3295" s="48"/>
      <c r="K3295" s="48"/>
      <c r="L3295" s="48"/>
      <c r="M3295" s="36"/>
    </row>
    <row r="3296" spans="7:13" ht="15.75" customHeight="1" x14ac:dyDescent="0.2">
      <c r="G3296" s="11"/>
      <c r="J3296" s="48"/>
      <c r="K3296" s="48"/>
      <c r="L3296" s="48"/>
      <c r="M3296" s="36"/>
    </row>
    <row r="3297" spans="7:13" ht="15.75" customHeight="1" x14ac:dyDescent="0.2">
      <c r="G3297" s="11"/>
      <c r="J3297" s="48"/>
      <c r="K3297" s="48"/>
      <c r="L3297" s="48"/>
      <c r="M3297" s="36"/>
    </row>
    <row r="3298" spans="7:13" ht="15.75" customHeight="1" x14ac:dyDescent="0.2">
      <c r="G3298" s="11"/>
      <c r="J3298" s="48"/>
      <c r="K3298" s="48"/>
      <c r="L3298" s="48"/>
      <c r="M3298" s="36"/>
    </row>
    <row r="3299" spans="7:13" ht="15.75" customHeight="1" x14ac:dyDescent="0.2">
      <c r="G3299" s="11"/>
      <c r="J3299" s="48"/>
      <c r="K3299" s="48"/>
      <c r="L3299" s="48"/>
      <c r="M3299" s="36"/>
    </row>
    <row r="3300" spans="7:13" ht="15.75" customHeight="1" x14ac:dyDescent="0.2">
      <c r="G3300" s="11"/>
      <c r="J3300" s="48"/>
      <c r="K3300" s="48"/>
      <c r="L3300" s="48"/>
      <c r="M3300" s="36"/>
    </row>
    <row r="3301" spans="7:13" ht="15.75" customHeight="1" x14ac:dyDescent="0.2">
      <c r="G3301" s="11"/>
      <c r="J3301" s="48"/>
      <c r="K3301" s="48"/>
      <c r="L3301" s="48"/>
      <c r="M3301" s="36"/>
    </row>
    <row r="3302" spans="7:13" ht="15.75" customHeight="1" x14ac:dyDescent="0.2">
      <c r="G3302" s="11"/>
      <c r="J3302" s="48"/>
      <c r="K3302" s="48"/>
      <c r="L3302" s="48"/>
      <c r="M3302" s="36"/>
    </row>
    <row r="3303" spans="7:13" ht="15.75" customHeight="1" x14ac:dyDescent="0.2">
      <c r="G3303" s="11"/>
      <c r="J3303" s="48"/>
      <c r="K3303" s="48"/>
      <c r="L3303" s="48"/>
      <c r="M3303" s="36"/>
    </row>
    <row r="3304" spans="7:13" ht="15.75" customHeight="1" x14ac:dyDescent="0.2">
      <c r="G3304" s="11"/>
      <c r="J3304" s="48"/>
      <c r="K3304" s="48"/>
      <c r="L3304" s="48"/>
      <c r="M3304" s="36"/>
    </row>
    <row r="3305" spans="7:13" ht="15.75" customHeight="1" x14ac:dyDescent="0.2">
      <c r="G3305" s="11"/>
      <c r="J3305" s="48"/>
      <c r="K3305" s="48"/>
      <c r="L3305" s="48"/>
      <c r="M3305" s="36"/>
    </row>
    <row r="3306" spans="7:13" ht="15.75" customHeight="1" x14ac:dyDescent="0.2">
      <c r="G3306" s="11"/>
      <c r="J3306" s="48"/>
      <c r="K3306" s="48"/>
      <c r="L3306" s="48"/>
      <c r="M3306" s="36"/>
    </row>
    <row r="3307" spans="7:13" ht="15.75" customHeight="1" x14ac:dyDescent="0.2">
      <c r="G3307" s="11"/>
      <c r="J3307" s="48"/>
      <c r="K3307" s="48"/>
      <c r="L3307" s="48"/>
      <c r="M3307" s="36"/>
    </row>
    <row r="3308" spans="7:13" ht="15.75" customHeight="1" x14ac:dyDescent="0.2">
      <c r="G3308" s="11"/>
      <c r="J3308" s="48"/>
      <c r="K3308" s="48"/>
      <c r="L3308" s="48"/>
      <c r="M3308" s="36"/>
    </row>
    <row r="3309" spans="7:13" ht="15.75" customHeight="1" x14ac:dyDescent="0.2">
      <c r="G3309" s="11"/>
      <c r="J3309" s="48"/>
      <c r="K3309" s="48"/>
      <c r="L3309" s="48"/>
      <c r="M3309" s="36"/>
    </row>
    <row r="3310" spans="7:13" ht="15.75" customHeight="1" x14ac:dyDescent="0.2">
      <c r="G3310" s="11"/>
      <c r="J3310" s="48"/>
      <c r="K3310" s="48"/>
      <c r="L3310" s="48"/>
      <c r="M3310" s="36"/>
    </row>
    <row r="3311" spans="7:13" ht="15.75" customHeight="1" x14ac:dyDescent="0.2">
      <c r="G3311" s="11"/>
      <c r="J3311" s="48"/>
      <c r="K3311" s="48"/>
      <c r="L3311" s="48"/>
      <c r="M3311" s="36"/>
    </row>
    <row r="3312" spans="7:13" ht="15.75" customHeight="1" x14ac:dyDescent="0.2">
      <c r="G3312" s="11"/>
      <c r="J3312" s="48"/>
      <c r="K3312" s="48"/>
      <c r="L3312" s="48"/>
      <c r="M3312" s="36"/>
    </row>
    <row r="3313" spans="7:13" ht="15.75" customHeight="1" x14ac:dyDescent="0.2">
      <c r="G3313" s="11"/>
      <c r="J3313" s="48"/>
      <c r="K3313" s="48"/>
      <c r="L3313" s="48"/>
      <c r="M3313" s="36"/>
    </row>
    <row r="3314" spans="7:13" ht="15.75" customHeight="1" x14ac:dyDescent="0.2">
      <c r="G3314" s="11"/>
      <c r="J3314" s="48"/>
      <c r="K3314" s="48"/>
      <c r="L3314" s="48"/>
      <c r="M3314" s="36"/>
    </row>
    <row r="3315" spans="7:13" ht="15.75" customHeight="1" x14ac:dyDescent="0.2">
      <c r="G3315" s="11"/>
      <c r="J3315" s="48"/>
      <c r="K3315" s="48"/>
      <c r="L3315" s="48"/>
      <c r="M3315" s="36"/>
    </row>
    <row r="3316" spans="7:13" ht="15.75" customHeight="1" x14ac:dyDescent="0.2">
      <c r="G3316" s="11"/>
      <c r="J3316" s="48"/>
      <c r="K3316" s="48"/>
      <c r="L3316" s="48"/>
      <c r="M3316" s="36"/>
    </row>
    <row r="3317" spans="7:13" ht="15.75" customHeight="1" x14ac:dyDescent="0.2">
      <c r="G3317" s="11"/>
      <c r="J3317" s="48"/>
      <c r="K3317" s="48"/>
      <c r="L3317" s="48"/>
      <c r="M3317" s="36"/>
    </row>
    <row r="3318" spans="7:13" ht="15.75" customHeight="1" x14ac:dyDescent="0.2">
      <c r="G3318" s="11"/>
      <c r="J3318" s="48"/>
      <c r="K3318" s="48"/>
      <c r="L3318" s="48"/>
      <c r="M3318" s="36"/>
    </row>
    <row r="3319" spans="7:13" ht="15.75" customHeight="1" x14ac:dyDescent="0.2">
      <c r="G3319" s="11"/>
      <c r="J3319" s="48"/>
      <c r="K3319" s="48"/>
      <c r="L3319" s="48"/>
      <c r="M3319" s="36"/>
    </row>
    <row r="3320" spans="7:13" ht="15.75" customHeight="1" x14ac:dyDescent="0.2">
      <c r="G3320" s="11"/>
      <c r="J3320" s="48"/>
      <c r="K3320" s="48"/>
      <c r="L3320" s="48"/>
      <c r="M3320" s="36"/>
    </row>
    <row r="3321" spans="7:13" ht="15.75" customHeight="1" x14ac:dyDescent="0.2">
      <c r="G3321" s="11"/>
      <c r="J3321" s="48"/>
      <c r="K3321" s="48"/>
      <c r="L3321" s="48"/>
      <c r="M3321" s="36"/>
    </row>
    <row r="3322" spans="7:13" ht="15.75" customHeight="1" x14ac:dyDescent="0.2">
      <c r="G3322" s="11"/>
      <c r="J3322" s="48"/>
      <c r="K3322" s="48"/>
      <c r="L3322" s="48"/>
      <c r="M3322" s="36"/>
    </row>
    <row r="3323" spans="7:13" ht="15.75" customHeight="1" x14ac:dyDescent="0.2">
      <c r="G3323" s="11"/>
      <c r="J3323" s="48"/>
      <c r="K3323" s="48"/>
      <c r="L3323" s="48"/>
      <c r="M3323" s="36"/>
    </row>
    <row r="3324" spans="7:13" ht="15.75" customHeight="1" x14ac:dyDescent="0.2">
      <c r="G3324" s="11"/>
      <c r="J3324" s="48"/>
      <c r="K3324" s="48"/>
      <c r="L3324" s="48"/>
      <c r="M3324" s="36"/>
    </row>
    <row r="3325" spans="7:13" ht="15.75" customHeight="1" x14ac:dyDescent="0.2">
      <c r="G3325" s="11"/>
      <c r="J3325" s="48"/>
      <c r="K3325" s="48"/>
      <c r="L3325" s="48"/>
      <c r="M3325" s="36"/>
    </row>
    <row r="3326" spans="7:13" ht="15.75" customHeight="1" x14ac:dyDescent="0.2">
      <c r="G3326" s="11"/>
      <c r="J3326" s="48"/>
      <c r="K3326" s="48"/>
      <c r="L3326" s="48"/>
      <c r="M3326" s="36"/>
    </row>
    <row r="3327" spans="7:13" ht="15.75" customHeight="1" x14ac:dyDescent="0.2">
      <c r="G3327" s="11"/>
      <c r="J3327" s="48"/>
      <c r="K3327" s="48"/>
      <c r="L3327" s="48"/>
      <c r="M3327" s="36"/>
    </row>
    <row r="3328" spans="7:13" ht="15.75" customHeight="1" x14ac:dyDescent="0.2">
      <c r="G3328" s="11"/>
      <c r="J3328" s="48"/>
      <c r="K3328" s="48"/>
      <c r="L3328" s="48"/>
      <c r="M3328" s="36"/>
    </row>
    <row r="3329" spans="7:13" ht="15.75" customHeight="1" x14ac:dyDescent="0.2">
      <c r="G3329" s="11"/>
      <c r="J3329" s="48"/>
      <c r="K3329" s="48"/>
      <c r="L3329" s="48"/>
      <c r="M3329" s="36"/>
    </row>
    <row r="3330" spans="7:13" ht="15.75" customHeight="1" x14ac:dyDescent="0.2">
      <c r="G3330" s="11"/>
      <c r="J3330" s="48"/>
      <c r="K3330" s="48"/>
      <c r="L3330" s="48"/>
      <c r="M3330" s="36"/>
    </row>
    <row r="3331" spans="7:13" ht="15.75" customHeight="1" x14ac:dyDescent="0.2">
      <c r="G3331" s="11"/>
      <c r="J3331" s="48"/>
      <c r="K3331" s="48"/>
      <c r="L3331" s="48"/>
      <c r="M3331" s="36"/>
    </row>
    <row r="3332" spans="7:13" ht="15.75" customHeight="1" x14ac:dyDescent="0.2">
      <c r="G3332" s="11"/>
      <c r="J3332" s="48"/>
      <c r="K3332" s="48"/>
      <c r="L3332" s="48"/>
      <c r="M3332" s="36"/>
    </row>
    <row r="3333" spans="7:13" ht="15.75" customHeight="1" x14ac:dyDescent="0.2">
      <c r="G3333" s="11"/>
      <c r="J3333" s="48"/>
      <c r="K3333" s="48"/>
      <c r="L3333" s="48"/>
      <c r="M3333" s="36"/>
    </row>
    <row r="3334" spans="7:13" ht="15.75" customHeight="1" x14ac:dyDescent="0.2">
      <c r="G3334" s="11"/>
      <c r="J3334" s="48"/>
      <c r="K3334" s="48"/>
      <c r="L3334" s="48"/>
      <c r="M3334" s="36"/>
    </row>
    <row r="3335" spans="7:13" ht="15.75" customHeight="1" x14ac:dyDescent="0.2">
      <c r="G3335" s="11"/>
      <c r="J3335" s="48"/>
      <c r="K3335" s="48"/>
      <c r="L3335" s="48"/>
      <c r="M3335" s="36"/>
    </row>
    <row r="3336" spans="7:13" ht="15.75" customHeight="1" x14ac:dyDescent="0.2">
      <c r="G3336" s="11"/>
      <c r="J3336" s="48"/>
      <c r="K3336" s="48"/>
      <c r="L3336" s="48"/>
      <c r="M3336" s="36"/>
    </row>
    <row r="3337" spans="7:13" ht="15.75" customHeight="1" x14ac:dyDescent="0.2">
      <c r="G3337" s="11"/>
      <c r="J3337" s="48"/>
      <c r="K3337" s="48"/>
      <c r="L3337" s="48"/>
      <c r="M3337" s="36"/>
    </row>
    <row r="3338" spans="7:13" ht="15.75" customHeight="1" x14ac:dyDescent="0.2">
      <c r="G3338" s="11"/>
      <c r="J3338" s="48"/>
      <c r="K3338" s="48"/>
      <c r="L3338" s="48"/>
      <c r="M3338" s="36"/>
    </row>
    <row r="3339" spans="7:13" ht="15.75" customHeight="1" x14ac:dyDescent="0.2">
      <c r="G3339" s="11"/>
      <c r="J3339" s="48"/>
      <c r="K3339" s="48"/>
      <c r="L3339" s="48"/>
      <c r="M3339" s="36"/>
    </row>
    <row r="3340" spans="7:13" ht="15.75" customHeight="1" x14ac:dyDescent="0.2">
      <c r="G3340" s="11"/>
      <c r="J3340" s="48"/>
      <c r="K3340" s="48"/>
      <c r="L3340" s="48"/>
      <c r="M3340" s="36"/>
    </row>
    <row r="3341" spans="7:13" ht="15.75" customHeight="1" x14ac:dyDescent="0.2">
      <c r="G3341" s="11"/>
      <c r="J3341" s="48"/>
      <c r="K3341" s="48"/>
      <c r="L3341" s="48"/>
      <c r="M3341" s="36"/>
    </row>
    <row r="3342" spans="7:13" ht="15.75" customHeight="1" x14ac:dyDescent="0.2">
      <c r="G3342" s="11"/>
      <c r="J3342" s="48"/>
      <c r="K3342" s="48"/>
      <c r="L3342" s="48"/>
      <c r="M3342" s="36"/>
    </row>
    <row r="3343" spans="7:13" ht="15.75" customHeight="1" x14ac:dyDescent="0.2">
      <c r="G3343" s="11"/>
      <c r="J3343" s="48"/>
      <c r="K3343" s="48"/>
      <c r="L3343" s="48"/>
      <c r="M3343" s="36"/>
    </row>
    <row r="3344" spans="7:13" ht="15.75" customHeight="1" x14ac:dyDescent="0.2">
      <c r="G3344" s="11"/>
      <c r="J3344" s="48"/>
      <c r="K3344" s="48"/>
      <c r="L3344" s="48"/>
      <c r="M3344" s="36"/>
    </row>
    <row r="3345" spans="7:13" ht="15.75" customHeight="1" x14ac:dyDescent="0.2">
      <c r="G3345" s="11"/>
      <c r="J3345" s="48"/>
      <c r="K3345" s="48"/>
      <c r="L3345" s="48"/>
      <c r="M3345" s="36"/>
    </row>
    <row r="3346" spans="7:13" ht="15.75" customHeight="1" x14ac:dyDescent="0.2">
      <c r="G3346" s="11"/>
      <c r="J3346" s="48"/>
      <c r="K3346" s="48"/>
      <c r="L3346" s="48"/>
      <c r="M3346" s="36"/>
    </row>
    <row r="3347" spans="7:13" ht="15.75" customHeight="1" x14ac:dyDescent="0.2">
      <c r="G3347" s="11"/>
      <c r="J3347" s="48"/>
      <c r="K3347" s="48"/>
      <c r="L3347" s="48"/>
      <c r="M3347" s="36"/>
    </row>
    <row r="3348" spans="7:13" ht="15.75" customHeight="1" x14ac:dyDescent="0.2">
      <c r="G3348" s="11"/>
      <c r="J3348" s="48"/>
      <c r="K3348" s="48"/>
      <c r="L3348" s="48"/>
      <c r="M3348" s="36"/>
    </row>
    <row r="3349" spans="7:13" ht="15.75" customHeight="1" x14ac:dyDescent="0.2">
      <c r="G3349" s="11"/>
      <c r="J3349" s="48"/>
      <c r="K3349" s="48"/>
      <c r="L3349" s="48"/>
      <c r="M3349" s="36"/>
    </row>
    <row r="3350" spans="7:13" ht="15.75" customHeight="1" x14ac:dyDescent="0.2">
      <c r="G3350" s="11"/>
      <c r="J3350" s="48"/>
      <c r="K3350" s="48"/>
      <c r="L3350" s="48"/>
      <c r="M3350" s="36"/>
    </row>
    <row r="3351" spans="7:13" ht="15.75" customHeight="1" x14ac:dyDescent="0.2">
      <c r="G3351" s="11"/>
      <c r="J3351" s="48"/>
      <c r="K3351" s="48"/>
      <c r="L3351" s="48"/>
      <c r="M3351" s="36"/>
    </row>
    <row r="3352" spans="7:13" ht="15.75" customHeight="1" x14ac:dyDescent="0.2">
      <c r="G3352" s="11"/>
      <c r="J3352" s="48"/>
      <c r="K3352" s="48"/>
      <c r="L3352" s="48"/>
      <c r="M3352" s="36"/>
    </row>
    <row r="3353" spans="7:13" ht="15.75" customHeight="1" x14ac:dyDescent="0.2">
      <c r="G3353" s="11"/>
      <c r="J3353" s="48"/>
      <c r="K3353" s="48"/>
      <c r="L3353" s="48"/>
      <c r="M3353" s="36"/>
    </row>
    <row r="3354" spans="7:13" ht="15.75" customHeight="1" x14ac:dyDescent="0.2">
      <c r="G3354" s="11"/>
      <c r="J3354" s="48"/>
      <c r="K3354" s="48"/>
      <c r="L3354" s="48"/>
      <c r="M3354" s="36"/>
    </row>
    <row r="3355" spans="7:13" ht="15.75" customHeight="1" x14ac:dyDescent="0.2">
      <c r="G3355" s="11"/>
      <c r="J3355" s="48"/>
      <c r="K3355" s="48"/>
      <c r="L3355" s="48"/>
      <c r="M3355" s="36"/>
    </row>
    <row r="3356" spans="7:13" ht="15.75" customHeight="1" x14ac:dyDescent="0.2">
      <c r="G3356" s="11"/>
      <c r="J3356" s="48"/>
      <c r="K3356" s="48"/>
      <c r="L3356" s="48"/>
      <c r="M3356" s="36"/>
    </row>
    <row r="3357" spans="7:13" ht="15.75" customHeight="1" x14ac:dyDescent="0.2">
      <c r="G3357" s="11"/>
      <c r="J3357" s="48"/>
      <c r="K3357" s="48"/>
      <c r="L3357" s="48"/>
      <c r="M3357" s="36"/>
    </row>
    <row r="3358" spans="7:13" ht="15.75" customHeight="1" x14ac:dyDescent="0.2">
      <c r="G3358" s="11"/>
      <c r="J3358" s="48"/>
      <c r="K3358" s="48"/>
      <c r="L3358" s="48"/>
      <c r="M3358" s="36"/>
    </row>
    <row r="3359" spans="7:13" ht="15.75" customHeight="1" x14ac:dyDescent="0.2">
      <c r="G3359" s="11"/>
      <c r="J3359" s="48"/>
      <c r="K3359" s="48"/>
      <c r="L3359" s="48"/>
      <c r="M3359" s="36"/>
    </row>
    <row r="3360" spans="7:13" ht="15.75" customHeight="1" x14ac:dyDescent="0.2">
      <c r="G3360" s="11"/>
      <c r="J3360" s="48"/>
      <c r="K3360" s="48"/>
      <c r="L3360" s="48"/>
      <c r="M3360" s="36"/>
    </row>
    <row r="3361" spans="7:13" ht="15.75" customHeight="1" x14ac:dyDescent="0.2">
      <c r="G3361" s="11"/>
      <c r="J3361" s="48"/>
      <c r="K3361" s="48"/>
      <c r="L3361" s="48"/>
      <c r="M3361" s="36"/>
    </row>
    <row r="3362" spans="7:13" ht="15.75" customHeight="1" x14ac:dyDescent="0.2">
      <c r="G3362" s="11"/>
      <c r="J3362" s="48"/>
      <c r="K3362" s="48"/>
      <c r="L3362" s="48"/>
      <c r="M3362" s="36"/>
    </row>
    <row r="3363" spans="7:13" ht="15.75" customHeight="1" x14ac:dyDescent="0.2">
      <c r="G3363" s="11"/>
      <c r="J3363" s="48"/>
      <c r="K3363" s="48"/>
      <c r="L3363" s="48"/>
      <c r="M3363" s="36"/>
    </row>
    <row r="3364" spans="7:13" ht="15.75" customHeight="1" x14ac:dyDescent="0.2">
      <c r="G3364" s="11"/>
      <c r="J3364" s="48"/>
      <c r="K3364" s="48"/>
      <c r="L3364" s="48"/>
      <c r="M3364" s="36"/>
    </row>
    <row r="3365" spans="7:13" ht="15.75" customHeight="1" x14ac:dyDescent="0.2">
      <c r="G3365" s="11"/>
      <c r="J3365" s="48"/>
      <c r="K3365" s="48"/>
      <c r="L3365" s="48"/>
      <c r="M3365" s="36"/>
    </row>
    <row r="3366" spans="7:13" ht="15.75" customHeight="1" x14ac:dyDescent="0.2">
      <c r="G3366" s="11"/>
      <c r="J3366" s="48"/>
      <c r="K3366" s="48"/>
      <c r="L3366" s="48"/>
      <c r="M3366" s="36"/>
    </row>
    <row r="3367" spans="7:13" ht="15.75" customHeight="1" x14ac:dyDescent="0.2">
      <c r="G3367" s="11"/>
      <c r="J3367" s="48"/>
      <c r="K3367" s="48"/>
      <c r="L3367" s="48"/>
      <c r="M3367" s="36"/>
    </row>
    <row r="3368" spans="7:13" ht="15.75" customHeight="1" x14ac:dyDescent="0.2">
      <c r="G3368" s="11"/>
      <c r="J3368" s="48"/>
      <c r="K3368" s="48"/>
      <c r="L3368" s="48"/>
      <c r="M3368" s="36"/>
    </row>
    <row r="3369" spans="7:13" ht="15.75" customHeight="1" x14ac:dyDescent="0.2">
      <c r="G3369" s="11"/>
      <c r="J3369" s="48"/>
      <c r="K3369" s="48"/>
      <c r="L3369" s="48"/>
      <c r="M3369" s="36"/>
    </row>
    <row r="3370" spans="7:13" ht="15.75" customHeight="1" x14ac:dyDescent="0.2">
      <c r="G3370" s="11"/>
      <c r="J3370" s="48"/>
      <c r="K3370" s="48"/>
      <c r="L3370" s="48"/>
      <c r="M3370" s="36"/>
    </row>
    <row r="3371" spans="7:13" ht="15.75" customHeight="1" x14ac:dyDescent="0.2">
      <c r="G3371" s="11"/>
      <c r="J3371" s="48"/>
      <c r="K3371" s="48"/>
      <c r="L3371" s="48"/>
      <c r="M3371" s="36"/>
    </row>
    <row r="3372" spans="7:13" ht="15.75" customHeight="1" x14ac:dyDescent="0.2">
      <c r="G3372" s="11"/>
      <c r="J3372" s="48"/>
      <c r="K3372" s="48"/>
      <c r="L3372" s="48"/>
      <c r="M3372" s="36"/>
    </row>
    <row r="3373" spans="7:13" ht="15.75" customHeight="1" x14ac:dyDescent="0.2">
      <c r="G3373" s="11"/>
      <c r="J3373" s="48"/>
      <c r="K3373" s="48"/>
      <c r="L3373" s="48"/>
      <c r="M3373" s="36"/>
    </row>
    <row r="3374" spans="7:13" ht="15.75" customHeight="1" x14ac:dyDescent="0.2">
      <c r="G3374" s="11"/>
      <c r="J3374" s="48"/>
      <c r="K3374" s="48"/>
      <c r="L3374" s="48"/>
      <c r="M3374" s="36"/>
    </row>
    <row r="3375" spans="7:13" ht="15.75" customHeight="1" x14ac:dyDescent="0.2">
      <c r="G3375" s="11"/>
      <c r="J3375" s="48"/>
      <c r="K3375" s="48"/>
      <c r="L3375" s="48"/>
      <c r="M3375" s="36"/>
    </row>
    <row r="3376" spans="7:13" ht="15.75" customHeight="1" x14ac:dyDescent="0.2">
      <c r="G3376" s="11"/>
      <c r="J3376" s="48"/>
      <c r="K3376" s="48"/>
      <c r="L3376" s="48"/>
      <c r="M3376" s="36"/>
    </row>
    <row r="3377" spans="7:13" ht="15.75" customHeight="1" x14ac:dyDescent="0.2">
      <c r="G3377" s="11"/>
      <c r="J3377" s="48"/>
      <c r="K3377" s="48"/>
      <c r="L3377" s="48"/>
      <c r="M3377" s="36"/>
    </row>
    <row r="3378" spans="7:13" ht="15.75" customHeight="1" x14ac:dyDescent="0.2">
      <c r="G3378" s="11"/>
      <c r="J3378" s="48"/>
      <c r="K3378" s="48"/>
      <c r="L3378" s="48"/>
      <c r="M3378" s="36"/>
    </row>
    <row r="3379" spans="7:13" ht="15.75" customHeight="1" x14ac:dyDescent="0.2">
      <c r="G3379" s="11"/>
      <c r="J3379" s="48"/>
      <c r="K3379" s="48"/>
      <c r="L3379" s="48"/>
      <c r="M3379" s="36"/>
    </row>
    <row r="3380" spans="7:13" ht="15.75" customHeight="1" x14ac:dyDescent="0.2">
      <c r="G3380" s="11"/>
      <c r="J3380" s="48"/>
      <c r="K3380" s="48"/>
      <c r="L3380" s="48"/>
      <c r="M3380" s="36"/>
    </row>
    <row r="3381" spans="7:13" ht="15.75" customHeight="1" x14ac:dyDescent="0.2">
      <c r="G3381" s="11"/>
      <c r="J3381" s="48"/>
      <c r="K3381" s="48"/>
      <c r="L3381" s="48"/>
      <c r="M3381" s="36"/>
    </row>
    <row r="3382" spans="7:13" ht="15.75" customHeight="1" x14ac:dyDescent="0.2">
      <c r="G3382" s="11"/>
      <c r="J3382" s="48"/>
      <c r="K3382" s="48"/>
      <c r="L3382" s="48"/>
      <c r="M3382" s="36"/>
    </row>
    <row r="3383" spans="7:13" ht="15.75" customHeight="1" x14ac:dyDescent="0.2">
      <c r="G3383" s="11"/>
      <c r="J3383" s="48"/>
      <c r="K3383" s="48"/>
      <c r="L3383" s="48"/>
      <c r="M3383" s="36"/>
    </row>
    <row r="3384" spans="7:13" ht="15.75" customHeight="1" x14ac:dyDescent="0.2">
      <c r="G3384" s="11"/>
      <c r="J3384" s="48"/>
      <c r="K3384" s="48"/>
      <c r="L3384" s="48"/>
      <c r="M3384" s="36"/>
    </row>
    <row r="3385" spans="7:13" ht="15.75" customHeight="1" x14ac:dyDescent="0.2">
      <c r="G3385" s="11"/>
      <c r="J3385" s="48"/>
      <c r="K3385" s="48"/>
      <c r="L3385" s="48"/>
      <c r="M3385" s="36"/>
    </row>
    <row r="3386" spans="7:13" ht="15.75" customHeight="1" x14ac:dyDescent="0.2">
      <c r="G3386" s="11"/>
      <c r="J3386" s="48"/>
      <c r="K3386" s="48"/>
      <c r="L3386" s="48"/>
      <c r="M3386" s="36"/>
    </row>
    <row r="3387" spans="7:13" ht="15.75" customHeight="1" x14ac:dyDescent="0.2">
      <c r="G3387" s="11"/>
      <c r="J3387" s="48"/>
      <c r="K3387" s="48"/>
      <c r="L3387" s="48"/>
      <c r="M3387" s="36"/>
    </row>
    <row r="3388" spans="7:13" ht="15.75" customHeight="1" x14ac:dyDescent="0.2">
      <c r="G3388" s="11"/>
      <c r="J3388" s="48"/>
      <c r="K3388" s="48"/>
      <c r="L3388" s="48"/>
      <c r="M3388" s="36"/>
    </row>
    <row r="3389" spans="7:13" ht="15.75" customHeight="1" x14ac:dyDescent="0.2">
      <c r="G3389" s="11"/>
      <c r="J3389" s="48"/>
      <c r="K3389" s="48"/>
      <c r="L3389" s="48"/>
      <c r="M3389" s="36"/>
    </row>
    <row r="3390" spans="7:13" ht="15.75" customHeight="1" x14ac:dyDescent="0.2">
      <c r="G3390" s="11"/>
      <c r="J3390" s="48"/>
      <c r="K3390" s="48"/>
      <c r="L3390" s="48"/>
      <c r="M3390" s="36"/>
    </row>
    <row r="3391" spans="7:13" ht="15.75" customHeight="1" x14ac:dyDescent="0.2">
      <c r="G3391" s="11"/>
      <c r="J3391" s="48"/>
      <c r="K3391" s="48"/>
      <c r="L3391" s="48"/>
      <c r="M3391" s="36"/>
    </row>
    <row r="3392" spans="7:13" ht="15.75" customHeight="1" x14ac:dyDescent="0.2">
      <c r="G3392" s="11"/>
      <c r="J3392" s="48"/>
      <c r="K3392" s="48"/>
      <c r="L3392" s="48"/>
      <c r="M3392" s="36"/>
    </row>
    <row r="3393" spans="7:13" ht="15.75" customHeight="1" x14ac:dyDescent="0.2">
      <c r="G3393" s="11"/>
      <c r="J3393" s="48"/>
      <c r="K3393" s="48"/>
      <c r="L3393" s="48"/>
      <c r="M3393" s="36"/>
    </row>
    <row r="3394" spans="7:13" ht="15.75" customHeight="1" x14ac:dyDescent="0.2">
      <c r="G3394" s="11"/>
      <c r="J3394" s="48"/>
      <c r="K3394" s="48"/>
      <c r="L3394" s="48"/>
      <c r="M3394" s="36"/>
    </row>
    <row r="3395" spans="7:13" ht="15.75" customHeight="1" x14ac:dyDescent="0.2">
      <c r="G3395" s="11"/>
      <c r="J3395" s="48"/>
      <c r="K3395" s="48"/>
      <c r="L3395" s="48"/>
      <c r="M3395" s="36"/>
    </row>
    <row r="3396" spans="7:13" ht="15.75" customHeight="1" x14ac:dyDescent="0.2">
      <c r="G3396" s="11"/>
      <c r="J3396" s="48"/>
      <c r="K3396" s="48"/>
      <c r="L3396" s="48"/>
      <c r="M3396" s="36"/>
    </row>
    <row r="3397" spans="7:13" ht="15.75" customHeight="1" x14ac:dyDescent="0.2">
      <c r="G3397" s="11"/>
      <c r="J3397" s="48"/>
      <c r="K3397" s="48"/>
      <c r="L3397" s="48"/>
      <c r="M3397" s="36"/>
    </row>
    <row r="3398" spans="7:13" ht="15.75" customHeight="1" x14ac:dyDescent="0.2">
      <c r="G3398" s="11"/>
      <c r="J3398" s="48"/>
      <c r="K3398" s="48"/>
      <c r="L3398" s="48"/>
      <c r="M3398" s="36"/>
    </row>
    <row r="3399" spans="7:13" ht="15.75" customHeight="1" x14ac:dyDescent="0.2">
      <c r="G3399" s="11"/>
      <c r="J3399" s="48"/>
      <c r="K3399" s="48"/>
      <c r="L3399" s="48"/>
      <c r="M3399" s="36"/>
    </row>
    <row r="3400" spans="7:13" ht="15.75" customHeight="1" x14ac:dyDescent="0.2">
      <c r="G3400" s="11"/>
      <c r="J3400" s="48"/>
      <c r="K3400" s="48"/>
      <c r="L3400" s="48"/>
      <c r="M3400" s="36"/>
    </row>
    <row r="3401" spans="7:13" ht="15.75" customHeight="1" x14ac:dyDescent="0.2">
      <c r="G3401" s="11"/>
      <c r="J3401" s="48"/>
      <c r="K3401" s="48"/>
      <c r="L3401" s="48"/>
      <c r="M3401" s="36"/>
    </row>
    <row r="3402" spans="7:13" ht="15.75" customHeight="1" x14ac:dyDescent="0.2">
      <c r="G3402" s="11"/>
      <c r="J3402" s="48"/>
      <c r="K3402" s="48"/>
      <c r="L3402" s="48"/>
      <c r="M3402" s="36"/>
    </row>
    <row r="3403" spans="7:13" ht="15.75" customHeight="1" x14ac:dyDescent="0.2">
      <c r="G3403" s="11"/>
      <c r="J3403" s="48"/>
      <c r="K3403" s="48"/>
      <c r="L3403" s="48"/>
      <c r="M3403" s="36"/>
    </row>
    <row r="3404" spans="7:13" ht="15.75" customHeight="1" x14ac:dyDescent="0.2">
      <c r="G3404" s="11"/>
      <c r="J3404" s="48"/>
      <c r="K3404" s="48"/>
      <c r="L3404" s="48"/>
      <c r="M3404" s="36"/>
    </row>
    <row r="3405" spans="7:13" ht="15.75" customHeight="1" x14ac:dyDescent="0.2">
      <c r="G3405" s="11"/>
      <c r="J3405" s="48"/>
      <c r="K3405" s="48"/>
      <c r="L3405" s="48"/>
      <c r="M3405" s="36"/>
    </row>
    <row r="3406" spans="7:13" ht="15.75" customHeight="1" x14ac:dyDescent="0.2">
      <c r="G3406" s="11"/>
      <c r="J3406" s="48"/>
      <c r="K3406" s="48"/>
      <c r="L3406" s="48"/>
      <c r="M3406" s="36"/>
    </row>
    <row r="3407" spans="7:13" ht="15.75" customHeight="1" x14ac:dyDescent="0.2">
      <c r="G3407" s="11"/>
      <c r="J3407" s="48"/>
      <c r="K3407" s="48"/>
      <c r="L3407" s="48"/>
      <c r="M3407" s="36"/>
    </row>
    <row r="3408" spans="7:13" ht="15.75" customHeight="1" x14ac:dyDescent="0.2">
      <c r="G3408" s="11"/>
      <c r="J3408" s="48"/>
      <c r="K3408" s="48"/>
      <c r="L3408" s="48"/>
      <c r="M3408" s="36"/>
    </row>
    <row r="3409" spans="7:13" ht="15.75" customHeight="1" x14ac:dyDescent="0.2">
      <c r="G3409" s="11"/>
      <c r="J3409" s="48"/>
      <c r="K3409" s="48"/>
      <c r="L3409" s="48"/>
      <c r="M3409" s="36"/>
    </row>
    <row r="3410" spans="7:13" ht="15.75" customHeight="1" x14ac:dyDescent="0.2">
      <c r="G3410" s="11"/>
      <c r="J3410" s="48"/>
      <c r="K3410" s="48"/>
      <c r="L3410" s="48"/>
      <c r="M3410" s="36"/>
    </row>
    <row r="3411" spans="7:13" ht="15.75" customHeight="1" x14ac:dyDescent="0.2">
      <c r="G3411" s="11"/>
      <c r="J3411" s="48"/>
      <c r="K3411" s="48"/>
      <c r="L3411" s="48"/>
      <c r="M3411" s="36"/>
    </row>
    <row r="3412" spans="7:13" ht="15.75" customHeight="1" x14ac:dyDescent="0.2">
      <c r="G3412" s="11"/>
      <c r="J3412" s="48"/>
      <c r="K3412" s="48"/>
      <c r="L3412" s="48"/>
      <c r="M3412" s="36"/>
    </row>
    <row r="3413" spans="7:13" ht="15.75" customHeight="1" x14ac:dyDescent="0.2">
      <c r="G3413" s="11"/>
      <c r="J3413" s="48"/>
      <c r="K3413" s="48"/>
      <c r="L3413" s="48"/>
      <c r="M3413" s="36"/>
    </row>
    <row r="3414" spans="7:13" ht="15.75" customHeight="1" x14ac:dyDescent="0.2">
      <c r="G3414" s="11"/>
      <c r="J3414" s="48"/>
      <c r="K3414" s="48"/>
      <c r="L3414" s="48"/>
      <c r="M3414" s="36"/>
    </row>
    <row r="3415" spans="7:13" ht="15.75" customHeight="1" x14ac:dyDescent="0.2">
      <c r="G3415" s="11"/>
      <c r="J3415" s="48"/>
      <c r="K3415" s="48"/>
      <c r="L3415" s="48"/>
      <c r="M3415" s="36"/>
    </row>
    <row r="3416" spans="7:13" ht="15.75" customHeight="1" x14ac:dyDescent="0.2">
      <c r="G3416" s="11"/>
      <c r="J3416" s="48"/>
      <c r="K3416" s="48"/>
      <c r="L3416" s="48"/>
      <c r="M3416" s="36"/>
    </row>
    <row r="3417" spans="7:13" ht="15.75" customHeight="1" x14ac:dyDescent="0.2">
      <c r="G3417" s="11"/>
      <c r="J3417" s="48"/>
      <c r="K3417" s="48"/>
      <c r="L3417" s="48"/>
      <c r="M3417" s="36"/>
    </row>
    <row r="3418" spans="7:13" ht="15.75" customHeight="1" x14ac:dyDescent="0.2">
      <c r="G3418" s="11"/>
      <c r="J3418" s="48"/>
      <c r="K3418" s="48"/>
      <c r="L3418" s="48"/>
      <c r="M3418" s="36"/>
    </row>
    <row r="3419" spans="7:13" ht="15.75" customHeight="1" x14ac:dyDescent="0.2">
      <c r="G3419" s="11"/>
      <c r="J3419" s="48"/>
      <c r="K3419" s="48"/>
      <c r="L3419" s="48"/>
      <c r="M3419" s="36"/>
    </row>
    <row r="3420" spans="7:13" ht="15.75" customHeight="1" x14ac:dyDescent="0.2">
      <c r="G3420" s="11"/>
      <c r="J3420" s="48"/>
      <c r="K3420" s="48"/>
      <c r="L3420" s="48"/>
      <c r="M3420" s="36"/>
    </row>
    <row r="3421" spans="7:13" ht="15.75" customHeight="1" x14ac:dyDescent="0.2">
      <c r="G3421" s="11"/>
      <c r="J3421" s="48"/>
      <c r="K3421" s="48"/>
      <c r="L3421" s="48"/>
      <c r="M3421" s="36"/>
    </row>
    <row r="3422" spans="7:13" ht="15.75" customHeight="1" x14ac:dyDescent="0.2">
      <c r="G3422" s="11"/>
      <c r="J3422" s="48"/>
      <c r="K3422" s="48"/>
      <c r="L3422" s="48"/>
      <c r="M3422" s="36"/>
    </row>
    <row r="3423" spans="7:13" ht="15.75" customHeight="1" x14ac:dyDescent="0.2">
      <c r="G3423" s="11"/>
      <c r="J3423" s="48"/>
      <c r="K3423" s="48"/>
      <c r="L3423" s="48"/>
      <c r="M3423" s="36"/>
    </row>
    <row r="3424" spans="7:13" ht="15.75" customHeight="1" x14ac:dyDescent="0.2">
      <c r="G3424" s="11"/>
      <c r="J3424" s="48"/>
      <c r="K3424" s="48"/>
      <c r="L3424" s="48"/>
      <c r="M3424" s="36"/>
    </row>
    <row r="3425" spans="7:13" ht="15.75" customHeight="1" x14ac:dyDescent="0.2">
      <c r="G3425" s="11"/>
      <c r="J3425" s="48"/>
      <c r="K3425" s="48"/>
      <c r="L3425" s="48"/>
      <c r="M3425" s="36"/>
    </row>
    <row r="3426" spans="7:13" ht="15.75" customHeight="1" x14ac:dyDescent="0.2">
      <c r="G3426" s="11"/>
      <c r="J3426" s="48"/>
      <c r="K3426" s="48"/>
      <c r="L3426" s="48"/>
      <c r="M3426" s="36"/>
    </row>
    <row r="3427" spans="7:13" ht="15.75" customHeight="1" x14ac:dyDescent="0.2">
      <c r="G3427" s="11"/>
      <c r="J3427" s="48"/>
      <c r="K3427" s="48"/>
      <c r="L3427" s="48"/>
      <c r="M3427" s="36"/>
    </row>
    <row r="3428" spans="7:13" ht="15.75" customHeight="1" x14ac:dyDescent="0.2">
      <c r="G3428" s="11"/>
      <c r="J3428" s="48"/>
      <c r="K3428" s="48"/>
      <c r="L3428" s="48"/>
      <c r="M3428" s="36"/>
    </row>
    <row r="3429" spans="7:13" ht="15.75" customHeight="1" x14ac:dyDescent="0.2">
      <c r="G3429" s="11"/>
      <c r="J3429" s="48"/>
      <c r="K3429" s="48"/>
      <c r="L3429" s="48"/>
      <c r="M3429" s="36"/>
    </row>
    <row r="3430" spans="7:13" ht="15.75" customHeight="1" x14ac:dyDescent="0.2">
      <c r="G3430" s="11"/>
      <c r="J3430" s="48"/>
      <c r="K3430" s="48"/>
      <c r="L3430" s="48"/>
      <c r="M3430" s="36"/>
    </row>
    <row r="3431" spans="7:13" ht="15.75" customHeight="1" x14ac:dyDescent="0.2">
      <c r="G3431" s="11"/>
      <c r="J3431" s="48"/>
      <c r="K3431" s="48"/>
      <c r="L3431" s="48"/>
      <c r="M3431" s="36"/>
    </row>
    <row r="3432" spans="7:13" ht="15.75" customHeight="1" x14ac:dyDescent="0.2">
      <c r="G3432" s="11"/>
      <c r="J3432" s="48"/>
      <c r="K3432" s="48"/>
      <c r="L3432" s="48"/>
      <c r="M3432" s="36"/>
    </row>
    <row r="3433" spans="7:13" ht="15.75" customHeight="1" x14ac:dyDescent="0.2">
      <c r="G3433" s="11"/>
      <c r="J3433" s="48"/>
      <c r="K3433" s="48"/>
      <c r="L3433" s="48"/>
      <c r="M3433" s="36"/>
    </row>
    <row r="3434" spans="7:13" ht="15.75" customHeight="1" x14ac:dyDescent="0.2">
      <c r="G3434" s="11"/>
      <c r="J3434" s="48"/>
      <c r="K3434" s="48"/>
      <c r="L3434" s="48"/>
      <c r="M3434" s="36"/>
    </row>
    <row r="3435" spans="7:13" ht="15.75" customHeight="1" x14ac:dyDescent="0.2">
      <c r="G3435" s="11"/>
      <c r="J3435" s="48"/>
      <c r="K3435" s="48"/>
      <c r="L3435" s="48"/>
      <c r="M3435" s="36"/>
    </row>
    <row r="3436" spans="7:13" ht="15.75" customHeight="1" x14ac:dyDescent="0.2">
      <c r="G3436" s="11"/>
      <c r="J3436" s="48"/>
      <c r="K3436" s="48"/>
      <c r="L3436" s="48"/>
      <c r="M3436" s="36"/>
    </row>
    <row r="3437" spans="7:13" ht="15.75" customHeight="1" x14ac:dyDescent="0.2">
      <c r="G3437" s="11"/>
      <c r="J3437" s="48"/>
      <c r="K3437" s="48"/>
      <c r="L3437" s="48"/>
      <c r="M3437" s="36"/>
    </row>
    <row r="3438" spans="7:13" ht="15.75" customHeight="1" x14ac:dyDescent="0.2">
      <c r="G3438" s="11"/>
      <c r="J3438" s="48"/>
      <c r="K3438" s="48"/>
      <c r="L3438" s="48"/>
      <c r="M3438" s="36"/>
    </row>
    <row r="3439" spans="7:13" ht="15.75" customHeight="1" x14ac:dyDescent="0.2">
      <c r="G3439" s="11"/>
      <c r="J3439" s="48"/>
      <c r="K3439" s="48"/>
      <c r="L3439" s="48"/>
      <c r="M3439" s="36"/>
    </row>
    <row r="3440" spans="7:13" ht="15.75" customHeight="1" x14ac:dyDescent="0.2">
      <c r="G3440" s="11"/>
      <c r="J3440" s="48"/>
      <c r="K3440" s="48"/>
      <c r="L3440" s="48"/>
      <c r="M3440" s="36"/>
    </row>
    <row r="3441" spans="7:13" ht="15.75" customHeight="1" x14ac:dyDescent="0.2">
      <c r="G3441" s="11"/>
      <c r="J3441" s="48"/>
      <c r="K3441" s="48"/>
      <c r="L3441" s="48"/>
      <c r="M3441" s="36"/>
    </row>
    <row r="3442" spans="7:13" ht="15.75" customHeight="1" x14ac:dyDescent="0.2">
      <c r="G3442" s="11"/>
      <c r="J3442" s="48"/>
      <c r="K3442" s="48"/>
      <c r="L3442" s="48"/>
      <c r="M3442" s="36"/>
    </row>
    <row r="3443" spans="7:13" ht="15.75" customHeight="1" x14ac:dyDescent="0.2">
      <c r="G3443" s="11"/>
      <c r="J3443" s="48"/>
      <c r="K3443" s="48"/>
      <c r="L3443" s="48"/>
      <c r="M3443" s="36"/>
    </row>
    <row r="3444" spans="7:13" ht="15.75" customHeight="1" x14ac:dyDescent="0.2">
      <c r="G3444" s="11"/>
      <c r="J3444" s="48"/>
      <c r="K3444" s="48"/>
      <c r="L3444" s="48"/>
      <c r="M3444" s="36"/>
    </row>
    <row r="3445" spans="7:13" ht="15.75" customHeight="1" x14ac:dyDescent="0.2">
      <c r="G3445" s="11"/>
      <c r="J3445" s="48"/>
      <c r="K3445" s="48"/>
      <c r="L3445" s="48"/>
      <c r="M3445" s="36"/>
    </row>
    <row r="3446" spans="7:13" ht="15.75" customHeight="1" x14ac:dyDescent="0.2">
      <c r="G3446" s="11"/>
      <c r="J3446" s="48"/>
      <c r="K3446" s="48"/>
      <c r="L3446" s="48"/>
      <c r="M3446" s="36"/>
    </row>
    <row r="3447" spans="7:13" ht="15.75" customHeight="1" x14ac:dyDescent="0.2">
      <c r="G3447" s="11"/>
      <c r="J3447" s="48"/>
      <c r="K3447" s="48"/>
      <c r="L3447" s="48"/>
      <c r="M3447" s="36"/>
    </row>
    <row r="3448" spans="7:13" ht="15.75" customHeight="1" x14ac:dyDescent="0.2">
      <c r="G3448" s="11"/>
      <c r="J3448" s="48"/>
      <c r="K3448" s="48"/>
      <c r="L3448" s="48"/>
      <c r="M3448" s="36"/>
    </row>
    <row r="3449" spans="7:13" ht="15.75" customHeight="1" x14ac:dyDescent="0.2">
      <c r="G3449" s="11"/>
      <c r="J3449" s="48"/>
      <c r="K3449" s="48"/>
      <c r="L3449" s="48"/>
      <c r="M3449" s="36"/>
    </row>
    <row r="3450" spans="7:13" ht="15.75" customHeight="1" x14ac:dyDescent="0.2">
      <c r="G3450" s="11"/>
      <c r="J3450" s="48"/>
      <c r="K3450" s="48"/>
      <c r="L3450" s="48"/>
      <c r="M3450" s="36"/>
    </row>
    <row r="3451" spans="7:13" ht="15.75" customHeight="1" x14ac:dyDescent="0.2">
      <c r="G3451" s="11"/>
      <c r="J3451" s="48"/>
      <c r="K3451" s="48"/>
      <c r="L3451" s="48"/>
      <c r="M3451" s="36"/>
    </row>
    <row r="3452" spans="7:13" ht="15.75" customHeight="1" x14ac:dyDescent="0.2">
      <c r="G3452" s="11"/>
      <c r="J3452" s="48"/>
      <c r="K3452" s="48"/>
      <c r="L3452" s="48"/>
      <c r="M3452" s="36"/>
    </row>
    <row r="3453" spans="7:13" ht="15.75" customHeight="1" x14ac:dyDescent="0.2">
      <c r="G3453" s="11"/>
      <c r="J3453" s="48"/>
      <c r="K3453" s="48"/>
      <c r="L3453" s="48"/>
      <c r="M3453" s="36"/>
    </row>
    <row r="3454" spans="7:13" ht="15.75" customHeight="1" x14ac:dyDescent="0.2">
      <c r="G3454" s="11"/>
      <c r="J3454" s="48"/>
      <c r="K3454" s="48"/>
      <c r="L3454" s="48"/>
      <c r="M3454" s="36"/>
    </row>
    <row r="3455" spans="7:13" ht="15.75" customHeight="1" x14ac:dyDescent="0.2">
      <c r="G3455" s="11"/>
      <c r="J3455" s="48"/>
      <c r="K3455" s="48"/>
      <c r="L3455" s="48"/>
      <c r="M3455" s="36"/>
    </row>
    <row r="3456" spans="7:13" ht="15.75" customHeight="1" x14ac:dyDescent="0.2">
      <c r="G3456" s="11"/>
      <c r="J3456" s="48"/>
      <c r="K3456" s="48"/>
      <c r="L3456" s="48"/>
      <c r="M3456" s="36"/>
    </row>
    <row r="3457" spans="7:13" ht="15.75" customHeight="1" x14ac:dyDescent="0.2">
      <c r="G3457" s="11"/>
      <c r="J3457" s="48"/>
      <c r="K3457" s="48"/>
      <c r="L3457" s="48"/>
      <c r="M3457" s="36"/>
    </row>
    <row r="3458" spans="7:13" ht="15.75" customHeight="1" x14ac:dyDescent="0.2">
      <c r="G3458" s="11"/>
      <c r="J3458" s="48"/>
      <c r="K3458" s="48"/>
      <c r="L3458" s="48"/>
      <c r="M3458" s="36"/>
    </row>
    <row r="3459" spans="7:13" ht="15.75" customHeight="1" x14ac:dyDescent="0.2">
      <c r="G3459" s="11"/>
      <c r="J3459" s="48"/>
      <c r="K3459" s="48"/>
      <c r="L3459" s="48"/>
      <c r="M3459" s="36"/>
    </row>
    <row r="3460" spans="7:13" ht="15.75" customHeight="1" x14ac:dyDescent="0.2">
      <c r="G3460" s="11"/>
      <c r="J3460" s="48"/>
      <c r="K3460" s="48"/>
      <c r="L3460" s="48"/>
      <c r="M3460" s="36"/>
    </row>
    <row r="3461" spans="7:13" ht="15.75" customHeight="1" x14ac:dyDescent="0.2">
      <c r="G3461" s="11"/>
      <c r="J3461" s="48"/>
      <c r="K3461" s="48"/>
      <c r="L3461" s="48"/>
      <c r="M3461" s="36"/>
    </row>
    <row r="3462" spans="7:13" ht="15.75" customHeight="1" x14ac:dyDescent="0.2">
      <c r="G3462" s="11"/>
      <c r="J3462" s="48"/>
      <c r="K3462" s="48"/>
      <c r="L3462" s="48"/>
      <c r="M3462" s="36"/>
    </row>
    <row r="3463" spans="7:13" ht="15.75" customHeight="1" x14ac:dyDescent="0.2">
      <c r="G3463" s="11"/>
      <c r="J3463" s="48"/>
      <c r="K3463" s="48"/>
      <c r="L3463" s="48"/>
      <c r="M3463" s="36"/>
    </row>
    <row r="3464" spans="7:13" ht="15.75" customHeight="1" x14ac:dyDescent="0.2">
      <c r="G3464" s="11"/>
      <c r="J3464" s="48"/>
      <c r="K3464" s="48"/>
      <c r="L3464" s="48"/>
      <c r="M3464" s="36"/>
    </row>
    <row r="3465" spans="7:13" ht="15.75" customHeight="1" x14ac:dyDescent="0.2">
      <c r="G3465" s="11"/>
      <c r="J3465" s="48"/>
      <c r="K3465" s="48"/>
      <c r="L3465" s="48"/>
      <c r="M3465" s="36"/>
    </row>
    <row r="3466" spans="7:13" ht="15.75" customHeight="1" x14ac:dyDescent="0.2">
      <c r="G3466" s="11"/>
      <c r="J3466" s="48"/>
      <c r="K3466" s="48"/>
      <c r="L3466" s="48"/>
      <c r="M3466" s="36"/>
    </row>
    <row r="3467" spans="7:13" ht="15.75" customHeight="1" x14ac:dyDescent="0.2">
      <c r="G3467" s="11"/>
      <c r="J3467" s="48"/>
      <c r="K3467" s="48"/>
      <c r="L3467" s="48"/>
      <c r="M3467" s="36"/>
    </row>
    <row r="3468" spans="7:13" ht="15.75" customHeight="1" x14ac:dyDescent="0.2">
      <c r="G3468" s="11"/>
      <c r="J3468" s="48"/>
      <c r="K3468" s="48"/>
      <c r="L3468" s="48"/>
      <c r="M3468" s="36"/>
    </row>
    <row r="3469" spans="7:13" ht="15.75" customHeight="1" x14ac:dyDescent="0.2">
      <c r="G3469" s="11"/>
      <c r="J3469" s="48"/>
      <c r="K3469" s="48"/>
      <c r="L3469" s="48"/>
      <c r="M3469" s="36"/>
    </row>
    <row r="3470" spans="7:13" ht="15.75" customHeight="1" x14ac:dyDescent="0.2">
      <c r="G3470" s="11"/>
      <c r="J3470" s="48"/>
      <c r="K3470" s="48"/>
      <c r="L3470" s="48"/>
      <c r="M3470" s="36"/>
    </row>
    <row r="3471" spans="7:13" ht="15.75" customHeight="1" x14ac:dyDescent="0.2">
      <c r="G3471" s="11"/>
      <c r="J3471" s="48"/>
      <c r="K3471" s="48"/>
      <c r="L3471" s="48"/>
      <c r="M3471" s="36"/>
    </row>
    <row r="3472" spans="7:13" ht="15.75" customHeight="1" x14ac:dyDescent="0.2">
      <c r="G3472" s="11"/>
      <c r="J3472" s="48"/>
      <c r="K3472" s="48"/>
      <c r="L3472" s="48"/>
      <c r="M3472" s="36"/>
    </row>
    <row r="3473" spans="7:13" ht="15.75" customHeight="1" x14ac:dyDescent="0.2">
      <c r="G3473" s="11"/>
      <c r="J3473" s="48"/>
      <c r="K3473" s="48"/>
      <c r="L3473" s="48"/>
      <c r="M3473" s="36"/>
    </row>
    <row r="3474" spans="7:13" ht="15.75" customHeight="1" x14ac:dyDescent="0.2">
      <c r="G3474" s="11"/>
      <c r="J3474" s="48"/>
      <c r="K3474" s="48"/>
      <c r="L3474" s="48"/>
      <c r="M3474" s="36"/>
    </row>
    <row r="3475" spans="7:13" ht="15.75" customHeight="1" x14ac:dyDescent="0.2">
      <c r="G3475" s="11"/>
      <c r="J3475" s="48"/>
      <c r="K3475" s="48"/>
      <c r="L3475" s="48"/>
      <c r="M3475" s="36"/>
    </row>
    <row r="3476" spans="7:13" ht="15.75" customHeight="1" x14ac:dyDescent="0.2">
      <c r="G3476" s="11"/>
      <c r="J3476" s="48"/>
      <c r="K3476" s="48"/>
      <c r="L3476" s="48"/>
      <c r="M3476" s="36"/>
    </row>
    <row r="3477" spans="7:13" ht="15.75" customHeight="1" x14ac:dyDescent="0.2">
      <c r="G3477" s="11"/>
      <c r="J3477" s="48"/>
      <c r="K3477" s="48"/>
      <c r="L3477" s="48"/>
      <c r="M3477" s="36"/>
    </row>
    <row r="3478" spans="7:13" ht="15.75" customHeight="1" x14ac:dyDescent="0.2">
      <c r="G3478" s="11"/>
      <c r="J3478" s="48"/>
      <c r="K3478" s="48"/>
      <c r="L3478" s="48"/>
      <c r="M3478" s="36"/>
    </row>
    <row r="3479" spans="7:13" ht="15.75" customHeight="1" x14ac:dyDescent="0.2">
      <c r="G3479" s="11"/>
      <c r="J3479" s="48"/>
      <c r="K3479" s="48"/>
      <c r="L3479" s="48"/>
      <c r="M3479" s="36"/>
    </row>
    <row r="3480" spans="7:13" ht="15.75" customHeight="1" x14ac:dyDescent="0.2">
      <c r="G3480" s="11"/>
      <c r="J3480" s="48"/>
      <c r="K3480" s="48"/>
      <c r="L3480" s="48"/>
      <c r="M3480" s="36"/>
    </row>
    <row r="3481" spans="7:13" ht="15.75" customHeight="1" x14ac:dyDescent="0.2">
      <c r="G3481" s="11"/>
      <c r="J3481" s="48"/>
      <c r="K3481" s="48"/>
      <c r="L3481" s="48"/>
      <c r="M3481" s="36"/>
    </row>
    <row r="3482" spans="7:13" ht="15.75" customHeight="1" x14ac:dyDescent="0.2">
      <c r="G3482" s="11"/>
      <c r="J3482" s="48"/>
      <c r="K3482" s="48"/>
      <c r="L3482" s="48"/>
      <c r="M3482" s="36"/>
    </row>
    <row r="3483" spans="7:13" ht="15.75" customHeight="1" x14ac:dyDescent="0.2">
      <c r="G3483" s="11"/>
      <c r="J3483" s="48"/>
      <c r="K3483" s="48"/>
      <c r="L3483" s="48"/>
      <c r="M3483" s="36"/>
    </row>
    <row r="3484" spans="7:13" ht="15.75" customHeight="1" x14ac:dyDescent="0.2">
      <c r="G3484" s="11"/>
      <c r="J3484" s="48"/>
      <c r="K3484" s="48"/>
      <c r="L3484" s="48"/>
      <c r="M3484" s="36"/>
    </row>
    <row r="3485" spans="7:13" ht="15.75" customHeight="1" x14ac:dyDescent="0.2">
      <c r="G3485" s="11"/>
      <c r="J3485" s="48"/>
      <c r="K3485" s="48"/>
      <c r="L3485" s="48"/>
      <c r="M3485" s="36"/>
    </row>
    <row r="3486" spans="7:13" ht="15.75" customHeight="1" x14ac:dyDescent="0.2">
      <c r="G3486" s="11"/>
      <c r="J3486" s="48"/>
      <c r="K3486" s="48"/>
      <c r="L3486" s="48"/>
      <c r="M3486" s="36"/>
    </row>
    <row r="3487" spans="7:13" ht="15.75" customHeight="1" x14ac:dyDescent="0.2">
      <c r="G3487" s="11"/>
      <c r="J3487" s="48"/>
      <c r="K3487" s="48"/>
      <c r="L3487" s="48"/>
      <c r="M3487" s="36"/>
    </row>
    <row r="3488" spans="7:13" ht="15.75" customHeight="1" x14ac:dyDescent="0.2">
      <c r="G3488" s="11"/>
      <c r="J3488" s="48"/>
      <c r="K3488" s="48"/>
      <c r="L3488" s="48"/>
      <c r="M3488" s="36"/>
    </row>
    <row r="3489" spans="7:13" ht="15.75" customHeight="1" x14ac:dyDescent="0.2">
      <c r="G3489" s="11"/>
      <c r="J3489" s="48"/>
      <c r="K3489" s="48"/>
      <c r="L3489" s="48"/>
      <c r="M3489" s="36"/>
    </row>
    <row r="3490" spans="7:13" ht="15.75" customHeight="1" x14ac:dyDescent="0.2">
      <c r="G3490" s="11"/>
      <c r="J3490" s="48"/>
      <c r="K3490" s="48"/>
      <c r="L3490" s="48"/>
      <c r="M3490" s="36"/>
    </row>
    <row r="3491" spans="7:13" ht="15.75" customHeight="1" x14ac:dyDescent="0.2">
      <c r="G3491" s="11"/>
      <c r="J3491" s="48"/>
      <c r="K3491" s="48"/>
      <c r="L3491" s="48"/>
      <c r="M3491" s="36"/>
    </row>
    <row r="3492" spans="7:13" ht="15.75" customHeight="1" x14ac:dyDescent="0.2">
      <c r="G3492" s="11"/>
      <c r="J3492" s="48"/>
      <c r="K3492" s="48"/>
      <c r="L3492" s="48"/>
      <c r="M3492" s="36"/>
    </row>
    <row r="3493" spans="7:13" ht="15.75" customHeight="1" x14ac:dyDescent="0.2">
      <c r="G3493" s="11"/>
      <c r="J3493" s="48"/>
      <c r="K3493" s="48"/>
      <c r="L3493" s="48"/>
      <c r="M3493" s="36"/>
    </row>
    <row r="3494" spans="7:13" ht="15.75" customHeight="1" x14ac:dyDescent="0.2">
      <c r="G3494" s="11"/>
      <c r="J3494" s="48"/>
      <c r="K3494" s="48"/>
      <c r="L3494" s="48"/>
      <c r="M3494" s="36"/>
    </row>
    <row r="3495" spans="7:13" ht="15.75" customHeight="1" x14ac:dyDescent="0.2">
      <c r="G3495" s="11"/>
      <c r="J3495" s="48"/>
      <c r="K3495" s="48"/>
      <c r="L3495" s="48"/>
      <c r="M3495" s="36"/>
    </row>
    <row r="3496" spans="7:13" ht="15.75" customHeight="1" x14ac:dyDescent="0.2">
      <c r="G3496" s="11"/>
      <c r="J3496" s="48"/>
      <c r="K3496" s="48"/>
      <c r="L3496" s="48"/>
      <c r="M3496" s="36"/>
    </row>
    <row r="3497" spans="7:13" ht="15.75" customHeight="1" x14ac:dyDescent="0.2">
      <c r="G3497" s="11"/>
      <c r="J3497" s="48"/>
      <c r="K3497" s="48"/>
      <c r="L3497" s="48"/>
      <c r="M3497" s="36"/>
    </row>
    <row r="3498" spans="7:13" ht="15.75" customHeight="1" x14ac:dyDescent="0.2">
      <c r="G3498" s="11"/>
      <c r="J3498" s="48"/>
      <c r="K3498" s="48"/>
      <c r="L3498" s="48"/>
      <c r="M3498" s="36"/>
    </row>
    <row r="3499" spans="7:13" ht="15.75" customHeight="1" x14ac:dyDescent="0.2">
      <c r="G3499" s="11"/>
      <c r="J3499" s="48"/>
      <c r="K3499" s="48"/>
      <c r="L3499" s="48"/>
      <c r="M3499" s="36"/>
    </row>
    <row r="3500" spans="7:13" ht="15.75" customHeight="1" x14ac:dyDescent="0.2">
      <c r="G3500" s="11"/>
      <c r="J3500" s="48"/>
      <c r="K3500" s="48"/>
      <c r="L3500" s="48"/>
      <c r="M3500" s="36"/>
    </row>
    <row r="3501" spans="7:13" ht="15.75" customHeight="1" x14ac:dyDescent="0.2">
      <c r="G3501" s="11"/>
      <c r="J3501" s="48"/>
      <c r="K3501" s="48"/>
      <c r="L3501" s="48"/>
      <c r="M3501" s="36"/>
    </row>
    <row r="3502" spans="7:13" ht="15.75" customHeight="1" x14ac:dyDescent="0.2">
      <c r="G3502" s="11"/>
      <c r="J3502" s="48"/>
      <c r="K3502" s="48"/>
      <c r="L3502" s="48"/>
      <c r="M3502" s="36"/>
    </row>
    <row r="3503" spans="7:13" ht="15.75" customHeight="1" x14ac:dyDescent="0.2">
      <c r="G3503" s="11"/>
      <c r="J3503" s="48"/>
      <c r="K3503" s="48"/>
      <c r="L3503" s="48"/>
      <c r="M3503" s="36"/>
    </row>
    <row r="3504" spans="7:13" ht="15.75" customHeight="1" x14ac:dyDescent="0.2">
      <c r="G3504" s="11"/>
      <c r="J3504" s="48"/>
      <c r="K3504" s="48"/>
      <c r="L3504" s="48"/>
      <c r="M3504" s="36"/>
    </row>
    <row r="3505" spans="7:13" ht="15.75" customHeight="1" x14ac:dyDescent="0.2">
      <c r="G3505" s="11"/>
      <c r="J3505" s="48"/>
      <c r="K3505" s="48"/>
      <c r="L3505" s="48"/>
      <c r="M3505" s="36"/>
    </row>
    <row r="3506" spans="7:13" ht="15.75" customHeight="1" x14ac:dyDescent="0.2">
      <c r="G3506" s="11"/>
      <c r="J3506" s="48"/>
      <c r="K3506" s="48"/>
      <c r="L3506" s="48"/>
      <c r="M3506" s="36"/>
    </row>
    <row r="3507" spans="7:13" ht="15.75" customHeight="1" x14ac:dyDescent="0.2">
      <c r="G3507" s="11"/>
      <c r="J3507" s="48"/>
      <c r="K3507" s="48"/>
      <c r="L3507" s="48"/>
      <c r="M3507" s="36"/>
    </row>
    <row r="3508" spans="7:13" ht="15.75" customHeight="1" x14ac:dyDescent="0.2">
      <c r="G3508" s="11"/>
      <c r="J3508" s="48"/>
      <c r="K3508" s="48"/>
      <c r="L3508" s="48"/>
      <c r="M3508" s="36"/>
    </row>
    <row r="3509" spans="7:13" ht="15.75" customHeight="1" x14ac:dyDescent="0.2">
      <c r="G3509" s="11"/>
      <c r="J3509" s="48"/>
      <c r="K3509" s="48"/>
      <c r="L3509" s="48"/>
      <c r="M3509" s="36"/>
    </row>
    <row r="3510" spans="7:13" ht="15.75" customHeight="1" x14ac:dyDescent="0.2">
      <c r="G3510" s="11"/>
      <c r="J3510" s="48"/>
      <c r="K3510" s="48"/>
      <c r="L3510" s="48"/>
      <c r="M3510" s="36"/>
    </row>
    <row r="3511" spans="7:13" ht="15.75" customHeight="1" x14ac:dyDescent="0.2">
      <c r="G3511" s="11"/>
      <c r="J3511" s="48"/>
      <c r="K3511" s="48"/>
      <c r="L3511" s="48"/>
      <c r="M3511" s="36"/>
    </row>
    <row r="3512" spans="7:13" ht="15.75" customHeight="1" x14ac:dyDescent="0.2">
      <c r="G3512" s="11"/>
      <c r="J3512" s="48"/>
      <c r="K3512" s="48"/>
      <c r="L3512" s="48"/>
      <c r="M3512" s="36"/>
    </row>
    <row r="3513" spans="7:13" ht="15.75" customHeight="1" x14ac:dyDescent="0.2">
      <c r="G3513" s="11"/>
      <c r="J3513" s="48"/>
      <c r="K3513" s="48"/>
      <c r="L3513" s="48"/>
      <c r="M3513" s="36"/>
    </row>
    <row r="3514" spans="7:13" ht="15.75" customHeight="1" x14ac:dyDescent="0.2">
      <c r="G3514" s="11"/>
      <c r="J3514" s="48"/>
      <c r="K3514" s="48"/>
      <c r="L3514" s="48"/>
      <c r="M3514" s="36"/>
    </row>
    <row r="3515" spans="7:13" ht="15.75" customHeight="1" x14ac:dyDescent="0.2">
      <c r="G3515" s="11"/>
      <c r="J3515" s="48"/>
      <c r="K3515" s="48"/>
      <c r="L3515" s="48"/>
      <c r="M3515" s="36"/>
    </row>
    <row r="3516" spans="7:13" ht="15.75" customHeight="1" x14ac:dyDescent="0.2">
      <c r="G3516" s="11"/>
      <c r="J3516" s="48"/>
      <c r="K3516" s="48"/>
      <c r="L3516" s="48"/>
      <c r="M3516" s="36"/>
    </row>
    <row r="3517" spans="7:13" ht="15.75" customHeight="1" x14ac:dyDescent="0.2">
      <c r="G3517" s="11"/>
      <c r="J3517" s="48"/>
      <c r="K3517" s="48"/>
      <c r="L3517" s="48"/>
      <c r="M3517" s="36"/>
    </row>
    <row r="3518" spans="7:13" ht="15.75" customHeight="1" x14ac:dyDescent="0.2">
      <c r="G3518" s="11"/>
      <c r="J3518" s="48"/>
      <c r="K3518" s="48"/>
      <c r="L3518" s="48"/>
      <c r="M3518" s="36"/>
    </row>
    <row r="3519" spans="7:13" ht="15.75" customHeight="1" x14ac:dyDescent="0.2">
      <c r="G3519" s="11"/>
      <c r="J3519" s="48"/>
      <c r="K3519" s="48"/>
      <c r="L3519" s="48"/>
      <c r="M3519" s="36"/>
    </row>
    <row r="3520" spans="7:13" ht="15.75" customHeight="1" x14ac:dyDescent="0.2">
      <c r="G3520" s="11"/>
      <c r="J3520" s="48"/>
      <c r="K3520" s="48"/>
      <c r="L3520" s="48"/>
      <c r="M3520" s="36"/>
    </row>
    <row r="3521" spans="7:13" ht="15.75" customHeight="1" x14ac:dyDescent="0.2">
      <c r="G3521" s="11"/>
      <c r="J3521" s="48"/>
      <c r="K3521" s="48"/>
      <c r="L3521" s="48"/>
      <c r="M3521" s="36"/>
    </row>
    <row r="3522" spans="7:13" ht="15.75" customHeight="1" x14ac:dyDescent="0.2">
      <c r="G3522" s="11"/>
      <c r="J3522" s="48"/>
      <c r="K3522" s="48"/>
      <c r="L3522" s="48"/>
      <c r="M3522" s="36"/>
    </row>
    <row r="3523" spans="7:13" ht="15.75" customHeight="1" x14ac:dyDescent="0.2">
      <c r="G3523" s="11"/>
      <c r="J3523" s="48"/>
      <c r="K3523" s="48"/>
      <c r="L3523" s="48"/>
      <c r="M3523" s="36"/>
    </row>
    <row r="3524" spans="7:13" ht="15.75" customHeight="1" x14ac:dyDescent="0.2">
      <c r="G3524" s="11"/>
      <c r="J3524" s="48"/>
      <c r="K3524" s="48"/>
      <c r="L3524" s="48"/>
      <c r="M3524" s="36"/>
    </row>
    <row r="3525" spans="7:13" ht="15.75" customHeight="1" x14ac:dyDescent="0.2">
      <c r="G3525" s="11"/>
      <c r="J3525" s="48"/>
      <c r="K3525" s="48"/>
      <c r="L3525" s="48"/>
      <c r="M3525" s="36"/>
    </row>
    <row r="3526" spans="7:13" ht="15.75" customHeight="1" x14ac:dyDescent="0.2">
      <c r="G3526" s="11"/>
      <c r="J3526" s="48"/>
      <c r="K3526" s="48"/>
      <c r="L3526" s="48"/>
      <c r="M3526" s="36"/>
    </row>
    <row r="3527" spans="7:13" ht="15.75" customHeight="1" x14ac:dyDescent="0.2">
      <c r="G3527" s="11"/>
      <c r="J3527" s="48"/>
      <c r="K3527" s="48"/>
      <c r="L3527" s="48"/>
      <c r="M3527" s="36"/>
    </row>
    <row r="3528" spans="7:13" ht="15.75" customHeight="1" x14ac:dyDescent="0.2">
      <c r="G3528" s="11"/>
      <c r="J3528" s="48"/>
      <c r="K3528" s="48"/>
      <c r="L3528" s="48"/>
      <c r="M3528" s="36"/>
    </row>
    <row r="3529" spans="7:13" ht="15.75" customHeight="1" x14ac:dyDescent="0.2">
      <c r="G3529" s="11"/>
      <c r="J3529" s="48"/>
      <c r="K3529" s="48"/>
      <c r="L3529" s="48"/>
      <c r="M3529" s="36"/>
    </row>
    <row r="3530" spans="7:13" ht="15.75" customHeight="1" x14ac:dyDescent="0.2">
      <c r="G3530" s="11"/>
      <c r="J3530" s="48"/>
      <c r="K3530" s="48"/>
      <c r="L3530" s="48"/>
      <c r="M3530" s="36"/>
    </row>
    <row r="3531" spans="7:13" ht="15.75" customHeight="1" x14ac:dyDescent="0.2">
      <c r="G3531" s="11"/>
      <c r="J3531" s="48"/>
      <c r="K3531" s="48"/>
      <c r="L3531" s="48"/>
      <c r="M3531" s="36"/>
    </row>
    <row r="3532" spans="7:13" ht="15.75" customHeight="1" x14ac:dyDescent="0.2">
      <c r="G3532" s="11"/>
      <c r="J3532" s="48"/>
      <c r="K3532" s="48"/>
      <c r="L3532" s="48"/>
      <c r="M3532" s="36"/>
    </row>
    <row r="3533" spans="7:13" ht="15.75" customHeight="1" x14ac:dyDescent="0.2">
      <c r="G3533" s="11"/>
      <c r="J3533" s="48"/>
      <c r="K3533" s="48"/>
      <c r="L3533" s="48"/>
      <c r="M3533" s="36"/>
    </row>
    <row r="3534" spans="7:13" ht="15.75" customHeight="1" x14ac:dyDescent="0.2">
      <c r="G3534" s="11"/>
      <c r="J3534" s="48"/>
      <c r="K3534" s="48"/>
      <c r="L3534" s="48"/>
      <c r="M3534" s="36"/>
    </row>
    <row r="3535" spans="7:13" ht="15.75" customHeight="1" x14ac:dyDescent="0.2">
      <c r="G3535" s="11"/>
      <c r="J3535" s="48"/>
      <c r="K3535" s="48"/>
      <c r="L3535" s="48"/>
      <c r="M3535" s="36"/>
    </row>
    <row r="3536" spans="7:13" ht="15.75" customHeight="1" x14ac:dyDescent="0.2">
      <c r="G3536" s="11"/>
      <c r="J3536" s="48"/>
      <c r="K3536" s="48"/>
      <c r="L3536" s="48"/>
      <c r="M3536" s="36"/>
    </row>
    <row r="3537" spans="7:13" ht="15.75" customHeight="1" x14ac:dyDescent="0.2">
      <c r="G3537" s="11"/>
      <c r="J3537" s="48"/>
      <c r="K3537" s="48"/>
      <c r="L3537" s="48"/>
      <c r="M3537" s="36"/>
    </row>
    <row r="3538" spans="7:13" ht="15.75" customHeight="1" x14ac:dyDescent="0.2">
      <c r="G3538" s="11"/>
      <c r="J3538" s="48"/>
      <c r="K3538" s="48"/>
      <c r="L3538" s="48"/>
      <c r="M3538" s="36"/>
    </row>
    <row r="3539" spans="7:13" ht="15.75" customHeight="1" x14ac:dyDescent="0.2">
      <c r="G3539" s="11"/>
      <c r="J3539" s="48"/>
      <c r="K3539" s="48"/>
      <c r="L3539" s="48"/>
      <c r="M3539" s="36"/>
    </row>
    <row r="3540" spans="7:13" ht="15.75" customHeight="1" x14ac:dyDescent="0.2">
      <c r="G3540" s="11"/>
      <c r="J3540" s="48"/>
      <c r="K3540" s="48"/>
      <c r="L3540" s="48"/>
      <c r="M3540" s="36"/>
    </row>
    <row r="3541" spans="7:13" ht="15.75" customHeight="1" x14ac:dyDescent="0.2">
      <c r="G3541" s="11"/>
      <c r="J3541" s="48"/>
      <c r="K3541" s="48"/>
      <c r="L3541" s="48"/>
      <c r="M3541" s="36"/>
    </row>
    <row r="3542" spans="7:13" ht="15.75" customHeight="1" x14ac:dyDescent="0.2">
      <c r="G3542" s="11"/>
      <c r="J3542" s="48"/>
      <c r="K3542" s="48"/>
      <c r="L3542" s="48"/>
      <c r="M3542" s="36"/>
    </row>
    <row r="3543" spans="7:13" ht="15.75" customHeight="1" x14ac:dyDescent="0.2">
      <c r="G3543" s="11"/>
      <c r="J3543" s="48"/>
      <c r="K3543" s="48"/>
      <c r="L3543" s="48"/>
      <c r="M3543" s="36"/>
    </row>
    <row r="3544" spans="7:13" ht="15.75" customHeight="1" x14ac:dyDescent="0.2">
      <c r="G3544" s="11"/>
      <c r="J3544" s="48"/>
      <c r="K3544" s="48"/>
      <c r="L3544" s="48"/>
      <c r="M3544" s="36"/>
    </row>
    <row r="3545" spans="7:13" ht="15.75" customHeight="1" x14ac:dyDescent="0.2">
      <c r="G3545" s="11"/>
      <c r="J3545" s="48"/>
      <c r="K3545" s="48"/>
      <c r="L3545" s="48"/>
      <c r="M3545" s="36"/>
    </row>
    <row r="3546" spans="7:13" ht="15.75" customHeight="1" x14ac:dyDescent="0.2">
      <c r="G3546" s="11"/>
      <c r="J3546" s="48"/>
      <c r="K3546" s="48"/>
      <c r="L3546" s="48"/>
      <c r="M3546" s="36"/>
    </row>
    <row r="3547" spans="7:13" ht="15.75" customHeight="1" x14ac:dyDescent="0.2">
      <c r="G3547" s="11"/>
      <c r="J3547" s="48"/>
      <c r="K3547" s="48"/>
      <c r="L3547" s="48"/>
      <c r="M3547" s="36"/>
    </row>
    <row r="3548" spans="7:13" ht="15.75" customHeight="1" x14ac:dyDescent="0.2">
      <c r="G3548" s="11"/>
      <c r="J3548" s="48"/>
      <c r="K3548" s="48"/>
      <c r="L3548" s="48"/>
      <c r="M3548" s="36"/>
    </row>
    <row r="3549" spans="7:13" ht="15.75" customHeight="1" x14ac:dyDescent="0.2">
      <c r="G3549" s="11"/>
      <c r="J3549" s="48"/>
      <c r="K3549" s="48"/>
      <c r="L3549" s="48"/>
      <c r="M3549" s="36"/>
    </row>
    <row r="3550" spans="7:13" ht="15.75" customHeight="1" x14ac:dyDescent="0.2">
      <c r="G3550" s="11"/>
      <c r="J3550" s="48"/>
      <c r="K3550" s="48"/>
      <c r="L3550" s="48"/>
      <c r="M3550" s="36"/>
    </row>
    <row r="3551" spans="7:13" ht="15.75" customHeight="1" x14ac:dyDescent="0.2">
      <c r="G3551" s="11"/>
      <c r="J3551" s="48"/>
      <c r="K3551" s="48"/>
      <c r="L3551" s="48"/>
      <c r="M3551" s="36"/>
    </row>
    <row r="3552" spans="7:13" ht="15.75" customHeight="1" x14ac:dyDescent="0.2">
      <c r="G3552" s="11"/>
      <c r="J3552" s="48"/>
      <c r="K3552" s="48"/>
      <c r="L3552" s="48"/>
      <c r="M3552" s="36"/>
    </row>
    <row r="3553" spans="7:13" ht="15.75" customHeight="1" x14ac:dyDescent="0.2">
      <c r="G3553" s="11"/>
      <c r="J3553" s="48"/>
      <c r="K3553" s="48"/>
      <c r="L3553" s="48"/>
      <c r="M3553" s="36"/>
    </row>
    <row r="3554" spans="7:13" ht="15.75" customHeight="1" x14ac:dyDescent="0.2">
      <c r="G3554" s="11"/>
      <c r="J3554" s="48"/>
      <c r="K3554" s="48"/>
      <c r="L3554" s="48"/>
      <c r="M3554" s="36"/>
    </row>
    <row r="3555" spans="7:13" ht="15.75" customHeight="1" x14ac:dyDescent="0.2">
      <c r="G3555" s="11"/>
      <c r="J3555" s="48"/>
      <c r="K3555" s="48"/>
      <c r="L3555" s="48"/>
      <c r="M3555" s="36"/>
    </row>
    <row r="3556" spans="7:13" ht="15.75" customHeight="1" x14ac:dyDescent="0.2">
      <c r="G3556" s="11"/>
      <c r="J3556" s="48"/>
      <c r="K3556" s="48"/>
      <c r="L3556" s="48"/>
      <c r="M3556" s="36"/>
    </row>
    <row r="3557" spans="7:13" ht="15.75" customHeight="1" x14ac:dyDescent="0.2">
      <c r="G3557" s="11"/>
      <c r="J3557" s="48"/>
      <c r="K3557" s="48"/>
      <c r="L3557" s="48"/>
      <c r="M3557" s="36"/>
    </row>
    <row r="3558" spans="7:13" ht="15.75" customHeight="1" x14ac:dyDescent="0.2">
      <c r="G3558" s="11"/>
      <c r="J3558" s="48"/>
      <c r="K3558" s="48"/>
      <c r="L3558" s="48"/>
      <c r="M3558" s="36"/>
    </row>
    <row r="3559" spans="7:13" ht="15.75" customHeight="1" x14ac:dyDescent="0.2">
      <c r="G3559" s="11"/>
      <c r="J3559" s="48"/>
      <c r="K3559" s="48"/>
      <c r="L3559" s="48"/>
      <c r="M3559" s="36"/>
    </row>
    <row r="3560" spans="7:13" ht="15.75" customHeight="1" x14ac:dyDescent="0.2">
      <c r="G3560" s="11"/>
      <c r="J3560" s="48"/>
      <c r="K3560" s="48"/>
      <c r="L3560" s="48"/>
      <c r="M3560" s="36"/>
    </row>
    <row r="3561" spans="7:13" ht="15.75" customHeight="1" x14ac:dyDescent="0.2">
      <c r="G3561" s="11"/>
      <c r="J3561" s="48"/>
      <c r="K3561" s="48"/>
      <c r="L3561" s="48"/>
      <c r="M3561" s="36"/>
    </row>
    <row r="3562" spans="7:13" ht="15.75" customHeight="1" x14ac:dyDescent="0.2">
      <c r="G3562" s="11"/>
      <c r="J3562" s="48"/>
      <c r="K3562" s="48"/>
      <c r="L3562" s="48"/>
      <c r="M3562" s="36"/>
    </row>
    <row r="3563" spans="7:13" ht="15.75" customHeight="1" x14ac:dyDescent="0.2">
      <c r="G3563" s="11"/>
      <c r="J3563" s="48"/>
      <c r="K3563" s="48"/>
      <c r="L3563" s="48"/>
      <c r="M3563" s="36"/>
    </row>
    <row r="3564" spans="7:13" ht="15.75" customHeight="1" x14ac:dyDescent="0.2">
      <c r="G3564" s="11"/>
      <c r="J3564" s="48"/>
      <c r="K3564" s="48"/>
      <c r="L3564" s="48"/>
      <c r="M3564" s="36"/>
    </row>
    <row r="3565" spans="7:13" ht="15.75" customHeight="1" x14ac:dyDescent="0.2">
      <c r="G3565" s="11"/>
      <c r="J3565" s="48"/>
      <c r="K3565" s="48"/>
      <c r="L3565" s="48"/>
      <c r="M3565" s="36"/>
    </row>
    <row r="3566" spans="7:13" ht="15.75" customHeight="1" x14ac:dyDescent="0.2">
      <c r="G3566" s="11"/>
      <c r="J3566" s="48"/>
      <c r="K3566" s="48"/>
      <c r="L3566" s="48"/>
      <c r="M3566" s="36"/>
    </row>
    <row r="3567" spans="7:13" ht="15.75" customHeight="1" x14ac:dyDescent="0.2">
      <c r="G3567" s="11"/>
      <c r="J3567" s="48"/>
      <c r="K3567" s="48"/>
      <c r="L3567" s="48"/>
      <c r="M3567" s="36"/>
    </row>
    <row r="3568" spans="7:13" ht="15.75" customHeight="1" x14ac:dyDescent="0.2">
      <c r="G3568" s="11"/>
      <c r="J3568" s="48"/>
      <c r="K3568" s="48"/>
      <c r="L3568" s="48"/>
      <c r="M3568" s="36"/>
    </row>
    <row r="3569" spans="7:13" ht="15.75" customHeight="1" x14ac:dyDescent="0.2">
      <c r="G3569" s="11"/>
      <c r="J3569" s="48"/>
      <c r="K3569" s="48"/>
      <c r="L3569" s="48"/>
      <c r="M3569" s="36"/>
    </row>
    <row r="3570" spans="7:13" ht="15.75" customHeight="1" x14ac:dyDescent="0.2">
      <c r="G3570" s="11"/>
      <c r="J3570" s="48"/>
      <c r="K3570" s="48"/>
      <c r="L3570" s="48"/>
      <c r="M3570" s="36"/>
    </row>
    <row r="3571" spans="7:13" ht="15.75" customHeight="1" x14ac:dyDescent="0.2">
      <c r="G3571" s="11"/>
      <c r="J3571" s="48"/>
      <c r="K3571" s="48"/>
      <c r="L3571" s="48"/>
      <c r="M3571" s="36"/>
    </row>
    <row r="3572" spans="7:13" ht="15.75" customHeight="1" x14ac:dyDescent="0.2">
      <c r="G3572" s="11"/>
      <c r="J3572" s="48"/>
      <c r="K3572" s="48"/>
      <c r="L3572" s="48"/>
      <c r="M3572" s="36"/>
    </row>
    <row r="3573" spans="7:13" ht="15.75" customHeight="1" x14ac:dyDescent="0.2">
      <c r="G3573" s="11"/>
      <c r="J3573" s="48"/>
      <c r="K3573" s="48"/>
      <c r="L3573" s="48"/>
      <c r="M3573" s="36"/>
    </row>
    <row r="3574" spans="7:13" ht="15.75" customHeight="1" x14ac:dyDescent="0.2">
      <c r="G3574" s="11"/>
      <c r="J3574" s="48"/>
      <c r="K3574" s="48"/>
      <c r="L3574" s="48"/>
      <c r="M3574" s="36"/>
    </row>
    <row r="3575" spans="7:13" ht="15.75" customHeight="1" x14ac:dyDescent="0.2">
      <c r="G3575" s="11"/>
      <c r="J3575" s="48"/>
      <c r="K3575" s="48"/>
      <c r="L3575" s="48"/>
      <c r="M3575" s="36"/>
    </row>
    <row r="3576" spans="7:13" ht="15.75" customHeight="1" x14ac:dyDescent="0.2">
      <c r="G3576" s="11"/>
      <c r="J3576" s="48"/>
      <c r="K3576" s="48"/>
      <c r="L3576" s="48"/>
      <c r="M3576" s="36"/>
    </row>
    <row r="3577" spans="7:13" ht="15.75" customHeight="1" x14ac:dyDescent="0.2">
      <c r="G3577" s="11"/>
      <c r="J3577" s="48"/>
      <c r="K3577" s="48"/>
      <c r="L3577" s="48"/>
      <c r="M3577" s="36"/>
    </row>
    <row r="3578" spans="7:13" ht="15.75" customHeight="1" x14ac:dyDescent="0.2">
      <c r="G3578" s="11"/>
      <c r="J3578" s="48"/>
      <c r="K3578" s="48"/>
      <c r="L3578" s="48"/>
      <c r="M3578" s="36"/>
    </row>
    <row r="3579" spans="7:13" ht="15.75" customHeight="1" x14ac:dyDescent="0.2">
      <c r="G3579" s="11"/>
      <c r="J3579" s="48"/>
      <c r="K3579" s="48"/>
      <c r="L3579" s="48"/>
      <c r="M3579" s="36"/>
    </row>
    <row r="3580" spans="7:13" ht="15.75" customHeight="1" x14ac:dyDescent="0.2">
      <c r="G3580" s="11"/>
      <c r="J3580" s="48"/>
      <c r="K3580" s="48"/>
      <c r="L3580" s="48"/>
      <c r="M3580" s="36"/>
    </row>
    <row r="3581" spans="7:13" ht="15.75" customHeight="1" x14ac:dyDescent="0.2">
      <c r="G3581" s="11"/>
      <c r="J3581" s="48"/>
      <c r="K3581" s="48"/>
      <c r="L3581" s="48"/>
      <c r="M3581" s="36"/>
    </row>
    <row r="3582" spans="7:13" ht="15.75" customHeight="1" x14ac:dyDescent="0.2">
      <c r="G3582" s="11"/>
      <c r="J3582" s="48"/>
      <c r="K3582" s="48"/>
      <c r="L3582" s="48"/>
      <c r="M3582" s="36"/>
    </row>
    <row r="3583" spans="7:13" ht="15.75" customHeight="1" x14ac:dyDescent="0.2">
      <c r="G3583" s="11"/>
      <c r="J3583" s="48"/>
      <c r="K3583" s="48"/>
      <c r="L3583" s="48"/>
      <c r="M3583" s="36"/>
    </row>
    <row r="3584" spans="7:13" ht="15.75" customHeight="1" x14ac:dyDescent="0.2">
      <c r="G3584" s="11"/>
      <c r="J3584" s="48"/>
      <c r="K3584" s="48"/>
      <c r="L3584" s="48"/>
      <c r="M3584" s="36"/>
    </row>
    <row r="3585" spans="7:13" ht="15.75" customHeight="1" x14ac:dyDescent="0.2">
      <c r="G3585" s="11"/>
      <c r="J3585" s="48"/>
      <c r="K3585" s="48"/>
      <c r="L3585" s="48"/>
      <c r="M3585" s="36"/>
    </row>
    <row r="3586" spans="7:13" ht="15.75" customHeight="1" x14ac:dyDescent="0.2">
      <c r="G3586" s="11"/>
      <c r="J3586" s="48"/>
      <c r="K3586" s="48"/>
      <c r="L3586" s="48"/>
      <c r="M3586" s="36"/>
    </row>
    <row r="3587" spans="7:13" ht="15.75" customHeight="1" x14ac:dyDescent="0.2">
      <c r="G3587" s="11"/>
      <c r="J3587" s="48"/>
      <c r="K3587" s="48"/>
      <c r="L3587" s="48"/>
      <c r="M3587" s="36"/>
    </row>
    <row r="3588" spans="7:13" ht="15.75" customHeight="1" x14ac:dyDescent="0.2">
      <c r="G3588" s="11"/>
      <c r="J3588" s="48"/>
      <c r="K3588" s="48"/>
      <c r="L3588" s="48"/>
      <c r="M3588" s="36"/>
    </row>
    <row r="3589" spans="7:13" ht="15.75" customHeight="1" x14ac:dyDescent="0.2">
      <c r="G3589" s="11"/>
      <c r="J3589" s="48"/>
      <c r="K3589" s="48"/>
      <c r="L3589" s="48"/>
      <c r="M3589" s="36"/>
    </row>
    <row r="3590" spans="7:13" ht="15.75" customHeight="1" x14ac:dyDescent="0.2">
      <c r="G3590" s="11"/>
      <c r="J3590" s="48"/>
      <c r="K3590" s="48"/>
      <c r="L3590" s="48"/>
      <c r="M3590" s="36"/>
    </row>
    <row r="3591" spans="7:13" ht="15.75" customHeight="1" x14ac:dyDescent="0.2">
      <c r="G3591" s="11"/>
      <c r="J3591" s="48"/>
      <c r="K3591" s="48"/>
      <c r="L3591" s="48"/>
      <c r="M3591" s="36"/>
    </row>
    <row r="3592" spans="7:13" ht="15.75" customHeight="1" x14ac:dyDescent="0.2">
      <c r="G3592" s="11"/>
      <c r="J3592" s="48"/>
      <c r="K3592" s="48"/>
      <c r="L3592" s="48"/>
      <c r="M3592" s="36"/>
    </row>
    <row r="3593" spans="7:13" ht="15.75" customHeight="1" x14ac:dyDescent="0.2">
      <c r="G3593" s="11"/>
      <c r="J3593" s="48"/>
      <c r="K3593" s="48"/>
      <c r="L3593" s="48"/>
      <c r="M3593" s="36"/>
    </row>
    <row r="3594" spans="7:13" ht="15.75" customHeight="1" x14ac:dyDescent="0.2">
      <c r="G3594" s="11"/>
      <c r="J3594" s="48"/>
      <c r="K3594" s="48"/>
      <c r="L3594" s="48"/>
      <c r="M3594" s="36"/>
    </row>
    <row r="3595" spans="7:13" ht="15.75" customHeight="1" x14ac:dyDescent="0.2">
      <c r="G3595" s="11"/>
      <c r="J3595" s="48"/>
      <c r="K3595" s="48"/>
      <c r="L3595" s="48"/>
      <c r="M3595" s="36"/>
    </row>
    <row r="3596" spans="7:13" ht="15.75" customHeight="1" x14ac:dyDescent="0.2">
      <c r="G3596" s="11"/>
      <c r="J3596" s="48"/>
      <c r="K3596" s="48"/>
      <c r="L3596" s="48"/>
      <c r="M3596" s="36"/>
    </row>
    <row r="3597" spans="7:13" ht="15.75" customHeight="1" x14ac:dyDescent="0.2">
      <c r="G3597" s="11"/>
      <c r="J3597" s="48"/>
      <c r="K3597" s="48"/>
      <c r="L3597" s="48"/>
      <c r="M3597" s="36"/>
    </row>
    <row r="3598" spans="7:13" ht="15.75" customHeight="1" x14ac:dyDescent="0.2">
      <c r="G3598" s="11"/>
      <c r="J3598" s="48"/>
      <c r="K3598" s="48"/>
      <c r="L3598" s="48"/>
      <c r="M3598" s="36"/>
    </row>
    <row r="3599" spans="7:13" ht="15.75" customHeight="1" x14ac:dyDescent="0.2">
      <c r="G3599" s="11"/>
      <c r="J3599" s="48"/>
      <c r="K3599" s="48"/>
      <c r="L3599" s="48"/>
      <c r="M3599" s="36"/>
    </row>
    <row r="3600" spans="7:13" ht="15.75" customHeight="1" x14ac:dyDescent="0.2">
      <c r="G3600" s="11"/>
      <c r="J3600" s="48"/>
      <c r="K3600" s="48"/>
      <c r="L3600" s="48"/>
      <c r="M3600" s="36"/>
    </row>
    <row r="3601" spans="7:13" ht="15.75" customHeight="1" x14ac:dyDescent="0.2">
      <c r="G3601" s="11"/>
      <c r="J3601" s="48"/>
      <c r="K3601" s="48"/>
      <c r="L3601" s="48"/>
      <c r="M3601" s="36"/>
    </row>
    <row r="3602" spans="7:13" ht="15.75" customHeight="1" x14ac:dyDescent="0.2">
      <c r="G3602" s="11"/>
      <c r="J3602" s="48"/>
      <c r="K3602" s="48"/>
      <c r="L3602" s="48"/>
      <c r="M3602" s="36"/>
    </row>
    <row r="3603" spans="7:13" ht="15.75" customHeight="1" x14ac:dyDescent="0.2">
      <c r="G3603" s="11"/>
      <c r="J3603" s="48"/>
      <c r="K3603" s="48"/>
      <c r="L3603" s="48"/>
      <c r="M3603" s="36"/>
    </row>
    <row r="3604" spans="7:13" ht="15.75" customHeight="1" x14ac:dyDescent="0.2">
      <c r="G3604" s="11"/>
      <c r="J3604" s="48"/>
      <c r="K3604" s="48"/>
      <c r="L3604" s="48"/>
      <c r="M3604" s="36"/>
    </row>
    <row r="3605" spans="7:13" ht="15.75" customHeight="1" x14ac:dyDescent="0.2">
      <c r="G3605" s="11"/>
      <c r="J3605" s="48"/>
      <c r="K3605" s="48"/>
      <c r="L3605" s="48"/>
      <c r="M3605" s="36"/>
    </row>
    <row r="3606" spans="7:13" ht="15.75" customHeight="1" x14ac:dyDescent="0.2">
      <c r="G3606" s="11"/>
      <c r="J3606" s="48"/>
      <c r="K3606" s="48"/>
      <c r="L3606" s="48"/>
      <c r="M3606" s="36"/>
    </row>
    <row r="3607" spans="7:13" ht="15.75" customHeight="1" x14ac:dyDescent="0.2">
      <c r="G3607" s="11"/>
      <c r="J3607" s="48"/>
      <c r="K3607" s="48"/>
      <c r="L3607" s="48"/>
      <c r="M3607" s="36"/>
    </row>
    <row r="3608" spans="7:13" ht="15.75" customHeight="1" x14ac:dyDescent="0.2">
      <c r="G3608" s="11"/>
      <c r="J3608" s="48"/>
      <c r="K3608" s="48"/>
      <c r="L3608" s="48"/>
      <c r="M3608" s="36"/>
    </row>
    <row r="3609" spans="7:13" ht="15.75" customHeight="1" x14ac:dyDescent="0.2">
      <c r="G3609" s="11"/>
      <c r="J3609" s="48"/>
      <c r="K3609" s="48"/>
      <c r="L3609" s="48"/>
      <c r="M3609" s="36"/>
    </row>
    <row r="3610" spans="7:13" ht="15.75" customHeight="1" x14ac:dyDescent="0.2">
      <c r="G3610" s="11"/>
      <c r="J3610" s="48"/>
      <c r="K3610" s="48"/>
      <c r="L3610" s="48"/>
      <c r="M3610" s="36"/>
    </row>
    <row r="3611" spans="7:13" ht="15.75" customHeight="1" x14ac:dyDescent="0.2">
      <c r="G3611" s="11"/>
      <c r="J3611" s="48"/>
      <c r="K3611" s="48"/>
      <c r="L3611" s="48"/>
      <c r="M3611" s="36"/>
    </row>
    <row r="3612" spans="7:13" ht="15.75" customHeight="1" x14ac:dyDescent="0.2">
      <c r="G3612" s="11"/>
      <c r="J3612" s="48"/>
      <c r="K3612" s="48"/>
      <c r="L3612" s="48"/>
      <c r="M3612" s="36"/>
    </row>
    <row r="3613" spans="7:13" ht="15.75" customHeight="1" x14ac:dyDescent="0.2">
      <c r="G3613" s="11"/>
      <c r="J3613" s="48"/>
      <c r="K3613" s="48"/>
      <c r="L3613" s="48"/>
      <c r="M3613" s="36"/>
    </row>
    <row r="3614" spans="7:13" ht="15.75" customHeight="1" x14ac:dyDescent="0.2">
      <c r="G3614" s="11"/>
      <c r="J3614" s="48"/>
      <c r="K3614" s="48"/>
      <c r="L3614" s="48"/>
      <c r="M3614" s="36"/>
    </row>
    <row r="3615" spans="7:13" ht="15.75" customHeight="1" x14ac:dyDescent="0.2">
      <c r="G3615" s="11"/>
      <c r="J3615" s="48"/>
      <c r="K3615" s="48"/>
      <c r="L3615" s="48"/>
      <c r="M3615" s="36"/>
    </row>
    <row r="3616" spans="7:13" ht="15.75" customHeight="1" x14ac:dyDescent="0.2">
      <c r="G3616" s="11"/>
      <c r="J3616" s="48"/>
      <c r="K3616" s="48"/>
      <c r="L3616" s="48"/>
      <c r="M3616" s="36"/>
    </row>
    <row r="3617" spans="7:13" ht="15.75" customHeight="1" x14ac:dyDescent="0.2">
      <c r="G3617" s="11"/>
      <c r="J3617" s="48"/>
      <c r="K3617" s="48"/>
      <c r="L3617" s="48"/>
      <c r="M3617" s="36"/>
    </row>
    <row r="3618" spans="7:13" ht="15.75" customHeight="1" x14ac:dyDescent="0.2">
      <c r="G3618" s="11"/>
      <c r="J3618" s="48"/>
      <c r="K3618" s="48"/>
      <c r="L3618" s="48"/>
      <c r="M3618" s="36"/>
    </row>
    <row r="3619" spans="7:13" ht="15.75" customHeight="1" x14ac:dyDescent="0.2">
      <c r="G3619" s="11"/>
      <c r="J3619" s="48"/>
      <c r="K3619" s="48"/>
      <c r="L3619" s="48"/>
      <c r="M3619" s="36"/>
    </row>
    <row r="3620" spans="7:13" ht="15.75" customHeight="1" x14ac:dyDescent="0.2">
      <c r="G3620" s="11"/>
      <c r="J3620" s="48"/>
      <c r="K3620" s="48"/>
      <c r="L3620" s="48"/>
      <c r="M3620" s="36"/>
    </row>
    <row r="3621" spans="7:13" ht="15.75" customHeight="1" x14ac:dyDescent="0.2">
      <c r="G3621" s="11"/>
      <c r="J3621" s="48"/>
      <c r="K3621" s="48"/>
      <c r="L3621" s="48"/>
      <c r="M3621" s="36"/>
    </row>
    <row r="3622" spans="7:13" ht="15.75" customHeight="1" x14ac:dyDescent="0.2">
      <c r="G3622" s="11"/>
      <c r="J3622" s="48"/>
      <c r="K3622" s="48"/>
      <c r="L3622" s="48"/>
      <c r="M3622" s="36"/>
    </row>
    <row r="3623" spans="7:13" ht="15.75" customHeight="1" x14ac:dyDescent="0.2">
      <c r="G3623" s="11"/>
      <c r="J3623" s="48"/>
      <c r="K3623" s="48"/>
      <c r="L3623" s="48"/>
      <c r="M3623" s="36"/>
    </row>
    <row r="3624" spans="7:13" ht="15.75" customHeight="1" x14ac:dyDescent="0.2">
      <c r="G3624" s="11"/>
      <c r="J3624" s="48"/>
      <c r="K3624" s="48"/>
      <c r="L3624" s="48"/>
      <c r="M3624" s="36"/>
    </row>
    <row r="3625" spans="7:13" ht="15.75" customHeight="1" x14ac:dyDescent="0.2">
      <c r="G3625" s="11"/>
      <c r="J3625" s="48"/>
      <c r="K3625" s="48"/>
      <c r="L3625" s="48"/>
      <c r="M3625" s="36"/>
    </row>
    <row r="3626" spans="7:13" ht="15.75" customHeight="1" x14ac:dyDescent="0.2">
      <c r="G3626" s="11"/>
      <c r="J3626" s="48"/>
      <c r="K3626" s="48"/>
      <c r="L3626" s="48"/>
      <c r="M3626" s="36"/>
    </row>
    <row r="3627" spans="7:13" ht="15.75" customHeight="1" x14ac:dyDescent="0.2">
      <c r="G3627" s="11"/>
      <c r="J3627" s="48"/>
      <c r="K3627" s="48"/>
      <c r="L3627" s="48"/>
      <c r="M3627" s="36"/>
    </row>
    <row r="3628" spans="7:13" ht="15.75" customHeight="1" x14ac:dyDescent="0.2">
      <c r="G3628" s="11"/>
      <c r="J3628" s="48"/>
      <c r="K3628" s="48"/>
      <c r="L3628" s="48"/>
      <c r="M3628" s="36"/>
    </row>
    <row r="3629" spans="7:13" ht="15.75" customHeight="1" x14ac:dyDescent="0.2">
      <c r="G3629" s="11"/>
      <c r="J3629" s="48"/>
      <c r="K3629" s="48"/>
      <c r="L3629" s="48"/>
      <c r="M3629" s="36"/>
    </row>
    <row r="3630" spans="7:13" ht="15.75" customHeight="1" x14ac:dyDescent="0.2">
      <c r="G3630" s="11"/>
      <c r="J3630" s="48"/>
      <c r="K3630" s="48"/>
      <c r="L3630" s="48"/>
      <c r="M3630" s="36"/>
    </row>
    <row r="3631" spans="7:13" ht="15.75" customHeight="1" x14ac:dyDescent="0.2">
      <c r="G3631" s="11"/>
      <c r="J3631" s="48"/>
      <c r="K3631" s="48"/>
      <c r="L3631" s="48"/>
      <c r="M3631" s="36"/>
    </row>
    <row r="3632" spans="7:13" ht="15.75" customHeight="1" x14ac:dyDescent="0.2">
      <c r="G3632" s="11"/>
      <c r="J3632" s="48"/>
      <c r="K3632" s="48"/>
      <c r="L3632" s="48"/>
      <c r="M3632" s="36"/>
    </row>
    <row r="3633" spans="7:13" ht="15.75" customHeight="1" x14ac:dyDescent="0.2">
      <c r="G3633" s="11"/>
      <c r="J3633" s="48"/>
      <c r="K3633" s="48"/>
      <c r="L3633" s="48"/>
      <c r="M3633" s="36"/>
    </row>
    <row r="3634" spans="7:13" ht="15.75" customHeight="1" x14ac:dyDescent="0.2">
      <c r="G3634" s="11"/>
      <c r="J3634" s="48"/>
      <c r="K3634" s="48"/>
      <c r="L3634" s="48"/>
      <c r="M3634" s="36"/>
    </row>
    <row r="3635" spans="7:13" ht="15.75" customHeight="1" x14ac:dyDescent="0.2">
      <c r="G3635" s="11"/>
      <c r="J3635" s="48"/>
      <c r="K3635" s="48"/>
      <c r="L3635" s="48"/>
      <c r="M3635" s="36"/>
    </row>
    <row r="3636" spans="7:13" ht="15.75" customHeight="1" x14ac:dyDescent="0.2">
      <c r="G3636" s="11"/>
      <c r="J3636" s="48"/>
      <c r="K3636" s="48"/>
      <c r="L3636" s="48"/>
      <c r="M3636" s="36"/>
    </row>
    <row r="3637" spans="7:13" ht="15.75" customHeight="1" x14ac:dyDescent="0.2">
      <c r="G3637" s="11"/>
      <c r="J3637" s="48"/>
      <c r="K3637" s="48"/>
      <c r="L3637" s="48"/>
      <c r="M3637" s="36"/>
    </row>
    <row r="3638" spans="7:13" ht="15.75" customHeight="1" x14ac:dyDescent="0.2">
      <c r="G3638" s="11"/>
      <c r="J3638" s="48"/>
      <c r="K3638" s="48"/>
      <c r="L3638" s="48"/>
      <c r="M3638" s="36"/>
    </row>
    <row r="3639" spans="7:13" ht="15.75" customHeight="1" x14ac:dyDescent="0.2">
      <c r="G3639" s="11"/>
      <c r="J3639" s="48"/>
      <c r="K3639" s="48"/>
      <c r="L3639" s="48"/>
      <c r="M3639" s="36"/>
    </row>
    <row r="3640" spans="7:13" ht="15.75" customHeight="1" x14ac:dyDescent="0.2">
      <c r="G3640" s="11"/>
      <c r="J3640" s="48"/>
      <c r="K3640" s="48"/>
      <c r="L3640" s="48"/>
      <c r="M3640" s="36"/>
    </row>
    <row r="3641" spans="7:13" ht="15.75" customHeight="1" x14ac:dyDescent="0.2">
      <c r="G3641" s="11"/>
      <c r="J3641" s="48"/>
      <c r="K3641" s="48"/>
      <c r="L3641" s="48"/>
      <c r="M3641" s="36"/>
    </row>
    <row r="3642" spans="7:13" ht="15.75" customHeight="1" x14ac:dyDescent="0.2">
      <c r="G3642" s="11"/>
      <c r="J3642" s="48"/>
      <c r="K3642" s="48"/>
      <c r="L3642" s="48"/>
      <c r="M3642" s="36"/>
    </row>
    <row r="3643" spans="7:13" ht="15.75" customHeight="1" x14ac:dyDescent="0.2">
      <c r="G3643" s="11"/>
      <c r="J3643" s="48"/>
      <c r="K3643" s="48"/>
      <c r="L3643" s="48"/>
      <c r="M3643" s="36"/>
    </row>
    <row r="3644" spans="7:13" ht="15.75" customHeight="1" x14ac:dyDescent="0.2">
      <c r="G3644" s="11"/>
      <c r="J3644" s="48"/>
      <c r="K3644" s="48"/>
      <c r="L3644" s="48"/>
      <c r="M3644" s="36"/>
    </row>
    <row r="3645" spans="7:13" ht="15.75" customHeight="1" x14ac:dyDescent="0.2">
      <c r="G3645" s="11"/>
      <c r="J3645" s="48"/>
      <c r="K3645" s="48"/>
      <c r="L3645" s="48"/>
      <c r="M3645" s="36"/>
    </row>
    <row r="3646" spans="7:13" ht="15.75" customHeight="1" x14ac:dyDescent="0.2">
      <c r="G3646" s="11"/>
      <c r="J3646" s="48"/>
      <c r="K3646" s="48"/>
      <c r="L3646" s="48"/>
      <c r="M3646" s="36"/>
    </row>
    <row r="3647" spans="7:13" ht="15.75" customHeight="1" x14ac:dyDescent="0.2">
      <c r="G3647" s="11"/>
      <c r="J3647" s="48"/>
      <c r="K3647" s="48"/>
      <c r="L3647" s="48"/>
      <c r="M3647" s="36"/>
    </row>
    <row r="3648" spans="7:13" ht="15.75" customHeight="1" x14ac:dyDescent="0.2">
      <c r="G3648" s="11"/>
      <c r="J3648" s="48"/>
      <c r="K3648" s="48"/>
      <c r="L3648" s="48"/>
      <c r="M3648" s="36"/>
    </row>
    <row r="3649" spans="7:13" ht="15.75" customHeight="1" x14ac:dyDescent="0.2">
      <c r="G3649" s="11"/>
      <c r="J3649" s="48"/>
      <c r="K3649" s="48"/>
      <c r="L3649" s="48"/>
      <c r="M3649" s="36"/>
    </row>
    <row r="3650" spans="7:13" ht="15.75" customHeight="1" x14ac:dyDescent="0.2">
      <c r="G3650" s="11"/>
      <c r="J3650" s="48"/>
      <c r="K3650" s="48"/>
      <c r="L3650" s="48"/>
      <c r="M3650" s="36"/>
    </row>
    <row r="3651" spans="7:13" ht="15.75" customHeight="1" x14ac:dyDescent="0.2">
      <c r="G3651" s="11"/>
      <c r="J3651" s="48"/>
      <c r="K3651" s="48"/>
      <c r="L3651" s="48"/>
      <c r="M3651" s="36"/>
    </row>
    <row r="3652" spans="7:13" ht="15.75" customHeight="1" x14ac:dyDescent="0.2">
      <c r="G3652" s="11"/>
      <c r="J3652" s="48"/>
      <c r="K3652" s="48"/>
      <c r="L3652" s="48"/>
      <c r="M3652" s="36"/>
    </row>
    <row r="3653" spans="7:13" ht="15.75" customHeight="1" x14ac:dyDescent="0.2">
      <c r="G3653" s="11"/>
      <c r="J3653" s="48"/>
      <c r="K3653" s="48"/>
      <c r="L3653" s="48"/>
      <c r="M3653" s="36"/>
    </row>
    <row r="3654" spans="7:13" ht="15.75" customHeight="1" x14ac:dyDescent="0.2">
      <c r="G3654" s="11"/>
      <c r="J3654" s="48"/>
      <c r="K3654" s="48"/>
      <c r="L3654" s="48"/>
      <c r="M3654" s="36"/>
    </row>
    <row r="3655" spans="7:13" ht="15.75" customHeight="1" x14ac:dyDescent="0.2">
      <c r="G3655" s="11"/>
      <c r="J3655" s="48"/>
      <c r="K3655" s="48"/>
      <c r="L3655" s="48"/>
      <c r="M3655" s="36"/>
    </row>
    <row r="3656" spans="7:13" ht="15.75" customHeight="1" x14ac:dyDescent="0.2">
      <c r="G3656" s="11"/>
      <c r="J3656" s="48"/>
      <c r="K3656" s="48"/>
      <c r="L3656" s="48"/>
      <c r="M3656" s="36"/>
    </row>
    <row r="3657" spans="7:13" ht="15.75" customHeight="1" x14ac:dyDescent="0.2">
      <c r="G3657" s="11"/>
      <c r="J3657" s="48"/>
      <c r="K3657" s="48"/>
      <c r="L3657" s="48"/>
      <c r="M3657" s="36"/>
    </row>
    <row r="3658" spans="7:13" ht="15.75" customHeight="1" x14ac:dyDescent="0.2">
      <c r="G3658" s="11"/>
      <c r="J3658" s="48"/>
      <c r="K3658" s="48"/>
      <c r="L3658" s="48"/>
      <c r="M3658" s="36"/>
    </row>
    <row r="3659" spans="7:13" ht="15.75" customHeight="1" x14ac:dyDescent="0.2">
      <c r="G3659" s="11"/>
      <c r="J3659" s="48"/>
      <c r="K3659" s="48"/>
      <c r="L3659" s="48"/>
      <c r="M3659" s="36"/>
    </row>
    <row r="3660" spans="7:13" ht="15.75" customHeight="1" x14ac:dyDescent="0.2">
      <c r="G3660" s="11"/>
      <c r="J3660" s="48"/>
      <c r="K3660" s="48"/>
      <c r="L3660" s="48"/>
      <c r="M3660" s="36"/>
    </row>
    <row r="3661" spans="7:13" ht="15.75" customHeight="1" x14ac:dyDescent="0.2">
      <c r="G3661" s="11"/>
      <c r="J3661" s="48"/>
      <c r="K3661" s="48"/>
      <c r="L3661" s="48"/>
      <c r="M3661" s="36"/>
    </row>
    <row r="3662" spans="7:13" ht="15.75" customHeight="1" x14ac:dyDescent="0.2">
      <c r="G3662" s="11"/>
      <c r="J3662" s="48"/>
      <c r="K3662" s="48"/>
      <c r="L3662" s="48"/>
      <c r="M3662" s="36"/>
    </row>
    <row r="3663" spans="7:13" ht="15.75" customHeight="1" x14ac:dyDescent="0.2">
      <c r="G3663" s="11"/>
      <c r="J3663" s="48"/>
      <c r="K3663" s="48"/>
      <c r="L3663" s="48"/>
      <c r="M3663" s="36"/>
    </row>
    <row r="3664" spans="7:13" ht="15.75" customHeight="1" x14ac:dyDescent="0.2">
      <c r="G3664" s="11"/>
      <c r="J3664" s="48"/>
      <c r="K3664" s="48"/>
      <c r="L3664" s="48"/>
      <c r="M3664" s="36"/>
    </row>
    <row r="3665" spans="7:13" ht="15.75" customHeight="1" x14ac:dyDescent="0.2">
      <c r="G3665" s="11"/>
      <c r="J3665" s="48"/>
      <c r="K3665" s="48"/>
      <c r="L3665" s="48"/>
      <c r="M3665" s="36"/>
    </row>
    <row r="3666" spans="7:13" ht="15.75" customHeight="1" x14ac:dyDescent="0.2">
      <c r="G3666" s="11"/>
      <c r="J3666" s="48"/>
      <c r="K3666" s="48"/>
      <c r="L3666" s="48"/>
      <c r="M3666" s="36"/>
    </row>
    <row r="3667" spans="7:13" ht="15.75" customHeight="1" x14ac:dyDescent="0.2">
      <c r="G3667" s="11"/>
      <c r="J3667" s="48"/>
      <c r="K3667" s="48"/>
      <c r="L3667" s="48"/>
      <c r="M3667" s="36"/>
    </row>
    <row r="3668" spans="7:13" ht="15.75" customHeight="1" x14ac:dyDescent="0.2">
      <c r="G3668" s="11"/>
      <c r="J3668" s="48"/>
      <c r="K3668" s="48"/>
      <c r="L3668" s="48"/>
      <c r="M3668" s="36"/>
    </row>
    <row r="3669" spans="7:13" ht="15.75" customHeight="1" x14ac:dyDescent="0.2">
      <c r="G3669" s="11"/>
      <c r="J3669" s="48"/>
      <c r="K3669" s="48"/>
      <c r="L3669" s="48"/>
      <c r="M3669" s="36"/>
    </row>
    <row r="3670" spans="7:13" ht="15.75" customHeight="1" x14ac:dyDescent="0.2">
      <c r="G3670" s="11"/>
      <c r="J3670" s="48"/>
      <c r="K3670" s="48"/>
      <c r="L3670" s="48"/>
      <c r="M3670" s="36"/>
    </row>
    <row r="3671" spans="7:13" ht="15.75" customHeight="1" x14ac:dyDescent="0.2">
      <c r="G3671" s="11"/>
      <c r="J3671" s="48"/>
      <c r="K3671" s="48"/>
      <c r="L3671" s="48"/>
      <c r="M3671" s="36"/>
    </row>
    <row r="3672" spans="7:13" ht="15.75" customHeight="1" x14ac:dyDescent="0.2">
      <c r="G3672" s="11"/>
      <c r="J3672" s="48"/>
      <c r="K3672" s="48"/>
      <c r="L3672" s="48"/>
      <c r="M3672" s="36"/>
    </row>
    <row r="3673" spans="7:13" ht="15.75" customHeight="1" x14ac:dyDescent="0.2">
      <c r="G3673" s="11"/>
      <c r="J3673" s="48"/>
      <c r="K3673" s="48"/>
      <c r="L3673" s="48"/>
      <c r="M3673" s="36"/>
    </row>
    <row r="3674" spans="7:13" ht="15.75" customHeight="1" x14ac:dyDescent="0.2">
      <c r="G3674" s="11"/>
      <c r="J3674" s="48"/>
      <c r="K3674" s="48"/>
      <c r="L3674" s="48"/>
      <c r="M3674" s="36"/>
    </row>
    <row r="3675" spans="7:13" ht="15.75" customHeight="1" x14ac:dyDescent="0.2">
      <c r="G3675" s="11"/>
      <c r="J3675" s="48"/>
      <c r="K3675" s="48"/>
      <c r="L3675" s="48"/>
      <c r="M3675" s="36"/>
    </row>
    <row r="3676" spans="7:13" ht="15.75" customHeight="1" x14ac:dyDescent="0.2">
      <c r="G3676" s="11"/>
      <c r="J3676" s="48"/>
      <c r="K3676" s="48"/>
      <c r="L3676" s="48"/>
      <c r="M3676" s="36"/>
    </row>
    <row r="3677" spans="7:13" ht="15.75" customHeight="1" x14ac:dyDescent="0.2">
      <c r="G3677" s="11"/>
      <c r="J3677" s="48"/>
      <c r="K3677" s="48"/>
      <c r="L3677" s="48"/>
      <c r="M3677" s="36"/>
    </row>
    <row r="3678" spans="7:13" ht="15.75" customHeight="1" x14ac:dyDescent="0.2">
      <c r="G3678" s="11"/>
      <c r="J3678" s="48"/>
      <c r="K3678" s="48"/>
      <c r="L3678" s="48"/>
      <c r="M3678" s="36"/>
    </row>
    <row r="3679" spans="7:13" ht="15.75" customHeight="1" x14ac:dyDescent="0.2">
      <c r="G3679" s="11"/>
      <c r="J3679" s="48"/>
      <c r="K3679" s="48"/>
      <c r="L3679" s="48"/>
      <c r="M3679" s="36"/>
    </row>
    <row r="3680" spans="7:13" ht="15.75" customHeight="1" x14ac:dyDescent="0.2">
      <c r="G3680" s="11"/>
      <c r="J3680" s="48"/>
      <c r="K3680" s="48"/>
      <c r="L3680" s="48"/>
      <c r="M3680" s="36"/>
    </row>
    <row r="3681" spans="7:13" ht="15.75" customHeight="1" x14ac:dyDescent="0.2">
      <c r="G3681" s="11"/>
      <c r="J3681" s="48"/>
      <c r="K3681" s="48"/>
      <c r="L3681" s="48"/>
      <c r="M3681" s="36"/>
    </row>
    <row r="3682" spans="7:13" ht="15.75" customHeight="1" x14ac:dyDescent="0.2">
      <c r="G3682" s="11"/>
      <c r="J3682" s="48"/>
      <c r="K3682" s="48"/>
      <c r="L3682" s="48"/>
      <c r="M3682" s="36"/>
    </row>
    <row r="3683" spans="7:13" ht="15.75" customHeight="1" x14ac:dyDescent="0.2">
      <c r="G3683" s="11"/>
      <c r="J3683" s="48"/>
      <c r="K3683" s="48"/>
      <c r="L3683" s="48"/>
      <c r="M3683" s="36"/>
    </row>
    <row r="3684" spans="7:13" ht="15.75" customHeight="1" x14ac:dyDescent="0.2">
      <c r="G3684" s="11"/>
      <c r="J3684" s="48"/>
      <c r="K3684" s="48"/>
      <c r="L3684" s="48"/>
      <c r="M3684" s="36"/>
    </row>
    <row r="3685" spans="7:13" ht="15.75" customHeight="1" x14ac:dyDescent="0.2">
      <c r="G3685" s="11"/>
      <c r="J3685" s="48"/>
      <c r="K3685" s="48"/>
      <c r="L3685" s="48"/>
      <c r="M3685" s="36"/>
    </row>
    <row r="3686" spans="7:13" ht="15.75" customHeight="1" x14ac:dyDescent="0.2">
      <c r="G3686" s="11"/>
      <c r="J3686" s="48"/>
      <c r="K3686" s="48"/>
      <c r="L3686" s="48"/>
      <c r="M3686" s="36"/>
    </row>
    <row r="3687" spans="7:13" ht="15.75" customHeight="1" x14ac:dyDescent="0.2">
      <c r="G3687" s="11"/>
      <c r="J3687" s="48"/>
      <c r="K3687" s="48"/>
      <c r="L3687" s="48"/>
      <c r="M3687" s="36"/>
    </row>
    <row r="3688" spans="7:13" ht="15.75" customHeight="1" x14ac:dyDescent="0.2">
      <c r="G3688" s="11"/>
      <c r="J3688" s="48"/>
      <c r="K3688" s="48"/>
      <c r="L3688" s="48"/>
      <c r="M3688" s="36"/>
    </row>
    <row r="3689" spans="7:13" ht="15.75" customHeight="1" x14ac:dyDescent="0.2">
      <c r="G3689" s="11"/>
      <c r="J3689" s="48"/>
      <c r="K3689" s="48"/>
      <c r="L3689" s="48"/>
      <c r="M3689" s="36"/>
    </row>
    <row r="3690" spans="7:13" ht="15.75" customHeight="1" x14ac:dyDescent="0.2">
      <c r="G3690" s="11"/>
      <c r="J3690" s="48"/>
      <c r="K3690" s="48"/>
      <c r="L3690" s="48"/>
      <c r="M3690" s="36"/>
    </row>
    <row r="3691" spans="7:13" ht="15.75" customHeight="1" x14ac:dyDescent="0.2">
      <c r="G3691" s="11"/>
      <c r="J3691" s="48"/>
      <c r="K3691" s="48"/>
      <c r="L3691" s="48"/>
      <c r="M3691" s="36"/>
    </row>
    <row r="3692" spans="7:13" ht="15.75" customHeight="1" x14ac:dyDescent="0.2">
      <c r="G3692" s="11"/>
      <c r="J3692" s="48"/>
      <c r="K3692" s="48"/>
      <c r="L3692" s="48"/>
      <c r="M3692" s="36"/>
    </row>
    <row r="3693" spans="7:13" ht="15.75" customHeight="1" x14ac:dyDescent="0.2">
      <c r="G3693" s="11"/>
      <c r="J3693" s="48"/>
      <c r="K3693" s="48"/>
      <c r="L3693" s="48"/>
      <c r="M3693" s="36"/>
    </row>
    <row r="3694" spans="7:13" ht="15.75" customHeight="1" x14ac:dyDescent="0.2">
      <c r="G3694" s="11"/>
      <c r="J3694" s="48"/>
      <c r="K3694" s="48"/>
      <c r="L3694" s="48"/>
      <c r="M3694" s="36"/>
    </row>
    <row r="3695" spans="7:13" ht="15.75" customHeight="1" x14ac:dyDescent="0.2">
      <c r="G3695" s="11"/>
      <c r="J3695" s="48"/>
      <c r="K3695" s="48"/>
      <c r="L3695" s="48"/>
      <c r="M3695" s="36"/>
    </row>
    <row r="3696" spans="7:13" ht="15.75" customHeight="1" x14ac:dyDescent="0.2">
      <c r="G3696" s="11"/>
      <c r="J3696" s="48"/>
      <c r="K3696" s="48"/>
      <c r="L3696" s="48"/>
      <c r="M3696" s="36"/>
    </row>
    <row r="3697" spans="7:13" ht="15.75" customHeight="1" x14ac:dyDescent="0.2">
      <c r="G3697" s="11"/>
      <c r="J3697" s="48"/>
      <c r="K3697" s="48"/>
      <c r="L3697" s="48"/>
      <c r="M3697" s="36"/>
    </row>
    <row r="3698" spans="7:13" ht="15.75" customHeight="1" x14ac:dyDescent="0.2">
      <c r="G3698" s="11"/>
      <c r="J3698" s="48"/>
      <c r="K3698" s="48"/>
      <c r="L3698" s="48"/>
      <c r="M3698" s="36"/>
    </row>
    <row r="3699" spans="7:13" ht="15.75" customHeight="1" x14ac:dyDescent="0.2">
      <c r="G3699" s="11"/>
      <c r="J3699" s="48"/>
      <c r="K3699" s="48"/>
      <c r="L3699" s="48"/>
      <c r="M3699" s="36"/>
    </row>
    <row r="3700" spans="7:13" ht="15.75" customHeight="1" x14ac:dyDescent="0.2">
      <c r="G3700" s="11"/>
      <c r="J3700" s="48"/>
      <c r="K3700" s="48"/>
      <c r="L3700" s="48"/>
      <c r="M3700" s="36"/>
    </row>
    <row r="3701" spans="7:13" ht="15.75" customHeight="1" x14ac:dyDescent="0.2">
      <c r="G3701" s="11"/>
      <c r="J3701" s="48"/>
      <c r="K3701" s="48"/>
      <c r="L3701" s="48"/>
      <c r="M3701" s="36"/>
    </row>
    <row r="3702" spans="7:13" ht="15.75" customHeight="1" x14ac:dyDescent="0.2">
      <c r="G3702" s="11"/>
      <c r="J3702" s="48"/>
      <c r="K3702" s="48"/>
      <c r="L3702" s="48"/>
      <c r="M3702" s="36"/>
    </row>
    <row r="3703" spans="7:13" ht="15.75" customHeight="1" x14ac:dyDescent="0.2">
      <c r="G3703" s="11"/>
      <c r="J3703" s="48"/>
      <c r="K3703" s="48"/>
      <c r="L3703" s="48"/>
      <c r="M3703" s="36"/>
    </row>
    <row r="3704" spans="7:13" ht="15.75" customHeight="1" x14ac:dyDescent="0.2">
      <c r="G3704" s="11"/>
      <c r="J3704" s="48"/>
      <c r="K3704" s="48"/>
      <c r="L3704" s="48"/>
      <c r="M3704" s="36"/>
    </row>
    <row r="3705" spans="7:13" ht="15.75" customHeight="1" x14ac:dyDescent="0.2">
      <c r="G3705" s="11"/>
      <c r="J3705" s="48"/>
      <c r="K3705" s="48"/>
      <c r="L3705" s="48"/>
      <c r="M3705" s="36"/>
    </row>
    <row r="3706" spans="7:13" ht="15.75" customHeight="1" x14ac:dyDescent="0.2">
      <c r="G3706" s="11"/>
      <c r="J3706" s="48"/>
      <c r="K3706" s="48"/>
      <c r="L3706" s="48"/>
      <c r="M3706" s="36"/>
    </row>
    <row r="3707" spans="7:13" ht="15.75" customHeight="1" x14ac:dyDescent="0.2">
      <c r="G3707" s="11"/>
      <c r="J3707" s="48"/>
      <c r="K3707" s="48"/>
      <c r="L3707" s="48"/>
      <c r="M3707" s="36"/>
    </row>
    <row r="3708" spans="7:13" ht="15.75" customHeight="1" x14ac:dyDescent="0.2">
      <c r="G3708" s="11"/>
      <c r="J3708" s="48"/>
      <c r="K3708" s="48"/>
      <c r="L3708" s="48"/>
      <c r="M3708" s="36"/>
    </row>
    <row r="3709" spans="7:13" ht="15.75" customHeight="1" x14ac:dyDescent="0.2">
      <c r="G3709" s="11"/>
      <c r="J3709" s="48"/>
      <c r="K3709" s="48"/>
      <c r="L3709" s="48"/>
      <c r="M3709" s="36"/>
    </row>
    <row r="3710" spans="7:13" ht="15.75" customHeight="1" x14ac:dyDescent="0.2">
      <c r="G3710" s="11"/>
      <c r="J3710" s="48"/>
      <c r="K3710" s="48"/>
      <c r="L3710" s="48"/>
      <c r="M3710" s="36"/>
    </row>
    <row r="3711" spans="7:13" ht="15.75" customHeight="1" x14ac:dyDescent="0.2">
      <c r="G3711" s="11"/>
      <c r="J3711" s="48"/>
      <c r="K3711" s="48"/>
      <c r="L3711" s="48"/>
      <c r="M3711" s="36"/>
    </row>
    <row r="3712" spans="7:13" ht="15.75" customHeight="1" x14ac:dyDescent="0.2">
      <c r="G3712" s="11"/>
      <c r="J3712" s="48"/>
      <c r="K3712" s="48"/>
      <c r="L3712" s="48"/>
      <c r="M3712" s="36"/>
    </row>
    <row r="3713" spans="7:13" ht="15.75" customHeight="1" x14ac:dyDescent="0.2">
      <c r="G3713" s="11"/>
      <c r="J3713" s="48"/>
      <c r="K3713" s="48"/>
      <c r="L3713" s="48"/>
      <c r="M3713" s="36"/>
    </row>
    <row r="3714" spans="7:13" ht="15.75" customHeight="1" x14ac:dyDescent="0.2">
      <c r="G3714" s="11"/>
      <c r="J3714" s="48"/>
      <c r="K3714" s="48"/>
      <c r="L3714" s="48"/>
      <c r="M3714" s="36"/>
    </row>
    <row r="3715" spans="7:13" ht="15.75" customHeight="1" x14ac:dyDescent="0.2">
      <c r="G3715" s="11"/>
      <c r="J3715" s="48"/>
      <c r="K3715" s="48"/>
      <c r="L3715" s="48"/>
      <c r="M3715" s="36"/>
    </row>
    <row r="3716" spans="7:13" ht="15.75" customHeight="1" x14ac:dyDescent="0.2">
      <c r="G3716" s="11"/>
      <c r="J3716" s="48"/>
      <c r="K3716" s="48"/>
      <c r="L3716" s="48"/>
      <c r="M3716" s="36"/>
    </row>
    <row r="3717" spans="7:13" ht="15.75" customHeight="1" x14ac:dyDescent="0.2">
      <c r="G3717" s="11"/>
      <c r="J3717" s="48"/>
      <c r="K3717" s="48"/>
      <c r="L3717" s="48"/>
      <c r="M3717" s="36"/>
    </row>
    <row r="3718" spans="7:13" ht="15.75" customHeight="1" x14ac:dyDescent="0.2">
      <c r="G3718" s="11"/>
      <c r="J3718" s="48"/>
      <c r="K3718" s="48"/>
      <c r="L3718" s="48"/>
      <c r="M3718" s="36"/>
    </row>
    <row r="3719" spans="7:13" ht="15.75" customHeight="1" x14ac:dyDescent="0.2">
      <c r="G3719" s="11"/>
      <c r="J3719" s="48"/>
      <c r="K3719" s="48"/>
      <c r="L3719" s="48"/>
      <c r="M3719" s="36"/>
    </row>
    <row r="3720" spans="7:13" ht="15.75" customHeight="1" x14ac:dyDescent="0.2">
      <c r="G3720" s="11"/>
      <c r="J3720" s="48"/>
      <c r="K3720" s="48"/>
      <c r="L3720" s="48"/>
      <c r="M3720" s="36"/>
    </row>
    <row r="3721" spans="7:13" ht="15.75" customHeight="1" x14ac:dyDescent="0.2">
      <c r="G3721" s="11"/>
      <c r="J3721" s="48"/>
      <c r="K3721" s="48"/>
      <c r="L3721" s="48"/>
      <c r="M3721" s="36"/>
    </row>
    <row r="3722" spans="7:13" ht="15.75" customHeight="1" x14ac:dyDescent="0.2">
      <c r="G3722" s="11"/>
      <c r="J3722" s="48"/>
      <c r="K3722" s="48"/>
      <c r="L3722" s="48"/>
      <c r="M3722" s="36"/>
    </row>
    <row r="3723" spans="7:13" ht="15.75" customHeight="1" x14ac:dyDescent="0.2">
      <c r="G3723" s="11"/>
      <c r="J3723" s="48"/>
      <c r="K3723" s="48"/>
      <c r="L3723" s="48"/>
      <c r="M3723" s="36"/>
    </row>
    <row r="3724" spans="7:13" ht="15.75" customHeight="1" x14ac:dyDescent="0.2">
      <c r="G3724" s="11"/>
      <c r="J3724" s="48"/>
      <c r="K3724" s="48"/>
      <c r="L3724" s="48"/>
      <c r="M3724" s="36"/>
    </row>
    <row r="3725" spans="7:13" ht="15.75" customHeight="1" x14ac:dyDescent="0.2">
      <c r="G3725" s="11"/>
      <c r="J3725" s="48"/>
      <c r="K3725" s="48"/>
      <c r="L3725" s="48"/>
      <c r="M3725" s="36"/>
    </row>
    <row r="3726" spans="7:13" ht="15.75" customHeight="1" x14ac:dyDescent="0.2">
      <c r="G3726" s="11"/>
      <c r="J3726" s="48"/>
      <c r="K3726" s="48"/>
      <c r="L3726" s="48"/>
      <c r="M3726" s="36"/>
    </row>
    <row r="3727" spans="7:13" ht="15.75" customHeight="1" x14ac:dyDescent="0.2">
      <c r="G3727" s="11"/>
      <c r="J3727" s="48"/>
      <c r="K3727" s="48"/>
      <c r="L3727" s="48"/>
      <c r="M3727" s="36"/>
    </row>
    <row r="3728" spans="7:13" ht="15.75" customHeight="1" x14ac:dyDescent="0.2">
      <c r="G3728" s="11"/>
      <c r="J3728" s="48"/>
      <c r="K3728" s="48"/>
      <c r="L3728" s="48"/>
      <c r="M3728" s="36"/>
    </row>
    <row r="3729" spans="7:13" ht="15.75" customHeight="1" x14ac:dyDescent="0.2">
      <c r="G3729" s="11"/>
      <c r="J3729" s="48"/>
      <c r="K3729" s="48"/>
      <c r="L3729" s="48"/>
      <c r="M3729" s="36"/>
    </row>
    <row r="3730" spans="7:13" ht="15.75" customHeight="1" x14ac:dyDescent="0.2">
      <c r="G3730" s="11"/>
      <c r="J3730" s="48"/>
      <c r="K3730" s="48"/>
      <c r="L3730" s="48"/>
      <c r="M3730" s="36"/>
    </row>
    <row r="3731" spans="7:13" ht="15.75" customHeight="1" x14ac:dyDescent="0.2">
      <c r="G3731" s="11"/>
      <c r="J3731" s="48"/>
      <c r="K3731" s="48"/>
      <c r="L3731" s="48"/>
      <c r="M3731" s="36"/>
    </row>
    <row r="3732" spans="7:13" ht="15.75" customHeight="1" x14ac:dyDescent="0.2">
      <c r="G3732" s="11"/>
      <c r="J3732" s="48"/>
      <c r="K3732" s="48"/>
      <c r="L3732" s="48"/>
      <c r="M3732" s="36"/>
    </row>
    <row r="3733" spans="7:13" ht="15.75" customHeight="1" x14ac:dyDescent="0.2">
      <c r="G3733" s="11"/>
      <c r="J3733" s="48"/>
      <c r="K3733" s="48"/>
      <c r="L3733" s="48"/>
      <c r="M3733" s="36"/>
    </row>
    <row r="3734" spans="7:13" ht="15.75" customHeight="1" x14ac:dyDescent="0.2">
      <c r="G3734" s="11"/>
      <c r="J3734" s="48"/>
      <c r="K3734" s="48"/>
      <c r="L3734" s="48"/>
      <c r="M3734" s="36"/>
    </row>
    <row r="3735" spans="7:13" ht="15.75" customHeight="1" x14ac:dyDescent="0.2">
      <c r="G3735" s="11"/>
      <c r="J3735" s="48"/>
      <c r="K3735" s="48"/>
      <c r="L3735" s="48"/>
      <c r="M3735" s="36"/>
    </row>
    <row r="3736" spans="7:13" ht="15.75" customHeight="1" x14ac:dyDescent="0.2">
      <c r="G3736" s="11"/>
      <c r="J3736" s="48"/>
      <c r="K3736" s="48"/>
      <c r="L3736" s="48"/>
      <c r="M3736" s="36"/>
    </row>
    <row r="3737" spans="7:13" ht="15.75" customHeight="1" x14ac:dyDescent="0.2">
      <c r="G3737" s="11"/>
      <c r="J3737" s="48"/>
      <c r="K3737" s="48"/>
      <c r="L3737" s="48"/>
      <c r="M3737" s="36"/>
    </row>
    <row r="3738" spans="7:13" ht="15.75" customHeight="1" x14ac:dyDescent="0.2">
      <c r="G3738" s="11"/>
      <c r="J3738" s="48"/>
      <c r="K3738" s="48"/>
      <c r="L3738" s="48"/>
      <c r="M3738" s="36"/>
    </row>
    <row r="3739" spans="7:13" ht="15.75" customHeight="1" x14ac:dyDescent="0.2">
      <c r="G3739" s="11"/>
      <c r="J3739" s="48"/>
      <c r="K3739" s="48"/>
      <c r="L3739" s="48"/>
      <c r="M3739" s="36"/>
    </row>
    <row r="3740" spans="7:13" ht="15.75" customHeight="1" x14ac:dyDescent="0.2">
      <c r="G3740" s="11"/>
      <c r="J3740" s="48"/>
      <c r="K3740" s="48"/>
      <c r="L3740" s="48"/>
      <c r="M3740" s="36"/>
    </row>
    <row r="3741" spans="7:13" ht="15.75" customHeight="1" x14ac:dyDescent="0.2">
      <c r="G3741" s="11"/>
      <c r="J3741" s="48"/>
      <c r="K3741" s="48"/>
      <c r="L3741" s="48"/>
      <c r="M3741" s="36"/>
    </row>
    <row r="3742" spans="7:13" ht="15.75" customHeight="1" x14ac:dyDescent="0.2">
      <c r="G3742" s="11"/>
      <c r="J3742" s="48"/>
      <c r="K3742" s="48"/>
      <c r="L3742" s="48"/>
      <c r="M3742" s="36"/>
    </row>
    <row r="3743" spans="7:13" ht="15.75" customHeight="1" x14ac:dyDescent="0.2">
      <c r="G3743" s="11"/>
      <c r="J3743" s="48"/>
      <c r="K3743" s="48"/>
      <c r="L3743" s="48"/>
      <c r="M3743" s="36"/>
    </row>
    <row r="3744" spans="7:13" ht="15.75" customHeight="1" x14ac:dyDescent="0.2">
      <c r="G3744" s="11"/>
      <c r="J3744" s="48"/>
      <c r="K3744" s="48"/>
      <c r="L3744" s="48"/>
      <c r="M3744" s="36"/>
    </row>
    <row r="3745" spans="7:13" ht="15.75" customHeight="1" x14ac:dyDescent="0.2">
      <c r="G3745" s="11"/>
      <c r="J3745" s="48"/>
      <c r="K3745" s="48"/>
      <c r="L3745" s="48"/>
      <c r="M3745" s="36"/>
    </row>
    <row r="3746" spans="7:13" ht="15.75" customHeight="1" x14ac:dyDescent="0.2">
      <c r="G3746" s="11"/>
      <c r="J3746" s="48"/>
      <c r="K3746" s="48"/>
      <c r="L3746" s="48"/>
      <c r="M3746" s="36"/>
    </row>
    <row r="3747" spans="7:13" ht="15.75" customHeight="1" x14ac:dyDescent="0.2">
      <c r="G3747" s="11"/>
      <c r="J3747" s="48"/>
      <c r="K3747" s="48"/>
      <c r="L3747" s="48"/>
      <c r="M3747" s="36"/>
    </row>
    <row r="3748" spans="7:13" ht="15.75" customHeight="1" x14ac:dyDescent="0.2">
      <c r="G3748" s="11"/>
      <c r="J3748" s="48"/>
      <c r="K3748" s="48"/>
      <c r="L3748" s="48"/>
      <c r="M3748" s="36"/>
    </row>
    <row r="3749" spans="7:13" ht="15.75" customHeight="1" x14ac:dyDescent="0.2">
      <c r="G3749" s="11"/>
      <c r="J3749" s="48"/>
      <c r="K3749" s="48"/>
      <c r="L3749" s="48"/>
      <c r="M3749" s="36"/>
    </row>
    <row r="3750" spans="7:13" ht="15.75" customHeight="1" x14ac:dyDescent="0.2">
      <c r="G3750" s="11"/>
      <c r="J3750" s="48"/>
      <c r="K3750" s="48"/>
      <c r="L3750" s="48"/>
      <c r="M3750" s="36"/>
    </row>
    <row r="3751" spans="7:13" ht="15.75" customHeight="1" x14ac:dyDescent="0.2">
      <c r="G3751" s="11"/>
      <c r="J3751" s="48"/>
      <c r="K3751" s="48"/>
      <c r="L3751" s="48"/>
      <c r="M3751" s="36"/>
    </row>
    <row r="3752" spans="7:13" ht="15.75" customHeight="1" x14ac:dyDescent="0.2">
      <c r="G3752" s="11"/>
      <c r="J3752" s="48"/>
      <c r="K3752" s="48"/>
      <c r="L3752" s="48"/>
      <c r="M3752" s="36"/>
    </row>
    <row r="3753" spans="7:13" ht="15.75" customHeight="1" x14ac:dyDescent="0.2">
      <c r="G3753" s="11"/>
      <c r="J3753" s="48"/>
      <c r="K3753" s="48"/>
      <c r="L3753" s="48"/>
      <c r="M3753" s="36"/>
    </row>
    <row r="3754" spans="7:13" ht="15.75" customHeight="1" x14ac:dyDescent="0.2">
      <c r="G3754" s="11"/>
      <c r="J3754" s="48"/>
      <c r="K3754" s="48"/>
      <c r="L3754" s="48"/>
      <c r="M3754" s="36"/>
    </row>
    <row r="3755" spans="7:13" ht="15.75" customHeight="1" x14ac:dyDescent="0.2">
      <c r="G3755" s="11"/>
      <c r="J3755" s="48"/>
      <c r="K3755" s="48"/>
      <c r="L3755" s="48"/>
      <c r="M3755" s="36"/>
    </row>
    <row r="3756" spans="7:13" ht="15.75" customHeight="1" x14ac:dyDescent="0.2">
      <c r="G3756" s="11"/>
      <c r="J3756" s="48"/>
      <c r="K3756" s="48"/>
      <c r="L3756" s="48"/>
      <c r="M3756" s="36"/>
    </row>
    <row r="3757" spans="7:13" ht="15.75" customHeight="1" x14ac:dyDescent="0.2">
      <c r="G3757" s="11"/>
      <c r="J3757" s="48"/>
      <c r="K3757" s="48"/>
      <c r="L3757" s="48"/>
      <c r="M3757" s="36"/>
    </row>
    <row r="3758" spans="7:13" ht="15.75" customHeight="1" x14ac:dyDescent="0.2">
      <c r="G3758" s="11"/>
      <c r="J3758" s="48"/>
      <c r="K3758" s="48"/>
      <c r="L3758" s="48"/>
      <c r="M3758" s="36"/>
    </row>
    <row r="3759" spans="7:13" ht="15.75" customHeight="1" x14ac:dyDescent="0.2">
      <c r="G3759" s="11"/>
      <c r="J3759" s="48"/>
      <c r="K3759" s="48"/>
      <c r="L3759" s="48"/>
      <c r="M3759" s="36"/>
    </row>
    <row r="3760" spans="7:13" ht="15.75" customHeight="1" x14ac:dyDescent="0.2">
      <c r="G3760" s="11"/>
      <c r="J3760" s="48"/>
      <c r="K3760" s="48"/>
      <c r="L3760" s="48"/>
      <c r="M3760" s="36"/>
    </row>
    <row r="3761" spans="7:13" ht="15.75" customHeight="1" x14ac:dyDescent="0.2">
      <c r="G3761" s="11"/>
      <c r="J3761" s="48"/>
      <c r="K3761" s="48"/>
      <c r="L3761" s="48"/>
      <c r="M3761" s="36"/>
    </row>
    <row r="3762" spans="7:13" ht="15.75" customHeight="1" x14ac:dyDescent="0.2">
      <c r="G3762" s="11"/>
      <c r="J3762" s="48"/>
      <c r="K3762" s="48"/>
      <c r="L3762" s="48"/>
      <c r="M3762" s="36"/>
    </row>
    <row r="3763" spans="7:13" ht="15.75" customHeight="1" x14ac:dyDescent="0.2">
      <c r="G3763" s="11"/>
      <c r="J3763" s="48"/>
      <c r="K3763" s="48"/>
      <c r="L3763" s="48"/>
      <c r="M3763" s="36"/>
    </row>
    <row r="3764" spans="7:13" ht="15.75" customHeight="1" x14ac:dyDescent="0.2">
      <c r="G3764" s="11"/>
      <c r="J3764" s="48"/>
      <c r="K3764" s="48"/>
      <c r="L3764" s="48"/>
      <c r="M3764" s="36"/>
    </row>
    <row r="3765" spans="7:13" ht="15.75" customHeight="1" x14ac:dyDescent="0.2">
      <c r="G3765" s="11"/>
      <c r="J3765" s="48"/>
      <c r="K3765" s="48"/>
      <c r="L3765" s="48"/>
      <c r="M3765" s="36"/>
    </row>
    <row r="3766" spans="7:13" ht="15.75" customHeight="1" x14ac:dyDescent="0.2">
      <c r="G3766" s="11"/>
      <c r="J3766" s="48"/>
      <c r="K3766" s="48"/>
      <c r="L3766" s="48"/>
      <c r="M3766" s="36"/>
    </row>
    <row r="3767" spans="7:13" ht="15.75" customHeight="1" x14ac:dyDescent="0.2">
      <c r="G3767" s="11"/>
      <c r="J3767" s="48"/>
      <c r="K3767" s="48"/>
      <c r="L3767" s="48"/>
      <c r="M3767" s="36"/>
    </row>
    <row r="3768" spans="7:13" ht="15.75" customHeight="1" x14ac:dyDescent="0.2">
      <c r="G3768" s="11"/>
      <c r="J3768" s="48"/>
      <c r="K3768" s="48"/>
      <c r="L3768" s="48"/>
      <c r="M3768" s="36"/>
    </row>
    <row r="3769" spans="7:13" ht="15.75" customHeight="1" x14ac:dyDescent="0.2">
      <c r="G3769" s="11"/>
      <c r="J3769" s="48"/>
      <c r="K3769" s="48"/>
      <c r="L3769" s="48"/>
      <c r="M3769" s="36"/>
    </row>
    <row r="3770" spans="7:13" ht="15.75" customHeight="1" x14ac:dyDescent="0.2">
      <c r="G3770" s="11"/>
      <c r="J3770" s="48"/>
      <c r="K3770" s="48"/>
      <c r="L3770" s="48"/>
      <c r="M3770" s="36"/>
    </row>
    <row r="3771" spans="7:13" ht="15.75" customHeight="1" x14ac:dyDescent="0.2">
      <c r="G3771" s="11"/>
      <c r="J3771" s="48"/>
      <c r="K3771" s="48"/>
      <c r="L3771" s="48"/>
      <c r="M3771" s="36"/>
    </row>
    <row r="3772" spans="7:13" ht="15.75" customHeight="1" x14ac:dyDescent="0.2">
      <c r="G3772" s="11"/>
      <c r="J3772" s="48"/>
      <c r="K3772" s="48"/>
      <c r="L3772" s="48"/>
      <c r="M3772" s="36"/>
    </row>
    <row r="3773" spans="7:13" ht="15.75" customHeight="1" x14ac:dyDescent="0.2">
      <c r="G3773" s="11"/>
      <c r="J3773" s="48"/>
      <c r="K3773" s="48"/>
      <c r="L3773" s="48"/>
      <c r="M3773" s="36"/>
    </row>
    <row r="3774" spans="7:13" ht="15.75" customHeight="1" x14ac:dyDescent="0.2">
      <c r="G3774" s="11"/>
      <c r="J3774" s="48"/>
      <c r="K3774" s="48"/>
      <c r="L3774" s="48"/>
      <c r="M3774" s="36"/>
    </row>
    <row r="3775" spans="7:13" ht="15.75" customHeight="1" x14ac:dyDescent="0.2">
      <c r="G3775" s="11"/>
      <c r="J3775" s="48"/>
      <c r="K3775" s="48"/>
      <c r="L3775" s="48"/>
      <c r="M3775" s="36"/>
    </row>
    <row r="3776" spans="7:13" ht="15.75" customHeight="1" x14ac:dyDescent="0.2">
      <c r="G3776" s="11"/>
      <c r="J3776" s="48"/>
      <c r="K3776" s="48"/>
      <c r="L3776" s="48"/>
      <c r="M3776" s="36"/>
    </row>
    <row r="3777" spans="7:13" ht="15.75" customHeight="1" x14ac:dyDescent="0.2">
      <c r="G3777" s="11"/>
      <c r="J3777" s="48"/>
      <c r="K3777" s="48"/>
      <c r="L3777" s="48"/>
      <c r="M3777" s="36"/>
    </row>
    <row r="3778" spans="7:13" ht="15.75" customHeight="1" x14ac:dyDescent="0.2">
      <c r="G3778" s="11"/>
      <c r="J3778" s="48"/>
      <c r="K3778" s="48"/>
      <c r="L3778" s="48"/>
      <c r="M3778" s="36"/>
    </row>
    <row r="3779" spans="7:13" ht="15.75" customHeight="1" x14ac:dyDescent="0.2">
      <c r="G3779" s="11"/>
      <c r="J3779" s="48"/>
      <c r="K3779" s="48"/>
      <c r="L3779" s="48"/>
      <c r="M3779" s="36"/>
    </row>
    <row r="3780" spans="7:13" ht="15.75" customHeight="1" x14ac:dyDescent="0.2">
      <c r="G3780" s="11"/>
      <c r="J3780" s="48"/>
      <c r="K3780" s="48"/>
      <c r="L3780" s="48"/>
      <c r="M3780" s="36"/>
    </row>
    <row r="3781" spans="7:13" ht="15.75" customHeight="1" x14ac:dyDescent="0.2">
      <c r="G3781" s="11"/>
      <c r="J3781" s="48"/>
      <c r="K3781" s="48"/>
      <c r="L3781" s="48"/>
      <c r="M3781" s="36"/>
    </row>
    <row r="3782" spans="7:13" ht="15.75" customHeight="1" x14ac:dyDescent="0.2">
      <c r="G3782" s="11"/>
      <c r="J3782" s="48"/>
      <c r="K3782" s="48"/>
      <c r="L3782" s="48"/>
      <c r="M3782" s="36"/>
    </row>
    <row r="3783" spans="7:13" ht="15.75" customHeight="1" x14ac:dyDescent="0.2">
      <c r="G3783" s="11"/>
      <c r="J3783" s="48"/>
      <c r="K3783" s="48"/>
      <c r="L3783" s="48"/>
      <c r="M3783" s="36"/>
    </row>
    <row r="3784" spans="7:13" ht="15.75" customHeight="1" x14ac:dyDescent="0.2">
      <c r="G3784" s="11"/>
      <c r="J3784" s="48"/>
      <c r="K3784" s="48"/>
      <c r="L3784" s="48"/>
      <c r="M3784" s="36"/>
    </row>
    <row r="3785" spans="7:13" ht="15.75" customHeight="1" x14ac:dyDescent="0.2">
      <c r="G3785" s="11"/>
      <c r="J3785" s="48"/>
      <c r="K3785" s="48"/>
      <c r="L3785" s="48"/>
      <c r="M3785" s="36"/>
    </row>
    <row r="3786" spans="7:13" ht="15.75" customHeight="1" x14ac:dyDescent="0.2">
      <c r="G3786" s="11"/>
      <c r="J3786" s="48"/>
      <c r="K3786" s="48"/>
      <c r="L3786" s="48"/>
      <c r="M3786" s="36"/>
    </row>
    <row r="3787" spans="7:13" ht="15.75" customHeight="1" x14ac:dyDescent="0.2">
      <c r="G3787" s="11"/>
      <c r="J3787" s="48"/>
      <c r="K3787" s="48"/>
      <c r="L3787" s="48"/>
      <c r="M3787" s="36"/>
    </row>
    <row r="3788" spans="7:13" ht="15.75" customHeight="1" x14ac:dyDescent="0.2">
      <c r="G3788" s="11"/>
      <c r="J3788" s="48"/>
      <c r="K3788" s="48"/>
      <c r="L3788" s="48"/>
      <c r="M3788" s="36"/>
    </row>
    <row r="3789" spans="7:13" ht="15.75" customHeight="1" x14ac:dyDescent="0.2">
      <c r="G3789" s="11"/>
      <c r="J3789" s="48"/>
      <c r="K3789" s="48"/>
      <c r="L3789" s="48"/>
      <c r="M3789" s="36"/>
    </row>
    <row r="3790" spans="7:13" ht="15.75" customHeight="1" x14ac:dyDescent="0.2">
      <c r="G3790" s="11"/>
      <c r="J3790" s="48"/>
      <c r="K3790" s="48"/>
      <c r="L3790" s="48"/>
      <c r="M3790" s="36"/>
    </row>
    <row r="3791" spans="7:13" ht="15.75" customHeight="1" x14ac:dyDescent="0.2">
      <c r="G3791" s="11"/>
      <c r="J3791" s="48"/>
      <c r="K3791" s="48"/>
      <c r="L3791" s="48"/>
      <c r="M3791" s="36"/>
    </row>
    <row r="3792" spans="7:13" ht="15.75" customHeight="1" x14ac:dyDescent="0.2">
      <c r="G3792" s="11"/>
      <c r="J3792" s="48"/>
      <c r="K3792" s="48"/>
      <c r="L3792" s="48"/>
      <c r="M3792" s="36"/>
    </row>
    <row r="3793" spans="7:13" ht="15.75" customHeight="1" x14ac:dyDescent="0.2">
      <c r="G3793" s="11"/>
      <c r="J3793" s="48"/>
      <c r="K3793" s="48"/>
      <c r="L3793" s="48"/>
      <c r="M3793" s="36"/>
    </row>
    <row r="3794" spans="7:13" ht="15.75" customHeight="1" x14ac:dyDescent="0.2">
      <c r="G3794" s="11"/>
      <c r="J3794" s="48"/>
      <c r="K3794" s="48"/>
      <c r="L3794" s="48"/>
      <c r="M3794" s="36"/>
    </row>
    <row r="3795" spans="7:13" ht="15.75" customHeight="1" x14ac:dyDescent="0.2">
      <c r="G3795" s="11"/>
      <c r="J3795" s="48"/>
      <c r="K3795" s="48"/>
      <c r="L3795" s="48"/>
      <c r="M3795" s="36"/>
    </row>
    <row r="3796" spans="7:13" ht="15.75" customHeight="1" x14ac:dyDescent="0.2">
      <c r="G3796" s="11"/>
      <c r="J3796" s="48"/>
      <c r="K3796" s="48"/>
      <c r="L3796" s="48"/>
      <c r="M3796" s="36"/>
    </row>
    <row r="3797" spans="7:13" ht="15.75" customHeight="1" x14ac:dyDescent="0.2">
      <c r="G3797" s="11"/>
      <c r="J3797" s="48"/>
      <c r="K3797" s="48"/>
      <c r="L3797" s="48"/>
      <c r="M3797" s="36"/>
    </row>
    <row r="3798" spans="7:13" ht="15.75" customHeight="1" x14ac:dyDescent="0.2">
      <c r="G3798" s="11"/>
      <c r="J3798" s="48"/>
      <c r="K3798" s="48"/>
      <c r="L3798" s="48"/>
      <c r="M3798" s="36"/>
    </row>
    <row r="3799" spans="7:13" ht="15.75" customHeight="1" x14ac:dyDescent="0.2">
      <c r="G3799" s="11"/>
      <c r="J3799" s="48"/>
      <c r="K3799" s="48"/>
      <c r="L3799" s="48"/>
      <c r="M3799" s="36"/>
    </row>
    <row r="3800" spans="7:13" ht="15.75" customHeight="1" x14ac:dyDescent="0.2">
      <c r="G3800" s="11"/>
      <c r="J3800" s="48"/>
      <c r="K3800" s="48"/>
      <c r="L3800" s="48"/>
      <c r="M3800" s="36"/>
    </row>
    <row r="3801" spans="7:13" ht="15.75" customHeight="1" x14ac:dyDescent="0.2">
      <c r="G3801" s="11"/>
      <c r="J3801" s="48"/>
      <c r="K3801" s="48"/>
      <c r="L3801" s="48"/>
      <c r="M3801" s="36"/>
    </row>
    <row r="3802" spans="7:13" ht="15.75" customHeight="1" x14ac:dyDescent="0.2">
      <c r="G3802" s="11"/>
      <c r="J3802" s="48"/>
      <c r="K3802" s="48"/>
      <c r="L3802" s="48"/>
      <c r="M3802" s="36"/>
    </row>
    <row r="3803" spans="7:13" ht="15.75" customHeight="1" x14ac:dyDescent="0.2">
      <c r="G3803" s="11"/>
      <c r="J3803" s="48"/>
      <c r="K3803" s="48"/>
      <c r="L3803" s="48"/>
      <c r="M3803" s="36"/>
    </row>
    <row r="3804" spans="7:13" ht="15.75" customHeight="1" x14ac:dyDescent="0.2">
      <c r="G3804" s="11"/>
      <c r="J3804" s="48"/>
      <c r="K3804" s="48"/>
      <c r="L3804" s="48"/>
      <c r="M3804" s="36"/>
    </row>
    <row r="3805" spans="7:13" ht="15.75" customHeight="1" x14ac:dyDescent="0.2">
      <c r="G3805" s="11"/>
      <c r="J3805" s="48"/>
      <c r="K3805" s="48"/>
      <c r="L3805" s="48"/>
      <c r="M3805" s="36"/>
    </row>
    <row r="3806" spans="7:13" ht="15.75" customHeight="1" x14ac:dyDescent="0.2">
      <c r="G3806" s="11"/>
      <c r="J3806" s="48"/>
      <c r="K3806" s="48"/>
      <c r="L3806" s="48"/>
      <c r="M3806" s="36"/>
    </row>
    <row r="3807" spans="7:13" ht="15.75" customHeight="1" x14ac:dyDescent="0.2">
      <c r="G3807" s="11"/>
      <c r="J3807" s="48"/>
      <c r="K3807" s="48"/>
      <c r="L3807" s="48"/>
      <c r="M3807" s="36"/>
    </row>
    <row r="3808" spans="7:13" ht="15.75" customHeight="1" x14ac:dyDescent="0.2">
      <c r="G3808" s="11"/>
      <c r="J3808" s="48"/>
      <c r="K3808" s="48"/>
      <c r="L3808" s="48"/>
      <c r="M3808" s="36"/>
    </row>
    <row r="3809" spans="7:13" ht="15.75" customHeight="1" x14ac:dyDescent="0.2">
      <c r="G3809" s="11"/>
      <c r="J3809" s="48"/>
      <c r="K3809" s="48"/>
      <c r="L3809" s="48"/>
      <c r="M3809" s="36"/>
    </row>
    <row r="3810" spans="7:13" ht="15.75" customHeight="1" x14ac:dyDescent="0.2">
      <c r="G3810" s="11"/>
      <c r="J3810" s="48"/>
      <c r="K3810" s="48"/>
      <c r="L3810" s="48"/>
      <c r="M3810" s="36"/>
    </row>
    <row r="3811" spans="7:13" ht="15.75" customHeight="1" x14ac:dyDescent="0.2">
      <c r="G3811" s="11"/>
      <c r="J3811" s="48"/>
      <c r="K3811" s="48"/>
      <c r="L3811" s="48"/>
      <c r="M3811" s="36"/>
    </row>
    <row r="3812" spans="7:13" ht="15.75" customHeight="1" x14ac:dyDescent="0.2">
      <c r="G3812" s="11"/>
      <c r="J3812" s="48"/>
      <c r="K3812" s="48"/>
      <c r="L3812" s="48"/>
      <c r="M3812" s="36"/>
    </row>
    <row r="3813" spans="7:13" ht="15.75" customHeight="1" x14ac:dyDescent="0.2">
      <c r="G3813" s="11"/>
      <c r="J3813" s="48"/>
      <c r="K3813" s="48"/>
      <c r="L3813" s="48"/>
      <c r="M3813" s="36"/>
    </row>
    <row r="3814" spans="7:13" ht="15.75" customHeight="1" x14ac:dyDescent="0.2">
      <c r="G3814" s="11"/>
      <c r="J3814" s="48"/>
      <c r="K3814" s="48"/>
      <c r="L3814" s="48"/>
      <c r="M3814" s="36"/>
    </row>
    <row r="3815" spans="7:13" ht="15.75" customHeight="1" x14ac:dyDescent="0.2">
      <c r="G3815" s="11"/>
      <c r="J3815" s="48"/>
      <c r="K3815" s="48"/>
      <c r="L3815" s="48"/>
      <c r="M3815" s="36"/>
    </row>
    <row r="3816" spans="7:13" ht="15.75" customHeight="1" x14ac:dyDescent="0.2">
      <c r="G3816" s="11"/>
      <c r="J3816" s="48"/>
      <c r="K3816" s="48"/>
      <c r="L3816" s="48"/>
      <c r="M3816" s="36"/>
    </row>
    <row r="3817" spans="7:13" ht="15.75" customHeight="1" x14ac:dyDescent="0.2">
      <c r="G3817" s="11"/>
      <c r="J3817" s="48"/>
      <c r="K3817" s="48"/>
      <c r="L3817" s="48"/>
      <c r="M3817" s="36"/>
    </row>
    <row r="3818" spans="7:13" ht="15.75" customHeight="1" x14ac:dyDescent="0.2">
      <c r="G3818" s="11"/>
      <c r="J3818" s="48"/>
      <c r="K3818" s="48"/>
      <c r="L3818" s="48"/>
      <c r="M3818" s="36"/>
    </row>
    <row r="3819" spans="7:13" ht="15.75" customHeight="1" x14ac:dyDescent="0.2">
      <c r="G3819" s="11"/>
      <c r="J3819" s="48"/>
      <c r="K3819" s="48"/>
      <c r="L3819" s="48"/>
      <c r="M3819" s="36"/>
    </row>
    <row r="3820" spans="7:13" ht="15.75" customHeight="1" x14ac:dyDescent="0.2">
      <c r="G3820" s="11"/>
      <c r="J3820" s="48"/>
      <c r="K3820" s="48"/>
      <c r="L3820" s="48"/>
      <c r="M3820" s="36"/>
    </row>
    <row r="3821" spans="7:13" ht="15.75" customHeight="1" x14ac:dyDescent="0.2">
      <c r="G3821" s="11"/>
      <c r="J3821" s="48"/>
      <c r="K3821" s="48"/>
      <c r="L3821" s="48"/>
      <c r="M3821" s="36"/>
    </row>
    <row r="3822" spans="7:13" ht="15.75" customHeight="1" x14ac:dyDescent="0.2">
      <c r="G3822" s="11"/>
      <c r="J3822" s="48"/>
      <c r="K3822" s="48"/>
      <c r="L3822" s="48"/>
      <c r="M3822" s="36"/>
    </row>
    <row r="3823" spans="7:13" ht="15.75" customHeight="1" x14ac:dyDescent="0.2">
      <c r="G3823" s="11"/>
      <c r="J3823" s="48"/>
      <c r="K3823" s="48"/>
      <c r="L3823" s="48"/>
      <c r="M3823" s="36"/>
    </row>
    <row r="3824" spans="7:13" ht="15.75" customHeight="1" x14ac:dyDescent="0.2">
      <c r="G3824" s="11"/>
      <c r="J3824" s="48"/>
      <c r="K3824" s="48"/>
      <c r="L3824" s="48"/>
      <c r="M3824" s="36"/>
    </row>
    <row r="3825" spans="7:13" ht="15.75" customHeight="1" x14ac:dyDescent="0.2">
      <c r="G3825" s="11"/>
      <c r="J3825" s="48"/>
      <c r="K3825" s="48"/>
      <c r="L3825" s="48"/>
      <c r="M3825" s="36"/>
    </row>
    <row r="3826" spans="7:13" ht="15.75" customHeight="1" x14ac:dyDescent="0.2">
      <c r="G3826" s="11"/>
      <c r="J3826" s="48"/>
      <c r="K3826" s="48"/>
      <c r="L3826" s="48"/>
      <c r="M3826" s="36"/>
    </row>
    <row r="3827" spans="7:13" ht="15.75" customHeight="1" x14ac:dyDescent="0.2">
      <c r="G3827" s="11"/>
      <c r="J3827" s="48"/>
      <c r="K3827" s="48"/>
      <c r="L3827" s="48"/>
      <c r="M3827" s="36"/>
    </row>
    <row r="3828" spans="7:13" ht="15.75" customHeight="1" x14ac:dyDescent="0.2">
      <c r="G3828" s="11"/>
      <c r="J3828" s="48"/>
      <c r="K3828" s="48"/>
      <c r="L3828" s="48"/>
      <c r="M3828" s="36"/>
    </row>
    <row r="3829" spans="7:13" ht="15.75" customHeight="1" x14ac:dyDescent="0.2">
      <c r="G3829" s="11"/>
      <c r="J3829" s="48"/>
      <c r="K3829" s="48"/>
      <c r="L3829" s="48"/>
      <c r="M3829" s="36"/>
    </row>
    <row r="3830" spans="7:13" ht="15.75" customHeight="1" x14ac:dyDescent="0.2">
      <c r="G3830" s="11"/>
      <c r="J3830" s="48"/>
      <c r="K3830" s="48"/>
      <c r="L3830" s="48"/>
      <c r="M3830" s="36"/>
    </row>
    <row r="3831" spans="7:13" ht="15.75" customHeight="1" x14ac:dyDescent="0.2">
      <c r="G3831" s="11"/>
      <c r="J3831" s="48"/>
      <c r="K3831" s="48"/>
      <c r="L3831" s="48"/>
      <c r="M3831" s="36"/>
    </row>
    <row r="3832" spans="7:13" ht="15.75" customHeight="1" x14ac:dyDescent="0.2">
      <c r="G3832" s="11"/>
      <c r="J3832" s="48"/>
      <c r="K3832" s="48"/>
      <c r="L3832" s="48"/>
      <c r="M3832" s="36"/>
    </row>
    <row r="3833" spans="7:13" ht="15.75" customHeight="1" x14ac:dyDescent="0.2">
      <c r="G3833" s="11"/>
      <c r="J3833" s="48"/>
      <c r="K3833" s="48"/>
      <c r="L3833" s="48"/>
      <c r="M3833" s="36"/>
    </row>
    <row r="3834" spans="7:13" ht="15.75" customHeight="1" x14ac:dyDescent="0.2">
      <c r="G3834" s="11"/>
      <c r="J3834" s="48"/>
      <c r="K3834" s="48"/>
      <c r="L3834" s="48"/>
      <c r="M3834" s="36"/>
    </row>
    <row r="3835" spans="7:13" ht="15.75" customHeight="1" x14ac:dyDescent="0.2">
      <c r="G3835" s="11"/>
      <c r="J3835" s="48"/>
      <c r="K3835" s="48"/>
      <c r="L3835" s="48"/>
      <c r="M3835" s="36"/>
    </row>
    <row r="3836" spans="7:13" ht="15.75" customHeight="1" x14ac:dyDescent="0.2">
      <c r="G3836" s="11"/>
      <c r="J3836" s="48"/>
      <c r="K3836" s="48"/>
      <c r="L3836" s="48"/>
      <c r="M3836" s="36"/>
    </row>
    <row r="3837" spans="7:13" ht="15.75" customHeight="1" x14ac:dyDescent="0.2">
      <c r="G3837" s="11"/>
      <c r="J3837" s="48"/>
      <c r="K3837" s="48"/>
      <c r="L3837" s="48"/>
      <c r="M3837" s="36"/>
    </row>
    <row r="3838" spans="7:13" ht="15.75" customHeight="1" x14ac:dyDescent="0.2">
      <c r="G3838" s="11"/>
      <c r="J3838" s="48"/>
      <c r="K3838" s="48"/>
      <c r="L3838" s="48"/>
      <c r="M3838" s="36"/>
    </row>
    <row r="3839" spans="7:13" ht="15.75" customHeight="1" x14ac:dyDescent="0.2">
      <c r="G3839" s="11"/>
      <c r="J3839" s="48"/>
      <c r="K3839" s="48"/>
      <c r="L3839" s="48"/>
      <c r="M3839" s="36"/>
    </row>
    <row r="3840" spans="7:13" ht="15.75" customHeight="1" x14ac:dyDescent="0.2">
      <c r="G3840" s="11"/>
      <c r="J3840" s="48"/>
      <c r="K3840" s="48"/>
      <c r="L3840" s="48"/>
      <c r="M3840" s="36"/>
    </row>
    <row r="3841" spans="7:13" ht="15.75" customHeight="1" x14ac:dyDescent="0.2">
      <c r="G3841" s="11"/>
      <c r="J3841" s="48"/>
      <c r="K3841" s="48"/>
      <c r="L3841" s="48"/>
      <c r="M3841" s="36"/>
    </row>
    <row r="3842" spans="7:13" ht="15.75" customHeight="1" x14ac:dyDescent="0.2">
      <c r="G3842" s="11"/>
      <c r="J3842" s="48"/>
      <c r="K3842" s="48"/>
      <c r="L3842" s="48"/>
      <c r="M3842" s="36"/>
    </row>
    <row r="3843" spans="7:13" ht="15.75" customHeight="1" x14ac:dyDescent="0.2">
      <c r="G3843" s="11"/>
      <c r="J3843" s="48"/>
      <c r="K3843" s="48"/>
      <c r="L3843" s="48"/>
      <c r="M3843" s="36"/>
    </row>
    <row r="3844" spans="7:13" ht="15.75" customHeight="1" x14ac:dyDescent="0.2">
      <c r="G3844" s="11"/>
      <c r="J3844" s="48"/>
      <c r="K3844" s="48"/>
      <c r="L3844" s="48"/>
      <c r="M3844" s="36"/>
    </row>
    <row r="3845" spans="7:13" ht="15.75" customHeight="1" x14ac:dyDescent="0.2">
      <c r="G3845" s="11"/>
      <c r="J3845" s="48"/>
      <c r="K3845" s="48"/>
      <c r="L3845" s="48"/>
      <c r="M3845" s="36"/>
    </row>
    <row r="3846" spans="7:13" ht="15.75" customHeight="1" x14ac:dyDescent="0.2">
      <c r="G3846" s="11"/>
      <c r="J3846" s="48"/>
      <c r="K3846" s="48"/>
      <c r="L3846" s="48"/>
      <c r="M3846" s="36"/>
    </row>
    <row r="3847" spans="7:13" ht="15.75" customHeight="1" x14ac:dyDescent="0.2">
      <c r="G3847" s="11"/>
      <c r="J3847" s="48"/>
      <c r="K3847" s="48"/>
      <c r="L3847" s="48"/>
      <c r="M3847" s="36"/>
    </row>
    <row r="3848" spans="7:13" ht="15.75" customHeight="1" x14ac:dyDescent="0.2">
      <c r="G3848" s="11"/>
      <c r="J3848" s="48"/>
      <c r="K3848" s="48"/>
      <c r="L3848" s="48"/>
      <c r="M3848" s="36"/>
    </row>
    <row r="3849" spans="7:13" ht="15.75" customHeight="1" x14ac:dyDescent="0.2">
      <c r="G3849" s="11"/>
      <c r="J3849" s="48"/>
      <c r="K3849" s="48"/>
      <c r="L3849" s="48"/>
      <c r="M3849" s="36"/>
    </row>
    <row r="3850" spans="7:13" ht="15.75" customHeight="1" x14ac:dyDescent="0.2">
      <c r="G3850" s="11"/>
      <c r="J3850" s="48"/>
      <c r="K3850" s="48"/>
      <c r="L3850" s="48"/>
      <c r="M3850" s="36"/>
    </row>
    <row r="3851" spans="7:13" ht="15.75" customHeight="1" x14ac:dyDescent="0.2">
      <c r="G3851" s="11"/>
      <c r="J3851" s="48"/>
      <c r="K3851" s="48"/>
      <c r="L3851" s="48"/>
      <c r="M3851" s="36"/>
    </row>
    <row r="3852" spans="7:13" ht="15.75" customHeight="1" x14ac:dyDescent="0.2">
      <c r="G3852" s="11"/>
      <c r="J3852" s="48"/>
      <c r="K3852" s="48"/>
      <c r="L3852" s="48"/>
      <c r="M3852" s="36"/>
    </row>
    <row r="3853" spans="7:13" ht="15.75" customHeight="1" x14ac:dyDescent="0.2">
      <c r="G3853" s="11"/>
      <c r="J3853" s="48"/>
      <c r="K3853" s="48"/>
      <c r="L3853" s="48"/>
      <c r="M3853" s="36"/>
    </row>
    <row r="3854" spans="7:13" ht="15.75" customHeight="1" x14ac:dyDescent="0.2">
      <c r="G3854" s="11"/>
      <c r="J3854" s="48"/>
      <c r="K3854" s="48"/>
      <c r="L3854" s="48"/>
      <c r="M3854" s="36"/>
    </row>
    <row r="3855" spans="7:13" ht="15.75" customHeight="1" x14ac:dyDescent="0.2">
      <c r="G3855" s="11"/>
      <c r="J3855" s="48"/>
      <c r="K3855" s="48"/>
      <c r="L3855" s="48"/>
      <c r="M3855" s="36"/>
    </row>
    <row r="3856" spans="7:13" ht="15.75" customHeight="1" x14ac:dyDescent="0.2">
      <c r="G3856" s="11"/>
      <c r="J3856" s="48"/>
      <c r="K3856" s="48"/>
      <c r="L3856" s="48"/>
      <c r="M3856" s="36"/>
    </row>
    <row r="3857" spans="7:13" ht="15.75" customHeight="1" x14ac:dyDescent="0.2">
      <c r="G3857" s="11"/>
      <c r="J3857" s="48"/>
      <c r="K3857" s="48"/>
      <c r="L3857" s="48"/>
      <c r="M3857" s="36"/>
    </row>
    <row r="3858" spans="7:13" ht="15.75" customHeight="1" x14ac:dyDescent="0.2">
      <c r="G3858" s="11"/>
      <c r="J3858" s="48"/>
      <c r="K3858" s="48"/>
      <c r="L3858" s="48"/>
      <c r="M3858" s="36"/>
    </row>
    <row r="3859" spans="7:13" ht="15.75" customHeight="1" x14ac:dyDescent="0.2">
      <c r="G3859" s="11"/>
      <c r="J3859" s="48"/>
      <c r="K3859" s="48"/>
      <c r="L3859" s="48"/>
      <c r="M3859" s="36"/>
    </row>
    <row r="3860" spans="7:13" ht="15.75" customHeight="1" x14ac:dyDescent="0.2">
      <c r="G3860" s="11"/>
      <c r="J3860" s="48"/>
      <c r="K3860" s="48"/>
      <c r="L3860" s="48"/>
      <c r="M3860" s="36"/>
    </row>
    <row r="3861" spans="7:13" ht="15.75" customHeight="1" x14ac:dyDescent="0.2">
      <c r="G3861" s="11"/>
      <c r="J3861" s="48"/>
      <c r="K3861" s="48"/>
      <c r="L3861" s="48"/>
      <c r="M3861" s="36"/>
    </row>
    <row r="3862" spans="7:13" ht="15.75" customHeight="1" x14ac:dyDescent="0.2">
      <c r="G3862" s="11"/>
      <c r="J3862" s="48"/>
      <c r="K3862" s="48"/>
      <c r="L3862" s="48"/>
      <c r="M3862" s="36"/>
    </row>
    <row r="3863" spans="7:13" ht="15.75" customHeight="1" x14ac:dyDescent="0.2">
      <c r="G3863" s="11"/>
      <c r="J3863" s="48"/>
      <c r="K3863" s="48"/>
      <c r="L3863" s="48"/>
      <c r="M3863" s="36"/>
    </row>
    <row r="3864" spans="7:13" ht="15.75" customHeight="1" x14ac:dyDescent="0.2">
      <c r="G3864" s="11"/>
      <c r="J3864" s="48"/>
      <c r="K3864" s="48"/>
      <c r="L3864" s="48"/>
      <c r="M3864" s="36"/>
    </row>
    <row r="3865" spans="7:13" ht="15.75" customHeight="1" x14ac:dyDescent="0.2">
      <c r="G3865" s="11"/>
      <c r="J3865" s="48"/>
      <c r="K3865" s="48"/>
      <c r="L3865" s="48"/>
      <c r="M3865" s="36"/>
    </row>
    <row r="3866" spans="7:13" ht="15.75" customHeight="1" x14ac:dyDescent="0.2">
      <c r="G3866" s="11"/>
      <c r="J3866" s="48"/>
      <c r="K3866" s="48"/>
      <c r="L3866" s="48"/>
      <c r="M3866" s="36"/>
    </row>
    <row r="3867" spans="7:13" ht="15.75" customHeight="1" x14ac:dyDescent="0.2">
      <c r="G3867" s="11"/>
      <c r="J3867" s="48"/>
      <c r="K3867" s="48"/>
      <c r="L3867" s="48"/>
      <c r="M3867" s="36"/>
    </row>
    <row r="3868" spans="7:13" ht="15.75" customHeight="1" x14ac:dyDescent="0.2">
      <c r="G3868" s="11"/>
      <c r="J3868" s="48"/>
      <c r="K3868" s="48"/>
      <c r="L3868" s="48"/>
      <c r="M3868" s="36"/>
    </row>
    <row r="3869" spans="7:13" ht="15.75" customHeight="1" x14ac:dyDescent="0.2">
      <c r="G3869" s="11"/>
      <c r="J3869" s="48"/>
      <c r="K3869" s="48"/>
      <c r="L3869" s="48"/>
      <c r="M3869" s="36"/>
    </row>
    <row r="3870" spans="7:13" ht="15.75" customHeight="1" x14ac:dyDescent="0.2">
      <c r="G3870" s="11"/>
      <c r="J3870" s="48"/>
      <c r="K3870" s="48"/>
      <c r="L3870" s="48"/>
      <c r="M3870" s="36"/>
    </row>
    <row r="3871" spans="7:13" ht="15.75" customHeight="1" x14ac:dyDescent="0.2">
      <c r="G3871" s="11"/>
      <c r="J3871" s="48"/>
      <c r="K3871" s="48"/>
      <c r="L3871" s="48"/>
      <c r="M3871" s="36"/>
    </row>
    <row r="3872" spans="7:13" ht="15.75" customHeight="1" x14ac:dyDescent="0.2">
      <c r="G3872" s="11"/>
      <c r="J3872" s="48"/>
      <c r="K3872" s="48"/>
      <c r="L3872" s="48"/>
      <c r="M3872" s="36"/>
    </row>
    <row r="3873" spans="7:13" ht="15.75" customHeight="1" x14ac:dyDescent="0.2">
      <c r="G3873" s="11"/>
      <c r="J3873" s="48"/>
      <c r="K3873" s="48"/>
      <c r="L3873" s="48"/>
      <c r="M3873" s="36"/>
    </row>
    <row r="3874" spans="7:13" ht="15.75" customHeight="1" x14ac:dyDescent="0.2">
      <c r="G3874" s="11"/>
      <c r="J3874" s="48"/>
      <c r="K3874" s="48"/>
      <c r="L3874" s="48"/>
      <c r="M3874" s="36"/>
    </row>
    <row r="3875" spans="7:13" ht="15.75" customHeight="1" x14ac:dyDescent="0.2">
      <c r="G3875" s="11"/>
      <c r="J3875" s="48"/>
      <c r="K3875" s="48"/>
      <c r="L3875" s="48"/>
      <c r="M3875" s="36"/>
    </row>
    <row r="3876" spans="7:13" ht="15.75" customHeight="1" x14ac:dyDescent="0.2">
      <c r="G3876" s="11"/>
      <c r="J3876" s="48"/>
      <c r="K3876" s="48"/>
      <c r="L3876" s="48"/>
      <c r="M3876" s="36"/>
    </row>
    <row r="3877" spans="7:13" ht="15.75" customHeight="1" x14ac:dyDescent="0.2">
      <c r="G3877" s="11"/>
      <c r="J3877" s="48"/>
      <c r="K3877" s="48"/>
      <c r="L3877" s="48"/>
      <c r="M3877" s="36"/>
    </row>
    <row r="3878" spans="7:13" ht="15.75" customHeight="1" x14ac:dyDescent="0.2">
      <c r="G3878" s="11"/>
      <c r="J3878" s="48"/>
      <c r="K3878" s="48"/>
      <c r="L3878" s="48"/>
      <c r="M3878" s="36"/>
    </row>
    <row r="3879" spans="7:13" ht="15.75" customHeight="1" x14ac:dyDescent="0.2">
      <c r="G3879" s="11"/>
      <c r="J3879" s="48"/>
      <c r="K3879" s="48"/>
      <c r="L3879" s="48"/>
      <c r="M3879" s="36"/>
    </row>
    <row r="3880" spans="7:13" ht="15.75" customHeight="1" x14ac:dyDescent="0.2">
      <c r="G3880" s="11"/>
      <c r="J3880" s="48"/>
      <c r="K3880" s="48"/>
      <c r="L3880" s="48"/>
      <c r="M3880" s="36"/>
    </row>
    <row r="3881" spans="7:13" ht="15.75" customHeight="1" x14ac:dyDescent="0.2">
      <c r="G3881" s="11"/>
      <c r="J3881" s="48"/>
      <c r="K3881" s="48"/>
      <c r="L3881" s="48"/>
      <c r="M3881" s="36"/>
    </row>
    <row r="3882" spans="7:13" ht="15.75" customHeight="1" x14ac:dyDescent="0.2">
      <c r="G3882" s="11"/>
      <c r="J3882" s="48"/>
      <c r="K3882" s="48"/>
      <c r="L3882" s="48"/>
      <c r="M3882" s="36"/>
    </row>
    <row r="3883" spans="7:13" ht="15.75" customHeight="1" x14ac:dyDescent="0.2">
      <c r="G3883" s="11"/>
      <c r="J3883" s="48"/>
      <c r="K3883" s="48"/>
      <c r="L3883" s="48"/>
      <c r="M3883" s="36"/>
    </row>
    <row r="3884" spans="7:13" ht="15.75" customHeight="1" x14ac:dyDescent="0.2">
      <c r="G3884" s="11"/>
      <c r="J3884" s="48"/>
      <c r="K3884" s="48"/>
      <c r="L3884" s="48"/>
      <c r="M3884" s="36"/>
    </row>
    <row r="3885" spans="7:13" ht="15.75" customHeight="1" x14ac:dyDescent="0.2">
      <c r="G3885" s="11"/>
      <c r="J3885" s="48"/>
      <c r="K3885" s="48"/>
      <c r="L3885" s="48"/>
      <c r="M3885" s="36"/>
    </row>
    <row r="3886" spans="7:13" ht="15.75" customHeight="1" x14ac:dyDescent="0.2">
      <c r="G3886" s="11"/>
      <c r="J3886" s="48"/>
      <c r="K3886" s="48"/>
      <c r="L3886" s="48"/>
      <c r="M3886" s="36"/>
    </row>
    <row r="3887" spans="7:13" ht="15.75" customHeight="1" x14ac:dyDescent="0.2">
      <c r="G3887" s="11"/>
      <c r="J3887" s="48"/>
      <c r="K3887" s="48"/>
      <c r="L3887" s="48"/>
      <c r="M3887" s="36"/>
    </row>
    <row r="3888" spans="7:13" ht="15.75" customHeight="1" x14ac:dyDescent="0.2">
      <c r="G3888" s="11"/>
      <c r="J3888" s="48"/>
      <c r="K3888" s="48"/>
      <c r="L3888" s="48"/>
      <c r="M3888" s="36"/>
    </row>
    <row r="3889" spans="7:13" ht="15.75" customHeight="1" x14ac:dyDescent="0.2">
      <c r="G3889" s="11"/>
      <c r="J3889" s="48"/>
      <c r="K3889" s="48"/>
      <c r="L3889" s="48"/>
      <c r="M3889" s="36"/>
    </row>
    <row r="3890" spans="7:13" ht="15.75" customHeight="1" x14ac:dyDescent="0.2">
      <c r="G3890" s="11"/>
      <c r="J3890" s="48"/>
      <c r="K3890" s="48"/>
      <c r="L3890" s="48"/>
      <c r="M3890" s="36"/>
    </row>
    <row r="3891" spans="7:13" ht="15.75" customHeight="1" x14ac:dyDescent="0.2">
      <c r="G3891" s="11"/>
      <c r="J3891" s="48"/>
      <c r="K3891" s="48"/>
      <c r="L3891" s="48"/>
      <c r="M3891" s="36"/>
    </row>
    <row r="3892" spans="7:13" ht="15.75" customHeight="1" x14ac:dyDescent="0.2">
      <c r="G3892" s="11"/>
      <c r="J3892" s="48"/>
      <c r="K3892" s="48"/>
      <c r="L3892" s="48"/>
      <c r="M3892" s="36"/>
    </row>
    <row r="3893" spans="7:13" ht="15.75" customHeight="1" x14ac:dyDescent="0.2">
      <c r="G3893" s="11"/>
      <c r="J3893" s="48"/>
      <c r="K3893" s="48"/>
      <c r="L3893" s="48"/>
      <c r="M3893" s="36"/>
    </row>
    <row r="3894" spans="7:13" ht="15.75" customHeight="1" x14ac:dyDescent="0.2">
      <c r="G3894" s="11"/>
      <c r="J3894" s="48"/>
      <c r="K3894" s="48"/>
      <c r="L3894" s="48"/>
      <c r="M3894" s="36"/>
    </row>
    <row r="3895" spans="7:13" ht="15.75" customHeight="1" x14ac:dyDescent="0.2">
      <c r="G3895" s="11"/>
      <c r="J3895" s="48"/>
      <c r="K3895" s="48"/>
      <c r="L3895" s="48"/>
      <c r="M3895" s="36"/>
    </row>
    <row r="3896" spans="7:13" ht="15.75" customHeight="1" x14ac:dyDescent="0.2">
      <c r="G3896" s="11"/>
      <c r="J3896" s="48"/>
      <c r="K3896" s="48"/>
      <c r="L3896" s="48"/>
      <c r="M3896" s="36"/>
    </row>
    <row r="3897" spans="7:13" ht="15.75" customHeight="1" x14ac:dyDescent="0.2">
      <c r="G3897" s="11"/>
      <c r="J3897" s="48"/>
      <c r="K3897" s="48"/>
      <c r="L3897" s="48"/>
      <c r="M3897" s="36"/>
    </row>
    <row r="3898" spans="7:13" ht="15.75" customHeight="1" x14ac:dyDescent="0.2">
      <c r="G3898" s="11"/>
      <c r="J3898" s="48"/>
      <c r="K3898" s="48"/>
      <c r="L3898" s="48"/>
      <c r="M3898" s="36"/>
    </row>
    <row r="3899" spans="7:13" ht="15.75" customHeight="1" x14ac:dyDescent="0.2">
      <c r="G3899" s="11"/>
      <c r="J3899" s="48"/>
      <c r="K3899" s="48"/>
      <c r="L3899" s="48"/>
      <c r="M3899" s="36"/>
    </row>
    <row r="3900" spans="7:13" ht="15.75" customHeight="1" x14ac:dyDescent="0.2">
      <c r="G3900" s="11"/>
      <c r="J3900" s="48"/>
      <c r="K3900" s="48"/>
      <c r="L3900" s="48"/>
      <c r="M3900" s="36"/>
    </row>
    <row r="3901" spans="7:13" ht="15.75" customHeight="1" x14ac:dyDescent="0.2">
      <c r="G3901" s="11"/>
      <c r="J3901" s="48"/>
      <c r="K3901" s="48"/>
      <c r="L3901" s="48"/>
      <c r="M3901" s="36"/>
    </row>
    <row r="3902" spans="7:13" ht="15.75" customHeight="1" x14ac:dyDescent="0.2">
      <c r="G3902" s="11"/>
      <c r="J3902" s="48"/>
      <c r="K3902" s="48"/>
      <c r="L3902" s="48"/>
      <c r="M3902" s="36"/>
    </row>
    <row r="3903" spans="7:13" ht="15.75" customHeight="1" x14ac:dyDescent="0.2">
      <c r="G3903" s="11"/>
      <c r="J3903" s="48"/>
      <c r="K3903" s="48"/>
      <c r="L3903" s="48"/>
      <c r="M3903" s="36"/>
    </row>
    <row r="3904" spans="7:13" ht="15.75" customHeight="1" x14ac:dyDescent="0.2">
      <c r="G3904" s="11"/>
      <c r="J3904" s="48"/>
      <c r="K3904" s="48"/>
      <c r="L3904" s="48"/>
      <c r="M3904" s="36"/>
    </row>
    <row r="3905" spans="7:13" ht="15.75" customHeight="1" x14ac:dyDescent="0.2">
      <c r="G3905" s="11"/>
      <c r="J3905" s="48"/>
      <c r="K3905" s="48"/>
      <c r="L3905" s="48"/>
      <c r="M3905" s="36"/>
    </row>
    <row r="3906" spans="7:13" ht="15.75" customHeight="1" x14ac:dyDescent="0.2">
      <c r="G3906" s="11"/>
      <c r="J3906" s="48"/>
      <c r="K3906" s="48"/>
      <c r="L3906" s="48"/>
      <c r="M3906" s="36"/>
    </row>
    <row r="3907" spans="7:13" ht="15.75" customHeight="1" x14ac:dyDescent="0.2">
      <c r="G3907" s="11"/>
      <c r="J3907" s="48"/>
      <c r="K3907" s="48"/>
      <c r="L3907" s="48"/>
      <c r="M3907" s="36"/>
    </row>
    <row r="3908" spans="7:13" ht="15.75" customHeight="1" x14ac:dyDescent="0.2">
      <c r="G3908" s="11"/>
      <c r="J3908" s="48"/>
      <c r="K3908" s="48"/>
      <c r="L3908" s="48"/>
      <c r="M3908" s="36"/>
    </row>
    <row r="3909" spans="7:13" ht="15.75" customHeight="1" x14ac:dyDescent="0.2">
      <c r="G3909" s="11"/>
      <c r="J3909" s="48"/>
      <c r="K3909" s="48"/>
      <c r="L3909" s="48"/>
      <c r="M3909" s="36"/>
    </row>
    <row r="3910" spans="7:13" ht="15.75" customHeight="1" x14ac:dyDescent="0.2">
      <c r="G3910" s="11"/>
      <c r="J3910" s="48"/>
      <c r="K3910" s="48"/>
      <c r="L3910" s="48"/>
      <c r="M3910" s="36"/>
    </row>
    <row r="3911" spans="7:13" ht="15.75" customHeight="1" x14ac:dyDescent="0.2">
      <c r="G3911" s="11"/>
      <c r="J3911" s="48"/>
      <c r="K3911" s="48"/>
      <c r="L3911" s="48"/>
      <c r="M3911" s="36"/>
    </row>
    <row r="3912" spans="7:13" ht="15.75" customHeight="1" x14ac:dyDescent="0.2">
      <c r="G3912" s="11"/>
      <c r="J3912" s="48"/>
      <c r="K3912" s="48"/>
      <c r="L3912" s="48"/>
      <c r="M3912" s="36"/>
    </row>
    <row r="3913" spans="7:13" ht="15.75" customHeight="1" x14ac:dyDescent="0.2">
      <c r="G3913" s="11"/>
      <c r="J3913" s="48"/>
      <c r="K3913" s="48"/>
      <c r="L3913" s="48"/>
      <c r="M3913" s="36"/>
    </row>
  </sheetData>
  <conditionalFormatting sqref="AL6:AL40 N6:N50">
    <cfRule type="containsText" dxfId="9" priority="1" operator="containsText" text="Out of Scope">
      <formula>NOT(ISERROR(SEARCH(("Out of Scope"),(N6))))</formula>
    </cfRule>
  </conditionalFormatting>
  <hyperlinks>
    <hyperlink ref="A1" location="Assumptions!A1" display="Assumptions" xr:uid="{00000000-0004-0000-0400-000000000000}"/>
  </hyperlinks>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D1000"/>
  <sheetViews>
    <sheetView showGridLines="0" zoomScale="80" zoomScaleNormal="80" workbookViewId="0"/>
  </sheetViews>
  <sheetFormatPr baseColWidth="10" defaultColWidth="14.5" defaultRowHeight="15" customHeight="1" x14ac:dyDescent="0.2"/>
  <cols>
    <col min="1" max="1" width="6.6640625" customWidth="1"/>
    <col min="2" max="5" width="10.6640625" customWidth="1"/>
    <col min="6" max="6" width="9.1640625" customWidth="1"/>
    <col min="7" max="7" width="10.6640625" customWidth="1"/>
    <col min="8" max="8" width="20.83203125" customWidth="1"/>
    <col min="9" max="9" width="20.5" customWidth="1"/>
    <col min="10" max="10" width="24.33203125" customWidth="1"/>
    <col min="11" max="11" width="10.6640625" customWidth="1"/>
    <col min="12" max="12" width="25.6640625" bestFit="1" customWidth="1"/>
    <col min="13" max="13" width="14.6640625" bestFit="1" customWidth="1"/>
    <col min="14" max="14" width="12.33203125" customWidth="1"/>
    <col min="15" max="24" width="8.6640625" bestFit="1" customWidth="1"/>
    <col min="25" max="25" width="10.1640625" customWidth="1"/>
    <col min="26" max="26" width="16" customWidth="1"/>
    <col min="27" max="27" width="25.1640625" customWidth="1"/>
    <col min="28" max="28" width="10.6640625" customWidth="1"/>
    <col min="29" max="29" width="13.33203125" customWidth="1"/>
    <col min="30" max="30" width="24.5" customWidth="1"/>
    <col min="31" max="40" width="10.6640625" customWidth="1"/>
  </cols>
  <sheetData>
    <row r="1" spans="1:30" x14ac:dyDescent="0.2">
      <c r="A1" s="13" t="s">
        <v>16</v>
      </c>
      <c r="B1" s="13"/>
      <c r="C1" s="13"/>
      <c r="D1" s="13"/>
      <c r="E1" s="13"/>
      <c r="F1" s="13"/>
      <c r="G1" s="36"/>
    </row>
    <row r="2" spans="1:30" ht="19" x14ac:dyDescent="0.25">
      <c r="C2" s="15" t="s">
        <v>65</v>
      </c>
      <c r="G2" s="36"/>
    </row>
    <row r="3" spans="1:30" x14ac:dyDescent="0.2">
      <c r="G3" s="36"/>
    </row>
    <row r="4" spans="1:30" x14ac:dyDescent="0.2">
      <c r="G4" s="36"/>
    </row>
    <row r="5" spans="1:30" ht="16" x14ac:dyDescent="0.2">
      <c r="G5" s="30" t="s">
        <v>40</v>
      </c>
      <c r="H5" s="30" t="s">
        <v>66</v>
      </c>
      <c r="I5" s="30" t="s">
        <v>67</v>
      </c>
      <c r="J5" s="30" t="s">
        <v>68</v>
      </c>
      <c r="M5" s="49"/>
      <c r="Y5" s="23"/>
      <c r="Z5" s="23"/>
      <c r="AA5" s="23"/>
      <c r="AC5" s="23"/>
      <c r="AD5" s="23"/>
    </row>
    <row r="6" spans="1:30" x14ac:dyDescent="0.2">
      <c r="G6" s="50">
        <v>45536</v>
      </c>
      <c r="H6" s="27">
        <f>'Black (Aggregated)'!N6</f>
        <v>112872</v>
      </c>
      <c r="I6" s="27">
        <f>'Silver (Aggregated)'!N6</f>
        <v>57705</v>
      </c>
      <c r="J6" s="27">
        <f t="shared" ref="J6:J50" si="0">IF(OR(H6="Out of Scope",I6="Out of Scope"),"Out of Scope", H6+I6)</f>
        <v>170577</v>
      </c>
      <c r="Y6" s="23"/>
      <c r="Z6" s="23"/>
      <c r="AA6" s="23"/>
      <c r="AC6" s="23"/>
      <c r="AD6" s="23"/>
    </row>
    <row r="7" spans="1:30" x14ac:dyDescent="0.2">
      <c r="G7" s="50">
        <v>45505</v>
      </c>
      <c r="H7" s="27">
        <f>'Black (Aggregated)'!N7</f>
        <v>90886</v>
      </c>
      <c r="I7" s="27">
        <f>'Silver (Aggregated)'!N7</f>
        <v>58140</v>
      </c>
      <c r="J7" s="27">
        <f t="shared" si="0"/>
        <v>149026</v>
      </c>
      <c r="Y7" s="11"/>
      <c r="Z7" s="44"/>
      <c r="AA7" s="44"/>
      <c r="AC7" s="34"/>
      <c r="AD7" s="27"/>
    </row>
    <row r="8" spans="1:30" x14ac:dyDescent="0.2">
      <c r="G8" s="50">
        <v>45474</v>
      </c>
      <c r="H8" s="27">
        <f>'Black (Aggregated)'!N8</f>
        <v>88716</v>
      </c>
      <c r="I8" s="27">
        <f>'Silver (Aggregated)'!N8</f>
        <v>50461</v>
      </c>
      <c r="J8" s="27">
        <f t="shared" si="0"/>
        <v>139177</v>
      </c>
      <c r="Y8" s="11"/>
      <c r="Z8" s="44"/>
      <c r="AA8" s="44"/>
      <c r="AC8" s="34"/>
      <c r="AD8" s="27"/>
    </row>
    <row r="9" spans="1:30" x14ac:dyDescent="0.2">
      <c r="G9" s="50">
        <v>45444</v>
      </c>
      <c r="H9" s="27">
        <f>'Black (Aggregated)'!N9</f>
        <v>100669</v>
      </c>
      <c r="I9" s="27">
        <f>'Silver (Aggregated)'!N9</f>
        <v>53435</v>
      </c>
      <c r="J9" s="27">
        <f t="shared" si="0"/>
        <v>154104</v>
      </c>
      <c r="Y9" s="11"/>
      <c r="Z9" s="44"/>
      <c r="AA9" s="44"/>
      <c r="AC9" s="34"/>
      <c r="AD9" s="27"/>
    </row>
    <row r="10" spans="1:30" x14ac:dyDescent="0.2">
      <c r="G10" s="50">
        <v>45413</v>
      </c>
      <c r="H10" s="27">
        <f>'Black (Aggregated)'!N10</f>
        <v>116472</v>
      </c>
      <c r="I10" s="27">
        <f>'Silver (Aggregated)'!N10</f>
        <v>64106</v>
      </c>
      <c r="J10" s="27">
        <f t="shared" si="0"/>
        <v>180578</v>
      </c>
      <c r="Y10" s="11"/>
      <c r="Z10" s="44"/>
      <c r="AA10" s="44"/>
      <c r="AC10" s="34"/>
      <c r="AD10" s="27"/>
    </row>
    <row r="11" spans="1:30" x14ac:dyDescent="0.2">
      <c r="G11" s="50">
        <v>45383</v>
      </c>
      <c r="H11" s="27">
        <f>'Black (Aggregated)'!N11</f>
        <v>105989</v>
      </c>
      <c r="I11" s="27">
        <f>'Silver (Aggregated)'!N11</f>
        <v>56954</v>
      </c>
      <c r="J11" s="27">
        <f t="shared" si="0"/>
        <v>162943</v>
      </c>
      <c r="Y11" s="11"/>
      <c r="Z11" s="44"/>
      <c r="AA11" s="44"/>
      <c r="AC11" s="34"/>
      <c r="AD11" s="27"/>
    </row>
    <row r="12" spans="1:30" x14ac:dyDescent="0.2">
      <c r="G12" s="50">
        <v>45352</v>
      </c>
      <c r="H12" s="27">
        <f>'Black (Aggregated)'!N12</f>
        <v>123627</v>
      </c>
      <c r="I12" s="27">
        <f>'Silver (Aggregated)'!N12</f>
        <v>58243</v>
      </c>
      <c r="J12" s="27">
        <f t="shared" si="0"/>
        <v>181870</v>
      </c>
      <c r="Y12" s="11"/>
      <c r="Z12" s="44"/>
      <c r="AA12" s="44"/>
      <c r="AC12" s="34"/>
      <c r="AD12" s="27"/>
    </row>
    <row r="13" spans="1:30" x14ac:dyDescent="0.2">
      <c r="G13" s="50">
        <v>45323</v>
      </c>
      <c r="H13" s="27">
        <f>'Black (Aggregated)'!N13</f>
        <v>134180</v>
      </c>
      <c r="I13" s="27">
        <f>'Silver (Aggregated)'!N13</f>
        <v>76839.5</v>
      </c>
      <c r="J13" s="27">
        <f t="shared" si="0"/>
        <v>211019.5</v>
      </c>
      <c r="Y13" s="11"/>
      <c r="Z13" s="44"/>
      <c r="AA13" s="44"/>
      <c r="AC13" s="34"/>
      <c r="AD13" s="27"/>
    </row>
    <row r="14" spans="1:30" x14ac:dyDescent="0.2">
      <c r="G14" s="50">
        <v>45292</v>
      </c>
      <c r="H14" s="27">
        <f>'Black (Aggregated)'!N14</f>
        <v>205208</v>
      </c>
      <c r="I14" s="27">
        <f>'Silver (Aggregated)'!N14</f>
        <v>114572.5</v>
      </c>
      <c r="J14" s="27">
        <f t="shared" si="0"/>
        <v>319780.5</v>
      </c>
      <c r="Y14" s="11"/>
      <c r="Z14" s="44"/>
      <c r="AA14" s="44"/>
      <c r="AC14" s="34"/>
      <c r="AD14" s="27"/>
    </row>
    <row r="15" spans="1:30" x14ac:dyDescent="0.2">
      <c r="G15" s="50">
        <v>45261</v>
      </c>
      <c r="H15" s="27">
        <f>'Black (Aggregated)'!N15</f>
        <v>206038</v>
      </c>
      <c r="I15" s="27">
        <f>'Silver (Aggregated)'!N15</f>
        <v>101606</v>
      </c>
      <c r="J15" s="27">
        <f t="shared" si="0"/>
        <v>307644</v>
      </c>
      <c r="Y15" s="11"/>
      <c r="Z15" s="44"/>
      <c r="AA15" s="44"/>
      <c r="AC15" s="34"/>
      <c r="AD15" s="27"/>
    </row>
    <row r="16" spans="1:30" x14ac:dyDescent="0.2">
      <c r="G16" s="50">
        <v>45231</v>
      </c>
      <c r="H16" s="27">
        <f>'Black (Aggregated)'!N16</f>
        <v>163313</v>
      </c>
      <c r="I16" s="27">
        <f>'Silver (Aggregated)'!N16</f>
        <v>85614</v>
      </c>
      <c r="J16" s="27">
        <f t="shared" si="0"/>
        <v>248927</v>
      </c>
      <c r="Y16" s="11"/>
      <c r="Z16" s="44"/>
      <c r="AA16" s="44"/>
      <c r="AC16" s="34"/>
      <c r="AD16" s="27"/>
    </row>
    <row r="17" spans="7:30" x14ac:dyDescent="0.2">
      <c r="G17" s="50">
        <v>45200</v>
      </c>
      <c r="H17" s="27">
        <f>'Black (Aggregated)'!N17</f>
        <v>128256</v>
      </c>
      <c r="I17" s="27">
        <f>'Silver (Aggregated)'!N17</f>
        <v>66299</v>
      </c>
      <c r="J17" s="27">
        <f t="shared" si="0"/>
        <v>194555</v>
      </c>
      <c r="Y17" s="11"/>
      <c r="Z17" s="44"/>
      <c r="AA17" s="44"/>
      <c r="AC17" s="34"/>
      <c r="AD17" s="27"/>
    </row>
    <row r="18" spans="7:30" x14ac:dyDescent="0.2">
      <c r="G18" s="50">
        <v>45170</v>
      </c>
      <c r="H18" s="27">
        <f>'Black (Aggregated)'!N18</f>
        <v>111564</v>
      </c>
      <c r="I18" s="27">
        <f>'Silver (Aggregated)'!N18</f>
        <v>63171</v>
      </c>
      <c r="J18" s="27">
        <f t="shared" si="0"/>
        <v>174735</v>
      </c>
      <c r="Y18" s="11"/>
      <c r="Z18" s="44"/>
      <c r="AA18" s="44"/>
      <c r="AC18" s="34"/>
      <c r="AD18" s="27"/>
    </row>
    <row r="19" spans="7:30" x14ac:dyDescent="0.2">
      <c r="G19" s="50">
        <v>45139</v>
      </c>
      <c r="H19" s="27">
        <f>'Black (Aggregated)'!N19</f>
        <v>86770</v>
      </c>
      <c r="I19" s="27">
        <f>'Silver (Aggregated)'!N19</f>
        <v>55306</v>
      </c>
      <c r="J19" s="27">
        <f t="shared" si="0"/>
        <v>142076</v>
      </c>
      <c r="Y19" s="11"/>
      <c r="Z19" s="44"/>
      <c r="AA19" s="44"/>
      <c r="AC19" s="34"/>
      <c r="AD19" s="27"/>
    </row>
    <row r="20" spans="7:30" x14ac:dyDescent="0.2">
      <c r="G20" s="50">
        <v>45108</v>
      </c>
      <c r="H20" s="27">
        <f>'Black (Aggregated)'!N20</f>
        <v>73332</v>
      </c>
      <c r="I20" s="27">
        <f>'Silver (Aggregated)'!N20</f>
        <v>43882</v>
      </c>
      <c r="J20" s="27">
        <f t="shared" si="0"/>
        <v>117214</v>
      </c>
      <c r="Y20" s="11"/>
      <c r="Z20" s="44"/>
      <c r="AA20" s="44"/>
      <c r="AC20" s="34"/>
      <c r="AD20" s="27"/>
    </row>
    <row r="21" spans="7:30" ht="15.75" customHeight="1" x14ac:dyDescent="0.2">
      <c r="G21" s="50">
        <v>45078</v>
      </c>
      <c r="H21" s="27">
        <f>'Black (Aggregated)'!N21</f>
        <v>102145</v>
      </c>
      <c r="I21" s="27">
        <f>'Silver (Aggregated)'!N21</f>
        <v>58342</v>
      </c>
      <c r="J21" s="27">
        <f t="shared" si="0"/>
        <v>160487</v>
      </c>
      <c r="Y21" s="11"/>
      <c r="Z21" s="44"/>
      <c r="AA21" s="44"/>
      <c r="AC21" s="34"/>
      <c r="AD21" s="27"/>
    </row>
    <row r="22" spans="7:30" ht="15.75" customHeight="1" x14ac:dyDescent="0.2">
      <c r="G22" s="50">
        <v>45047</v>
      </c>
      <c r="H22" s="27">
        <f>'Black (Aggregated)'!N22</f>
        <v>113131</v>
      </c>
      <c r="I22" s="27">
        <f>'Silver (Aggregated)'!N22</f>
        <v>58469</v>
      </c>
      <c r="J22" s="27">
        <f t="shared" si="0"/>
        <v>171600</v>
      </c>
      <c r="Y22" s="11"/>
      <c r="Z22" s="44"/>
      <c r="AA22" s="44"/>
      <c r="AC22" s="34"/>
      <c r="AD22" s="27"/>
    </row>
    <row r="23" spans="7:30" ht="15.75" customHeight="1" x14ac:dyDescent="0.2">
      <c r="G23" s="50">
        <v>45017</v>
      </c>
      <c r="H23" s="27">
        <f>'Black (Aggregated)'!N23</f>
        <v>89010</v>
      </c>
      <c r="I23" s="27">
        <f>'Silver (Aggregated)'!N23</f>
        <v>48871</v>
      </c>
      <c r="J23" s="27">
        <f t="shared" si="0"/>
        <v>137881</v>
      </c>
      <c r="Y23" s="11"/>
      <c r="Z23" s="44"/>
      <c r="AA23" s="44"/>
      <c r="AC23" s="34"/>
      <c r="AD23" s="27"/>
    </row>
    <row r="24" spans="7:30" ht="15.75" customHeight="1" x14ac:dyDescent="0.2">
      <c r="G24" s="50">
        <v>44986</v>
      </c>
      <c r="H24" s="27">
        <f>'Black (Aggregated)'!N24</f>
        <v>122870</v>
      </c>
      <c r="I24" s="27">
        <f>'Silver (Aggregated)'!N24</f>
        <v>61321</v>
      </c>
      <c r="J24" s="27">
        <f t="shared" si="0"/>
        <v>184191</v>
      </c>
      <c r="Y24" s="11"/>
      <c r="Z24" s="44"/>
      <c r="AA24" s="44"/>
      <c r="AC24" s="34"/>
      <c r="AD24" s="27"/>
    </row>
    <row r="25" spans="7:30" ht="15.75" customHeight="1" x14ac:dyDescent="0.2">
      <c r="G25" s="50">
        <v>44958</v>
      </c>
      <c r="H25" s="27">
        <f>'Black (Aggregated)'!N25</f>
        <v>128220</v>
      </c>
      <c r="I25" s="27">
        <f>'Silver (Aggregated)'!N25</f>
        <v>75007</v>
      </c>
      <c r="J25" s="27">
        <f t="shared" si="0"/>
        <v>203227</v>
      </c>
      <c r="Y25" s="11"/>
      <c r="Z25" s="44"/>
      <c r="AA25" s="44"/>
      <c r="AC25" s="34"/>
      <c r="AD25" s="27"/>
    </row>
    <row r="26" spans="7:30" ht="15.75" customHeight="1" x14ac:dyDescent="0.2">
      <c r="G26" s="50">
        <v>44927</v>
      </c>
      <c r="H26" s="27">
        <f>'Black (Aggregated)'!N26</f>
        <v>188781</v>
      </c>
      <c r="I26" s="27">
        <f>'Silver (Aggregated)'!N26</f>
        <v>107744.5</v>
      </c>
      <c r="J26" s="27">
        <f t="shared" si="0"/>
        <v>296525.5</v>
      </c>
      <c r="Y26" s="11"/>
      <c r="Z26" s="44"/>
      <c r="AA26" s="44"/>
      <c r="AC26" s="34"/>
      <c r="AD26" s="27"/>
    </row>
    <row r="27" spans="7:30" ht="15.75" customHeight="1" x14ac:dyDescent="0.2">
      <c r="G27" s="50">
        <v>44896</v>
      </c>
      <c r="H27" s="27">
        <f>'Black (Aggregated)'!N27</f>
        <v>199766</v>
      </c>
      <c r="I27" s="27">
        <f>'Silver (Aggregated)'!N27</f>
        <v>102245.5</v>
      </c>
      <c r="J27" s="27">
        <f t="shared" si="0"/>
        <v>302011.5</v>
      </c>
      <c r="Y27" s="11"/>
      <c r="Z27" s="44"/>
      <c r="AA27" s="44"/>
      <c r="AC27" s="34"/>
      <c r="AD27" s="27"/>
    </row>
    <row r="28" spans="7:30" ht="15.75" customHeight="1" x14ac:dyDescent="0.2">
      <c r="G28" s="50">
        <v>44866</v>
      </c>
      <c r="H28" s="27">
        <f>'Black (Aggregated)'!N28</f>
        <v>163412</v>
      </c>
      <c r="I28" s="27">
        <f>'Silver (Aggregated)'!N28</f>
        <v>80660</v>
      </c>
      <c r="J28" s="27">
        <f t="shared" si="0"/>
        <v>244072</v>
      </c>
      <c r="Y28" s="11"/>
      <c r="Z28" s="44"/>
      <c r="AA28" s="44"/>
      <c r="AC28" s="34"/>
      <c r="AD28" s="27"/>
    </row>
    <row r="29" spans="7:30" ht="15.75" customHeight="1" x14ac:dyDescent="0.2">
      <c r="G29" s="50">
        <v>44835</v>
      </c>
      <c r="H29" s="27">
        <f>'Black (Aggregated)'!N29</f>
        <v>116187</v>
      </c>
      <c r="I29" s="27">
        <f>'Silver (Aggregated)'!N29</f>
        <v>58754</v>
      </c>
      <c r="J29" s="27">
        <f t="shared" si="0"/>
        <v>174941</v>
      </c>
      <c r="L29" s="51" t="s">
        <v>7</v>
      </c>
      <c r="M29" s="10"/>
      <c r="N29" s="10"/>
      <c r="O29" s="10"/>
      <c r="P29" s="10"/>
      <c r="Q29" s="10"/>
      <c r="R29" s="10"/>
      <c r="S29" s="10"/>
      <c r="T29" s="10"/>
      <c r="U29" s="10"/>
      <c r="V29" s="10"/>
      <c r="W29" s="10"/>
      <c r="X29" s="10"/>
      <c r="Y29" s="10"/>
      <c r="Z29" s="44"/>
      <c r="AA29" s="44"/>
      <c r="AC29" s="34"/>
      <c r="AD29" s="27"/>
    </row>
    <row r="30" spans="7:30" x14ac:dyDescent="0.2">
      <c r="G30" s="50">
        <v>44805</v>
      </c>
      <c r="H30" s="27">
        <f>'Black (Aggregated)'!N30</f>
        <v>112346</v>
      </c>
      <c r="I30" s="27">
        <f>'Silver (Aggregated)'!N30</f>
        <v>60565</v>
      </c>
      <c r="J30" s="27">
        <f t="shared" si="0"/>
        <v>172911</v>
      </c>
      <c r="L30" s="158" t="s">
        <v>127</v>
      </c>
      <c r="M30" s="158" t="s">
        <v>126</v>
      </c>
      <c r="N30" s="156"/>
      <c r="O30" s="156"/>
      <c r="P30" s="156"/>
      <c r="Q30" s="156"/>
      <c r="R30" s="156"/>
      <c r="S30" s="156"/>
      <c r="T30" s="156"/>
      <c r="U30" s="156"/>
      <c r="V30" s="156"/>
      <c r="W30" s="156"/>
      <c r="X30" s="156"/>
      <c r="Y30" s="157"/>
      <c r="Z30" s="44"/>
      <c r="AA30" s="44"/>
      <c r="AC30" s="34"/>
      <c r="AD30" s="27"/>
    </row>
    <row r="31" spans="7:30" x14ac:dyDescent="0.2">
      <c r="G31" s="50">
        <v>44774</v>
      </c>
      <c r="H31" s="27">
        <f>'Black (Aggregated)'!N31</f>
        <v>84181</v>
      </c>
      <c r="I31" s="27">
        <f>'Silver (Aggregated)'!N31</f>
        <v>51840</v>
      </c>
      <c r="J31" s="27">
        <f t="shared" si="0"/>
        <v>136021</v>
      </c>
      <c r="L31" s="158" t="s">
        <v>125</v>
      </c>
      <c r="M31" s="155" t="s">
        <v>45</v>
      </c>
      <c r="N31" s="159" t="s">
        <v>46</v>
      </c>
      <c r="O31" s="159" t="s">
        <v>47</v>
      </c>
      <c r="P31" s="159" t="s">
        <v>48</v>
      </c>
      <c r="Q31" s="159" t="s">
        <v>49</v>
      </c>
      <c r="R31" s="159" t="s">
        <v>50</v>
      </c>
      <c r="S31" s="159" t="s">
        <v>51</v>
      </c>
      <c r="T31" s="159" t="s">
        <v>52</v>
      </c>
      <c r="U31" s="159" t="s">
        <v>53</v>
      </c>
      <c r="V31" s="159" t="s">
        <v>54</v>
      </c>
      <c r="W31" s="159" t="s">
        <v>55</v>
      </c>
      <c r="X31" s="159" t="s">
        <v>56</v>
      </c>
      <c r="Y31" s="160" t="s">
        <v>57</v>
      </c>
      <c r="Z31" s="44"/>
      <c r="AA31" s="44"/>
      <c r="AC31" s="34"/>
      <c r="AD31" s="27"/>
    </row>
    <row r="32" spans="7:30" x14ac:dyDescent="0.2">
      <c r="G32" s="50">
        <v>44743</v>
      </c>
      <c r="H32" s="27">
        <f>'Black (Aggregated)'!N32</f>
        <v>74539</v>
      </c>
      <c r="I32" s="27">
        <f>'Silver (Aggregated)'!N32</f>
        <v>42482</v>
      </c>
      <c r="J32" s="27">
        <f t="shared" si="0"/>
        <v>117021</v>
      </c>
      <c r="L32" s="161" t="s">
        <v>58</v>
      </c>
      <c r="M32" s="163"/>
      <c r="N32" s="164"/>
      <c r="O32" s="164"/>
      <c r="P32" s="164"/>
      <c r="Q32" s="164"/>
      <c r="R32" s="164"/>
      <c r="S32" s="164"/>
      <c r="T32" s="164"/>
      <c r="U32" s="164"/>
      <c r="V32" s="164">
        <v>164732</v>
      </c>
      <c r="W32" s="164">
        <v>229781.5</v>
      </c>
      <c r="X32" s="164">
        <v>309493.5</v>
      </c>
      <c r="Y32" s="165">
        <v>704007</v>
      </c>
      <c r="Z32" s="44"/>
      <c r="AA32" s="44"/>
      <c r="AC32" s="34"/>
      <c r="AD32" s="27"/>
    </row>
    <row r="33" spans="7:30" x14ac:dyDescent="0.2">
      <c r="G33" s="50">
        <v>44713</v>
      </c>
      <c r="H33" s="27">
        <f>'Black (Aggregated)'!N33</f>
        <v>98843</v>
      </c>
      <c r="I33" s="27">
        <f>'Silver (Aggregated)'!N33</f>
        <v>53813</v>
      </c>
      <c r="J33" s="27">
        <f t="shared" si="0"/>
        <v>152656</v>
      </c>
      <c r="L33" s="161" t="s">
        <v>59</v>
      </c>
      <c r="M33" s="163">
        <v>264563.5</v>
      </c>
      <c r="N33" s="164">
        <v>175668</v>
      </c>
      <c r="O33" s="164">
        <v>181528</v>
      </c>
      <c r="P33" s="164">
        <v>137910</v>
      </c>
      <c r="Q33" s="164">
        <v>153981</v>
      </c>
      <c r="R33" s="164">
        <v>152656</v>
      </c>
      <c r="S33" s="164">
        <v>117021</v>
      </c>
      <c r="T33" s="164">
        <v>136021</v>
      </c>
      <c r="U33" s="164">
        <v>172911</v>
      </c>
      <c r="V33" s="164">
        <v>174941</v>
      </c>
      <c r="W33" s="164">
        <v>244072</v>
      </c>
      <c r="X33" s="164">
        <v>302011.5</v>
      </c>
      <c r="Y33" s="165">
        <v>2213284</v>
      </c>
      <c r="Z33" s="44"/>
      <c r="AA33" s="44"/>
      <c r="AC33" s="34"/>
      <c r="AD33" s="27"/>
    </row>
    <row r="34" spans="7:30" x14ac:dyDescent="0.2">
      <c r="G34" s="50">
        <v>44682</v>
      </c>
      <c r="H34" s="27">
        <f>'Black (Aggregated)'!N34</f>
        <v>96735</v>
      </c>
      <c r="I34" s="27">
        <f>'Silver (Aggregated)'!N34</f>
        <v>57246</v>
      </c>
      <c r="J34" s="27">
        <f t="shared" si="0"/>
        <v>153981</v>
      </c>
      <c r="L34" s="161" t="s">
        <v>60</v>
      </c>
      <c r="M34" s="163">
        <v>296525.5</v>
      </c>
      <c r="N34" s="164">
        <v>203227</v>
      </c>
      <c r="O34" s="164">
        <v>184191</v>
      </c>
      <c r="P34" s="164">
        <v>137881</v>
      </c>
      <c r="Q34" s="164">
        <v>171600</v>
      </c>
      <c r="R34" s="164">
        <v>160487</v>
      </c>
      <c r="S34" s="164">
        <v>117214</v>
      </c>
      <c r="T34" s="164">
        <v>142076</v>
      </c>
      <c r="U34" s="164">
        <v>174735</v>
      </c>
      <c r="V34" s="164">
        <v>194555</v>
      </c>
      <c r="W34" s="164">
        <v>248927</v>
      </c>
      <c r="X34" s="164">
        <v>307644</v>
      </c>
      <c r="Y34" s="165">
        <v>2339062.5</v>
      </c>
      <c r="Z34" s="44"/>
      <c r="AA34" s="44"/>
      <c r="AC34" s="34"/>
      <c r="AD34" s="27"/>
    </row>
    <row r="35" spans="7:30" x14ac:dyDescent="0.2">
      <c r="G35" s="50">
        <v>44652</v>
      </c>
      <c r="H35" s="27">
        <f>'Black (Aggregated)'!N35</f>
        <v>88678</v>
      </c>
      <c r="I35" s="27">
        <f>'Silver (Aggregated)'!N35</f>
        <v>49232</v>
      </c>
      <c r="J35" s="27">
        <f t="shared" si="0"/>
        <v>137910</v>
      </c>
      <c r="L35" s="162" t="s">
        <v>61</v>
      </c>
      <c r="M35" s="166">
        <v>319780.5</v>
      </c>
      <c r="N35" s="167">
        <v>211019.5</v>
      </c>
      <c r="O35" s="167">
        <v>181870</v>
      </c>
      <c r="P35" s="167">
        <v>162943</v>
      </c>
      <c r="Q35" s="167">
        <v>180578</v>
      </c>
      <c r="R35" s="167">
        <v>154104</v>
      </c>
      <c r="S35" s="167">
        <v>139177</v>
      </c>
      <c r="T35" s="167">
        <v>149026</v>
      </c>
      <c r="U35" s="167">
        <v>170577</v>
      </c>
      <c r="V35" s="167"/>
      <c r="W35" s="167"/>
      <c r="X35" s="167"/>
      <c r="Y35" s="168">
        <v>1669075</v>
      </c>
      <c r="Z35" s="44"/>
      <c r="AA35" s="44"/>
      <c r="AC35" s="34"/>
      <c r="AD35" s="27"/>
    </row>
    <row r="36" spans="7:30" x14ac:dyDescent="0.2">
      <c r="G36" s="50">
        <v>44621</v>
      </c>
      <c r="H36" s="27">
        <f>'Black (Aggregated)'!N36</f>
        <v>122690</v>
      </c>
      <c r="I36" s="27">
        <f>'Silver (Aggregated)'!N36</f>
        <v>58838</v>
      </c>
      <c r="J36" s="27">
        <f t="shared" si="0"/>
        <v>181528</v>
      </c>
      <c r="Z36" s="44"/>
      <c r="AA36" s="44"/>
      <c r="AC36" s="34"/>
      <c r="AD36" s="27"/>
    </row>
    <row r="37" spans="7:30" ht="15.75" customHeight="1" x14ac:dyDescent="0.2">
      <c r="G37" s="50">
        <v>44593</v>
      </c>
      <c r="H37" s="27">
        <f>'Black (Aggregated)'!N37</f>
        <v>112402</v>
      </c>
      <c r="I37" s="27">
        <f>'Silver (Aggregated)'!N37</f>
        <v>63266</v>
      </c>
      <c r="J37" s="27">
        <f t="shared" si="0"/>
        <v>175668</v>
      </c>
      <c r="Y37" s="11"/>
      <c r="Z37" s="44"/>
      <c r="AA37" s="44"/>
      <c r="AC37" s="34"/>
      <c r="AD37" s="27"/>
    </row>
    <row r="38" spans="7:30" ht="15.75" customHeight="1" x14ac:dyDescent="0.2">
      <c r="G38" s="50">
        <v>44562</v>
      </c>
      <c r="H38" s="27">
        <f>'Black (Aggregated)'!N38</f>
        <v>171166</v>
      </c>
      <c r="I38" s="27">
        <f>'Silver (Aggregated)'!N38</f>
        <v>93397.5</v>
      </c>
      <c r="J38" s="27">
        <f t="shared" si="0"/>
        <v>264563.5</v>
      </c>
      <c r="Y38" s="11"/>
      <c r="Z38" s="44"/>
      <c r="AA38" s="44"/>
      <c r="AC38" s="34"/>
      <c r="AD38" s="27"/>
    </row>
    <row r="39" spans="7:30" ht="15.75" customHeight="1" x14ac:dyDescent="0.2">
      <c r="G39" s="50">
        <v>44531</v>
      </c>
      <c r="H39" s="27">
        <f>'Black (Aggregated)'!N39</f>
        <v>206971</v>
      </c>
      <c r="I39" s="27">
        <f>'Silver (Aggregated)'!N39</f>
        <v>102522.5</v>
      </c>
      <c r="J39" s="27">
        <f t="shared" si="0"/>
        <v>309493.5</v>
      </c>
      <c r="L39" s="51" t="s">
        <v>129</v>
      </c>
      <c r="M39" s="52"/>
      <c r="N39" s="52"/>
      <c r="Y39" s="11"/>
      <c r="Z39" s="44"/>
      <c r="AA39" s="44"/>
      <c r="AC39" s="34"/>
      <c r="AD39" s="27"/>
    </row>
    <row r="40" spans="7:30" ht="15.75" customHeight="1" x14ac:dyDescent="0.2">
      <c r="G40" s="50">
        <v>44501</v>
      </c>
      <c r="H40" s="27">
        <f>'Black (Aggregated)'!N40</f>
        <v>146396</v>
      </c>
      <c r="I40" s="27">
        <f>'Silver (Aggregated)'!N40</f>
        <v>83385.5</v>
      </c>
      <c r="J40" s="27">
        <f t="shared" si="0"/>
        <v>229781.5</v>
      </c>
      <c r="L40" s="177" t="s">
        <v>128</v>
      </c>
      <c r="M40" s="171" t="s">
        <v>69</v>
      </c>
      <c r="N40" s="172" t="s">
        <v>70</v>
      </c>
      <c r="Y40" s="11"/>
      <c r="Z40" s="44"/>
      <c r="AA40" s="44"/>
      <c r="AC40" s="34"/>
      <c r="AD40" s="27"/>
    </row>
    <row r="41" spans="7:30" ht="15.75" customHeight="1" x14ac:dyDescent="0.2">
      <c r="G41" s="50">
        <v>44470</v>
      </c>
      <c r="H41" s="27">
        <f>'Black (Aggregated)'!N41</f>
        <v>105878</v>
      </c>
      <c r="I41" s="27">
        <f>'Silver (Aggregated)'!N41</f>
        <v>58854</v>
      </c>
      <c r="J41" s="27">
        <f t="shared" si="0"/>
        <v>164732</v>
      </c>
      <c r="L41" s="173" t="s">
        <v>71</v>
      </c>
      <c r="M41" s="169">
        <f>SUM(V32,W32,X32,M33,N33,O33,P33,Q33,R33,S33,T33,U33)</f>
        <v>2196266.5</v>
      </c>
      <c r="N41" s="174"/>
      <c r="Y41" s="11"/>
      <c r="Z41" s="44"/>
      <c r="AA41" s="44"/>
      <c r="AC41" s="34"/>
      <c r="AD41" s="27"/>
    </row>
    <row r="42" spans="7:30" ht="15.75" customHeight="1" x14ac:dyDescent="0.2">
      <c r="G42" s="50">
        <v>44440</v>
      </c>
      <c r="H42" s="27" t="str">
        <f>'Black (Aggregated)'!N42</f>
        <v>Out of Scope</v>
      </c>
      <c r="I42" s="27" t="str">
        <f>'Silver (Aggregated)'!N42</f>
        <v>Out of Scope</v>
      </c>
      <c r="J42" s="27" t="str">
        <f t="shared" si="0"/>
        <v>Out of Scope</v>
      </c>
      <c r="L42" s="173" t="s">
        <v>72</v>
      </c>
      <c r="M42" s="169">
        <f t="shared" ref="M42:M43" si="1">SUM(V33,W33,X33,M34,N34,O34,P34,Q34,R34,S34,T34,U34)</f>
        <v>2308961</v>
      </c>
      <c r="N42" s="174">
        <f>M42/M41-1</f>
        <v>5.1311851271236941E-2</v>
      </c>
      <c r="Y42" s="11"/>
    </row>
    <row r="43" spans="7:30" ht="15.75" customHeight="1" x14ac:dyDescent="0.2">
      <c r="G43" s="50">
        <v>44409</v>
      </c>
      <c r="H43" s="27" t="str">
        <f>'Black (Aggregated)'!N43</f>
        <v>Out of Scope</v>
      </c>
      <c r="I43" s="27" t="str">
        <f>'Silver (Aggregated)'!N43</f>
        <v>Out of Scope</v>
      </c>
      <c r="J43" s="27" t="str">
        <f t="shared" si="0"/>
        <v>Out of Scope</v>
      </c>
      <c r="L43" s="175" t="s">
        <v>73</v>
      </c>
      <c r="M43" s="170">
        <f t="shared" si="1"/>
        <v>2420201</v>
      </c>
      <c r="N43" s="176">
        <f>M43/M42-1</f>
        <v>4.8177513608934852E-2</v>
      </c>
    </row>
    <row r="44" spans="7:30" ht="15.75" customHeight="1" x14ac:dyDescent="0.2">
      <c r="G44" s="50">
        <v>44378</v>
      </c>
      <c r="H44" s="27" t="str">
        <f>'Black (Aggregated)'!N44</f>
        <v>Out of Scope</v>
      </c>
      <c r="I44" s="27" t="str">
        <f>'Silver (Aggregated)'!N44</f>
        <v>Out of Scope</v>
      </c>
      <c r="J44" s="27" t="str">
        <f t="shared" si="0"/>
        <v>Out of Scope</v>
      </c>
    </row>
    <row r="45" spans="7:30" ht="15.75" customHeight="1" x14ac:dyDescent="0.2">
      <c r="G45" s="50">
        <v>44348</v>
      </c>
      <c r="H45" s="27" t="str">
        <f>'Black (Aggregated)'!N45</f>
        <v>Out of Scope</v>
      </c>
      <c r="I45" s="27" t="str">
        <f>'Silver (Aggregated)'!N45</f>
        <v>Out of Scope</v>
      </c>
      <c r="J45" s="27" t="str">
        <f t="shared" si="0"/>
        <v>Out of Scope</v>
      </c>
    </row>
    <row r="46" spans="7:30" ht="15.75" customHeight="1" x14ac:dyDescent="0.2">
      <c r="G46" s="50">
        <v>44317</v>
      </c>
      <c r="H46" s="27" t="str">
        <f>'Black (Aggregated)'!N46</f>
        <v>Out of Scope</v>
      </c>
      <c r="I46" s="27" t="str">
        <f>'Silver (Aggregated)'!N46</f>
        <v>Out of Scope</v>
      </c>
      <c r="J46" s="27" t="str">
        <f t="shared" si="0"/>
        <v>Out of Scope</v>
      </c>
    </row>
    <row r="47" spans="7:30" ht="15.75" customHeight="1" x14ac:dyDescent="0.2">
      <c r="G47" s="50">
        <v>44287</v>
      </c>
      <c r="H47" s="27" t="str">
        <f>'Black (Aggregated)'!N47</f>
        <v>Out of Scope</v>
      </c>
      <c r="I47" s="27" t="str">
        <f>'Silver (Aggregated)'!N47</f>
        <v>Out of Scope</v>
      </c>
      <c r="J47" s="27" t="str">
        <f t="shared" si="0"/>
        <v>Out of Scope</v>
      </c>
    </row>
    <row r="48" spans="7:30" ht="15.75" customHeight="1" x14ac:dyDescent="0.2">
      <c r="G48" s="50">
        <v>44256</v>
      </c>
      <c r="H48" s="27" t="str">
        <f>'Black (Aggregated)'!N48</f>
        <v>Out of Scope</v>
      </c>
      <c r="I48" s="27" t="str">
        <f>'Silver (Aggregated)'!N48</f>
        <v>Out of Scope</v>
      </c>
      <c r="J48" s="27" t="str">
        <f t="shared" si="0"/>
        <v>Out of Scope</v>
      </c>
    </row>
    <row r="49" spans="7:10" ht="15.75" customHeight="1" x14ac:dyDescent="0.2">
      <c r="G49" s="50">
        <v>44228</v>
      </c>
      <c r="H49" s="27" t="str">
        <f>'Black (Aggregated)'!N49</f>
        <v>Out of Scope</v>
      </c>
      <c r="I49" s="27" t="str">
        <f>'Silver (Aggregated)'!N49</f>
        <v>Out of Scope</v>
      </c>
      <c r="J49" s="27" t="str">
        <f t="shared" si="0"/>
        <v>Out of Scope</v>
      </c>
    </row>
    <row r="50" spans="7:10" ht="15.75" customHeight="1" x14ac:dyDescent="0.2">
      <c r="G50" s="50">
        <v>44197</v>
      </c>
      <c r="H50" s="27" t="str">
        <f>'Black (Aggregated)'!N50</f>
        <v>Out of Scope</v>
      </c>
      <c r="I50" s="27" t="str">
        <f>'Silver (Aggregated)'!N50</f>
        <v>Out of Scope</v>
      </c>
      <c r="J50" s="27" t="str">
        <f t="shared" si="0"/>
        <v>Out of Scope</v>
      </c>
    </row>
    <row r="51" spans="7:10" ht="15.75" customHeight="1" x14ac:dyDescent="0.2">
      <c r="G51" s="36"/>
    </row>
    <row r="52" spans="7:10" ht="15.75" customHeight="1" x14ac:dyDescent="0.2">
      <c r="G52" s="36"/>
    </row>
    <row r="53" spans="7:10" ht="15.75" customHeight="1" x14ac:dyDescent="0.2">
      <c r="G53" s="36"/>
    </row>
    <row r="54" spans="7:10" ht="15.75" customHeight="1" x14ac:dyDescent="0.2">
      <c r="G54" s="36"/>
      <c r="H54" s="11"/>
      <c r="I54" s="11"/>
      <c r="J54" s="11"/>
    </row>
    <row r="55" spans="7:10" ht="15.75" customHeight="1" x14ac:dyDescent="0.2">
      <c r="G55" s="36"/>
    </row>
    <row r="56" spans="7:10" ht="15.75" customHeight="1" x14ac:dyDescent="0.2">
      <c r="G56" s="36"/>
    </row>
    <row r="57" spans="7:10" ht="15.75" customHeight="1" x14ac:dyDescent="0.2">
      <c r="G57" s="36"/>
    </row>
    <row r="58" spans="7:10" ht="15.75" customHeight="1" x14ac:dyDescent="0.2">
      <c r="G58" s="36"/>
    </row>
    <row r="59" spans="7:10" ht="15.75" customHeight="1" x14ac:dyDescent="0.2">
      <c r="G59" s="36"/>
    </row>
    <row r="60" spans="7:10" ht="15.75" customHeight="1" x14ac:dyDescent="0.2">
      <c r="G60" s="36"/>
      <c r="H60" s="11"/>
      <c r="I60" s="11"/>
      <c r="J60" s="11"/>
    </row>
    <row r="61" spans="7:10" ht="15.75" customHeight="1" x14ac:dyDescent="0.2">
      <c r="G61" s="36"/>
    </row>
    <row r="62" spans="7:10" ht="15.75" customHeight="1" x14ac:dyDescent="0.2">
      <c r="G62" s="36"/>
    </row>
    <row r="63" spans="7:10" ht="15.75" customHeight="1" x14ac:dyDescent="0.2">
      <c r="G63" s="36"/>
    </row>
    <row r="64" spans="7:10" ht="15.75" customHeight="1" x14ac:dyDescent="0.2">
      <c r="G64" s="36"/>
    </row>
    <row r="65" spans="7:7" ht="15.75" customHeight="1" x14ac:dyDescent="0.2">
      <c r="G65" s="36"/>
    </row>
    <row r="66" spans="7:7" ht="15.75" customHeight="1" x14ac:dyDescent="0.2">
      <c r="G66" s="36"/>
    </row>
    <row r="67" spans="7:7" ht="15.75" customHeight="1" x14ac:dyDescent="0.2">
      <c r="G67" s="36"/>
    </row>
    <row r="68" spans="7:7" ht="15.75" customHeight="1" x14ac:dyDescent="0.2">
      <c r="G68" s="36"/>
    </row>
    <row r="69" spans="7:7" ht="15.75" customHeight="1" x14ac:dyDescent="0.2">
      <c r="G69" s="36"/>
    </row>
    <row r="70" spans="7:7" ht="15.75" customHeight="1" x14ac:dyDescent="0.2">
      <c r="G70" s="36"/>
    </row>
    <row r="71" spans="7:7" ht="15.75" customHeight="1" x14ac:dyDescent="0.2">
      <c r="G71" s="36"/>
    </row>
    <row r="72" spans="7:7" ht="15.75" customHeight="1" x14ac:dyDescent="0.2">
      <c r="G72" s="36"/>
    </row>
    <row r="73" spans="7:7" ht="15.75" customHeight="1" x14ac:dyDescent="0.2">
      <c r="G73" s="36"/>
    </row>
    <row r="74" spans="7:7" ht="15.75" customHeight="1" x14ac:dyDescent="0.2">
      <c r="G74" s="36"/>
    </row>
    <row r="75" spans="7:7" ht="15.75" customHeight="1" x14ac:dyDescent="0.2">
      <c r="G75" s="36"/>
    </row>
    <row r="76" spans="7:7" ht="15.75" customHeight="1" x14ac:dyDescent="0.2">
      <c r="G76" s="36"/>
    </row>
    <row r="77" spans="7:7" ht="15.75" customHeight="1" x14ac:dyDescent="0.2">
      <c r="G77" s="36"/>
    </row>
    <row r="78" spans="7:7" ht="15.75" customHeight="1" x14ac:dyDescent="0.2">
      <c r="G78" s="36"/>
    </row>
    <row r="79" spans="7:7" ht="15.75" customHeight="1" x14ac:dyDescent="0.2">
      <c r="G79" s="36"/>
    </row>
    <row r="80" spans="7:7" ht="15.75" customHeight="1" x14ac:dyDescent="0.2">
      <c r="G80" s="36"/>
    </row>
    <row r="81" spans="7:7" ht="15.75" customHeight="1" x14ac:dyDescent="0.2">
      <c r="G81" s="36"/>
    </row>
    <row r="82" spans="7:7" ht="15.75" customHeight="1" x14ac:dyDescent="0.2">
      <c r="G82" s="36"/>
    </row>
    <row r="83" spans="7:7" ht="15.75" customHeight="1" x14ac:dyDescent="0.2">
      <c r="G83" s="36"/>
    </row>
    <row r="84" spans="7:7" ht="15.75" customHeight="1" x14ac:dyDescent="0.2">
      <c r="G84" s="36"/>
    </row>
    <row r="85" spans="7:7" ht="15.75" customHeight="1" x14ac:dyDescent="0.2">
      <c r="G85" s="36"/>
    </row>
    <row r="86" spans="7:7" ht="15.75" customHeight="1" x14ac:dyDescent="0.2">
      <c r="G86" s="36"/>
    </row>
    <row r="87" spans="7:7" ht="15.75" customHeight="1" x14ac:dyDescent="0.2">
      <c r="G87" s="36"/>
    </row>
    <row r="88" spans="7:7" ht="15.75" customHeight="1" x14ac:dyDescent="0.2">
      <c r="G88" s="36"/>
    </row>
    <row r="89" spans="7:7" ht="15.75" customHeight="1" x14ac:dyDescent="0.2">
      <c r="G89" s="36"/>
    </row>
    <row r="90" spans="7:7" ht="15.75" customHeight="1" x14ac:dyDescent="0.2">
      <c r="G90" s="36"/>
    </row>
    <row r="91" spans="7:7" ht="15.75" customHeight="1" x14ac:dyDescent="0.2">
      <c r="G91" s="36"/>
    </row>
    <row r="92" spans="7:7" ht="15.75" customHeight="1" x14ac:dyDescent="0.2">
      <c r="G92" s="36"/>
    </row>
    <row r="93" spans="7:7" ht="15.75" customHeight="1" x14ac:dyDescent="0.2">
      <c r="G93" s="36"/>
    </row>
    <row r="94" spans="7:7" ht="15.75" customHeight="1" x14ac:dyDescent="0.2">
      <c r="G94" s="36"/>
    </row>
    <row r="95" spans="7:7" ht="15.75" customHeight="1" x14ac:dyDescent="0.2">
      <c r="G95" s="36"/>
    </row>
    <row r="96" spans="7:7" ht="15.75" customHeight="1" x14ac:dyDescent="0.2">
      <c r="G96" s="36"/>
    </row>
    <row r="97" spans="7:7" ht="15.75" customHeight="1" x14ac:dyDescent="0.2">
      <c r="G97" s="36"/>
    </row>
    <row r="98" spans="7:7" ht="15.75" customHeight="1" x14ac:dyDescent="0.2">
      <c r="G98" s="36"/>
    </row>
    <row r="99" spans="7:7" ht="15.75" customHeight="1" x14ac:dyDescent="0.2">
      <c r="G99" s="36"/>
    </row>
    <row r="100" spans="7:7" ht="15.75" customHeight="1" x14ac:dyDescent="0.2">
      <c r="G100" s="36"/>
    </row>
    <row r="101" spans="7:7" ht="15.75" customHeight="1" x14ac:dyDescent="0.2">
      <c r="G101" s="36"/>
    </row>
    <row r="102" spans="7:7" ht="15.75" customHeight="1" x14ac:dyDescent="0.2">
      <c r="G102" s="36"/>
    </row>
    <row r="103" spans="7:7" ht="15.75" customHeight="1" x14ac:dyDescent="0.2">
      <c r="G103" s="36"/>
    </row>
    <row r="104" spans="7:7" ht="15.75" customHeight="1" x14ac:dyDescent="0.2">
      <c r="G104" s="36"/>
    </row>
    <row r="105" spans="7:7" ht="15.75" customHeight="1" x14ac:dyDescent="0.2">
      <c r="G105" s="36"/>
    </row>
    <row r="106" spans="7:7" ht="15.75" customHeight="1" x14ac:dyDescent="0.2">
      <c r="G106" s="36"/>
    </row>
    <row r="107" spans="7:7" ht="15.75" customHeight="1" x14ac:dyDescent="0.2">
      <c r="G107" s="36"/>
    </row>
    <row r="108" spans="7:7" ht="15.75" customHeight="1" x14ac:dyDescent="0.2">
      <c r="G108" s="36"/>
    </row>
    <row r="109" spans="7:7" ht="15.75" customHeight="1" x14ac:dyDescent="0.2">
      <c r="G109" s="36"/>
    </row>
    <row r="110" spans="7:7" ht="15.75" customHeight="1" x14ac:dyDescent="0.2">
      <c r="G110" s="36"/>
    </row>
    <row r="111" spans="7:7" ht="15.75" customHeight="1" x14ac:dyDescent="0.2">
      <c r="G111" s="36"/>
    </row>
    <row r="112" spans="7:7" ht="15.75" customHeight="1" x14ac:dyDescent="0.2">
      <c r="G112" s="36"/>
    </row>
    <row r="113" spans="7:7" ht="15.75" customHeight="1" x14ac:dyDescent="0.2">
      <c r="G113" s="36"/>
    </row>
    <row r="114" spans="7:7" ht="15.75" customHeight="1" x14ac:dyDescent="0.2">
      <c r="G114" s="36"/>
    </row>
    <row r="115" spans="7:7" ht="15.75" customHeight="1" x14ac:dyDescent="0.2">
      <c r="G115" s="36"/>
    </row>
    <row r="116" spans="7:7" ht="15.75" customHeight="1" x14ac:dyDescent="0.2">
      <c r="G116" s="36"/>
    </row>
    <row r="117" spans="7:7" ht="15.75" customHeight="1" x14ac:dyDescent="0.2">
      <c r="G117" s="36"/>
    </row>
    <row r="118" spans="7:7" ht="15.75" customHeight="1" x14ac:dyDescent="0.2">
      <c r="G118" s="36"/>
    </row>
    <row r="119" spans="7:7" ht="15.75" customHeight="1" x14ac:dyDescent="0.2">
      <c r="G119" s="36"/>
    </row>
    <row r="120" spans="7:7" ht="15.75" customHeight="1" x14ac:dyDescent="0.2">
      <c r="G120" s="36"/>
    </row>
    <row r="121" spans="7:7" ht="15.75" customHeight="1" x14ac:dyDescent="0.2">
      <c r="G121" s="36"/>
    </row>
    <row r="122" spans="7:7" ht="15.75" customHeight="1" x14ac:dyDescent="0.2">
      <c r="G122" s="36"/>
    </row>
    <row r="123" spans="7:7" ht="15.75" customHeight="1" x14ac:dyDescent="0.2">
      <c r="G123" s="36"/>
    </row>
    <row r="124" spans="7:7" ht="15.75" customHeight="1" x14ac:dyDescent="0.2">
      <c r="G124" s="36"/>
    </row>
    <row r="125" spans="7:7" ht="15.75" customHeight="1" x14ac:dyDescent="0.2">
      <c r="G125" s="36"/>
    </row>
    <row r="126" spans="7:7" ht="15.75" customHeight="1" x14ac:dyDescent="0.2">
      <c r="G126" s="36"/>
    </row>
    <row r="127" spans="7:7" ht="15.75" customHeight="1" x14ac:dyDescent="0.2">
      <c r="G127" s="36"/>
    </row>
    <row r="128" spans="7:7" ht="15.75" customHeight="1" x14ac:dyDescent="0.2">
      <c r="G128" s="36"/>
    </row>
    <row r="129" spans="7:7" ht="15.75" customHeight="1" x14ac:dyDescent="0.2">
      <c r="G129" s="36"/>
    </row>
    <row r="130" spans="7:7" ht="15.75" customHeight="1" x14ac:dyDescent="0.2">
      <c r="G130" s="36"/>
    </row>
    <row r="131" spans="7:7" ht="15.75" customHeight="1" x14ac:dyDescent="0.2">
      <c r="G131" s="36"/>
    </row>
    <row r="132" spans="7:7" ht="15.75" customHeight="1" x14ac:dyDescent="0.2">
      <c r="G132" s="36"/>
    </row>
    <row r="133" spans="7:7" ht="15.75" customHeight="1" x14ac:dyDescent="0.2">
      <c r="G133" s="36"/>
    </row>
    <row r="134" spans="7:7" ht="15.75" customHeight="1" x14ac:dyDescent="0.2">
      <c r="G134" s="36"/>
    </row>
    <row r="135" spans="7:7" ht="15.75" customHeight="1" x14ac:dyDescent="0.2">
      <c r="G135" s="36"/>
    </row>
    <row r="136" spans="7:7" ht="15.75" customHeight="1" x14ac:dyDescent="0.2">
      <c r="G136" s="36"/>
    </row>
    <row r="137" spans="7:7" ht="15.75" customHeight="1" x14ac:dyDescent="0.2">
      <c r="G137" s="36"/>
    </row>
    <row r="138" spans="7:7" ht="15.75" customHeight="1" x14ac:dyDescent="0.2">
      <c r="G138" s="36"/>
    </row>
    <row r="139" spans="7:7" ht="15.75" customHeight="1" x14ac:dyDescent="0.2">
      <c r="G139" s="36"/>
    </row>
    <row r="140" spans="7:7" ht="15.75" customHeight="1" x14ac:dyDescent="0.2">
      <c r="G140" s="36"/>
    </row>
    <row r="141" spans="7:7" ht="15.75" customHeight="1" x14ac:dyDescent="0.2">
      <c r="G141" s="36"/>
    </row>
    <row r="142" spans="7:7" ht="15.75" customHeight="1" x14ac:dyDescent="0.2">
      <c r="G142" s="36"/>
    </row>
    <row r="143" spans="7:7" ht="15.75" customHeight="1" x14ac:dyDescent="0.2">
      <c r="G143" s="36"/>
    </row>
    <row r="144" spans="7:7" ht="15.75" customHeight="1" x14ac:dyDescent="0.2">
      <c r="G144" s="36"/>
    </row>
    <row r="145" spans="7:7" ht="15.75" customHeight="1" x14ac:dyDescent="0.2">
      <c r="G145" s="36"/>
    </row>
    <row r="146" spans="7:7" ht="15.75" customHeight="1" x14ac:dyDescent="0.2">
      <c r="G146" s="36"/>
    </row>
    <row r="147" spans="7:7" ht="15.75" customHeight="1" x14ac:dyDescent="0.2">
      <c r="G147" s="36"/>
    </row>
    <row r="148" spans="7:7" ht="15.75" customHeight="1" x14ac:dyDescent="0.2">
      <c r="G148" s="36"/>
    </row>
    <row r="149" spans="7:7" ht="15.75" customHeight="1" x14ac:dyDescent="0.2">
      <c r="G149" s="36"/>
    </row>
    <row r="150" spans="7:7" ht="15.75" customHeight="1" x14ac:dyDescent="0.2">
      <c r="G150" s="36"/>
    </row>
    <row r="151" spans="7:7" ht="15.75" customHeight="1" x14ac:dyDescent="0.2">
      <c r="G151" s="36"/>
    </row>
    <row r="152" spans="7:7" ht="15.75" customHeight="1" x14ac:dyDescent="0.2">
      <c r="G152" s="36"/>
    </row>
    <row r="153" spans="7:7" ht="15.75" customHeight="1" x14ac:dyDescent="0.2">
      <c r="G153" s="36"/>
    </row>
    <row r="154" spans="7:7" ht="15.75" customHeight="1" x14ac:dyDescent="0.2">
      <c r="G154" s="36"/>
    </row>
    <row r="155" spans="7:7" ht="15.75" customHeight="1" x14ac:dyDescent="0.2">
      <c r="G155" s="36"/>
    </row>
    <row r="156" spans="7:7" ht="15.75" customHeight="1" x14ac:dyDescent="0.2">
      <c r="G156" s="36"/>
    </row>
    <row r="157" spans="7:7" ht="15.75" customHeight="1" x14ac:dyDescent="0.2">
      <c r="G157" s="36"/>
    </row>
    <row r="158" spans="7:7" ht="15.75" customHeight="1" x14ac:dyDescent="0.2">
      <c r="G158" s="36"/>
    </row>
    <row r="159" spans="7:7" ht="15.75" customHeight="1" x14ac:dyDescent="0.2">
      <c r="G159" s="36"/>
    </row>
    <row r="160" spans="7:7" ht="15.75" customHeight="1" x14ac:dyDescent="0.2">
      <c r="G160" s="36"/>
    </row>
    <row r="161" spans="7:7" ht="15.75" customHeight="1" x14ac:dyDescent="0.2">
      <c r="G161" s="36"/>
    </row>
    <row r="162" spans="7:7" ht="15.75" customHeight="1" x14ac:dyDescent="0.2">
      <c r="G162" s="36"/>
    </row>
    <row r="163" spans="7:7" ht="15.75" customHeight="1" x14ac:dyDescent="0.2">
      <c r="G163" s="36"/>
    </row>
    <row r="164" spans="7:7" ht="15.75" customHeight="1" x14ac:dyDescent="0.2">
      <c r="G164" s="36"/>
    </row>
    <row r="165" spans="7:7" ht="15.75" customHeight="1" x14ac:dyDescent="0.2">
      <c r="G165" s="36"/>
    </row>
    <row r="166" spans="7:7" ht="15.75" customHeight="1" x14ac:dyDescent="0.2">
      <c r="G166" s="36"/>
    </row>
    <row r="167" spans="7:7" ht="15.75" customHeight="1" x14ac:dyDescent="0.2">
      <c r="G167" s="36"/>
    </row>
    <row r="168" spans="7:7" ht="15.75" customHeight="1" x14ac:dyDescent="0.2">
      <c r="G168" s="36"/>
    </row>
    <row r="169" spans="7:7" ht="15.75" customHeight="1" x14ac:dyDescent="0.2">
      <c r="G169" s="36"/>
    </row>
    <row r="170" spans="7:7" ht="15.75" customHeight="1" x14ac:dyDescent="0.2">
      <c r="G170" s="36"/>
    </row>
    <row r="171" spans="7:7" ht="15.75" customHeight="1" x14ac:dyDescent="0.2">
      <c r="G171" s="36"/>
    </row>
    <row r="172" spans="7:7" ht="15.75" customHeight="1" x14ac:dyDescent="0.2">
      <c r="G172" s="36"/>
    </row>
    <row r="173" spans="7:7" ht="15.75" customHeight="1" x14ac:dyDescent="0.2">
      <c r="G173" s="36"/>
    </row>
    <row r="174" spans="7:7" ht="15.75" customHeight="1" x14ac:dyDescent="0.2">
      <c r="G174" s="36"/>
    </row>
    <row r="175" spans="7:7" ht="15.75" customHeight="1" x14ac:dyDescent="0.2">
      <c r="G175" s="36"/>
    </row>
    <row r="176" spans="7:7" ht="15.75" customHeight="1" x14ac:dyDescent="0.2">
      <c r="G176" s="36"/>
    </row>
    <row r="177" spans="7:7" ht="15.75" customHeight="1" x14ac:dyDescent="0.2">
      <c r="G177" s="36"/>
    </row>
    <row r="178" spans="7:7" ht="15.75" customHeight="1" x14ac:dyDescent="0.2">
      <c r="G178" s="36"/>
    </row>
    <row r="179" spans="7:7" ht="15.75" customHeight="1" x14ac:dyDescent="0.2">
      <c r="G179" s="36"/>
    </row>
    <row r="180" spans="7:7" ht="15.75" customHeight="1" x14ac:dyDescent="0.2">
      <c r="G180" s="36"/>
    </row>
    <row r="181" spans="7:7" ht="15.75" customHeight="1" x14ac:dyDescent="0.2">
      <c r="G181" s="36"/>
    </row>
    <row r="182" spans="7:7" ht="15.75" customHeight="1" x14ac:dyDescent="0.2">
      <c r="G182" s="36"/>
    </row>
    <row r="183" spans="7:7" ht="15.75" customHeight="1" x14ac:dyDescent="0.2">
      <c r="G183" s="36"/>
    </row>
    <row r="184" spans="7:7" ht="15.75" customHeight="1" x14ac:dyDescent="0.2">
      <c r="G184" s="36"/>
    </row>
    <row r="185" spans="7:7" ht="15.75" customHeight="1" x14ac:dyDescent="0.2">
      <c r="G185" s="36"/>
    </row>
    <row r="186" spans="7:7" ht="15.75" customHeight="1" x14ac:dyDescent="0.2">
      <c r="G186" s="36"/>
    </row>
    <row r="187" spans="7:7" ht="15.75" customHeight="1" x14ac:dyDescent="0.2">
      <c r="G187" s="36"/>
    </row>
    <row r="188" spans="7:7" ht="15.75" customHeight="1" x14ac:dyDescent="0.2">
      <c r="G188" s="36"/>
    </row>
    <row r="189" spans="7:7" ht="15.75" customHeight="1" x14ac:dyDescent="0.2">
      <c r="G189" s="36"/>
    </row>
    <row r="190" spans="7:7" ht="15.75" customHeight="1" x14ac:dyDescent="0.2">
      <c r="G190" s="36"/>
    </row>
    <row r="191" spans="7:7" ht="15.75" customHeight="1" x14ac:dyDescent="0.2">
      <c r="G191" s="36"/>
    </row>
    <row r="192" spans="7:7" ht="15.75" customHeight="1" x14ac:dyDescent="0.2">
      <c r="G192" s="36"/>
    </row>
    <row r="193" spans="7:7" ht="15.75" customHeight="1" x14ac:dyDescent="0.2">
      <c r="G193" s="36"/>
    </row>
    <row r="194" spans="7:7" ht="15.75" customHeight="1" x14ac:dyDescent="0.2">
      <c r="G194" s="36"/>
    </row>
    <row r="195" spans="7:7" ht="15.75" customHeight="1" x14ac:dyDescent="0.2">
      <c r="G195" s="36"/>
    </row>
    <row r="196" spans="7:7" ht="15.75" customHeight="1" x14ac:dyDescent="0.2">
      <c r="G196" s="36"/>
    </row>
    <row r="197" spans="7:7" ht="15.75" customHeight="1" x14ac:dyDescent="0.2">
      <c r="G197" s="36"/>
    </row>
    <row r="198" spans="7:7" ht="15.75" customHeight="1" x14ac:dyDescent="0.2">
      <c r="G198" s="36"/>
    </row>
    <row r="199" spans="7:7" ht="15.75" customHeight="1" x14ac:dyDescent="0.2">
      <c r="G199" s="36"/>
    </row>
    <row r="200" spans="7:7" ht="15.75" customHeight="1" x14ac:dyDescent="0.2">
      <c r="G200" s="36"/>
    </row>
    <row r="201" spans="7:7" ht="15.75" customHeight="1" x14ac:dyDescent="0.2">
      <c r="G201" s="36"/>
    </row>
    <row r="202" spans="7:7" ht="15.75" customHeight="1" x14ac:dyDescent="0.2">
      <c r="G202" s="36"/>
    </row>
    <row r="203" spans="7:7" ht="15.75" customHeight="1" x14ac:dyDescent="0.2">
      <c r="G203" s="36"/>
    </row>
    <row r="204" spans="7:7" ht="15.75" customHeight="1" x14ac:dyDescent="0.2">
      <c r="G204" s="36"/>
    </row>
    <row r="205" spans="7:7" ht="15.75" customHeight="1" x14ac:dyDescent="0.2">
      <c r="G205" s="36"/>
    </row>
    <row r="206" spans="7:7" ht="15.75" customHeight="1" x14ac:dyDescent="0.2">
      <c r="G206" s="36"/>
    </row>
    <row r="207" spans="7:7" ht="15.75" customHeight="1" x14ac:dyDescent="0.2">
      <c r="G207" s="36"/>
    </row>
    <row r="208" spans="7:7" ht="15.75" customHeight="1" x14ac:dyDescent="0.2">
      <c r="G208" s="36"/>
    </row>
    <row r="209" spans="7:7" ht="15.75" customHeight="1" x14ac:dyDescent="0.2">
      <c r="G209" s="36"/>
    </row>
    <row r="210" spans="7:7" ht="15.75" customHeight="1" x14ac:dyDescent="0.2">
      <c r="G210" s="36"/>
    </row>
    <row r="211" spans="7:7" ht="15.75" customHeight="1" x14ac:dyDescent="0.2">
      <c r="G211" s="36"/>
    </row>
    <row r="212" spans="7:7" ht="15.75" customHeight="1" x14ac:dyDescent="0.2">
      <c r="G212" s="36"/>
    </row>
    <row r="213" spans="7:7" ht="15.75" customHeight="1" x14ac:dyDescent="0.2">
      <c r="G213" s="36"/>
    </row>
    <row r="214" spans="7:7" ht="15.75" customHeight="1" x14ac:dyDescent="0.2">
      <c r="G214" s="36"/>
    </row>
    <row r="215" spans="7:7" ht="15.75" customHeight="1" x14ac:dyDescent="0.2">
      <c r="G215" s="36"/>
    </row>
    <row r="216" spans="7:7" ht="15.75" customHeight="1" x14ac:dyDescent="0.2">
      <c r="G216" s="36"/>
    </row>
    <row r="217" spans="7:7" ht="15.75" customHeight="1" x14ac:dyDescent="0.2">
      <c r="G217" s="36"/>
    </row>
    <row r="218" spans="7:7" ht="15.75" customHeight="1" x14ac:dyDescent="0.2">
      <c r="G218" s="36"/>
    </row>
    <row r="219" spans="7:7" ht="15.75" customHeight="1" x14ac:dyDescent="0.2">
      <c r="G219" s="36"/>
    </row>
    <row r="220" spans="7:7" ht="15.75" customHeight="1" x14ac:dyDescent="0.2">
      <c r="G220" s="36"/>
    </row>
    <row r="221" spans="7:7" ht="15.75" customHeight="1" x14ac:dyDescent="0.2">
      <c r="G221" s="36"/>
    </row>
    <row r="222" spans="7:7" ht="15.75" customHeight="1" x14ac:dyDescent="0.2">
      <c r="G222" s="36"/>
    </row>
    <row r="223" spans="7:7" ht="15.75" customHeight="1" x14ac:dyDescent="0.2">
      <c r="G223" s="36"/>
    </row>
    <row r="224" spans="7:7" ht="15.75" customHeight="1" x14ac:dyDescent="0.2">
      <c r="G224" s="36"/>
    </row>
    <row r="225" spans="7:7" ht="15.75" customHeight="1" x14ac:dyDescent="0.2">
      <c r="G225" s="36"/>
    </row>
    <row r="226" spans="7:7" ht="15.75" customHeight="1" x14ac:dyDescent="0.2">
      <c r="G226" s="36"/>
    </row>
    <row r="227" spans="7:7" ht="15.75" customHeight="1" x14ac:dyDescent="0.2">
      <c r="G227" s="36"/>
    </row>
    <row r="228" spans="7:7" ht="15.75" customHeight="1" x14ac:dyDescent="0.2">
      <c r="G228" s="36"/>
    </row>
    <row r="229" spans="7:7" ht="15.75" customHeight="1" x14ac:dyDescent="0.2">
      <c r="G229" s="36"/>
    </row>
    <row r="230" spans="7:7" ht="15.75" customHeight="1" x14ac:dyDescent="0.2">
      <c r="G230" s="36"/>
    </row>
    <row r="231" spans="7:7" ht="15.75" customHeight="1" x14ac:dyDescent="0.2">
      <c r="G231" s="36"/>
    </row>
    <row r="232" spans="7:7" ht="15.75" customHeight="1" x14ac:dyDescent="0.2">
      <c r="G232" s="36"/>
    </row>
    <row r="233" spans="7:7" ht="15.75" customHeight="1" x14ac:dyDescent="0.2">
      <c r="G233" s="36"/>
    </row>
    <row r="234" spans="7:7" ht="15.75" customHeight="1" x14ac:dyDescent="0.2">
      <c r="G234" s="36"/>
    </row>
    <row r="235" spans="7:7" ht="15.75" customHeight="1" x14ac:dyDescent="0.2">
      <c r="G235" s="36"/>
    </row>
    <row r="236" spans="7:7" ht="15.75" customHeight="1" x14ac:dyDescent="0.2">
      <c r="G236" s="36"/>
    </row>
    <row r="237" spans="7:7" ht="15.75" customHeight="1" x14ac:dyDescent="0.2">
      <c r="G237" s="36"/>
    </row>
    <row r="238" spans="7:7" ht="15.75" customHeight="1" x14ac:dyDescent="0.2">
      <c r="G238" s="36"/>
    </row>
    <row r="239" spans="7:7" ht="15.75" customHeight="1" x14ac:dyDescent="0.2">
      <c r="G239" s="36"/>
    </row>
    <row r="240" spans="7:7" ht="15.75" customHeight="1" x14ac:dyDescent="0.2">
      <c r="G240" s="36"/>
    </row>
    <row r="241" spans="7:7" ht="15.75" customHeight="1" x14ac:dyDescent="0.2">
      <c r="G241" s="36"/>
    </row>
    <row r="242" spans="7:7" ht="15.75" customHeight="1" x14ac:dyDescent="0.2">
      <c r="G242" s="36"/>
    </row>
    <row r="243" spans="7:7" ht="15.75" customHeight="1" x14ac:dyDescent="0.2">
      <c r="G243" s="36"/>
    </row>
    <row r="244" spans="7:7" ht="15.75" customHeight="1" x14ac:dyDescent="0.2">
      <c r="G244" s="36"/>
    </row>
    <row r="245" spans="7:7" ht="15.75" customHeight="1" x14ac:dyDescent="0.2">
      <c r="G245" s="36"/>
    </row>
    <row r="246" spans="7:7" ht="15.75" customHeight="1" x14ac:dyDescent="0.2">
      <c r="G246" s="36"/>
    </row>
    <row r="247" spans="7:7" ht="15.75" customHeight="1" x14ac:dyDescent="0.2">
      <c r="G247" s="36"/>
    </row>
    <row r="248" spans="7:7" ht="15.75" customHeight="1" x14ac:dyDescent="0.2">
      <c r="G248" s="36"/>
    </row>
    <row r="249" spans="7:7" ht="15.75" customHeight="1" x14ac:dyDescent="0.2">
      <c r="G249" s="36"/>
    </row>
    <row r="250" spans="7:7" ht="15.75" customHeight="1" x14ac:dyDescent="0.2">
      <c r="G250" s="36"/>
    </row>
    <row r="251" spans="7:7" ht="15.75" customHeight="1" x14ac:dyDescent="0.2">
      <c r="G251" s="36"/>
    </row>
    <row r="252" spans="7:7" ht="15.75" customHeight="1" x14ac:dyDescent="0.2">
      <c r="G252" s="36"/>
    </row>
    <row r="253" spans="7:7" ht="15.75" customHeight="1" x14ac:dyDescent="0.2">
      <c r="G253" s="36"/>
    </row>
    <row r="254" spans="7:7" ht="15.75" customHeight="1" x14ac:dyDescent="0.2">
      <c r="G254" s="36"/>
    </row>
    <row r="255" spans="7:7" ht="15.75" customHeight="1" x14ac:dyDescent="0.2">
      <c r="G255" s="36"/>
    </row>
    <row r="256" spans="7:7" ht="15.75" customHeight="1" x14ac:dyDescent="0.2">
      <c r="G256" s="36"/>
    </row>
    <row r="257" spans="7:7" ht="15.75" customHeight="1" x14ac:dyDescent="0.2">
      <c r="G257" s="36"/>
    </row>
    <row r="258" spans="7:7" ht="15.75" customHeight="1" x14ac:dyDescent="0.2">
      <c r="G258" s="36"/>
    </row>
    <row r="259" spans="7:7" ht="15.75" customHeight="1" x14ac:dyDescent="0.2">
      <c r="G259" s="36"/>
    </row>
    <row r="260" spans="7:7" ht="15.75" customHeight="1" x14ac:dyDescent="0.2">
      <c r="G260" s="36"/>
    </row>
    <row r="261" spans="7:7" ht="15.75" customHeight="1" x14ac:dyDescent="0.2">
      <c r="G261" s="36"/>
    </row>
    <row r="262" spans="7:7" ht="15.75" customHeight="1" x14ac:dyDescent="0.2">
      <c r="G262" s="36"/>
    </row>
    <row r="263" spans="7:7" ht="15.75" customHeight="1" x14ac:dyDescent="0.2">
      <c r="G263" s="36"/>
    </row>
    <row r="264" spans="7:7" ht="15.75" customHeight="1" x14ac:dyDescent="0.2">
      <c r="G264" s="36"/>
    </row>
    <row r="265" spans="7:7" ht="15.75" customHeight="1" x14ac:dyDescent="0.2">
      <c r="G265" s="36"/>
    </row>
    <row r="266" spans="7:7" ht="15.75" customHeight="1" x14ac:dyDescent="0.2">
      <c r="G266" s="36"/>
    </row>
    <row r="267" spans="7:7" ht="15.75" customHeight="1" x14ac:dyDescent="0.2">
      <c r="G267" s="36"/>
    </row>
    <row r="268" spans="7:7" ht="15.75" customHeight="1" x14ac:dyDescent="0.2">
      <c r="G268" s="36"/>
    </row>
    <row r="269" spans="7:7" ht="15.75" customHeight="1" x14ac:dyDescent="0.2">
      <c r="G269" s="36"/>
    </row>
    <row r="270" spans="7:7" ht="15.75" customHeight="1" x14ac:dyDescent="0.2">
      <c r="G270" s="36"/>
    </row>
    <row r="271" spans="7:7" ht="15.75" customHeight="1" x14ac:dyDescent="0.2">
      <c r="G271" s="36"/>
    </row>
    <row r="272" spans="7:7" ht="15.75" customHeight="1" x14ac:dyDescent="0.2">
      <c r="G272" s="36"/>
    </row>
    <row r="273" spans="7:7" ht="15.75" customHeight="1" x14ac:dyDescent="0.2">
      <c r="G273" s="36"/>
    </row>
    <row r="274" spans="7:7" ht="15.75" customHeight="1" x14ac:dyDescent="0.2">
      <c r="G274" s="36"/>
    </row>
    <row r="275" spans="7:7" ht="15.75" customHeight="1" x14ac:dyDescent="0.2">
      <c r="G275" s="36"/>
    </row>
    <row r="276" spans="7:7" ht="15.75" customHeight="1" x14ac:dyDescent="0.2">
      <c r="G276" s="36"/>
    </row>
    <row r="277" spans="7:7" ht="15.75" customHeight="1" x14ac:dyDescent="0.2">
      <c r="G277" s="36"/>
    </row>
    <row r="278" spans="7:7" ht="15.75" customHeight="1" x14ac:dyDescent="0.2">
      <c r="G278" s="36"/>
    </row>
    <row r="279" spans="7:7" ht="15.75" customHeight="1" x14ac:dyDescent="0.2">
      <c r="G279" s="36"/>
    </row>
    <row r="280" spans="7:7" ht="15.75" customHeight="1" x14ac:dyDescent="0.2">
      <c r="G280" s="36"/>
    </row>
    <row r="281" spans="7:7" ht="15.75" customHeight="1" x14ac:dyDescent="0.2">
      <c r="G281" s="36"/>
    </row>
    <row r="282" spans="7:7" ht="15.75" customHeight="1" x14ac:dyDescent="0.2">
      <c r="G282" s="36"/>
    </row>
    <row r="283" spans="7:7" ht="15.75" customHeight="1" x14ac:dyDescent="0.2">
      <c r="G283" s="36"/>
    </row>
    <row r="284" spans="7:7" ht="15.75" customHeight="1" x14ac:dyDescent="0.2">
      <c r="G284" s="36"/>
    </row>
    <row r="285" spans="7:7" ht="15.75" customHeight="1" x14ac:dyDescent="0.2">
      <c r="G285" s="36"/>
    </row>
    <row r="286" spans="7:7" ht="15.75" customHeight="1" x14ac:dyDescent="0.2">
      <c r="G286" s="36"/>
    </row>
    <row r="287" spans="7:7" ht="15.75" customHeight="1" x14ac:dyDescent="0.2">
      <c r="G287" s="36"/>
    </row>
    <row r="288" spans="7:7" ht="15.75" customHeight="1" x14ac:dyDescent="0.2">
      <c r="G288" s="36"/>
    </row>
    <row r="289" spans="7:7" ht="15.75" customHeight="1" x14ac:dyDescent="0.2">
      <c r="G289" s="36"/>
    </row>
    <row r="290" spans="7:7" ht="15.75" customHeight="1" x14ac:dyDescent="0.2">
      <c r="G290" s="36"/>
    </row>
    <row r="291" spans="7:7" ht="15.75" customHeight="1" x14ac:dyDescent="0.2">
      <c r="G291" s="36"/>
    </row>
    <row r="292" spans="7:7" ht="15.75" customHeight="1" x14ac:dyDescent="0.2">
      <c r="G292" s="36"/>
    </row>
    <row r="293" spans="7:7" ht="15.75" customHeight="1" x14ac:dyDescent="0.2">
      <c r="G293" s="36"/>
    </row>
    <row r="294" spans="7:7" ht="15.75" customHeight="1" x14ac:dyDescent="0.2">
      <c r="G294" s="36"/>
    </row>
    <row r="295" spans="7:7" ht="15.75" customHeight="1" x14ac:dyDescent="0.2">
      <c r="G295" s="36"/>
    </row>
    <row r="296" spans="7:7" ht="15.75" customHeight="1" x14ac:dyDescent="0.2">
      <c r="G296" s="36"/>
    </row>
    <row r="297" spans="7:7" ht="15.75" customHeight="1" x14ac:dyDescent="0.2">
      <c r="G297" s="36"/>
    </row>
    <row r="298" spans="7:7" ht="15.75" customHeight="1" x14ac:dyDescent="0.2">
      <c r="G298" s="36"/>
    </row>
    <row r="299" spans="7:7" ht="15.75" customHeight="1" x14ac:dyDescent="0.2">
      <c r="G299" s="36"/>
    </row>
    <row r="300" spans="7:7" ht="15.75" customHeight="1" x14ac:dyDescent="0.2">
      <c r="G300" s="36"/>
    </row>
    <row r="301" spans="7:7" ht="15.75" customHeight="1" x14ac:dyDescent="0.2">
      <c r="G301" s="36"/>
    </row>
    <row r="302" spans="7:7" ht="15.75" customHeight="1" x14ac:dyDescent="0.2">
      <c r="G302" s="36"/>
    </row>
    <row r="303" spans="7:7" ht="15.75" customHeight="1" x14ac:dyDescent="0.2">
      <c r="G303" s="36"/>
    </row>
    <row r="304" spans="7:7" ht="15.75" customHeight="1" x14ac:dyDescent="0.2">
      <c r="G304" s="36"/>
    </row>
    <row r="305" spans="7:7" ht="15.75" customHeight="1" x14ac:dyDescent="0.2">
      <c r="G305" s="36"/>
    </row>
    <row r="306" spans="7:7" ht="15.75" customHeight="1" x14ac:dyDescent="0.2">
      <c r="G306" s="36"/>
    </row>
    <row r="307" spans="7:7" ht="15.75" customHeight="1" x14ac:dyDescent="0.2">
      <c r="G307" s="36"/>
    </row>
    <row r="308" spans="7:7" ht="15.75" customHeight="1" x14ac:dyDescent="0.2">
      <c r="G308" s="36"/>
    </row>
    <row r="309" spans="7:7" ht="15.75" customHeight="1" x14ac:dyDescent="0.2">
      <c r="G309" s="36"/>
    </row>
    <row r="310" spans="7:7" ht="15.75" customHeight="1" x14ac:dyDescent="0.2">
      <c r="G310" s="36"/>
    </row>
    <row r="311" spans="7:7" ht="15.75" customHeight="1" x14ac:dyDescent="0.2">
      <c r="G311" s="36"/>
    </row>
    <row r="312" spans="7:7" ht="15.75" customHeight="1" x14ac:dyDescent="0.2">
      <c r="G312" s="36"/>
    </row>
    <row r="313" spans="7:7" ht="15.75" customHeight="1" x14ac:dyDescent="0.2">
      <c r="G313" s="36"/>
    </row>
    <row r="314" spans="7:7" ht="15.75" customHeight="1" x14ac:dyDescent="0.2">
      <c r="G314" s="36"/>
    </row>
    <row r="315" spans="7:7" ht="15.75" customHeight="1" x14ac:dyDescent="0.2">
      <c r="G315" s="36"/>
    </row>
    <row r="316" spans="7:7" ht="15.75" customHeight="1" x14ac:dyDescent="0.2">
      <c r="G316" s="36"/>
    </row>
    <row r="317" spans="7:7" ht="15.75" customHeight="1" x14ac:dyDescent="0.2">
      <c r="G317" s="36"/>
    </row>
    <row r="318" spans="7:7" ht="15.75" customHeight="1" x14ac:dyDescent="0.2">
      <c r="G318" s="36"/>
    </row>
    <row r="319" spans="7:7" ht="15.75" customHeight="1" x14ac:dyDescent="0.2">
      <c r="G319" s="36"/>
    </row>
    <row r="320" spans="7:7" ht="15.75" customHeight="1" x14ac:dyDescent="0.2">
      <c r="G320" s="36"/>
    </row>
    <row r="321" spans="7:7" ht="15.75" customHeight="1" x14ac:dyDescent="0.2">
      <c r="G321" s="36"/>
    </row>
    <row r="322" spans="7:7" ht="15.75" customHeight="1" x14ac:dyDescent="0.2">
      <c r="G322" s="36"/>
    </row>
    <row r="323" spans="7:7" ht="15.75" customHeight="1" x14ac:dyDescent="0.2">
      <c r="G323" s="36"/>
    </row>
    <row r="324" spans="7:7" ht="15.75" customHeight="1" x14ac:dyDescent="0.2">
      <c r="G324" s="36"/>
    </row>
    <row r="325" spans="7:7" ht="15.75" customHeight="1" x14ac:dyDescent="0.2">
      <c r="G325" s="36"/>
    </row>
    <row r="326" spans="7:7" ht="15.75" customHeight="1" x14ac:dyDescent="0.2">
      <c r="G326" s="36"/>
    </row>
    <row r="327" spans="7:7" ht="15.75" customHeight="1" x14ac:dyDescent="0.2">
      <c r="G327" s="36"/>
    </row>
    <row r="328" spans="7:7" ht="15.75" customHeight="1" x14ac:dyDescent="0.2">
      <c r="G328" s="36"/>
    </row>
    <row r="329" spans="7:7" ht="15.75" customHeight="1" x14ac:dyDescent="0.2">
      <c r="G329" s="36"/>
    </row>
    <row r="330" spans="7:7" ht="15.75" customHeight="1" x14ac:dyDescent="0.2">
      <c r="G330" s="36"/>
    </row>
    <row r="331" spans="7:7" ht="15.75" customHeight="1" x14ac:dyDescent="0.2">
      <c r="G331" s="36"/>
    </row>
    <row r="332" spans="7:7" ht="15.75" customHeight="1" x14ac:dyDescent="0.2">
      <c r="G332" s="36"/>
    </row>
    <row r="333" spans="7:7" ht="15.75" customHeight="1" x14ac:dyDescent="0.2">
      <c r="G333" s="36"/>
    </row>
    <row r="334" spans="7:7" ht="15.75" customHeight="1" x14ac:dyDescent="0.2">
      <c r="G334" s="36"/>
    </row>
    <row r="335" spans="7:7" ht="15.75" customHeight="1" x14ac:dyDescent="0.2">
      <c r="G335" s="36"/>
    </row>
    <row r="336" spans="7:7" ht="15.75" customHeight="1" x14ac:dyDescent="0.2">
      <c r="G336" s="36"/>
    </row>
    <row r="337" spans="7:7" ht="15.75" customHeight="1" x14ac:dyDescent="0.2">
      <c r="G337" s="36"/>
    </row>
    <row r="338" spans="7:7" ht="15.75" customHeight="1" x14ac:dyDescent="0.2">
      <c r="G338" s="36"/>
    </row>
    <row r="339" spans="7:7" ht="15.75" customHeight="1" x14ac:dyDescent="0.2">
      <c r="G339" s="36"/>
    </row>
    <row r="340" spans="7:7" ht="15.75" customHeight="1" x14ac:dyDescent="0.2">
      <c r="G340" s="36"/>
    </row>
    <row r="341" spans="7:7" ht="15.75" customHeight="1" x14ac:dyDescent="0.2">
      <c r="G341" s="36"/>
    </row>
    <row r="342" spans="7:7" ht="15.75" customHeight="1" x14ac:dyDescent="0.2">
      <c r="G342" s="36"/>
    </row>
    <row r="343" spans="7:7" ht="15.75" customHeight="1" x14ac:dyDescent="0.2">
      <c r="G343" s="36"/>
    </row>
    <row r="344" spans="7:7" ht="15.75" customHeight="1" x14ac:dyDescent="0.2">
      <c r="G344" s="36"/>
    </row>
    <row r="345" spans="7:7" ht="15.75" customHeight="1" x14ac:dyDescent="0.2">
      <c r="G345" s="36"/>
    </row>
    <row r="346" spans="7:7" ht="15.75" customHeight="1" x14ac:dyDescent="0.2">
      <c r="G346" s="36"/>
    </row>
    <row r="347" spans="7:7" ht="15.75" customHeight="1" x14ac:dyDescent="0.2">
      <c r="G347" s="36"/>
    </row>
    <row r="348" spans="7:7" ht="15.75" customHeight="1" x14ac:dyDescent="0.2">
      <c r="G348" s="36"/>
    </row>
    <row r="349" spans="7:7" ht="15.75" customHeight="1" x14ac:dyDescent="0.2">
      <c r="G349" s="36"/>
    </row>
    <row r="350" spans="7:7" ht="15.75" customHeight="1" x14ac:dyDescent="0.2">
      <c r="G350" s="36"/>
    </row>
    <row r="351" spans="7:7" ht="15.75" customHeight="1" x14ac:dyDescent="0.2">
      <c r="G351" s="36"/>
    </row>
    <row r="352" spans="7:7" ht="15.75" customHeight="1" x14ac:dyDescent="0.2">
      <c r="G352" s="36"/>
    </row>
    <row r="353" spans="7:7" ht="15.75" customHeight="1" x14ac:dyDescent="0.2">
      <c r="G353" s="36"/>
    </row>
    <row r="354" spans="7:7" ht="15.75" customHeight="1" x14ac:dyDescent="0.2">
      <c r="G354" s="36"/>
    </row>
    <row r="355" spans="7:7" ht="15.75" customHeight="1" x14ac:dyDescent="0.2">
      <c r="G355" s="36"/>
    </row>
    <row r="356" spans="7:7" ht="15.75" customHeight="1" x14ac:dyDescent="0.2">
      <c r="G356" s="36"/>
    </row>
    <row r="357" spans="7:7" ht="15.75" customHeight="1" x14ac:dyDescent="0.2">
      <c r="G357" s="36"/>
    </row>
    <row r="358" spans="7:7" ht="15.75" customHeight="1" x14ac:dyDescent="0.2">
      <c r="G358" s="36"/>
    </row>
    <row r="359" spans="7:7" ht="15.75" customHeight="1" x14ac:dyDescent="0.2">
      <c r="G359" s="36"/>
    </row>
    <row r="360" spans="7:7" ht="15.75" customHeight="1" x14ac:dyDescent="0.2">
      <c r="G360" s="36"/>
    </row>
    <row r="361" spans="7:7" ht="15.75" customHeight="1" x14ac:dyDescent="0.2">
      <c r="G361" s="36"/>
    </row>
    <row r="362" spans="7:7" ht="15.75" customHeight="1" x14ac:dyDescent="0.2">
      <c r="G362" s="36"/>
    </row>
    <row r="363" spans="7:7" ht="15.75" customHeight="1" x14ac:dyDescent="0.2">
      <c r="G363" s="36"/>
    </row>
    <row r="364" spans="7:7" ht="15.75" customHeight="1" x14ac:dyDescent="0.2">
      <c r="G364" s="36"/>
    </row>
    <row r="365" spans="7:7" ht="15.75" customHeight="1" x14ac:dyDescent="0.2">
      <c r="G365" s="36"/>
    </row>
    <row r="366" spans="7:7" ht="15.75" customHeight="1" x14ac:dyDescent="0.2">
      <c r="G366" s="36"/>
    </row>
    <row r="367" spans="7:7" ht="15.75" customHeight="1" x14ac:dyDescent="0.2">
      <c r="G367" s="36"/>
    </row>
    <row r="368" spans="7:7" ht="15.75" customHeight="1" x14ac:dyDescent="0.2">
      <c r="G368" s="36"/>
    </row>
    <row r="369" spans="7:7" ht="15.75" customHeight="1" x14ac:dyDescent="0.2">
      <c r="G369" s="36"/>
    </row>
    <row r="370" spans="7:7" ht="15.75" customHeight="1" x14ac:dyDescent="0.2">
      <c r="G370" s="36"/>
    </row>
    <row r="371" spans="7:7" ht="15.75" customHeight="1" x14ac:dyDescent="0.2">
      <c r="G371" s="36"/>
    </row>
    <row r="372" spans="7:7" ht="15.75" customHeight="1" x14ac:dyDescent="0.2">
      <c r="G372" s="36"/>
    </row>
    <row r="373" spans="7:7" ht="15.75" customHeight="1" x14ac:dyDescent="0.2">
      <c r="G373" s="36"/>
    </row>
    <row r="374" spans="7:7" ht="15.75" customHeight="1" x14ac:dyDescent="0.2">
      <c r="G374" s="36"/>
    </row>
    <row r="375" spans="7:7" ht="15.75" customHeight="1" x14ac:dyDescent="0.2">
      <c r="G375" s="36"/>
    </row>
    <row r="376" spans="7:7" ht="15.75" customHeight="1" x14ac:dyDescent="0.2">
      <c r="G376" s="36"/>
    </row>
    <row r="377" spans="7:7" ht="15.75" customHeight="1" x14ac:dyDescent="0.2">
      <c r="G377" s="36"/>
    </row>
    <row r="378" spans="7:7" ht="15.75" customHeight="1" x14ac:dyDescent="0.2">
      <c r="G378" s="36"/>
    </row>
    <row r="379" spans="7:7" ht="15.75" customHeight="1" x14ac:dyDescent="0.2">
      <c r="G379" s="36"/>
    </row>
    <row r="380" spans="7:7" ht="15.75" customHeight="1" x14ac:dyDescent="0.2">
      <c r="G380" s="36"/>
    </row>
    <row r="381" spans="7:7" ht="15.75" customHeight="1" x14ac:dyDescent="0.2">
      <c r="G381" s="36"/>
    </row>
    <row r="382" spans="7:7" ht="15.75" customHeight="1" x14ac:dyDescent="0.2">
      <c r="G382" s="36"/>
    </row>
    <row r="383" spans="7:7" ht="15.75" customHeight="1" x14ac:dyDescent="0.2">
      <c r="G383" s="36"/>
    </row>
    <row r="384" spans="7:7" ht="15.75" customHeight="1" x14ac:dyDescent="0.2">
      <c r="G384" s="36"/>
    </row>
    <row r="385" spans="7:7" ht="15.75" customHeight="1" x14ac:dyDescent="0.2">
      <c r="G385" s="36"/>
    </row>
    <row r="386" spans="7:7" ht="15.75" customHeight="1" x14ac:dyDescent="0.2">
      <c r="G386" s="36"/>
    </row>
    <row r="387" spans="7:7" ht="15.75" customHeight="1" x14ac:dyDescent="0.2">
      <c r="G387" s="36"/>
    </row>
    <row r="388" spans="7:7" ht="15.75" customHeight="1" x14ac:dyDescent="0.2">
      <c r="G388" s="36"/>
    </row>
    <row r="389" spans="7:7" ht="15.75" customHeight="1" x14ac:dyDescent="0.2">
      <c r="G389" s="36"/>
    </row>
    <row r="390" spans="7:7" ht="15.75" customHeight="1" x14ac:dyDescent="0.2">
      <c r="G390" s="36"/>
    </row>
    <row r="391" spans="7:7" ht="15.75" customHeight="1" x14ac:dyDescent="0.2">
      <c r="G391" s="36"/>
    </row>
    <row r="392" spans="7:7" ht="15.75" customHeight="1" x14ac:dyDescent="0.2">
      <c r="G392" s="36"/>
    </row>
    <row r="393" spans="7:7" ht="15.75" customHeight="1" x14ac:dyDescent="0.2">
      <c r="G393" s="36"/>
    </row>
    <row r="394" spans="7:7" ht="15.75" customHeight="1" x14ac:dyDescent="0.2">
      <c r="G394" s="36"/>
    </row>
    <row r="395" spans="7:7" ht="15.75" customHeight="1" x14ac:dyDescent="0.2">
      <c r="G395" s="36"/>
    </row>
    <row r="396" spans="7:7" ht="15.75" customHeight="1" x14ac:dyDescent="0.2">
      <c r="G396" s="36"/>
    </row>
    <row r="397" spans="7:7" ht="15.75" customHeight="1" x14ac:dyDescent="0.2">
      <c r="G397" s="36"/>
    </row>
    <row r="398" spans="7:7" ht="15.75" customHeight="1" x14ac:dyDescent="0.2">
      <c r="G398" s="36"/>
    </row>
    <row r="399" spans="7:7" ht="15.75" customHeight="1" x14ac:dyDescent="0.2">
      <c r="G399" s="36"/>
    </row>
    <row r="400" spans="7:7" ht="15.75" customHeight="1" x14ac:dyDescent="0.2">
      <c r="G400" s="36"/>
    </row>
    <row r="401" spans="7:7" ht="15.75" customHeight="1" x14ac:dyDescent="0.2">
      <c r="G401" s="36"/>
    </row>
    <row r="402" spans="7:7" ht="15.75" customHeight="1" x14ac:dyDescent="0.2">
      <c r="G402" s="36"/>
    </row>
    <row r="403" spans="7:7" ht="15.75" customHeight="1" x14ac:dyDescent="0.2">
      <c r="G403" s="36"/>
    </row>
    <row r="404" spans="7:7" ht="15.75" customHeight="1" x14ac:dyDescent="0.2">
      <c r="G404" s="36"/>
    </row>
    <row r="405" spans="7:7" ht="15.75" customHeight="1" x14ac:dyDescent="0.2">
      <c r="G405" s="36"/>
    </row>
    <row r="406" spans="7:7" ht="15.75" customHeight="1" x14ac:dyDescent="0.2">
      <c r="G406" s="36"/>
    </row>
    <row r="407" spans="7:7" ht="15.75" customHeight="1" x14ac:dyDescent="0.2">
      <c r="G407" s="36"/>
    </row>
    <row r="408" spans="7:7" ht="15.75" customHeight="1" x14ac:dyDescent="0.2">
      <c r="G408" s="36"/>
    </row>
    <row r="409" spans="7:7" ht="15.75" customHeight="1" x14ac:dyDescent="0.2">
      <c r="G409" s="36"/>
    </row>
    <row r="410" spans="7:7" ht="15.75" customHeight="1" x14ac:dyDescent="0.2">
      <c r="G410" s="36"/>
    </row>
    <row r="411" spans="7:7" ht="15.75" customHeight="1" x14ac:dyDescent="0.2">
      <c r="G411" s="36"/>
    </row>
    <row r="412" spans="7:7" ht="15.75" customHeight="1" x14ac:dyDescent="0.2">
      <c r="G412" s="36"/>
    </row>
    <row r="413" spans="7:7" ht="15.75" customHeight="1" x14ac:dyDescent="0.2">
      <c r="G413" s="36"/>
    </row>
    <row r="414" spans="7:7" ht="15.75" customHeight="1" x14ac:dyDescent="0.2">
      <c r="G414" s="36"/>
    </row>
    <row r="415" spans="7:7" ht="15.75" customHeight="1" x14ac:dyDescent="0.2">
      <c r="G415" s="36"/>
    </row>
    <row r="416" spans="7:7" ht="15.75" customHeight="1" x14ac:dyDescent="0.2">
      <c r="G416" s="36"/>
    </row>
    <row r="417" spans="7:7" ht="15.75" customHeight="1" x14ac:dyDescent="0.2">
      <c r="G417" s="36"/>
    </row>
    <row r="418" spans="7:7" ht="15.75" customHeight="1" x14ac:dyDescent="0.2">
      <c r="G418" s="36"/>
    </row>
    <row r="419" spans="7:7" ht="15.75" customHeight="1" x14ac:dyDescent="0.2">
      <c r="G419" s="36"/>
    </row>
    <row r="420" spans="7:7" ht="15.75" customHeight="1" x14ac:dyDescent="0.2">
      <c r="G420" s="36"/>
    </row>
    <row r="421" spans="7:7" ht="15.75" customHeight="1" x14ac:dyDescent="0.2">
      <c r="G421" s="36"/>
    </row>
    <row r="422" spans="7:7" ht="15.75" customHeight="1" x14ac:dyDescent="0.2">
      <c r="G422" s="36"/>
    </row>
    <row r="423" spans="7:7" ht="15.75" customHeight="1" x14ac:dyDescent="0.2">
      <c r="G423" s="36"/>
    </row>
    <row r="424" spans="7:7" ht="15.75" customHeight="1" x14ac:dyDescent="0.2">
      <c r="G424" s="36"/>
    </row>
    <row r="425" spans="7:7" ht="15.75" customHeight="1" x14ac:dyDescent="0.2">
      <c r="G425" s="36"/>
    </row>
    <row r="426" spans="7:7" ht="15.75" customHeight="1" x14ac:dyDescent="0.2">
      <c r="G426" s="36"/>
    </row>
    <row r="427" spans="7:7" ht="15.75" customHeight="1" x14ac:dyDescent="0.2">
      <c r="G427" s="36"/>
    </row>
    <row r="428" spans="7:7" ht="15.75" customHeight="1" x14ac:dyDescent="0.2">
      <c r="G428" s="36"/>
    </row>
    <row r="429" spans="7:7" ht="15.75" customHeight="1" x14ac:dyDescent="0.2">
      <c r="G429" s="36"/>
    </row>
    <row r="430" spans="7:7" ht="15.75" customHeight="1" x14ac:dyDescent="0.2">
      <c r="G430" s="36"/>
    </row>
    <row r="431" spans="7:7" ht="15.75" customHeight="1" x14ac:dyDescent="0.2">
      <c r="G431" s="36"/>
    </row>
    <row r="432" spans="7:7" ht="15.75" customHeight="1" x14ac:dyDescent="0.2">
      <c r="G432" s="36"/>
    </row>
    <row r="433" spans="7:7" ht="15.75" customHeight="1" x14ac:dyDescent="0.2">
      <c r="G433" s="36"/>
    </row>
    <row r="434" spans="7:7" ht="15.75" customHeight="1" x14ac:dyDescent="0.2">
      <c r="G434" s="36"/>
    </row>
    <row r="435" spans="7:7" ht="15.75" customHeight="1" x14ac:dyDescent="0.2">
      <c r="G435" s="36"/>
    </row>
    <row r="436" spans="7:7" ht="15.75" customHeight="1" x14ac:dyDescent="0.2">
      <c r="G436" s="36"/>
    </row>
    <row r="437" spans="7:7" ht="15.75" customHeight="1" x14ac:dyDescent="0.2">
      <c r="G437" s="36"/>
    </row>
    <row r="438" spans="7:7" ht="15.75" customHeight="1" x14ac:dyDescent="0.2">
      <c r="G438" s="36"/>
    </row>
    <row r="439" spans="7:7" ht="15.75" customHeight="1" x14ac:dyDescent="0.2">
      <c r="G439" s="36"/>
    </row>
    <row r="440" spans="7:7" ht="15.75" customHeight="1" x14ac:dyDescent="0.2">
      <c r="G440" s="36"/>
    </row>
    <row r="441" spans="7:7" ht="15.75" customHeight="1" x14ac:dyDescent="0.2">
      <c r="G441" s="36"/>
    </row>
    <row r="442" spans="7:7" ht="15.75" customHeight="1" x14ac:dyDescent="0.2">
      <c r="G442" s="36"/>
    </row>
    <row r="443" spans="7:7" ht="15.75" customHeight="1" x14ac:dyDescent="0.2">
      <c r="G443" s="36"/>
    </row>
    <row r="444" spans="7:7" ht="15.75" customHeight="1" x14ac:dyDescent="0.2">
      <c r="G444" s="36"/>
    </row>
    <row r="445" spans="7:7" ht="15.75" customHeight="1" x14ac:dyDescent="0.2">
      <c r="G445" s="36"/>
    </row>
    <row r="446" spans="7:7" ht="15.75" customHeight="1" x14ac:dyDescent="0.2">
      <c r="G446" s="36"/>
    </row>
    <row r="447" spans="7:7" ht="15.75" customHeight="1" x14ac:dyDescent="0.2">
      <c r="G447" s="36"/>
    </row>
    <row r="448" spans="7:7" ht="15.75" customHeight="1" x14ac:dyDescent="0.2">
      <c r="G448" s="36"/>
    </row>
    <row r="449" spans="7:7" ht="15.75" customHeight="1" x14ac:dyDescent="0.2">
      <c r="G449" s="36"/>
    </row>
    <row r="450" spans="7:7" ht="15.75" customHeight="1" x14ac:dyDescent="0.2">
      <c r="G450" s="36"/>
    </row>
    <row r="451" spans="7:7" ht="15.75" customHeight="1" x14ac:dyDescent="0.2">
      <c r="G451" s="36"/>
    </row>
    <row r="452" spans="7:7" ht="15.75" customHeight="1" x14ac:dyDescent="0.2">
      <c r="G452" s="36"/>
    </row>
    <row r="453" spans="7:7" ht="15.75" customHeight="1" x14ac:dyDescent="0.2">
      <c r="G453" s="36"/>
    </row>
    <row r="454" spans="7:7" ht="15.75" customHeight="1" x14ac:dyDescent="0.2">
      <c r="G454" s="36"/>
    </row>
    <row r="455" spans="7:7" ht="15.75" customHeight="1" x14ac:dyDescent="0.2">
      <c r="G455" s="36"/>
    </row>
    <row r="456" spans="7:7" ht="15.75" customHeight="1" x14ac:dyDescent="0.2">
      <c r="G456" s="36"/>
    </row>
    <row r="457" spans="7:7" ht="15.75" customHeight="1" x14ac:dyDescent="0.2">
      <c r="G457" s="36"/>
    </row>
    <row r="458" spans="7:7" ht="15.75" customHeight="1" x14ac:dyDescent="0.2">
      <c r="G458" s="36"/>
    </row>
    <row r="459" spans="7:7" ht="15.75" customHeight="1" x14ac:dyDescent="0.2">
      <c r="G459" s="36"/>
    </row>
    <row r="460" spans="7:7" ht="15.75" customHeight="1" x14ac:dyDescent="0.2">
      <c r="G460" s="36"/>
    </row>
    <row r="461" spans="7:7" ht="15.75" customHeight="1" x14ac:dyDescent="0.2">
      <c r="G461" s="36"/>
    </row>
    <row r="462" spans="7:7" ht="15.75" customHeight="1" x14ac:dyDescent="0.2">
      <c r="G462" s="36"/>
    </row>
    <row r="463" spans="7:7" ht="15.75" customHeight="1" x14ac:dyDescent="0.2">
      <c r="G463" s="36"/>
    </row>
    <row r="464" spans="7:7" ht="15.75" customHeight="1" x14ac:dyDescent="0.2">
      <c r="G464" s="36"/>
    </row>
    <row r="465" spans="7:7" ht="15.75" customHeight="1" x14ac:dyDescent="0.2">
      <c r="G465" s="36"/>
    </row>
    <row r="466" spans="7:7" ht="15.75" customHeight="1" x14ac:dyDescent="0.2">
      <c r="G466" s="36"/>
    </row>
    <row r="467" spans="7:7" ht="15.75" customHeight="1" x14ac:dyDescent="0.2">
      <c r="G467" s="36"/>
    </row>
    <row r="468" spans="7:7" ht="15.75" customHeight="1" x14ac:dyDescent="0.2">
      <c r="G468" s="36"/>
    </row>
    <row r="469" spans="7:7" ht="15.75" customHeight="1" x14ac:dyDescent="0.2">
      <c r="G469" s="36"/>
    </row>
    <row r="470" spans="7:7" ht="15.75" customHeight="1" x14ac:dyDescent="0.2">
      <c r="G470" s="36"/>
    </row>
    <row r="471" spans="7:7" ht="15.75" customHeight="1" x14ac:dyDescent="0.2">
      <c r="G471" s="36"/>
    </row>
    <row r="472" spans="7:7" ht="15.75" customHeight="1" x14ac:dyDescent="0.2">
      <c r="G472" s="36"/>
    </row>
    <row r="473" spans="7:7" ht="15.75" customHeight="1" x14ac:dyDescent="0.2">
      <c r="G473" s="36"/>
    </row>
    <row r="474" spans="7:7" ht="15.75" customHeight="1" x14ac:dyDescent="0.2">
      <c r="G474" s="36"/>
    </row>
    <row r="475" spans="7:7" ht="15.75" customHeight="1" x14ac:dyDescent="0.2">
      <c r="G475" s="36"/>
    </row>
    <row r="476" spans="7:7" ht="15.75" customHeight="1" x14ac:dyDescent="0.2">
      <c r="G476" s="36"/>
    </row>
    <row r="477" spans="7:7" ht="15.75" customHeight="1" x14ac:dyDescent="0.2">
      <c r="G477" s="36"/>
    </row>
    <row r="478" spans="7:7" ht="15.75" customHeight="1" x14ac:dyDescent="0.2">
      <c r="G478" s="36"/>
    </row>
    <row r="479" spans="7:7" ht="15.75" customHeight="1" x14ac:dyDescent="0.2">
      <c r="G479" s="36"/>
    </row>
    <row r="480" spans="7:7" ht="15.75" customHeight="1" x14ac:dyDescent="0.2">
      <c r="G480" s="36"/>
    </row>
    <row r="481" spans="7:7" ht="15.75" customHeight="1" x14ac:dyDescent="0.2">
      <c r="G481" s="36"/>
    </row>
    <row r="482" spans="7:7" ht="15.75" customHeight="1" x14ac:dyDescent="0.2">
      <c r="G482" s="36"/>
    </row>
    <row r="483" spans="7:7" ht="15.75" customHeight="1" x14ac:dyDescent="0.2">
      <c r="G483" s="36"/>
    </row>
    <row r="484" spans="7:7" ht="15.75" customHeight="1" x14ac:dyDescent="0.2">
      <c r="G484" s="36"/>
    </row>
    <row r="485" spans="7:7" ht="15.75" customHeight="1" x14ac:dyDescent="0.2">
      <c r="G485" s="36"/>
    </row>
    <row r="486" spans="7:7" ht="15.75" customHeight="1" x14ac:dyDescent="0.2">
      <c r="G486" s="36"/>
    </row>
    <row r="487" spans="7:7" ht="15.75" customHeight="1" x14ac:dyDescent="0.2">
      <c r="G487" s="36"/>
    </row>
    <row r="488" spans="7:7" ht="15.75" customHeight="1" x14ac:dyDescent="0.2">
      <c r="G488" s="36"/>
    </row>
    <row r="489" spans="7:7" ht="15.75" customHeight="1" x14ac:dyDescent="0.2">
      <c r="G489" s="36"/>
    </row>
    <row r="490" spans="7:7" ht="15.75" customHeight="1" x14ac:dyDescent="0.2">
      <c r="G490" s="36"/>
    </row>
    <row r="491" spans="7:7" ht="15.75" customHeight="1" x14ac:dyDescent="0.2">
      <c r="G491" s="36"/>
    </row>
    <row r="492" spans="7:7" ht="15.75" customHeight="1" x14ac:dyDescent="0.2">
      <c r="G492" s="36"/>
    </row>
    <row r="493" spans="7:7" ht="15.75" customHeight="1" x14ac:dyDescent="0.2">
      <c r="G493" s="36"/>
    </row>
    <row r="494" spans="7:7" ht="15.75" customHeight="1" x14ac:dyDescent="0.2">
      <c r="G494" s="36"/>
    </row>
    <row r="495" spans="7:7" ht="15.75" customHeight="1" x14ac:dyDescent="0.2">
      <c r="G495" s="36"/>
    </row>
    <row r="496" spans="7:7" ht="15.75" customHeight="1" x14ac:dyDescent="0.2">
      <c r="G496" s="36"/>
    </row>
    <row r="497" spans="7:7" ht="15.75" customHeight="1" x14ac:dyDescent="0.2">
      <c r="G497" s="36"/>
    </row>
    <row r="498" spans="7:7" ht="15.75" customHeight="1" x14ac:dyDescent="0.2">
      <c r="G498" s="36"/>
    </row>
    <row r="499" spans="7:7" ht="15.75" customHeight="1" x14ac:dyDescent="0.2">
      <c r="G499" s="36"/>
    </row>
    <row r="500" spans="7:7" ht="15.75" customHeight="1" x14ac:dyDescent="0.2">
      <c r="G500" s="36"/>
    </row>
    <row r="501" spans="7:7" ht="15.75" customHeight="1" x14ac:dyDescent="0.2">
      <c r="G501" s="36"/>
    </row>
    <row r="502" spans="7:7" ht="15.75" customHeight="1" x14ac:dyDescent="0.2">
      <c r="G502" s="36"/>
    </row>
    <row r="503" spans="7:7" ht="15.75" customHeight="1" x14ac:dyDescent="0.2">
      <c r="G503" s="36"/>
    </row>
    <row r="504" spans="7:7" ht="15.75" customHeight="1" x14ac:dyDescent="0.2">
      <c r="G504" s="36"/>
    </row>
    <row r="505" spans="7:7" ht="15.75" customHeight="1" x14ac:dyDescent="0.2">
      <c r="G505" s="36"/>
    </row>
    <row r="506" spans="7:7" ht="15.75" customHeight="1" x14ac:dyDescent="0.2">
      <c r="G506" s="36"/>
    </row>
    <row r="507" spans="7:7" ht="15.75" customHeight="1" x14ac:dyDescent="0.2">
      <c r="G507" s="36"/>
    </row>
    <row r="508" spans="7:7" ht="15.75" customHeight="1" x14ac:dyDescent="0.2">
      <c r="G508" s="36"/>
    </row>
    <row r="509" spans="7:7" ht="15.75" customHeight="1" x14ac:dyDescent="0.2">
      <c r="G509" s="36"/>
    </row>
    <row r="510" spans="7:7" ht="15.75" customHeight="1" x14ac:dyDescent="0.2">
      <c r="G510" s="36"/>
    </row>
    <row r="511" spans="7:7" ht="15.75" customHeight="1" x14ac:dyDescent="0.2">
      <c r="G511" s="36"/>
    </row>
    <row r="512" spans="7:7" ht="15.75" customHeight="1" x14ac:dyDescent="0.2">
      <c r="G512" s="36"/>
    </row>
    <row r="513" spans="7:7" ht="15.75" customHeight="1" x14ac:dyDescent="0.2">
      <c r="G513" s="36"/>
    </row>
    <row r="514" spans="7:7" ht="15.75" customHeight="1" x14ac:dyDescent="0.2">
      <c r="G514" s="36"/>
    </row>
    <row r="515" spans="7:7" ht="15.75" customHeight="1" x14ac:dyDescent="0.2">
      <c r="G515" s="36"/>
    </row>
    <row r="516" spans="7:7" ht="15.75" customHeight="1" x14ac:dyDescent="0.2">
      <c r="G516" s="36"/>
    </row>
    <row r="517" spans="7:7" ht="15.75" customHeight="1" x14ac:dyDescent="0.2">
      <c r="G517" s="36"/>
    </row>
    <row r="518" spans="7:7" ht="15.75" customHeight="1" x14ac:dyDescent="0.2">
      <c r="G518" s="36"/>
    </row>
    <row r="519" spans="7:7" ht="15.75" customHeight="1" x14ac:dyDescent="0.2">
      <c r="G519" s="36"/>
    </row>
    <row r="520" spans="7:7" ht="15.75" customHeight="1" x14ac:dyDescent="0.2">
      <c r="G520" s="36"/>
    </row>
    <row r="521" spans="7:7" ht="15.75" customHeight="1" x14ac:dyDescent="0.2">
      <c r="G521" s="36"/>
    </row>
    <row r="522" spans="7:7" ht="15.75" customHeight="1" x14ac:dyDescent="0.2">
      <c r="G522" s="36"/>
    </row>
    <row r="523" spans="7:7" ht="15.75" customHeight="1" x14ac:dyDescent="0.2">
      <c r="G523" s="36"/>
    </row>
    <row r="524" spans="7:7" ht="15.75" customHeight="1" x14ac:dyDescent="0.2">
      <c r="G524" s="36"/>
    </row>
    <row r="525" spans="7:7" ht="15.75" customHeight="1" x14ac:dyDescent="0.2">
      <c r="G525" s="36"/>
    </row>
    <row r="526" spans="7:7" ht="15.75" customHeight="1" x14ac:dyDescent="0.2">
      <c r="G526" s="36"/>
    </row>
    <row r="527" spans="7:7" ht="15.75" customHeight="1" x14ac:dyDescent="0.2">
      <c r="G527" s="36"/>
    </row>
    <row r="528" spans="7:7" ht="15.75" customHeight="1" x14ac:dyDescent="0.2">
      <c r="G528" s="36"/>
    </row>
    <row r="529" spans="7:7" ht="15.75" customHeight="1" x14ac:dyDescent="0.2">
      <c r="G529" s="36"/>
    </row>
    <row r="530" spans="7:7" ht="15.75" customHeight="1" x14ac:dyDescent="0.2">
      <c r="G530" s="36"/>
    </row>
    <row r="531" spans="7:7" ht="15.75" customHeight="1" x14ac:dyDescent="0.2">
      <c r="G531" s="36"/>
    </row>
    <row r="532" spans="7:7" ht="15.75" customHeight="1" x14ac:dyDescent="0.2">
      <c r="G532" s="36"/>
    </row>
    <row r="533" spans="7:7" ht="15.75" customHeight="1" x14ac:dyDescent="0.2">
      <c r="G533" s="36"/>
    </row>
    <row r="534" spans="7:7" ht="15.75" customHeight="1" x14ac:dyDescent="0.2">
      <c r="G534" s="36"/>
    </row>
    <row r="535" spans="7:7" ht="15.75" customHeight="1" x14ac:dyDescent="0.2">
      <c r="G535" s="36"/>
    </row>
    <row r="536" spans="7:7" ht="15.75" customHeight="1" x14ac:dyDescent="0.2">
      <c r="G536" s="36"/>
    </row>
    <row r="537" spans="7:7" ht="15.75" customHeight="1" x14ac:dyDescent="0.2">
      <c r="G537" s="36"/>
    </row>
    <row r="538" spans="7:7" ht="15.75" customHeight="1" x14ac:dyDescent="0.2">
      <c r="G538" s="36"/>
    </row>
    <row r="539" spans="7:7" ht="15.75" customHeight="1" x14ac:dyDescent="0.2">
      <c r="G539" s="36"/>
    </row>
    <row r="540" spans="7:7" ht="15.75" customHeight="1" x14ac:dyDescent="0.2">
      <c r="G540" s="36"/>
    </row>
    <row r="541" spans="7:7" ht="15.75" customHeight="1" x14ac:dyDescent="0.2">
      <c r="G541" s="36"/>
    </row>
    <row r="542" spans="7:7" ht="15.75" customHeight="1" x14ac:dyDescent="0.2">
      <c r="G542" s="36"/>
    </row>
    <row r="543" spans="7:7" ht="15.75" customHeight="1" x14ac:dyDescent="0.2">
      <c r="G543" s="36"/>
    </row>
    <row r="544" spans="7:7" ht="15.75" customHeight="1" x14ac:dyDescent="0.2">
      <c r="G544" s="36"/>
    </row>
    <row r="545" spans="7:7" ht="15.75" customHeight="1" x14ac:dyDescent="0.2">
      <c r="G545" s="36"/>
    </row>
    <row r="546" spans="7:7" ht="15.75" customHeight="1" x14ac:dyDescent="0.2">
      <c r="G546" s="36"/>
    </row>
    <row r="547" spans="7:7" ht="15.75" customHeight="1" x14ac:dyDescent="0.2">
      <c r="G547" s="36"/>
    </row>
    <row r="548" spans="7:7" ht="15.75" customHeight="1" x14ac:dyDescent="0.2">
      <c r="G548" s="36"/>
    </row>
    <row r="549" spans="7:7" ht="15.75" customHeight="1" x14ac:dyDescent="0.2">
      <c r="G549" s="36"/>
    </row>
    <row r="550" spans="7:7" ht="15.75" customHeight="1" x14ac:dyDescent="0.2">
      <c r="G550" s="36"/>
    </row>
    <row r="551" spans="7:7" ht="15.75" customHeight="1" x14ac:dyDescent="0.2">
      <c r="G551" s="36"/>
    </row>
    <row r="552" spans="7:7" ht="15.75" customHeight="1" x14ac:dyDescent="0.2">
      <c r="G552" s="36"/>
    </row>
    <row r="553" spans="7:7" ht="15.75" customHeight="1" x14ac:dyDescent="0.2">
      <c r="G553" s="36"/>
    </row>
    <row r="554" spans="7:7" ht="15.75" customHeight="1" x14ac:dyDescent="0.2">
      <c r="G554" s="36"/>
    </row>
    <row r="555" spans="7:7" ht="15.75" customHeight="1" x14ac:dyDescent="0.2">
      <c r="G555" s="36"/>
    </row>
    <row r="556" spans="7:7" ht="15.75" customHeight="1" x14ac:dyDescent="0.2">
      <c r="G556" s="36"/>
    </row>
    <row r="557" spans="7:7" ht="15.75" customHeight="1" x14ac:dyDescent="0.2">
      <c r="G557" s="36"/>
    </row>
    <row r="558" spans="7:7" ht="15.75" customHeight="1" x14ac:dyDescent="0.2">
      <c r="G558" s="36"/>
    </row>
    <row r="559" spans="7:7" ht="15.75" customHeight="1" x14ac:dyDescent="0.2">
      <c r="G559" s="36"/>
    </row>
    <row r="560" spans="7:7" ht="15.75" customHeight="1" x14ac:dyDescent="0.2">
      <c r="G560" s="36"/>
    </row>
    <row r="561" spans="7:7" ht="15.75" customHeight="1" x14ac:dyDescent="0.2">
      <c r="G561" s="36"/>
    </row>
    <row r="562" spans="7:7" ht="15.75" customHeight="1" x14ac:dyDescent="0.2">
      <c r="G562" s="36"/>
    </row>
    <row r="563" spans="7:7" ht="15.75" customHeight="1" x14ac:dyDescent="0.2">
      <c r="G563" s="36"/>
    </row>
    <row r="564" spans="7:7" ht="15.75" customHeight="1" x14ac:dyDescent="0.2">
      <c r="G564" s="36"/>
    </row>
    <row r="565" spans="7:7" ht="15.75" customHeight="1" x14ac:dyDescent="0.2">
      <c r="G565" s="36"/>
    </row>
    <row r="566" spans="7:7" ht="15.75" customHeight="1" x14ac:dyDescent="0.2">
      <c r="G566" s="36"/>
    </row>
    <row r="567" spans="7:7" ht="15.75" customHeight="1" x14ac:dyDescent="0.2">
      <c r="G567" s="36"/>
    </row>
    <row r="568" spans="7:7" ht="15.75" customHeight="1" x14ac:dyDescent="0.2">
      <c r="G568" s="36"/>
    </row>
    <row r="569" spans="7:7" ht="15.75" customHeight="1" x14ac:dyDescent="0.2">
      <c r="G569" s="36"/>
    </row>
    <row r="570" spans="7:7" ht="15.75" customHeight="1" x14ac:dyDescent="0.2">
      <c r="G570" s="36"/>
    </row>
    <row r="571" spans="7:7" ht="15.75" customHeight="1" x14ac:dyDescent="0.2">
      <c r="G571" s="36"/>
    </row>
    <row r="572" spans="7:7" ht="15.75" customHeight="1" x14ac:dyDescent="0.2">
      <c r="G572" s="36"/>
    </row>
    <row r="573" spans="7:7" ht="15.75" customHeight="1" x14ac:dyDescent="0.2">
      <c r="G573" s="36"/>
    </row>
    <row r="574" spans="7:7" ht="15.75" customHeight="1" x14ac:dyDescent="0.2">
      <c r="G574" s="36"/>
    </row>
    <row r="575" spans="7:7" ht="15.75" customHeight="1" x14ac:dyDescent="0.2">
      <c r="G575" s="36"/>
    </row>
    <row r="576" spans="7:7" ht="15.75" customHeight="1" x14ac:dyDescent="0.2">
      <c r="G576" s="36"/>
    </row>
    <row r="577" spans="7:7" ht="15.75" customHeight="1" x14ac:dyDescent="0.2">
      <c r="G577" s="36"/>
    </row>
    <row r="578" spans="7:7" ht="15.75" customHeight="1" x14ac:dyDescent="0.2">
      <c r="G578" s="36"/>
    </row>
    <row r="579" spans="7:7" ht="15.75" customHeight="1" x14ac:dyDescent="0.2">
      <c r="G579" s="36"/>
    </row>
    <row r="580" spans="7:7" ht="15.75" customHeight="1" x14ac:dyDescent="0.2">
      <c r="G580" s="36"/>
    </row>
    <row r="581" spans="7:7" ht="15.75" customHeight="1" x14ac:dyDescent="0.2">
      <c r="G581" s="36"/>
    </row>
    <row r="582" spans="7:7" ht="15.75" customHeight="1" x14ac:dyDescent="0.2">
      <c r="G582" s="36"/>
    </row>
    <row r="583" spans="7:7" ht="15.75" customHeight="1" x14ac:dyDescent="0.2">
      <c r="G583" s="36"/>
    </row>
    <row r="584" spans="7:7" ht="15.75" customHeight="1" x14ac:dyDescent="0.2">
      <c r="G584" s="36"/>
    </row>
    <row r="585" spans="7:7" ht="15.75" customHeight="1" x14ac:dyDescent="0.2">
      <c r="G585" s="36"/>
    </row>
    <row r="586" spans="7:7" ht="15.75" customHeight="1" x14ac:dyDescent="0.2">
      <c r="G586" s="36"/>
    </row>
    <row r="587" spans="7:7" ht="15.75" customHeight="1" x14ac:dyDescent="0.2">
      <c r="G587" s="36"/>
    </row>
    <row r="588" spans="7:7" ht="15.75" customHeight="1" x14ac:dyDescent="0.2">
      <c r="G588" s="36"/>
    </row>
    <row r="589" spans="7:7" ht="15.75" customHeight="1" x14ac:dyDescent="0.2">
      <c r="G589" s="36"/>
    </row>
    <row r="590" spans="7:7" ht="15.75" customHeight="1" x14ac:dyDescent="0.2">
      <c r="G590" s="36"/>
    </row>
    <row r="591" spans="7:7" ht="15.75" customHeight="1" x14ac:dyDescent="0.2">
      <c r="G591" s="36"/>
    </row>
    <row r="592" spans="7:7" ht="15.75" customHeight="1" x14ac:dyDescent="0.2">
      <c r="G592" s="36"/>
    </row>
    <row r="593" spans="7:7" ht="15.75" customHeight="1" x14ac:dyDescent="0.2">
      <c r="G593" s="36"/>
    </row>
    <row r="594" spans="7:7" ht="15.75" customHeight="1" x14ac:dyDescent="0.2">
      <c r="G594" s="36"/>
    </row>
    <row r="595" spans="7:7" ht="15.75" customHeight="1" x14ac:dyDescent="0.2">
      <c r="G595" s="36"/>
    </row>
    <row r="596" spans="7:7" ht="15.75" customHeight="1" x14ac:dyDescent="0.2">
      <c r="G596" s="36"/>
    </row>
    <row r="597" spans="7:7" ht="15.75" customHeight="1" x14ac:dyDescent="0.2">
      <c r="G597" s="36"/>
    </row>
    <row r="598" spans="7:7" ht="15.75" customHeight="1" x14ac:dyDescent="0.2">
      <c r="G598" s="36"/>
    </row>
    <row r="599" spans="7:7" ht="15.75" customHeight="1" x14ac:dyDescent="0.2">
      <c r="G599" s="36"/>
    </row>
    <row r="600" spans="7:7" ht="15.75" customHeight="1" x14ac:dyDescent="0.2">
      <c r="G600" s="36"/>
    </row>
    <row r="601" spans="7:7" ht="15.75" customHeight="1" x14ac:dyDescent="0.2">
      <c r="G601" s="36"/>
    </row>
    <row r="602" spans="7:7" ht="15.75" customHeight="1" x14ac:dyDescent="0.2">
      <c r="G602" s="36"/>
    </row>
    <row r="603" spans="7:7" ht="15.75" customHeight="1" x14ac:dyDescent="0.2">
      <c r="G603" s="36"/>
    </row>
    <row r="604" spans="7:7" ht="15.75" customHeight="1" x14ac:dyDescent="0.2">
      <c r="G604" s="36"/>
    </row>
    <row r="605" spans="7:7" ht="15.75" customHeight="1" x14ac:dyDescent="0.2">
      <c r="G605" s="36"/>
    </row>
    <row r="606" spans="7:7" ht="15.75" customHeight="1" x14ac:dyDescent="0.2">
      <c r="G606" s="36"/>
    </row>
    <row r="607" spans="7:7" ht="15.75" customHeight="1" x14ac:dyDescent="0.2">
      <c r="G607" s="36"/>
    </row>
    <row r="608" spans="7:7" ht="15.75" customHeight="1" x14ac:dyDescent="0.2">
      <c r="G608" s="36"/>
    </row>
    <row r="609" spans="7:7" ht="15.75" customHeight="1" x14ac:dyDescent="0.2">
      <c r="G609" s="36"/>
    </row>
    <row r="610" spans="7:7" ht="15.75" customHeight="1" x14ac:dyDescent="0.2">
      <c r="G610" s="36"/>
    </row>
    <row r="611" spans="7:7" ht="15.75" customHeight="1" x14ac:dyDescent="0.2">
      <c r="G611" s="36"/>
    </row>
    <row r="612" spans="7:7" ht="15.75" customHeight="1" x14ac:dyDescent="0.2">
      <c r="G612" s="36"/>
    </row>
    <row r="613" spans="7:7" ht="15.75" customHeight="1" x14ac:dyDescent="0.2">
      <c r="G613" s="36"/>
    </row>
    <row r="614" spans="7:7" ht="15.75" customHeight="1" x14ac:dyDescent="0.2">
      <c r="G614" s="36"/>
    </row>
    <row r="615" spans="7:7" ht="15.75" customHeight="1" x14ac:dyDescent="0.2">
      <c r="G615" s="36"/>
    </row>
    <row r="616" spans="7:7" ht="15.75" customHeight="1" x14ac:dyDescent="0.2">
      <c r="G616" s="36"/>
    </row>
    <row r="617" spans="7:7" ht="15.75" customHeight="1" x14ac:dyDescent="0.2">
      <c r="G617" s="36"/>
    </row>
    <row r="618" spans="7:7" ht="15.75" customHeight="1" x14ac:dyDescent="0.2">
      <c r="G618" s="36"/>
    </row>
    <row r="619" spans="7:7" ht="15.75" customHeight="1" x14ac:dyDescent="0.2">
      <c r="G619" s="36"/>
    </row>
    <row r="620" spans="7:7" ht="15.75" customHeight="1" x14ac:dyDescent="0.2">
      <c r="G620" s="36"/>
    </row>
    <row r="621" spans="7:7" ht="15.75" customHeight="1" x14ac:dyDescent="0.2">
      <c r="G621" s="36"/>
    </row>
    <row r="622" spans="7:7" ht="15.75" customHeight="1" x14ac:dyDescent="0.2">
      <c r="G622" s="36"/>
    </row>
    <row r="623" spans="7:7" ht="15.75" customHeight="1" x14ac:dyDescent="0.2">
      <c r="G623" s="36"/>
    </row>
    <row r="624" spans="7:7" ht="15.75" customHeight="1" x14ac:dyDescent="0.2">
      <c r="G624" s="36"/>
    </row>
    <row r="625" spans="7:7" ht="15.75" customHeight="1" x14ac:dyDescent="0.2">
      <c r="G625" s="36"/>
    </row>
    <row r="626" spans="7:7" ht="15.75" customHeight="1" x14ac:dyDescent="0.2">
      <c r="G626" s="36"/>
    </row>
    <row r="627" spans="7:7" ht="15.75" customHeight="1" x14ac:dyDescent="0.2">
      <c r="G627" s="36"/>
    </row>
    <row r="628" spans="7:7" ht="15.75" customHeight="1" x14ac:dyDescent="0.2">
      <c r="G628" s="36"/>
    </row>
    <row r="629" spans="7:7" ht="15.75" customHeight="1" x14ac:dyDescent="0.2">
      <c r="G629" s="36"/>
    </row>
    <row r="630" spans="7:7" ht="15.75" customHeight="1" x14ac:dyDescent="0.2">
      <c r="G630" s="36"/>
    </row>
    <row r="631" spans="7:7" ht="15.75" customHeight="1" x14ac:dyDescent="0.2">
      <c r="G631" s="36"/>
    </row>
    <row r="632" spans="7:7" ht="15.75" customHeight="1" x14ac:dyDescent="0.2">
      <c r="G632" s="36"/>
    </row>
    <row r="633" spans="7:7" ht="15.75" customHeight="1" x14ac:dyDescent="0.2">
      <c r="G633" s="36"/>
    </row>
    <row r="634" spans="7:7" ht="15.75" customHeight="1" x14ac:dyDescent="0.2">
      <c r="G634" s="36"/>
    </row>
    <row r="635" spans="7:7" ht="15.75" customHeight="1" x14ac:dyDescent="0.2">
      <c r="G635" s="36"/>
    </row>
    <row r="636" spans="7:7" ht="15.75" customHeight="1" x14ac:dyDescent="0.2">
      <c r="G636" s="36"/>
    </row>
    <row r="637" spans="7:7" ht="15.75" customHeight="1" x14ac:dyDescent="0.2">
      <c r="G637" s="36"/>
    </row>
    <row r="638" spans="7:7" ht="15.75" customHeight="1" x14ac:dyDescent="0.2">
      <c r="G638" s="36"/>
    </row>
    <row r="639" spans="7:7" ht="15.75" customHeight="1" x14ac:dyDescent="0.2">
      <c r="G639" s="36"/>
    </row>
    <row r="640" spans="7:7" ht="15.75" customHeight="1" x14ac:dyDescent="0.2">
      <c r="G640" s="36"/>
    </row>
    <row r="641" spans="7:7" ht="15.75" customHeight="1" x14ac:dyDescent="0.2">
      <c r="G641" s="36"/>
    </row>
    <row r="642" spans="7:7" ht="15.75" customHeight="1" x14ac:dyDescent="0.2">
      <c r="G642" s="36"/>
    </row>
    <row r="643" spans="7:7" ht="15.75" customHeight="1" x14ac:dyDescent="0.2">
      <c r="G643" s="36"/>
    </row>
    <row r="644" spans="7:7" ht="15.75" customHeight="1" x14ac:dyDescent="0.2">
      <c r="G644" s="36"/>
    </row>
    <row r="645" spans="7:7" ht="15.75" customHeight="1" x14ac:dyDescent="0.2">
      <c r="G645" s="36"/>
    </row>
    <row r="646" spans="7:7" ht="15.75" customHeight="1" x14ac:dyDescent="0.2">
      <c r="G646" s="36"/>
    </row>
    <row r="647" spans="7:7" ht="15.75" customHeight="1" x14ac:dyDescent="0.2">
      <c r="G647" s="36"/>
    </row>
    <row r="648" spans="7:7" ht="15.75" customHeight="1" x14ac:dyDescent="0.2">
      <c r="G648" s="36"/>
    </row>
    <row r="649" spans="7:7" ht="15.75" customHeight="1" x14ac:dyDescent="0.2">
      <c r="G649" s="36"/>
    </row>
    <row r="650" spans="7:7" ht="15.75" customHeight="1" x14ac:dyDescent="0.2">
      <c r="G650" s="36"/>
    </row>
    <row r="651" spans="7:7" ht="15.75" customHeight="1" x14ac:dyDescent="0.2">
      <c r="G651" s="36"/>
    </row>
    <row r="652" spans="7:7" ht="15.75" customHeight="1" x14ac:dyDescent="0.2">
      <c r="G652" s="36"/>
    </row>
    <row r="653" spans="7:7" ht="15.75" customHeight="1" x14ac:dyDescent="0.2">
      <c r="G653" s="36"/>
    </row>
    <row r="654" spans="7:7" ht="15.75" customHeight="1" x14ac:dyDescent="0.2">
      <c r="G654" s="36"/>
    </row>
    <row r="655" spans="7:7" ht="15.75" customHeight="1" x14ac:dyDescent="0.2">
      <c r="G655" s="36"/>
    </row>
    <row r="656" spans="7:7" ht="15.75" customHeight="1" x14ac:dyDescent="0.2">
      <c r="G656" s="36"/>
    </row>
    <row r="657" spans="7:7" ht="15.75" customHeight="1" x14ac:dyDescent="0.2">
      <c r="G657" s="36"/>
    </row>
    <row r="658" spans="7:7" ht="15.75" customHeight="1" x14ac:dyDescent="0.2">
      <c r="G658" s="36"/>
    </row>
    <row r="659" spans="7:7" ht="15.75" customHeight="1" x14ac:dyDescent="0.2">
      <c r="G659" s="36"/>
    </row>
    <row r="660" spans="7:7" ht="15.75" customHeight="1" x14ac:dyDescent="0.2">
      <c r="G660" s="36"/>
    </row>
    <row r="661" spans="7:7" ht="15.75" customHeight="1" x14ac:dyDescent="0.2">
      <c r="G661" s="36"/>
    </row>
    <row r="662" spans="7:7" ht="15.75" customHeight="1" x14ac:dyDescent="0.2">
      <c r="G662" s="36"/>
    </row>
    <row r="663" spans="7:7" ht="15.75" customHeight="1" x14ac:dyDescent="0.2">
      <c r="G663" s="36"/>
    </row>
    <row r="664" spans="7:7" ht="15.75" customHeight="1" x14ac:dyDescent="0.2">
      <c r="G664" s="36"/>
    </row>
    <row r="665" spans="7:7" ht="15.75" customHeight="1" x14ac:dyDescent="0.2">
      <c r="G665" s="36"/>
    </row>
    <row r="666" spans="7:7" ht="15.75" customHeight="1" x14ac:dyDescent="0.2">
      <c r="G666" s="36"/>
    </row>
    <row r="667" spans="7:7" ht="15.75" customHeight="1" x14ac:dyDescent="0.2">
      <c r="G667" s="36"/>
    </row>
    <row r="668" spans="7:7" ht="15.75" customHeight="1" x14ac:dyDescent="0.2">
      <c r="G668" s="36"/>
    </row>
    <row r="669" spans="7:7" ht="15.75" customHeight="1" x14ac:dyDescent="0.2">
      <c r="G669" s="36"/>
    </row>
    <row r="670" spans="7:7" ht="15.75" customHeight="1" x14ac:dyDescent="0.2">
      <c r="G670" s="36"/>
    </row>
    <row r="671" spans="7:7" ht="15.75" customHeight="1" x14ac:dyDescent="0.2">
      <c r="G671" s="36"/>
    </row>
    <row r="672" spans="7:7" ht="15.75" customHeight="1" x14ac:dyDescent="0.2">
      <c r="G672" s="36"/>
    </row>
    <row r="673" spans="7:7" ht="15.75" customHeight="1" x14ac:dyDescent="0.2">
      <c r="G673" s="36"/>
    </row>
    <row r="674" spans="7:7" ht="15.75" customHeight="1" x14ac:dyDescent="0.2">
      <c r="G674" s="36"/>
    </row>
    <row r="675" spans="7:7" ht="15.75" customHeight="1" x14ac:dyDescent="0.2">
      <c r="G675" s="36"/>
    </row>
    <row r="676" spans="7:7" ht="15.75" customHeight="1" x14ac:dyDescent="0.2">
      <c r="G676" s="36"/>
    </row>
    <row r="677" spans="7:7" ht="15.75" customHeight="1" x14ac:dyDescent="0.2">
      <c r="G677" s="36"/>
    </row>
    <row r="678" spans="7:7" ht="15.75" customHeight="1" x14ac:dyDescent="0.2">
      <c r="G678" s="36"/>
    </row>
    <row r="679" spans="7:7" ht="15.75" customHeight="1" x14ac:dyDescent="0.2">
      <c r="G679" s="36"/>
    </row>
    <row r="680" spans="7:7" ht="15.75" customHeight="1" x14ac:dyDescent="0.2">
      <c r="G680" s="36"/>
    </row>
    <row r="681" spans="7:7" ht="15.75" customHeight="1" x14ac:dyDescent="0.2">
      <c r="G681" s="36"/>
    </row>
    <row r="682" spans="7:7" ht="15.75" customHeight="1" x14ac:dyDescent="0.2">
      <c r="G682" s="36"/>
    </row>
    <row r="683" spans="7:7" ht="15.75" customHeight="1" x14ac:dyDescent="0.2">
      <c r="G683" s="36"/>
    </row>
    <row r="684" spans="7:7" ht="15.75" customHeight="1" x14ac:dyDescent="0.2">
      <c r="G684" s="36"/>
    </row>
    <row r="685" spans="7:7" ht="15.75" customHeight="1" x14ac:dyDescent="0.2">
      <c r="G685" s="36"/>
    </row>
    <row r="686" spans="7:7" ht="15.75" customHeight="1" x14ac:dyDescent="0.2">
      <c r="G686" s="36"/>
    </row>
    <row r="687" spans="7:7" ht="15.75" customHeight="1" x14ac:dyDescent="0.2">
      <c r="G687" s="36"/>
    </row>
    <row r="688" spans="7:7" ht="15.75" customHeight="1" x14ac:dyDescent="0.2">
      <c r="G688" s="36"/>
    </row>
    <row r="689" spans="7:7" ht="15.75" customHeight="1" x14ac:dyDescent="0.2">
      <c r="G689" s="36"/>
    </row>
    <row r="690" spans="7:7" ht="15.75" customHeight="1" x14ac:dyDescent="0.2">
      <c r="G690" s="36"/>
    </row>
    <row r="691" spans="7:7" ht="15.75" customHeight="1" x14ac:dyDescent="0.2">
      <c r="G691" s="36"/>
    </row>
    <row r="692" spans="7:7" ht="15.75" customHeight="1" x14ac:dyDescent="0.2">
      <c r="G692" s="36"/>
    </row>
    <row r="693" spans="7:7" ht="15.75" customHeight="1" x14ac:dyDescent="0.2">
      <c r="G693" s="36"/>
    </row>
    <row r="694" spans="7:7" ht="15.75" customHeight="1" x14ac:dyDescent="0.2">
      <c r="G694" s="36"/>
    </row>
    <row r="695" spans="7:7" ht="15.75" customHeight="1" x14ac:dyDescent="0.2">
      <c r="G695" s="36"/>
    </row>
    <row r="696" spans="7:7" ht="15.75" customHeight="1" x14ac:dyDescent="0.2">
      <c r="G696" s="36"/>
    </row>
    <row r="697" spans="7:7" ht="15.75" customHeight="1" x14ac:dyDescent="0.2">
      <c r="G697" s="36"/>
    </row>
    <row r="698" spans="7:7" ht="15.75" customHeight="1" x14ac:dyDescent="0.2">
      <c r="G698" s="36"/>
    </row>
    <row r="699" spans="7:7" ht="15.75" customHeight="1" x14ac:dyDescent="0.2">
      <c r="G699" s="36"/>
    </row>
    <row r="700" spans="7:7" ht="15.75" customHeight="1" x14ac:dyDescent="0.2">
      <c r="G700" s="36"/>
    </row>
    <row r="701" spans="7:7" ht="15.75" customHeight="1" x14ac:dyDescent="0.2">
      <c r="G701" s="36"/>
    </row>
    <row r="702" spans="7:7" ht="15.75" customHeight="1" x14ac:dyDescent="0.2">
      <c r="G702" s="36"/>
    </row>
    <row r="703" spans="7:7" ht="15.75" customHeight="1" x14ac:dyDescent="0.2">
      <c r="G703" s="36"/>
    </row>
    <row r="704" spans="7:7" ht="15.75" customHeight="1" x14ac:dyDescent="0.2">
      <c r="G704" s="36"/>
    </row>
    <row r="705" spans="7:7" ht="15.75" customHeight="1" x14ac:dyDescent="0.2">
      <c r="G705" s="36"/>
    </row>
    <row r="706" spans="7:7" ht="15.75" customHeight="1" x14ac:dyDescent="0.2">
      <c r="G706" s="36"/>
    </row>
    <row r="707" spans="7:7" ht="15.75" customHeight="1" x14ac:dyDescent="0.2">
      <c r="G707" s="36"/>
    </row>
    <row r="708" spans="7:7" ht="15.75" customHeight="1" x14ac:dyDescent="0.2">
      <c r="G708" s="36"/>
    </row>
    <row r="709" spans="7:7" ht="15.75" customHeight="1" x14ac:dyDescent="0.2">
      <c r="G709" s="36"/>
    </row>
    <row r="710" spans="7:7" ht="15.75" customHeight="1" x14ac:dyDescent="0.2">
      <c r="G710" s="36"/>
    </row>
    <row r="711" spans="7:7" ht="15.75" customHeight="1" x14ac:dyDescent="0.2">
      <c r="G711" s="36"/>
    </row>
    <row r="712" spans="7:7" ht="15.75" customHeight="1" x14ac:dyDescent="0.2">
      <c r="G712" s="36"/>
    </row>
    <row r="713" spans="7:7" ht="15.75" customHeight="1" x14ac:dyDescent="0.2">
      <c r="G713" s="36"/>
    </row>
    <row r="714" spans="7:7" ht="15.75" customHeight="1" x14ac:dyDescent="0.2">
      <c r="G714" s="36"/>
    </row>
    <row r="715" spans="7:7" ht="15.75" customHeight="1" x14ac:dyDescent="0.2">
      <c r="G715" s="36"/>
    </row>
    <row r="716" spans="7:7" ht="15.75" customHeight="1" x14ac:dyDescent="0.2">
      <c r="G716" s="36"/>
    </row>
    <row r="717" spans="7:7" ht="15.75" customHeight="1" x14ac:dyDescent="0.2">
      <c r="G717" s="36"/>
    </row>
    <row r="718" spans="7:7" ht="15.75" customHeight="1" x14ac:dyDescent="0.2">
      <c r="G718" s="36"/>
    </row>
    <row r="719" spans="7:7" ht="15.75" customHeight="1" x14ac:dyDescent="0.2">
      <c r="G719" s="36"/>
    </row>
    <row r="720" spans="7:7" ht="15.75" customHeight="1" x14ac:dyDescent="0.2">
      <c r="G720" s="36"/>
    </row>
    <row r="721" spans="7:7" ht="15.75" customHeight="1" x14ac:dyDescent="0.2">
      <c r="G721" s="36"/>
    </row>
    <row r="722" spans="7:7" ht="15.75" customHeight="1" x14ac:dyDescent="0.2">
      <c r="G722" s="36"/>
    </row>
    <row r="723" spans="7:7" ht="15.75" customHeight="1" x14ac:dyDescent="0.2">
      <c r="G723" s="36"/>
    </row>
    <row r="724" spans="7:7" ht="15.75" customHeight="1" x14ac:dyDescent="0.2">
      <c r="G724" s="36"/>
    </row>
    <row r="725" spans="7:7" ht="15.75" customHeight="1" x14ac:dyDescent="0.2">
      <c r="G725" s="36"/>
    </row>
    <row r="726" spans="7:7" ht="15.75" customHeight="1" x14ac:dyDescent="0.2">
      <c r="G726" s="36"/>
    </row>
    <row r="727" spans="7:7" ht="15.75" customHeight="1" x14ac:dyDescent="0.2">
      <c r="G727" s="36"/>
    </row>
    <row r="728" spans="7:7" ht="15.75" customHeight="1" x14ac:dyDescent="0.2">
      <c r="G728" s="36"/>
    </row>
    <row r="729" spans="7:7" ht="15.75" customHeight="1" x14ac:dyDescent="0.2">
      <c r="G729" s="36"/>
    </row>
    <row r="730" spans="7:7" ht="15.75" customHeight="1" x14ac:dyDescent="0.2">
      <c r="G730" s="36"/>
    </row>
    <row r="731" spans="7:7" ht="15.75" customHeight="1" x14ac:dyDescent="0.2">
      <c r="G731" s="36"/>
    </row>
    <row r="732" spans="7:7" ht="15.75" customHeight="1" x14ac:dyDescent="0.2">
      <c r="G732" s="36"/>
    </row>
    <row r="733" spans="7:7" ht="15.75" customHeight="1" x14ac:dyDescent="0.2">
      <c r="G733" s="36"/>
    </row>
    <row r="734" spans="7:7" ht="15.75" customHeight="1" x14ac:dyDescent="0.2">
      <c r="G734" s="36"/>
    </row>
    <row r="735" spans="7:7" ht="15.75" customHeight="1" x14ac:dyDescent="0.2">
      <c r="G735" s="36"/>
    </row>
    <row r="736" spans="7:7" ht="15.75" customHeight="1" x14ac:dyDescent="0.2">
      <c r="G736" s="36"/>
    </row>
    <row r="737" spans="7:7" ht="15.75" customHeight="1" x14ac:dyDescent="0.2">
      <c r="G737" s="36"/>
    </row>
    <row r="738" spans="7:7" ht="15.75" customHeight="1" x14ac:dyDescent="0.2">
      <c r="G738" s="36"/>
    </row>
    <row r="739" spans="7:7" ht="15.75" customHeight="1" x14ac:dyDescent="0.2">
      <c r="G739" s="36"/>
    </row>
    <row r="740" spans="7:7" ht="15.75" customHeight="1" x14ac:dyDescent="0.2">
      <c r="G740" s="36"/>
    </row>
    <row r="741" spans="7:7" ht="15.75" customHeight="1" x14ac:dyDescent="0.2">
      <c r="G741" s="36"/>
    </row>
    <row r="742" spans="7:7" ht="15.75" customHeight="1" x14ac:dyDescent="0.2">
      <c r="G742" s="36"/>
    </row>
    <row r="743" spans="7:7" ht="15.75" customHeight="1" x14ac:dyDescent="0.2">
      <c r="G743" s="36"/>
    </row>
    <row r="744" spans="7:7" ht="15.75" customHeight="1" x14ac:dyDescent="0.2">
      <c r="G744" s="36"/>
    </row>
    <row r="745" spans="7:7" ht="15.75" customHeight="1" x14ac:dyDescent="0.2">
      <c r="G745" s="36"/>
    </row>
    <row r="746" spans="7:7" ht="15.75" customHeight="1" x14ac:dyDescent="0.2">
      <c r="G746" s="36"/>
    </row>
    <row r="747" spans="7:7" ht="15.75" customHeight="1" x14ac:dyDescent="0.2">
      <c r="G747" s="36"/>
    </row>
    <row r="748" spans="7:7" ht="15.75" customHeight="1" x14ac:dyDescent="0.2">
      <c r="G748" s="36"/>
    </row>
    <row r="749" spans="7:7" ht="15.75" customHeight="1" x14ac:dyDescent="0.2">
      <c r="G749" s="36"/>
    </row>
    <row r="750" spans="7:7" ht="15.75" customHeight="1" x14ac:dyDescent="0.2">
      <c r="G750" s="36"/>
    </row>
    <row r="751" spans="7:7" ht="15.75" customHeight="1" x14ac:dyDescent="0.2">
      <c r="G751" s="36"/>
    </row>
    <row r="752" spans="7:7" ht="15.75" customHeight="1" x14ac:dyDescent="0.2">
      <c r="G752" s="36"/>
    </row>
    <row r="753" spans="7:7" ht="15.75" customHeight="1" x14ac:dyDescent="0.2">
      <c r="G753" s="36"/>
    </row>
    <row r="754" spans="7:7" ht="15.75" customHeight="1" x14ac:dyDescent="0.2">
      <c r="G754" s="36"/>
    </row>
    <row r="755" spans="7:7" ht="15.75" customHeight="1" x14ac:dyDescent="0.2">
      <c r="G755" s="36"/>
    </row>
    <row r="756" spans="7:7" ht="15.75" customHeight="1" x14ac:dyDescent="0.2">
      <c r="G756" s="36"/>
    </row>
    <row r="757" spans="7:7" ht="15.75" customHeight="1" x14ac:dyDescent="0.2">
      <c r="G757" s="36"/>
    </row>
    <row r="758" spans="7:7" ht="15.75" customHeight="1" x14ac:dyDescent="0.2">
      <c r="G758" s="36"/>
    </row>
    <row r="759" spans="7:7" ht="15.75" customHeight="1" x14ac:dyDescent="0.2">
      <c r="G759" s="36"/>
    </row>
    <row r="760" spans="7:7" ht="15.75" customHeight="1" x14ac:dyDescent="0.2">
      <c r="G760" s="36"/>
    </row>
    <row r="761" spans="7:7" ht="15.75" customHeight="1" x14ac:dyDescent="0.2">
      <c r="G761" s="36"/>
    </row>
    <row r="762" spans="7:7" ht="15.75" customHeight="1" x14ac:dyDescent="0.2">
      <c r="G762" s="36"/>
    </row>
    <row r="763" spans="7:7" ht="15.75" customHeight="1" x14ac:dyDescent="0.2">
      <c r="G763" s="36"/>
    </row>
    <row r="764" spans="7:7" ht="15.75" customHeight="1" x14ac:dyDescent="0.2">
      <c r="G764" s="36"/>
    </row>
    <row r="765" spans="7:7" ht="15.75" customHeight="1" x14ac:dyDescent="0.2">
      <c r="G765" s="36"/>
    </row>
    <row r="766" spans="7:7" ht="15.75" customHeight="1" x14ac:dyDescent="0.2">
      <c r="G766" s="36"/>
    </row>
    <row r="767" spans="7:7" ht="15.75" customHeight="1" x14ac:dyDescent="0.2">
      <c r="G767" s="36"/>
    </row>
    <row r="768" spans="7:7" ht="15.75" customHeight="1" x14ac:dyDescent="0.2">
      <c r="G768" s="36"/>
    </row>
    <row r="769" spans="7:7" ht="15.75" customHeight="1" x14ac:dyDescent="0.2">
      <c r="G769" s="36"/>
    </row>
    <row r="770" spans="7:7" ht="15.75" customHeight="1" x14ac:dyDescent="0.2">
      <c r="G770" s="36"/>
    </row>
    <row r="771" spans="7:7" ht="15.75" customHeight="1" x14ac:dyDescent="0.2">
      <c r="G771" s="36"/>
    </row>
    <row r="772" spans="7:7" ht="15.75" customHeight="1" x14ac:dyDescent="0.2">
      <c r="G772" s="36"/>
    </row>
    <row r="773" spans="7:7" ht="15.75" customHeight="1" x14ac:dyDescent="0.2">
      <c r="G773" s="36"/>
    </row>
    <row r="774" spans="7:7" ht="15.75" customHeight="1" x14ac:dyDescent="0.2">
      <c r="G774" s="36"/>
    </row>
    <row r="775" spans="7:7" ht="15.75" customHeight="1" x14ac:dyDescent="0.2">
      <c r="G775" s="36"/>
    </row>
    <row r="776" spans="7:7" ht="15.75" customHeight="1" x14ac:dyDescent="0.2">
      <c r="G776" s="36"/>
    </row>
    <row r="777" spans="7:7" ht="15.75" customHeight="1" x14ac:dyDescent="0.2">
      <c r="G777" s="36"/>
    </row>
    <row r="778" spans="7:7" ht="15.75" customHeight="1" x14ac:dyDescent="0.2">
      <c r="G778" s="36"/>
    </row>
    <row r="779" spans="7:7" ht="15.75" customHeight="1" x14ac:dyDescent="0.2">
      <c r="G779" s="36"/>
    </row>
    <row r="780" spans="7:7" ht="15.75" customHeight="1" x14ac:dyDescent="0.2">
      <c r="G780" s="36"/>
    </row>
    <row r="781" spans="7:7" ht="15.75" customHeight="1" x14ac:dyDescent="0.2">
      <c r="G781" s="36"/>
    </row>
    <row r="782" spans="7:7" ht="15.75" customHeight="1" x14ac:dyDescent="0.2">
      <c r="G782" s="36"/>
    </row>
    <row r="783" spans="7:7" ht="15.75" customHeight="1" x14ac:dyDescent="0.2">
      <c r="G783" s="36"/>
    </row>
    <row r="784" spans="7:7" ht="15.75" customHeight="1" x14ac:dyDescent="0.2">
      <c r="G784" s="36"/>
    </row>
    <row r="785" spans="7:7" ht="15.75" customHeight="1" x14ac:dyDescent="0.2">
      <c r="G785" s="36"/>
    </row>
    <row r="786" spans="7:7" ht="15.75" customHeight="1" x14ac:dyDescent="0.2">
      <c r="G786" s="36"/>
    </row>
    <row r="787" spans="7:7" ht="15.75" customHeight="1" x14ac:dyDescent="0.2">
      <c r="G787" s="36"/>
    </row>
    <row r="788" spans="7:7" ht="15.75" customHeight="1" x14ac:dyDescent="0.2">
      <c r="G788" s="36"/>
    </row>
    <row r="789" spans="7:7" ht="15.75" customHeight="1" x14ac:dyDescent="0.2">
      <c r="G789" s="36"/>
    </row>
    <row r="790" spans="7:7" ht="15.75" customHeight="1" x14ac:dyDescent="0.2">
      <c r="G790" s="36"/>
    </row>
    <row r="791" spans="7:7" ht="15.75" customHeight="1" x14ac:dyDescent="0.2">
      <c r="G791" s="36"/>
    </row>
    <row r="792" spans="7:7" ht="15.75" customHeight="1" x14ac:dyDescent="0.2">
      <c r="G792" s="36"/>
    </row>
    <row r="793" spans="7:7" ht="15.75" customHeight="1" x14ac:dyDescent="0.2">
      <c r="G793" s="36"/>
    </row>
    <row r="794" spans="7:7" ht="15.75" customHeight="1" x14ac:dyDescent="0.2">
      <c r="G794" s="36"/>
    </row>
    <row r="795" spans="7:7" ht="15.75" customHeight="1" x14ac:dyDescent="0.2">
      <c r="G795" s="36"/>
    </row>
    <row r="796" spans="7:7" ht="15.75" customHeight="1" x14ac:dyDescent="0.2">
      <c r="G796" s="36"/>
    </row>
    <row r="797" spans="7:7" ht="15.75" customHeight="1" x14ac:dyDescent="0.2">
      <c r="G797" s="36"/>
    </row>
    <row r="798" spans="7:7" ht="15.75" customHeight="1" x14ac:dyDescent="0.2">
      <c r="G798" s="36"/>
    </row>
    <row r="799" spans="7:7" ht="15.75" customHeight="1" x14ac:dyDescent="0.2">
      <c r="G799" s="36"/>
    </row>
    <row r="800" spans="7:7" ht="15.75" customHeight="1" x14ac:dyDescent="0.2">
      <c r="G800" s="36"/>
    </row>
    <row r="801" spans="7:7" ht="15.75" customHeight="1" x14ac:dyDescent="0.2">
      <c r="G801" s="36"/>
    </row>
    <row r="802" spans="7:7" ht="15.75" customHeight="1" x14ac:dyDescent="0.2">
      <c r="G802" s="36"/>
    </row>
    <row r="803" spans="7:7" ht="15.75" customHeight="1" x14ac:dyDescent="0.2">
      <c r="G803" s="36"/>
    </row>
    <row r="804" spans="7:7" ht="15.75" customHeight="1" x14ac:dyDescent="0.2">
      <c r="G804" s="36"/>
    </row>
    <row r="805" spans="7:7" ht="15.75" customHeight="1" x14ac:dyDescent="0.2">
      <c r="G805" s="36"/>
    </row>
    <row r="806" spans="7:7" ht="15.75" customHeight="1" x14ac:dyDescent="0.2">
      <c r="G806" s="36"/>
    </row>
    <row r="807" spans="7:7" ht="15.75" customHeight="1" x14ac:dyDescent="0.2">
      <c r="G807" s="36"/>
    </row>
    <row r="808" spans="7:7" ht="15.75" customHeight="1" x14ac:dyDescent="0.2">
      <c r="G808" s="36"/>
    </row>
    <row r="809" spans="7:7" ht="15.75" customHeight="1" x14ac:dyDescent="0.2">
      <c r="G809" s="36"/>
    </row>
    <row r="810" spans="7:7" ht="15.75" customHeight="1" x14ac:dyDescent="0.2">
      <c r="G810" s="36"/>
    </row>
    <row r="811" spans="7:7" ht="15.75" customHeight="1" x14ac:dyDescent="0.2">
      <c r="G811" s="36"/>
    </row>
    <row r="812" spans="7:7" ht="15.75" customHeight="1" x14ac:dyDescent="0.2">
      <c r="G812" s="36"/>
    </row>
    <row r="813" spans="7:7" ht="15.75" customHeight="1" x14ac:dyDescent="0.2">
      <c r="G813" s="36"/>
    </row>
    <row r="814" spans="7:7" ht="15.75" customHeight="1" x14ac:dyDescent="0.2">
      <c r="G814" s="36"/>
    </row>
    <row r="815" spans="7:7" ht="15.75" customHeight="1" x14ac:dyDescent="0.2">
      <c r="G815" s="36"/>
    </row>
    <row r="816" spans="7:7" ht="15.75" customHeight="1" x14ac:dyDescent="0.2">
      <c r="G816" s="36"/>
    </row>
    <row r="817" spans="7:7" ht="15.75" customHeight="1" x14ac:dyDescent="0.2">
      <c r="G817" s="36"/>
    </row>
    <row r="818" spans="7:7" ht="15.75" customHeight="1" x14ac:dyDescent="0.2">
      <c r="G818" s="36"/>
    </row>
    <row r="819" spans="7:7" ht="15.75" customHeight="1" x14ac:dyDescent="0.2">
      <c r="G819" s="36"/>
    </row>
    <row r="820" spans="7:7" ht="15.75" customHeight="1" x14ac:dyDescent="0.2">
      <c r="G820" s="36"/>
    </row>
    <row r="821" spans="7:7" ht="15.75" customHeight="1" x14ac:dyDescent="0.2">
      <c r="G821" s="36"/>
    </row>
    <row r="822" spans="7:7" ht="15.75" customHeight="1" x14ac:dyDescent="0.2">
      <c r="G822" s="36"/>
    </row>
    <row r="823" spans="7:7" ht="15.75" customHeight="1" x14ac:dyDescent="0.2">
      <c r="G823" s="36"/>
    </row>
    <row r="824" spans="7:7" ht="15.75" customHeight="1" x14ac:dyDescent="0.2">
      <c r="G824" s="36"/>
    </row>
    <row r="825" spans="7:7" ht="15.75" customHeight="1" x14ac:dyDescent="0.2">
      <c r="G825" s="36"/>
    </row>
    <row r="826" spans="7:7" ht="15.75" customHeight="1" x14ac:dyDescent="0.2">
      <c r="G826" s="36"/>
    </row>
    <row r="827" spans="7:7" ht="15.75" customHeight="1" x14ac:dyDescent="0.2">
      <c r="G827" s="36"/>
    </row>
    <row r="828" spans="7:7" ht="15.75" customHeight="1" x14ac:dyDescent="0.2">
      <c r="G828" s="36"/>
    </row>
    <row r="829" spans="7:7" ht="15.75" customHeight="1" x14ac:dyDescent="0.2">
      <c r="G829" s="36"/>
    </row>
    <row r="830" spans="7:7" ht="15.75" customHeight="1" x14ac:dyDescent="0.2">
      <c r="G830" s="36"/>
    </row>
    <row r="831" spans="7:7" ht="15.75" customHeight="1" x14ac:dyDescent="0.2">
      <c r="G831" s="36"/>
    </row>
    <row r="832" spans="7:7" ht="15.75" customHeight="1" x14ac:dyDescent="0.2">
      <c r="G832" s="36"/>
    </row>
    <row r="833" spans="7:7" ht="15.75" customHeight="1" x14ac:dyDescent="0.2">
      <c r="G833" s="36"/>
    </row>
    <row r="834" spans="7:7" ht="15.75" customHeight="1" x14ac:dyDescent="0.2">
      <c r="G834" s="36"/>
    </row>
    <row r="835" spans="7:7" ht="15.75" customHeight="1" x14ac:dyDescent="0.2">
      <c r="G835" s="36"/>
    </row>
    <row r="836" spans="7:7" ht="15.75" customHeight="1" x14ac:dyDescent="0.2">
      <c r="G836" s="36"/>
    </row>
    <row r="837" spans="7:7" ht="15.75" customHeight="1" x14ac:dyDescent="0.2">
      <c r="G837" s="36"/>
    </row>
    <row r="838" spans="7:7" ht="15.75" customHeight="1" x14ac:dyDescent="0.2">
      <c r="G838" s="36"/>
    </row>
    <row r="839" spans="7:7" ht="15.75" customHeight="1" x14ac:dyDescent="0.2">
      <c r="G839" s="36"/>
    </row>
    <row r="840" spans="7:7" ht="15.75" customHeight="1" x14ac:dyDescent="0.2">
      <c r="G840" s="36"/>
    </row>
    <row r="841" spans="7:7" ht="15.75" customHeight="1" x14ac:dyDescent="0.2">
      <c r="G841" s="36"/>
    </row>
    <row r="842" spans="7:7" ht="15.75" customHeight="1" x14ac:dyDescent="0.2">
      <c r="G842" s="36"/>
    </row>
    <row r="843" spans="7:7" ht="15.75" customHeight="1" x14ac:dyDescent="0.2">
      <c r="G843" s="36"/>
    </row>
    <row r="844" spans="7:7" ht="15.75" customHeight="1" x14ac:dyDescent="0.2">
      <c r="G844" s="36"/>
    </row>
    <row r="845" spans="7:7" ht="15.75" customHeight="1" x14ac:dyDescent="0.2">
      <c r="G845" s="36"/>
    </row>
    <row r="846" spans="7:7" ht="15.75" customHeight="1" x14ac:dyDescent="0.2">
      <c r="G846" s="36"/>
    </row>
    <row r="847" spans="7:7" ht="15.75" customHeight="1" x14ac:dyDescent="0.2">
      <c r="G847" s="36"/>
    </row>
    <row r="848" spans="7:7" ht="15.75" customHeight="1" x14ac:dyDescent="0.2">
      <c r="G848" s="36"/>
    </row>
    <row r="849" spans="7:7" ht="15.75" customHeight="1" x14ac:dyDescent="0.2">
      <c r="G849" s="36"/>
    </row>
    <row r="850" spans="7:7" ht="15.75" customHeight="1" x14ac:dyDescent="0.2">
      <c r="G850" s="36"/>
    </row>
    <row r="851" spans="7:7" ht="15.75" customHeight="1" x14ac:dyDescent="0.2">
      <c r="G851" s="36"/>
    </row>
    <row r="852" spans="7:7" ht="15.75" customHeight="1" x14ac:dyDescent="0.2">
      <c r="G852" s="36"/>
    </row>
    <row r="853" spans="7:7" ht="15.75" customHeight="1" x14ac:dyDescent="0.2">
      <c r="G853" s="36"/>
    </row>
    <row r="854" spans="7:7" ht="15.75" customHeight="1" x14ac:dyDescent="0.2">
      <c r="G854" s="36"/>
    </row>
    <row r="855" spans="7:7" ht="15.75" customHeight="1" x14ac:dyDescent="0.2">
      <c r="G855" s="36"/>
    </row>
    <row r="856" spans="7:7" ht="15.75" customHeight="1" x14ac:dyDescent="0.2">
      <c r="G856" s="36"/>
    </row>
    <row r="857" spans="7:7" ht="15.75" customHeight="1" x14ac:dyDescent="0.2">
      <c r="G857" s="36"/>
    </row>
    <row r="858" spans="7:7" ht="15.75" customHeight="1" x14ac:dyDescent="0.2">
      <c r="G858" s="36"/>
    </row>
    <row r="859" spans="7:7" ht="15.75" customHeight="1" x14ac:dyDescent="0.2">
      <c r="G859" s="36"/>
    </row>
    <row r="860" spans="7:7" ht="15.75" customHeight="1" x14ac:dyDescent="0.2">
      <c r="G860" s="36"/>
    </row>
    <row r="861" spans="7:7" ht="15.75" customHeight="1" x14ac:dyDescent="0.2">
      <c r="G861" s="36"/>
    </row>
    <row r="862" spans="7:7" ht="15.75" customHeight="1" x14ac:dyDescent="0.2">
      <c r="G862" s="36"/>
    </row>
    <row r="863" spans="7:7" ht="15.75" customHeight="1" x14ac:dyDescent="0.2">
      <c r="G863" s="36"/>
    </row>
    <row r="864" spans="7:7" ht="15.75" customHeight="1" x14ac:dyDescent="0.2">
      <c r="G864" s="36"/>
    </row>
    <row r="865" spans="7:7" ht="15.75" customHeight="1" x14ac:dyDescent="0.2">
      <c r="G865" s="36"/>
    </row>
    <row r="866" spans="7:7" ht="15.75" customHeight="1" x14ac:dyDescent="0.2">
      <c r="G866" s="36"/>
    </row>
    <row r="867" spans="7:7" ht="15.75" customHeight="1" x14ac:dyDescent="0.2">
      <c r="G867" s="36"/>
    </row>
    <row r="868" spans="7:7" ht="15.75" customHeight="1" x14ac:dyDescent="0.2">
      <c r="G868" s="36"/>
    </row>
    <row r="869" spans="7:7" ht="15.75" customHeight="1" x14ac:dyDescent="0.2">
      <c r="G869" s="36"/>
    </row>
    <row r="870" spans="7:7" ht="15.75" customHeight="1" x14ac:dyDescent="0.2">
      <c r="G870" s="36"/>
    </row>
    <row r="871" spans="7:7" ht="15.75" customHeight="1" x14ac:dyDescent="0.2">
      <c r="G871" s="36"/>
    </row>
    <row r="872" spans="7:7" ht="15.75" customHeight="1" x14ac:dyDescent="0.2">
      <c r="G872" s="36"/>
    </row>
    <row r="873" spans="7:7" ht="15.75" customHeight="1" x14ac:dyDescent="0.2">
      <c r="G873" s="36"/>
    </row>
    <row r="874" spans="7:7" ht="15.75" customHeight="1" x14ac:dyDescent="0.2">
      <c r="G874" s="36"/>
    </row>
    <row r="875" spans="7:7" ht="15.75" customHeight="1" x14ac:dyDescent="0.2">
      <c r="G875" s="36"/>
    </row>
    <row r="876" spans="7:7" ht="15.75" customHeight="1" x14ac:dyDescent="0.2">
      <c r="G876" s="36"/>
    </row>
    <row r="877" spans="7:7" ht="15.75" customHeight="1" x14ac:dyDescent="0.2">
      <c r="G877" s="36"/>
    </row>
    <row r="878" spans="7:7" ht="15.75" customHeight="1" x14ac:dyDescent="0.2">
      <c r="G878" s="36"/>
    </row>
    <row r="879" spans="7:7" ht="15.75" customHeight="1" x14ac:dyDescent="0.2">
      <c r="G879" s="36"/>
    </row>
    <row r="880" spans="7:7" ht="15.75" customHeight="1" x14ac:dyDescent="0.2">
      <c r="G880" s="36"/>
    </row>
    <row r="881" spans="7:7" ht="15.75" customHeight="1" x14ac:dyDescent="0.2">
      <c r="G881" s="36"/>
    </row>
    <row r="882" spans="7:7" ht="15.75" customHeight="1" x14ac:dyDescent="0.2">
      <c r="G882" s="36"/>
    </row>
    <row r="883" spans="7:7" ht="15.75" customHeight="1" x14ac:dyDescent="0.2">
      <c r="G883" s="36"/>
    </row>
    <row r="884" spans="7:7" ht="15.75" customHeight="1" x14ac:dyDescent="0.2">
      <c r="G884" s="36"/>
    </row>
    <row r="885" spans="7:7" ht="15.75" customHeight="1" x14ac:dyDescent="0.2">
      <c r="G885" s="36"/>
    </row>
    <row r="886" spans="7:7" ht="15.75" customHeight="1" x14ac:dyDescent="0.2">
      <c r="G886" s="36"/>
    </row>
    <row r="887" spans="7:7" ht="15.75" customHeight="1" x14ac:dyDescent="0.2">
      <c r="G887" s="36"/>
    </row>
    <row r="888" spans="7:7" ht="15.75" customHeight="1" x14ac:dyDescent="0.2">
      <c r="G888" s="36"/>
    </row>
    <row r="889" spans="7:7" ht="15.75" customHeight="1" x14ac:dyDescent="0.2">
      <c r="G889" s="36"/>
    </row>
    <row r="890" spans="7:7" ht="15.75" customHeight="1" x14ac:dyDescent="0.2">
      <c r="G890" s="36"/>
    </row>
    <row r="891" spans="7:7" ht="15.75" customHeight="1" x14ac:dyDescent="0.2">
      <c r="G891" s="36"/>
    </row>
    <row r="892" spans="7:7" ht="15.75" customHeight="1" x14ac:dyDescent="0.2">
      <c r="G892" s="36"/>
    </row>
    <row r="893" spans="7:7" ht="15.75" customHeight="1" x14ac:dyDescent="0.2">
      <c r="G893" s="36"/>
    </row>
    <row r="894" spans="7:7" ht="15.75" customHeight="1" x14ac:dyDescent="0.2">
      <c r="G894" s="36"/>
    </row>
    <row r="895" spans="7:7" ht="15.75" customHeight="1" x14ac:dyDescent="0.2">
      <c r="G895" s="36"/>
    </row>
    <row r="896" spans="7:7" ht="15.75" customHeight="1" x14ac:dyDescent="0.2">
      <c r="G896" s="36"/>
    </row>
    <row r="897" spans="7:7" ht="15.75" customHeight="1" x14ac:dyDescent="0.2">
      <c r="G897" s="36"/>
    </row>
    <row r="898" spans="7:7" ht="15.75" customHeight="1" x14ac:dyDescent="0.2">
      <c r="G898" s="36"/>
    </row>
    <row r="899" spans="7:7" ht="15.75" customHeight="1" x14ac:dyDescent="0.2">
      <c r="G899" s="36"/>
    </row>
    <row r="900" spans="7:7" ht="15.75" customHeight="1" x14ac:dyDescent="0.2">
      <c r="G900" s="36"/>
    </row>
    <row r="901" spans="7:7" ht="15.75" customHeight="1" x14ac:dyDescent="0.2">
      <c r="G901" s="36"/>
    </row>
    <row r="902" spans="7:7" ht="15.75" customHeight="1" x14ac:dyDescent="0.2">
      <c r="G902" s="36"/>
    </row>
    <row r="903" spans="7:7" ht="15.75" customHeight="1" x14ac:dyDescent="0.2">
      <c r="G903" s="36"/>
    </row>
    <row r="904" spans="7:7" ht="15.75" customHeight="1" x14ac:dyDescent="0.2">
      <c r="G904" s="36"/>
    </row>
    <row r="905" spans="7:7" ht="15.75" customHeight="1" x14ac:dyDescent="0.2">
      <c r="G905" s="36"/>
    </row>
    <row r="906" spans="7:7" ht="15.75" customHeight="1" x14ac:dyDescent="0.2">
      <c r="G906" s="36"/>
    </row>
    <row r="907" spans="7:7" ht="15.75" customHeight="1" x14ac:dyDescent="0.2">
      <c r="G907" s="36"/>
    </row>
    <row r="908" spans="7:7" ht="15.75" customHeight="1" x14ac:dyDescent="0.2">
      <c r="G908" s="36"/>
    </row>
    <row r="909" spans="7:7" ht="15.75" customHeight="1" x14ac:dyDescent="0.2">
      <c r="G909" s="36"/>
    </row>
    <row r="910" spans="7:7" ht="15.75" customHeight="1" x14ac:dyDescent="0.2">
      <c r="G910" s="36"/>
    </row>
    <row r="911" spans="7:7" ht="15.75" customHeight="1" x14ac:dyDescent="0.2">
      <c r="G911" s="36"/>
    </row>
    <row r="912" spans="7:7" ht="15.75" customHeight="1" x14ac:dyDescent="0.2">
      <c r="G912" s="36"/>
    </row>
    <row r="913" spans="7:7" ht="15.75" customHeight="1" x14ac:dyDescent="0.2">
      <c r="G913" s="36"/>
    </row>
    <row r="914" spans="7:7" ht="15.75" customHeight="1" x14ac:dyDescent="0.2">
      <c r="G914" s="36"/>
    </row>
    <row r="915" spans="7:7" ht="15.75" customHeight="1" x14ac:dyDescent="0.2">
      <c r="G915" s="36"/>
    </row>
    <row r="916" spans="7:7" ht="15.75" customHeight="1" x14ac:dyDescent="0.2">
      <c r="G916" s="36"/>
    </row>
    <row r="917" spans="7:7" ht="15.75" customHeight="1" x14ac:dyDescent="0.2">
      <c r="G917" s="36"/>
    </row>
    <row r="918" spans="7:7" ht="15.75" customHeight="1" x14ac:dyDescent="0.2">
      <c r="G918" s="36"/>
    </row>
    <row r="919" spans="7:7" ht="15.75" customHeight="1" x14ac:dyDescent="0.2">
      <c r="G919" s="36"/>
    </row>
    <row r="920" spans="7:7" ht="15.75" customHeight="1" x14ac:dyDescent="0.2">
      <c r="G920" s="36"/>
    </row>
    <row r="921" spans="7:7" ht="15.75" customHeight="1" x14ac:dyDescent="0.2">
      <c r="G921" s="36"/>
    </row>
    <row r="922" spans="7:7" ht="15.75" customHeight="1" x14ac:dyDescent="0.2">
      <c r="G922" s="36"/>
    </row>
    <row r="923" spans="7:7" ht="15.75" customHeight="1" x14ac:dyDescent="0.2">
      <c r="G923" s="36"/>
    </row>
    <row r="924" spans="7:7" ht="15.75" customHeight="1" x14ac:dyDescent="0.2">
      <c r="G924" s="36"/>
    </row>
    <row r="925" spans="7:7" ht="15.75" customHeight="1" x14ac:dyDescent="0.2">
      <c r="G925" s="36"/>
    </row>
    <row r="926" spans="7:7" ht="15.75" customHeight="1" x14ac:dyDescent="0.2">
      <c r="G926" s="36"/>
    </row>
    <row r="927" spans="7:7" ht="15.75" customHeight="1" x14ac:dyDescent="0.2">
      <c r="G927" s="36"/>
    </row>
    <row r="928" spans="7:7" ht="15.75" customHeight="1" x14ac:dyDescent="0.2">
      <c r="G928" s="36"/>
    </row>
    <row r="929" spans="7:7" ht="15.75" customHeight="1" x14ac:dyDescent="0.2">
      <c r="G929" s="36"/>
    </row>
    <row r="930" spans="7:7" ht="15.75" customHeight="1" x14ac:dyDescent="0.2">
      <c r="G930" s="36"/>
    </row>
    <row r="931" spans="7:7" ht="15.75" customHeight="1" x14ac:dyDescent="0.2">
      <c r="G931" s="36"/>
    </row>
    <row r="932" spans="7:7" ht="15.75" customHeight="1" x14ac:dyDescent="0.2">
      <c r="G932" s="36"/>
    </row>
    <row r="933" spans="7:7" ht="15.75" customHeight="1" x14ac:dyDescent="0.2">
      <c r="G933" s="36"/>
    </row>
    <row r="934" spans="7:7" ht="15.75" customHeight="1" x14ac:dyDescent="0.2">
      <c r="G934" s="36"/>
    </row>
    <row r="935" spans="7:7" ht="15.75" customHeight="1" x14ac:dyDescent="0.2">
      <c r="G935" s="36"/>
    </row>
    <row r="936" spans="7:7" ht="15.75" customHeight="1" x14ac:dyDescent="0.2">
      <c r="G936" s="36"/>
    </row>
    <row r="937" spans="7:7" ht="15.75" customHeight="1" x14ac:dyDescent="0.2">
      <c r="G937" s="36"/>
    </row>
    <row r="938" spans="7:7" ht="15.75" customHeight="1" x14ac:dyDescent="0.2">
      <c r="G938" s="36"/>
    </row>
    <row r="939" spans="7:7" ht="15.75" customHeight="1" x14ac:dyDescent="0.2">
      <c r="G939" s="36"/>
    </row>
    <row r="940" spans="7:7" ht="15.75" customHeight="1" x14ac:dyDescent="0.2">
      <c r="G940" s="36"/>
    </row>
    <row r="941" spans="7:7" ht="15.75" customHeight="1" x14ac:dyDescent="0.2">
      <c r="G941" s="36"/>
    </row>
    <row r="942" spans="7:7" ht="15.75" customHeight="1" x14ac:dyDescent="0.2">
      <c r="G942" s="36"/>
    </row>
    <row r="943" spans="7:7" ht="15.75" customHeight="1" x14ac:dyDescent="0.2">
      <c r="G943" s="36"/>
    </row>
    <row r="944" spans="7:7" ht="15.75" customHeight="1" x14ac:dyDescent="0.2">
      <c r="G944" s="36"/>
    </row>
    <row r="945" spans="7:7" ht="15.75" customHeight="1" x14ac:dyDescent="0.2">
      <c r="G945" s="36"/>
    </row>
    <row r="946" spans="7:7" ht="15.75" customHeight="1" x14ac:dyDescent="0.2">
      <c r="G946" s="36"/>
    </row>
    <row r="947" spans="7:7" ht="15.75" customHeight="1" x14ac:dyDescent="0.2">
      <c r="G947" s="36"/>
    </row>
    <row r="948" spans="7:7" ht="15.75" customHeight="1" x14ac:dyDescent="0.2">
      <c r="G948" s="36"/>
    </row>
    <row r="949" spans="7:7" ht="15.75" customHeight="1" x14ac:dyDescent="0.2">
      <c r="G949" s="36"/>
    </row>
    <row r="950" spans="7:7" ht="15.75" customHeight="1" x14ac:dyDescent="0.2">
      <c r="G950" s="36"/>
    </row>
    <row r="951" spans="7:7" ht="15.75" customHeight="1" x14ac:dyDescent="0.2">
      <c r="G951" s="36"/>
    </row>
    <row r="952" spans="7:7" ht="15.75" customHeight="1" x14ac:dyDescent="0.2">
      <c r="G952" s="36"/>
    </row>
    <row r="953" spans="7:7" ht="15.75" customHeight="1" x14ac:dyDescent="0.2">
      <c r="G953" s="36"/>
    </row>
    <row r="954" spans="7:7" ht="15.75" customHeight="1" x14ac:dyDescent="0.2">
      <c r="G954" s="36"/>
    </row>
    <row r="955" spans="7:7" ht="15.75" customHeight="1" x14ac:dyDescent="0.2">
      <c r="G955" s="36"/>
    </row>
    <row r="956" spans="7:7" ht="15.75" customHeight="1" x14ac:dyDescent="0.2">
      <c r="G956" s="36"/>
    </row>
    <row r="957" spans="7:7" ht="15.75" customHeight="1" x14ac:dyDescent="0.2">
      <c r="G957" s="36"/>
    </row>
    <row r="958" spans="7:7" ht="15.75" customHeight="1" x14ac:dyDescent="0.2">
      <c r="G958" s="36"/>
    </row>
    <row r="959" spans="7:7" ht="15.75" customHeight="1" x14ac:dyDescent="0.2">
      <c r="G959" s="36"/>
    </row>
    <row r="960" spans="7:7" ht="15.75" customHeight="1" x14ac:dyDescent="0.2">
      <c r="G960" s="36"/>
    </row>
    <row r="961" spans="7:7" ht="15.75" customHeight="1" x14ac:dyDescent="0.2">
      <c r="G961" s="36"/>
    </row>
    <row r="962" spans="7:7" ht="15.75" customHeight="1" x14ac:dyDescent="0.2">
      <c r="G962" s="36"/>
    </row>
    <row r="963" spans="7:7" ht="15.75" customHeight="1" x14ac:dyDescent="0.2">
      <c r="G963" s="36"/>
    </row>
    <row r="964" spans="7:7" ht="15.75" customHeight="1" x14ac:dyDescent="0.2">
      <c r="G964" s="36"/>
    </row>
    <row r="965" spans="7:7" ht="15.75" customHeight="1" x14ac:dyDescent="0.2">
      <c r="G965" s="36"/>
    </row>
    <row r="966" spans="7:7" ht="15.75" customHeight="1" x14ac:dyDescent="0.2">
      <c r="G966" s="36"/>
    </row>
    <row r="967" spans="7:7" ht="15.75" customHeight="1" x14ac:dyDescent="0.2">
      <c r="G967" s="36"/>
    </row>
    <row r="968" spans="7:7" ht="15.75" customHeight="1" x14ac:dyDescent="0.2">
      <c r="G968" s="36"/>
    </row>
    <row r="969" spans="7:7" ht="15.75" customHeight="1" x14ac:dyDescent="0.2">
      <c r="G969" s="36"/>
    </row>
    <row r="970" spans="7:7" ht="15.75" customHeight="1" x14ac:dyDescent="0.2">
      <c r="G970" s="36"/>
    </row>
    <row r="971" spans="7:7" ht="15.75" customHeight="1" x14ac:dyDescent="0.2">
      <c r="G971" s="36"/>
    </row>
    <row r="972" spans="7:7" ht="15.75" customHeight="1" x14ac:dyDescent="0.2">
      <c r="G972" s="36"/>
    </row>
    <row r="973" spans="7:7" ht="15.75" customHeight="1" x14ac:dyDescent="0.2">
      <c r="G973" s="36"/>
    </row>
    <row r="974" spans="7:7" ht="15.75" customHeight="1" x14ac:dyDescent="0.2">
      <c r="G974" s="36"/>
    </row>
    <row r="975" spans="7:7" ht="15.75" customHeight="1" x14ac:dyDescent="0.2">
      <c r="G975" s="36"/>
    </row>
    <row r="976" spans="7:7" ht="15.75" customHeight="1" x14ac:dyDescent="0.2">
      <c r="G976" s="36"/>
    </row>
    <row r="977" spans="7:7" ht="15.75" customHeight="1" x14ac:dyDescent="0.2">
      <c r="G977" s="36"/>
    </row>
    <row r="978" spans="7:7" ht="15.75" customHeight="1" x14ac:dyDescent="0.2">
      <c r="G978" s="36"/>
    </row>
    <row r="979" spans="7:7" ht="15.75" customHeight="1" x14ac:dyDescent="0.2">
      <c r="G979" s="36"/>
    </row>
    <row r="980" spans="7:7" ht="15.75" customHeight="1" x14ac:dyDescent="0.2">
      <c r="G980" s="36"/>
    </row>
    <row r="981" spans="7:7" ht="15.75" customHeight="1" x14ac:dyDescent="0.2">
      <c r="G981" s="36"/>
    </row>
    <row r="982" spans="7:7" ht="15.75" customHeight="1" x14ac:dyDescent="0.2">
      <c r="G982" s="36"/>
    </row>
    <row r="983" spans="7:7" ht="15.75" customHeight="1" x14ac:dyDescent="0.2">
      <c r="G983" s="36"/>
    </row>
    <row r="984" spans="7:7" ht="15.75" customHeight="1" x14ac:dyDescent="0.2">
      <c r="G984" s="36"/>
    </row>
    <row r="985" spans="7:7" ht="15.75" customHeight="1" x14ac:dyDescent="0.2">
      <c r="G985" s="36"/>
    </row>
    <row r="986" spans="7:7" ht="15.75" customHeight="1" x14ac:dyDescent="0.2">
      <c r="G986" s="36"/>
    </row>
    <row r="987" spans="7:7" ht="15.75" customHeight="1" x14ac:dyDescent="0.2">
      <c r="G987" s="36"/>
    </row>
    <row r="988" spans="7:7" ht="15.75" customHeight="1" x14ac:dyDescent="0.2">
      <c r="G988" s="36"/>
    </row>
    <row r="989" spans="7:7" ht="15.75" customHeight="1" x14ac:dyDescent="0.2">
      <c r="G989" s="36"/>
    </row>
    <row r="990" spans="7:7" ht="15.75" customHeight="1" x14ac:dyDescent="0.2">
      <c r="G990" s="36"/>
    </row>
    <row r="991" spans="7:7" ht="15.75" customHeight="1" x14ac:dyDescent="0.2">
      <c r="G991" s="36"/>
    </row>
    <row r="992" spans="7:7" ht="15.75" customHeight="1" x14ac:dyDescent="0.2">
      <c r="G992" s="36"/>
    </row>
    <row r="993" spans="7:7" ht="15.75" customHeight="1" x14ac:dyDescent="0.2">
      <c r="G993" s="36"/>
    </row>
    <row r="994" spans="7:7" ht="15.75" customHeight="1" x14ac:dyDescent="0.2">
      <c r="G994" s="36"/>
    </row>
    <row r="995" spans="7:7" ht="15.75" customHeight="1" x14ac:dyDescent="0.2">
      <c r="G995" s="36"/>
    </row>
    <row r="996" spans="7:7" ht="15.75" customHeight="1" x14ac:dyDescent="0.2">
      <c r="G996" s="36"/>
    </row>
    <row r="997" spans="7:7" ht="15.75" customHeight="1" x14ac:dyDescent="0.2">
      <c r="G997" s="36"/>
    </row>
    <row r="998" spans="7:7" ht="15.75" customHeight="1" x14ac:dyDescent="0.2">
      <c r="G998" s="36"/>
    </row>
    <row r="999" spans="7:7" ht="15.75" customHeight="1" x14ac:dyDescent="0.2">
      <c r="G999" s="36"/>
    </row>
    <row r="1000" spans="7:7" ht="15.75" customHeight="1" x14ac:dyDescent="0.2">
      <c r="G1000" s="36"/>
    </row>
  </sheetData>
  <conditionalFormatting sqref="H6:J50 AD7:AD41">
    <cfRule type="containsText" dxfId="8" priority="1" operator="containsText" text="Out of Scope">
      <formula>NOT(ISERROR(SEARCH(("Out of Scope"),(H6))))</formula>
    </cfRule>
  </conditionalFormatting>
  <hyperlinks>
    <hyperlink ref="A1" location="Assumptions!A1" display="Assumptions" xr:uid="{00000000-0004-0000-0500-000000000000}"/>
  </hyperlinks>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BA1000"/>
  <sheetViews>
    <sheetView showGridLines="0" zoomScale="80" zoomScaleNormal="80" workbookViewId="0"/>
  </sheetViews>
  <sheetFormatPr baseColWidth="10" defaultColWidth="14.5" defaultRowHeight="15" customHeight="1" x14ac:dyDescent="0.2"/>
  <cols>
    <col min="1" max="1" width="4.33203125" customWidth="1"/>
    <col min="2" max="2" width="20.33203125" customWidth="1"/>
    <col min="3" max="3" width="20.6640625" customWidth="1"/>
    <col min="4" max="4" width="4.33203125" customWidth="1"/>
    <col min="8" max="8" width="15.5" customWidth="1"/>
  </cols>
  <sheetData>
    <row r="1" spans="1:53" x14ac:dyDescent="0.2">
      <c r="A1" s="13" t="s">
        <v>16</v>
      </c>
      <c r="B1" s="11"/>
      <c r="C1" s="11"/>
      <c r="D1" s="11"/>
      <c r="E1" s="36"/>
      <c r="F1" s="11"/>
      <c r="G1" s="11"/>
    </row>
    <row r="2" spans="1:53" ht="15" customHeight="1" x14ac:dyDescent="0.25">
      <c r="A2" s="11"/>
      <c r="B2" s="11"/>
      <c r="C2" s="15" t="s">
        <v>74</v>
      </c>
      <c r="D2" s="11"/>
      <c r="F2" s="11"/>
      <c r="G2" s="11"/>
    </row>
    <row r="3" spans="1:53" x14ac:dyDescent="0.2">
      <c r="A3" s="11"/>
      <c r="B3" s="11"/>
      <c r="C3" s="11"/>
      <c r="D3" s="11"/>
      <c r="E3" s="53"/>
      <c r="F3" s="11"/>
      <c r="G3" s="11"/>
    </row>
    <row r="4" spans="1:53" x14ac:dyDescent="0.2">
      <c r="A4" s="11"/>
      <c r="B4" s="11"/>
      <c r="C4" s="11"/>
      <c r="D4" s="11"/>
      <c r="E4" s="53" t="s">
        <v>75</v>
      </c>
      <c r="F4" s="11"/>
      <c r="G4" s="11"/>
    </row>
    <row r="5" spans="1:53" x14ac:dyDescent="0.2">
      <c r="E5" s="30" t="s">
        <v>40</v>
      </c>
      <c r="F5" s="30" t="s">
        <v>76</v>
      </c>
      <c r="H5" s="54" t="s">
        <v>77</v>
      </c>
      <c r="I5" s="55">
        <f ca="1">CORREL(OFFSET($F$6,0,0,37-I$7),OFFSET($F$6,I$7,0,37-I$7))</f>
        <v>0.67847758147716442</v>
      </c>
      <c r="J5" s="55">
        <f t="shared" ref="J5:AQ5" ca="1" si="0">CORREL(OFFSET($F$6,0,0,37-J$7),OFFSET($F$6,J$7,0,37-J$7))</f>
        <v>0.24608087987180863</v>
      </c>
      <c r="K5" s="55">
        <f t="shared" ca="1" si="0"/>
        <v>-8.1041554692937723E-2</v>
      </c>
      <c r="L5" s="55">
        <f t="shared" ca="1" si="0"/>
        <v>-0.36132762332545332</v>
      </c>
      <c r="M5" s="55">
        <f t="shared" ca="1" si="0"/>
        <v>-0.54344471359893776</v>
      </c>
      <c r="N5" s="55">
        <f t="shared" ca="1" si="0"/>
        <v>-0.59684055941671343</v>
      </c>
      <c r="O5" s="55">
        <f t="shared" ca="1" si="0"/>
        <v>-0.62483099479227355</v>
      </c>
      <c r="P5" s="55">
        <f t="shared" ca="1" si="0"/>
        <v>-0.46789222262861296</v>
      </c>
      <c r="Q5" s="55">
        <f t="shared" ca="1" si="0"/>
        <v>-0.17518441932228485</v>
      </c>
      <c r="R5" s="55">
        <f t="shared" ca="1" si="0"/>
        <v>0.1978016116381574</v>
      </c>
      <c r="S5" s="55">
        <f t="shared" ca="1" si="0"/>
        <v>0.6443468235011931</v>
      </c>
      <c r="T5" s="55">
        <f t="shared" ca="1" si="0"/>
        <v>0.97618695520783116</v>
      </c>
      <c r="U5" s="55">
        <f t="shared" ca="1" si="0"/>
        <v>0.70319521855718403</v>
      </c>
      <c r="V5" s="55">
        <f t="shared" ca="1" si="0"/>
        <v>0.2839382834491761</v>
      </c>
      <c r="W5" s="55">
        <f t="shared" ca="1" si="0"/>
        <v>-6.0459768927071639E-2</v>
      </c>
      <c r="X5" s="55">
        <f t="shared" ca="1" si="0"/>
        <v>-0.29076974292742053</v>
      </c>
      <c r="Y5" s="55">
        <f t="shared" ca="1" si="0"/>
        <v>-0.46501457846300737</v>
      </c>
      <c r="Z5" s="55">
        <f t="shared" ca="1" si="0"/>
        <v>-0.57870393028281564</v>
      </c>
      <c r="AA5" s="55">
        <f t="shared" ca="1" si="0"/>
        <v>-0.67182281562405821</v>
      </c>
      <c r="AB5" s="55">
        <f t="shared" ca="1" si="0"/>
        <v>-0.5238348456684716</v>
      </c>
      <c r="AC5" s="55">
        <f t="shared" ca="1" si="0"/>
        <v>-0.20370740553062908</v>
      </c>
      <c r="AD5" s="55">
        <f t="shared" ca="1" si="0"/>
        <v>0.15311598667969681</v>
      </c>
      <c r="AE5" s="55">
        <f t="shared" ca="1" si="0"/>
        <v>0.57437264624918161</v>
      </c>
      <c r="AF5" s="55">
        <f t="shared" ca="1" si="0"/>
        <v>0.94377141477984172</v>
      </c>
      <c r="AG5" s="55">
        <f t="shared" ca="1" si="0"/>
        <v>0.73975030552232235</v>
      </c>
      <c r="AH5" s="55">
        <f t="shared" ca="1" si="0"/>
        <v>0.28657023527654457</v>
      </c>
      <c r="AI5" s="55">
        <f t="shared" ca="1" si="0"/>
        <v>2.3026106460752309E-2</v>
      </c>
      <c r="AJ5" s="55">
        <f t="shared" ca="1" si="0"/>
        <v>5.5021711018433473E-3</v>
      </c>
      <c r="AK5" s="55">
        <f t="shared" ca="1" si="0"/>
        <v>4.9806234597591838E-3</v>
      </c>
      <c r="AL5" s="55">
        <f t="shared" ca="1" si="0"/>
        <v>-0.27884040577411634</v>
      </c>
      <c r="AM5" s="55">
        <f t="shared" ca="1" si="0"/>
        <v>-0.96151625912549743</v>
      </c>
      <c r="AN5" s="55">
        <f t="shared" ca="1" si="0"/>
        <v>-0.3323694468539477</v>
      </c>
      <c r="AO5" s="55">
        <f t="shared" ca="1" si="0"/>
        <v>0.84024806615676206</v>
      </c>
      <c r="AP5" s="55">
        <f t="shared" ca="1" si="0"/>
        <v>0.84386607688778925</v>
      </c>
      <c r="AQ5" s="56">
        <f t="shared" ca="1" si="0"/>
        <v>-1</v>
      </c>
      <c r="AR5" s="44"/>
      <c r="AS5" s="44"/>
      <c r="AT5" s="44"/>
      <c r="AU5" s="44"/>
      <c r="AV5" s="44"/>
      <c r="AW5" s="44"/>
      <c r="AX5" s="44"/>
      <c r="AY5" s="44"/>
      <c r="AZ5" s="44"/>
      <c r="BA5" s="44"/>
    </row>
    <row r="6" spans="1:53" x14ac:dyDescent="0.2">
      <c r="E6" s="36">
        <v>45536</v>
      </c>
      <c r="F6" s="27">
        <f t="array" ref="F6">INDEX('Black (Aggregated)'!$N$6:$N$41,MATCH(E6,'Black (Aggregated)'!$M$6:$M$41,0))</f>
        <v>112872</v>
      </c>
      <c r="H6" s="57" t="s">
        <v>78</v>
      </c>
      <c r="I6" s="44">
        <f t="shared" ref="I6:AQ6" ca="1" si="1">SUM(OFFSET(I9,I7,0,36-I7,1))/DEVSQ($F$6:$F$41)</f>
        <v>0.67753855311650668</v>
      </c>
      <c r="J6" s="44">
        <f t="shared" ca="1" si="1"/>
        <v>0.24252877884497906</v>
      </c>
      <c r="K6" s="44">
        <f t="shared" ca="1" si="1"/>
        <v>-7.8373257186314757E-2</v>
      </c>
      <c r="L6" s="44">
        <f t="shared" ca="1" si="1"/>
        <v>-0.32740670819375611</v>
      </c>
      <c r="M6" s="44">
        <f t="shared" ca="1" si="1"/>
        <v>-0.4793683802996847</v>
      </c>
      <c r="N6" s="44">
        <f t="shared" ca="1" si="1"/>
        <v>-0.52322819878329541</v>
      </c>
      <c r="O6" s="44">
        <f t="shared" ca="1" si="1"/>
        <v>-0.54735442896244291</v>
      </c>
      <c r="P6" s="44">
        <f t="shared" ca="1" si="1"/>
        <v>-0.40380930233894075</v>
      </c>
      <c r="Q6" s="44">
        <f t="shared" ca="1" si="1"/>
        <v>-0.13968600967679043</v>
      </c>
      <c r="R6" s="44">
        <f t="shared" ca="1" si="1"/>
        <v>0.14297770485549433</v>
      </c>
      <c r="S6" s="44">
        <f t="shared" ca="1" si="1"/>
        <v>0.4369527863561749</v>
      </c>
      <c r="T6" s="44">
        <f t="shared" ca="1" si="1"/>
        <v>0.64366563139492328</v>
      </c>
      <c r="U6" s="44">
        <f t="shared" ca="1" si="1"/>
        <v>0.46020631254003785</v>
      </c>
      <c r="V6" s="44">
        <f t="shared" ca="1" si="1"/>
        <v>0.18151131587278521</v>
      </c>
      <c r="W6" s="44">
        <f t="shared" ca="1" si="1"/>
        <v>-3.5818274627837474E-2</v>
      </c>
      <c r="X6" s="44">
        <f t="shared" ca="1" si="1"/>
        <v>-0.16140043404920065</v>
      </c>
      <c r="Y6" s="44">
        <f t="shared" ca="1" si="1"/>
        <v>-0.23950188686533849</v>
      </c>
      <c r="Z6" s="44">
        <f t="shared" ca="1" si="1"/>
        <v>-0.29237272050670848</v>
      </c>
      <c r="AA6" s="44">
        <f t="shared" ca="1" si="1"/>
        <v>-0.33810650377961005</v>
      </c>
      <c r="AB6" s="44">
        <f t="shared" ca="1" si="1"/>
        <v>-0.25686917251857849</v>
      </c>
      <c r="AC6" s="44">
        <f t="shared" ca="1" si="1"/>
        <v>-9.2355426351769021E-2</v>
      </c>
      <c r="AD6" s="44">
        <f t="shared" ca="1" si="1"/>
        <v>6.0469720945380431E-2</v>
      </c>
      <c r="AE6" s="44">
        <f t="shared" ca="1" si="1"/>
        <v>0.19401245827943453</v>
      </c>
      <c r="AF6" s="44">
        <f t="shared" ca="1" si="1"/>
        <v>0.30223038507804184</v>
      </c>
      <c r="AG6" s="44">
        <f t="shared" ca="1" si="1"/>
        <v>0.23187612814387284</v>
      </c>
      <c r="AH6" s="44">
        <f t="shared" ca="1" si="1"/>
        <v>8.5931748129753585E-2</v>
      </c>
      <c r="AI6" s="44">
        <f t="shared" ca="1" si="1"/>
        <v>8.1788371905735062E-3</v>
      </c>
      <c r="AJ6" s="44">
        <f t="shared" ca="1" si="1"/>
        <v>-3.8062376389719241E-3</v>
      </c>
      <c r="AK6" s="44">
        <f t="shared" ca="1" si="1"/>
        <v>-2.3484915734768838E-2</v>
      </c>
      <c r="AL6" s="44">
        <f t="shared" ca="1" si="1"/>
        <v>-5.7551483291095745E-2</v>
      </c>
      <c r="AM6" s="44">
        <f t="shared" ca="1" si="1"/>
        <v>-9.0147073852193435E-2</v>
      </c>
      <c r="AN6" s="44">
        <f t="shared" ca="1" si="1"/>
        <v>-6.9454498462902609E-2</v>
      </c>
      <c r="AO6" s="44">
        <f t="shared" ca="1" si="1"/>
        <v>-1.9529473210602142E-2</v>
      </c>
      <c r="AP6" s="44">
        <f t="shared" ca="1" si="1"/>
        <v>7.2725031857914322E-3</v>
      </c>
      <c r="AQ6" s="58">
        <f t="shared" ca="1" si="1"/>
        <v>4.2715223970527655E-3</v>
      </c>
      <c r="AR6" s="44"/>
      <c r="AS6" s="44"/>
      <c r="AT6" s="44"/>
      <c r="AU6" s="44"/>
      <c r="AV6" s="44"/>
      <c r="AW6" s="44"/>
      <c r="AX6" s="44"/>
      <c r="AY6" s="44"/>
      <c r="AZ6" s="44"/>
      <c r="BA6" s="44"/>
    </row>
    <row r="7" spans="1:53" x14ac:dyDescent="0.2">
      <c r="E7" s="36">
        <v>45505</v>
      </c>
      <c r="F7" s="27">
        <f t="array" ref="F7">INDEX('Black (Aggregated)'!$N$6:$N$41,MATCH(E7,'Black (Aggregated)'!$M$6:$M$41,0))</f>
        <v>90886</v>
      </c>
      <c r="H7" s="59" t="s">
        <v>79</v>
      </c>
      <c r="I7" s="60">
        <v>1</v>
      </c>
      <c r="J7" s="60">
        <v>2</v>
      </c>
      <c r="K7" s="60">
        <v>3</v>
      </c>
      <c r="L7" s="60">
        <v>4</v>
      </c>
      <c r="M7" s="60">
        <v>5</v>
      </c>
      <c r="N7" s="60">
        <v>6</v>
      </c>
      <c r="O7" s="60">
        <v>7</v>
      </c>
      <c r="P7" s="60">
        <v>8</v>
      </c>
      <c r="Q7" s="60">
        <v>9</v>
      </c>
      <c r="R7" s="60">
        <v>10</v>
      </c>
      <c r="S7" s="60">
        <v>11</v>
      </c>
      <c r="T7" s="60">
        <v>12</v>
      </c>
      <c r="U7" s="60">
        <v>13</v>
      </c>
      <c r="V7" s="60">
        <v>14</v>
      </c>
      <c r="W7" s="60">
        <v>15</v>
      </c>
      <c r="X7" s="60">
        <v>16</v>
      </c>
      <c r="Y7" s="60">
        <v>17</v>
      </c>
      <c r="Z7" s="60">
        <v>18</v>
      </c>
      <c r="AA7" s="60">
        <v>19</v>
      </c>
      <c r="AB7" s="60">
        <v>20</v>
      </c>
      <c r="AC7" s="60">
        <v>21</v>
      </c>
      <c r="AD7" s="60">
        <v>22</v>
      </c>
      <c r="AE7" s="60">
        <v>23</v>
      </c>
      <c r="AF7" s="60">
        <v>24</v>
      </c>
      <c r="AG7" s="60">
        <v>25</v>
      </c>
      <c r="AH7" s="60">
        <v>26</v>
      </c>
      <c r="AI7" s="60">
        <v>27</v>
      </c>
      <c r="AJ7" s="60">
        <v>28</v>
      </c>
      <c r="AK7" s="60">
        <v>29</v>
      </c>
      <c r="AL7" s="60">
        <v>30</v>
      </c>
      <c r="AM7" s="60">
        <v>31</v>
      </c>
      <c r="AN7" s="60">
        <v>32</v>
      </c>
      <c r="AO7" s="60">
        <v>33</v>
      </c>
      <c r="AP7" s="60">
        <v>34</v>
      </c>
      <c r="AQ7" s="61">
        <v>35</v>
      </c>
      <c r="AR7" s="62"/>
      <c r="AS7" s="62"/>
      <c r="AT7" s="62"/>
      <c r="AU7" s="62"/>
      <c r="AV7" s="62"/>
      <c r="AW7" s="62"/>
      <c r="AX7" s="62"/>
      <c r="AY7" s="62"/>
      <c r="AZ7" s="62"/>
      <c r="BA7" s="62"/>
    </row>
    <row r="8" spans="1:53" x14ac:dyDescent="0.2">
      <c r="E8" s="36">
        <v>45474</v>
      </c>
      <c r="F8" s="27">
        <f t="array" ref="F8">INDEX('Black (Aggregated)'!$N$6:$N$41,MATCH(E8,'Black (Aggregated)'!$M$6:$M$41,0))</f>
        <v>88716</v>
      </c>
      <c r="H8" s="11" t="s">
        <v>80</v>
      </c>
    </row>
    <row r="9" spans="1:53" x14ac:dyDescent="0.2">
      <c r="E9" s="36">
        <v>45444</v>
      </c>
      <c r="F9" s="27">
        <f t="array" ref="F9">INDEX('Black (Aggregated)'!$N$6:$N$41,MATCH(E9,'Black (Aggregated)'!$M$6:$M$41,0))</f>
        <v>100669</v>
      </c>
      <c r="H9" s="11">
        <v>1</v>
      </c>
      <c r="I9" s="63" t="str">
        <f t="shared" ref="I9:AQ9" ca="1" si="2">IF($H9&gt;I$7,($F6-$F$42)*(OFFSET($F6,-I$7,0)-$F$42),"")</f>
        <v/>
      </c>
      <c r="J9" s="64" t="str">
        <f t="shared" ca="1" si="2"/>
        <v/>
      </c>
      <c r="K9" s="64" t="str">
        <f t="shared" ca="1" si="2"/>
        <v/>
      </c>
      <c r="L9" s="64" t="str">
        <f t="shared" ca="1" si="2"/>
        <v/>
      </c>
      <c r="M9" s="64" t="str">
        <f t="shared" ca="1" si="2"/>
        <v/>
      </c>
      <c r="N9" s="64" t="str">
        <f t="shared" ca="1" si="2"/>
        <v/>
      </c>
      <c r="O9" s="64" t="str">
        <f t="shared" ca="1" si="2"/>
        <v/>
      </c>
      <c r="P9" s="64" t="str">
        <f t="shared" ca="1" si="2"/>
        <v/>
      </c>
      <c r="Q9" s="64" t="str">
        <f t="shared" ca="1" si="2"/>
        <v/>
      </c>
      <c r="R9" s="64" t="str">
        <f t="shared" ca="1" si="2"/>
        <v/>
      </c>
      <c r="S9" s="64" t="str">
        <f t="shared" ca="1" si="2"/>
        <v/>
      </c>
      <c r="T9" s="64" t="str">
        <f t="shared" ca="1" si="2"/>
        <v/>
      </c>
      <c r="U9" s="64" t="str">
        <f t="shared" ca="1" si="2"/>
        <v/>
      </c>
      <c r="V9" s="64" t="str">
        <f t="shared" ca="1" si="2"/>
        <v/>
      </c>
      <c r="W9" s="64" t="str">
        <f t="shared" ca="1" si="2"/>
        <v/>
      </c>
      <c r="X9" s="64" t="str">
        <f t="shared" ca="1" si="2"/>
        <v/>
      </c>
      <c r="Y9" s="64" t="str">
        <f t="shared" ca="1" si="2"/>
        <v/>
      </c>
      <c r="Z9" s="64" t="str">
        <f t="shared" ca="1" si="2"/>
        <v/>
      </c>
      <c r="AA9" s="64" t="str">
        <f t="shared" ca="1" si="2"/>
        <v/>
      </c>
      <c r="AB9" s="64" t="str">
        <f t="shared" ca="1" si="2"/>
        <v/>
      </c>
      <c r="AC9" s="64" t="str">
        <f t="shared" ca="1" si="2"/>
        <v/>
      </c>
      <c r="AD9" s="64" t="str">
        <f t="shared" ca="1" si="2"/>
        <v/>
      </c>
      <c r="AE9" s="64" t="str">
        <f t="shared" ca="1" si="2"/>
        <v/>
      </c>
      <c r="AF9" s="64" t="str">
        <f t="shared" ca="1" si="2"/>
        <v/>
      </c>
      <c r="AG9" s="64" t="str">
        <f t="shared" ca="1" si="2"/>
        <v/>
      </c>
      <c r="AH9" s="64" t="str">
        <f t="shared" ca="1" si="2"/>
        <v/>
      </c>
      <c r="AI9" s="64" t="str">
        <f t="shared" ca="1" si="2"/>
        <v/>
      </c>
      <c r="AJ9" s="64" t="str">
        <f t="shared" ca="1" si="2"/>
        <v/>
      </c>
      <c r="AK9" s="64" t="str">
        <f t="shared" ca="1" si="2"/>
        <v/>
      </c>
      <c r="AL9" s="64" t="str">
        <f t="shared" ca="1" si="2"/>
        <v/>
      </c>
      <c r="AM9" s="64" t="str">
        <f t="shared" ca="1" si="2"/>
        <v/>
      </c>
      <c r="AN9" s="64" t="str">
        <f t="shared" ca="1" si="2"/>
        <v/>
      </c>
      <c r="AO9" s="64" t="str">
        <f t="shared" ca="1" si="2"/>
        <v/>
      </c>
      <c r="AP9" s="64" t="str">
        <f t="shared" ca="1" si="2"/>
        <v/>
      </c>
      <c r="AQ9" s="65" t="str">
        <f t="shared" ca="1" si="2"/>
        <v/>
      </c>
      <c r="AR9" s="66"/>
      <c r="AS9" s="66"/>
      <c r="AT9" s="66"/>
      <c r="AU9" s="66"/>
      <c r="AV9" s="66"/>
      <c r="AW9" s="66"/>
      <c r="AX9" s="66"/>
      <c r="AY9" s="66"/>
      <c r="AZ9" s="66"/>
      <c r="BA9" s="66"/>
    </row>
    <row r="10" spans="1:53" x14ac:dyDescent="0.2">
      <c r="E10" s="36">
        <v>45413</v>
      </c>
      <c r="F10" s="27">
        <f t="array" ref="F10">INDEX('Black (Aggregated)'!$N$6:$N$41,MATCH(E10,'Black (Aggregated)'!$M$6:$M$41,0))</f>
        <v>116472</v>
      </c>
      <c r="H10" s="11">
        <v>2</v>
      </c>
      <c r="I10" s="67">
        <f t="shared" ref="I10:AQ10" ca="1" si="3">IF($H10&gt;I$7,($F7-$F$42)*(OFFSET($F7,-I$7,0)-$F$42),"")</f>
        <v>403812063.67361134</v>
      </c>
      <c r="J10" s="66" t="str">
        <f t="shared" ca="1" si="3"/>
        <v/>
      </c>
      <c r="K10" s="66" t="str">
        <f t="shared" ca="1" si="3"/>
        <v/>
      </c>
      <c r="L10" s="66" t="str">
        <f t="shared" ca="1" si="3"/>
        <v/>
      </c>
      <c r="M10" s="66" t="str">
        <f t="shared" ca="1" si="3"/>
        <v/>
      </c>
      <c r="N10" s="66" t="str">
        <f t="shared" ca="1" si="3"/>
        <v/>
      </c>
      <c r="O10" s="66" t="str">
        <f t="shared" ca="1" si="3"/>
        <v/>
      </c>
      <c r="P10" s="66" t="str">
        <f t="shared" ca="1" si="3"/>
        <v/>
      </c>
      <c r="Q10" s="66" t="str">
        <f t="shared" ca="1" si="3"/>
        <v/>
      </c>
      <c r="R10" s="66" t="str">
        <f t="shared" ca="1" si="3"/>
        <v/>
      </c>
      <c r="S10" s="66" t="str">
        <f t="shared" ca="1" si="3"/>
        <v/>
      </c>
      <c r="T10" s="66" t="str">
        <f t="shared" ca="1" si="3"/>
        <v/>
      </c>
      <c r="U10" s="66" t="str">
        <f t="shared" ca="1" si="3"/>
        <v/>
      </c>
      <c r="V10" s="66" t="str">
        <f t="shared" ca="1" si="3"/>
        <v/>
      </c>
      <c r="W10" s="66" t="str">
        <f t="shared" ca="1" si="3"/>
        <v/>
      </c>
      <c r="X10" s="66" t="str">
        <f t="shared" ca="1" si="3"/>
        <v/>
      </c>
      <c r="Y10" s="66" t="str">
        <f t="shared" ca="1" si="3"/>
        <v/>
      </c>
      <c r="Z10" s="66" t="str">
        <f t="shared" ca="1" si="3"/>
        <v/>
      </c>
      <c r="AA10" s="66" t="str">
        <f t="shared" ca="1" si="3"/>
        <v/>
      </c>
      <c r="AB10" s="66" t="str">
        <f t="shared" ca="1" si="3"/>
        <v/>
      </c>
      <c r="AC10" s="66" t="str">
        <f t="shared" ca="1" si="3"/>
        <v/>
      </c>
      <c r="AD10" s="66" t="str">
        <f t="shared" ca="1" si="3"/>
        <v/>
      </c>
      <c r="AE10" s="66" t="str">
        <f t="shared" ca="1" si="3"/>
        <v/>
      </c>
      <c r="AF10" s="66" t="str">
        <f t="shared" ca="1" si="3"/>
        <v/>
      </c>
      <c r="AG10" s="66" t="str">
        <f t="shared" ca="1" si="3"/>
        <v/>
      </c>
      <c r="AH10" s="66" t="str">
        <f t="shared" ca="1" si="3"/>
        <v/>
      </c>
      <c r="AI10" s="66" t="str">
        <f t="shared" ca="1" si="3"/>
        <v/>
      </c>
      <c r="AJ10" s="66" t="str">
        <f t="shared" ca="1" si="3"/>
        <v/>
      </c>
      <c r="AK10" s="66" t="str">
        <f t="shared" ca="1" si="3"/>
        <v/>
      </c>
      <c r="AL10" s="66" t="str">
        <f t="shared" ca="1" si="3"/>
        <v/>
      </c>
      <c r="AM10" s="66" t="str">
        <f t="shared" ca="1" si="3"/>
        <v/>
      </c>
      <c r="AN10" s="66" t="str">
        <f t="shared" ca="1" si="3"/>
        <v/>
      </c>
      <c r="AO10" s="66" t="str">
        <f t="shared" ca="1" si="3"/>
        <v/>
      </c>
      <c r="AP10" s="66" t="str">
        <f t="shared" ca="1" si="3"/>
        <v/>
      </c>
      <c r="AQ10" s="68" t="str">
        <f t="shared" ca="1" si="3"/>
        <v/>
      </c>
      <c r="AR10" s="66"/>
      <c r="AS10" s="66"/>
      <c r="AT10" s="66"/>
      <c r="AU10" s="66"/>
      <c r="AV10" s="66"/>
      <c r="AW10" s="66"/>
      <c r="AX10" s="66"/>
      <c r="AY10" s="66"/>
      <c r="AZ10" s="66"/>
      <c r="BA10" s="66"/>
    </row>
    <row r="11" spans="1:53" x14ac:dyDescent="0.2">
      <c r="E11" s="36">
        <v>45383</v>
      </c>
      <c r="F11" s="27">
        <f t="array" ref="F11">INDEX('Black (Aggregated)'!$N$6:$N$41,MATCH(E11,'Black (Aggregated)'!$M$6:$M$41,0))</f>
        <v>105989</v>
      </c>
      <c r="H11" s="11">
        <v>3</v>
      </c>
      <c r="I11" s="67">
        <f t="shared" ref="I11:AQ11" ca="1" si="4">IF($H11&gt;I$7,($F8-$F$42)*(OFFSET($F8,-I$7,0)-$F$42),"")</f>
        <v>1222662216.6736114</v>
      </c>
      <c r="J11" s="66">
        <f t="shared" ca="1" si="4"/>
        <v>429662007.84027803</v>
      </c>
      <c r="K11" s="66" t="str">
        <f t="shared" ca="1" si="4"/>
        <v/>
      </c>
      <c r="L11" s="66" t="str">
        <f t="shared" ca="1" si="4"/>
        <v/>
      </c>
      <c r="M11" s="66" t="str">
        <f t="shared" ca="1" si="4"/>
        <v/>
      </c>
      <c r="N11" s="66" t="str">
        <f t="shared" ca="1" si="4"/>
        <v/>
      </c>
      <c r="O11" s="66" t="str">
        <f t="shared" ca="1" si="4"/>
        <v/>
      </c>
      <c r="P11" s="66" t="str">
        <f t="shared" ca="1" si="4"/>
        <v/>
      </c>
      <c r="Q11" s="66" t="str">
        <f t="shared" ca="1" si="4"/>
        <v/>
      </c>
      <c r="R11" s="66" t="str">
        <f t="shared" ca="1" si="4"/>
        <v/>
      </c>
      <c r="S11" s="66" t="str">
        <f t="shared" ca="1" si="4"/>
        <v/>
      </c>
      <c r="T11" s="66" t="str">
        <f t="shared" ca="1" si="4"/>
        <v/>
      </c>
      <c r="U11" s="66" t="str">
        <f t="shared" ca="1" si="4"/>
        <v/>
      </c>
      <c r="V11" s="66" t="str">
        <f t="shared" ca="1" si="4"/>
        <v/>
      </c>
      <c r="W11" s="66" t="str">
        <f t="shared" ca="1" si="4"/>
        <v/>
      </c>
      <c r="X11" s="66" t="str">
        <f t="shared" ca="1" si="4"/>
        <v/>
      </c>
      <c r="Y11" s="66" t="str">
        <f t="shared" ca="1" si="4"/>
        <v/>
      </c>
      <c r="Z11" s="66" t="str">
        <f t="shared" ca="1" si="4"/>
        <v/>
      </c>
      <c r="AA11" s="66" t="str">
        <f t="shared" ca="1" si="4"/>
        <v/>
      </c>
      <c r="AB11" s="66" t="str">
        <f t="shared" ca="1" si="4"/>
        <v/>
      </c>
      <c r="AC11" s="66" t="str">
        <f t="shared" ca="1" si="4"/>
        <v/>
      </c>
      <c r="AD11" s="66" t="str">
        <f t="shared" ca="1" si="4"/>
        <v/>
      </c>
      <c r="AE11" s="66" t="str">
        <f t="shared" ca="1" si="4"/>
        <v/>
      </c>
      <c r="AF11" s="66" t="str">
        <f t="shared" ca="1" si="4"/>
        <v/>
      </c>
      <c r="AG11" s="66" t="str">
        <f t="shared" ca="1" si="4"/>
        <v/>
      </c>
      <c r="AH11" s="66" t="str">
        <f t="shared" ca="1" si="4"/>
        <v/>
      </c>
      <c r="AI11" s="66" t="str">
        <f t="shared" ca="1" si="4"/>
        <v/>
      </c>
      <c r="AJ11" s="66" t="str">
        <f t="shared" ca="1" si="4"/>
        <v/>
      </c>
      <c r="AK11" s="66" t="str">
        <f t="shared" ca="1" si="4"/>
        <v/>
      </c>
      <c r="AL11" s="66" t="str">
        <f t="shared" ca="1" si="4"/>
        <v/>
      </c>
      <c r="AM11" s="66" t="str">
        <f t="shared" ca="1" si="4"/>
        <v/>
      </c>
      <c r="AN11" s="66" t="str">
        <f t="shared" ca="1" si="4"/>
        <v/>
      </c>
      <c r="AO11" s="66" t="str">
        <f t="shared" ca="1" si="4"/>
        <v/>
      </c>
      <c r="AP11" s="66" t="str">
        <f t="shared" ca="1" si="4"/>
        <v/>
      </c>
      <c r="AQ11" s="68" t="str">
        <f t="shared" ca="1" si="4"/>
        <v/>
      </c>
      <c r="AR11" s="66"/>
      <c r="AS11" s="66"/>
      <c r="AT11" s="66"/>
      <c r="AU11" s="66"/>
      <c r="AV11" s="66"/>
      <c r="AW11" s="66"/>
      <c r="AX11" s="66"/>
      <c r="AY11" s="66"/>
      <c r="AZ11" s="66"/>
      <c r="BA11" s="66"/>
    </row>
    <row r="12" spans="1:53" x14ac:dyDescent="0.2">
      <c r="E12" s="36">
        <v>45352</v>
      </c>
      <c r="F12" s="27">
        <f t="array" ref="F12">INDEX('Black (Aggregated)'!$N$6:$N$41,MATCH(E12,'Black (Aggregated)'!$M$6:$M$41,0))</f>
        <v>123627</v>
      </c>
      <c r="H12" s="11">
        <v>4</v>
      </c>
      <c r="I12" s="67">
        <f t="shared" ref="I12:AQ12" ca="1" si="5">IF($H12&gt;I$7,($F9-$F$42)*(OFFSET($F9,-I$7,0)-$F$42),"")</f>
        <v>869804896.4236114</v>
      </c>
      <c r="J12" s="66">
        <f t="shared" ca="1" si="5"/>
        <v>817474442.25694478</v>
      </c>
      <c r="K12" s="66">
        <f t="shared" ca="1" si="5"/>
        <v>287272891.42361128</v>
      </c>
      <c r="L12" s="66" t="str">
        <f t="shared" ca="1" si="5"/>
        <v/>
      </c>
      <c r="M12" s="66" t="str">
        <f t="shared" ca="1" si="5"/>
        <v/>
      </c>
      <c r="N12" s="66" t="str">
        <f t="shared" ca="1" si="5"/>
        <v/>
      </c>
      <c r="O12" s="66" t="str">
        <f t="shared" ca="1" si="5"/>
        <v/>
      </c>
      <c r="P12" s="66" t="str">
        <f t="shared" ca="1" si="5"/>
        <v/>
      </c>
      <c r="Q12" s="66" t="str">
        <f t="shared" ca="1" si="5"/>
        <v/>
      </c>
      <c r="R12" s="66" t="str">
        <f t="shared" ca="1" si="5"/>
        <v/>
      </c>
      <c r="S12" s="66" t="str">
        <f t="shared" ca="1" si="5"/>
        <v/>
      </c>
      <c r="T12" s="66" t="str">
        <f t="shared" ca="1" si="5"/>
        <v/>
      </c>
      <c r="U12" s="66" t="str">
        <f t="shared" ca="1" si="5"/>
        <v/>
      </c>
      <c r="V12" s="66" t="str">
        <f t="shared" ca="1" si="5"/>
        <v/>
      </c>
      <c r="W12" s="66" t="str">
        <f t="shared" ca="1" si="5"/>
        <v/>
      </c>
      <c r="X12" s="66" t="str">
        <f t="shared" ca="1" si="5"/>
        <v/>
      </c>
      <c r="Y12" s="66" t="str">
        <f t="shared" ca="1" si="5"/>
        <v/>
      </c>
      <c r="Z12" s="66" t="str">
        <f t="shared" ca="1" si="5"/>
        <v/>
      </c>
      <c r="AA12" s="66" t="str">
        <f t="shared" ca="1" si="5"/>
        <v/>
      </c>
      <c r="AB12" s="66" t="str">
        <f t="shared" ca="1" si="5"/>
        <v/>
      </c>
      <c r="AC12" s="66" t="str">
        <f t="shared" ca="1" si="5"/>
        <v/>
      </c>
      <c r="AD12" s="66" t="str">
        <f t="shared" ca="1" si="5"/>
        <v/>
      </c>
      <c r="AE12" s="66" t="str">
        <f t="shared" ca="1" si="5"/>
        <v/>
      </c>
      <c r="AF12" s="66" t="str">
        <f t="shared" ca="1" si="5"/>
        <v/>
      </c>
      <c r="AG12" s="66" t="str">
        <f t="shared" ca="1" si="5"/>
        <v/>
      </c>
      <c r="AH12" s="66" t="str">
        <f t="shared" ca="1" si="5"/>
        <v/>
      </c>
      <c r="AI12" s="66" t="str">
        <f t="shared" ca="1" si="5"/>
        <v/>
      </c>
      <c r="AJ12" s="66" t="str">
        <f t="shared" ca="1" si="5"/>
        <v/>
      </c>
      <c r="AK12" s="66" t="str">
        <f t="shared" ca="1" si="5"/>
        <v/>
      </c>
      <c r="AL12" s="66" t="str">
        <f t="shared" ca="1" si="5"/>
        <v/>
      </c>
      <c r="AM12" s="66" t="str">
        <f t="shared" ca="1" si="5"/>
        <v/>
      </c>
      <c r="AN12" s="66" t="str">
        <f t="shared" ca="1" si="5"/>
        <v/>
      </c>
      <c r="AO12" s="66" t="str">
        <f t="shared" ca="1" si="5"/>
        <v/>
      </c>
      <c r="AP12" s="66" t="str">
        <f t="shared" ca="1" si="5"/>
        <v/>
      </c>
      <c r="AQ12" s="68" t="str">
        <f t="shared" ca="1" si="5"/>
        <v/>
      </c>
      <c r="AR12" s="66"/>
      <c r="AS12" s="66"/>
      <c r="AT12" s="66"/>
      <c r="AU12" s="66"/>
      <c r="AV12" s="66"/>
      <c r="AW12" s="66"/>
      <c r="AX12" s="66"/>
      <c r="AY12" s="66"/>
      <c r="AZ12" s="66"/>
      <c r="BA12" s="66"/>
    </row>
    <row r="13" spans="1:53" x14ac:dyDescent="0.2">
      <c r="E13" s="36">
        <v>45323</v>
      </c>
      <c r="F13" s="27">
        <f t="array" ref="F13">INDEX('Black (Aggregated)'!$N$6:$N$41,MATCH(E13,'Black (Aggregated)'!$M$6:$M$41,0))</f>
        <v>134180</v>
      </c>
      <c r="H13" s="11">
        <v>5</v>
      </c>
      <c r="I13" s="67">
        <f t="shared" ref="I13:AQ13" ca="1" si="6">IF($H13&gt;I$7,($F10-$F$42)*(OFFSET($F10,-I$7,0)-$F$42),"")</f>
        <v>200457391.42361128</v>
      </c>
      <c r="J13" s="66">
        <f t="shared" ca="1" si="6"/>
        <v>299815707.84027797</v>
      </c>
      <c r="K13" s="66">
        <f t="shared" ca="1" si="6"/>
        <v>281777763.67361134</v>
      </c>
      <c r="L13" s="66">
        <f t="shared" ca="1" si="6"/>
        <v>99020970.84027788</v>
      </c>
      <c r="M13" s="66" t="str">
        <f t="shared" ca="1" si="6"/>
        <v/>
      </c>
      <c r="N13" s="66" t="str">
        <f t="shared" ca="1" si="6"/>
        <v/>
      </c>
      <c r="O13" s="66" t="str">
        <f t="shared" ca="1" si="6"/>
        <v/>
      </c>
      <c r="P13" s="66" t="str">
        <f t="shared" ca="1" si="6"/>
        <v/>
      </c>
      <c r="Q13" s="66" t="str">
        <f t="shared" ca="1" si="6"/>
        <v/>
      </c>
      <c r="R13" s="66" t="str">
        <f t="shared" ca="1" si="6"/>
        <v/>
      </c>
      <c r="S13" s="66" t="str">
        <f t="shared" ca="1" si="6"/>
        <v/>
      </c>
      <c r="T13" s="66" t="str">
        <f t="shared" ca="1" si="6"/>
        <v/>
      </c>
      <c r="U13" s="66" t="str">
        <f t="shared" ca="1" si="6"/>
        <v/>
      </c>
      <c r="V13" s="66" t="str">
        <f t="shared" ca="1" si="6"/>
        <v/>
      </c>
      <c r="W13" s="66" t="str">
        <f t="shared" ca="1" si="6"/>
        <v/>
      </c>
      <c r="X13" s="66" t="str">
        <f t="shared" ca="1" si="6"/>
        <v/>
      </c>
      <c r="Y13" s="66" t="str">
        <f t="shared" ca="1" si="6"/>
        <v/>
      </c>
      <c r="Z13" s="66" t="str">
        <f t="shared" ca="1" si="6"/>
        <v/>
      </c>
      <c r="AA13" s="66" t="str">
        <f t="shared" ca="1" si="6"/>
        <v/>
      </c>
      <c r="AB13" s="66" t="str">
        <f t="shared" ca="1" si="6"/>
        <v/>
      </c>
      <c r="AC13" s="66" t="str">
        <f t="shared" ca="1" si="6"/>
        <v/>
      </c>
      <c r="AD13" s="66" t="str">
        <f t="shared" ca="1" si="6"/>
        <v/>
      </c>
      <c r="AE13" s="66" t="str">
        <f t="shared" ca="1" si="6"/>
        <v/>
      </c>
      <c r="AF13" s="66" t="str">
        <f t="shared" ca="1" si="6"/>
        <v/>
      </c>
      <c r="AG13" s="66" t="str">
        <f t="shared" ca="1" si="6"/>
        <v/>
      </c>
      <c r="AH13" s="66" t="str">
        <f t="shared" ca="1" si="6"/>
        <v/>
      </c>
      <c r="AI13" s="66" t="str">
        <f t="shared" ca="1" si="6"/>
        <v/>
      </c>
      <c r="AJ13" s="66" t="str">
        <f t="shared" ca="1" si="6"/>
        <v/>
      </c>
      <c r="AK13" s="66" t="str">
        <f t="shared" ca="1" si="6"/>
        <v/>
      </c>
      <c r="AL13" s="66" t="str">
        <f t="shared" ca="1" si="6"/>
        <v/>
      </c>
      <c r="AM13" s="66" t="str">
        <f t="shared" ca="1" si="6"/>
        <v/>
      </c>
      <c r="AN13" s="66" t="str">
        <f t="shared" ca="1" si="6"/>
        <v/>
      </c>
      <c r="AO13" s="66" t="str">
        <f t="shared" ca="1" si="6"/>
        <v/>
      </c>
      <c r="AP13" s="66" t="str">
        <f t="shared" ca="1" si="6"/>
        <v/>
      </c>
      <c r="AQ13" s="68" t="str">
        <f t="shared" ca="1" si="6"/>
        <v/>
      </c>
      <c r="AR13" s="66"/>
      <c r="AS13" s="66"/>
      <c r="AT13" s="66"/>
      <c r="AU13" s="66"/>
      <c r="AV13" s="66"/>
      <c r="AW13" s="66"/>
      <c r="AX13" s="66"/>
      <c r="AY13" s="66"/>
      <c r="AZ13" s="66"/>
      <c r="BA13" s="66"/>
    </row>
    <row r="14" spans="1:53" x14ac:dyDescent="0.2">
      <c r="E14" s="36">
        <v>45292</v>
      </c>
      <c r="F14" s="27">
        <f t="array" ref="F14">INDEX('Black (Aggregated)'!$N$6:$N$41,MATCH(E14,'Black (Aggregated)'!$M$6:$M$41,0))</f>
        <v>205208</v>
      </c>
      <c r="H14" s="11">
        <v>6</v>
      </c>
      <c r="I14" s="67">
        <f t="shared" ref="I14:AQ14" ca="1" si="7">IF($H14&gt;I$7,($F11-$F$42)*(OFFSET($F11,-I$7,0)-$F$42),"")</f>
        <v>156235334.75694457</v>
      </c>
      <c r="J14" s="66">
        <f t="shared" ca="1" si="7"/>
        <v>453259304.34027797</v>
      </c>
      <c r="K14" s="66">
        <f t="shared" ca="1" si="7"/>
        <v>677920919.75694466</v>
      </c>
      <c r="L14" s="66">
        <f t="shared" ca="1" si="7"/>
        <v>637134865.59027803</v>
      </c>
      <c r="M14" s="66">
        <f t="shared" ca="1" si="7"/>
        <v>223898834.7569446</v>
      </c>
      <c r="N14" s="66" t="str">
        <f t="shared" ca="1" si="7"/>
        <v/>
      </c>
      <c r="O14" s="66" t="str">
        <f t="shared" ca="1" si="7"/>
        <v/>
      </c>
      <c r="P14" s="66" t="str">
        <f t="shared" ca="1" si="7"/>
        <v/>
      </c>
      <c r="Q14" s="66" t="str">
        <f t="shared" ca="1" si="7"/>
        <v/>
      </c>
      <c r="R14" s="66" t="str">
        <f t="shared" ca="1" si="7"/>
        <v/>
      </c>
      <c r="S14" s="66" t="str">
        <f t="shared" ca="1" si="7"/>
        <v/>
      </c>
      <c r="T14" s="66" t="str">
        <f t="shared" ca="1" si="7"/>
        <v/>
      </c>
      <c r="U14" s="66" t="str">
        <f t="shared" ca="1" si="7"/>
        <v/>
      </c>
      <c r="V14" s="66" t="str">
        <f t="shared" ca="1" si="7"/>
        <v/>
      </c>
      <c r="W14" s="66" t="str">
        <f t="shared" ca="1" si="7"/>
        <v/>
      </c>
      <c r="X14" s="66" t="str">
        <f t="shared" ca="1" si="7"/>
        <v/>
      </c>
      <c r="Y14" s="66" t="str">
        <f t="shared" ca="1" si="7"/>
        <v/>
      </c>
      <c r="Z14" s="66" t="str">
        <f t="shared" ca="1" si="7"/>
        <v/>
      </c>
      <c r="AA14" s="66" t="str">
        <f t="shared" ca="1" si="7"/>
        <v/>
      </c>
      <c r="AB14" s="66" t="str">
        <f t="shared" ca="1" si="7"/>
        <v/>
      </c>
      <c r="AC14" s="66" t="str">
        <f t="shared" ca="1" si="7"/>
        <v/>
      </c>
      <c r="AD14" s="66" t="str">
        <f t="shared" ca="1" si="7"/>
        <v/>
      </c>
      <c r="AE14" s="66" t="str">
        <f t="shared" ca="1" si="7"/>
        <v/>
      </c>
      <c r="AF14" s="66" t="str">
        <f t="shared" ca="1" si="7"/>
        <v/>
      </c>
      <c r="AG14" s="66" t="str">
        <f t="shared" ca="1" si="7"/>
        <v/>
      </c>
      <c r="AH14" s="66" t="str">
        <f t="shared" ca="1" si="7"/>
        <v/>
      </c>
      <c r="AI14" s="66" t="str">
        <f t="shared" ca="1" si="7"/>
        <v/>
      </c>
      <c r="AJ14" s="66" t="str">
        <f t="shared" ca="1" si="7"/>
        <v/>
      </c>
      <c r="AK14" s="66" t="str">
        <f t="shared" ca="1" si="7"/>
        <v/>
      </c>
      <c r="AL14" s="66" t="str">
        <f t="shared" ca="1" si="7"/>
        <v/>
      </c>
      <c r="AM14" s="66" t="str">
        <f t="shared" ca="1" si="7"/>
        <v/>
      </c>
      <c r="AN14" s="66" t="str">
        <f t="shared" ca="1" si="7"/>
        <v/>
      </c>
      <c r="AO14" s="66" t="str">
        <f t="shared" ca="1" si="7"/>
        <v/>
      </c>
      <c r="AP14" s="66" t="str">
        <f t="shared" ca="1" si="7"/>
        <v/>
      </c>
      <c r="AQ14" s="68" t="str">
        <f t="shared" ca="1" si="7"/>
        <v/>
      </c>
      <c r="AR14" s="66"/>
      <c r="AS14" s="66"/>
      <c r="AT14" s="66"/>
      <c r="AU14" s="66"/>
      <c r="AV14" s="66"/>
      <c r="AW14" s="66"/>
      <c r="AX14" s="66"/>
      <c r="AY14" s="66"/>
      <c r="AZ14" s="66"/>
      <c r="BA14" s="66"/>
    </row>
    <row r="15" spans="1:53" x14ac:dyDescent="0.2">
      <c r="E15" s="36">
        <v>45261</v>
      </c>
      <c r="F15" s="27">
        <f t="array" ref="F15">INDEX('Black (Aggregated)'!$N$6:$N$41,MATCH(E15,'Black (Aggregated)'!$M$6:$M$41,0))</f>
        <v>206038</v>
      </c>
      <c r="H15" s="11">
        <v>7</v>
      </c>
      <c r="I15" s="67">
        <f t="shared" ref="I15:AQ15" ca="1" si="8">IF($H15&gt;I$7,($F12-$F$42)*(OFFSET($F12,-I$7,0)-$F$42),"")</f>
        <v>21754128.506944541</v>
      </c>
      <c r="J15" s="66">
        <f t="shared" ca="1" si="8"/>
        <v>9620929.5902778246</v>
      </c>
      <c r="K15" s="66">
        <f t="shared" ca="1" si="8"/>
        <v>27911585.173611235</v>
      </c>
      <c r="L15" s="66">
        <f t="shared" ca="1" si="8"/>
        <v>41746186.590277955</v>
      </c>
      <c r="M15" s="66">
        <f t="shared" ca="1" si="8"/>
        <v>39234592.423611283</v>
      </c>
      <c r="N15" s="66">
        <f t="shared" ca="1" si="8"/>
        <v>13787629.590277841</v>
      </c>
      <c r="O15" s="66" t="str">
        <f t="shared" ca="1" si="8"/>
        <v/>
      </c>
      <c r="P15" s="66" t="str">
        <f t="shared" ca="1" si="8"/>
        <v/>
      </c>
      <c r="Q15" s="66" t="str">
        <f t="shared" ca="1" si="8"/>
        <v/>
      </c>
      <c r="R15" s="66" t="str">
        <f t="shared" ca="1" si="8"/>
        <v/>
      </c>
      <c r="S15" s="66" t="str">
        <f t="shared" ca="1" si="8"/>
        <v/>
      </c>
      <c r="T15" s="66" t="str">
        <f t="shared" ca="1" si="8"/>
        <v/>
      </c>
      <c r="U15" s="66" t="str">
        <f t="shared" ca="1" si="8"/>
        <v/>
      </c>
      <c r="V15" s="66" t="str">
        <f t="shared" ca="1" si="8"/>
        <v/>
      </c>
      <c r="W15" s="66" t="str">
        <f t="shared" ca="1" si="8"/>
        <v/>
      </c>
      <c r="X15" s="66" t="str">
        <f t="shared" ca="1" si="8"/>
        <v/>
      </c>
      <c r="Y15" s="66" t="str">
        <f t="shared" ca="1" si="8"/>
        <v/>
      </c>
      <c r="Z15" s="66" t="str">
        <f t="shared" ca="1" si="8"/>
        <v/>
      </c>
      <c r="AA15" s="66" t="str">
        <f t="shared" ca="1" si="8"/>
        <v/>
      </c>
      <c r="AB15" s="66" t="str">
        <f t="shared" ca="1" si="8"/>
        <v/>
      </c>
      <c r="AC15" s="66" t="str">
        <f t="shared" ca="1" si="8"/>
        <v/>
      </c>
      <c r="AD15" s="66" t="str">
        <f t="shared" ca="1" si="8"/>
        <v/>
      </c>
      <c r="AE15" s="66" t="str">
        <f t="shared" ca="1" si="8"/>
        <v/>
      </c>
      <c r="AF15" s="66" t="str">
        <f t="shared" ca="1" si="8"/>
        <v/>
      </c>
      <c r="AG15" s="66" t="str">
        <f t="shared" ca="1" si="8"/>
        <v/>
      </c>
      <c r="AH15" s="66" t="str">
        <f t="shared" ca="1" si="8"/>
        <v/>
      </c>
      <c r="AI15" s="66" t="str">
        <f t="shared" ca="1" si="8"/>
        <v/>
      </c>
      <c r="AJ15" s="66" t="str">
        <f t="shared" ca="1" si="8"/>
        <v/>
      </c>
      <c r="AK15" s="66" t="str">
        <f t="shared" ca="1" si="8"/>
        <v/>
      </c>
      <c r="AL15" s="66" t="str">
        <f t="shared" ca="1" si="8"/>
        <v/>
      </c>
      <c r="AM15" s="66" t="str">
        <f t="shared" ca="1" si="8"/>
        <v/>
      </c>
      <c r="AN15" s="66" t="str">
        <f t="shared" ca="1" si="8"/>
        <v/>
      </c>
      <c r="AO15" s="66" t="str">
        <f t="shared" ca="1" si="8"/>
        <v/>
      </c>
      <c r="AP15" s="66" t="str">
        <f t="shared" ca="1" si="8"/>
        <v/>
      </c>
      <c r="AQ15" s="68" t="str">
        <f t="shared" ca="1" si="8"/>
        <v/>
      </c>
      <c r="AR15" s="66"/>
      <c r="AS15" s="66"/>
      <c r="AT15" s="66"/>
      <c r="AU15" s="66"/>
      <c r="AV15" s="66"/>
      <c r="AW15" s="66"/>
      <c r="AX15" s="66"/>
      <c r="AY15" s="66"/>
      <c r="AZ15" s="66"/>
      <c r="BA15" s="66"/>
    </row>
    <row r="16" spans="1:53" x14ac:dyDescent="0.2">
      <c r="E16" s="36">
        <v>45231</v>
      </c>
      <c r="F16" s="27">
        <f t="array" ref="F16">INDEX('Black (Aggregated)'!$N$6:$N$41,MATCH(E16,'Black (Aggregated)'!$M$6:$M$41,0))</f>
        <v>163313</v>
      </c>
      <c r="H16" s="11">
        <v>8</v>
      </c>
      <c r="I16" s="67">
        <f t="shared" ref="I16:AQ16" ca="1" si="9">IF($H16&gt;I$7,($F13-$F$42)*(OFFSET($F13,-I$7,0)-$F$42),"")</f>
        <v>-10874604.743055595</v>
      </c>
      <c r="J16" s="66">
        <f t="shared" ca="1" si="9"/>
        <v>-176593903.57638884</v>
      </c>
      <c r="K16" s="66">
        <f t="shared" ca="1" si="9"/>
        <v>-78100003.493055567</v>
      </c>
      <c r="L16" s="66">
        <f t="shared" ca="1" si="9"/>
        <v>-226578406.90972215</v>
      </c>
      <c r="M16" s="66">
        <f t="shared" ca="1" si="9"/>
        <v>-338883814.4930554</v>
      </c>
      <c r="N16" s="66">
        <f t="shared" ca="1" si="9"/>
        <v>-318495398.65972209</v>
      </c>
      <c r="O16" s="66">
        <f t="shared" ca="1" si="9"/>
        <v>-111924103.49305554</v>
      </c>
      <c r="P16" s="66" t="str">
        <f t="shared" ca="1" si="9"/>
        <v/>
      </c>
      <c r="Q16" s="66" t="str">
        <f t="shared" ca="1" si="9"/>
        <v/>
      </c>
      <c r="R16" s="66" t="str">
        <f t="shared" ca="1" si="9"/>
        <v/>
      </c>
      <c r="S16" s="66" t="str">
        <f t="shared" ca="1" si="9"/>
        <v/>
      </c>
      <c r="T16" s="66" t="str">
        <f t="shared" ca="1" si="9"/>
        <v/>
      </c>
      <c r="U16" s="66" t="str">
        <f t="shared" ca="1" si="9"/>
        <v/>
      </c>
      <c r="V16" s="66" t="str">
        <f t="shared" ca="1" si="9"/>
        <v/>
      </c>
      <c r="W16" s="66" t="str">
        <f t="shared" ca="1" si="9"/>
        <v/>
      </c>
      <c r="X16" s="66" t="str">
        <f t="shared" ca="1" si="9"/>
        <v/>
      </c>
      <c r="Y16" s="66" t="str">
        <f t="shared" ca="1" si="9"/>
        <v/>
      </c>
      <c r="Z16" s="66" t="str">
        <f t="shared" ca="1" si="9"/>
        <v/>
      </c>
      <c r="AA16" s="66" t="str">
        <f t="shared" ca="1" si="9"/>
        <v/>
      </c>
      <c r="AB16" s="66" t="str">
        <f t="shared" ca="1" si="9"/>
        <v/>
      </c>
      <c r="AC16" s="66" t="str">
        <f t="shared" ca="1" si="9"/>
        <v/>
      </c>
      <c r="AD16" s="66" t="str">
        <f t="shared" ca="1" si="9"/>
        <v/>
      </c>
      <c r="AE16" s="66" t="str">
        <f t="shared" ca="1" si="9"/>
        <v/>
      </c>
      <c r="AF16" s="66" t="str">
        <f t="shared" ca="1" si="9"/>
        <v/>
      </c>
      <c r="AG16" s="66" t="str">
        <f t="shared" ca="1" si="9"/>
        <v/>
      </c>
      <c r="AH16" s="66" t="str">
        <f t="shared" ca="1" si="9"/>
        <v/>
      </c>
      <c r="AI16" s="66" t="str">
        <f t="shared" ca="1" si="9"/>
        <v/>
      </c>
      <c r="AJ16" s="66" t="str">
        <f t="shared" ca="1" si="9"/>
        <v/>
      </c>
      <c r="AK16" s="66" t="str">
        <f t="shared" ca="1" si="9"/>
        <v/>
      </c>
      <c r="AL16" s="66" t="str">
        <f t="shared" ca="1" si="9"/>
        <v/>
      </c>
      <c r="AM16" s="66" t="str">
        <f t="shared" ca="1" si="9"/>
        <v/>
      </c>
      <c r="AN16" s="66" t="str">
        <f t="shared" ca="1" si="9"/>
        <v/>
      </c>
      <c r="AO16" s="66" t="str">
        <f t="shared" ca="1" si="9"/>
        <v/>
      </c>
      <c r="AP16" s="66" t="str">
        <f t="shared" ca="1" si="9"/>
        <v/>
      </c>
      <c r="AQ16" s="68" t="str">
        <f t="shared" ca="1" si="9"/>
        <v/>
      </c>
      <c r="AR16" s="66"/>
      <c r="AS16" s="66"/>
      <c r="AT16" s="66"/>
      <c r="AU16" s="66"/>
      <c r="AV16" s="66"/>
      <c r="AW16" s="66"/>
      <c r="AX16" s="66"/>
      <c r="AY16" s="66"/>
      <c r="AZ16" s="66"/>
      <c r="BA16" s="66"/>
    </row>
    <row r="17" spans="5:53" x14ac:dyDescent="0.2">
      <c r="E17" s="36">
        <v>45200</v>
      </c>
      <c r="F17" s="27">
        <f t="array" ref="F17">INDEX('Black (Aggregated)'!$N$6:$N$41,MATCH(E17,'Black (Aggregated)'!$M$6:$M$41,0))</f>
        <v>128256</v>
      </c>
      <c r="H17" s="11">
        <v>9</v>
      </c>
      <c r="I17" s="67">
        <f t="shared" ref="I17:AQ17" ca="1" si="10">IF($H17&gt;I$7,($F14-$F$42)*(OFFSET($F14,-I$7,0)-$F$42),"")</f>
        <v>755626479.17361069</v>
      </c>
      <c r="J17" s="66">
        <f t="shared" ca="1" si="10"/>
        <v>-93083595.74305594</v>
      </c>
      <c r="K17" s="66">
        <f t="shared" ca="1" si="10"/>
        <v>-1511594758.5763891</v>
      </c>
      <c r="L17" s="66">
        <f t="shared" ca="1" si="10"/>
        <v>-668514334.49305594</v>
      </c>
      <c r="M17" s="66">
        <f t="shared" ca="1" si="10"/>
        <v>-1939448221.9097226</v>
      </c>
      <c r="N17" s="66">
        <f t="shared" ca="1" si="10"/>
        <v>-2900751313.4930558</v>
      </c>
      <c r="O17" s="66">
        <f t="shared" ca="1" si="10"/>
        <v>-2726232137.6597223</v>
      </c>
      <c r="P17" s="66">
        <f t="shared" ca="1" si="10"/>
        <v>-958039234.49305594</v>
      </c>
      <c r="Q17" s="66" t="str">
        <f t="shared" ca="1" si="10"/>
        <v/>
      </c>
      <c r="R17" s="66" t="str">
        <f t="shared" ca="1" si="10"/>
        <v/>
      </c>
      <c r="S17" s="66" t="str">
        <f t="shared" ca="1" si="10"/>
        <v/>
      </c>
      <c r="T17" s="66" t="str">
        <f t="shared" ca="1" si="10"/>
        <v/>
      </c>
      <c r="U17" s="66" t="str">
        <f t="shared" ca="1" si="10"/>
        <v/>
      </c>
      <c r="V17" s="66" t="str">
        <f t="shared" ca="1" si="10"/>
        <v/>
      </c>
      <c r="W17" s="66" t="str">
        <f t="shared" ca="1" si="10"/>
        <v/>
      </c>
      <c r="X17" s="66" t="str">
        <f t="shared" ca="1" si="10"/>
        <v/>
      </c>
      <c r="Y17" s="66" t="str">
        <f t="shared" ca="1" si="10"/>
        <v/>
      </c>
      <c r="Z17" s="66" t="str">
        <f t="shared" ca="1" si="10"/>
        <v/>
      </c>
      <c r="AA17" s="66" t="str">
        <f t="shared" ca="1" si="10"/>
        <v/>
      </c>
      <c r="AB17" s="66" t="str">
        <f t="shared" ca="1" si="10"/>
        <v/>
      </c>
      <c r="AC17" s="66" t="str">
        <f t="shared" ca="1" si="10"/>
        <v/>
      </c>
      <c r="AD17" s="66" t="str">
        <f t="shared" ca="1" si="10"/>
        <v/>
      </c>
      <c r="AE17" s="66" t="str">
        <f t="shared" ca="1" si="10"/>
        <v/>
      </c>
      <c r="AF17" s="66" t="str">
        <f t="shared" ca="1" si="10"/>
        <v/>
      </c>
      <c r="AG17" s="66" t="str">
        <f t="shared" ca="1" si="10"/>
        <v/>
      </c>
      <c r="AH17" s="66" t="str">
        <f t="shared" ca="1" si="10"/>
        <v/>
      </c>
      <c r="AI17" s="66" t="str">
        <f t="shared" ca="1" si="10"/>
        <v/>
      </c>
      <c r="AJ17" s="66" t="str">
        <f t="shared" ca="1" si="10"/>
        <v/>
      </c>
      <c r="AK17" s="66" t="str">
        <f t="shared" ca="1" si="10"/>
        <v/>
      </c>
      <c r="AL17" s="66" t="str">
        <f t="shared" ca="1" si="10"/>
        <v/>
      </c>
      <c r="AM17" s="66" t="str">
        <f t="shared" ca="1" si="10"/>
        <v/>
      </c>
      <c r="AN17" s="66" t="str">
        <f t="shared" ca="1" si="10"/>
        <v/>
      </c>
      <c r="AO17" s="66" t="str">
        <f t="shared" ca="1" si="10"/>
        <v/>
      </c>
      <c r="AP17" s="66" t="str">
        <f t="shared" ca="1" si="10"/>
        <v/>
      </c>
      <c r="AQ17" s="68" t="str">
        <f t="shared" ca="1" si="10"/>
        <v/>
      </c>
      <c r="AR17" s="66"/>
      <c r="AS17" s="66"/>
      <c r="AT17" s="66"/>
      <c r="AU17" s="66"/>
      <c r="AV17" s="66"/>
      <c r="AW17" s="66"/>
      <c r="AX17" s="66"/>
      <c r="AY17" s="66"/>
      <c r="AZ17" s="66"/>
      <c r="BA17" s="66"/>
    </row>
    <row r="18" spans="5:53" x14ac:dyDescent="0.2">
      <c r="E18" s="36">
        <v>45170</v>
      </c>
      <c r="F18" s="27">
        <f t="array" ref="F18">INDEX('Black (Aggregated)'!$N$6:$N$41,MATCH(E18,'Black (Aggregated)'!$M$6:$M$41,0))</f>
        <v>111564</v>
      </c>
      <c r="H18" s="11">
        <v>10</v>
      </c>
      <c r="I18" s="67">
        <f t="shared" ref="I18:AQ18" ca="1" si="11">IF($H18&gt;I$7,($F15-$F$42)*(OFFSET($F15,-I$7,0)-$F$42),"")</f>
        <v>6534704330.3402767</v>
      </c>
      <c r="J18" s="66">
        <f t="shared" ca="1" si="11"/>
        <v>763424813.34027731</v>
      </c>
      <c r="K18" s="66">
        <f t="shared" ca="1" si="11"/>
        <v>-94044251.576389283</v>
      </c>
      <c r="L18" s="66">
        <f t="shared" ca="1" si="11"/>
        <v>-1527194954.4097226</v>
      </c>
      <c r="M18" s="66">
        <f t="shared" ca="1" si="11"/>
        <v>-675413640.32638919</v>
      </c>
      <c r="N18" s="66">
        <f t="shared" ca="1" si="11"/>
        <v>-1959464017.7430558</v>
      </c>
      <c r="O18" s="66">
        <f t="shared" ca="1" si="11"/>
        <v>-2930688099.3263893</v>
      </c>
      <c r="P18" s="66">
        <f t="shared" ca="1" si="11"/>
        <v>-2754367823.4930558</v>
      </c>
      <c r="Q18" s="66">
        <f t="shared" ca="1" si="11"/>
        <v>-967926540.32638919</v>
      </c>
      <c r="R18" s="66" t="str">
        <f t="shared" ca="1" si="11"/>
        <v/>
      </c>
      <c r="S18" s="66" t="str">
        <f t="shared" ca="1" si="11"/>
        <v/>
      </c>
      <c r="T18" s="66" t="str">
        <f t="shared" ca="1" si="11"/>
        <v/>
      </c>
      <c r="U18" s="66" t="str">
        <f t="shared" ca="1" si="11"/>
        <v/>
      </c>
      <c r="V18" s="66" t="str">
        <f t="shared" ca="1" si="11"/>
        <v/>
      </c>
      <c r="W18" s="66" t="str">
        <f t="shared" ca="1" si="11"/>
        <v/>
      </c>
      <c r="X18" s="66" t="str">
        <f t="shared" ca="1" si="11"/>
        <v/>
      </c>
      <c r="Y18" s="66" t="str">
        <f t="shared" ca="1" si="11"/>
        <v/>
      </c>
      <c r="Z18" s="66" t="str">
        <f t="shared" ca="1" si="11"/>
        <v/>
      </c>
      <c r="AA18" s="66" t="str">
        <f t="shared" ca="1" si="11"/>
        <v/>
      </c>
      <c r="AB18" s="66" t="str">
        <f t="shared" ca="1" si="11"/>
        <v/>
      </c>
      <c r="AC18" s="66" t="str">
        <f t="shared" ca="1" si="11"/>
        <v/>
      </c>
      <c r="AD18" s="66" t="str">
        <f t="shared" ca="1" si="11"/>
        <v/>
      </c>
      <c r="AE18" s="66" t="str">
        <f t="shared" ca="1" si="11"/>
        <v/>
      </c>
      <c r="AF18" s="66" t="str">
        <f t="shared" ca="1" si="11"/>
        <v/>
      </c>
      <c r="AG18" s="66" t="str">
        <f t="shared" ca="1" si="11"/>
        <v/>
      </c>
      <c r="AH18" s="66" t="str">
        <f t="shared" ca="1" si="11"/>
        <v/>
      </c>
      <c r="AI18" s="66" t="str">
        <f t="shared" ca="1" si="11"/>
        <v/>
      </c>
      <c r="AJ18" s="66" t="str">
        <f t="shared" ca="1" si="11"/>
        <v/>
      </c>
      <c r="AK18" s="66" t="str">
        <f t="shared" ca="1" si="11"/>
        <v/>
      </c>
      <c r="AL18" s="66" t="str">
        <f t="shared" ca="1" si="11"/>
        <v/>
      </c>
      <c r="AM18" s="66" t="str">
        <f t="shared" ca="1" si="11"/>
        <v/>
      </c>
      <c r="AN18" s="66" t="str">
        <f t="shared" ca="1" si="11"/>
        <v/>
      </c>
      <c r="AO18" s="66" t="str">
        <f t="shared" ca="1" si="11"/>
        <v/>
      </c>
      <c r="AP18" s="66" t="str">
        <f t="shared" ca="1" si="11"/>
        <v/>
      </c>
      <c r="AQ18" s="68" t="str">
        <f t="shared" ca="1" si="11"/>
        <v/>
      </c>
      <c r="AR18" s="66"/>
      <c r="AS18" s="66"/>
      <c r="AT18" s="66"/>
      <c r="AU18" s="66"/>
      <c r="AV18" s="66"/>
      <c r="AW18" s="66"/>
      <c r="AX18" s="66"/>
      <c r="AY18" s="66"/>
      <c r="AZ18" s="66"/>
      <c r="BA18" s="66"/>
    </row>
    <row r="19" spans="5:53" x14ac:dyDescent="0.2">
      <c r="E19" s="36">
        <v>45139</v>
      </c>
      <c r="F19" s="27">
        <f t="array" ref="F19">INDEX('Black (Aggregated)'!$N$6:$N$41,MATCH(E19,'Black (Aggregated)'!$M$6:$M$41,0))</f>
        <v>86770</v>
      </c>
      <c r="H19" s="11">
        <v>11</v>
      </c>
      <c r="I19" s="67">
        <f t="shared" ref="I19:AQ19" ca="1" si="12">IF($H19&gt;I$7,($F16-$F$42)*(OFFSET($F16,-I$7,0)-$F$42),"")</f>
        <v>3130585456.5902772</v>
      </c>
      <c r="J19" s="66">
        <f t="shared" ca="1" si="12"/>
        <v>3098606732.4236107</v>
      </c>
      <c r="K19" s="66">
        <f t="shared" ca="1" si="12"/>
        <v>361998515.42361087</v>
      </c>
      <c r="L19" s="66">
        <f t="shared" ca="1" si="12"/>
        <v>-44593624.493055739</v>
      </c>
      <c r="M19" s="66">
        <f t="shared" ca="1" si="12"/>
        <v>-724160777.32638896</v>
      </c>
      <c r="N19" s="66">
        <f t="shared" ca="1" si="12"/>
        <v>-320265638.2430557</v>
      </c>
      <c r="O19" s="66">
        <f t="shared" ca="1" si="12"/>
        <v>-929132840.65972233</v>
      </c>
      <c r="P19" s="66">
        <f t="shared" ca="1" si="12"/>
        <v>-1389664997.2430556</v>
      </c>
      <c r="Q19" s="66">
        <f t="shared" ca="1" si="12"/>
        <v>-1306057971.4097223</v>
      </c>
      <c r="R19" s="66">
        <f t="shared" ca="1" si="12"/>
        <v>-458968538.2430557</v>
      </c>
      <c r="S19" s="66" t="str">
        <f t="shared" ca="1" si="12"/>
        <v/>
      </c>
      <c r="T19" s="66" t="str">
        <f t="shared" ca="1" si="12"/>
        <v/>
      </c>
      <c r="U19" s="66" t="str">
        <f t="shared" ca="1" si="12"/>
        <v/>
      </c>
      <c r="V19" s="66" t="str">
        <f t="shared" ca="1" si="12"/>
        <v/>
      </c>
      <c r="W19" s="66" t="str">
        <f t="shared" ca="1" si="12"/>
        <v/>
      </c>
      <c r="X19" s="66" t="str">
        <f t="shared" ca="1" si="12"/>
        <v/>
      </c>
      <c r="Y19" s="66" t="str">
        <f t="shared" ca="1" si="12"/>
        <v/>
      </c>
      <c r="Z19" s="66" t="str">
        <f t="shared" ca="1" si="12"/>
        <v/>
      </c>
      <c r="AA19" s="66" t="str">
        <f t="shared" ca="1" si="12"/>
        <v/>
      </c>
      <c r="AB19" s="66" t="str">
        <f t="shared" ca="1" si="12"/>
        <v/>
      </c>
      <c r="AC19" s="66" t="str">
        <f t="shared" ca="1" si="12"/>
        <v/>
      </c>
      <c r="AD19" s="66" t="str">
        <f t="shared" ca="1" si="12"/>
        <v/>
      </c>
      <c r="AE19" s="66" t="str">
        <f t="shared" ca="1" si="12"/>
        <v/>
      </c>
      <c r="AF19" s="66" t="str">
        <f t="shared" ca="1" si="12"/>
        <v/>
      </c>
      <c r="AG19" s="66" t="str">
        <f t="shared" ca="1" si="12"/>
        <v/>
      </c>
      <c r="AH19" s="66" t="str">
        <f t="shared" ca="1" si="12"/>
        <v/>
      </c>
      <c r="AI19" s="66" t="str">
        <f t="shared" ca="1" si="12"/>
        <v/>
      </c>
      <c r="AJ19" s="66" t="str">
        <f t="shared" ca="1" si="12"/>
        <v/>
      </c>
      <c r="AK19" s="66" t="str">
        <f t="shared" ca="1" si="12"/>
        <v/>
      </c>
      <c r="AL19" s="66" t="str">
        <f t="shared" ca="1" si="12"/>
        <v/>
      </c>
      <c r="AM19" s="66" t="str">
        <f t="shared" ca="1" si="12"/>
        <v/>
      </c>
      <c r="AN19" s="66" t="str">
        <f t="shared" ca="1" si="12"/>
        <v/>
      </c>
      <c r="AO19" s="66" t="str">
        <f t="shared" ca="1" si="12"/>
        <v/>
      </c>
      <c r="AP19" s="66" t="str">
        <f t="shared" ca="1" si="12"/>
        <v/>
      </c>
      <c r="AQ19" s="68" t="str">
        <f t="shared" ca="1" si="12"/>
        <v/>
      </c>
      <c r="AR19" s="66"/>
      <c r="AS19" s="66"/>
      <c r="AT19" s="66"/>
      <c r="AU19" s="66"/>
      <c r="AV19" s="66"/>
      <c r="AW19" s="66"/>
      <c r="AX19" s="66"/>
      <c r="AY19" s="66"/>
      <c r="AZ19" s="66"/>
      <c r="BA19" s="66"/>
    </row>
    <row r="20" spans="5:53" x14ac:dyDescent="0.2">
      <c r="E20" s="36">
        <v>45108</v>
      </c>
      <c r="F20" s="27">
        <f t="array" ref="F20">INDEX('Black (Aggregated)'!$N$6:$N$41,MATCH(E20,'Black (Aggregated)'!$M$6:$M$41,0))</f>
        <v>73332</v>
      </c>
      <c r="H20" s="11">
        <v>12</v>
      </c>
      <c r="I20" s="67">
        <f t="shared" ref="I20:AQ20" ca="1" si="13">IF($H20&gt;I$7,($F17-$F$42)*(OFFSET($F17,-I$7,0)-$F$42),"")</f>
        <v>133755187.75694424</v>
      </c>
      <c r="J20" s="66">
        <f t="shared" ca="1" si="13"/>
        <v>282078585.67361069</v>
      </c>
      <c r="K20" s="66">
        <f t="shared" ca="1" si="13"/>
        <v>279197171.50694406</v>
      </c>
      <c r="L20" s="66">
        <f t="shared" ca="1" si="13"/>
        <v>32617550.506944381</v>
      </c>
      <c r="M20" s="66">
        <f t="shared" ca="1" si="13"/>
        <v>-4018068.4097222337</v>
      </c>
      <c r="N20" s="66">
        <f t="shared" ca="1" si="13"/>
        <v>-65249855.243055478</v>
      </c>
      <c r="O20" s="66">
        <f t="shared" ca="1" si="13"/>
        <v>-28857247.159722198</v>
      </c>
      <c r="P20" s="66">
        <f t="shared" ca="1" si="13"/>
        <v>-83718678.576388791</v>
      </c>
      <c r="Q20" s="66">
        <f t="shared" ca="1" si="13"/>
        <v>-125214514.15972206</v>
      </c>
      <c r="R20" s="66">
        <f t="shared" ca="1" si="13"/>
        <v>-117681178.32638875</v>
      </c>
      <c r="S20" s="66">
        <f t="shared" ca="1" si="13"/>
        <v>-41354947.159722179</v>
      </c>
      <c r="T20" s="66" t="str">
        <f t="shared" ca="1" si="13"/>
        <v/>
      </c>
      <c r="U20" s="66" t="str">
        <f t="shared" ca="1" si="13"/>
        <v/>
      </c>
      <c r="V20" s="66" t="str">
        <f t="shared" ca="1" si="13"/>
        <v/>
      </c>
      <c r="W20" s="66" t="str">
        <f t="shared" ca="1" si="13"/>
        <v/>
      </c>
      <c r="X20" s="66" t="str">
        <f t="shared" ca="1" si="13"/>
        <v/>
      </c>
      <c r="Y20" s="66" t="str">
        <f t="shared" ca="1" si="13"/>
        <v/>
      </c>
      <c r="Z20" s="66" t="str">
        <f t="shared" ca="1" si="13"/>
        <v/>
      </c>
      <c r="AA20" s="66" t="str">
        <f t="shared" ca="1" si="13"/>
        <v/>
      </c>
      <c r="AB20" s="66" t="str">
        <f t="shared" ca="1" si="13"/>
        <v/>
      </c>
      <c r="AC20" s="66" t="str">
        <f t="shared" ca="1" si="13"/>
        <v/>
      </c>
      <c r="AD20" s="66" t="str">
        <f t="shared" ca="1" si="13"/>
        <v/>
      </c>
      <c r="AE20" s="66" t="str">
        <f t="shared" ca="1" si="13"/>
        <v/>
      </c>
      <c r="AF20" s="66" t="str">
        <f t="shared" ca="1" si="13"/>
        <v/>
      </c>
      <c r="AG20" s="66" t="str">
        <f t="shared" ca="1" si="13"/>
        <v/>
      </c>
      <c r="AH20" s="66" t="str">
        <f t="shared" ca="1" si="13"/>
        <v/>
      </c>
      <c r="AI20" s="66" t="str">
        <f t="shared" ca="1" si="13"/>
        <v/>
      </c>
      <c r="AJ20" s="66" t="str">
        <f t="shared" ca="1" si="13"/>
        <v/>
      </c>
      <c r="AK20" s="66" t="str">
        <f t="shared" ca="1" si="13"/>
        <v/>
      </c>
      <c r="AL20" s="66" t="str">
        <f t="shared" ca="1" si="13"/>
        <v/>
      </c>
      <c r="AM20" s="66" t="str">
        <f t="shared" ca="1" si="13"/>
        <v/>
      </c>
      <c r="AN20" s="66" t="str">
        <f t="shared" ca="1" si="13"/>
        <v/>
      </c>
      <c r="AO20" s="66" t="str">
        <f t="shared" ca="1" si="13"/>
        <v/>
      </c>
      <c r="AP20" s="66" t="str">
        <f t="shared" ca="1" si="13"/>
        <v/>
      </c>
      <c r="AQ20" s="68" t="str">
        <f t="shared" ca="1" si="13"/>
        <v/>
      </c>
      <c r="AR20" s="66"/>
      <c r="AS20" s="66"/>
      <c r="AT20" s="66"/>
      <c r="AU20" s="66"/>
      <c r="AV20" s="66"/>
      <c r="AW20" s="66"/>
      <c r="AX20" s="66"/>
      <c r="AY20" s="66"/>
      <c r="AZ20" s="66"/>
      <c r="BA20" s="66"/>
    </row>
    <row r="21" spans="5:53" x14ac:dyDescent="0.2">
      <c r="E21" s="36">
        <v>45078</v>
      </c>
      <c r="F21" s="27">
        <f t="array" ref="F21">INDEX('Black (Aggregated)'!$N$6:$N$41,MATCH(E21,'Black (Aggregated)'!$M$6:$M$41,0))</f>
        <v>102145</v>
      </c>
      <c r="H21" s="11">
        <v>13</v>
      </c>
      <c r="I21" s="67">
        <f t="shared" ref="I21:AQ21" ca="1" si="14">IF($H21&gt;I$7,($F18-$F$42)*(OFFSET($F18,-I$7,0)-$F$42),"")</f>
        <v>-45895778.159722172</v>
      </c>
      <c r="J21" s="66">
        <f t="shared" ca="1" si="14"/>
        <v>-509363925.2430557</v>
      </c>
      <c r="K21" s="66">
        <f t="shared" ca="1" si="14"/>
        <v>-1074206227.3263893</v>
      </c>
      <c r="L21" s="66">
        <f t="shared" ca="1" si="14"/>
        <v>-1063233281.4930559</v>
      </c>
      <c r="M21" s="66">
        <f t="shared" ca="1" si="14"/>
        <v>-124213526.49305554</v>
      </c>
      <c r="N21" s="66">
        <f t="shared" ca="1" si="14"/>
        <v>15301530.590277847</v>
      </c>
      <c r="O21" s="66">
        <f t="shared" ca="1" si="14"/>
        <v>248483239.7569446</v>
      </c>
      <c r="P21" s="66">
        <f t="shared" ca="1" si="14"/>
        <v>109893611.84027788</v>
      </c>
      <c r="Q21" s="66">
        <f t="shared" ca="1" si="14"/>
        <v>318815856.42361128</v>
      </c>
      <c r="R21" s="66">
        <f t="shared" ca="1" si="14"/>
        <v>476839496.84027803</v>
      </c>
      <c r="S21" s="66">
        <f t="shared" ca="1" si="14"/>
        <v>448151192.67361134</v>
      </c>
      <c r="T21" s="66">
        <f t="shared" ca="1" si="14"/>
        <v>157487111.84027791</v>
      </c>
      <c r="U21" s="66" t="str">
        <f t="shared" ca="1" si="14"/>
        <v/>
      </c>
      <c r="V21" s="66" t="str">
        <f t="shared" ca="1" si="14"/>
        <v/>
      </c>
      <c r="W21" s="66" t="str">
        <f t="shared" ca="1" si="14"/>
        <v/>
      </c>
      <c r="X21" s="66" t="str">
        <f t="shared" ca="1" si="14"/>
        <v/>
      </c>
      <c r="Y21" s="66" t="str">
        <f t="shared" ca="1" si="14"/>
        <v/>
      </c>
      <c r="Z21" s="66" t="str">
        <f t="shared" ca="1" si="14"/>
        <v/>
      </c>
      <c r="AA21" s="66" t="str">
        <f t="shared" ca="1" si="14"/>
        <v/>
      </c>
      <c r="AB21" s="66" t="str">
        <f t="shared" ca="1" si="14"/>
        <v/>
      </c>
      <c r="AC21" s="66" t="str">
        <f t="shared" ca="1" si="14"/>
        <v/>
      </c>
      <c r="AD21" s="66" t="str">
        <f t="shared" ca="1" si="14"/>
        <v/>
      </c>
      <c r="AE21" s="66" t="str">
        <f t="shared" ca="1" si="14"/>
        <v/>
      </c>
      <c r="AF21" s="66" t="str">
        <f t="shared" ca="1" si="14"/>
        <v/>
      </c>
      <c r="AG21" s="66" t="str">
        <f t="shared" ca="1" si="14"/>
        <v/>
      </c>
      <c r="AH21" s="66" t="str">
        <f t="shared" ca="1" si="14"/>
        <v/>
      </c>
      <c r="AI21" s="66" t="str">
        <f t="shared" ca="1" si="14"/>
        <v/>
      </c>
      <c r="AJ21" s="66" t="str">
        <f t="shared" ca="1" si="14"/>
        <v/>
      </c>
      <c r="AK21" s="66" t="str">
        <f t="shared" ca="1" si="14"/>
        <v/>
      </c>
      <c r="AL21" s="66" t="str">
        <f t="shared" ca="1" si="14"/>
        <v/>
      </c>
      <c r="AM21" s="66" t="str">
        <f t="shared" ca="1" si="14"/>
        <v/>
      </c>
      <c r="AN21" s="66" t="str">
        <f t="shared" ca="1" si="14"/>
        <v/>
      </c>
      <c r="AO21" s="66" t="str">
        <f t="shared" ca="1" si="14"/>
        <v/>
      </c>
      <c r="AP21" s="66" t="str">
        <f t="shared" ca="1" si="14"/>
        <v/>
      </c>
      <c r="AQ21" s="68" t="str">
        <f t="shared" ca="1" si="14"/>
        <v/>
      </c>
      <c r="AR21" s="66"/>
      <c r="AS21" s="66"/>
      <c r="AT21" s="66"/>
      <c r="AU21" s="66"/>
      <c r="AV21" s="66"/>
      <c r="AW21" s="66"/>
      <c r="AX21" s="66"/>
      <c r="AY21" s="66"/>
      <c r="AZ21" s="66"/>
      <c r="BA21" s="66"/>
    </row>
    <row r="22" spans="5:53" x14ac:dyDescent="0.2">
      <c r="E22" s="36">
        <v>45047</v>
      </c>
      <c r="F22" s="27">
        <f t="array" ref="F22">INDEX('Black (Aggregated)'!$N$6:$N$41,MATCH(E22,'Black (Aggregated)'!$M$6:$M$41,0))</f>
        <v>113131</v>
      </c>
      <c r="H22" s="11">
        <v>14</v>
      </c>
      <c r="I22" s="67">
        <f t="shared" ref="I22:AQ22" ca="1" si="15">IF($H22&gt;I$7,($F19-$F$42)*(OFFSET($F19,-I$7,0)-$F$42),"")</f>
        <v>502566427.67361134</v>
      </c>
      <c r="J22" s="66">
        <f t="shared" ca="1" si="15"/>
        <v>-131970215.32638872</v>
      </c>
      <c r="K22" s="66">
        <f t="shared" ca="1" si="15"/>
        <v>-1464641620.4097223</v>
      </c>
      <c r="L22" s="66">
        <f t="shared" ca="1" si="15"/>
        <v>-3088807572.4930558</v>
      </c>
      <c r="M22" s="66">
        <f t="shared" ca="1" si="15"/>
        <v>-3057255606.6597223</v>
      </c>
      <c r="N22" s="66">
        <f t="shared" ca="1" si="15"/>
        <v>-357167619.65972209</v>
      </c>
      <c r="O22" s="66">
        <f t="shared" ca="1" si="15"/>
        <v>43998519.423611298</v>
      </c>
      <c r="P22" s="66">
        <f t="shared" ca="1" si="15"/>
        <v>714496800.59027803</v>
      </c>
      <c r="Q22" s="66">
        <f t="shared" ca="1" si="15"/>
        <v>315991670.67361134</v>
      </c>
      <c r="R22" s="66">
        <f t="shared" ca="1" si="15"/>
        <v>916733497.25694478</v>
      </c>
      <c r="S22" s="66">
        <f t="shared" ca="1" si="15"/>
        <v>1371119819.6736114</v>
      </c>
      <c r="T22" s="66">
        <f t="shared" ca="1" si="15"/>
        <v>1288628535.5069449</v>
      </c>
      <c r="U22" s="66">
        <f t="shared" ca="1" si="15"/>
        <v>452843570.67361134</v>
      </c>
      <c r="V22" s="66" t="str">
        <f t="shared" ca="1" si="15"/>
        <v/>
      </c>
      <c r="W22" s="66" t="str">
        <f t="shared" ca="1" si="15"/>
        <v/>
      </c>
      <c r="X22" s="66" t="str">
        <f t="shared" ca="1" si="15"/>
        <v/>
      </c>
      <c r="Y22" s="66" t="str">
        <f t="shared" ca="1" si="15"/>
        <v/>
      </c>
      <c r="Z22" s="66" t="str">
        <f t="shared" ca="1" si="15"/>
        <v/>
      </c>
      <c r="AA22" s="66" t="str">
        <f t="shared" ca="1" si="15"/>
        <v/>
      </c>
      <c r="AB22" s="66" t="str">
        <f t="shared" ca="1" si="15"/>
        <v/>
      </c>
      <c r="AC22" s="66" t="str">
        <f t="shared" ca="1" si="15"/>
        <v/>
      </c>
      <c r="AD22" s="66" t="str">
        <f t="shared" ca="1" si="15"/>
        <v/>
      </c>
      <c r="AE22" s="66" t="str">
        <f t="shared" ca="1" si="15"/>
        <v/>
      </c>
      <c r="AF22" s="66" t="str">
        <f t="shared" ca="1" si="15"/>
        <v/>
      </c>
      <c r="AG22" s="66" t="str">
        <f t="shared" ca="1" si="15"/>
        <v/>
      </c>
      <c r="AH22" s="66" t="str">
        <f t="shared" ca="1" si="15"/>
        <v/>
      </c>
      <c r="AI22" s="66" t="str">
        <f t="shared" ca="1" si="15"/>
        <v/>
      </c>
      <c r="AJ22" s="66" t="str">
        <f t="shared" ca="1" si="15"/>
        <v/>
      </c>
      <c r="AK22" s="66" t="str">
        <f t="shared" ca="1" si="15"/>
        <v/>
      </c>
      <c r="AL22" s="66" t="str">
        <f t="shared" ca="1" si="15"/>
        <v/>
      </c>
      <c r="AM22" s="66" t="str">
        <f t="shared" ca="1" si="15"/>
        <v/>
      </c>
      <c r="AN22" s="66" t="str">
        <f t="shared" ca="1" si="15"/>
        <v/>
      </c>
      <c r="AO22" s="66" t="str">
        <f t="shared" ca="1" si="15"/>
        <v/>
      </c>
      <c r="AP22" s="66" t="str">
        <f t="shared" ca="1" si="15"/>
        <v/>
      </c>
      <c r="AQ22" s="68" t="str">
        <f t="shared" ca="1" si="15"/>
        <v/>
      </c>
      <c r="AR22" s="66"/>
      <c r="AS22" s="66"/>
      <c r="AT22" s="66"/>
      <c r="AU22" s="66"/>
      <c r="AV22" s="66"/>
      <c r="AW22" s="66"/>
      <c r="AX22" s="66"/>
      <c r="AY22" s="66"/>
      <c r="AZ22" s="66"/>
      <c r="BA22" s="66"/>
    </row>
    <row r="23" spans="5:53" x14ac:dyDescent="0.2">
      <c r="E23" s="36">
        <v>45017</v>
      </c>
      <c r="F23" s="27">
        <f t="array" ref="F23">INDEX('Black (Aggregated)'!$N$6:$N$41,MATCH(E23,'Black (Aggregated)'!$M$6:$M$41,0))</f>
        <v>89010</v>
      </c>
      <c r="H23" s="11">
        <v>15</v>
      </c>
      <c r="I23" s="67">
        <f t="shared" ref="I23:AQ23" ca="1" si="16">IF($H23&gt;I$7,($F20-$F$42)*(OFFSET($F20,-I$7,0)-$F$42),"")</f>
        <v>1955933605.6736116</v>
      </c>
      <c r="J23" s="66">
        <f t="shared" ca="1" si="16"/>
        <v>680222386.84027815</v>
      </c>
      <c r="K23" s="66">
        <f t="shared" ca="1" si="16"/>
        <v>-178621352.159722</v>
      </c>
      <c r="L23" s="66">
        <f t="shared" ca="1" si="16"/>
        <v>-1982388723.2430556</v>
      </c>
      <c r="M23" s="66">
        <f t="shared" ca="1" si="16"/>
        <v>-4180693225.3263888</v>
      </c>
      <c r="N23" s="66">
        <f t="shared" ca="1" si="16"/>
        <v>-4137987719.4930558</v>
      </c>
      <c r="O23" s="66">
        <f t="shared" ca="1" si="16"/>
        <v>-483425468.49305534</v>
      </c>
      <c r="P23" s="66">
        <f t="shared" ca="1" si="16"/>
        <v>59551884.590278029</v>
      </c>
      <c r="Q23" s="66">
        <f t="shared" ca="1" si="16"/>
        <v>967069609.75694478</v>
      </c>
      <c r="R23" s="66">
        <f t="shared" ca="1" si="16"/>
        <v>427693925.84027809</v>
      </c>
      <c r="S23" s="66">
        <f t="shared" ca="1" si="16"/>
        <v>1240796466.4236114</v>
      </c>
      <c r="T23" s="66">
        <f t="shared" ca="1" si="16"/>
        <v>1855807202.8402781</v>
      </c>
      <c r="U23" s="66">
        <f t="shared" ca="1" si="16"/>
        <v>1744155458.6736116</v>
      </c>
      <c r="V23" s="66">
        <f t="shared" ca="1" si="16"/>
        <v>612922625.84027803</v>
      </c>
      <c r="W23" s="66" t="str">
        <f t="shared" ca="1" si="16"/>
        <v/>
      </c>
      <c r="X23" s="66" t="str">
        <f t="shared" ca="1" si="16"/>
        <v/>
      </c>
      <c r="Y23" s="66" t="str">
        <f t="shared" ca="1" si="16"/>
        <v/>
      </c>
      <c r="Z23" s="66" t="str">
        <f t="shared" ca="1" si="16"/>
        <v/>
      </c>
      <c r="AA23" s="66" t="str">
        <f t="shared" ca="1" si="16"/>
        <v/>
      </c>
      <c r="AB23" s="66" t="str">
        <f t="shared" ca="1" si="16"/>
        <v/>
      </c>
      <c r="AC23" s="66" t="str">
        <f t="shared" ca="1" si="16"/>
        <v/>
      </c>
      <c r="AD23" s="66" t="str">
        <f t="shared" ca="1" si="16"/>
        <v/>
      </c>
      <c r="AE23" s="66" t="str">
        <f t="shared" ca="1" si="16"/>
        <v/>
      </c>
      <c r="AF23" s="66" t="str">
        <f t="shared" ca="1" si="16"/>
        <v/>
      </c>
      <c r="AG23" s="66" t="str">
        <f t="shared" ca="1" si="16"/>
        <v/>
      </c>
      <c r="AH23" s="66" t="str">
        <f t="shared" ca="1" si="16"/>
        <v/>
      </c>
      <c r="AI23" s="66" t="str">
        <f t="shared" ca="1" si="16"/>
        <v/>
      </c>
      <c r="AJ23" s="66" t="str">
        <f t="shared" ca="1" si="16"/>
        <v/>
      </c>
      <c r="AK23" s="66" t="str">
        <f t="shared" ca="1" si="16"/>
        <v/>
      </c>
      <c r="AL23" s="66" t="str">
        <f t="shared" ca="1" si="16"/>
        <v/>
      </c>
      <c r="AM23" s="66" t="str">
        <f t="shared" ca="1" si="16"/>
        <v/>
      </c>
      <c r="AN23" s="66" t="str">
        <f t="shared" ca="1" si="16"/>
        <v/>
      </c>
      <c r="AO23" s="66" t="str">
        <f t="shared" ca="1" si="16"/>
        <v/>
      </c>
      <c r="AP23" s="66" t="str">
        <f t="shared" ca="1" si="16"/>
        <v/>
      </c>
      <c r="AQ23" s="68" t="str">
        <f t="shared" ca="1" si="16"/>
        <v/>
      </c>
      <c r="AR23" s="66"/>
      <c r="AS23" s="66"/>
      <c r="AT23" s="66"/>
      <c r="AU23" s="66"/>
      <c r="AV23" s="66"/>
      <c r="AW23" s="66"/>
      <c r="AX23" s="66"/>
      <c r="AY23" s="66"/>
      <c r="AZ23" s="66"/>
      <c r="BA23" s="66"/>
    </row>
    <row r="24" spans="5:53" x14ac:dyDescent="0.2">
      <c r="E24" s="36">
        <v>44986</v>
      </c>
      <c r="F24" s="27">
        <f t="array" ref="F24">INDEX('Black (Aggregated)'!$N$6:$N$41,MATCH(E24,'Black (Aggregated)'!$M$6:$M$41,0))</f>
        <v>122870</v>
      </c>
      <c r="H24" s="11">
        <v>16</v>
      </c>
      <c r="I24" s="67">
        <f t="shared" ref="I24:AQ24" ca="1" si="17">IF($H24&gt;I$7,($F21-$F$42)*(OFFSET($F21,-I$7,0)-$F$42),"")</f>
        <v>1164852699.4236114</v>
      </c>
      <c r="J24" s="66">
        <f t="shared" ca="1" si="17"/>
        <v>860624218.25694478</v>
      </c>
      <c r="K24" s="66">
        <f t="shared" ca="1" si="17"/>
        <v>299302521.42361128</v>
      </c>
      <c r="L24" s="66">
        <f t="shared" ca="1" si="17"/>
        <v>-78594621.576388791</v>
      </c>
      <c r="M24" s="66">
        <f t="shared" ca="1" si="17"/>
        <v>-872264651.65972233</v>
      </c>
      <c r="N24" s="66">
        <f t="shared" ca="1" si="17"/>
        <v>-1839533728.7430558</v>
      </c>
      <c r="O24" s="66">
        <f t="shared" ca="1" si="17"/>
        <v>-1820743012.9097226</v>
      </c>
      <c r="P24" s="66">
        <f t="shared" ca="1" si="17"/>
        <v>-212710525.90972215</v>
      </c>
      <c r="Q24" s="66">
        <f t="shared" ca="1" si="17"/>
        <v>26203238.173611227</v>
      </c>
      <c r="R24" s="66">
        <f t="shared" ca="1" si="17"/>
        <v>425517269.34027797</v>
      </c>
      <c r="S24" s="66">
        <f t="shared" ca="1" si="17"/>
        <v>188188264.42361125</v>
      </c>
      <c r="T24" s="66">
        <f t="shared" ca="1" si="17"/>
        <v>545958966.00694466</v>
      </c>
      <c r="U24" s="66">
        <f t="shared" ca="1" si="17"/>
        <v>816567913.4236114</v>
      </c>
      <c r="V24" s="66">
        <f t="shared" ca="1" si="17"/>
        <v>767440379.25694478</v>
      </c>
      <c r="W24" s="66">
        <f t="shared" ca="1" si="17"/>
        <v>269690164.42361128</v>
      </c>
      <c r="X24" s="66" t="str">
        <f t="shared" ca="1" si="17"/>
        <v/>
      </c>
      <c r="Y24" s="66" t="str">
        <f t="shared" ca="1" si="17"/>
        <v/>
      </c>
      <c r="Z24" s="66" t="str">
        <f t="shared" ca="1" si="17"/>
        <v/>
      </c>
      <c r="AA24" s="66" t="str">
        <f t="shared" ca="1" si="17"/>
        <v/>
      </c>
      <c r="AB24" s="66" t="str">
        <f t="shared" ca="1" si="17"/>
        <v/>
      </c>
      <c r="AC24" s="66" t="str">
        <f t="shared" ca="1" si="17"/>
        <v/>
      </c>
      <c r="AD24" s="66" t="str">
        <f t="shared" ca="1" si="17"/>
        <v/>
      </c>
      <c r="AE24" s="66" t="str">
        <f t="shared" ca="1" si="17"/>
        <v/>
      </c>
      <c r="AF24" s="66" t="str">
        <f t="shared" ca="1" si="17"/>
        <v/>
      </c>
      <c r="AG24" s="66" t="str">
        <f t="shared" ca="1" si="17"/>
        <v/>
      </c>
      <c r="AH24" s="66" t="str">
        <f t="shared" ca="1" si="17"/>
        <v/>
      </c>
      <c r="AI24" s="66" t="str">
        <f t="shared" ca="1" si="17"/>
        <v/>
      </c>
      <c r="AJ24" s="66" t="str">
        <f t="shared" ca="1" si="17"/>
        <v/>
      </c>
      <c r="AK24" s="66" t="str">
        <f t="shared" ca="1" si="17"/>
        <v/>
      </c>
      <c r="AL24" s="66" t="str">
        <f t="shared" ca="1" si="17"/>
        <v/>
      </c>
      <c r="AM24" s="66" t="str">
        <f t="shared" ca="1" si="17"/>
        <v/>
      </c>
      <c r="AN24" s="66" t="str">
        <f t="shared" ca="1" si="17"/>
        <v/>
      </c>
      <c r="AO24" s="66" t="str">
        <f t="shared" ca="1" si="17"/>
        <v/>
      </c>
      <c r="AP24" s="66" t="str">
        <f t="shared" ca="1" si="17"/>
        <v/>
      </c>
      <c r="AQ24" s="68" t="str">
        <f t="shared" ca="1" si="17"/>
        <v/>
      </c>
      <c r="AR24" s="66"/>
      <c r="AS24" s="66"/>
      <c r="AT24" s="66"/>
      <c r="AU24" s="66"/>
      <c r="AV24" s="66"/>
      <c r="AW24" s="66"/>
      <c r="AX24" s="66"/>
      <c r="AY24" s="66"/>
      <c r="AZ24" s="66"/>
      <c r="BA24" s="66"/>
    </row>
    <row r="25" spans="5:53" x14ac:dyDescent="0.2">
      <c r="E25" s="36">
        <v>44958</v>
      </c>
      <c r="F25" s="27">
        <f t="array" ref="F25">INDEX('Black (Aggregated)'!$N$6:$N$41,MATCH(E25,'Black (Aggregated)'!$M$6:$M$41,0))</f>
        <v>128220</v>
      </c>
      <c r="H25" s="11">
        <v>17</v>
      </c>
      <c r="I25" s="67">
        <f t="shared" ref="I25:AQ25" ca="1" si="18">IF($H25&gt;I$7,($F22-$F$42)*(OFFSET($F22,-I$7,0)-$F$42),"")</f>
        <v>263826555.5069446</v>
      </c>
      <c r="J25" s="66">
        <f t="shared" ca="1" si="18"/>
        <v>599596449.9236114</v>
      </c>
      <c r="K25" s="66">
        <f t="shared" ca="1" si="18"/>
        <v>442997836.75694466</v>
      </c>
      <c r="L25" s="66">
        <f t="shared" ca="1" si="18"/>
        <v>154063023.92361122</v>
      </c>
      <c r="M25" s="66">
        <f t="shared" ca="1" si="18"/>
        <v>-40455807.076388851</v>
      </c>
      <c r="N25" s="66">
        <f t="shared" ca="1" si="18"/>
        <v>-448989635.15972233</v>
      </c>
      <c r="O25" s="66">
        <f t="shared" ca="1" si="18"/>
        <v>-946881862.24305594</v>
      </c>
      <c r="P25" s="66">
        <f t="shared" ca="1" si="18"/>
        <v>-937209526.40972257</v>
      </c>
      <c r="Q25" s="66">
        <f t="shared" ca="1" si="18"/>
        <v>-109490647.40972221</v>
      </c>
      <c r="R25" s="66">
        <f t="shared" ca="1" si="18"/>
        <v>13487858.673611173</v>
      </c>
      <c r="S25" s="66">
        <f t="shared" ca="1" si="18"/>
        <v>219030821.84027794</v>
      </c>
      <c r="T25" s="66">
        <f t="shared" ca="1" si="18"/>
        <v>96868054.923611209</v>
      </c>
      <c r="U25" s="66">
        <f t="shared" ca="1" si="18"/>
        <v>281026998.5069446</v>
      </c>
      <c r="V25" s="66">
        <f t="shared" ca="1" si="18"/>
        <v>420320287.92361134</v>
      </c>
      <c r="W25" s="66">
        <f t="shared" ca="1" si="18"/>
        <v>395032373.75694466</v>
      </c>
      <c r="X25" s="66">
        <f t="shared" ca="1" si="18"/>
        <v>138820354.92361122</v>
      </c>
      <c r="Y25" s="66" t="str">
        <f t="shared" ca="1" si="18"/>
        <v/>
      </c>
      <c r="Z25" s="66" t="str">
        <f t="shared" ca="1" si="18"/>
        <v/>
      </c>
      <c r="AA25" s="66" t="str">
        <f t="shared" ca="1" si="18"/>
        <v/>
      </c>
      <c r="AB25" s="66" t="str">
        <f t="shared" ca="1" si="18"/>
        <v/>
      </c>
      <c r="AC25" s="66" t="str">
        <f t="shared" ca="1" si="18"/>
        <v/>
      </c>
      <c r="AD25" s="66" t="str">
        <f t="shared" ca="1" si="18"/>
        <v/>
      </c>
      <c r="AE25" s="66" t="str">
        <f t="shared" ca="1" si="18"/>
        <v/>
      </c>
      <c r="AF25" s="66" t="str">
        <f t="shared" ca="1" si="18"/>
        <v/>
      </c>
      <c r="AG25" s="66" t="str">
        <f t="shared" ca="1" si="18"/>
        <v/>
      </c>
      <c r="AH25" s="66" t="str">
        <f t="shared" ca="1" si="18"/>
        <v/>
      </c>
      <c r="AI25" s="66" t="str">
        <f t="shared" ca="1" si="18"/>
        <v/>
      </c>
      <c r="AJ25" s="66" t="str">
        <f t="shared" ca="1" si="18"/>
        <v/>
      </c>
      <c r="AK25" s="66" t="str">
        <f t="shared" ca="1" si="18"/>
        <v/>
      </c>
      <c r="AL25" s="66" t="str">
        <f t="shared" ca="1" si="18"/>
        <v/>
      </c>
      <c r="AM25" s="66" t="str">
        <f t="shared" ca="1" si="18"/>
        <v/>
      </c>
      <c r="AN25" s="66" t="str">
        <f t="shared" ca="1" si="18"/>
        <v/>
      </c>
      <c r="AO25" s="66" t="str">
        <f t="shared" ca="1" si="18"/>
        <v/>
      </c>
      <c r="AP25" s="66" t="str">
        <f t="shared" ca="1" si="18"/>
        <v/>
      </c>
      <c r="AQ25" s="68" t="str">
        <f t="shared" ca="1" si="18"/>
        <v/>
      </c>
      <c r="AR25" s="66"/>
      <c r="AS25" s="66"/>
      <c r="AT25" s="66"/>
      <c r="AU25" s="66"/>
      <c r="AV25" s="66"/>
      <c r="AW25" s="66"/>
      <c r="AX25" s="66"/>
      <c r="AY25" s="66"/>
      <c r="AZ25" s="66"/>
      <c r="BA25" s="66"/>
    </row>
    <row r="26" spans="5:53" x14ac:dyDescent="0.2">
      <c r="E26" s="36">
        <v>44927</v>
      </c>
      <c r="F26" s="27">
        <f t="array" ref="F26">INDEX('Black (Aggregated)'!$N$6:$N$41,MATCH(E26,'Black (Aggregated)'!$M$6:$M$41,0))</f>
        <v>188781</v>
      </c>
      <c r="H26" s="11">
        <v>18</v>
      </c>
      <c r="I26" s="67">
        <f t="shared" ref="I26:AQ26" ca="1" si="19">IF($H26&gt;I$7,($F23-$F$42)*(OFFSET($F23,-I$7,0)-$F$42),"")</f>
        <v>416894183.42361134</v>
      </c>
      <c r="J26" s="66">
        <f t="shared" ca="1" si="19"/>
        <v>809911924.9236114</v>
      </c>
      <c r="K26" s="66">
        <f t="shared" ca="1" si="19"/>
        <v>1840680192.3402781</v>
      </c>
      <c r="L26" s="66">
        <f t="shared" ca="1" si="19"/>
        <v>1359943581.1736114</v>
      </c>
      <c r="M26" s="66">
        <f t="shared" ca="1" si="19"/>
        <v>472952694.34027803</v>
      </c>
      <c r="N26" s="66">
        <f t="shared" ca="1" si="19"/>
        <v>-124193868.65972206</v>
      </c>
      <c r="O26" s="66">
        <f t="shared" ca="1" si="19"/>
        <v>-1378337593.7430556</v>
      </c>
      <c r="P26" s="66">
        <f t="shared" ca="1" si="19"/>
        <v>-2906799545.8263893</v>
      </c>
      <c r="Q26" s="66">
        <f t="shared" ca="1" si="19"/>
        <v>-2877106779.9930558</v>
      </c>
      <c r="R26" s="66">
        <f t="shared" ca="1" si="19"/>
        <v>-336121512.9930554</v>
      </c>
      <c r="S26" s="66">
        <f t="shared" ca="1" si="19"/>
        <v>41405906.090277955</v>
      </c>
      <c r="T26" s="66">
        <f t="shared" ca="1" si="19"/>
        <v>672395067.25694466</v>
      </c>
      <c r="U26" s="66">
        <f t="shared" ca="1" si="19"/>
        <v>297371857.34027797</v>
      </c>
      <c r="V26" s="66">
        <f t="shared" ca="1" si="19"/>
        <v>862714963.9236114</v>
      </c>
      <c r="W26" s="66">
        <f t="shared" ca="1" si="19"/>
        <v>1290326566.3402781</v>
      </c>
      <c r="X26" s="66">
        <f t="shared" ca="1" si="19"/>
        <v>1212696082.1736114</v>
      </c>
      <c r="Y26" s="66">
        <f t="shared" ca="1" si="19"/>
        <v>426159757.34027803</v>
      </c>
      <c r="Z26" s="66" t="str">
        <f t="shared" ca="1" si="19"/>
        <v/>
      </c>
      <c r="AA26" s="66" t="str">
        <f t="shared" ca="1" si="19"/>
        <v/>
      </c>
      <c r="AB26" s="66" t="str">
        <f t="shared" ca="1" si="19"/>
        <v/>
      </c>
      <c r="AC26" s="66" t="str">
        <f t="shared" ca="1" si="19"/>
        <v/>
      </c>
      <c r="AD26" s="66" t="str">
        <f t="shared" ca="1" si="19"/>
        <v/>
      </c>
      <c r="AE26" s="66" t="str">
        <f t="shared" ca="1" si="19"/>
        <v/>
      </c>
      <c r="AF26" s="66" t="str">
        <f t="shared" ca="1" si="19"/>
        <v/>
      </c>
      <c r="AG26" s="66" t="str">
        <f t="shared" ca="1" si="19"/>
        <v/>
      </c>
      <c r="AH26" s="66" t="str">
        <f t="shared" ca="1" si="19"/>
        <v/>
      </c>
      <c r="AI26" s="66" t="str">
        <f t="shared" ca="1" si="19"/>
        <v/>
      </c>
      <c r="AJ26" s="66" t="str">
        <f t="shared" ca="1" si="19"/>
        <v/>
      </c>
      <c r="AK26" s="66" t="str">
        <f t="shared" ca="1" si="19"/>
        <v/>
      </c>
      <c r="AL26" s="66" t="str">
        <f t="shared" ca="1" si="19"/>
        <v/>
      </c>
      <c r="AM26" s="66" t="str">
        <f t="shared" ca="1" si="19"/>
        <v/>
      </c>
      <c r="AN26" s="66" t="str">
        <f t="shared" ca="1" si="19"/>
        <v/>
      </c>
      <c r="AO26" s="66" t="str">
        <f t="shared" ca="1" si="19"/>
        <v/>
      </c>
      <c r="AP26" s="66" t="str">
        <f t="shared" ca="1" si="19"/>
        <v/>
      </c>
      <c r="AQ26" s="68" t="str">
        <f t="shared" ca="1" si="19"/>
        <v/>
      </c>
      <c r="AR26" s="66"/>
      <c r="AS26" s="66"/>
      <c r="AT26" s="66"/>
      <c r="AU26" s="66"/>
      <c r="AV26" s="66"/>
      <c r="AW26" s="66"/>
      <c r="AX26" s="66"/>
      <c r="AY26" s="66"/>
      <c r="AZ26" s="66"/>
      <c r="BA26" s="66"/>
    </row>
    <row r="27" spans="5:53" x14ac:dyDescent="0.2">
      <c r="E27" s="36">
        <v>44896</v>
      </c>
      <c r="F27" s="27">
        <f t="array" ref="F27">INDEX('Black (Aggregated)'!$N$6:$N$41,MATCH(E27,'Black (Aggregated)'!$M$6:$M$41,0))</f>
        <v>199766</v>
      </c>
      <c r="H27" s="11">
        <v>19</v>
      </c>
      <c r="I27" s="67">
        <f t="shared" ref="I27:AQ27" ca="1" si="20">IF($H27&gt;I$7,($F24-$F$42)*(OFFSET($F24,-I$7,0)-$F$42),"")</f>
        <v>68487139.506944627</v>
      </c>
      <c r="J27" s="66">
        <f t="shared" ca="1" si="20"/>
        <v>22309495.090277843</v>
      </c>
      <c r="K27" s="66">
        <f t="shared" ca="1" si="20"/>
        <v>43341276.590277895</v>
      </c>
      <c r="L27" s="66">
        <f t="shared" ca="1" si="20"/>
        <v>98501364.006944701</v>
      </c>
      <c r="M27" s="66">
        <f t="shared" ca="1" si="20"/>
        <v>72775432.84027797</v>
      </c>
      <c r="N27" s="66">
        <f t="shared" ca="1" si="20"/>
        <v>25309386.006944519</v>
      </c>
      <c r="O27" s="66">
        <f t="shared" ca="1" si="20"/>
        <v>-6646056.9930555634</v>
      </c>
      <c r="P27" s="66">
        <f t="shared" ca="1" si="20"/>
        <v>-73759762.076389059</v>
      </c>
      <c r="Q27" s="66">
        <f t="shared" ca="1" si="20"/>
        <v>-155553214.1597226</v>
      </c>
      <c r="R27" s="66">
        <f t="shared" ca="1" si="20"/>
        <v>-153964248.32638928</v>
      </c>
      <c r="S27" s="66">
        <f t="shared" ca="1" si="20"/>
        <v>-17987061.326388925</v>
      </c>
      <c r="T27" s="66">
        <f t="shared" ca="1" si="20"/>
        <v>2215777.7569444594</v>
      </c>
      <c r="U27" s="66">
        <f t="shared" ca="1" si="20"/>
        <v>35982258.923611209</v>
      </c>
      <c r="V27" s="66">
        <f t="shared" ca="1" si="20"/>
        <v>15913429.006944494</v>
      </c>
      <c r="W27" s="66">
        <f t="shared" ca="1" si="20"/>
        <v>46166955.590277903</v>
      </c>
      <c r="X27" s="66">
        <f t="shared" ca="1" si="20"/>
        <v>69049978.006944627</v>
      </c>
      <c r="Y27" s="66">
        <f t="shared" ca="1" si="20"/>
        <v>64895693.840277955</v>
      </c>
      <c r="Z27" s="66">
        <f t="shared" ca="1" si="20"/>
        <v>22805329.006944511</v>
      </c>
      <c r="AA27" s="66" t="str">
        <f t="shared" ca="1" si="20"/>
        <v/>
      </c>
      <c r="AB27" s="66" t="str">
        <f t="shared" ca="1" si="20"/>
        <v/>
      </c>
      <c r="AC27" s="66" t="str">
        <f t="shared" ca="1" si="20"/>
        <v/>
      </c>
      <c r="AD27" s="66" t="str">
        <f t="shared" ca="1" si="20"/>
        <v/>
      </c>
      <c r="AE27" s="66" t="str">
        <f t="shared" ca="1" si="20"/>
        <v/>
      </c>
      <c r="AF27" s="66" t="str">
        <f t="shared" ca="1" si="20"/>
        <v/>
      </c>
      <c r="AG27" s="66" t="str">
        <f t="shared" ca="1" si="20"/>
        <v/>
      </c>
      <c r="AH27" s="66" t="str">
        <f t="shared" ca="1" si="20"/>
        <v/>
      </c>
      <c r="AI27" s="66" t="str">
        <f t="shared" ca="1" si="20"/>
        <v/>
      </c>
      <c r="AJ27" s="66" t="str">
        <f t="shared" ca="1" si="20"/>
        <v/>
      </c>
      <c r="AK27" s="66" t="str">
        <f t="shared" ca="1" si="20"/>
        <v/>
      </c>
      <c r="AL27" s="66" t="str">
        <f t="shared" ca="1" si="20"/>
        <v/>
      </c>
      <c r="AM27" s="66" t="str">
        <f t="shared" ca="1" si="20"/>
        <v/>
      </c>
      <c r="AN27" s="66" t="str">
        <f t="shared" ca="1" si="20"/>
        <v/>
      </c>
      <c r="AO27" s="66" t="str">
        <f t="shared" ca="1" si="20"/>
        <v/>
      </c>
      <c r="AP27" s="66" t="str">
        <f t="shared" ca="1" si="20"/>
        <v/>
      </c>
      <c r="AQ27" s="68" t="str">
        <f t="shared" ca="1" si="20"/>
        <v/>
      </c>
      <c r="AR27" s="66"/>
      <c r="AS27" s="66"/>
      <c r="AT27" s="66"/>
      <c r="AU27" s="66"/>
      <c r="AV27" s="66"/>
      <c r="AW27" s="66"/>
      <c r="AX27" s="66"/>
      <c r="AY27" s="66"/>
      <c r="AZ27" s="66"/>
      <c r="BA27" s="66"/>
    </row>
    <row r="28" spans="5:53" x14ac:dyDescent="0.2">
      <c r="E28" s="36">
        <v>44866</v>
      </c>
      <c r="F28" s="27">
        <f t="array" ref="F28">INDEX('Black (Aggregated)'!$N$6:$N$41,MATCH(E28,'Black (Aggregated)'!$M$6:$M$41,0))</f>
        <v>163412</v>
      </c>
      <c r="H28" s="11">
        <v>20</v>
      </c>
      <c r="I28" s="67">
        <f t="shared" ref="I28:AQ28" ca="1" si="21">IF($H28&gt;I$7,($F25-$F$42)*(OFFSET($F25,-I$7,0)-$F$42),"")</f>
        <v>-6577137.9930555625</v>
      </c>
      <c r="J28" s="66">
        <f t="shared" ca="1" si="21"/>
        <v>-122905989.65972206</v>
      </c>
      <c r="K28" s="66">
        <f t="shared" ca="1" si="21"/>
        <v>-40036284.076388851</v>
      </c>
      <c r="L28" s="66">
        <f t="shared" ca="1" si="21"/>
        <v>-77779602.576388791</v>
      </c>
      <c r="M28" s="66">
        <f t="shared" ca="1" si="21"/>
        <v>-176769065.159722</v>
      </c>
      <c r="N28" s="66">
        <f t="shared" ca="1" si="21"/>
        <v>-130601696.32638872</v>
      </c>
      <c r="O28" s="66">
        <f t="shared" ca="1" si="21"/>
        <v>-45419843.159722172</v>
      </c>
      <c r="P28" s="66">
        <f t="shared" ca="1" si="21"/>
        <v>11926913.840277744</v>
      </c>
      <c r="Q28" s="66">
        <f t="shared" ca="1" si="21"/>
        <v>132368158.75694424</v>
      </c>
      <c r="R28" s="66">
        <f t="shared" ca="1" si="21"/>
        <v>279153456.67361069</v>
      </c>
      <c r="S28" s="66">
        <f t="shared" ca="1" si="21"/>
        <v>276301922.50694406</v>
      </c>
      <c r="T28" s="66">
        <f t="shared" ca="1" si="21"/>
        <v>32279309.506944381</v>
      </c>
      <c r="U28" s="66">
        <f t="shared" ca="1" si="21"/>
        <v>-3976401.4097222332</v>
      </c>
      <c r="V28" s="66">
        <f t="shared" ca="1" si="21"/>
        <v>-64573220.243055478</v>
      </c>
      <c r="W28" s="66">
        <f t="shared" ca="1" si="21"/>
        <v>-28558000.159722198</v>
      </c>
      <c r="X28" s="66">
        <f t="shared" ca="1" si="21"/>
        <v>-82850523.576388791</v>
      </c>
      <c r="Y28" s="66">
        <f t="shared" ca="1" si="21"/>
        <v>-123916051.15972206</v>
      </c>
      <c r="Z28" s="66">
        <f t="shared" ca="1" si="21"/>
        <v>-116460835.32638875</v>
      </c>
      <c r="AA28" s="66">
        <f t="shared" ca="1" si="21"/>
        <v>-40926100.159722179</v>
      </c>
      <c r="AB28" s="66" t="str">
        <f t="shared" ca="1" si="21"/>
        <v/>
      </c>
      <c r="AC28" s="66" t="str">
        <f t="shared" ca="1" si="21"/>
        <v/>
      </c>
      <c r="AD28" s="66" t="str">
        <f t="shared" ca="1" si="21"/>
        <v/>
      </c>
      <c r="AE28" s="66" t="str">
        <f t="shared" ca="1" si="21"/>
        <v/>
      </c>
      <c r="AF28" s="66" t="str">
        <f t="shared" ca="1" si="21"/>
        <v/>
      </c>
      <c r="AG28" s="66" t="str">
        <f t="shared" ca="1" si="21"/>
        <v/>
      </c>
      <c r="AH28" s="66" t="str">
        <f t="shared" ca="1" si="21"/>
        <v/>
      </c>
      <c r="AI28" s="66" t="str">
        <f t="shared" ca="1" si="21"/>
        <v/>
      </c>
      <c r="AJ28" s="66" t="str">
        <f t="shared" ca="1" si="21"/>
        <v/>
      </c>
      <c r="AK28" s="66" t="str">
        <f t="shared" ca="1" si="21"/>
        <v/>
      </c>
      <c r="AL28" s="66" t="str">
        <f t="shared" ca="1" si="21"/>
        <v/>
      </c>
      <c r="AM28" s="66" t="str">
        <f t="shared" ca="1" si="21"/>
        <v/>
      </c>
      <c r="AN28" s="66" t="str">
        <f t="shared" ca="1" si="21"/>
        <v/>
      </c>
      <c r="AO28" s="66" t="str">
        <f t="shared" ca="1" si="21"/>
        <v/>
      </c>
      <c r="AP28" s="66" t="str">
        <f t="shared" ca="1" si="21"/>
        <v/>
      </c>
      <c r="AQ28" s="68" t="str">
        <f t="shared" ca="1" si="21"/>
        <v/>
      </c>
      <c r="AR28" s="66"/>
      <c r="AS28" s="66"/>
      <c r="AT28" s="66"/>
      <c r="AU28" s="66"/>
      <c r="AV28" s="66"/>
      <c r="AW28" s="66"/>
      <c r="AX28" s="66"/>
      <c r="AY28" s="66"/>
      <c r="AZ28" s="66"/>
      <c r="BA28" s="66"/>
    </row>
    <row r="29" spans="5:53" x14ac:dyDescent="0.2">
      <c r="E29" s="36">
        <v>44835</v>
      </c>
      <c r="F29" s="27">
        <f t="array" ref="F29">INDEX('Black (Aggregated)'!$N$6:$N$41,MATCH(E29,'Black (Aggregated)'!$M$6:$M$41,0))</f>
        <v>116187</v>
      </c>
      <c r="H29" s="11">
        <v>21</v>
      </c>
      <c r="I29" s="67">
        <f t="shared" ref="I29:AQ29" ca="1" si="22">IF($H29&gt;I$7,($F26-$F$42)*(OFFSET($F26,-I$7,0)-$F$42),"")</f>
        <v>219865595.09027746</v>
      </c>
      <c r="J29" s="66">
        <f t="shared" ca="1" si="22"/>
        <v>-122516125.74305585</v>
      </c>
      <c r="K29" s="66">
        <f t="shared" ca="1" si="22"/>
        <v>-2289440437.4097223</v>
      </c>
      <c r="L29" s="66">
        <f t="shared" ca="1" si="22"/>
        <v>-745778850.82638919</v>
      </c>
      <c r="M29" s="66">
        <f t="shared" ca="1" si="22"/>
        <v>-1448845315.3263891</v>
      </c>
      <c r="N29" s="66">
        <f t="shared" ca="1" si="22"/>
        <v>-3292778870.9097223</v>
      </c>
      <c r="O29" s="66">
        <f t="shared" ca="1" si="22"/>
        <v>-2432792784.0763888</v>
      </c>
      <c r="P29" s="66">
        <f t="shared" ca="1" si="22"/>
        <v>-846061496.90972245</v>
      </c>
      <c r="Q29" s="66">
        <f t="shared" ca="1" si="22"/>
        <v>222169472.09027746</v>
      </c>
      <c r="R29" s="66">
        <f t="shared" ca="1" si="22"/>
        <v>2465697694.0069442</v>
      </c>
      <c r="S29" s="66">
        <f t="shared" ca="1" si="22"/>
        <v>5199951716.9236107</v>
      </c>
      <c r="T29" s="66">
        <f t="shared" ca="1" si="22"/>
        <v>5146834552.7569437</v>
      </c>
      <c r="U29" s="66">
        <f t="shared" ca="1" si="22"/>
        <v>601285231.75694406</v>
      </c>
      <c r="V29" s="66">
        <f t="shared" ca="1" si="22"/>
        <v>-74070712.159722522</v>
      </c>
      <c r="W29" s="66">
        <f t="shared" ca="1" si="22"/>
        <v>-1202842448.9930558</v>
      </c>
      <c r="X29" s="66">
        <f t="shared" ca="1" si="22"/>
        <v>-531966265.90972251</v>
      </c>
      <c r="Y29" s="66">
        <f t="shared" ca="1" si="22"/>
        <v>-1543304272.3263891</v>
      </c>
      <c r="Z29" s="66">
        <f t="shared" ca="1" si="22"/>
        <v>-2308255432.9097223</v>
      </c>
      <c r="AA29" s="66">
        <f t="shared" ca="1" si="22"/>
        <v>-2169382847.0763888</v>
      </c>
      <c r="AB29" s="66">
        <f t="shared" ca="1" si="22"/>
        <v>-762353965.90972245</v>
      </c>
      <c r="AC29" s="66" t="str">
        <f t="shared" ca="1" si="22"/>
        <v/>
      </c>
      <c r="AD29" s="66" t="str">
        <f t="shared" ca="1" si="22"/>
        <v/>
      </c>
      <c r="AE29" s="66" t="str">
        <f t="shared" ca="1" si="22"/>
        <v/>
      </c>
      <c r="AF29" s="66" t="str">
        <f t="shared" ca="1" si="22"/>
        <v/>
      </c>
      <c r="AG29" s="66" t="str">
        <f t="shared" ca="1" si="22"/>
        <v/>
      </c>
      <c r="AH29" s="66" t="str">
        <f t="shared" ca="1" si="22"/>
        <v/>
      </c>
      <c r="AI29" s="66" t="str">
        <f t="shared" ca="1" si="22"/>
        <v/>
      </c>
      <c r="AJ29" s="66" t="str">
        <f t="shared" ca="1" si="22"/>
        <v/>
      </c>
      <c r="AK29" s="66" t="str">
        <f t="shared" ca="1" si="22"/>
        <v/>
      </c>
      <c r="AL29" s="66" t="str">
        <f t="shared" ca="1" si="22"/>
        <v/>
      </c>
      <c r="AM29" s="66" t="str">
        <f t="shared" ca="1" si="22"/>
        <v/>
      </c>
      <c r="AN29" s="66" t="str">
        <f t="shared" ca="1" si="22"/>
        <v/>
      </c>
      <c r="AO29" s="66" t="str">
        <f t="shared" ca="1" si="22"/>
        <v/>
      </c>
      <c r="AP29" s="66" t="str">
        <f t="shared" ca="1" si="22"/>
        <v/>
      </c>
      <c r="AQ29" s="68" t="str">
        <f t="shared" ca="1" si="22"/>
        <v/>
      </c>
      <c r="AR29" s="66"/>
      <c r="AS29" s="66"/>
      <c r="AT29" s="66"/>
      <c r="AU29" s="66"/>
      <c r="AV29" s="66"/>
      <c r="AW29" s="66"/>
      <c r="AX29" s="66"/>
      <c r="AY29" s="66"/>
      <c r="AZ29" s="66"/>
      <c r="BA29" s="66"/>
    </row>
    <row r="30" spans="5:53" x14ac:dyDescent="0.2">
      <c r="E30" s="36">
        <v>44805</v>
      </c>
      <c r="F30" s="27">
        <f t="array" ref="F30">INDEX('Black (Aggregated)'!$N$6:$N$41,MATCH(E30,'Black (Aggregated)'!$M$6:$M$41,0))</f>
        <v>112346</v>
      </c>
      <c r="H30" s="11">
        <v>22</v>
      </c>
      <c r="I30" s="67">
        <f t="shared" ref="I30:AQ30" ca="1" si="23">IF($H30&gt;I$7,($F27-$F$42)*(OFFSET($F27,-I$7,0)-$F$42),"")</f>
        <v>4798565146.2569437</v>
      </c>
      <c r="J30" s="66">
        <f t="shared" ca="1" si="23"/>
        <v>257605478.00694406</v>
      </c>
      <c r="K30" s="66">
        <f t="shared" ca="1" si="23"/>
        <v>-143545992.82638925</v>
      </c>
      <c r="L30" s="66">
        <f t="shared" ca="1" si="23"/>
        <v>-2682422404.4930558</v>
      </c>
      <c r="M30" s="66">
        <f t="shared" ca="1" si="23"/>
        <v>-873791632.90972257</v>
      </c>
      <c r="N30" s="66">
        <f t="shared" ca="1" si="23"/>
        <v>-1697539307.4097226</v>
      </c>
      <c r="O30" s="66">
        <f t="shared" ca="1" si="23"/>
        <v>-3857983667.9930558</v>
      </c>
      <c r="P30" s="66">
        <f t="shared" ca="1" si="23"/>
        <v>-2850381151.1597223</v>
      </c>
      <c r="Q30" s="66">
        <f t="shared" ca="1" si="23"/>
        <v>-991287773.99305582</v>
      </c>
      <c r="R30" s="66">
        <f t="shared" ca="1" si="23"/>
        <v>260304815.00694406</v>
      </c>
      <c r="S30" s="66">
        <f t="shared" ca="1" si="23"/>
        <v>2888934181.9236107</v>
      </c>
      <c r="T30" s="66">
        <f t="shared" ca="1" si="23"/>
        <v>6092522329.8402767</v>
      </c>
      <c r="U30" s="66">
        <f t="shared" ca="1" si="23"/>
        <v>6030287615.6736107</v>
      </c>
      <c r="V30" s="66">
        <f t="shared" ca="1" si="23"/>
        <v>704495714.67361069</v>
      </c>
      <c r="W30" s="66">
        <f t="shared" ca="1" si="23"/>
        <v>-86784934.24305591</v>
      </c>
      <c r="X30" s="66">
        <f t="shared" ca="1" si="23"/>
        <v>-1409310101.0763891</v>
      </c>
      <c r="Y30" s="66">
        <f t="shared" ca="1" si="23"/>
        <v>-623278162.99305582</v>
      </c>
      <c r="Z30" s="66">
        <f t="shared" ca="1" si="23"/>
        <v>-1808212124.4097226</v>
      </c>
      <c r="AA30" s="66">
        <f t="shared" ca="1" si="23"/>
        <v>-2704466989.9930558</v>
      </c>
      <c r="AB30" s="66">
        <f t="shared" ca="1" si="23"/>
        <v>-2541756954.1597223</v>
      </c>
      <c r="AC30" s="66">
        <f t="shared" ca="1" si="23"/>
        <v>-893211862.99305582</v>
      </c>
      <c r="AD30" s="66" t="str">
        <f t="shared" ca="1" si="23"/>
        <v/>
      </c>
      <c r="AE30" s="66" t="str">
        <f t="shared" ca="1" si="23"/>
        <v/>
      </c>
      <c r="AF30" s="66" t="str">
        <f t="shared" ca="1" si="23"/>
        <v/>
      </c>
      <c r="AG30" s="66" t="str">
        <f t="shared" ca="1" si="23"/>
        <v/>
      </c>
      <c r="AH30" s="66" t="str">
        <f t="shared" ca="1" si="23"/>
        <v/>
      </c>
      <c r="AI30" s="66" t="str">
        <f t="shared" ca="1" si="23"/>
        <v/>
      </c>
      <c r="AJ30" s="66" t="str">
        <f t="shared" ca="1" si="23"/>
        <v/>
      </c>
      <c r="AK30" s="66" t="str">
        <f t="shared" ca="1" si="23"/>
        <v/>
      </c>
      <c r="AL30" s="66" t="str">
        <f t="shared" ca="1" si="23"/>
        <v/>
      </c>
      <c r="AM30" s="66" t="str">
        <f t="shared" ca="1" si="23"/>
        <v/>
      </c>
      <c r="AN30" s="66" t="str">
        <f t="shared" ca="1" si="23"/>
        <v/>
      </c>
      <c r="AO30" s="66" t="str">
        <f t="shared" ca="1" si="23"/>
        <v/>
      </c>
      <c r="AP30" s="66" t="str">
        <f t="shared" ca="1" si="23"/>
        <v/>
      </c>
      <c r="AQ30" s="68" t="str">
        <f t="shared" ca="1" si="23"/>
        <v/>
      </c>
      <c r="AR30" s="66"/>
      <c r="AS30" s="66"/>
      <c r="AT30" s="66"/>
      <c r="AU30" s="66"/>
      <c r="AV30" s="66"/>
      <c r="AW30" s="66"/>
      <c r="AX30" s="66"/>
      <c r="AY30" s="66"/>
      <c r="AZ30" s="66"/>
      <c r="BA30" s="66"/>
    </row>
    <row r="31" spans="5:53" x14ac:dyDescent="0.2">
      <c r="E31" s="36">
        <v>44774</v>
      </c>
      <c r="F31" s="27">
        <f t="array" ref="F31">INDEX('Black (Aggregated)'!$N$6:$N$41,MATCH(E31,'Black (Aggregated)'!$M$6:$M$41,0))</f>
        <v>84181</v>
      </c>
      <c r="H31" s="11">
        <v>23</v>
      </c>
      <c r="I31" s="67">
        <f t="shared" ref="I31:AQ31" ca="1" si="24">IF($H31&gt;I$7,($F28-$F$42)*(OFFSET($F28,-I$7,0)-$F$42),"")</f>
        <v>2896357358.6736107</v>
      </c>
      <c r="J31" s="66">
        <f t="shared" ca="1" si="24"/>
        <v>2472033355.7569442</v>
      </c>
      <c r="K31" s="66">
        <f t="shared" ca="1" si="24"/>
        <v>132708281.50694424</v>
      </c>
      <c r="L31" s="66">
        <f t="shared" ca="1" si="24"/>
        <v>-73949289.326389074</v>
      </c>
      <c r="M31" s="66">
        <f t="shared" ca="1" si="24"/>
        <v>-1381879260.9930556</v>
      </c>
      <c r="N31" s="66">
        <f t="shared" ca="1" si="24"/>
        <v>-450143323.40972233</v>
      </c>
      <c r="O31" s="66">
        <f t="shared" ca="1" si="24"/>
        <v>-874505953.90972233</v>
      </c>
      <c r="P31" s="66">
        <f t="shared" ca="1" si="24"/>
        <v>-1987482512.4930556</v>
      </c>
      <c r="Q31" s="66">
        <f t="shared" ca="1" si="24"/>
        <v>-1468405047.6597223</v>
      </c>
      <c r="R31" s="66">
        <f t="shared" ca="1" si="24"/>
        <v>-510672746.4930557</v>
      </c>
      <c r="S31" s="66">
        <f t="shared" ca="1" si="24"/>
        <v>134098874.50694424</v>
      </c>
      <c r="T31" s="66">
        <f t="shared" ca="1" si="24"/>
        <v>1488266063.4236107</v>
      </c>
      <c r="U31" s="66">
        <f t="shared" ca="1" si="24"/>
        <v>3138629561.3402772</v>
      </c>
      <c r="V31" s="66">
        <f t="shared" ca="1" si="24"/>
        <v>3106568667.1736107</v>
      </c>
      <c r="W31" s="66">
        <f t="shared" ca="1" si="24"/>
        <v>362928678.17361087</v>
      </c>
      <c r="X31" s="66">
        <f t="shared" ca="1" si="24"/>
        <v>-44708208.743055739</v>
      </c>
      <c r="Y31" s="66">
        <f t="shared" ca="1" si="24"/>
        <v>-726021523.57638896</v>
      </c>
      <c r="Z31" s="66">
        <f t="shared" ca="1" si="24"/>
        <v>-321088567.4930557</v>
      </c>
      <c r="AA31" s="66">
        <f t="shared" ca="1" si="24"/>
        <v>-931520266.90972233</v>
      </c>
      <c r="AB31" s="66">
        <f t="shared" ca="1" si="24"/>
        <v>-1393235770.4930556</v>
      </c>
      <c r="AC31" s="66">
        <f t="shared" ca="1" si="24"/>
        <v>-1309413914.6597223</v>
      </c>
      <c r="AD31" s="66">
        <f t="shared" ca="1" si="24"/>
        <v>-460147867.4930557</v>
      </c>
      <c r="AE31" s="66" t="str">
        <f t="shared" ca="1" si="24"/>
        <v/>
      </c>
      <c r="AF31" s="66" t="str">
        <f t="shared" ca="1" si="24"/>
        <v/>
      </c>
      <c r="AG31" s="66" t="str">
        <f t="shared" ca="1" si="24"/>
        <v/>
      </c>
      <c r="AH31" s="66" t="str">
        <f t="shared" ca="1" si="24"/>
        <v/>
      </c>
      <c r="AI31" s="66" t="str">
        <f t="shared" ca="1" si="24"/>
        <v/>
      </c>
      <c r="AJ31" s="66" t="str">
        <f t="shared" ca="1" si="24"/>
        <v/>
      </c>
      <c r="AK31" s="66" t="str">
        <f t="shared" ca="1" si="24"/>
        <v/>
      </c>
      <c r="AL31" s="66" t="str">
        <f t="shared" ca="1" si="24"/>
        <v/>
      </c>
      <c r="AM31" s="66" t="str">
        <f t="shared" ca="1" si="24"/>
        <v/>
      </c>
      <c r="AN31" s="66" t="str">
        <f t="shared" ca="1" si="24"/>
        <v/>
      </c>
      <c r="AO31" s="66" t="str">
        <f t="shared" ca="1" si="24"/>
        <v/>
      </c>
      <c r="AP31" s="66" t="str">
        <f t="shared" ca="1" si="24"/>
        <v/>
      </c>
      <c r="AQ31" s="68" t="str">
        <f t="shared" ca="1" si="24"/>
        <v/>
      </c>
      <c r="AR31" s="66"/>
      <c r="AS31" s="66"/>
      <c r="AT31" s="66"/>
      <c r="AU31" s="66"/>
      <c r="AV31" s="66"/>
      <c r="AW31" s="66"/>
      <c r="AX31" s="66"/>
      <c r="AY31" s="66"/>
      <c r="AZ31" s="66"/>
      <c r="BA31" s="66"/>
    </row>
    <row r="32" spans="5:53" x14ac:dyDescent="0.2">
      <c r="E32" s="36">
        <v>44743</v>
      </c>
      <c r="F32" s="27">
        <f t="array" ref="F32">INDEX('Black (Aggregated)'!$N$6:$N$41,MATCH(E32,'Black (Aggregated)'!$M$6:$M$41,0))</f>
        <v>74539</v>
      </c>
      <c r="H32" s="11">
        <v>24</v>
      </c>
      <c r="I32" s="67">
        <f t="shared" ref="I32:AQ32" ca="1" si="25">IF($H32&gt;I$7,($F29-$F$42)*(OFFSET($F29,-I$7,0)-$F$42),"")</f>
        <v>-332097428.7430557</v>
      </c>
      <c r="J32" s="66">
        <f t="shared" ca="1" si="25"/>
        <v>-644647914.24305582</v>
      </c>
      <c r="K32" s="66">
        <f t="shared" ca="1" si="25"/>
        <v>-550205292.15972245</v>
      </c>
      <c r="L32" s="66">
        <f t="shared" ca="1" si="25"/>
        <v>-29537141.409722198</v>
      </c>
      <c r="M32" s="66">
        <f t="shared" ca="1" si="25"/>
        <v>16459037.756944496</v>
      </c>
      <c r="N32" s="66">
        <f t="shared" ca="1" si="25"/>
        <v>307567566.09027797</v>
      </c>
      <c r="O32" s="66">
        <f t="shared" ca="1" si="25"/>
        <v>100189278.67361121</v>
      </c>
      <c r="P32" s="66">
        <f t="shared" ca="1" si="25"/>
        <v>194640498.17361125</v>
      </c>
      <c r="Q32" s="66">
        <f t="shared" ca="1" si="25"/>
        <v>442357864.59027809</v>
      </c>
      <c r="R32" s="66">
        <f t="shared" ca="1" si="25"/>
        <v>326825779.42361134</v>
      </c>
      <c r="S32" s="66">
        <f t="shared" ca="1" si="25"/>
        <v>113661430.59027788</v>
      </c>
      <c r="T32" s="66">
        <f t="shared" ca="1" si="25"/>
        <v>-29846648.409722198</v>
      </c>
      <c r="U32" s="66">
        <f t="shared" ca="1" si="25"/>
        <v>-331246284.4930557</v>
      </c>
      <c r="V32" s="66">
        <f t="shared" ca="1" si="25"/>
        <v>-698570911.57638919</v>
      </c>
      <c r="W32" s="66">
        <f t="shared" ca="1" si="25"/>
        <v>-691435055.74305594</v>
      </c>
      <c r="X32" s="66">
        <f t="shared" ca="1" si="25"/>
        <v>-80777744.743055552</v>
      </c>
      <c r="Y32" s="66">
        <f t="shared" ca="1" si="25"/>
        <v>9950793.3402778246</v>
      </c>
      <c r="Z32" s="66">
        <f t="shared" ca="1" si="25"/>
        <v>161592028.50694457</v>
      </c>
      <c r="AA32" s="66">
        <f t="shared" ca="1" si="25"/>
        <v>71465309.590277866</v>
      </c>
      <c r="AB32" s="66">
        <f t="shared" ca="1" si="25"/>
        <v>207330285.17361128</v>
      </c>
      <c r="AC32" s="66">
        <f t="shared" ca="1" si="25"/>
        <v>310095206.59027797</v>
      </c>
      <c r="AD32" s="66">
        <f t="shared" ca="1" si="25"/>
        <v>291438812.42361134</v>
      </c>
      <c r="AE32" s="66">
        <f t="shared" ca="1" si="25"/>
        <v>102416009.59027788</v>
      </c>
      <c r="AF32" s="66" t="str">
        <f t="shared" ca="1" si="25"/>
        <v/>
      </c>
      <c r="AG32" s="66" t="str">
        <f t="shared" ca="1" si="25"/>
        <v/>
      </c>
      <c r="AH32" s="66" t="str">
        <f t="shared" ca="1" si="25"/>
        <v/>
      </c>
      <c r="AI32" s="66" t="str">
        <f t="shared" ca="1" si="25"/>
        <v/>
      </c>
      <c r="AJ32" s="66" t="str">
        <f t="shared" ca="1" si="25"/>
        <v/>
      </c>
      <c r="AK32" s="66" t="str">
        <f t="shared" ca="1" si="25"/>
        <v/>
      </c>
      <c r="AL32" s="66" t="str">
        <f t="shared" ca="1" si="25"/>
        <v/>
      </c>
      <c r="AM32" s="66" t="str">
        <f t="shared" ca="1" si="25"/>
        <v/>
      </c>
      <c r="AN32" s="66" t="str">
        <f t="shared" ca="1" si="25"/>
        <v/>
      </c>
      <c r="AO32" s="66" t="str">
        <f t="shared" ca="1" si="25"/>
        <v/>
      </c>
      <c r="AP32" s="66" t="str">
        <f t="shared" ca="1" si="25"/>
        <v/>
      </c>
      <c r="AQ32" s="68" t="str">
        <f t="shared" ca="1" si="25"/>
        <v/>
      </c>
      <c r="AR32" s="66"/>
      <c r="AS32" s="66"/>
      <c r="AT32" s="66"/>
      <c r="AU32" s="66"/>
      <c r="AV32" s="66"/>
      <c r="AW32" s="66"/>
      <c r="AX32" s="66"/>
      <c r="AY32" s="66"/>
      <c r="AZ32" s="66"/>
      <c r="BA32" s="66"/>
    </row>
    <row r="33" spans="5:53" x14ac:dyDescent="0.2">
      <c r="E33" s="36">
        <v>44713</v>
      </c>
      <c r="F33" s="27">
        <f t="array" ref="F33">INDEX('Black (Aggregated)'!$N$6:$N$41,MATCH(E33,'Black (Aggregated)'!$M$6:$M$41,0))</f>
        <v>98843</v>
      </c>
      <c r="H33" s="11">
        <v>25</v>
      </c>
      <c r="I33" s="67">
        <f t="shared" ref="I33:AQ33" ca="1" si="26">IF($H33&gt;I$7,($F30-$F$42)*(OFFSET($F30,-I$7,0)-$F$42),"")</f>
        <v>106938250.75694455</v>
      </c>
      <c r="J33" s="66">
        <f t="shared" ca="1" si="26"/>
        <v>-480465976.32638901</v>
      </c>
      <c r="K33" s="66">
        <f t="shared" ca="1" si="26"/>
        <v>-932652175.82638919</v>
      </c>
      <c r="L33" s="66">
        <f t="shared" ca="1" si="26"/>
        <v>-796016168.74305582</v>
      </c>
      <c r="M33" s="66">
        <f t="shared" ca="1" si="26"/>
        <v>-42733216.993055515</v>
      </c>
      <c r="N33" s="66">
        <f t="shared" ca="1" si="26"/>
        <v>23812312.173611179</v>
      </c>
      <c r="O33" s="66">
        <f t="shared" ca="1" si="26"/>
        <v>444977100.50694466</v>
      </c>
      <c r="P33" s="66">
        <f t="shared" ca="1" si="26"/>
        <v>144950052.09027788</v>
      </c>
      <c r="Q33" s="66">
        <f t="shared" ca="1" si="26"/>
        <v>281598497.59027797</v>
      </c>
      <c r="R33" s="66">
        <f t="shared" ca="1" si="26"/>
        <v>639986597.00694478</v>
      </c>
      <c r="S33" s="66">
        <f t="shared" ca="1" si="26"/>
        <v>472839153.84027803</v>
      </c>
      <c r="T33" s="66">
        <f t="shared" ca="1" si="26"/>
        <v>164441051.00694457</v>
      </c>
      <c r="U33" s="66">
        <f t="shared" ca="1" si="26"/>
        <v>-43180999.993055515</v>
      </c>
      <c r="V33" s="66">
        <f t="shared" ca="1" si="26"/>
        <v>-479234573.07638901</v>
      </c>
      <c r="W33" s="66">
        <f t="shared" ca="1" si="26"/>
        <v>-1010665925.1597226</v>
      </c>
      <c r="X33" s="66">
        <f t="shared" ca="1" si="26"/>
        <v>-1000342039.3263892</v>
      </c>
      <c r="Y33" s="66">
        <f t="shared" ca="1" si="26"/>
        <v>-116866180.32638888</v>
      </c>
      <c r="Z33" s="66">
        <f t="shared" ca="1" si="26"/>
        <v>14396430.756944511</v>
      </c>
      <c r="AA33" s="66">
        <f t="shared" ca="1" si="26"/>
        <v>233785223.92361125</v>
      </c>
      <c r="AB33" s="66">
        <f t="shared" ca="1" si="26"/>
        <v>103393302.00694455</v>
      </c>
      <c r="AC33" s="66">
        <f t="shared" ca="1" si="26"/>
        <v>299957600.59027797</v>
      </c>
      <c r="AD33" s="66">
        <f t="shared" ca="1" si="26"/>
        <v>448633995.00694466</v>
      </c>
      <c r="AE33" s="66">
        <f t="shared" ca="1" si="26"/>
        <v>421642630.84027803</v>
      </c>
      <c r="AF33" s="66">
        <f t="shared" ca="1" si="26"/>
        <v>148171602.00694457</v>
      </c>
      <c r="AG33" s="66" t="str">
        <f t="shared" ca="1" si="26"/>
        <v/>
      </c>
      <c r="AH33" s="66" t="str">
        <f t="shared" ca="1" si="26"/>
        <v/>
      </c>
      <c r="AI33" s="66" t="str">
        <f t="shared" ca="1" si="26"/>
        <v/>
      </c>
      <c r="AJ33" s="66" t="str">
        <f t="shared" ca="1" si="26"/>
        <v/>
      </c>
      <c r="AK33" s="66" t="str">
        <f t="shared" ca="1" si="26"/>
        <v/>
      </c>
      <c r="AL33" s="66" t="str">
        <f t="shared" ca="1" si="26"/>
        <v/>
      </c>
      <c r="AM33" s="66" t="str">
        <f t="shared" ca="1" si="26"/>
        <v/>
      </c>
      <c r="AN33" s="66" t="str">
        <f t="shared" ca="1" si="26"/>
        <v/>
      </c>
      <c r="AO33" s="66" t="str">
        <f t="shared" ca="1" si="26"/>
        <v/>
      </c>
      <c r="AP33" s="66" t="str">
        <f t="shared" ca="1" si="26"/>
        <v/>
      </c>
      <c r="AQ33" s="68" t="str">
        <f t="shared" ca="1" si="26"/>
        <v/>
      </c>
      <c r="AR33" s="66"/>
      <c r="AS33" s="66"/>
      <c r="AT33" s="66"/>
      <c r="AU33" s="66"/>
      <c r="AV33" s="66"/>
      <c r="AW33" s="66"/>
      <c r="AX33" s="66"/>
      <c r="AY33" s="66"/>
      <c r="AZ33" s="66"/>
      <c r="BA33" s="66"/>
    </row>
    <row r="34" spans="5:53" x14ac:dyDescent="0.2">
      <c r="E34" s="36">
        <v>44682</v>
      </c>
      <c r="F34" s="27">
        <f t="array" ref="F34">INDEX('Black (Aggregated)'!$N$6:$N$41,MATCH(E34,'Black (Aggregated)'!$M$6:$M$41,0))</f>
        <v>96735</v>
      </c>
      <c r="H34" s="11">
        <v>26</v>
      </c>
      <c r="I34" s="67">
        <f t="shared" ref="I34:AQ34" ca="1" si="27">IF($H34&gt;I$7,($F31-$F$42)*(OFFSET($F31,-I$7,0)-$F$42),"")</f>
        <v>505042214.59027803</v>
      </c>
      <c r="J34" s="66">
        <f t="shared" ca="1" si="27"/>
        <v>349084491.17361134</v>
      </c>
      <c r="K34" s="66">
        <f t="shared" ca="1" si="27"/>
        <v>-1568411860.9097223</v>
      </c>
      <c r="L34" s="66">
        <f t="shared" ca="1" si="27"/>
        <v>-3044508470.4097223</v>
      </c>
      <c r="M34" s="66">
        <f t="shared" ca="1" si="27"/>
        <v>-2598479938.3263888</v>
      </c>
      <c r="N34" s="66">
        <f t="shared" ca="1" si="27"/>
        <v>-139496421.57638872</v>
      </c>
      <c r="O34" s="66">
        <f t="shared" ca="1" si="27"/>
        <v>77731857.590277985</v>
      </c>
      <c r="P34" s="66">
        <f t="shared" ca="1" si="27"/>
        <v>1452563545.9236114</v>
      </c>
      <c r="Q34" s="66">
        <f t="shared" ca="1" si="27"/>
        <v>473168532.50694472</v>
      </c>
      <c r="R34" s="66">
        <f t="shared" ca="1" si="27"/>
        <v>919237668.00694478</v>
      </c>
      <c r="S34" s="66">
        <f t="shared" ca="1" si="27"/>
        <v>2089143912.4236116</v>
      </c>
      <c r="T34" s="66">
        <f t="shared" ca="1" si="27"/>
        <v>1543515199.2569449</v>
      </c>
      <c r="U34" s="66">
        <f t="shared" ca="1" si="27"/>
        <v>536794086.42361134</v>
      </c>
      <c r="V34" s="66">
        <f t="shared" ca="1" si="27"/>
        <v>-140958144.57638872</v>
      </c>
      <c r="W34" s="66">
        <f t="shared" ca="1" si="27"/>
        <v>-1564392122.6597223</v>
      </c>
      <c r="X34" s="66">
        <f t="shared" ca="1" si="27"/>
        <v>-3299173099.7430558</v>
      </c>
      <c r="Y34" s="66">
        <f t="shared" ca="1" si="27"/>
        <v>-3265472263.9097223</v>
      </c>
      <c r="Z34" s="66">
        <f t="shared" ca="1" si="27"/>
        <v>-381492784.90972209</v>
      </c>
      <c r="AA34" s="66">
        <f t="shared" ca="1" si="27"/>
        <v>46995071.173611313</v>
      </c>
      <c r="AB34" s="66">
        <f t="shared" ca="1" si="27"/>
        <v>763158134.34027803</v>
      </c>
      <c r="AC34" s="66">
        <f t="shared" ca="1" si="27"/>
        <v>337512517.42361134</v>
      </c>
      <c r="AD34" s="66">
        <f t="shared" ca="1" si="27"/>
        <v>979168311.00694478</v>
      </c>
      <c r="AE34" s="66">
        <f t="shared" ca="1" si="27"/>
        <v>1464500950.4236114</v>
      </c>
      <c r="AF34" s="66">
        <f t="shared" ca="1" si="27"/>
        <v>1376391536.2569449</v>
      </c>
      <c r="AG34" s="66">
        <f t="shared" ca="1" si="27"/>
        <v>483684817.42361134</v>
      </c>
      <c r="AH34" s="66" t="str">
        <f t="shared" ca="1" si="27"/>
        <v/>
      </c>
      <c r="AI34" s="66" t="str">
        <f t="shared" ca="1" si="27"/>
        <v/>
      </c>
      <c r="AJ34" s="66" t="str">
        <f t="shared" ca="1" si="27"/>
        <v/>
      </c>
      <c r="AK34" s="66" t="str">
        <f t="shared" ca="1" si="27"/>
        <v/>
      </c>
      <c r="AL34" s="66" t="str">
        <f t="shared" ca="1" si="27"/>
        <v/>
      </c>
      <c r="AM34" s="66" t="str">
        <f t="shared" ca="1" si="27"/>
        <v/>
      </c>
      <c r="AN34" s="66" t="str">
        <f t="shared" ca="1" si="27"/>
        <v/>
      </c>
      <c r="AO34" s="66" t="str">
        <f t="shared" ca="1" si="27"/>
        <v/>
      </c>
      <c r="AP34" s="66" t="str">
        <f t="shared" ca="1" si="27"/>
        <v/>
      </c>
      <c r="AQ34" s="68" t="str">
        <f t="shared" ca="1" si="27"/>
        <v/>
      </c>
      <c r="AR34" s="66"/>
      <c r="AS34" s="66"/>
      <c r="AT34" s="66"/>
      <c r="AU34" s="66"/>
      <c r="AV34" s="66"/>
      <c r="AW34" s="66"/>
      <c r="AX34" s="66"/>
      <c r="AY34" s="66"/>
      <c r="AZ34" s="66"/>
      <c r="BA34" s="66"/>
    </row>
    <row r="35" spans="5:53" x14ac:dyDescent="0.2">
      <c r="E35" s="36">
        <v>44652</v>
      </c>
      <c r="F35" s="27">
        <f t="array" ref="F35">INDEX('Black (Aggregated)'!$N$6:$N$41,MATCH(E35,'Black (Aggregated)'!$M$6:$M$41,0))</f>
        <v>88678</v>
      </c>
      <c r="H35" s="11">
        <v>27</v>
      </c>
      <c r="I35" s="67">
        <f t="shared" ref="I35:AQ35" ca="1" si="28">IF($H35&gt;I$7,($F32-$F$42)*(OFFSET($F32,-I$7,0)-$F$42),"")</f>
        <v>2040135588.5069449</v>
      </c>
      <c r="J35" s="66">
        <f t="shared" ca="1" si="28"/>
        <v>624973428.09027803</v>
      </c>
      <c r="K35" s="66">
        <f t="shared" ca="1" si="28"/>
        <v>431980782.6736114</v>
      </c>
      <c r="L35" s="66">
        <f t="shared" ca="1" si="28"/>
        <v>-1940859019.4097221</v>
      </c>
      <c r="M35" s="66">
        <f t="shared" ca="1" si="28"/>
        <v>-3767480896.9097223</v>
      </c>
      <c r="N35" s="66">
        <f t="shared" ca="1" si="28"/>
        <v>-3215534994.8263888</v>
      </c>
      <c r="O35" s="66">
        <f t="shared" ca="1" si="28"/>
        <v>-172622316.07638866</v>
      </c>
      <c r="P35" s="66">
        <f t="shared" ca="1" si="28"/>
        <v>96190663.090278029</v>
      </c>
      <c r="Q35" s="66">
        <f t="shared" ca="1" si="28"/>
        <v>1797500471.4236116</v>
      </c>
      <c r="R35" s="66">
        <f t="shared" ca="1" si="28"/>
        <v>585530776.00694478</v>
      </c>
      <c r="S35" s="66">
        <f t="shared" ca="1" si="28"/>
        <v>1137526923.5069449</v>
      </c>
      <c r="T35" s="66">
        <f t="shared" ca="1" si="28"/>
        <v>2585248113.9236116</v>
      </c>
      <c r="U35" s="66">
        <f t="shared" ca="1" si="28"/>
        <v>1910050204.7569449</v>
      </c>
      <c r="V35" s="66">
        <f t="shared" ca="1" si="28"/>
        <v>664265343.9236114</v>
      </c>
      <c r="W35" s="66">
        <f t="shared" ca="1" si="28"/>
        <v>-174431151.07638866</v>
      </c>
      <c r="X35" s="66">
        <f t="shared" ca="1" si="28"/>
        <v>-1935884723.1597221</v>
      </c>
      <c r="Y35" s="66">
        <f t="shared" ca="1" si="28"/>
        <v>-4082620150.2430558</v>
      </c>
      <c r="Z35" s="66">
        <f t="shared" ca="1" si="28"/>
        <v>-4040916454.4097223</v>
      </c>
      <c r="AA35" s="66">
        <f t="shared" ca="1" si="28"/>
        <v>-472084999.40972203</v>
      </c>
      <c r="AB35" s="66">
        <f t="shared" ca="1" si="28"/>
        <v>58154882.673611358</v>
      </c>
      <c r="AC35" s="66">
        <f t="shared" ca="1" si="28"/>
        <v>944383541.84027815</v>
      </c>
      <c r="AD35" s="66">
        <f t="shared" ca="1" si="28"/>
        <v>417660838.9236114</v>
      </c>
      <c r="AE35" s="66">
        <f t="shared" ca="1" si="28"/>
        <v>1211689158.5069449</v>
      </c>
      <c r="AF35" s="66">
        <f t="shared" ca="1" si="28"/>
        <v>1812272623.9236116</v>
      </c>
      <c r="AG35" s="66">
        <f t="shared" ca="1" si="28"/>
        <v>1703240069.7569449</v>
      </c>
      <c r="AH35" s="66">
        <f t="shared" ca="1" si="28"/>
        <v>598544338.9236114</v>
      </c>
      <c r="AI35" s="66" t="str">
        <f t="shared" ca="1" si="28"/>
        <v/>
      </c>
      <c r="AJ35" s="66" t="str">
        <f t="shared" ca="1" si="28"/>
        <v/>
      </c>
      <c r="AK35" s="66" t="str">
        <f t="shared" ca="1" si="28"/>
        <v/>
      </c>
      <c r="AL35" s="66" t="str">
        <f t="shared" ca="1" si="28"/>
        <v/>
      </c>
      <c r="AM35" s="66" t="str">
        <f t="shared" ca="1" si="28"/>
        <v/>
      </c>
      <c r="AN35" s="66" t="str">
        <f t="shared" ca="1" si="28"/>
        <v/>
      </c>
      <c r="AO35" s="66" t="str">
        <f t="shared" ca="1" si="28"/>
        <v/>
      </c>
      <c r="AP35" s="66" t="str">
        <f t="shared" ca="1" si="28"/>
        <v/>
      </c>
      <c r="AQ35" s="68" t="str">
        <f t="shared" ca="1" si="28"/>
        <v/>
      </c>
      <c r="AR35" s="66"/>
      <c r="AS35" s="66"/>
      <c r="AT35" s="66"/>
      <c r="AU35" s="66"/>
      <c r="AV35" s="66"/>
      <c r="AW35" s="66"/>
      <c r="AX35" s="66"/>
      <c r="AY35" s="66"/>
      <c r="AZ35" s="66"/>
      <c r="BA35" s="66"/>
    </row>
    <row r="36" spans="5:53" x14ac:dyDescent="0.2">
      <c r="E36" s="36">
        <v>44621</v>
      </c>
      <c r="F36" s="27">
        <f t="array" ref="F36">INDEX('Black (Aggregated)'!$N$6:$N$41,MATCH(E36,'Black (Aggregated)'!$M$6:$M$41,0))</f>
        <v>122690</v>
      </c>
      <c r="H36" s="11">
        <v>28</v>
      </c>
      <c r="I36" s="67">
        <f t="shared" ref="I36:AQ36" ca="1" si="29">IF($H36&gt;I$7,($F33-$F$42)*(OFFSET($F33,-I$7,0)-$F$42),"")</f>
        <v>1303437289.3402781</v>
      </c>
      <c r="J36" s="66">
        <f t="shared" ca="1" si="29"/>
        <v>1053310149.8402781</v>
      </c>
      <c r="K36" s="66">
        <f t="shared" ca="1" si="29"/>
        <v>322670149.42361128</v>
      </c>
      <c r="L36" s="66">
        <f t="shared" ca="1" si="29"/>
        <v>223029168.00694463</v>
      </c>
      <c r="M36" s="66">
        <f t="shared" ca="1" si="29"/>
        <v>-1002054234.076389</v>
      </c>
      <c r="N36" s="66">
        <f t="shared" ca="1" si="29"/>
        <v>-1945128495.5763891</v>
      </c>
      <c r="O36" s="66">
        <f t="shared" ca="1" si="29"/>
        <v>-1660162033.4930558</v>
      </c>
      <c r="P36" s="66">
        <f t="shared" ca="1" si="29"/>
        <v>-89123898.743055448</v>
      </c>
      <c r="Q36" s="66">
        <f t="shared" ca="1" si="29"/>
        <v>49662680.423611246</v>
      </c>
      <c r="R36" s="66">
        <f t="shared" ca="1" si="29"/>
        <v>928039048.75694478</v>
      </c>
      <c r="S36" s="66">
        <f t="shared" ca="1" si="29"/>
        <v>302306137.34027797</v>
      </c>
      <c r="T36" s="66">
        <f t="shared" ca="1" si="29"/>
        <v>587298540.84027803</v>
      </c>
      <c r="U36" s="66">
        <f t="shared" ca="1" si="29"/>
        <v>1334748579.2569449</v>
      </c>
      <c r="V36" s="66">
        <f t="shared" ca="1" si="29"/>
        <v>986147822.09027803</v>
      </c>
      <c r="W36" s="66">
        <f t="shared" ca="1" si="29"/>
        <v>342956337.25694466</v>
      </c>
      <c r="X36" s="66">
        <f t="shared" ca="1" si="29"/>
        <v>-90057789.743055448</v>
      </c>
      <c r="Y36" s="66">
        <f t="shared" ca="1" si="29"/>
        <v>-999486033.82638896</v>
      </c>
      <c r="Z36" s="66">
        <f t="shared" ca="1" si="29"/>
        <v>-2107833060.9097226</v>
      </c>
      <c r="AA36" s="66">
        <f t="shared" ca="1" si="29"/>
        <v>-2086301685.0763891</v>
      </c>
      <c r="AB36" s="66">
        <f t="shared" ca="1" si="29"/>
        <v>-243734742.07638881</v>
      </c>
      <c r="AC36" s="66">
        <f t="shared" ca="1" si="29"/>
        <v>30025028.006944574</v>
      </c>
      <c r="AD36" s="66">
        <f t="shared" ca="1" si="29"/>
        <v>487579735.17361134</v>
      </c>
      <c r="AE36" s="66">
        <f t="shared" ca="1" si="29"/>
        <v>215635864.2569446</v>
      </c>
      <c r="AF36" s="66">
        <f t="shared" ca="1" si="29"/>
        <v>625588071.84027803</v>
      </c>
      <c r="AG36" s="66">
        <f t="shared" ca="1" si="29"/>
        <v>935665825.25694478</v>
      </c>
      <c r="AH36" s="66">
        <f t="shared" ca="1" si="29"/>
        <v>879372951.09027803</v>
      </c>
      <c r="AI36" s="66">
        <f t="shared" ca="1" si="29"/>
        <v>309024964.25694466</v>
      </c>
      <c r="AJ36" s="66" t="str">
        <f t="shared" ca="1" si="29"/>
        <v/>
      </c>
      <c r="AK36" s="66" t="str">
        <f t="shared" ca="1" si="29"/>
        <v/>
      </c>
      <c r="AL36" s="66" t="str">
        <f t="shared" ca="1" si="29"/>
        <v/>
      </c>
      <c r="AM36" s="66" t="str">
        <f t="shared" ca="1" si="29"/>
        <v/>
      </c>
      <c r="AN36" s="66" t="str">
        <f t="shared" ca="1" si="29"/>
        <v/>
      </c>
      <c r="AO36" s="66" t="str">
        <f t="shared" ca="1" si="29"/>
        <v/>
      </c>
      <c r="AP36" s="66" t="str">
        <f t="shared" ca="1" si="29"/>
        <v/>
      </c>
      <c r="AQ36" s="68" t="str">
        <f t="shared" ca="1" si="29"/>
        <v/>
      </c>
      <c r="AR36" s="66"/>
      <c r="AS36" s="66"/>
      <c r="AT36" s="66"/>
      <c r="AU36" s="66"/>
      <c r="AV36" s="66"/>
      <c r="AW36" s="66"/>
      <c r="AX36" s="66"/>
      <c r="AY36" s="66"/>
      <c r="AZ36" s="66"/>
      <c r="BA36" s="66"/>
    </row>
    <row r="37" spans="5:53" x14ac:dyDescent="0.2">
      <c r="E37" s="36">
        <v>44593</v>
      </c>
      <c r="F37" s="27">
        <f t="array" ref="F37">INDEX('Black (Aggregated)'!$N$6:$N$41,MATCH(E37,'Black (Aggregated)'!$M$6:$M$41,0))</f>
        <v>112402</v>
      </c>
      <c r="H37" s="11">
        <v>29</v>
      </c>
      <c r="I37" s="67">
        <f t="shared" ref="I37:AQ37" ca="1" si="30">IF($H37&gt;I$7,($F34-$F$42)*(OFFSET($F34,-I$7,0)-$F$42),"")</f>
        <v>727641605.00694466</v>
      </c>
      <c r="J37" s="66">
        <f t="shared" ca="1" si="30"/>
        <v>1409354627.6736114</v>
      </c>
      <c r="K37" s="66">
        <f t="shared" ca="1" si="30"/>
        <v>1138902152.1736114</v>
      </c>
      <c r="L37" s="66">
        <f t="shared" ca="1" si="30"/>
        <v>348890331.75694466</v>
      </c>
      <c r="M37" s="66">
        <f t="shared" ca="1" si="30"/>
        <v>241152522.34027797</v>
      </c>
      <c r="N37" s="66">
        <f t="shared" ca="1" si="30"/>
        <v>-1083481179.7430556</v>
      </c>
      <c r="O37" s="66">
        <f t="shared" ca="1" si="30"/>
        <v>-2103189673.2430558</v>
      </c>
      <c r="P37" s="66">
        <f t="shared" ca="1" si="30"/>
        <v>-1795066831.1597223</v>
      </c>
      <c r="Q37" s="66">
        <f t="shared" ca="1" si="30"/>
        <v>-96366108.409722105</v>
      </c>
      <c r="R37" s="66">
        <f t="shared" ca="1" si="30"/>
        <v>53698270.756944589</v>
      </c>
      <c r="S37" s="66">
        <f t="shared" ca="1" si="30"/>
        <v>1003451519.090278</v>
      </c>
      <c r="T37" s="66">
        <f t="shared" ca="1" si="30"/>
        <v>326871539.67361128</v>
      </c>
      <c r="U37" s="66">
        <f t="shared" ca="1" si="30"/>
        <v>635022431.1736114</v>
      </c>
      <c r="V37" s="66">
        <f t="shared" ca="1" si="30"/>
        <v>1443210273.5902781</v>
      </c>
      <c r="W37" s="66">
        <f t="shared" ca="1" si="30"/>
        <v>1066282212.4236114</v>
      </c>
      <c r="X37" s="66">
        <f t="shared" ca="1" si="30"/>
        <v>370824975.59027797</v>
      </c>
      <c r="Y37" s="66">
        <f t="shared" ca="1" si="30"/>
        <v>-97375887.409722105</v>
      </c>
      <c r="Z37" s="66">
        <f t="shared" ca="1" si="30"/>
        <v>-1080704287.4930556</v>
      </c>
      <c r="AA37" s="66">
        <f t="shared" ca="1" si="30"/>
        <v>-2279115614.5763893</v>
      </c>
      <c r="AB37" s="66">
        <f t="shared" ca="1" si="30"/>
        <v>-2255834598.7430558</v>
      </c>
      <c r="AC37" s="66">
        <f t="shared" ca="1" si="30"/>
        <v>-263540631.74305546</v>
      </c>
      <c r="AD37" s="66">
        <f t="shared" ca="1" si="30"/>
        <v>32464862.340277918</v>
      </c>
      <c r="AE37" s="66">
        <f t="shared" ca="1" si="30"/>
        <v>527200473.50694466</v>
      </c>
      <c r="AF37" s="66">
        <f t="shared" ca="1" si="30"/>
        <v>233158438.59027794</v>
      </c>
      <c r="AG37" s="66">
        <f t="shared" ca="1" si="30"/>
        <v>676423370.1736114</v>
      </c>
      <c r="AH37" s="66">
        <f t="shared" ca="1" si="30"/>
        <v>1011698047.590278</v>
      </c>
      <c r="AI37" s="66">
        <f t="shared" ca="1" si="30"/>
        <v>950830813.4236114</v>
      </c>
      <c r="AJ37" s="66">
        <f t="shared" ca="1" si="30"/>
        <v>334136338.59027797</v>
      </c>
      <c r="AK37" s="66" t="str">
        <f t="shared" ca="1" si="30"/>
        <v/>
      </c>
      <c r="AL37" s="66" t="str">
        <f t="shared" ca="1" si="30"/>
        <v/>
      </c>
      <c r="AM37" s="66" t="str">
        <f t="shared" ca="1" si="30"/>
        <v/>
      </c>
      <c r="AN37" s="66" t="str">
        <f t="shared" ca="1" si="30"/>
        <v/>
      </c>
      <c r="AO37" s="66" t="str">
        <f t="shared" ca="1" si="30"/>
        <v/>
      </c>
      <c r="AP37" s="66" t="str">
        <f t="shared" ca="1" si="30"/>
        <v/>
      </c>
      <c r="AQ37" s="68" t="str">
        <f t="shared" ca="1" si="30"/>
        <v/>
      </c>
      <c r="AR37" s="66"/>
      <c r="AS37" s="66"/>
      <c r="AT37" s="66"/>
      <c r="AU37" s="66"/>
      <c r="AV37" s="66"/>
      <c r="AW37" s="66"/>
      <c r="AX37" s="66"/>
      <c r="AY37" s="66"/>
      <c r="AZ37" s="66"/>
      <c r="BA37" s="66"/>
    </row>
    <row r="38" spans="5:53" x14ac:dyDescent="0.2">
      <c r="E38" s="36">
        <v>44562</v>
      </c>
      <c r="F38" s="27">
        <f t="array" ref="F38">INDEX('Black (Aggregated)'!$N$6:$N$41,MATCH(E38,'Black (Aggregated)'!$M$6:$M$41,0))</f>
        <v>171166</v>
      </c>
      <c r="H38" s="11">
        <v>30</v>
      </c>
      <c r="I38" s="67">
        <f t="shared" ref="I38:AQ38" ca="1" si="31">IF($H38&gt;I$7,($F35-$F$42)*(OFFSET($F35,-I$7,0)-$F$42),"")</f>
        <v>1012763925.4236114</v>
      </c>
      <c r="J38" s="66">
        <f t="shared" ca="1" si="31"/>
        <v>936651599.09027803</v>
      </c>
      <c r="K38" s="66">
        <f t="shared" ca="1" si="31"/>
        <v>1814181949.7569449</v>
      </c>
      <c r="L38" s="66">
        <f t="shared" ca="1" si="31"/>
        <v>1466043880.2569449</v>
      </c>
      <c r="M38" s="66">
        <f t="shared" ca="1" si="31"/>
        <v>449106654.84027803</v>
      </c>
      <c r="N38" s="66">
        <f t="shared" ca="1" si="31"/>
        <v>310421908.42361134</v>
      </c>
      <c r="O38" s="66">
        <f t="shared" ca="1" si="31"/>
        <v>-1394703618.6597223</v>
      </c>
      <c r="P38" s="66">
        <f t="shared" ca="1" si="31"/>
        <v>-2707316290.1597223</v>
      </c>
      <c r="Q38" s="66">
        <f t="shared" ca="1" si="31"/>
        <v>-2310687303.0763888</v>
      </c>
      <c r="R38" s="66">
        <f t="shared" ca="1" si="31"/>
        <v>-124046603.32638873</v>
      </c>
      <c r="S38" s="66">
        <f t="shared" ca="1" si="31"/>
        <v>69122725.840277955</v>
      </c>
      <c r="T38" s="66">
        <f t="shared" ca="1" si="31"/>
        <v>1291685994.1736114</v>
      </c>
      <c r="U38" s="66">
        <f t="shared" ca="1" si="31"/>
        <v>420763117.75694466</v>
      </c>
      <c r="V38" s="66">
        <f t="shared" ca="1" si="31"/>
        <v>817428211.25694478</v>
      </c>
      <c r="W38" s="66">
        <f t="shared" ca="1" si="31"/>
        <v>1857762394.6736116</v>
      </c>
      <c r="X38" s="66">
        <f t="shared" ca="1" si="31"/>
        <v>1372564367.5069449</v>
      </c>
      <c r="Y38" s="66">
        <f t="shared" ca="1" si="31"/>
        <v>477341872.67361134</v>
      </c>
      <c r="Z38" s="66">
        <f t="shared" ca="1" si="31"/>
        <v>-125346434.32638873</v>
      </c>
      <c r="AA38" s="66">
        <f t="shared" ca="1" si="31"/>
        <v>-1391129083.4097223</v>
      </c>
      <c r="AB38" s="66">
        <f t="shared" ca="1" si="31"/>
        <v>-2933775735.4930558</v>
      </c>
      <c r="AC38" s="66">
        <f t="shared" ca="1" si="31"/>
        <v>-2903807409.6597223</v>
      </c>
      <c r="AD38" s="66">
        <f t="shared" ca="1" si="31"/>
        <v>-339240846.65972209</v>
      </c>
      <c r="AE38" s="66">
        <f t="shared" ca="1" si="31"/>
        <v>41790168.423611291</v>
      </c>
      <c r="AF38" s="66">
        <f t="shared" ca="1" si="31"/>
        <v>678635145.59027803</v>
      </c>
      <c r="AG38" s="66">
        <f t="shared" ca="1" si="31"/>
        <v>300131579.67361134</v>
      </c>
      <c r="AH38" s="66">
        <f t="shared" ca="1" si="31"/>
        <v>870721282.25694478</v>
      </c>
      <c r="AI38" s="66">
        <f t="shared" ca="1" si="31"/>
        <v>1302301280.6736114</v>
      </c>
      <c r="AJ38" s="66">
        <f t="shared" ca="1" si="31"/>
        <v>1223950356.5069449</v>
      </c>
      <c r="AK38" s="66">
        <f t="shared" ca="1" si="31"/>
        <v>430114679.67361134</v>
      </c>
      <c r="AL38" s="66" t="str">
        <f t="shared" ca="1" si="31"/>
        <v/>
      </c>
      <c r="AM38" s="66" t="str">
        <f t="shared" ca="1" si="31"/>
        <v/>
      </c>
      <c r="AN38" s="66" t="str">
        <f t="shared" ca="1" si="31"/>
        <v/>
      </c>
      <c r="AO38" s="66" t="str">
        <f t="shared" ca="1" si="31"/>
        <v/>
      </c>
      <c r="AP38" s="66" t="str">
        <f t="shared" ca="1" si="31"/>
        <v/>
      </c>
      <c r="AQ38" s="68" t="str">
        <f t="shared" ca="1" si="31"/>
        <v/>
      </c>
      <c r="AR38" s="66"/>
      <c r="AS38" s="66"/>
      <c r="AT38" s="66"/>
      <c r="AU38" s="66"/>
      <c r="AV38" s="66"/>
      <c r="AW38" s="66"/>
      <c r="AX38" s="66"/>
      <c r="AY38" s="66"/>
      <c r="AZ38" s="66"/>
      <c r="BA38" s="66"/>
    </row>
    <row r="39" spans="5:53" x14ac:dyDescent="0.2">
      <c r="E39" s="36">
        <v>44531</v>
      </c>
      <c r="F39" s="27">
        <f t="array" ref="F39">INDEX('Black (Aggregated)'!$N$6:$N$41,MATCH(E39,'Black (Aggregated)'!$M$6:$M$41,0))</f>
        <v>206971</v>
      </c>
      <c r="H39" s="11">
        <v>31</v>
      </c>
      <c r="I39" s="67">
        <f t="shared" ref="I39:AQ39" ca="1" si="32">IF($H39&gt;I$7,($F36-$F$42)*(OFFSET($F36,-I$7,0)-$F$42),"")</f>
        <v>75621880.84027797</v>
      </c>
      <c r="J39" s="66">
        <f t="shared" ca="1" si="32"/>
        <v>58747165.756944589</v>
      </c>
      <c r="K39" s="66">
        <f t="shared" ca="1" si="32"/>
        <v>54332135.423611246</v>
      </c>
      <c r="L39" s="66">
        <f t="shared" ca="1" si="32"/>
        <v>105234838.09027803</v>
      </c>
      <c r="M39" s="66">
        <f t="shared" ca="1" si="32"/>
        <v>85040472.590277985</v>
      </c>
      <c r="N39" s="66">
        <f t="shared" ca="1" si="32"/>
        <v>26051227.173611183</v>
      </c>
      <c r="O39" s="66">
        <f t="shared" ca="1" si="32"/>
        <v>18006572.756944496</v>
      </c>
      <c r="P39" s="66">
        <f t="shared" ca="1" si="32"/>
        <v>-80902254.326389059</v>
      </c>
      <c r="Q39" s="66">
        <f t="shared" ca="1" si="32"/>
        <v>-157042677.82638925</v>
      </c>
      <c r="R39" s="66">
        <f t="shared" ca="1" si="32"/>
        <v>-134035510.74305585</v>
      </c>
      <c r="S39" s="66">
        <f t="shared" ca="1" si="32"/>
        <v>-7195542.9930555625</v>
      </c>
      <c r="T39" s="66">
        <f t="shared" ca="1" si="32"/>
        <v>4009586.1736111306</v>
      </c>
      <c r="U39" s="66">
        <f t="shared" ca="1" si="32"/>
        <v>74926534.506944627</v>
      </c>
      <c r="V39" s="66">
        <f t="shared" ca="1" si="32"/>
        <v>24407110.090277843</v>
      </c>
      <c r="W39" s="66">
        <f t="shared" ca="1" si="32"/>
        <v>47416371.590277895</v>
      </c>
      <c r="X39" s="66">
        <f t="shared" ca="1" si="32"/>
        <v>107762799.0069447</v>
      </c>
      <c r="Y39" s="66">
        <f t="shared" ca="1" si="32"/>
        <v>79618027.84027797</v>
      </c>
      <c r="Z39" s="66">
        <f t="shared" ca="1" si="32"/>
        <v>27689061.006944519</v>
      </c>
      <c r="AA39" s="66">
        <f t="shared" ca="1" si="32"/>
        <v>-7270941.9930555625</v>
      </c>
      <c r="AB39" s="66">
        <f t="shared" ca="1" si="32"/>
        <v>-80694907.076389059</v>
      </c>
      <c r="AC39" s="66">
        <f t="shared" ca="1" si="32"/>
        <v>-170178859.1597226</v>
      </c>
      <c r="AD39" s="66">
        <f t="shared" ca="1" si="32"/>
        <v>-168440493.32638928</v>
      </c>
      <c r="AE39" s="66">
        <f t="shared" ca="1" si="32"/>
        <v>-19678266.326388925</v>
      </c>
      <c r="AF39" s="66">
        <f t="shared" ca="1" si="32"/>
        <v>2424112.7569444603</v>
      </c>
      <c r="AG39" s="66">
        <f t="shared" ca="1" si="32"/>
        <v>39365433.923611209</v>
      </c>
      <c r="AH39" s="66">
        <f t="shared" ca="1" si="32"/>
        <v>17409664.006944496</v>
      </c>
      <c r="AI39" s="66">
        <f t="shared" ca="1" si="32"/>
        <v>50507730.590277903</v>
      </c>
      <c r="AJ39" s="66">
        <f t="shared" ca="1" si="32"/>
        <v>75542293.006944627</v>
      </c>
      <c r="AK39" s="66">
        <f t="shared" ca="1" si="32"/>
        <v>70997408.840277955</v>
      </c>
      <c r="AL39" s="66">
        <f t="shared" ca="1" si="32"/>
        <v>24949564.006944511</v>
      </c>
      <c r="AM39" s="66" t="str">
        <f t="shared" ca="1" si="32"/>
        <v/>
      </c>
      <c r="AN39" s="66" t="str">
        <f t="shared" ca="1" si="32"/>
        <v/>
      </c>
      <c r="AO39" s="66" t="str">
        <f t="shared" ca="1" si="32"/>
        <v/>
      </c>
      <c r="AP39" s="66" t="str">
        <f t="shared" ca="1" si="32"/>
        <v/>
      </c>
      <c r="AQ39" s="68" t="str">
        <f t="shared" ca="1" si="32"/>
        <v/>
      </c>
      <c r="AR39" s="66"/>
      <c r="AS39" s="66"/>
      <c r="AT39" s="66"/>
      <c r="AU39" s="66"/>
      <c r="AV39" s="66"/>
      <c r="AW39" s="66"/>
      <c r="AX39" s="66"/>
      <c r="AY39" s="66"/>
      <c r="AZ39" s="66"/>
      <c r="BA39" s="66"/>
    </row>
    <row r="40" spans="5:53" x14ac:dyDescent="0.2">
      <c r="E40" s="36">
        <v>44501</v>
      </c>
      <c r="F40" s="27">
        <f t="array" ref="F40">INDEX('Black (Aggregated)'!$N$6:$N$41,MATCH(E40,'Black (Aggregated)'!$M$6:$M$41,0))</f>
        <v>146396</v>
      </c>
      <c r="H40" s="11">
        <v>32</v>
      </c>
      <c r="I40" s="67">
        <f t="shared" ref="I40:AQ40" ca="1" si="33">IF($H40&gt;I$7,($F37-$F$42)*(OFFSET($F37,-I$7,0)-$F$42),"")</f>
        <v>25933939.840277847</v>
      </c>
      <c r="J40" s="66">
        <f t="shared" ca="1" si="33"/>
        <v>447084695.50694466</v>
      </c>
      <c r="K40" s="66">
        <f t="shared" ca="1" si="33"/>
        <v>347319564.42361128</v>
      </c>
      <c r="L40" s="66">
        <f t="shared" ca="1" si="33"/>
        <v>321217430.09027797</v>
      </c>
      <c r="M40" s="66">
        <f t="shared" ca="1" si="33"/>
        <v>622159684.75694478</v>
      </c>
      <c r="N40" s="66">
        <f t="shared" ca="1" si="33"/>
        <v>502768423.25694472</v>
      </c>
      <c r="O40" s="66">
        <f t="shared" ca="1" si="33"/>
        <v>154017657.84027791</v>
      </c>
      <c r="P40" s="66">
        <f t="shared" ca="1" si="33"/>
        <v>106456795.42361121</v>
      </c>
      <c r="Q40" s="66">
        <f t="shared" ca="1" si="33"/>
        <v>-478302831.65972233</v>
      </c>
      <c r="R40" s="66">
        <f t="shared" ca="1" si="33"/>
        <v>-928453207.15972257</v>
      </c>
      <c r="S40" s="66">
        <f t="shared" ca="1" si="33"/>
        <v>-792432360.07638919</v>
      </c>
      <c r="T40" s="66">
        <f t="shared" ca="1" si="33"/>
        <v>-42540824.326388843</v>
      </c>
      <c r="U40" s="66">
        <f t="shared" ca="1" si="33"/>
        <v>23705104.840277847</v>
      </c>
      <c r="V40" s="66">
        <f t="shared" ca="1" si="33"/>
        <v>442973733.17361134</v>
      </c>
      <c r="W40" s="66">
        <f t="shared" ca="1" si="33"/>
        <v>144297460.75694457</v>
      </c>
      <c r="X40" s="66">
        <f t="shared" ca="1" si="33"/>
        <v>280330690.2569446</v>
      </c>
      <c r="Y40" s="66">
        <f t="shared" ca="1" si="33"/>
        <v>637105261.6736114</v>
      </c>
      <c r="Z40" s="66">
        <f t="shared" ca="1" si="33"/>
        <v>470710346.50694472</v>
      </c>
      <c r="AA40" s="66">
        <f t="shared" ca="1" si="33"/>
        <v>163700707.67361122</v>
      </c>
      <c r="AB40" s="66">
        <f t="shared" ca="1" si="33"/>
        <v>-42986591.326388843</v>
      </c>
      <c r="AC40" s="66">
        <f t="shared" ca="1" si="33"/>
        <v>-477076972.40972233</v>
      </c>
      <c r="AD40" s="66">
        <f t="shared" ca="1" si="33"/>
        <v>-1006115724.4930559</v>
      </c>
      <c r="AE40" s="66">
        <f t="shared" ca="1" si="33"/>
        <v>-995838318.65972257</v>
      </c>
      <c r="AF40" s="66">
        <f t="shared" ca="1" si="33"/>
        <v>-116340027.65972221</v>
      </c>
      <c r="AG40" s="66">
        <f t="shared" ca="1" si="33"/>
        <v>14331615.423611177</v>
      </c>
      <c r="AH40" s="66">
        <f t="shared" ca="1" si="33"/>
        <v>232732680.59027794</v>
      </c>
      <c r="AI40" s="66">
        <f t="shared" ca="1" si="33"/>
        <v>102927806.67361121</v>
      </c>
      <c r="AJ40" s="66">
        <f t="shared" ca="1" si="33"/>
        <v>298607137.2569446</v>
      </c>
      <c r="AK40" s="66">
        <f t="shared" ca="1" si="33"/>
        <v>446614163.67361134</v>
      </c>
      <c r="AL40" s="66">
        <f t="shared" ca="1" si="33"/>
        <v>419744319.50694466</v>
      </c>
      <c r="AM40" s="66">
        <f t="shared" ca="1" si="33"/>
        <v>147504506.67361122</v>
      </c>
      <c r="AN40" s="66" t="str">
        <f t="shared" ca="1" si="33"/>
        <v/>
      </c>
      <c r="AO40" s="66" t="str">
        <f t="shared" ca="1" si="33"/>
        <v/>
      </c>
      <c r="AP40" s="66" t="str">
        <f t="shared" ca="1" si="33"/>
        <v/>
      </c>
      <c r="AQ40" s="68" t="str">
        <f t="shared" ca="1" si="33"/>
        <v/>
      </c>
      <c r="AR40" s="66"/>
      <c r="AS40" s="66"/>
      <c r="AT40" s="66"/>
      <c r="AU40" s="66"/>
      <c r="AV40" s="66"/>
      <c r="AW40" s="66"/>
      <c r="AX40" s="66"/>
      <c r="AY40" s="66"/>
      <c r="AZ40" s="66"/>
      <c r="BA40" s="66"/>
    </row>
    <row r="41" spans="5:53" x14ac:dyDescent="0.2">
      <c r="E41" s="36">
        <v>44470</v>
      </c>
      <c r="F41" s="27">
        <f t="array" ref="F41">INDEX('Black (Aggregated)'!$N$6:$N$41,MATCH(E41,'Black (Aggregated)'!$M$6:$M$41,0))</f>
        <v>105878</v>
      </c>
      <c r="H41" s="11">
        <v>33</v>
      </c>
      <c r="I41" s="67">
        <f t="shared" ref="I41:AQ41" ca="1" si="34">IF($H41&gt;I$7,($F38-$F$42)*(OFFSET($F38,-I$7,0)-$F$42),"")</f>
        <v>-574316090.4930557</v>
      </c>
      <c r="J41" s="66">
        <f t="shared" ca="1" si="34"/>
        <v>-97142361.159722432</v>
      </c>
      <c r="K41" s="66">
        <f t="shared" ca="1" si="34"/>
        <v>-1674672773.4930556</v>
      </c>
      <c r="L41" s="66">
        <f t="shared" ca="1" si="34"/>
        <v>-1300976356.5763891</v>
      </c>
      <c r="M41" s="66">
        <f t="shared" ca="1" si="34"/>
        <v>-1203203978.9097223</v>
      </c>
      <c r="N41" s="66">
        <f t="shared" ca="1" si="34"/>
        <v>-2330461980.2430553</v>
      </c>
      <c r="O41" s="66">
        <f t="shared" ca="1" si="34"/>
        <v>-1883250753.7430556</v>
      </c>
      <c r="P41" s="66">
        <f t="shared" ca="1" si="34"/>
        <v>-576913459.15972233</v>
      </c>
      <c r="Q41" s="66">
        <f t="shared" ca="1" si="34"/>
        <v>-398761797.57638907</v>
      </c>
      <c r="R41" s="66">
        <f t="shared" ca="1" si="34"/>
        <v>1791608475.3402774</v>
      </c>
      <c r="S41" s="66">
        <f t="shared" ca="1" si="34"/>
        <v>3477764555.8402772</v>
      </c>
      <c r="T41" s="66">
        <f t="shared" ca="1" si="34"/>
        <v>2968262862.9236107</v>
      </c>
      <c r="U41" s="66">
        <f t="shared" ca="1" si="34"/>
        <v>159347794.67361087</v>
      </c>
      <c r="V41" s="66">
        <f t="shared" ca="1" si="34"/>
        <v>-88793676.159722432</v>
      </c>
      <c r="W41" s="66">
        <f t="shared" ca="1" si="34"/>
        <v>-1659274087.8263888</v>
      </c>
      <c r="X41" s="66">
        <f t="shared" ca="1" si="34"/>
        <v>-540503916.2430557</v>
      </c>
      <c r="Y41" s="66">
        <f t="shared" ca="1" si="34"/>
        <v>-1050051990.7430557</v>
      </c>
      <c r="Z41" s="66">
        <f t="shared" ca="1" si="34"/>
        <v>-2386444551.3263888</v>
      </c>
      <c r="AA41" s="66">
        <f t="shared" ca="1" si="34"/>
        <v>-1763168834.4930556</v>
      </c>
      <c r="AB41" s="66">
        <f t="shared" ca="1" si="34"/>
        <v>-613183857.32638907</v>
      </c>
      <c r="AC41" s="66">
        <f t="shared" ca="1" si="34"/>
        <v>161017531.67361087</v>
      </c>
      <c r="AD41" s="66">
        <f t="shared" ca="1" si="34"/>
        <v>1787016698.5902774</v>
      </c>
      <c r="AE41" s="66">
        <f t="shared" ca="1" si="34"/>
        <v>3768669846.5069437</v>
      </c>
      <c r="AF41" s="66">
        <f t="shared" ca="1" si="34"/>
        <v>3730173132.3402772</v>
      </c>
      <c r="AG41" s="66">
        <f t="shared" ca="1" si="34"/>
        <v>435782031.34027749</v>
      </c>
      <c r="AH41" s="66">
        <f t="shared" ca="1" si="34"/>
        <v>-53682817.576389112</v>
      </c>
      <c r="AI41" s="66">
        <f t="shared" ca="1" si="34"/>
        <v>-871761184.40972233</v>
      </c>
      <c r="AJ41" s="66">
        <f t="shared" ca="1" si="34"/>
        <v>-385543046.32638907</v>
      </c>
      <c r="AK41" s="66">
        <f t="shared" ca="1" si="34"/>
        <v>-1118511207.7430556</v>
      </c>
      <c r="AL41" s="66">
        <f t="shared" ca="1" si="34"/>
        <v>-1672910273.3263888</v>
      </c>
      <c r="AM41" s="66">
        <f t="shared" ca="1" si="34"/>
        <v>-1572262237.4930556</v>
      </c>
      <c r="AN41" s="66">
        <f t="shared" ca="1" si="34"/>
        <v>-552516746.32638907</v>
      </c>
      <c r="AO41" s="66" t="str">
        <f t="shared" ca="1" si="34"/>
        <v/>
      </c>
      <c r="AP41" s="66" t="str">
        <f t="shared" ca="1" si="34"/>
        <v/>
      </c>
      <c r="AQ41" s="68" t="str">
        <f t="shared" ca="1" si="34"/>
        <v/>
      </c>
      <c r="AR41" s="66"/>
      <c r="AS41" s="66"/>
      <c r="AT41" s="66"/>
      <c r="AU41" s="66"/>
      <c r="AV41" s="66"/>
      <c r="AW41" s="66"/>
      <c r="AX41" s="66"/>
      <c r="AY41" s="66"/>
      <c r="AZ41" s="66"/>
      <c r="BA41" s="66"/>
    </row>
    <row r="42" spans="5:53" x14ac:dyDescent="0.2">
      <c r="E42" s="69" t="s">
        <v>81</v>
      </c>
      <c r="F42" s="27">
        <f>AVERAGE(F6:F41)</f>
        <v>124784.41666666667</v>
      </c>
      <c r="H42" s="11">
        <v>34</v>
      </c>
      <c r="I42" s="67">
        <f t="shared" ref="I42:AQ42" ca="1" si="35">IF($H42&gt;I$7,($F39-$F$42)*(OFFSET($F39,-I$7,0)-$F$42),"")</f>
        <v>3811943863.7569437</v>
      </c>
      <c r="J42" s="66">
        <f t="shared" ca="1" si="35"/>
        <v>-1017668519.2430559</v>
      </c>
      <c r="K42" s="66">
        <f t="shared" ca="1" si="35"/>
        <v>-172132949.9097226</v>
      </c>
      <c r="L42" s="66">
        <f t="shared" ca="1" si="35"/>
        <v>-2967463022.2430558</v>
      </c>
      <c r="M42" s="66">
        <f t="shared" ca="1" si="35"/>
        <v>-2305285720.3263893</v>
      </c>
      <c r="N42" s="66">
        <f t="shared" ca="1" si="35"/>
        <v>-2132036402.6597226</v>
      </c>
      <c r="O42" s="66">
        <f t="shared" ca="1" si="35"/>
        <v>-4129499123.9930558</v>
      </c>
      <c r="P42" s="66">
        <f t="shared" ca="1" si="35"/>
        <v>-3337056087.4930558</v>
      </c>
      <c r="Q42" s="66">
        <f t="shared" ca="1" si="35"/>
        <v>-1022270967.9097226</v>
      </c>
      <c r="R42" s="66">
        <f t="shared" ca="1" si="35"/>
        <v>-706592301.32638919</v>
      </c>
      <c r="S42" s="66">
        <f t="shared" ca="1" si="35"/>
        <v>3174669096.5902772</v>
      </c>
      <c r="T42" s="66">
        <f t="shared" ca="1" si="35"/>
        <v>6162480147.0902767</v>
      </c>
      <c r="U42" s="66">
        <f t="shared" ca="1" si="35"/>
        <v>5259660529.1736107</v>
      </c>
      <c r="V42" s="66">
        <f t="shared" ca="1" si="35"/>
        <v>282358855.92361069</v>
      </c>
      <c r="W42" s="66">
        <f t="shared" ca="1" si="35"/>
        <v>-157339364.90972263</v>
      </c>
      <c r="X42" s="66">
        <f t="shared" ca="1" si="35"/>
        <v>-2940177076.5763893</v>
      </c>
      <c r="Y42" s="66">
        <f t="shared" ca="1" si="35"/>
        <v>-957754499.99305594</v>
      </c>
      <c r="Z42" s="66">
        <f t="shared" ca="1" si="35"/>
        <v>-1860656304.4930558</v>
      </c>
      <c r="AA42" s="66">
        <f t="shared" ca="1" si="35"/>
        <v>-4228698330.0763888</v>
      </c>
      <c r="AB42" s="66">
        <f t="shared" ca="1" si="35"/>
        <v>-3124275023.2430558</v>
      </c>
      <c r="AC42" s="66">
        <f t="shared" ca="1" si="35"/>
        <v>-1086540876.0763893</v>
      </c>
      <c r="AD42" s="66">
        <f t="shared" ca="1" si="35"/>
        <v>285317572.92361069</v>
      </c>
      <c r="AE42" s="66">
        <f t="shared" ca="1" si="35"/>
        <v>3166532624.8402772</v>
      </c>
      <c r="AF42" s="66">
        <f t="shared" ca="1" si="35"/>
        <v>6677954397.7569437</v>
      </c>
      <c r="AG42" s="66">
        <f t="shared" ca="1" si="35"/>
        <v>6609739533.5902767</v>
      </c>
      <c r="AH42" s="66">
        <f t="shared" ca="1" si="35"/>
        <v>772190892.59027731</v>
      </c>
      <c r="AI42" s="66">
        <f t="shared" ca="1" si="35"/>
        <v>-95124121.326389283</v>
      </c>
      <c r="AJ42" s="66">
        <f t="shared" ca="1" si="35"/>
        <v>-1544731078.1597226</v>
      </c>
      <c r="AK42" s="66">
        <f t="shared" ca="1" si="35"/>
        <v>-683169125.07638919</v>
      </c>
      <c r="AL42" s="66">
        <f t="shared" ca="1" si="35"/>
        <v>-1981963701.4930558</v>
      </c>
      <c r="AM42" s="66">
        <f t="shared" ca="1" si="35"/>
        <v>-2964339932.0763893</v>
      </c>
      <c r="AN42" s="66">
        <f t="shared" ca="1" si="35"/>
        <v>-2785995046.2430558</v>
      </c>
      <c r="AO42" s="66">
        <f t="shared" ca="1" si="35"/>
        <v>-979040825.07638919</v>
      </c>
      <c r="AP42" s="66" t="str">
        <f t="shared" ca="1" si="35"/>
        <v/>
      </c>
      <c r="AQ42" s="68" t="str">
        <f t="shared" ca="1" si="35"/>
        <v/>
      </c>
      <c r="AR42" s="66"/>
      <c r="AS42" s="66"/>
      <c r="AT42" s="66"/>
      <c r="AU42" s="66"/>
      <c r="AV42" s="66"/>
      <c r="AW42" s="66"/>
      <c r="AX42" s="66"/>
      <c r="AY42" s="66"/>
      <c r="AZ42" s="66"/>
      <c r="BA42" s="66"/>
    </row>
    <row r="43" spans="5:53" x14ac:dyDescent="0.2">
      <c r="E43" s="36"/>
      <c r="H43" s="11">
        <v>35</v>
      </c>
      <c r="I43" s="67">
        <f t="shared" ref="I43:AQ43" ca="1" si="36">IF($H43&gt;I$7,($F40-$F$42)*(OFFSET($F40,-I$7,0)-$F$42),"")</f>
        <v>1776182194.5902772</v>
      </c>
      <c r="J43" s="66">
        <f t="shared" ca="1" si="36"/>
        <v>1002379453.3402774</v>
      </c>
      <c r="K43" s="66">
        <f t="shared" ca="1" si="36"/>
        <v>-267603629.65972227</v>
      </c>
      <c r="L43" s="66">
        <f t="shared" ca="1" si="36"/>
        <v>-45263660.326388985</v>
      </c>
      <c r="M43" s="66">
        <f t="shared" ca="1" si="36"/>
        <v>-780316832.65972221</v>
      </c>
      <c r="N43" s="66">
        <f t="shared" ca="1" si="36"/>
        <v>-606192305.74305558</v>
      </c>
      <c r="O43" s="66">
        <f t="shared" ca="1" si="36"/>
        <v>-560635088.07638884</v>
      </c>
      <c r="P43" s="66">
        <f t="shared" ca="1" si="36"/>
        <v>-1085883009.4097221</v>
      </c>
      <c r="Q43" s="66">
        <f t="shared" ca="1" si="36"/>
        <v>-877504122.90972209</v>
      </c>
      <c r="R43" s="66">
        <f t="shared" ca="1" si="36"/>
        <v>-268813878.32638896</v>
      </c>
      <c r="S43" s="66">
        <f t="shared" ca="1" si="36"/>
        <v>-185803786.74305561</v>
      </c>
      <c r="T43" s="66">
        <f t="shared" ca="1" si="36"/>
        <v>834803236.17361081</v>
      </c>
      <c r="U43" s="66">
        <f t="shared" ca="1" si="36"/>
        <v>1620470736.6736107</v>
      </c>
      <c r="V43" s="66">
        <f t="shared" ca="1" si="36"/>
        <v>1383067493.7569439</v>
      </c>
      <c r="W43" s="66">
        <f t="shared" ca="1" si="36"/>
        <v>74248395.506944329</v>
      </c>
      <c r="X43" s="66">
        <f t="shared" ca="1" si="36"/>
        <v>-41373575.326388985</v>
      </c>
      <c r="Y43" s="66">
        <f t="shared" ca="1" si="36"/>
        <v>-773141786.99305546</v>
      </c>
      <c r="Z43" s="66">
        <f t="shared" ca="1" si="36"/>
        <v>-251848785.40972227</v>
      </c>
      <c r="AA43" s="66">
        <f t="shared" ca="1" si="36"/>
        <v>-489273639.90972221</v>
      </c>
      <c r="AB43" s="66">
        <f t="shared" ca="1" si="36"/>
        <v>-1111968190.4930553</v>
      </c>
      <c r="AC43" s="66">
        <f t="shared" ca="1" si="36"/>
        <v>-821551733.65972209</v>
      </c>
      <c r="AD43" s="66">
        <f t="shared" ca="1" si="36"/>
        <v>-285714136.49305558</v>
      </c>
      <c r="AE43" s="66">
        <f t="shared" ca="1" si="36"/>
        <v>75026412.506944329</v>
      </c>
      <c r="AF43" s="66">
        <f t="shared" ca="1" si="36"/>
        <v>832663689.42361081</v>
      </c>
      <c r="AG43" s="66">
        <f t="shared" ca="1" si="36"/>
        <v>1756018587.3402772</v>
      </c>
      <c r="AH43" s="66">
        <f t="shared" ca="1" si="36"/>
        <v>1738080973.1736107</v>
      </c>
      <c r="AI43" s="66">
        <f t="shared" ca="1" si="36"/>
        <v>203053432.17361096</v>
      </c>
      <c r="AJ43" s="66">
        <f t="shared" ca="1" si="36"/>
        <v>-25013606.743055657</v>
      </c>
      <c r="AK43" s="66">
        <f t="shared" ca="1" si="36"/>
        <v>-406198713.5763889</v>
      </c>
      <c r="AL43" s="66">
        <f t="shared" ca="1" si="36"/>
        <v>-179644485.49305561</v>
      </c>
      <c r="AM43" s="66">
        <f t="shared" ca="1" si="36"/>
        <v>-521172336.90972221</v>
      </c>
      <c r="AN43" s="66">
        <f t="shared" ca="1" si="36"/>
        <v>-779495592.49305546</v>
      </c>
      <c r="AO43" s="66">
        <f t="shared" ca="1" si="36"/>
        <v>-732598456.65972221</v>
      </c>
      <c r="AP43" s="66">
        <f t="shared" ca="1" si="36"/>
        <v>-257446185.49305561</v>
      </c>
      <c r="AQ43" s="68" t="str">
        <f t="shared" ca="1" si="36"/>
        <v/>
      </c>
      <c r="AR43" s="66"/>
      <c r="AS43" s="66"/>
      <c r="AT43" s="66"/>
      <c r="AU43" s="66"/>
      <c r="AV43" s="66"/>
      <c r="AW43" s="66"/>
      <c r="AX43" s="66"/>
      <c r="AY43" s="66"/>
      <c r="AZ43" s="66"/>
      <c r="BA43" s="66"/>
    </row>
    <row r="44" spans="5:53" x14ac:dyDescent="0.2">
      <c r="E44" s="36"/>
      <c r="H44" s="11">
        <v>36</v>
      </c>
      <c r="I44" s="70">
        <f t="shared" ref="I44:AQ44" ca="1" si="37">IF($H44&gt;I$7,($F41-$F$42)*(OFFSET($F41,-I$7,0)-$F$42),"")</f>
        <v>-408597599.3263889</v>
      </c>
      <c r="J44" s="71">
        <f t="shared" ca="1" si="37"/>
        <v>-1553853788.9097226</v>
      </c>
      <c r="K44" s="71">
        <f t="shared" ca="1" si="37"/>
        <v>-876909540.15972233</v>
      </c>
      <c r="L44" s="71">
        <f t="shared" ca="1" si="37"/>
        <v>234107128.84027794</v>
      </c>
      <c r="M44" s="71">
        <f t="shared" ca="1" si="37"/>
        <v>39597914.173611216</v>
      </c>
      <c r="N44" s="71">
        <f t="shared" ca="1" si="37"/>
        <v>682642957.84027803</v>
      </c>
      <c r="O44" s="71">
        <f t="shared" ca="1" si="37"/>
        <v>530313958.75694466</v>
      </c>
      <c r="P44" s="71">
        <f t="shared" ca="1" si="37"/>
        <v>490459232.42361134</v>
      </c>
      <c r="Q44" s="71">
        <f t="shared" ca="1" si="37"/>
        <v>949960783.09027815</v>
      </c>
      <c r="R44" s="71">
        <f t="shared" ca="1" si="37"/>
        <v>767665113.59027803</v>
      </c>
      <c r="S44" s="71">
        <f t="shared" ca="1" si="37"/>
        <v>235165888.17361125</v>
      </c>
      <c r="T44" s="71">
        <f t="shared" ca="1" si="37"/>
        <v>162546341.75694457</v>
      </c>
      <c r="U44" s="71">
        <f t="shared" ca="1" si="37"/>
        <v>-730309185.32638896</v>
      </c>
      <c r="V44" s="71">
        <f t="shared" ca="1" si="37"/>
        <v>-1417633056.8263891</v>
      </c>
      <c r="W44" s="71">
        <f t="shared" ca="1" si="37"/>
        <v>-1209946069.7430558</v>
      </c>
      <c r="X44" s="71">
        <f t="shared" ca="1" si="37"/>
        <v>-64954569.993055478</v>
      </c>
      <c r="Y44" s="71">
        <f t="shared" ca="1" si="37"/>
        <v>36194759.173611209</v>
      </c>
      <c r="Z44" s="71">
        <f t="shared" ca="1" si="37"/>
        <v>676366027.50694466</v>
      </c>
      <c r="AA44" s="71">
        <f t="shared" ca="1" si="37"/>
        <v>220324351.09027794</v>
      </c>
      <c r="AB44" s="71">
        <f t="shared" ca="1" si="37"/>
        <v>428030244.59027797</v>
      </c>
      <c r="AC44" s="71">
        <f t="shared" ca="1" si="37"/>
        <v>972780828.00694478</v>
      </c>
      <c r="AD44" s="71">
        <f t="shared" ca="1" si="37"/>
        <v>718716400.84027803</v>
      </c>
      <c r="AE44" s="71">
        <f t="shared" ca="1" si="37"/>
        <v>249950706.0069446</v>
      </c>
      <c r="AF44" s="71">
        <f t="shared" ca="1" si="37"/>
        <v>-65635200.993055478</v>
      </c>
      <c r="AG44" s="71">
        <f t="shared" ca="1" si="37"/>
        <v>-728437450.07638896</v>
      </c>
      <c r="AH44" s="71">
        <f t="shared" ca="1" si="37"/>
        <v>-1536214102.1597226</v>
      </c>
      <c r="AI44" s="71">
        <f t="shared" ca="1" si="37"/>
        <v>-1520521776.3263891</v>
      </c>
      <c r="AJ44" s="71">
        <f t="shared" ca="1" si="37"/>
        <v>-177636813.32638884</v>
      </c>
      <c r="AK44" s="71">
        <f t="shared" ca="1" si="37"/>
        <v>21882601.756944541</v>
      </c>
      <c r="AL44" s="71">
        <f t="shared" ca="1" si="37"/>
        <v>355353978.92361128</v>
      </c>
      <c r="AM44" s="71">
        <f t="shared" ca="1" si="37"/>
        <v>157158013.00694457</v>
      </c>
      <c r="AN44" s="71">
        <f t="shared" ca="1" si="37"/>
        <v>455936115.59027797</v>
      </c>
      <c r="AO44" s="71">
        <f t="shared" ca="1" si="37"/>
        <v>681924514.00694466</v>
      </c>
      <c r="AP44" s="71">
        <f t="shared" ca="1" si="37"/>
        <v>640897589.84027803</v>
      </c>
      <c r="AQ44" s="72">
        <f t="shared" ca="1" si="37"/>
        <v>225221113.0069446</v>
      </c>
      <c r="AR44" s="66"/>
      <c r="AS44" s="66"/>
      <c r="AT44" s="66"/>
      <c r="AU44" s="66"/>
      <c r="AV44" s="66"/>
      <c r="AW44" s="66"/>
      <c r="AX44" s="66"/>
      <c r="AY44" s="66"/>
      <c r="AZ44" s="66"/>
      <c r="BA44" s="66"/>
    </row>
    <row r="45" spans="5:53" x14ac:dyDescent="0.2">
      <c r="E45" s="73" t="s">
        <v>82</v>
      </c>
    </row>
    <row r="46" spans="5:53" x14ac:dyDescent="0.2">
      <c r="E46" s="74" t="s">
        <v>40</v>
      </c>
      <c r="F46" s="75" t="s">
        <v>76</v>
      </c>
      <c r="H46" s="54" t="s">
        <v>77</v>
      </c>
      <c r="I46" s="76">
        <f t="shared" ref="I46:AQ46" ca="1" si="38">CORREL(OFFSET($F$47,0,0,37-I$48),OFFSET($F$47,I$48,0,37-I$48))</f>
        <v>0.68168544167794609</v>
      </c>
      <c r="J46" s="55">
        <f t="shared" ca="1" si="38"/>
        <v>0.20736098118916871</v>
      </c>
      <c r="K46" s="55">
        <f t="shared" ca="1" si="38"/>
        <v>-0.13131764443802685</v>
      </c>
      <c r="L46" s="55">
        <f t="shared" ca="1" si="38"/>
        <v>-0.3173529431512172</v>
      </c>
      <c r="M46" s="55">
        <f t="shared" ca="1" si="38"/>
        <v>-0.48318314564472759</v>
      </c>
      <c r="N46" s="55">
        <f t="shared" ca="1" si="38"/>
        <v>-0.59097090336642977</v>
      </c>
      <c r="O46" s="55">
        <f t="shared" ca="1" si="38"/>
        <v>-0.55103262707714717</v>
      </c>
      <c r="P46" s="55">
        <f t="shared" ca="1" si="38"/>
        <v>-0.40439144399469629</v>
      </c>
      <c r="Q46" s="55">
        <f t="shared" ca="1" si="38"/>
        <v>-0.21438805660919971</v>
      </c>
      <c r="R46" s="55">
        <f t="shared" ca="1" si="38"/>
        <v>0.12282510313186153</v>
      </c>
      <c r="S46" s="55">
        <f t="shared" ca="1" si="38"/>
        <v>0.61313078123724318</v>
      </c>
      <c r="T46" s="55">
        <f t="shared" ca="1" si="38"/>
        <v>0.96414398256374412</v>
      </c>
      <c r="U46" s="55">
        <f t="shared" ca="1" si="38"/>
        <v>0.72172833859351992</v>
      </c>
      <c r="V46" s="55">
        <f t="shared" ca="1" si="38"/>
        <v>0.25361797632365735</v>
      </c>
      <c r="W46" s="55">
        <f t="shared" ca="1" si="38"/>
        <v>-0.14464635670391224</v>
      </c>
      <c r="X46" s="55">
        <f t="shared" ca="1" si="38"/>
        <v>-0.30191759919631317</v>
      </c>
      <c r="Y46" s="55">
        <f t="shared" ca="1" si="38"/>
        <v>-0.45090765993058718</v>
      </c>
      <c r="Z46" s="55">
        <f t="shared" ca="1" si="38"/>
        <v>-0.58800568212840287</v>
      </c>
      <c r="AA46" s="55">
        <f t="shared" ca="1" si="38"/>
        <v>-0.57028807055509945</v>
      </c>
      <c r="AB46" s="55">
        <f t="shared" ca="1" si="38"/>
        <v>-0.41633978226026369</v>
      </c>
      <c r="AC46" s="55">
        <f t="shared" ca="1" si="38"/>
        <v>-0.2353818382721011</v>
      </c>
      <c r="AD46" s="55">
        <f t="shared" ca="1" si="38"/>
        <v>7.3132385697818963E-2</v>
      </c>
      <c r="AE46" s="55">
        <f t="shared" ca="1" si="38"/>
        <v>0.56062798153225124</v>
      </c>
      <c r="AF46" s="55">
        <f t="shared" ca="1" si="38"/>
        <v>0.93151665032210029</v>
      </c>
      <c r="AG46" s="55">
        <f t="shared" ca="1" si="38"/>
        <v>0.79880516682095881</v>
      </c>
      <c r="AH46" s="55">
        <f t="shared" ca="1" si="38"/>
        <v>0.3621333423036513</v>
      </c>
      <c r="AI46" s="55">
        <f t="shared" ca="1" si="38"/>
        <v>-5.5660226801266824E-2</v>
      </c>
      <c r="AJ46" s="55">
        <f t="shared" ca="1" si="38"/>
        <v>-5.2169921037663471E-2</v>
      </c>
      <c r="AK46" s="55">
        <f t="shared" ca="1" si="38"/>
        <v>5.6197895608580628E-2</v>
      </c>
      <c r="AL46" s="55">
        <f t="shared" ca="1" si="38"/>
        <v>-0.42378537980354519</v>
      </c>
      <c r="AM46" s="55">
        <f t="shared" ca="1" si="38"/>
        <v>-0.7516045989646396</v>
      </c>
      <c r="AN46" s="55">
        <f t="shared" ca="1" si="38"/>
        <v>4.020217820206941E-3</v>
      </c>
      <c r="AO46" s="55">
        <f t="shared" ca="1" si="38"/>
        <v>0.88446544835220542</v>
      </c>
      <c r="AP46" s="55">
        <f t="shared" ca="1" si="38"/>
        <v>0.11401177145524498</v>
      </c>
      <c r="AQ46" s="56">
        <f t="shared" ca="1" si="38"/>
        <v>1</v>
      </c>
    </row>
    <row r="47" spans="5:53" x14ac:dyDescent="0.2">
      <c r="E47" s="36">
        <v>45536</v>
      </c>
      <c r="F47" s="27">
        <f t="array" ref="F47">INDEX('Silver (Aggregated)'!$N$6:$N$41,MATCH(E6,'Silver (Aggregated)'!$M$6:$M$41,0))</f>
        <v>57705</v>
      </c>
      <c r="H47" s="57" t="s">
        <v>78</v>
      </c>
      <c r="I47" s="77">
        <f t="shared" ref="I47:AQ47" ca="1" si="39">SUM(OFFSET(I50,I48,0,36-I48,1))/DEVSQ($F$47:$F$82)</f>
        <v>0.6790372378399735</v>
      </c>
      <c r="J47" s="44">
        <f t="shared" ca="1" si="39"/>
        <v>0.20552030066999649</v>
      </c>
      <c r="K47" s="44">
        <f t="shared" ca="1" si="39"/>
        <v>-0.12760491499176971</v>
      </c>
      <c r="L47" s="44">
        <f t="shared" ca="1" si="39"/>
        <v>-0.29324557380031147</v>
      </c>
      <c r="M47" s="44">
        <f t="shared" ca="1" si="39"/>
        <v>-0.43242683538510418</v>
      </c>
      <c r="N47" s="44">
        <f t="shared" ca="1" si="39"/>
        <v>-0.52482986185598068</v>
      </c>
      <c r="O47" s="44">
        <f t="shared" ca="1" si="39"/>
        <v>-0.48649897441660994</v>
      </c>
      <c r="P47" s="44">
        <f t="shared" ca="1" si="39"/>
        <v>-0.35024218674376545</v>
      </c>
      <c r="Q47" s="44">
        <f t="shared" ca="1" si="39"/>
        <v>-0.16617704707518838</v>
      </c>
      <c r="R47" s="44">
        <f t="shared" ca="1" si="39"/>
        <v>8.8513654751329787E-2</v>
      </c>
      <c r="S47" s="44">
        <f t="shared" ca="1" si="39"/>
        <v>0.4146346351248909</v>
      </c>
      <c r="T47" s="44">
        <f t="shared" ca="1" si="39"/>
        <v>0.64150676418091701</v>
      </c>
      <c r="U47" s="44">
        <f t="shared" ca="1" si="39"/>
        <v>0.47698357092532417</v>
      </c>
      <c r="V47" s="44">
        <f t="shared" ca="1" si="39"/>
        <v>0.16398434015754029</v>
      </c>
      <c r="W47" s="44">
        <f t="shared" ca="1" si="39"/>
        <v>-9.011141123481585E-2</v>
      </c>
      <c r="X47" s="44">
        <f t="shared" ca="1" si="39"/>
        <v>-0.1759412088091947</v>
      </c>
      <c r="Y47" s="44">
        <f t="shared" ca="1" si="39"/>
        <v>-0.23398001273461733</v>
      </c>
      <c r="Z47" s="44">
        <f t="shared" ca="1" si="39"/>
        <v>-0.29757100910627399</v>
      </c>
      <c r="AA47" s="44">
        <f t="shared" ca="1" si="39"/>
        <v>-0.28748215627731688</v>
      </c>
      <c r="AB47" s="44">
        <f t="shared" ca="1" si="39"/>
        <v>-0.2026227804225306</v>
      </c>
      <c r="AC47" s="44">
        <f t="shared" ca="1" si="39"/>
        <v>-9.8324590345747698E-2</v>
      </c>
      <c r="AD47" s="44">
        <f t="shared" ca="1" si="39"/>
        <v>2.7630587510988257E-2</v>
      </c>
      <c r="AE47" s="44">
        <f t="shared" ca="1" si="39"/>
        <v>0.18151419423088944</v>
      </c>
      <c r="AF47" s="44">
        <f t="shared" ca="1" si="39"/>
        <v>0.29451970918741865</v>
      </c>
      <c r="AG47" s="44">
        <f t="shared" ca="1" si="39"/>
        <v>0.24967530386767889</v>
      </c>
      <c r="AH47" s="44">
        <f t="shared" ca="1" si="39"/>
        <v>0.1095792194190479</v>
      </c>
      <c r="AI47" s="44">
        <f t="shared" ca="1" si="39"/>
        <v>-1.3748837951440648E-2</v>
      </c>
      <c r="AJ47" s="44">
        <f t="shared" ca="1" si="39"/>
        <v>-1.5686868665528032E-2</v>
      </c>
      <c r="AK47" s="44">
        <f t="shared" ca="1" si="39"/>
        <v>-1.8163554245169595E-2</v>
      </c>
      <c r="AL47" s="44">
        <f t="shared" ca="1" si="39"/>
        <v>-5.957114687263694E-2</v>
      </c>
      <c r="AM47" s="44">
        <f t="shared" ca="1" si="39"/>
        <v>-7.6667682918033261E-2</v>
      </c>
      <c r="AN47" s="44">
        <f t="shared" ca="1" si="39"/>
        <v>-5.6544846624340075E-2</v>
      </c>
      <c r="AO47" s="44">
        <f t="shared" ca="1" si="39"/>
        <v>-2.6641140717005376E-2</v>
      </c>
      <c r="AP47" s="44">
        <f t="shared" ca="1" si="39"/>
        <v>-5.6846621208278842E-3</v>
      </c>
      <c r="AQ47" s="58">
        <f t="shared" ca="1" si="39"/>
        <v>6.667785448213206E-3</v>
      </c>
    </row>
    <row r="48" spans="5:53" x14ac:dyDescent="0.2">
      <c r="E48" s="36">
        <v>45505</v>
      </c>
      <c r="F48" s="27">
        <f t="array" ref="F48">INDEX('Silver (Aggregated)'!$N$6:$N$41,MATCH(E7,'Silver (Aggregated)'!$M$6:$M$41,0))</f>
        <v>58140</v>
      </c>
      <c r="H48" s="59" t="s">
        <v>79</v>
      </c>
      <c r="I48" s="78">
        <v>1</v>
      </c>
      <c r="J48" s="60">
        <v>2</v>
      </c>
      <c r="K48" s="60">
        <v>3</v>
      </c>
      <c r="L48" s="60">
        <v>4</v>
      </c>
      <c r="M48" s="60">
        <v>5</v>
      </c>
      <c r="N48" s="60">
        <v>6</v>
      </c>
      <c r="O48" s="60">
        <v>7</v>
      </c>
      <c r="P48" s="60">
        <v>8</v>
      </c>
      <c r="Q48" s="60">
        <v>9</v>
      </c>
      <c r="R48" s="60">
        <v>10</v>
      </c>
      <c r="S48" s="60">
        <v>11</v>
      </c>
      <c r="T48" s="60">
        <v>12</v>
      </c>
      <c r="U48" s="60">
        <v>13</v>
      </c>
      <c r="V48" s="60">
        <v>14</v>
      </c>
      <c r="W48" s="60">
        <v>15</v>
      </c>
      <c r="X48" s="60">
        <v>16</v>
      </c>
      <c r="Y48" s="60">
        <v>17</v>
      </c>
      <c r="Z48" s="60">
        <v>18</v>
      </c>
      <c r="AA48" s="60">
        <v>19</v>
      </c>
      <c r="AB48" s="60">
        <v>20</v>
      </c>
      <c r="AC48" s="60">
        <v>21</v>
      </c>
      <c r="AD48" s="60">
        <v>22</v>
      </c>
      <c r="AE48" s="60">
        <v>23</v>
      </c>
      <c r="AF48" s="60">
        <v>24</v>
      </c>
      <c r="AG48" s="60">
        <v>25</v>
      </c>
      <c r="AH48" s="60">
        <v>26</v>
      </c>
      <c r="AI48" s="60">
        <v>27</v>
      </c>
      <c r="AJ48" s="60">
        <v>28</v>
      </c>
      <c r="AK48" s="60">
        <v>29</v>
      </c>
      <c r="AL48" s="60">
        <v>30</v>
      </c>
      <c r="AM48" s="60">
        <v>31</v>
      </c>
      <c r="AN48" s="60">
        <v>32</v>
      </c>
      <c r="AO48" s="60">
        <v>33</v>
      </c>
      <c r="AP48" s="60">
        <v>34</v>
      </c>
      <c r="AQ48" s="61">
        <v>35</v>
      </c>
      <c r="AR48" s="62"/>
      <c r="AS48" s="62"/>
      <c r="AT48" s="62"/>
      <c r="AU48" s="62"/>
      <c r="AV48" s="62"/>
      <c r="AW48" s="62"/>
      <c r="AX48" s="62"/>
      <c r="AY48" s="62"/>
      <c r="AZ48" s="62"/>
      <c r="BA48" s="62"/>
    </row>
    <row r="49" spans="5:53" x14ac:dyDescent="0.2">
      <c r="E49" s="36">
        <v>45474</v>
      </c>
      <c r="F49" s="27">
        <f t="array" ref="F49">INDEX('Silver (Aggregated)'!$N$6:$N$41,MATCH(E8,'Silver (Aggregated)'!$M$6:$M$41,0))</f>
        <v>50461</v>
      </c>
      <c r="H49" s="11" t="s">
        <v>80</v>
      </c>
      <c r="AQ49" s="79"/>
    </row>
    <row r="50" spans="5:53" x14ac:dyDescent="0.2">
      <c r="E50" s="36">
        <v>45444</v>
      </c>
      <c r="F50" s="27">
        <f t="array" ref="F50">INDEX('Silver (Aggregated)'!$N$6:$N$41,MATCH(E9,'Silver (Aggregated)'!$M$6:$M$41,0))</f>
        <v>53435</v>
      </c>
      <c r="H50" s="79">
        <v>1</v>
      </c>
      <c r="I50" s="80" t="str">
        <f t="shared" ref="I50:AQ50" ca="1" si="40">IF($H50&gt;I$48,($F47-$F$83)*(OFFSET($F47,-I$48,0)-$F$83),"")</f>
        <v/>
      </c>
      <c r="J50" s="64" t="str">
        <f t="shared" ca="1" si="40"/>
        <v/>
      </c>
      <c r="K50" s="64" t="str">
        <f t="shared" ca="1" si="40"/>
        <v/>
      </c>
      <c r="L50" s="64" t="str">
        <f t="shared" ca="1" si="40"/>
        <v/>
      </c>
      <c r="M50" s="64" t="str">
        <f t="shared" ca="1" si="40"/>
        <v/>
      </c>
      <c r="N50" s="64" t="str">
        <f t="shared" ca="1" si="40"/>
        <v/>
      </c>
      <c r="O50" s="81" t="str">
        <f t="shared" ca="1" si="40"/>
        <v/>
      </c>
      <c r="P50" s="64" t="str">
        <f t="shared" ca="1" si="40"/>
        <v/>
      </c>
      <c r="Q50" s="64" t="str">
        <f t="shared" ca="1" si="40"/>
        <v/>
      </c>
      <c r="R50" s="64" t="str">
        <f t="shared" ca="1" si="40"/>
        <v/>
      </c>
      <c r="S50" s="64" t="str">
        <f t="shared" ca="1" si="40"/>
        <v/>
      </c>
      <c r="T50" s="64" t="str">
        <f t="shared" ca="1" si="40"/>
        <v/>
      </c>
      <c r="U50" s="64" t="str">
        <f t="shared" ca="1" si="40"/>
        <v/>
      </c>
      <c r="V50" s="64" t="str">
        <f t="shared" ca="1" si="40"/>
        <v/>
      </c>
      <c r="W50" s="64" t="str">
        <f t="shared" ca="1" si="40"/>
        <v/>
      </c>
      <c r="X50" s="64" t="str">
        <f t="shared" ca="1" si="40"/>
        <v/>
      </c>
      <c r="Y50" s="64" t="str">
        <f t="shared" ca="1" si="40"/>
        <v/>
      </c>
      <c r="Z50" s="64" t="str">
        <f t="shared" ca="1" si="40"/>
        <v/>
      </c>
      <c r="AA50" s="64" t="str">
        <f t="shared" ca="1" si="40"/>
        <v/>
      </c>
      <c r="AB50" s="64" t="str">
        <f t="shared" ca="1" si="40"/>
        <v/>
      </c>
      <c r="AC50" s="64" t="str">
        <f t="shared" ca="1" si="40"/>
        <v/>
      </c>
      <c r="AD50" s="64" t="str">
        <f t="shared" ca="1" si="40"/>
        <v/>
      </c>
      <c r="AE50" s="64" t="str">
        <f t="shared" ca="1" si="40"/>
        <v/>
      </c>
      <c r="AF50" s="64" t="str">
        <f t="shared" ca="1" si="40"/>
        <v/>
      </c>
      <c r="AG50" s="64" t="str">
        <f t="shared" ca="1" si="40"/>
        <v/>
      </c>
      <c r="AH50" s="64" t="str">
        <f t="shared" ca="1" si="40"/>
        <v/>
      </c>
      <c r="AI50" s="64" t="str">
        <f t="shared" ca="1" si="40"/>
        <v/>
      </c>
      <c r="AJ50" s="64" t="str">
        <f t="shared" ca="1" si="40"/>
        <v/>
      </c>
      <c r="AK50" s="64" t="str">
        <f t="shared" ca="1" si="40"/>
        <v/>
      </c>
      <c r="AL50" s="64" t="str">
        <f t="shared" ca="1" si="40"/>
        <v/>
      </c>
      <c r="AM50" s="64" t="str">
        <f t="shared" ca="1" si="40"/>
        <v/>
      </c>
      <c r="AN50" s="64" t="str">
        <f t="shared" ca="1" si="40"/>
        <v/>
      </c>
      <c r="AO50" s="64" t="str">
        <f t="shared" ca="1" si="40"/>
        <v/>
      </c>
      <c r="AP50" s="64" t="str">
        <f t="shared" ca="1" si="40"/>
        <v/>
      </c>
      <c r="AQ50" s="65" t="str">
        <f t="shared" ca="1" si="40"/>
        <v/>
      </c>
      <c r="AR50" s="11"/>
      <c r="AS50" s="11"/>
      <c r="AT50" s="11"/>
      <c r="AU50" s="11"/>
      <c r="AV50" s="11"/>
      <c r="AW50" s="11"/>
      <c r="AX50" s="11"/>
      <c r="AY50" s="11"/>
      <c r="AZ50" s="11"/>
      <c r="BA50" s="11"/>
    </row>
    <row r="51" spans="5:53" x14ac:dyDescent="0.2">
      <c r="E51" s="36">
        <v>45413</v>
      </c>
      <c r="F51" s="27">
        <f t="array" ref="F51">INDEX('Silver (Aggregated)'!$N$6:$N$41,MATCH(E10,'Silver (Aggregated)'!$M$6:$M$41,0))</f>
        <v>64106</v>
      </c>
      <c r="H51" s="79">
        <v>2</v>
      </c>
      <c r="I51" s="82">
        <f t="shared" ref="I51:AQ51" ca="1" si="41">IF($H51&gt;I$48,($F48-$F$83)*(OFFSET($F48,-I$48,0)-$F$83),"")</f>
        <v>93386129.259452105</v>
      </c>
      <c r="J51" s="66" t="str">
        <f t="shared" ca="1" si="41"/>
        <v/>
      </c>
      <c r="K51" s="66" t="str">
        <f t="shared" ca="1" si="41"/>
        <v/>
      </c>
      <c r="L51" s="66" t="str">
        <f t="shared" ca="1" si="41"/>
        <v/>
      </c>
      <c r="M51" s="66" t="str">
        <f t="shared" ca="1" si="41"/>
        <v/>
      </c>
      <c r="N51" s="66" t="str">
        <f t="shared" ca="1" si="41"/>
        <v/>
      </c>
      <c r="O51" s="83" t="str">
        <f t="shared" ca="1" si="41"/>
        <v/>
      </c>
      <c r="P51" s="66" t="str">
        <f t="shared" ca="1" si="41"/>
        <v/>
      </c>
      <c r="Q51" s="66" t="str">
        <f t="shared" ca="1" si="41"/>
        <v/>
      </c>
      <c r="R51" s="66" t="str">
        <f t="shared" ca="1" si="41"/>
        <v/>
      </c>
      <c r="S51" s="66" t="str">
        <f t="shared" ca="1" si="41"/>
        <v/>
      </c>
      <c r="T51" s="66" t="str">
        <f t="shared" ca="1" si="41"/>
        <v/>
      </c>
      <c r="U51" s="66" t="str">
        <f t="shared" ca="1" si="41"/>
        <v/>
      </c>
      <c r="V51" s="66" t="str">
        <f t="shared" ca="1" si="41"/>
        <v/>
      </c>
      <c r="W51" s="66" t="str">
        <f t="shared" ca="1" si="41"/>
        <v/>
      </c>
      <c r="X51" s="66" t="str">
        <f t="shared" ca="1" si="41"/>
        <v/>
      </c>
      <c r="Y51" s="66" t="str">
        <f t="shared" ca="1" si="41"/>
        <v/>
      </c>
      <c r="Z51" s="66" t="str">
        <f t="shared" ca="1" si="41"/>
        <v/>
      </c>
      <c r="AA51" s="66" t="str">
        <f t="shared" ca="1" si="41"/>
        <v/>
      </c>
      <c r="AB51" s="66" t="str">
        <f t="shared" ca="1" si="41"/>
        <v/>
      </c>
      <c r="AC51" s="66" t="str">
        <f t="shared" ca="1" si="41"/>
        <v/>
      </c>
      <c r="AD51" s="66" t="str">
        <f t="shared" ca="1" si="41"/>
        <v/>
      </c>
      <c r="AE51" s="66" t="str">
        <f t="shared" ca="1" si="41"/>
        <v/>
      </c>
      <c r="AF51" s="66" t="str">
        <f t="shared" ca="1" si="41"/>
        <v/>
      </c>
      <c r="AG51" s="66" t="str">
        <f t="shared" ca="1" si="41"/>
        <v/>
      </c>
      <c r="AH51" s="66" t="str">
        <f t="shared" ca="1" si="41"/>
        <v/>
      </c>
      <c r="AI51" s="66" t="str">
        <f t="shared" ca="1" si="41"/>
        <v/>
      </c>
      <c r="AJ51" s="66" t="str">
        <f t="shared" ca="1" si="41"/>
        <v/>
      </c>
      <c r="AK51" s="66" t="str">
        <f t="shared" ca="1" si="41"/>
        <v/>
      </c>
      <c r="AL51" s="66" t="str">
        <f t="shared" ca="1" si="41"/>
        <v/>
      </c>
      <c r="AM51" s="66" t="str">
        <f t="shared" ca="1" si="41"/>
        <v/>
      </c>
      <c r="AN51" s="66" t="str">
        <f t="shared" ca="1" si="41"/>
        <v/>
      </c>
      <c r="AO51" s="66" t="str">
        <f t="shared" ca="1" si="41"/>
        <v/>
      </c>
      <c r="AP51" s="66" t="str">
        <f t="shared" ca="1" si="41"/>
        <v/>
      </c>
      <c r="AQ51" s="68" t="str">
        <f t="shared" ca="1" si="41"/>
        <v/>
      </c>
      <c r="AR51" s="11"/>
      <c r="AS51" s="11"/>
      <c r="AT51" s="11"/>
      <c r="AU51" s="11"/>
      <c r="AV51" s="11"/>
      <c r="AW51" s="11"/>
      <c r="AX51" s="11"/>
      <c r="AY51" s="11"/>
      <c r="AZ51" s="11"/>
      <c r="BA51" s="11"/>
    </row>
    <row r="52" spans="5:53" x14ac:dyDescent="0.2">
      <c r="E52" s="36">
        <v>45383</v>
      </c>
      <c r="F52" s="27">
        <f t="array" ref="F52">INDEX('Silver (Aggregated)'!$N$6:$N$41,MATCH(E11,'Silver (Aggregated)'!$M$6:$M$41,0))</f>
        <v>56954</v>
      </c>
      <c r="H52" s="79">
        <v>3</v>
      </c>
      <c r="I52" s="82">
        <f t="shared" ref="I52:AQ52" ca="1" si="42">IF($H52&gt;I$48,($F49-$F$83)*(OFFSET($F49,-I$48,0)-$F$83),"")</f>
        <v>161831767.53722987</v>
      </c>
      <c r="J52" s="66">
        <f t="shared" ca="1" si="42"/>
        <v>169282272.32889652</v>
      </c>
      <c r="K52" s="66" t="str">
        <f t="shared" ca="1" si="42"/>
        <v/>
      </c>
      <c r="L52" s="66" t="str">
        <f t="shared" ca="1" si="42"/>
        <v/>
      </c>
      <c r="M52" s="66" t="str">
        <f t="shared" ca="1" si="42"/>
        <v/>
      </c>
      <c r="N52" s="66" t="str">
        <f t="shared" ca="1" si="42"/>
        <v/>
      </c>
      <c r="O52" s="83" t="str">
        <f t="shared" ca="1" si="42"/>
        <v/>
      </c>
      <c r="P52" s="66" t="str">
        <f t="shared" ca="1" si="42"/>
        <v/>
      </c>
      <c r="Q52" s="66" t="str">
        <f t="shared" ca="1" si="42"/>
        <v/>
      </c>
      <c r="R52" s="66" t="str">
        <f t="shared" ca="1" si="42"/>
        <v/>
      </c>
      <c r="S52" s="66" t="str">
        <f t="shared" ca="1" si="42"/>
        <v/>
      </c>
      <c r="T52" s="66" t="str">
        <f t="shared" ca="1" si="42"/>
        <v/>
      </c>
      <c r="U52" s="66" t="str">
        <f t="shared" ca="1" si="42"/>
        <v/>
      </c>
      <c r="V52" s="66" t="str">
        <f t="shared" ca="1" si="42"/>
        <v/>
      </c>
      <c r="W52" s="66" t="str">
        <f t="shared" ca="1" si="42"/>
        <v/>
      </c>
      <c r="X52" s="66" t="str">
        <f t="shared" ca="1" si="42"/>
        <v/>
      </c>
      <c r="Y52" s="66" t="str">
        <f t="shared" ca="1" si="42"/>
        <v/>
      </c>
      <c r="Z52" s="66" t="str">
        <f t="shared" ca="1" si="42"/>
        <v/>
      </c>
      <c r="AA52" s="66" t="str">
        <f t="shared" ca="1" si="42"/>
        <v/>
      </c>
      <c r="AB52" s="66" t="str">
        <f t="shared" ca="1" si="42"/>
        <v/>
      </c>
      <c r="AC52" s="66" t="str">
        <f t="shared" ca="1" si="42"/>
        <v/>
      </c>
      <c r="AD52" s="66" t="str">
        <f t="shared" ca="1" si="42"/>
        <v/>
      </c>
      <c r="AE52" s="66" t="str">
        <f t="shared" ca="1" si="42"/>
        <v/>
      </c>
      <c r="AF52" s="66" t="str">
        <f t="shared" ca="1" si="42"/>
        <v/>
      </c>
      <c r="AG52" s="66" t="str">
        <f t="shared" ca="1" si="42"/>
        <v/>
      </c>
      <c r="AH52" s="66" t="str">
        <f t="shared" ca="1" si="42"/>
        <v/>
      </c>
      <c r="AI52" s="66" t="str">
        <f t="shared" ca="1" si="42"/>
        <v/>
      </c>
      <c r="AJ52" s="66" t="str">
        <f t="shared" ca="1" si="42"/>
        <v/>
      </c>
      <c r="AK52" s="66" t="str">
        <f t="shared" ca="1" si="42"/>
        <v/>
      </c>
      <c r="AL52" s="66" t="str">
        <f t="shared" ca="1" si="42"/>
        <v/>
      </c>
      <c r="AM52" s="66" t="str">
        <f t="shared" ca="1" si="42"/>
        <v/>
      </c>
      <c r="AN52" s="66" t="str">
        <f t="shared" ca="1" si="42"/>
        <v/>
      </c>
      <c r="AO52" s="66" t="str">
        <f t="shared" ca="1" si="42"/>
        <v/>
      </c>
      <c r="AP52" s="66" t="str">
        <f t="shared" ca="1" si="42"/>
        <v/>
      </c>
      <c r="AQ52" s="68" t="str">
        <f t="shared" ca="1" si="42"/>
        <v/>
      </c>
      <c r="AR52" s="11"/>
      <c r="AS52" s="11"/>
      <c r="AT52" s="11"/>
      <c r="AU52" s="11"/>
      <c r="AV52" s="11"/>
      <c r="AW52" s="11"/>
      <c r="AX52" s="11"/>
      <c r="AY52" s="11"/>
      <c r="AZ52" s="11"/>
      <c r="BA52" s="11"/>
    </row>
    <row r="53" spans="5:53" x14ac:dyDescent="0.2">
      <c r="E53" s="36">
        <v>45352</v>
      </c>
      <c r="F53" s="27">
        <f t="array" ref="F53">INDEX('Silver (Aggregated)'!$N$6:$N$41,MATCH(E12,'Silver (Aggregated)'!$M$6:$M$41,0))</f>
        <v>58243</v>
      </c>
      <c r="H53" s="79">
        <v>4</v>
      </c>
      <c r="I53" s="82">
        <f t="shared" ref="I53:AQ53" ca="1" si="43">IF($H53&gt;I$48,($F50-$F$83)*(OFFSET($F50,-I$48,0)-$F$83),"")</f>
        <v>242417112.46778539</v>
      </c>
      <c r="J53" s="66">
        <f t="shared" ca="1" si="43"/>
        <v>133731639.39834097</v>
      </c>
      <c r="K53" s="66">
        <f t="shared" ca="1" si="43"/>
        <v>139888454.19000763</v>
      </c>
      <c r="L53" s="66" t="str">
        <f t="shared" ca="1" si="43"/>
        <v/>
      </c>
      <c r="M53" s="66" t="str">
        <f t="shared" ca="1" si="43"/>
        <v/>
      </c>
      <c r="N53" s="66" t="str">
        <f t="shared" ca="1" si="43"/>
        <v/>
      </c>
      <c r="O53" s="83" t="str">
        <f t="shared" ca="1" si="43"/>
        <v/>
      </c>
      <c r="P53" s="66" t="str">
        <f t="shared" ca="1" si="43"/>
        <v/>
      </c>
      <c r="Q53" s="66" t="str">
        <f t="shared" ca="1" si="43"/>
        <v/>
      </c>
      <c r="R53" s="66" t="str">
        <f t="shared" ca="1" si="43"/>
        <v/>
      </c>
      <c r="S53" s="66" t="str">
        <f t="shared" ca="1" si="43"/>
        <v/>
      </c>
      <c r="T53" s="66" t="str">
        <f t="shared" ca="1" si="43"/>
        <v/>
      </c>
      <c r="U53" s="66" t="str">
        <f t="shared" ca="1" si="43"/>
        <v/>
      </c>
      <c r="V53" s="66" t="str">
        <f t="shared" ca="1" si="43"/>
        <v/>
      </c>
      <c r="W53" s="66" t="str">
        <f t="shared" ca="1" si="43"/>
        <v/>
      </c>
      <c r="X53" s="66" t="str">
        <f t="shared" ca="1" si="43"/>
        <v/>
      </c>
      <c r="Y53" s="66" t="str">
        <f t="shared" ca="1" si="43"/>
        <v/>
      </c>
      <c r="Z53" s="66" t="str">
        <f t="shared" ca="1" si="43"/>
        <v/>
      </c>
      <c r="AA53" s="66" t="str">
        <f t="shared" ca="1" si="43"/>
        <v/>
      </c>
      <c r="AB53" s="66" t="str">
        <f t="shared" ca="1" si="43"/>
        <v/>
      </c>
      <c r="AC53" s="66" t="str">
        <f t="shared" ca="1" si="43"/>
        <v/>
      </c>
      <c r="AD53" s="66" t="str">
        <f t="shared" ca="1" si="43"/>
        <v/>
      </c>
      <c r="AE53" s="66" t="str">
        <f t="shared" ca="1" si="43"/>
        <v/>
      </c>
      <c r="AF53" s="66" t="str">
        <f t="shared" ca="1" si="43"/>
        <v/>
      </c>
      <c r="AG53" s="66" t="str">
        <f t="shared" ca="1" si="43"/>
        <v/>
      </c>
      <c r="AH53" s="66" t="str">
        <f t="shared" ca="1" si="43"/>
        <v/>
      </c>
      <c r="AI53" s="66" t="str">
        <f t="shared" ca="1" si="43"/>
        <v/>
      </c>
      <c r="AJ53" s="66" t="str">
        <f t="shared" ca="1" si="43"/>
        <v/>
      </c>
      <c r="AK53" s="66" t="str">
        <f t="shared" ca="1" si="43"/>
        <v/>
      </c>
      <c r="AL53" s="66" t="str">
        <f t="shared" ca="1" si="43"/>
        <v/>
      </c>
      <c r="AM53" s="66" t="str">
        <f t="shared" ca="1" si="43"/>
        <v/>
      </c>
      <c r="AN53" s="66" t="str">
        <f t="shared" ca="1" si="43"/>
        <v/>
      </c>
      <c r="AO53" s="66" t="str">
        <f t="shared" ca="1" si="43"/>
        <v/>
      </c>
      <c r="AP53" s="66" t="str">
        <f t="shared" ca="1" si="43"/>
        <v/>
      </c>
      <c r="AQ53" s="68" t="str">
        <f t="shared" ca="1" si="43"/>
        <v/>
      </c>
      <c r="AR53" s="11"/>
      <c r="AS53" s="11"/>
      <c r="AT53" s="11"/>
      <c r="AU53" s="11"/>
      <c r="AV53" s="11"/>
      <c r="AW53" s="11"/>
      <c r="AX53" s="11"/>
      <c r="AY53" s="11"/>
      <c r="AZ53" s="11"/>
      <c r="BA53" s="11"/>
    </row>
    <row r="54" spans="5:53" x14ac:dyDescent="0.2">
      <c r="E54" s="36">
        <v>45323</v>
      </c>
      <c r="F54" s="27">
        <f t="array" ref="F54">INDEX('Silver (Aggregated)'!$N$6:$N$41,MATCH(E13,'Silver (Aggregated)'!$M$6:$M$41,0))</f>
        <v>76839.5</v>
      </c>
      <c r="H54" s="79">
        <v>5</v>
      </c>
      <c r="I54" s="82">
        <f t="shared" ref="I54:AQ54" ca="1" si="44">IF($H54&gt;I$48,($F51-$F$83)*(OFFSET($F51,-I$48,0)-$F$83),"")</f>
        <v>49291278.370563217</v>
      </c>
      <c r="J54" s="66">
        <f t="shared" ca="1" si="44"/>
        <v>59648522.509452097</v>
      </c>
      <c r="K54" s="66">
        <f t="shared" ca="1" si="44"/>
        <v>32905658.440007675</v>
      </c>
      <c r="L54" s="66">
        <f t="shared" ca="1" si="44"/>
        <v>34420588.231674336</v>
      </c>
      <c r="M54" s="66" t="str">
        <f t="shared" ca="1" si="44"/>
        <v/>
      </c>
      <c r="N54" s="66" t="str">
        <f t="shared" ca="1" si="44"/>
        <v/>
      </c>
      <c r="O54" s="83" t="str">
        <f t="shared" ca="1" si="44"/>
        <v/>
      </c>
      <c r="P54" s="66" t="str">
        <f t="shared" ca="1" si="44"/>
        <v/>
      </c>
      <c r="Q54" s="66" t="str">
        <f t="shared" ca="1" si="44"/>
        <v/>
      </c>
      <c r="R54" s="66" t="str">
        <f t="shared" ca="1" si="44"/>
        <v/>
      </c>
      <c r="S54" s="66" t="str">
        <f t="shared" ca="1" si="44"/>
        <v/>
      </c>
      <c r="T54" s="66" t="str">
        <f t="shared" ca="1" si="44"/>
        <v/>
      </c>
      <c r="U54" s="66" t="str">
        <f t="shared" ca="1" si="44"/>
        <v/>
      </c>
      <c r="V54" s="66" t="str">
        <f t="shared" ca="1" si="44"/>
        <v/>
      </c>
      <c r="W54" s="66" t="str">
        <f t="shared" ca="1" si="44"/>
        <v/>
      </c>
      <c r="X54" s="66" t="str">
        <f t="shared" ca="1" si="44"/>
        <v/>
      </c>
      <c r="Y54" s="66" t="str">
        <f t="shared" ca="1" si="44"/>
        <v/>
      </c>
      <c r="Z54" s="66" t="str">
        <f t="shared" ca="1" si="44"/>
        <v/>
      </c>
      <c r="AA54" s="66" t="str">
        <f t="shared" ca="1" si="44"/>
        <v/>
      </c>
      <c r="AB54" s="66" t="str">
        <f t="shared" ca="1" si="44"/>
        <v/>
      </c>
      <c r="AC54" s="66" t="str">
        <f t="shared" ca="1" si="44"/>
        <v/>
      </c>
      <c r="AD54" s="66" t="str">
        <f t="shared" ca="1" si="44"/>
        <v/>
      </c>
      <c r="AE54" s="66" t="str">
        <f t="shared" ca="1" si="44"/>
        <v/>
      </c>
      <c r="AF54" s="66" t="str">
        <f t="shared" ca="1" si="44"/>
        <v/>
      </c>
      <c r="AG54" s="66" t="str">
        <f t="shared" ca="1" si="44"/>
        <v/>
      </c>
      <c r="AH54" s="66" t="str">
        <f t="shared" ca="1" si="44"/>
        <v/>
      </c>
      <c r="AI54" s="66" t="str">
        <f t="shared" ca="1" si="44"/>
        <v/>
      </c>
      <c r="AJ54" s="66" t="str">
        <f t="shared" ca="1" si="44"/>
        <v/>
      </c>
      <c r="AK54" s="66" t="str">
        <f t="shared" ca="1" si="44"/>
        <v/>
      </c>
      <c r="AL54" s="66" t="str">
        <f t="shared" ca="1" si="44"/>
        <v/>
      </c>
      <c r="AM54" s="66" t="str">
        <f t="shared" ca="1" si="44"/>
        <v/>
      </c>
      <c r="AN54" s="66" t="str">
        <f t="shared" ca="1" si="44"/>
        <v/>
      </c>
      <c r="AO54" s="66" t="str">
        <f t="shared" ca="1" si="44"/>
        <v/>
      </c>
      <c r="AP54" s="66" t="str">
        <f t="shared" ca="1" si="44"/>
        <v/>
      </c>
      <c r="AQ54" s="68" t="str">
        <f t="shared" ca="1" si="44"/>
        <v/>
      </c>
      <c r="AR54" s="11"/>
      <c r="AS54" s="11"/>
      <c r="AT54" s="11"/>
      <c r="AU54" s="11"/>
      <c r="AV54" s="11"/>
      <c r="AW54" s="11"/>
      <c r="AX54" s="11"/>
      <c r="AY54" s="11"/>
      <c r="AZ54" s="11"/>
      <c r="BA54" s="11"/>
    </row>
    <row r="55" spans="5:53" x14ac:dyDescent="0.2">
      <c r="E55" s="36">
        <v>45292</v>
      </c>
      <c r="F55" s="27">
        <f t="array" ref="F55">INDEX('Silver (Aggregated)'!$N$6:$N$41,MATCH(E14,'Silver (Aggregated)'!$M$6:$M$41,0))</f>
        <v>114572.5</v>
      </c>
      <c r="H55" s="79">
        <v>6</v>
      </c>
      <c r="I55" s="82">
        <f t="shared" ref="I55:AQ55" ca="1" si="45">IF($H55&gt;I$48,($F52-$F$83)*(OFFSET($F52,-I$48,0)-$F$83),"")</f>
        <v>37036018.745563224</v>
      </c>
      <c r="J55" s="66">
        <f t="shared" ca="1" si="45"/>
        <v>150517805.70389652</v>
      </c>
      <c r="K55" s="66">
        <f t="shared" ca="1" si="45"/>
        <v>182145097.84278542</v>
      </c>
      <c r="L55" s="66">
        <f t="shared" ca="1" si="45"/>
        <v>100482025.77334099</v>
      </c>
      <c r="M55" s="66">
        <f t="shared" ca="1" si="45"/>
        <v>105108075.56500766</v>
      </c>
      <c r="N55" s="66" t="str">
        <f t="shared" ca="1" si="45"/>
        <v/>
      </c>
      <c r="O55" s="83" t="str">
        <f t="shared" ca="1" si="45"/>
        <v/>
      </c>
      <c r="P55" s="66" t="str">
        <f t="shared" ca="1" si="45"/>
        <v/>
      </c>
      <c r="Q55" s="66" t="str">
        <f t="shared" ca="1" si="45"/>
        <v/>
      </c>
      <c r="R55" s="66" t="str">
        <f t="shared" ca="1" si="45"/>
        <v/>
      </c>
      <c r="S55" s="66" t="str">
        <f t="shared" ca="1" si="45"/>
        <v/>
      </c>
      <c r="T55" s="66" t="str">
        <f t="shared" ca="1" si="45"/>
        <v/>
      </c>
      <c r="U55" s="66" t="str">
        <f t="shared" ca="1" si="45"/>
        <v/>
      </c>
      <c r="V55" s="66" t="str">
        <f t="shared" ca="1" si="45"/>
        <v/>
      </c>
      <c r="W55" s="66" t="str">
        <f t="shared" ca="1" si="45"/>
        <v/>
      </c>
      <c r="X55" s="66" t="str">
        <f t="shared" ca="1" si="45"/>
        <v/>
      </c>
      <c r="Y55" s="66" t="str">
        <f t="shared" ca="1" si="45"/>
        <v/>
      </c>
      <c r="Z55" s="66" t="str">
        <f t="shared" ca="1" si="45"/>
        <v/>
      </c>
      <c r="AA55" s="66" t="str">
        <f t="shared" ca="1" si="45"/>
        <v/>
      </c>
      <c r="AB55" s="66" t="str">
        <f t="shared" ca="1" si="45"/>
        <v/>
      </c>
      <c r="AC55" s="66" t="str">
        <f t="shared" ca="1" si="45"/>
        <v/>
      </c>
      <c r="AD55" s="66" t="str">
        <f t="shared" ca="1" si="45"/>
        <v/>
      </c>
      <c r="AE55" s="66" t="str">
        <f t="shared" ca="1" si="45"/>
        <v/>
      </c>
      <c r="AF55" s="66" t="str">
        <f t="shared" ca="1" si="45"/>
        <v/>
      </c>
      <c r="AG55" s="66" t="str">
        <f t="shared" ca="1" si="45"/>
        <v/>
      </c>
      <c r="AH55" s="66" t="str">
        <f t="shared" ca="1" si="45"/>
        <v/>
      </c>
      <c r="AI55" s="66" t="str">
        <f t="shared" ca="1" si="45"/>
        <v/>
      </c>
      <c r="AJ55" s="66" t="str">
        <f t="shared" ca="1" si="45"/>
        <v/>
      </c>
      <c r="AK55" s="66" t="str">
        <f t="shared" ca="1" si="45"/>
        <v/>
      </c>
      <c r="AL55" s="66" t="str">
        <f t="shared" ca="1" si="45"/>
        <v/>
      </c>
      <c r="AM55" s="66" t="str">
        <f t="shared" ca="1" si="45"/>
        <v/>
      </c>
      <c r="AN55" s="66" t="str">
        <f t="shared" ca="1" si="45"/>
        <v/>
      </c>
      <c r="AO55" s="66" t="str">
        <f t="shared" ca="1" si="45"/>
        <v/>
      </c>
      <c r="AP55" s="66" t="str">
        <f t="shared" ca="1" si="45"/>
        <v/>
      </c>
      <c r="AQ55" s="68" t="str">
        <f t="shared" ca="1" si="45"/>
        <v/>
      </c>
      <c r="AR55" s="11"/>
      <c r="AS55" s="11"/>
      <c r="AT55" s="11"/>
      <c r="AU55" s="11"/>
      <c r="AV55" s="11"/>
      <c r="AW55" s="11"/>
      <c r="AX55" s="11"/>
      <c r="AY55" s="11"/>
      <c r="AZ55" s="11"/>
      <c r="BA55" s="11"/>
    </row>
    <row r="56" spans="5:53" x14ac:dyDescent="0.2">
      <c r="E56" s="36">
        <v>45261</v>
      </c>
      <c r="F56" s="27">
        <f t="array" ref="F56">INDEX('Silver (Aggregated)'!$N$6:$N$41,MATCH(E15,'Silver (Aggregated)'!$M$6:$M$41,0))</f>
        <v>101606</v>
      </c>
      <c r="H56" s="79">
        <v>7</v>
      </c>
      <c r="I56" s="82">
        <f t="shared" ref="I56:AQ56" ca="1" si="46">IF($H56&gt;I$48,($F53-$F$83)*(OFFSET($F53,-I$48,0)-$F$83),"")</f>
        <v>99386662.25945209</v>
      </c>
      <c r="J56" s="66">
        <f t="shared" ca="1" si="46"/>
        <v>32546950.926118787</v>
      </c>
      <c r="K56" s="66">
        <f t="shared" ca="1" si="46"/>
        <v>132273818.88445209</v>
      </c>
      <c r="L56" s="66">
        <f t="shared" ca="1" si="46"/>
        <v>160067625.02334097</v>
      </c>
      <c r="M56" s="66">
        <f t="shared" ca="1" si="46"/>
        <v>88302783.953896537</v>
      </c>
      <c r="N56" s="66">
        <f t="shared" ca="1" si="46"/>
        <v>92368118.745563209</v>
      </c>
      <c r="O56" s="83" t="str">
        <f t="shared" ca="1" si="46"/>
        <v/>
      </c>
      <c r="P56" s="66" t="str">
        <f t="shared" ca="1" si="46"/>
        <v/>
      </c>
      <c r="Q56" s="66" t="str">
        <f t="shared" ca="1" si="46"/>
        <v/>
      </c>
      <c r="R56" s="66" t="str">
        <f t="shared" ca="1" si="46"/>
        <v/>
      </c>
      <c r="S56" s="66" t="str">
        <f t="shared" ca="1" si="46"/>
        <v/>
      </c>
      <c r="T56" s="66" t="str">
        <f t="shared" ca="1" si="46"/>
        <v/>
      </c>
      <c r="U56" s="66" t="str">
        <f t="shared" ca="1" si="46"/>
        <v/>
      </c>
      <c r="V56" s="66" t="str">
        <f t="shared" ca="1" si="46"/>
        <v/>
      </c>
      <c r="W56" s="66" t="str">
        <f t="shared" ca="1" si="46"/>
        <v/>
      </c>
      <c r="X56" s="66" t="str">
        <f t="shared" ca="1" si="46"/>
        <v/>
      </c>
      <c r="Y56" s="66" t="str">
        <f t="shared" ca="1" si="46"/>
        <v/>
      </c>
      <c r="Z56" s="66" t="str">
        <f t="shared" ca="1" si="46"/>
        <v/>
      </c>
      <c r="AA56" s="66" t="str">
        <f t="shared" ca="1" si="46"/>
        <v/>
      </c>
      <c r="AB56" s="66" t="str">
        <f t="shared" ca="1" si="46"/>
        <v/>
      </c>
      <c r="AC56" s="66" t="str">
        <f t="shared" ca="1" si="46"/>
        <v/>
      </c>
      <c r="AD56" s="66" t="str">
        <f t="shared" ca="1" si="46"/>
        <v/>
      </c>
      <c r="AE56" s="66" t="str">
        <f t="shared" ca="1" si="46"/>
        <v/>
      </c>
      <c r="AF56" s="66" t="str">
        <f t="shared" ca="1" si="46"/>
        <v/>
      </c>
      <c r="AG56" s="66" t="str">
        <f t="shared" ca="1" si="46"/>
        <v/>
      </c>
      <c r="AH56" s="66" t="str">
        <f t="shared" ca="1" si="46"/>
        <v/>
      </c>
      <c r="AI56" s="66" t="str">
        <f t="shared" ca="1" si="46"/>
        <v/>
      </c>
      <c r="AJ56" s="66" t="str">
        <f t="shared" ca="1" si="46"/>
        <v/>
      </c>
      <c r="AK56" s="66" t="str">
        <f t="shared" ca="1" si="46"/>
        <v/>
      </c>
      <c r="AL56" s="66" t="str">
        <f t="shared" ca="1" si="46"/>
        <v/>
      </c>
      <c r="AM56" s="66" t="str">
        <f t="shared" ca="1" si="46"/>
        <v/>
      </c>
      <c r="AN56" s="66" t="str">
        <f t="shared" ca="1" si="46"/>
        <v/>
      </c>
      <c r="AO56" s="66" t="str">
        <f t="shared" ca="1" si="46"/>
        <v/>
      </c>
      <c r="AP56" s="66" t="str">
        <f t="shared" ca="1" si="46"/>
        <v/>
      </c>
      <c r="AQ56" s="68" t="str">
        <f t="shared" ca="1" si="46"/>
        <v/>
      </c>
      <c r="AR56" s="11"/>
      <c r="AS56" s="11"/>
      <c r="AT56" s="11"/>
      <c r="AU56" s="11"/>
      <c r="AV56" s="11"/>
      <c r="AW56" s="11"/>
      <c r="AX56" s="11"/>
      <c r="AY56" s="11"/>
      <c r="AZ56" s="11"/>
      <c r="BA56" s="11"/>
    </row>
    <row r="57" spans="5:53" x14ac:dyDescent="0.2">
      <c r="E57" s="36">
        <v>45231</v>
      </c>
      <c r="F57" s="27">
        <f t="array" ref="F57">INDEX('Silver (Aggregated)'!$N$6:$N$41,MATCH(E16,'Silver (Aggregated)'!$M$6:$M$41,0))</f>
        <v>85614</v>
      </c>
      <c r="H57" s="79">
        <v>8</v>
      </c>
      <c r="I57" s="82">
        <f t="shared" ref="I57:AQ57" ca="1" si="47">IF($H57&gt;I$48,($F54-$F$83)*(OFFSET($F54,-I$48,0)-$F$83),"")</f>
        <v>-86455211.303047836</v>
      </c>
      <c r="J57" s="66">
        <f t="shared" ca="1" si="47"/>
        <v>-98379624.983603403</v>
      </c>
      <c r="K57" s="66">
        <f t="shared" ca="1" si="47"/>
        <v>-32217168.316936709</v>
      </c>
      <c r="L57" s="66">
        <f t="shared" ca="1" si="47"/>
        <v>-130933551.85860342</v>
      </c>
      <c r="M57" s="66">
        <f t="shared" ca="1" si="47"/>
        <v>-158445736.71971452</v>
      </c>
      <c r="N57" s="66">
        <f t="shared" ca="1" si="47"/>
        <v>-87408054.289158955</v>
      </c>
      <c r="O57" s="83">
        <f t="shared" ca="1" si="47"/>
        <v>-91432196.997492284</v>
      </c>
      <c r="P57" s="66" t="str">
        <f t="shared" ca="1" si="47"/>
        <v/>
      </c>
      <c r="Q57" s="66" t="str">
        <f t="shared" ca="1" si="47"/>
        <v/>
      </c>
      <c r="R57" s="66" t="str">
        <f t="shared" ca="1" si="47"/>
        <v/>
      </c>
      <c r="S57" s="66" t="str">
        <f t="shared" ca="1" si="47"/>
        <v/>
      </c>
      <c r="T57" s="66" t="str">
        <f t="shared" ca="1" si="47"/>
        <v/>
      </c>
      <c r="U57" s="66" t="str">
        <f t="shared" ca="1" si="47"/>
        <v/>
      </c>
      <c r="V57" s="66" t="str">
        <f t="shared" ca="1" si="47"/>
        <v/>
      </c>
      <c r="W57" s="66" t="str">
        <f t="shared" ca="1" si="47"/>
        <v/>
      </c>
      <c r="X57" s="66" t="str">
        <f t="shared" ca="1" si="47"/>
        <v/>
      </c>
      <c r="Y57" s="66" t="str">
        <f t="shared" ca="1" si="47"/>
        <v/>
      </c>
      <c r="Z57" s="66" t="str">
        <f t="shared" ca="1" si="47"/>
        <v/>
      </c>
      <c r="AA57" s="66" t="str">
        <f t="shared" ca="1" si="47"/>
        <v/>
      </c>
      <c r="AB57" s="66" t="str">
        <f t="shared" ca="1" si="47"/>
        <v/>
      </c>
      <c r="AC57" s="66" t="str">
        <f t="shared" ca="1" si="47"/>
        <v/>
      </c>
      <c r="AD57" s="66" t="str">
        <f t="shared" ca="1" si="47"/>
        <v/>
      </c>
      <c r="AE57" s="66" t="str">
        <f t="shared" ca="1" si="47"/>
        <v/>
      </c>
      <c r="AF57" s="66" t="str">
        <f t="shared" ca="1" si="47"/>
        <v/>
      </c>
      <c r="AG57" s="66" t="str">
        <f t="shared" ca="1" si="47"/>
        <v/>
      </c>
      <c r="AH57" s="66" t="str">
        <f t="shared" ca="1" si="47"/>
        <v/>
      </c>
      <c r="AI57" s="66" t="str">
        <f t="shared" ca="1" si="47"/>
        <v/>
      </c>
      <c r="AJ57" s="66" t="str">
        <f t="shared" ca="1" si="47"/>
        <v/>
      </c>
      <c r="AK57" s="66" t="str">
        <f t="shared" ca="1" si="47"/>
        <v/>
      </c>
      <c r="AL57" s="66" t="str">
        <f t="shared" ca="1" si="47"/>
        <v/>
      </c>
      <c r="AM57" s="66" t="str">
        <f t="shared" ca="1" si="47"/>
        <v/>
      </c>
      <c r="AN57" s="66" t="str">
        <f t="shared" ca="1" si="47"/>
        <v/>
      </c>
      <c r="AO57" s="66" t="str">
        <f t="shared" ca="1" si="47"/>
        <v/>
      </c>
      <c r="AP57" s="66" t="str">
        <f t="shared" ca="1" si="47"/>
        <v/>
      </c>
      <c r="AQ57" s="68" t="str">
        <f t="shared" ca="1" si="47"/>
        <v/>
      </c>
      <c r="AR57" s="11"/>
      <c r="AS57" s="11"/>
      <c r="AT57" s="11"/>
      <c r="AU57" s="11"/>
      <c r="AV57" s="11"/>
      <c r="AW57" s="11"/>
      <c r="AX57" s="11"/>
      <c r="AY57" s="11"/>
      <c r="AZ57" s="11"/>
      <c r="BA57" s="11"/>
    </row>
    <row r="58" spans="5:53" x14ac:dyDescent="0.2">
      <c r="E58" s="36">
        <v>45200</v>
      </c>
      <c r="F58" s="27">
        <f t="array" ref="F58">INDEX('Silver (Aggregated)'!$N$6:$N$41,MATCH(E17,'Silver (Aggregated)'!$M$6:$M$41,0))</f>
        <v>66299</v>
      </c>
      <c r="H58" s="79">
        <v>9</v>
      </c>
      <c r="I58" s="82">
        <f t="shared" ref="I58:AQ58" ca="1" si="48">IF($H58&gt;I$48,($F55-$F$83)*(OFFSET($F55,-I$48,0)-$F$83),"")</f>
        <v>434643516.71778566</v>
      </c>
      <c r="J58" s="66">
        <f t="shared" ca="1" si="48"/>
        <v>-439092631.28915882</v>
      </c>
      <c r="K58" s="66">
        <f t="shared" ca="1" si="48"/>
        <v>-499654881.9697144</v>
      </c>
      <c r="L58" s="66">
        <f t="shared" ca="1" si="48"/>
        <v>-163626009.30304769</v>
      </c>
      <c r="M58" s="66">
        <f t="shared" ca="1" si="48"/>
        <v>-664991235.8447144</v>
      </c>
      <c r="N58" s="66">
        <f t="shared" ca="1" si="48"/>
        <v>-804721362.70582557</v>
      </c>
      <c r="O58" s="83">
        <f t="shared" ca="1" si="48"/>
        <v>-443931973.27526993</v>
      </c>
      <c r="P58" s="66">
        <f t="shared" ca="1" si="48"/>
        <v>-464369970.9836033</v>
      </c>
      <c r="Q58" s="66" t="str">
        <f t="shared" ca="1" si="48"/>
        <v/>
      </c>
      <c r="R58" s="66" t="str">
        <f t="shared" ca="1" si="48"/>
        <v/>
      </c>
      <c r="S58" s="66" t="str">
        <f t="shared" ca="1" si="48"/>
        <v/>
      </c>
      <c r="T58" s="66" t="str">
        <f t="shared" ca="1" si="48"/>
        <v/>
      </c>
      <c r="U58" s="66" t="str">
        <f t="shared" ca="1" si="48"/>
        <v/>
      </c>
      <c r="V58" s="66" t="str">
        <f t="shared" ca="1" si="48"/>
        <v/>
      </c>
      <c r="W58" s="66" t="str">
        <f t="shared" ca="1" si="48"/>
        <v/>
      </c>
      <c r="X58" s="66" t="str">
        <f t="shared" ca="1" si="48"/>
        <v/>
      </c>
      <c r="Y58" s="66" t="str">
        <f t="shared" ca="1" si="48"/>
        <v/>
      </c>
      <c r="Z58" s="66" t="str">
        <f t="shared" ca="1" si="48"/>
        <v/>
      </c>
      <c r="AA58" s="66" t="str">
        <f t="shared" ca="1" si="48"/>
        <v/>
      </c>
      <c r="AB58" s="66" t="str">
        <f t="shared" ca="1" si="48"/>
        <v/>
      </c>
      <c r="AC58" s="66" t="str">
        <f t="shared" ca="1" si="48"/>
        <v/>
      </c>
      <c r="AD58" s="66" t="str">
        <f t="shared" ca="1" si="48"/>
        <v/>
      </c>
      <c r="AE58" s="66" t="str">
        <f t="shared" ca="1" si="48"/>
        <v/>
      </c>
      <c r="AF58" s="66" t="str">
        <f t="shared" ca="1" si="48"/>
        <v/>
      </c>
      <c r="AG58" s="66" t="str">
        <f t="shared" ca="1" si="48"/>
        <v/>
      </c>
      <c r="AH58" s="66" t="str">
        <f t="shared" ca="1" si="48"/>
        <v/>
      </c>
      <c r="AI58" s="66" t="str">
        <f t="shared" ca="1" si="48"/>
        <v/>
      </c>
      <c r="AJ58" s="66" t="str">
        <f t="shared" ca="1" si="48"/>
        <v/>
      </c>
      <c r="AK58" s="66" t="str">
        <f t="shared" ca="1" si="48"/>
        <v/>
      </c>
      <c r="AL58" s="66" t="str">
        <f t="shared" ca="1" si="48"/>
        <v/>
      </c>
      <c r="AM58" s="66" t="str">
        <f t="shared" ca="1" si="48"/>
        <v/>
      </c>
      <c r="AN58" s="66" t="str">
        <f t="shared" ca="1" si="48"/>
        <v/>
      </c>
      <c r="AO58" s="66" t="str">
        <f t="shared" ca="1" si="48"/>
        <v/>
      </c>
      <c r="AP58" s="66" t="str">
        <f t="shared" ca="1" si="48"/>
        <v/>
      </c>
      <c r="AQ58" s="68" t="str">
        <f t="shared" ca="1" si="48"/>
        <v/>
      </c>
      <c r="AR58" s="11"/>
      <c r="AS58" s="11"/>
      <c r="AT58" s="11"/>
      <c r="AU58" s="11"/>
      <c r="AV58" s="11"/>
      <c r="AW58" s="11"/>
      <c r="AX58" s="11"/>
      <c r="AY58" s="11"/>
      <c r="AZ58" s="11"/>
      <c r="BA58" s="11"/>
    </row>
    <row r="59" spans="5:53" x14ac:dyDescent="0.2">
      <c r="E59" s="36">
        <v>45170</v>
      </c>
      <c r="F59" s="27">
        <f t="array" ref="F59">INDEX('Silver (Aggregated)'!$N$6:$N$41,MATCH(E18,'Silver (Aggregated)'!$M$6:$M$41,0))</f>
        <v>63171</v>
      </c>
      <c r="H59" s="79">
        <v>10</v>
      </c>
      <c r="I59" s="82">
        <f t="shared" ref="I59:AQ59" ca="1" si="49">IF($H59&gt;I$48,($F56-$F$83)*(OFFSET($F56,-I$48,0)-$F$83),"")</f>
        <v>1598270344.8636191</v>
      </c>
      <c r="J59" s="66">
        <f t="shared" ca="1" si="49"/>
        <v>314691685.84973007</v>
      </c>
      <c r="K59" s="66">
        <f t="shared" ca="1" si="49"/>
        <v>-317912944.9072144</v>
      </c>
      <c r="L59" s="66">
        <f t="shared" ca="1" si="49"/>
        <v>-361761377.08776999</v>
      </c>
      <c r="M59" s="66">
        <f t="shared" ca="1" si="49"/>
        <v>-118468912.4211033</v>
      </c>
      <c r="N59" s="66">
        <f t="shared" ca="1" si="49"/>
        <v>-481468617.46276999</v>
      </c>
      <c r="O59" s="83">
        <f t="shared" ca="1" si="49"/>
        <v>-582636373.32388115</v>
      </c>
      <c r="P59" s="66">
        <f t="shared" ca="1" si="49"/>
        <v>-321416737.39332557</v>
      </c>
      <c r="Q59" s="66">
        <f t="shared" ca="1" si="49"/>
        <v>-336214307.60165888</v>
      </c>
      <c r="R59" s="66" t="str">
        <f t="shared" ca="1" si="49"/>
        <v/>
      </c>
      <c r="S59" s="66" t="str">
        <f t="shared" ca="1" si="49"/>
        <v/>
      </c>
      <c r="T59" s="66" t="str">
        <f t="shared" ca="1" si="49"/>
        <v/>
      </c>
      <c r="U59" s="66" t="str">
        <f t="shared" ca="1" si="49"/>
        <v/>
      </c>
      <c r="V59" s="66" t="str">
        <f t="shared" ca="1" si="49"/>
        <v/>
      </c>
      <c r="W59" s="66" t="str">
        <f t="shared" ca="1" si="49"/>
        <v/>
      </c>
      <c r="X59" s="66" t="str">
        <f t="shared" ca="1" si="49"/>
        <v/>
      </c>
      <c r="Y59" s="66" t="str">
        <f t="shared" ca="1" si="49"/>
        <v/>
      </c>
      <c r="Z59" s="66" t="str">
        <f t="shared" ca="1" si="49"/>
        <v/>
      </c>
      <c r="AA59" s="66" t="str">
        <f t="shared" ca="1" si="49"/>
        <v/>
      </c>
      <c r="AB59" s="66" t="str">
        <f t="shared" ca="1" si="49"/>
        <v/>
      </c>
      <c r="AC59" s="66" t="str">
        <f t="shared" ca="1" si="49"/>
        <v/>
      </c>
      <c r="AD59" s="66" t="str">
        <f t="shared" ca="1" si="49"/>
        <v/>
      </c>
      <c r="AE59" s="66" t="str">
        <f t="shared" ca="1" si="49"/>
        <v/>
      </c>
      <c r="AF59" s="66" t="str">
        <f t="shared" ca="1" si="49"/>
        <v/>
      </c>
      <c r="AG59" s="66" t="str">
        <f t="shared" ca="1" si="49"/>
        <v/>
      </c>
      <c r="AH59" s="66" t="str">
        <f t="shared" ca="1" si="49"/>
        <v/>
      </c>
      <c r="AI59" s="66" t="str">
        <f t="shared" ca="1" si="49"/>
        <v/>
      </c>
      <c r="AJ59" s="66" t="str">
        <f t="shared" ca="1" si="49"/>
        <v/>
      </c>
      <c r="AK59" s="66" t="str">
        <f t="shared" ca="1" si="49"/>
        <v/>
      </c>
      <c r="AL59" s="66" t="str">
        <f t="shared" ca="1" si="49"/>
        <v/>
      </c>
      <c r="AM59" s="66" t="str">
        <f t="shared" ca="1" si="49"/>
        <v/>
      </c>
      <c r="AN59" s="66" t="str">
        <f t="shared" ca="1" si="49"/>
        <v/>
      </c>
      <c r="AO59" s="66" t="str">
        <f t="shared" ca="1" si="49"/>
        <v/>
      </c>
      <c r="AP59" s="66" t="str">
        <f t="shared" ca="1" si="49"/>
        <v/>
      </c>
      <c r="AQ59" s="68" t="str">
        <f t="shared" ca="1" si="49"/>
        <v/>
      </c>
      <c r="AR59" s="11"/>
      <c r="AS59" s="11"/>
      <c r="AT59" s="11"/>
      <c r="AU59" s="11"/>
      <c r="AV59" s="11"/>
      <c r="AW59" s="11"/>
      <c r="AX59" s="11"/>
      <c r="AY59" s="11"/>
      <c r="AZ59" s="11"/>
      <c r="BA59" s="11"/>
    </row>
    <row r="60" spans="5:53" x14ac:dyDescent="0.2">
      <c r="E60" s="36">
        <v>45139</v>
      </c>
      <c r="F60" s="27">
        <f t="array" ref="F60">INDEX('Silver (Aggregated)'!$N$6:$N$41,MATCH(E19,'Silver (Aggregated)'!$M$6:$M$41,0))</f>
        <v>55306</v>
      </c>
      <c r="H60" s="79">
        <v>11</v>
      </c>
      <c r="I60" s="82">
        <f t="shared" ref="I60:AQ60" ca="1" si="50">IF($H60&gt;I$48,($F57-$F$83)*(OFFSET($F57,-I$48,0)-$F$83),"")</f>
        <v>613177386.52334118</v>
      </c>
      <c r="J60" s="66">
        <f t="shared" ca="1" si="50"/>
        <v>846903771.64139676</v>
      </c>
      <c r="K60" s="66">
        <f t="shared" ca="1" si="50"/>
        <v>166751248.62750781</v>
      </c>
      <c r="L60" s="66">
        <f t="shared" ca="1" si="50"/>
        <v>-168458154.1294367</v>
      </c>
      <c r="M60" s="66">
        <f t="shared" ca="1" si="50"/>
        <v>-191692898.30999225</v>
      </c>
      <c r="N60" s="66">
        <f t="shared" ca="1" si="50"/>
        <v>-62775217.643325567</v>
      </c>
      <c r="O60" s="83">
        <f t="shared" ca="1" si="50"/>
        <v>-255124290.68499228</v>
      </c>
      <c r="P60" s="66">
        <f t="shared" ca="1" si="50"/>
        <v>-308731838.54610342</v>
      </c>
      <c r="Q60" s="66">
        <f t="shared" ca="1" si="50"/>
        <v>-170314770.61554781</v>
      </c>
      <c r="R60" s="66">
        <f t="shared" ca="1" si="50"/>
        <v>-178155820.82388115</v>
      </c>
      <c r="S60" s="66" t="str">
        <f t="shared" ca="1" si="50"/>
        <v/>
      </c>
      <c r="T60" s="66" t="str">
        <f t="shared" ca="1" si="50"/>
        <v/>
      </c>
      <c r="U60" s="66" t="str">
        <f t="shared" ca="1" si="50"/>
        <v/>
      </c>
      <c r="V60" s="66" t="str">
        <f t="shared" ca="1" si="50"/>
        <v/>
      </c>
      <c r="W60" s="66" t="str">
        <f t="shared" ca="1" si="50"/>
        <v/>
      </c>
      <c r="X60" s="66" t="str">
        <f t="shared" ca="1" si="50"/>
        <v/>
      </c>
      <c r="Y60" s="66" t="str">
        <f t="shared" ca="1" si="50"/>
        <v/>
      </c>
      <c r="Z60" s="66" t="str">
        <f t="shared" ca="1" si="50"/>
        <v/>
      </c>
      <c r="AA60" s="66" t="str">
        <f t="shared" ca="1" si="50"/>
        <v/>
      </c>
      <c r="AB60" s="66" t="str">
        <f t="shared" ca="1" si="50"/>
        <v/>
      </c>
      <c r="AC60" s="66" t="str">
        <f t="shared" ca="1" si="50"/>
        <v/>
      </c>
      <c r="AD60" s="66" t="str">
        <f t="shared" ca="1" si="50"/>
        <v/>
      </c>
      <c r="AE60" s="66" t="str">
        <f t="shared" ca="1" si="50"/>
        <v/>
      </c>
      <c r="AF60" s="66" t="str">
        <f t="shared" ca="1" si="50"/>
        <v/>
      </c>
      <c r="AG60" s="66" t="str">
        <f t="shared" ca="1" si="50"/>
        <v/>
      </c>
      <c r="AH60" s="66" t="str">
        <f t="shared" ca="1" si="50"/>
        <v/>
      </c>
      <c r="AI60" s="66" t="str">
        <f t="shared" ca="1" si="50"/>
        <v/>
      </c>
      <c r="AJ60" s="66" t="str">
        <f t="shared" ca="1" si="50"/>
        <v/>
      </c>
      <c r="AK60" s="66" t="str">
        <f t="shared" ca="1" si="50"/>
        <v/>
      </c>
      <c r="AL60" s="66" t="str">
        <f t="shared" ca="1" si="50"/>
        <v/>
      </c>
      <c r="AM60" s="66" t="str">
        <f t="shared" ca="1" si="50"/>
        <v/>
      </c>
      <c r="AN60" s="66" t="str">
        <f t="shared" ca="1" si="50"/>
        <v/>
      </c>
      <c r="AO60" s="66" t="str">
        <f t="shared" ca="1" si="50"/>
        <v/>
      </c>
      <c r="AP60" s="66" t="str">
        <f t="shared" ca="1" si="50"/>
        <v/>
      </c>
      <c r="AQ60" s="68" t="str">
        <f t="shared" ca="1" si="50"/>
        <v/>
      </c>
      <c r="AR60" s="11"/>
      <c r="AS60" s="11"/>
      <c r="AT60" s="11"/>
      <c r="AU60" s="11"/>
      <c r="AV60" s="11"/>
      <c r="AW60" s="11"/>
      <c r="AX60" s="11"/>
      <c r="AY60" s="11"/>
      <c r="AZ60" s="11"/>
      <c r="BA60" s="11"/>
    </row>
    <row r="61" spans="5:53" x14ac:dyDescent="0.2">
      <c r="E61" s="36">
        <v>45108</v>
      </c>
      <c r="F61" s="27">
        <f t="array" ref="F61">INDEX('Silver (Aggregated)'!$N$6:$N$41,MATCH(E20,'Silver (Aggregated)'!$M$6:$M$41,0))</f>
        <v>43882</v>
      </c>
      <c r="H61" s="79">
        <v>12</v>
      </c>
      <c r="I61" s="82">
        <f t="shared" ref="I61:AQ61" ca="1" si="51">IF($H61&gt;I$48,($F58-$F$83)*(OFFSET($F58,-I$48,0)-$F$83),"")</f>
        <v>-23245509.351658896</v>
      </c>
      <c r="J61" s="66">
        <f t="shared" ca="1" si="51"/>
        <v>-43868748.12943662</v>
      </c>
      <c r="K61" s="66">
        <f t="shared" ca="1" si="51"/>
        <v>-60590310.511381023</v>
      </c>
      <c r="L61" s="66">
        <f t="shared" ca="1" si="51"/>
        <v>-11929938.525270035</v>
      </c>
      <c r="M61" s="66">
        <f t="shared" ca="1" si="51"/>
        <v>12052056.217785459</v>
      </c>
      <c r="N61" s="66">
        <f t="shared" ca="1" si="51"/>
        <v>13714347.037229899</v>
      </c>
      <c r="O61" s="83">
        <f t="shared" ca="1" si="51"/>
        <v>4491147.7038965896</v>
      </c>
      <c r="P61" s="66">
        <f t="shared" ca="1" si="51"/>
        <v>18252439.662229888</v>
      </c>
      <c r="Q61" s="66">
        <f t="shared" ca="1" si="51"/>
        <v>22087701.801118769</v>
      </c>
      <c r="R61" s="66">
        <f t="shared" ca="1" si="51"/>
        <v>12184884.731674347</v>
      </c>
      <c r="S61" s="66">
        <f t="shared" ca="1" si="51"/>
        <v>12745859.523341013</v>
      </c>
      <c r="T61" s="66" t="str">
        <f t="shared" ca="1" si="51"/>
        <v/>
      </c>
      <c r="U61" s="66" t="str">
        <f t="shared" ca="1" si="51"/>
        <v/>
      </c>
      <c r="V61" s="66" t="str">
        <f t="shared" ca="1" si="51"/>
        <v/>
      </c>
      <c r="W61" s="66" t="str">
        <f t="shared" ca="1" si="51"/>
        <v/>
      </c>
      <c r="X61" s="66" t="str">
        <f t="shared" ca="1" si="51"/>
        <v/>
      </c>
      <c r="Y61" s="66" t="str">
        <f t="shared" ca="1" si="51"/>
        <v/>
      </c>
      <c r="Z61" s="66" t="str">
        <f t="shared" ca="1" si="51"/>
        <v/>
      </c>
      <c r="AA61" s="66" t="str">
        <f t="shared" ca="1" si="51"/>
        <v/>
      </c>
      <c r="AB61" s="66" t="str">
        <f t="shared" ca="1" si="51"/>
        <v/>
      </c>
      <c r="AC61" s="66" t="str">
        <f t="shared" ca="1" si="51"/>
        <v/>
      </c>
      <c r="AD61" s="66" t="str">
        <f t="shared" ca="1" si="51"/>
        <v/>
      </c>
      <c r="AE61" s="66" t="str">
        <f t="shared" ca="1" si="51"/>
        <v/>
      </c>
      <c r="AF61" s="66" t="str">
        <f t="shared" ca="1" si="51"/>
        <v/>
      </c>
      <c r="AG61" s="66" t="str">
        <f t="shared" ca="1" si="51"/>
        <v/>
      </c>
      <c r="AH61" s="66" t="str">
        <f t="shared" ca="1" si="51"/>
        <v/>
      </c>
      <c r="AI61" s="66" t="str">
        <f t="shared" ca="1" si="51"/>
        <v/>
      </c>
      <c r="AJ61" s="66" t="str">
        <f t="shared" ca="1" si="51"/>
        <v/>
      </c>
      <c r="AK61" s="66" t="str">
        <f t="shared" ca="1" si="51"/>
        <v/>
      </c>
      <c r="AL61" s="66" t="str">
        <f t="shared" ca="1" si="51"/>
        <v/>
      </c>
      <c r="AM61" s="66" t="str">
        <f t="shared" ca="1" si="51"/>
        <v/>
      </c>
      <c r="AN61" s="66" t="str">
        <f t="shared" ca="1" si="51"/>
        <v/>
      </c>
      <c r="AO61" s="66" t="str">
        <f t="shared" ca="1" si="51"/>
        <v/>
      </c>
      <c r="AP61" s="66" t="str">
        <f t="shared" ca="1" si="51"/>
        <v/>
      </c>
      <c r="AQ61" s="68" t="str">
        <f t="shared" ca="1" si="51"/>
        <v/>
      </c>
      <c r="AR61" s="11"/>
      <c r="AS61" s="11"/>
      <c r="AT61" s="11"/>
      <c r="AU61" s="11"/>
      <c r="AV61" s="11"/>
      <c r="AW61" s="11"/>
      <c r="AX61" s="11"/>
      <c r="AY61" s="11"/>
      <c r="AZ61" s="11"/>
      <c r="BA61" s="11"/>
    </row>
    <row r="62" spans="5:53" x14ac:dyDescent="0.2">
      <c r="E62" s="36">
        <v>45078</v>
      </c>
      <c r="F62" s="27">
        <f t="array" ref="F62">INDEX('Silver (Aggregated)'!$N$6:$N$41,MATCH(E21,'Silver (Aggregated)'!$M$6:$M$41,0))</f>
        <v>58342</v>
      </c>
      <c r="H62" s="79">
        <v>13</v>
      </c>
      <c r="I62" s="82">
        <f t="shared" ref="I62:AQ62" ca="1" si="52">IF($H62&gt;I$48,($F59-$F$83)*(OFFSET($F59,-I$48,0)-$F$83),"")</f>
        <v>5696921.1066743638</v>
      </c>
      <c r="J62" s="66">
        <f t="shared" ca="1" si="52"/>
        <v>-79628969.240547791</v>
      </c>
      <c r="K62" s="66">
        <f t="shared" ca="1" si="52"/>
        <v>-150275184.01832551</v>
      </c>
      <c r="L62" s="66">
        <f t="shared" ca="1" si="52"/>
        <v>-207555958.40026993</v>
      </c>
      <c r="M62" s="66">
        <f t="shared" ca="1" si="52"/>
        <v>-40866762.414158933</v>
      </c>
      <c r="N62" s="66">
        <f t="shared" ca="1" si="52"/>
        <v>41285084.32889656</v>
      </c>
      <c r="O62" s="83">
        <f t="shared" ca="1" si="52"/>
        <v>46979367.148341</v>
      </c>
      <c r="P62" s="66">
        <f t="shared" ca="1" si="52"/>
        <v>15384711.81500769</v>
      </c>
      <c r="Q62" s="66">
        <f t="shared" ca="1" si="52"/>
        <v>62524891.773340993</v>
      </c>
      <c r="R62" s="66">
        <f t="shared" ca="1" si="52"/>
        <v>75662825.912229866</v>
      </c>
      <c r="S62" s="66">
        <f t="shared" ca="1" si="52"/>
        <v>41740096.842785448</v>
      </c>
      <c r="T62" s="66">
        <f t="shared" ca="1" si="52"/>
        <v>43661751.634452112</v>
      </c>
      <c r="U62" s="66" t="str">
        <f t="shared" ca="1" si="52"/>
        <v/>
      </c>
      <c r="V62" s="66" t="str">
        <f t="shared" ca="1" si="52"/>
        <v/>
      </c>
      <c r="W62" s="66" t="str">
        <f t="shared" ca="1" si="52"/>
        <v/>
      </c>
      <c r="X62" s="66" t="str">
        <f t="shared" ca="1" si="52"/>
        <v/>
      </c>
      <c r="Y62" s="66" t="str">
        <f t="shared" ca="1" si="52"/>
        <v/>
      </c>
      <c r="Z62" s="66" t="str">
        <f t="shared" ca="1" si="52"/>
        <v/>
      </c>
      <c r="AA62" s="66" t="str">
        <f t="shared" ca="1" si="52"/>
        <v/>
      </c>
      <c r="AB62" s="66" t="str">
        <f t="shared" ca="1" si="52"/>
        <v/>
      </c>
      <c r="AC62" s="66" t="str">
        <f t="shared" ca="1" si="52"/>
        <v/>
      </c>
      <c r="AD62" s="66" t="str">
        <f t="shared" ca="1" si="52"/>
        <v/>
      </c>
      <c r="AE62" s="66" t="str">
        <f t="shared" ca="1" si="52"/>
        <v/>
      </c>
      <c r="AF62" s="66" t="str">
        <f t="shared" ca="1" si="52"/>
        <v/>
      </c>
      <c r="AG62" s="66" t="str">
        <f t="shared" ca="1" si="52"/>
        <v/>
      </c>
      <c r="AH62" s="66" t="str">
        <f t="shared" ca="1" si="52"/>
        <v/>
      </c>
      <c r="AI62" s="66" t="str">
        <f t="shared" ca="1" si="52"/>
        <v/>
      </c>
      <c r="AJ62" s="66" t="str">
        <f t="shared" ca="1" si="52"/>
        <v/>
      </c>
      <c r="AK62" s="66" t="str">
        <f t="shared" ca="1" si="52"/>
        <v/>
      </c>
      <c r="AL62" s="66" t="str">
        <f t="shared" ca="1" si="52"/>
        <v/>
      </c>
      <c r="AM62" s="66" t="str">
        <f t="shared" ca="1" si="52"/>
        <v/>
      </c>
      <c r="AN62" s="66" t="str">
        <f t="shared" ca="1" si="52"/>
        <v/>
      </c>
      <c r="AO62" s="66" t="str">
        <f t="shared" ca="1" si="52"/>
        <v/>
      </c>
      <c r="AP62" s="66" t="str">
        <f t="shared" ca="1" si="52"/>
        <v/>
      </c>
      <c r="AQ62" s="68" t="str">
        <f t="shared" ca="1" si="52"/>
        <v/>
      </c>
      <c r="AR62" s="11"/>
      <c r="AS62" s="11"/>
      <c r="AT62" s="11"/>
      <c r="AU62" s="11"/>
      <c r="AV62" s="11"/>
      <c r="AW62" s="11"/>
      <c r="AX62" s="11"/>
      <c r="AY62" s="11"/>
      <c r="AZ62" s="11"/>
      <c r="BA62" s="11"/>
    </row>
    <row r="63" spans="5:53" x14ac:dyDescent="0.2">
      <c r="E63" s="36">
        <v>45047</v>
      </c>
      <c r="F63" s="27">
        <f t="array" ref="F63">INDEX('Silver (Aggregated)'!$N$6:$N$41,MATCH(E22,'Silver (Aggregated)'!$M$6:$M$41,0))</f>
        <v>58469</v>
      </c>
      <c r="H63" s="79">
        <v>14</v>
      </c>
      <c r="I63" s="82">
        <f t="shared" ref="I63:AQ63" ca="1" si="53">IF($H63&gt;I$48,($F60-$F$83)*(OFFSET($F60,-I$48,0)-$F$83),"")</f>
        <v>54259567.370563217</v>
      </c>
      <c r="J63" s="66">
        <f t="shared" ca="1" si="53"/>
        <v>15839603.259452116</v>
      </c>
      <c r="K63" s="66">
        <f t="shared" ca="1" si="53"/>
        <v>-221398762.08777004</v>
      </c>
      <c r="L63" s="66">
        <f t="shared" ca="1" si="53"/>
        <v>-417822056.86554778</v>
      </c>
      <c r="M63" s="66">
        <f t="shared" ca="1" si="53"/>
        <v>-577084353.74749219</v>
      </c>
      <c r="N63" s="66">
        <f t="shared" ca="1" si="53"/>
        <v>-113625112.76138118</v>
      </c>
      <c r="O63" s="83">
        <f t="shared" ca="1" si="53"/>
        <v>114788206.48167431</v>
      </c>
      <c r="P63" s="66">
        <f t="shared" ca="1" si="53"/>
        <v>130620474.30111875</v>
      </c>
      <c r="Q63" s="66">
        <f t="shared" ca="1" si="53"/>
        <v>42775338.96778544</v>
      </c>
      <c r="R63" s="66">
        <f t="shared" ca="1" si="53"/>
        <v>173842933.92611873</v>
      </c>
      <c r="S63" s="66">
        <f t="shared" ca="1" si="53"/>
        <v>210371378.06500763</v>
      </c>
      <c r="T63" s="66">
        <f t="shared" ca="1" si="53"/>
        <v>116053313.99556319</v>
      </c>
      <c r="U63" s="66">
        <f t="shared" ca="1" si="53"/>
        <v>121396243.78722987</v>
      </c>
      <c r="V63" s="66" t="str">
        <f t="shared" ca="1" si="53"/>
        <v/>
      </c>
      <c r="W63" s="66" t="str">
        <f t="shared" ca="1" si="53"/>
        <v/>
      </c>
      <c r="X63" s="66" t="str">
        <f t="shared" ca="1" si="53"/>
        <v/>
      </c>
      <c r="Y63" s="66" t="str">
        <f t="shared" ca="1" si="53"/>
        <v/>
      </c>
      <c r="Z63" s="66" t="str">
        <f t="shared" ca="1" si="53"/>
        <v/>
      </c>
      <c r="AA63" s="66" t="str">
        <f t="shared" ca="1" si="53"/>
        <v/>
      </c>
      <c r="AB63" s="66" t="str">
        <f t="shared" ca="1" si="53"/>
        <v/>
      </c>
      <c r="AC63" s="66" t="str">
        <f t="shared" ca="1" si="53"/>
        <v/>
      </c>
      <c r="AD63" s="66" t="str">
        <f t="shared" ca="1" si="53"/>
        <v/>
      </c>
      <c r="AE63" s="66" t="str">
        <f t="shared" ca="1" si="53"/>
        <v/>
      </c>
      <c r="AF63" s="66" t="str">
        <f t="shared" ca="1" si="53"/>
        <v/>
      </c>
      <c r="AG63" s="66" t="str">
        <f t="shared" ca="1" si="53"/>
        <v/>
      </c>
      <c r="AH63" s="66" t="str">
        <f t="shared" ca="1" si="53"/>
        <v/>
      </c>
      <c r="AI63" s="66" t="str">
        <f t="shared" ca="1" si="53"/>
        <v/>
      </c>
      <c r="AJ63" s="66" t="str">
        <f t="shared" ca="1" si="53"/>
        <v/>
      </c>
      <c r="AK63" s="66" t="str">
        <f t="shared" ca="1" si="53"/>
        <v/>
      </c>
      <c r="AL63" s="66" t="str">
        <f t="shared" ca="1" si="53"/>
        <v/>
      </c>
      <c r="AM63" s="66" t="str">
        <f t="shared" ca="1" si="53"/>
        <v/>
      </c>
      <c r="AN63" s="66" t="str">
        <f t="shared" ca="1" si="53"/>
        <v/>
      </c>
      <c r="AO63" s="66" t="str">
        <f t="shared" ca="1" si="53"/>
        <v/>
      </c>
      <c r="AP63" s="66" t="str">
        <f t="shared" ca="1" si="53"/>
        <v/>
      </c>
      <c r="AQ63" s="68" t="str">
        <f t="shared" ca="1" si="53"/>
        <v/>
      </c>
      <c r="AR63" s="11"/>
      <c r="AS63" s="11"/>
      <c r="AT63" s="11"/>
      <c r="AU63" s="11"/>
      <c r="AV63" s="11"/>
      <c r="AW63" s="11"/>
      <c r="AX63" s="11"/>
      <c r="AY63" s="11"/>
      <c r="AZ63" s="11"/>
      <c r="BA63" s="11"/>
    </row>
    <row r="64" spans="5:53" x14ac:dyDescent="0.2">
      <c r="E64" s="36">
        <v>45017</v>
      </c>
      <c r="F64" s="27">
        <f t="array" ref="F64">INDEX('Silver (Aggregated)'!$N$6:$N$41,MATCH(E23,'Silver (Aggregated)'!$M$6:$M$41,0))</f>
        <v>48871</v>
      </c>
      <c r="H64" s="79">
        <v>15</v>
      </c>
      <c r="I64" s="82">
        <f t="shared" ref="I64:AQ64" ca="1" si="54">IF($H64&gt;I$48,($F61-$F$83)*(OFFSET($F61,-I$48,0)-$F$83),"")</f>
        <v>291178585.19000763</v>
      </c>
      <c r="J64" s="66">
        <f t="shared" ca="1" si="54"/>
        <v>104726198.03722985</v>
      </c>
      <c r="K64" s="66">
        <f t="shared" ca="1" si="54"/>
        <v>30571961.926118746</v>
      </c>
      <c r="L64" s="66">
        <f t="shared" ca="1" si="54"/>
        <v>-427320963.42110342</v>
      </c>
      <c r="M64" s="66">
        <f t="shared" ca="1" si="54"/>
        <v>-806436866.19888115</v>
      </c>
      <c r="N64" s="66">
        <f t="shared" ca="1" si="54"/>
        <v>-1113828459.0808256</v>
      </c>
      <c r="O64" s="83">
        <f t="shared" ca="1" si="54"/>
        <v>-219307426.09471455</v>
      </c>
      <c r="P64" s="66">
        <f t="shared" ca="1" si="54"/>
        <v>221552309.14834094</v>
      </c>
      <c r="Q64" s="66">
        <f t="shared" ca="1" si="54"/>
        <v>252110112.96778539</v>
      </c>
      <c r="R64" s="66">
        <f t="shared" ca="1" si="54"/>
        <v>82560529.634452075</v>
      </c>
      <c r="S64" s="66">
        <f t="shared" ca="1" si="54"/>
        <v>335533628.59278536</v>
      </c>
      <c r="T64" s="66">
        <f t="shared" ca="1" si="54"/>
        <v>406037048.73167425</v>
      </c>
      <c r="U64" s="66">
        <f t="shared" ca="1" si="54"/>
        <v>223994088.66222984</v>
      </c>
      <c r="V64" s="66">
        <f t="shared" ca="1" si="54"/>
        <v>234306458.45389649</v>
      </c>
      <c r="W64" s="66" t="str">
        <f t="shared" ca="1" si="54"/>
        <v/>
      </c>
      <c r="X64" s="66" t="str">
        <f t="shared" ca="1" si="54"/>
        <v/>
      </c>
      <c r="Y64" s="66" t="str">
        <f t="shared" ca="1" si="54"/>
        <v/>
      </c>
      <c r="Z64" s="66" t="str">
        <f t="shared" ca="1" si="54"/>
        <v/>
      </c>
      <c r="AA64" s="66" t="str">
        <f t="shared" ca="1" si="54"/>
        <v/>
      </c>
      <c r="AB64" s="66" t="str">
        <f t="shared" ca="1" si="54"/>
        <v/>
      </c>
      <c r="AC64" s="66" t="str">
        <f t="shared" ca="1" si="54"/>
        <v/>
      </c>
      <c r="AD64" s="66" t="str">
        <f t="shared" ca="1" si="54"/>
        <v/>
      </c>
      <c r="AE64" s="66" t="str">
        <f t="shared" ca="1" si="54"/>
        <v/>
      </c>
      <c r="AF64" s="66" t="str">
        <f t="shared" ca="1" si="54"/>
        <v/>
      </c>
      <c r="AG64" s="66" t="str">
        <f t="shared" ca="1" si="54"/>
        <v/>
      </c>
      <c r="AH64" s="66" t="str">
        <f t="shared" ca="1" si="54"/>
        <v/>
      </c>
      <c r="AI64" s="66" t="str">
        <f t="shared" ca="1" si="54"/>
        <v/>
      </c>
      <c r="AJ64" s="66" t="str">
        <f t="shared" ca="1" si="54"/>
        <v/>
      </c>
      <c r="AK64" s="66" t="str">
        <f t="shared" ca="1" si="54"/>
        <v/>
      </c>
      <c r="AL64" s="66" t="str">
        <f t="shared" ca="1" si="54"/>
        <v/>
      </c>
      <c r="AM64" s="66" t="str">
        <f t="shared" ca="1" si="54"/>
        <v/>
      </c>
      <c r="AN64" s="66" t="str">
        <f t="shared" ca="1" si="54"/>
        <v/>
      </c>
      <c r="AO64" s="66" t="str">
        <f t="shared" ca="1" si="54"/>
        <v/>
      </c>
      <c r="AP64" s="66" t="str">
        <f t="shared" ca="1" si="54"/>
        <v/>
      </c>
      <c r="AQ64" s="68" t="str">
        <f t="shared" ca="1" si="54"/>
        <v/>
      </c>
      <c r="AR64" s="11"/>
      <c r="AS64" s="11"/>
      <c r="AT64" s="11"/>
      <c r="AU64" s="11"/>
      <c r="AV64" s="11"/>
      <c r="AW64" s="11"/>
      <c r="AX64" s="11"/>
      <c r="AY64" s="11"/>
      <c r="AZ64" s="11"/>
      <c r="BA64" s="11"/>
    </row>
    <row r="65" spans="5:53" x14ac:dyDescent="0.2">
      <c r="E65" s="36">
        <v>44986</v>
      </c>
      <c r="F65" s="27">
        <f t="array" ref="F65">INDEX('Silver (Aggregated)'!$N$6:$N$41,MATCH(E24,'Silver (Aggregated)'!$M$6:$M$41,0))</f>
        <v>61321</v>
      </c>
      <c r="H65" s="79">
        <v>16</v>
      </c>
      <c r="I65" s="82">
        <f t="shared" ref="I65:AQ65" ca="1" si="55">IF($H65&gt;I$48,($F62-$F$83)*(OFFSET($F62,-I$48,0)-$F$83),"")</f>
        <v>219205356.02334094</v>
      </c>
      <c r="J65" s="66">
        <f t="shared" ca="1" si="55"/>
        <v>113572229.35667431</v>
      </c>
      <c r="K65" s="66">
        <f t="shared" ca="1" si="55"/>
        <v>40847742.20389656</v>
      </c>
      <c r="L65" s="66">
        <f t="shared" ca="1" si="55"/>
        <v>11924386.092785459</v>
      </c>
      <c r="M65" s="66">
        <f t="shared" ca="1" si="55"/>
        <v>-166673639.2544367</v>
      </c>
      <c r="N65" s="66">
        <f t="shared" ca="1" si="55"/>
        <v>-314545222.0322144</v>
      </c>
      <c r="O65" s="83">
        <f t="shared" ca="1" si="55"/>
        <v>-434441224.91415882</v>
      </c>
      <c r="P65" s="66">
        <f t="shared" ca="1" si="55"/>
        <v>-85539371.928047836</v>
      </c>
      <c r="Q65" s="66">
        <f t="shared" ca="1" si="55"/>
        <v>86414973.315007657</v>
      </c>
      <c r="R65" s="66">
        <f t="shared" ca="1" si="55"/>
        <v>98333837.13445209</v>
      </c>
      <c r="S65" s="66">
        <f t="shared" ca="1" si="55"/>
        <v>32202173.801118787</v>
      </c>
      <c r="T65" s="66">
        <f t="shared" ca="1" si="55"/>
        <v>130872612.75945209</v>
      </c>
      <c r="U65" s="66">
        <f t="shared" ca="1" si="55"/>
        <v>158371992.89834097</v>
      </c>
      <c r="V65" s="66">
        <f t="shared" ca="1" si="55"/>
        <v>87367372.828896537</v>
      </c>
      <c r="W65" s="66">
        <f t="shared" ca="1" si="55"/>
        <v>91389642.620563209</v>
      </c>
      <c r="X65" s="66" t="str">
        <f t="shared" ca="1" si="55"/>
        <v/>
      </c>
      <c r="Y65" s="66" t="str">
        <f t="shared" ca="1" si="55"/>
        <v/>
      </c>
      <c r="Z65" s="66" t="str">
        <f t="shared" ca="1" si="55"/>
        <v/>
      </c>
      <c r="AA65" s="66" t="str">
        <f t="shared" ca="1" si="55"/>
        <v/>
      </c>
      <c r="AB65" s="66" t="str">
        <f t="shared" ca="1" si="55"/>
        <v/>
      </c>
      <c r="AC65" s="66" t="str">
        <f t="shared" ca="1" si="55"/>
        <v/>
      </c>
      <c r="AD65" s="66" t="str">
        <f t="shared" ca="1" si="55"/>
        <v/>
      </c>
      <c r="AE65" s="66" t="str">
        <f t="shared" ca="1" si="55"/>
        <v/>
      </c>
      <c r="AF65" s="66" t="str">
        <f t="shared" ca="1" si="55"/>
        <v/>
      </c>
      <c r="AG65" s="66" t="str">
        <f t="shared" ca="1" si="55"/>
        <v/>
      </c>
      <c r="AH65" s="66" t="str">
        <f t="shared" ca="1" si="55"/>
        <v/>
      </c>
      <c r="AI65" s="66" t="str">
        <f t="shared" ca="1" si="55"/>
        <v/>
      </c>
      <c r="AJ65" s="66" t="str">
        <f t="shared" ca="1" si="55"/>
        <v/>
      </c>
      <c r="AK65" s="66" t="str">
        <f t="shared" ca="1" si="55"/>
        <v/>
      </c>
      <c r="AL65" s="66" t="str">
        <f t="shared" ca="1" si="55"/>
        <v/>
      </c>
      <c r="AM65" s="66" t="str">
        <f t="shared" ca="1" si="55"/>
        <v/>
      </c>
      <c r="AN65" s="66" t="str">
        <f t="shared" ca="1" si="55"/>
        <v/>
      </c>
      <c r="AO65" s="66" t="str">
        <f t="shared" ca="1" si="55"/>
        <v/>
      </c>
      <c r="AP65" s="66" t="str">
        <f t="shared" ca="1" si="55"/>
        <v/>
      </c>
      <c r="AQ65" s="68" t="str">
        <f t="shared" ca="1" si="55"/>
        <v/>
      </c>
      <c r="AR65" s="11"/>
      <c r="AS65" s="11"/>
      <c r="AT65" s="11"/>
      <c r="AU65" s="11"/>
      <c r="AV65" s="11"/>
      <c r="AW65" s="11"/>
      <c r="AX65" s="11"/>
      <c r="AY65" s="11"/>
      <c r="AZ65" s="11"/>
      <c r="BA65" s="11"/>
    </row>
    <row r="66" spans="5:53" x14ac:dyDescent="0.2">
      <c r="E66" s="36">
        <v>44958</v>
      </c>
      <c r="F66" s="27">
        <f t="array" ref="F66">INDEX('Silver (Aggregated)'!$N$6:$N$41,MATCH(E25,'Silver (Aggregated)'!$M$6:$M$41,0))</f>
        <v>75007</v>
      </c>
      <c r="H66" s="79">
        <v>17</v>
      </c>
      <c r="I66" s="82">
        <f t="shared" ref="I66:AQ66" ca="1" si="56">IF($H66&gt;I$48,($F63-$F$83)*(OFFSET($F63,-I$48,0)-$F$83),"")</f>
        <v>84325242.342785433</v>
      </c>
      <c r="J66" s="66">
        <f t="shared" ca="1" si="56"/>
        <v>216194618.17611873</v>
      </c>
      <c r="K66" s="66">
        <f t="shared" ca="1" si="56"/>
        <v>112012339.50945209</v>
      </c>
      <c r="L66" s="66">
        <f t="shared" ca="1" si="56"/>
        <v>40286707.356674336</v>
      </c>
      <c r="M66" s="66">
        <f t="shared" ca="1" si="56"/>
        <v>11760607.245563239</v>
      </c>
      <c r="N66" s="66">
        <f t="shared" ca="1" si="56"/>
        <v>-164384413.10165891</v>
      </c>
      <c r="O66" s="83">
        <f t="shared" ca="1" si="56"/>
        <v>-310225011.87943667</v>
      </c>
      <c r="P66" s="66">
        <f t="shared" ca="1" si="56"/>
        <v>-428474269.26138103</v>
      </c>
      <c r="Q66" s="66">
        <f t="shared" ca="1" si="56"/>
        <v>-84364507.27527006</v>
      </c>
      <c r="R66" s="66">
        <f t="shared" ca="1" si="56"/>
        <v>85228082.467785433</v>
      </c>
      <c r="S66" s="66">
        <f t="shared" ca="1" si="56"/>
        <v>96983243.287229881</v>
      </c>
      <c r="T66" s="66">
        <f t="shared" ca="1" si="56"/>
        <v>31759883.953896564</v>
      </c>
      <c r="U66" s="66">
        <f t="shared" ca="1" si="56"/>
        <v>129075105.91222987</v>
      </c>
      <c r="V66" s="66">
        <f t="shared" ca="1" si="56"/>
        <v>156196788.05111873</v>
      </c>
      <c r="W66" s="66">
        <f t="shared" ca="1" si="56"/>
        <v>86167400.981674328</v>
      </c>
      <c r="X66" s="66">
        <f t="shared" ca="1" si="56"/>
        <v>90134425.773340985</v>
      </c>
      <c r="Y66" s="66" t="str">
        <f t="shared" ca="1" si="56"/>
        <v/>
      </c>
      <c r="Z66" s="66" t="str">
        <f t="shared" ca="1" si="56"/>
        <v/>
      </c>
      <c r="AA66" s="66" t="str">
        <f t="shared" ca="1" si="56"/>
        <v/>
      </c>
      <c r="AB66" s="66" t="str">
        <f t="shared" ca="1" si="56"/>
        <v/>
      </c>
      <c r="AC66" s="66" t="str">
        <f t="shared" ca="1" si="56"/>
        <v/>
      </c>
      <c r="AD66" s="66" t="str">
        <f t="shared" ca="1" si="56"/>
        <v/>
      </c>
      <c r="AE66" s="66" t="str">
        <f t="shared" ca="1" si="56"/>
        <v/>
      </c>
      <c r="AF66" s="66" t="str">
        <f t="shared" ca="1" si="56"/>
        <v/>
      </c>
      <c r="AG66" s="66" t="str">
        <f t="shared" ca="1" si="56"/>
        <v/>
      </c>
      <c r="AH66" s="66" t="str">
        <f t="shared" ca="1" si="56"/>
        <v/>
      </c>
      <c r="AI66" s="66" t="str">
        <f t="shared" ca="1" si="56"/>
        <v/>
      </c>
      <c r="AJ66" s="66" t="str">
        <f t="shared" ca="1" si="56"/>
        <v/>
      </c>
      <c r="AK66" s="66" t="str">
        <f t="shared" ca="1" si="56"/>
        <v/>
      </c>
      <c r="AL66" s="66" t="str">
        <f t="shared" ca="1" si="56"/>
        <v/>
      </c>
      <c r="AM66" s="66" t="str">
        <f t="shared" ca="1" si="56"/>
        <v/>
      </c>
      <c r="AN66" s="66" t="str">
        <f t="shared" ca="1" si="56"/>
        <v/>
      </c>
      <c r="AO66" s="66" t="str">
        <f t="shared" ca="1" si="56"/>
        <v/>
      </c>
      <c r="AP66" s="66" t="str">
        <f t="shared" ca="1" si="56"/>
        <v/>
      </c>
      <c r="AQ66" s="68" t="str">
        <f t="shared" ca="1" si="56"/>
        <v/>
      </c>
      <c r="AR66" s="11"/>
      <c r="AS66" s="11"/>
      <c r="AT66" s="11"/>
      <c r="AU66" s="11"/>
      <c r="AV66" s="11"/>
      <c r="AW66" s="11"/>
      <c r="AX66" s="11"/>
      <c r="AY66" s="11"/>
      <c r="AZ66" s="11"/>
      <c r="BA66" s="11"/>
    </row>
    <row r="67" spans="5:53" x14ac:dyDescent="0.2">
      <c r="E67" s="36">
        <v>44927</v>
      </c>
      <c r="F67" s="27">
        <f t="array" ref="F67">INDEX('Silver (Aggregated)'!$N$6:$N$41,MATCH(E26,'Silver (Aggregated)'!$M$6:$M$41,0))</f>
        <v>107744.5</v>
      </c>
      <c r="H67" s="79">
        <v>18</v>
      </c>
      <c r="I67" s="82">
        <f t="shared" ref="I67:AQ67" ca="1" si="57">IF($H67&gt;I$48,($F64-$F$83)*(OFFSET($F64,-I$48,0)-$F$83),"")</f>
        <v>170696947.63445207</v>
      </c>
      <c r="J67" s="66">
        <f t="shared" ca="1" si="57"/>
        <v>173074082.48167428</v>
      </c>
      <c r="K67" s="66">
        <f t="shared" ca="1" si="57"/>
        <v>443730538.31500757</v>
      </c>
      <c r="L67" s="66">
        <f t="shared" ca="1" si="57"/>
        <v>229900707.64834094</v>
      </c>
      <c r="M67" s="66">
        <f t="shared" ca="1" si="57"/>
        <v>82686805.495563194</v>
      </c>
      <c r="N67" s="66">
        <f t="shared" ca="1" si="57"/>
        <v>24138161.384452097</v>
      </c>
      <c r="O67" s="83">
        <f t="shared" ca="1" si="57"/>
        <v>-337392228.96277004</v>
      </c>
      <c r="P67" s="66">
        <f t="shared" ca="1" si="57"/>
        <v>-636724043.74054778</v>
      </c>
      <c r="Q67" s="66">
        <f t="shared" ca="1" si="57"/>
        <v>-879425768.12249219</v>
      </c>
      <c r="R67" s="66">
        <f t="shared" ca="1" si="57"/>
        <v>-173154672.13638121</v>
      </c>
      <c r="S67" s="66">
        <f t="shared" ca="1" si="57"/>
        <v>174927124.60667428</v>
      </c>
      <c r="T67" s="66">
        <f t="shared" ca="1" si="57"/>
        <v>199054107.42611873</v>
      </c>
      <c r="U67" s="66">
        <f t="shared" ca="1" si="57"/>
        <v>65185852.092785425</v>
      </c>
      <c r="V67" s="66">
        <f t="shared" ca="1" si="57"/>
        <v>264921332.05111873</v>
      </c>
      <c r="W67" s="66">
        <f t="shared" ca="1" si="57"/>
        <v>320587466.19000763</v>
      </c>
      <c r="X67" s="66">
        <f t="shared" ca="1" si="57"/>
        <v>176855037.12056318</v>
      </c>
      <c r="Y67" s="66">
        <f t="shared" ca="1" si="57"/>
        <v>184997191.91222984</v>
      </c>
      <c r="Z67" s="66" t="str">
        <f t="shared" ca="1" si="57"/>
        <v/>
      </c>
      <c r="AA67" s="66" t="str">
        <f t="shared" ca="1" si="57"/>
        <v/>
      </c>
      <c r="AB67" s="66" t="str">
        <f t="shared" ca="1" si="57"/>
        <v/>
      </c>
      <c r="AC67" s="66" t="str">
        <f t="shared" ca="1" si="57"/>
        <v/>
      </c>
      <c r="AD67" s="66" t="str">
        <f t="shared" ca="1" si="57"/>
        <v/>
      </c>
      <c r="AE67" s="66" t="str">
        <f t="shared" ca="1" si="57"/>
        <v/>
      </c>
      <c r="AF67" s="66" t="str">
        <f t="shared" ca="1" si="57"/>
        <v/>
      </c>
      <c r="AG67" s="66" t="str">
        <f t="shared" ca="1" si="57"/>
        <v/>
      </c>
      <c r="AH67" s="66" t="str">
        <f t="shared" ca="1" si="57"/>
        <v/>
      </c>
      <c r="AI67" s="66" t="str">
        <f t="shared" ca="1" si="57"/>
        <v/>
      </c>
      <c r="AJ67" s="66" t="str">
        <f t="shared" ca="1" si="57"/>
        <v/>
      </c>
      <c r="AK67" s="66" t="str">
        <f t="shared" ca="1" si="57"/>
        <v/>
      </c>
      <c r="AL67" s="66" t="str">
        <f t="shared" ca="1" si="57"/>
        <v/>
      </c>
      <c r="AM67" s="66" t="str">
        <f t="shared" ca="1" si="57"/>
        <v/>
      </c>
      <c r="AN67" s="66" t="str">
        <f t="shared" ca="1" si="57"/>
        <v/>
      </c>
      <c r="AO67" s="66" t="str">
        <f t="shared" ca="1" si="57"/>
        <v/>
      </c>
      <c r="AP67" s="66" t="str">
        <f t="shared" ca="1" si="57"/>
        <v/>
      </c>
      <c r="AQ67" s="68" t="str">
        <f t="shared" ca="1" si="57"/>
        <v/>
      </c>
      <c r="AR67" s="11"/>
      <c r="AS67" s="11"/>
      <c r="AT67" s="11"/>
      <c r="AU67" s="11"/>
      <c r="AV67" s="11"/>
      <c r="AW67" s="11"/>
      <c r="AX67" s="11"/>
      <c r="AY67" s="11"/>
      <c r="AZ67" s="11"/>
      <c r="BA67" s="11"/>
    </row>
    <row r="68" spans="5:53" x14ac:dyDescent="0.2">
      <c r="E68" s="36">
        <v>44896</v>
      </c>
      <c r="F68" s="27">
        <f t="array" ref="F68">INDEX('Silver (Aggregated)'!$N$6:$N$41,MATCH(E27,'Silver (Aggregated)'!$M$6:$M$41,0))</f>
        <v>102245.5</v>
      </c>
      <c r="H68" s="79">
        <v>19</v>
      </c>
      <c r="I68" s="82">
        <f t="shared" ref="I68:AQ68" ca="1" si="58">IF($H68&gt;I$48,($F65-$F$83)*(OFFSET($F65,-I$48,0)-$F$83),"")</f>
        <v>117314360.3566743</v>
      </c>
      <c r="J68" s="66">
        <f t="shared" ca="1" si="58"/>
        <v>57157962.21778544</v>
      </c>
      <c r="K68" s="66">
        <f t="shared" ca="1" si="58"/>
        <v>57953947.065007664</v>
      </c>
      <c r="L68" s="66">
        <f t="shared" ca="1" si="58"/>
        <v>148583402.89834094</v>
      </c>
      <c r="M68" s="66">
        <f t="shared" ca="1" si="58"/>
        <v>76982372.231674328</v>
      </c>
      <c r="N68" s="66">
        <f t="shared" ca="1" si="58"/>
        <v>27687720.078896571</v>
      </c>
      <c r="O68" s="83">
        <f t="shared" ca="1" si="58"/>
        <v>8082675.9677854693</v>
      </c>
      <c r="P68" s="66">
        <f t="shared" ca="1" si="58"/>
        <v>-112975964.37943669</v>
      </c>
      <c r="Q68" s="66">
        <f t="shared" ca="1" si="58"/>
        <v>-213207379.1572144</v>
      </c>
      <c r="R68" s="66">
        <f t="shared" ca="1" si="58"/>
        <v>-294476178.53915882</v>
      </c>
      <c r="S68" s="66">
        <f t="shared" ca="1" si="58"/>
        <v>-57980932.553047828</v>
      </c>
      <c r="T68" s="66">
        <f t="shared" ca="1" si="58"/>
        <v>58574439.190007664</v>
      </c>
      <c r="U68" s="66">
        <f t="shared" ca="1" si="58"/>
        <v>66653372.009452105</v>
      </c>
      <c r="V68" s="66">
        <f t="shared" ca="1" si="58"/>
        <v>21827516.676118795</v>
      </c>
      <c r="W68" s="66">
        <f t="shared" ca="1" si="58"/>
        <v>88709046.63445209</v>
      </c>
      <c r="X68" s="66">
        <f t="shared" ca="1" si="58"/>
        <v>107348880.77334097</v>
      </c>
      <c r="Y68" s="66">
        <f t="shared" ca="1" si="58"/>
        <v>59220001.703896552</v>
      </c>
      <c r="Z68" s="66">
        <f t="shared" ca="1" si="58"/>
        <v>61946406.495563217</v>
      </c>
      <c r="AA68" s="66" t="str">
        <f t="shared" ca="1" si="58"/>
        <v/>
      </c>
      <c r="AB68" s="66" t="str">
        <f t="shared" ca="1" si="58"/>
        <v/>
      </c>
      <c r="AC68" s="66" t="str">
        <f t="shared" ca="1" si="58"/>
        <v/>
      </c>
      <c r="AD68" s="66" t="str">
        <f t="shared" ca="1" si="58"/>
        <v/>
      </c>
      <c r="AE68" s="66" t="str">
        <f t="shared" ca="1" si="58"/>
        <v/>
      </c>
      <c r="AF68" s="66" t="str">
        <f t="shared" ca="1" si="58"/>
        <v/>
      </c>
      <c r="AG68" s="66" t="str">
        <f t="shared" ca="1" si="58"/>
        <v/>
      </c>
      <c r="AH68" s="66" t="str">
        <f t="shared" ca="1" si="58"/>
        <v/>
      </c>
      <c r="AI68" s="66" t="str">
        <f t="shared" ca="1" si="58"/>
        <v/>
      </c>
      <c r="AJ68" s="66" t="str">
        <f t="shared" ca="1" si="58"/>
        <v/>
      </c>
      <c r="AK68" s="66" t="str">
        <f t="shared" ca="1" si="58"/>
        <v/>
      </c>
      <c r="AL68" s="66" t="str">
        <f t="shared" ca="1" si="58"/>
        <v/>
      </c>
      <c r="AM68" s="66" t="str">
        <f t="shared" ca="1" si="58"/>
        <v/>
      </c>
      <c r="AN68" s="66" t="str">
        <f t="shared" ca="1" si="58"/>
        <v/>
      </c>
      <c r="AO68" s="66" t="str">
        <f t="shared" ca="1" si="58"/>
        <v/>
      </c>
      <c r="AP68" s="66" t="str">
        <f t="shared" ca="1" si="58"/>
        <v/>
      </c>
      <c r="AQ68" s="68" t="str">
        <f t="shared" ca="1" si="58"/>
        <v/>
      </c>
      <c r="AR68" s="11"/>
      <c r="AS68" s="11"/>
      <c r="AT68" s="11"/>
      <c r="AU68" s="11"/>
      <c r="AV68" s="11"/>
      <c r="AW68" s="11"/>
      <c r="AX68" s="11"/>
      <c r="AY68" s="11"/>
      <c r="AZ68" s="11"/>
      <c r="BA68" s="11"/>
    </row>
    <row r="69" spans="5:53" x14ac:dyDescent="0.2">
      <c r="E69" s="36">
        <v>44866</v>
      </c>
      <c r="F69" s="27">
        <f t="array" ref="F69">INDEX('Silver (Aggregated)'!$N$6:$N$41,MATCH(E28,'Silver (Aggregated)'!$M$6:$M$41,0))</f>
        <v>80660</v>
      </c>
      <c r="H69" s="79">
        <v>20</v>
      </c>
      <c r="I69" s="82">
        <f t="shared" ref="I69:AQ69" ca="1" si="59">IF($H69&gt;I$48,($F66-$F$83)*(OFFSET($F66,-I$48,0)-$F$83),"")</f>
        <v>-46495560.643325612</v>
      </c>
      <c r="J69" s="66">
        <f t="shared" ca="1" si="59"/>
        <v>-138854675.226659</v>
      </c>
      <c r="K69" s="66">
        <f t="shared" ca="1" si="59"/>
        <v>-67652845.365547851</v>
      </c>
      <c r="L69" s="66">
        <f t="shared" ca="1" si="59"/>
        <v>-68594982.518325627</v>
      </c>
      <c r="M69" s="66">
        <f t="shared" ca="1" si="59"/>
        <v>-175865086.68499234</v>
      </c>
      <c r="N69" s="66">
        <f t="shared" ca="1" si="59"/>
        <v>-91117253.35165897</v>
      </c>
      <c r="O69" s="83">
        <f t="shared" ca="1" si="59"/>
        <v>-32771515.50443672</v>
      </c>
      <c r="P69" s="66">
        <f t="shared" ca="1" si="59"/>
        <v>-9566751.6155478191</v>
      </c>
      <c r="Q69" s="66">
        <f t="shared" ca="1" si="59"/>
        <v>133719698.03723001</v>
      </c>
      <c r="R69" s="66">
        <f t="shared" ca="1" si="59"/>
        <v>252354795.25945228</v>
      </c>
      <c r="S69" s="66">
        <f t="shared" ca="1" si="59"/>
        <v>348545514.87750787</v>
      </c>
      <c r="T69" s="66">
        <f t="shared" ca="1" si="59"/>
        <v>68626922.863618881</v>
      </c>
      <c r="U69" s="66">
        <f t="shared" ca="1" si="59"/>
        <v>-69329404.393325627</v>
      </c>
      <c r="V69" s="66">
        <f t="shared" ca="1" si="59"/>
        <v>-78891725.573881179</v>
      </c>
      <c r="W69" s="66">
        <f t="shared" ca="1" si="59"/>
        <v>-25835308.907214493</v>
      </c>
      <c r="X69" s="66">
        <f t="shared" ca="1" si="59"/>
        <v>-104997084.94888119</v>
      </c>
      <c r="Y69" s="66">
        <f t="shared" ca="1" si="59"/>
        <v>-127059414.80999231</v>
      </c>
      <c r="Z69" s="66">
        <f t="shared" ca="1" si="59"/>
        <v>-70093499.879436731</v>
      </c>
      <c r="AA69" s="66">
        <f t="shared" ca="1" si="59"/>
        <v>-73320505.087770075</v>
      </c>
      <c r="AB69" s="66" t="str">
        <f t="shared" ca="1" si="59"/>
        <v/>
      </c>
      <c r="AC69" s="66" t="str">
        <f t="shared" ca="1" si="59"/>
        <v/>
      </c>
      <c r="AD69" s="66" t="str">
        <f t="shared" ca="1" si="59"/>
        <v/>
      </c>
      <c r="AE69" s="66" t="str">
        <f t="shared" ca="1" si="59"/>
        <v/>
      </c>
      <c r="AF69" s="66" t="str">
        <f t="shared" ca="1" si="59"/>
        <v/>
      </c>
      <c r="AG69" s="66" t="str">
        <f t="shared" ca="1" si="59"/>
        <v/>
      </c>
      <c r="AH69" s="66" t="str">
        <f t="shared" ca="1" si="59"/>
        <v/>
      </c>
      <c r="AI69" s="66" t="str">
        <f t="shared" ca="1" si="59"/>
        <v/>
      </c>
      <c r="AJ69" s="66" t="str">
        <f t="shared" ca="1" si="59"/>
        <v/>
      </c>
      <c r="AK69" s="66" t="str">
        <f t="shared" ca="1" si="59"/>
        <v/>
      </c>
      <c r="AL69" s="66" t="str">
        <f t="shared" ca="1" si="59"/>
        <v/>
      </c>
      <c r="AM69" s="66" t="str">
        <f t="shared" ca="1" si="59"/>
        <v/>
      </c>
      <c r="AN69" s="66" t="str">
        <f t="shared" ca="1" si="59"/>
        <v/>
      </c>
      <c r="AO69" s="66" t="str">
        <f t="shared" ca="1" si="59"/>
        <v/>
      </c>
      <c r="AP69" s="66" t="str">
        <f t="shared" ca="1" si="59"/>
        <v/>
      </c>
      <c r="AQ69" s="68" t="str">
        <f t="shared" ca="1" si="59"/>
        <v/>
      </c>
      <c r="AR69" s="11"/>
      <c r="AS69" s="11"/>
      <c r="AT69" s="11"/>
      <c r="AU69" s="11"/>
      <c r="AV69" s="11"/>
      <c r="AW69" s="11"/>
      <c r="AX69" s="11"/>
      <c r="AY69" s="11"/>
      <c r="AZ69" s="11"/>
      <c r="BA69" s="11"/>
    </row>
    <row r="70" spans="5:53" x14ac:dyDescent="0.2">
      <c r="E70" s="36">
        <v>44835</v>
      </c>
      <c r="F70" s="27">
        <f t="array" ref="F70">INDEX('Silver (Aggregated)'!$N$6:$N$41,MATCH(E29,'Silver (Aggregated)'!$M$6:$M$41,0))</f>
        <v>58754</v>
      </c>
      <c r="H70" s="79">
        <v>21</v>
      </c>
      <c r="I70" s="82">
        <f t="shared" ref="I70:AQ70" ca="1" si="60">IF($H70&gt;I$48,($F67-$F$83)*(OFFSET($F67,-I$48,0)-$F$83),"")</f>
        <v>297892660.71084118</v>
      </c>
      <c r="J70" s="66">
        <f t="shared" ca="1" si="60"/>
        <v>-251681024.70582551</v>
      </c>
      <c r="K70" s="66">
        <f t="shared" ca="1" si="60"/>
        <v>-751622014.28915894</v>
      </c>
      <c r="L70" s="66">
        <f t="shared" ca="1" si="60"/>
        <v>-366205659.42804772</v>
      </c>
      <c r="M70" s="66">
        <f t="shared" ca="1" si="60"/>
        <v>-371305459.08082551</v>
      </c>
      <c r="N70" s="66">
        <f t="shared" ca="1" si="60"/>
        <v>-951959813.24749219</v>
      </c>
      <c r="O70" s="83">
        <f t="shared" ca="1" si="60"/>
        <v>-493218779.91415888</v>
      </c>
      <c r="P70" s="66">
        <f t="shared" ca="1" si="60"/>
        <v>-177392604.56693661</v>
      </c>
      <c r="Q70" s="66">
        <f t="shared" ca="1" si="60"/>
        <v>-51784940.678047717</v>
      </c>
      <c r="R70" s="66">
        <f t="shared" ca="1" si="60"/>
        <v>723826321.47473013</v>
      </c>
      <c r="S70" s="66">
        <f t="shared" ca="1" si="60"/>
        <v>1365999518.6969523</v>
      </c>
      <c r="T70" s="66">
        <f ca="1">IF($H70&gt;T$48,($F67-$F$83)*(OFFSET($F67,-T$48,0)-$F$83),"")</f>
        <v>1886681032.0650079</v>
      </c>
      <c r="U70" s="66">
        <f t="shared" ca="1" si="60"/>
        <v>371478352.55111897</v>
      </c>
      <c r="V70" s="66">
        <f t="shared" ca="1" si="60"/>
        <v>-375280893.45582551</v>
      </c>
      <c r="W70" s="66">
        <f t="shared" ca="1" si="60"/>
        <v>-427041852.13638109</v>
      </c>
      <c r="X70" s="66">
        <f t="shared" ca="1" si="60"/>
        <v>-139846835.46971437</v>
      </c>
      <c r="Y70" s="66">
        <f t="shared" ca="1" si="60"/>
        <v>-568350474.01138103</v>
      </c>
      <c r="Z70" s="66">
        <f t="shared" ca="1" si="60"/>
        <v>-687774128.87249219</v>
      </c>
      <c r="AA70" s="66">
        <f t="shared" ca="1" si="60"/>
        <v>-379416951.44193661</v>
      </c>
      <c r="AB70" s="66">
        <f t="shared" ca="1" si="60"/>
        <v>-396884769.15026999</v>
      </c>
      <c r="AC70" s="66" t="str">
        <f t="shared" ca="1" si="60"/>
        <v/>
      </c>
      <c r="AD70" s="66" t="str">
        <f t="shared" ca="1" si="60"/>
        <v/>
      </c>
      <c r="AE70" s="66" t="str">
        <f t="shared" ca="1" si="60"/>
        <v/>
      </c>
      <c r="AF70" s="66" t="str">
        <f t="shared" ca="1" si="60"/>
        <v/>
      </c>
      <c r="AG70" s="66" t="str">
        <f t="shared" ca="1" si="60"/>
        <v/>
      </c>
      <c r="AH70" s="66" t="str">
        <f t="shared" ca="1" si="60"/>
        <v/>
      </c>
      <c r="AI70" s="66" t="str">
        <f t="shared" ca="1" si="60"/>
        <v/>
      </c>
      <c r="AJ70" s="66" t="str">
        <f t="shared" ca="1" si="60"/>
        <v/>
      </c>
      <c r="AK70" s="66" t="str">
        <f t="shared" ca="1" si="60"/>
        <v/>
      </c>
      <c r="AL70" s="66" t="str">
        <f t="shared" ca="1" si="60"/>
        <v/>
      </c>
      <c r="AM70" s="66" t="str">
        <f t="shared" ca="1" si="60"/>
        <v/>
      </c>
      <c r="AN70" s="66" t="str">
        <f t="shared" ca="1" si="60"/>
        <v/>
      </c>
      <c r="AO70" s="66" t="str">
        <f t="shared" ca="1" si="60"/>
        <v/>
      </c>
      <c r="AP70" s="66" t="str">
        <f t="shared" ca="1" si="60"/>
        <v/>
      </c>
      <c r="AQ70" s="68" t="str">
        <f t="shared" ca="1" si="60"/>
        <v/>
      </c>
      <c r="AR70" s="11"/>
      <c r="AS70" s="11"/>
      <c r="AT70" s="11"/>
      <c r="AU70" s="11"/>
      <c r="AV70" s="11"/>
      <c r="AW70" s="11"/>
      <c r="AX70" s="11"/>
      <c r="AY70" s="11"/>
      <c r="AZ70" s="11"/>
      <c r="BA70" s="11"/>
    </row>
    <row r="71" spans="5:53" x14ac:dyDescent="0.2">
      <c r="E71" s="36">
        <v>44805</v>
      </c>
      <c r="F71" s="27">
        <f t="array" ref="F71">INDEX('Silver (Aggregated)'!$N$6:$N$41,MATCH(E30,'Silver (Aggregated)'!$M$6:$M$41,0))</f>
        <v>60565</v>
      </c>
      <c r="H71" s="79">
        <v>22</v>
      </c>
      <c r="I71" s="82">
        <f t="shared" ref="I71:AQ71" ca="1" si="61">IF($H71&gt;I$48,($F68-$F$83)*(OFFSET($F68,-I$48,0)-$F$83),"")</f>
        <v>1391679218.5233412</v>
      </c>
      <c r="J71" s="66">
        <f t="shared" ca="1" si="61"/>
        <v>257098863.83584118</v>
      </c>
      <c r="K71" s="66">
        <f t="shared" ca="1" si="61"/>
        <v>-217215507.58082554</v>
      </c>
      <c r="L71" s="66">
        <f t="shared" ca="1" si="61"/>
        <v>-648693947.16415894</v>
      </c>
      <c r="M71" s="66">
        <f t="shared" ca="1" si="61"/>
        <v>-316056994.30304778</v>
      </c>
      <c r="N71" s="66">
        <f t="shared" ca="1" si="61"/>
        <v>-320458420.95582551</v>
      </c>
      <c r="O71" s="83">
        <f t="shared" ca="1" si="61"/>
        <v>-821597235.12249219</v>
      </c>
      <c r="P71" s="66">
        <f t="shared" ca="1" si="61"/>
        <v>-425676777.78915888</v>
      </c>
      <c r="Q71" s="66">
        <f t="shared" ca="1" si="61"/>
        <v>-153100237.44193664</v>
      </c>
      <c r="R71" s="66">
        <f t="shared" ca="1" si="61"/>
        <v>-44693445.553047732</v>
      </c>
      <c r="S71" s="66">
        <f t="shared" ca="1" si="61"/>
        <v>624704631.59973013</v>
      </c>
      <c r="T71" s="66">
        <f t="shared" ca="1" si="61"/>
        <v>1178937820.8219523</v>
      </c>
      <c r="U71" s="66">
        <f t="shared" ca="1" si="61"/>
        <v>1628316550.6900079</v>
      </c>
      <c r="V71" s="66">
        <f t="shared" ca="1" si="61"/>
        <v>320607638.17611897</v>
      </c>
      <c r="W71" s="66">
        <f t="shared" ca="1" si="61"/>
        <v>-323889454.33082551</v>
      </c>
      <c r="X71" s="66">
        <f t="shared" ca="1" si="61"/>
        <v>-368562202.01138109</v>
      </c>
      <c r="Y71" s="66">
        <f t="shared" ca="1" si="61"/>
        <v>-120696033.3447144</v>
      </c>
      <c r="Z71" s="66">
        <f t="shared" ca="1" si="61"/>
        <v>-490519842.88638109</v>
      </c>
      <c r="AA71" s="66">
        <f t="shared" ca="1" si="61"/>
        <v>-593589471.74749219</v>
      </c>
      <c r="AB71" s="66">
        <f t="shared" ca="1" si="61"/>
        <v>-327459115.31693667</v>
      </c>
      <c r="AC71" s="66">
        <f t="shared" ca="1" si="61"/>
        <v>-342534868.02526999</v>
      </c>
      <c r="AD71" s="66" t="str">
        <f t="shared" ca="1" si="61"/>
        <v/>
      </c>
      <c r="AE71" s="66" t="str">
        <f t="shared" ca="1" si="61"/>
        <v/>
      </c>
      <c r="AF71" s="66" t="str">
        <f t="shared" ca="1" si="61"/>
        <v/>
      </c>
      <c r="AG71" s="66" t="str">
        <f t="shared" ca="1" si="61"/>
        <v/>
      </c>
      <c r="AH71" s="66" t="str">
        <f t="shared" ca="1" si="61"/>
        <v/>
      </c>
      <c r="AI71" s="66" t="str">
        <f t="shared" ca="1" si="61"/>
        <v/>
      </c>
      <c r="AJ71" s="66" t="str">
        <f t="shared" ca="1" si="61"/>
        <v/>
      </c>
      <c r="AK71" s="66" t="str">
        <f t="shared" ca="1" si="61"/>
        <v/>
      </c>
      <c r="AL71" s="66" t="str">
        <f t="shared" ca="1" si="61"/>
        <v/>
      </c>
      <c r="AM71" s="66" t="str">
        <f t="shared" ca="1" si="61"/>
        <v/>
      </c>
      <c r="AN71" s="66" t="str">
        <f t="shared" ca="1" si="61"/>
        <v/>
      </c>
      <c r="AO71" s="66" t="str">
        <f t="shared" ca="1" si="61"/>
        <v/>
      </c>
      <c r="AP71" s="66" t="str">
        <f t="shared" ca="1" si="61"/>
        <v/>
      </c>
      <c r="AQ71" s="68" t="str">
        <f t="shared" ca="1" si="61"/>
        <v/>
      </c>
      <c r="AR71" s="11"/>
      <c r="AS71" s="11"/>
      <c r="AT71" s="11"/>
      <c r="AU71" s="11"/>
      <c r="AV71" s="11"/>
      <c r="AW71" s="11"/>
      <c r="AX71" s="11"/>
      <c r="AY71" s="11"/>
      <c r="AZ71" s="11"/>
      <c r="BA71" s="11"/>
    </row>
    <row r="72" spans="5:53" x14ac:dyDescent="0.2">
      <c r="E72" s="36">
        <v>44774</v>
      </c>
      <c r="F72" s="27">
        <f t="array" ref="F72">INDEX('Silver (Aggregated)'!$N$6:$N$41,MATCH(E31,'Silver (Aggregated)'!$M$6:$M$41,0))</f>
        <v>51840</v>
      </c>
      <c r="H72" s="79">
        <v>23</v>
      </c>
      <c r="I72" s="82">
        <f t="shared" ref="I72:AQ72" ca="1" si="62">IF($H72&gt;I$48,($F69-$F$83)*(OFFSET($F69,-I$48,0)-$F$83),"")</f>
        <v>453014335.23861897</v>
      </c>
      <c r="J72" s="66">
        <f t="shared" ca="1" si="62"/>
        <v>524893979.11361897</v>
      </c>
      <c r="K72" s="66">
        <f t="shared" ca="1" si="62"/>
        <v>96968930.676118895</v>
      </c>
      <c r="L72" s="66">
        <f t="shared" ca="1" si="62"/>
        <v>-81926287.740547821</v>
      </c>
      <c r="M72" s="66">
        <f t="shared" ca="1" si="62"/>
        <v>-244665252.32388118</v>
      </c>
      <c r="N72" s="66">
        <f t="shared" ca="1" si="62"/>
        <v>-119205928.46277004</v>
      </c>
      <c r="O72" s="83">
        <f t="shared" ca="1" si="62"/>
        <v>-120865996.61554782</v>
      </c>
      <c r="P72" s="66">
        <f t="shared" ca="1" si="62"/>
        <v>-309878480.78221452</v>
      </c>
      <c r="Q72" s="66">
        <f t="shared" ca="1" si="62"/>
        <v>-160550775.44888118</v>
      </c>
      <c r="R72" s="66">
        <f t="shared" ca="1" si="62"/>
        <v>-57744192.601658925</v>
      </c>
      <c r="S72" s="66">
        <f t="shared" ca="1" si="62"/>
        <v>-16856844.712770022</v>
      </c>
      <c r="T72" s="66">
        <f t="shared" ca="1" si="62"/>
        <v>235617299.94000781</v>
      </c>
      <c r="U72" s="66">
        <f t="shared" ca="1" si="62"/>
        <v>444655173.16223007</v>
      </c>
      <c r="V72" s="66">
        <f t="shared" ca="1" si="62"/>
        <v>614145517.28028572</v>
      </c>
      <c r="W72" s="66">
        <f t="shared" ca="1" si="62"/>
        <v>120922276.26639667</v>
      </c>
      <c r="X72" s="66">
        <f t="shared" ca="1" si="62"/>
        <v>-122160065.49054782</v>
      </c>
      <c r="Y72" s="66">
        <f t="shared" ca="1" si="62"/>
        <v>-139009103.67110339</v>
      </c>
      <c r="Z72" s="66">
        <f t="shared" ca="1" si="62"/>
        <v>-45522431.004436694</v>
      </c>
      <c r="AA72" s="66">
        <f t="shared" ca="1" si="62"/>
        <v>-185007370.04610339</v>
      </c>
      <c r="AB72" s="66">
        <f t="shared" ca="1" si="62"/>
        <v>-223881721.90721452</v>
      </c>
      <c r="AC72" s="66">
        <f t="shared" ca="1" si="62"/>
        <v>-123506419.97665894</v>
      </c>
      <c r="AD72" s="66">
        <f t="shared" ca="1" si="62"/>
        <v>-129192480.18499227</v>
      </c>
      <c r="AE72" s="66" t="str">
        <f t="shared" ca="1" si="62"/>
        <v/>
      </c>
      <c r="AF72" s="66" t="str">
        <f t="shared" ca="1" si="62"/>
        <v/>
      </c>
      <c r="AG72" s="66" t="str">
        <f t="shared" ca="1" si="62"/>
        <v/>
      </c>
      <c r="AH72" s="66" t="str">
        <f t="shared" ca="1" si="62"/>
        <v/>
      </c>
      <c r="AI72" s="66" t="str">
        <f t="shared" ca="1" si="62"/>
        <v/>
      </c>
      <c r="AJ72" s="66" t="str">
        <f t="shared" ca="1" si="62"/>
        <v/>
      </c>
      <c r="AK72" s="66" t="str">
        <f t="shared" ca="1" si="62"/>
        <v/>
      </c>
      <c r="AL72" s="66" t="str">
        <f t="shared" ca="1" si="62"/>
        <v/>
      </c>
      <c r="AM72" s="66" t="str">
        <f t="shared" ca="1" si="62"/>
        <v/>
      </c>
      <c r="AN72" s="66" t="str">
        <f t="shared" ca="1" si="62"/>
        <v/>
      </c>
      <c r="AO72" s="66" t="str">
        <f t="shared" ca="1" si="62"/>
        <v/>
      </c>
      <c r="AP72" s="66" t="str">
        <f t="shared" ca="1" si="62"/>
        <v/>
      </c>
      <c r="AQ72" s="68" t="str">
        <f t="shared" ca="1" si="62"/>
        <v/>
      </c>
      <c r="AR72" s="11"/>
      <c r="AS72" s="11"/>
      <c r="AT72" s="11"/>
      <c r="AU72" s="11"/>
      <c r="AV72" s="11"/>
      <c r="AW72" s="11"/>
      <c r="AX72" s="11"/>
      <c r="AY72" s="11"/>
      <c r="AZ72" s="11"/>
      <c r="BA72" s="11"/>
    </row>
    <row r="73" spans="5:53" x14ac:dyDescent="0.2">
      <c r="E73" s="36">
        <v>44743</v>
      </c>
      <c r="F73" s="27">
        <f t="array" ref="F73">INDEX('Silver (Aggregated)'!$N$6:$N$41,MATCH(E32,'Silver (Aggregated)'!$M$6:$M$41,0))</f>
        <v>42482</v>
      </c>
      <c r="H73" s="79">
        <v>24</v>
      </c>
      <c r="I73" s="82">
        <f t="shared" ref="I73:AQ73" ca="1" si="63">IF($H73&gt;I$48,($F70-$F$83)*(OFFSET($F70,-I$48,0)-$F$83),"")</f>
        <v>-115480578.67110339</v>
      </c>
      <c r="J73" s="66">
        <f t="shared" ca="1" si="63"/>
        <v>-306179777.01138109</v>
      </c>
      <c r="K73" s="66">
        <f t="shared" ca="1" si="63"/>
        <v>-354761227.13638109</v>
      </c>
      <c r="L73" s="66">
        <f t="shared" ca="1" si="63"/>
        <v>-65538600.573881179</v>
      </c>
      <c r="M73" s="66">
        <f t="shared" ca="1" si="63"/>
        <v>55371697.009452112</v>
      </c>
      <c r="N73" s="66">
        <f t="shared" ca="1" si="63"/>
        <v>165362432.42611873</v>
      </c>
      <c r="O73" s="83">
        <f t="shared" ca="1" si="63"/>
        <v>80567968.287229881</v>
      </c>
      <c r="P73" s="66">
        <f t="shared" ca="1" si="63"/>
        <v>81689962.134452105</v>
      </c>
      <c r="Q73" s="66">
        <f t="shared" ca="1" si="63"/>
        <v>209438237.96778539</v>
      </c>
      <c r="R73" s="66">
        <f t="shared" ca="1" si="63"/>
        <v>108511799.30111876</v>
      </c>
      <c r="S73" s="66">
        <f t="shared" ca="1" si="63"/>
        <v>39027692.148341008</v>
      </c>
      <c r="T73" s="66">
        <f t="shared" ca="1" si="63"/>
        <v>11393072.037229905</v>
      </c>
      <c r="U73" s="66">
        <f t="shared" ca="1" si="63"/>
        <v>-159247173.30999225</v>
      </c>
      <c r="V73" s="66">
        <f t="shared" ca="1" si="63"/>
        <v>-300530052.08776999</v>
      </c>
      <c r="W73" s="66">
        <f t="shared" ca="1" si="63"/>
        <v>-415083856.9697144</v>
      </c>
      <c r="X73" s="66">
        <f t="shared" ca="1" si="63"/>
        <v>-81727999.983603388</v>
      </c>
      <c r="Y73" s="66">
        <f t="shared" ca="1" si="63"/>
        <v>82564587.259452105</v>
      </c>
      <c r="Z73" s="66">
        <f t="shared" ca="1" si="63"/>
        <v>93952383.078896537</v>
      </c>
      <c r="AA73" s="66">
        <f t="shared" ca="1" si="63"/>
        <v>30767343.745563231</v>
      </c>
      <c r="AB73" s="66">
        <f t="shared" ca="1" si="63"/>
        <v>125041330.70389654</v>
      </c>
      <c r="AC73" s="66">
        <f t="shared" ca="1" si="63"/>
        <v>151315422.84278542</v>
      </c>
      <c r="AD73" s="66">
        <f t="shared" ca="1" si="63"/>
        <v>83474550.773340985</v>
      </c>
      <c r="AE73" s="66">
        <f t="shared" ca="1" si="63"/>
        <v>87317600.565007657</v>
      </c>
      <c r="AF73" s="66" t="str">
        <f t="shared" ca="1" si="63"/>
        <v/>
      </c>
      <c r="AG73" s="66" t="str">
        <f t="shared" ca="1" si="63"/>
        <v/>
      </c>
      <c r="AH73" s="66" t="str">
        <f t="shared" ca="1" si="63"/>
        <v/>
      </c>
      <c r="AI73" s="66" t="str">
        <f t="shared" ca="1" si="63"/>
        <v/>
      </c>
      <c r="AJ73" s="66" t="str">
        <f t="shared" ca="1" si="63"/>
        <v/>
      </c>
      <c r="AK73" s="66" t="str">
        <f t="shared" ca="1" si="63"/>
        <v/>
      </c>
      <c r="AL73" s="66" t="str">
        <f t="shared" ca="1" si="63"/>
        <v/>
      </c>
      <c r="AM73" s="66" t="str">
        <f t="shared" ca="1" si="63"/>
        <v/>
      </c>
      <c r="AN73" s="66" t="str">
        <f t="shared" ca="1" si="63"/>
        <v/>
      </c>
      <c r="AO73" s="66" t="str">
        <f t="shared" ca="1" si="63"/>
        <v/>
      </c>
      <c r="AP73" s="66" t="str">
        <f t="shared" ca="1" si="63"/>
        <v/>
      </c>
      <c r="AQ73" s="68" t="str">
        <f t="shared" ca="1" si="63"/>
        <v/>
      </c>
      <c r="AR73" s="11"/>
      <c r="AS73" s="11"/>
      <c r="AT73" s="11"/>
      <c r="AU73" s="11"/>
      <c r="AV73" s="11"/>
      <c r="AW73" s="11"/>
      <c r="AX73" s="11"/>
      <c r="AY73" s="11"/>
      <c r="AZ73" s="11"/>
      <c r="BA73" s="11"/>
    </row>
    <row r="74" spans="5:53" x14ac:dyDescent="0.2">
      <c r="E74" s="36">
        <v>44713</v>
      </c>
      <c r="F74" s="27">
        <f t="array" ref="F74">INDEX('Silver (Aggregated)'!$N$6:$N$41,MATCH(E33,'Silver (Aggregated)'!$M$6:$M$41,0))</f>
        <v>53813</v>
      </c>
      <c r="H74" s="79">
        <v>25</v>
      </c>
      <c r="I74" s="82">
        <f t="shared" ref="I74:AQ74" ca="1" si="64">IF($H74&gt;I$48,($F71-$F$83)*(OFFSET($F71,-I$48,0)-$F$83),"")</f>
        <v>62050652.509452112</v>
      </c>
      <c r="J74" s="66">
        <f t="shared" ca="1" si="64"/>
        <v>-91808268.240547821</v>
      </c>
      <c r="K74" s="66">
        <f t="shared" ca="1" si="64"/>
        <v>-243416126.08082554</v>
      </c>
      <c r="L74" s="66">
        <f t="shared" ca="1" si="64"/>
        <v>-282038887.20582551</v>
      </c>
      <c r="M74" s="66">
        <f t="shared" ca="1" si="64"/>
        <v>-52103873.143325619</v>
      </c>
      <c r="N74" s="66">
        <f t="shared" ca="1" si="64"/>
        <v>44021078.440007672</v>
      </c>
      <c r="O74" s="83">
        <f t="shared" ca="1" si="64"/>
        <v>131464863.8566743</v>
      </c>
      <c r="P74" s="66">
        <f t="shared" ca="1" si="64"/>
        <v>64052377.71778544</v>
      </c>
      <c r="Q74" s="66">
        <f t="shared" ca="1" si="64"/>
        <v>64944374.565007664</v>
      </c>
      <c r="R74" s="66">
        <f t="shared" ca="1" si="64"/>
        <v>166505590.39834094</v>
      </c>
      <c r="S74" s="66">
        <f t="shared" ca="1" si="64"/>
        <v>86268015.731674314</v>
      </c>
      <c r="T74" s="66">
        <f t="shared" ca="1" si="64"/>
        <v>31027423.578896567</v>
      </c>
      <c r="U74" s="66">
        <f t="shared" ca="1" si="64"/>
        <v>9057611.4677854665</v>
      </c>
      <c r="V74" s="66">
        <f t="shared" ca="1" si="64"/>
        <v>-126603168.87943669</v>
      </c>
      <c r="W74" s="66">
        <f t="shared" ca="1" si="64"/>
        <v>-238924535.65721443</v>
      </c>
      <c r="X74" s="66">
        <f t="shared" ca="1" si="64"/>
        <v>-329996009.03915882</v>
      </c>
      <c r="Y74" s="66">
        <f t="shared" ca="1" si="64"/>
        <v>-64974615.053047836</v>
      </c>
      <c r="Z74" s="66">
        <f t="shared" ca="1" si="64"/>
        <v>65639710.690007664</v>
      </c>
      <c r="AA74" s="66">
        <f t="shared" ca="1" si="64"/>
        <v>74693127.509452105</v>
      </c>
      <c r="AB74" s="66">
        <f t="shared" ca="1" si="64"/>
        <v>24460360.176118795</v>
      </c>
      <c r="AC74" s="66">
        <f t="shared" ca="1" si="64"/>
        <v>99409166.13445209</v>
      </c>
      <c r="AD74" s="66">
        <f t="shared" ca="1" si="64"/>
        <v>120297344.27334097</v>
      </c>
      <c r="AE74" s="66">
        <f t="shared" ca="1" si="64"/>
        <v>66363141.203896552</v>
      </c>
      <c r="AF74" s="66">
        <f t="shared" ca="1" si="64"/>
        <v>69418405.995563224</v>
      </c>
      <c r="AG74" s="66" t="str">
        <f t="shared" ca="1" si="64"/>
        <v/>
      </c>
      <c r="AH74" s="66" t="str">
        <f t="shared" ca="1" si="64"/>
        <v/>
      </c>
      <c r="AI74" s="66" t="str">
        <f t="shared" ca="1" si="64"/>
        <v/>
      </c>
      <c r="AJ74" s="66" t="str">
        <f t="shared" ca="1" si="64"/>
        <v/>
      </c>
      <c r="AK74" s="66" t="str">
        <f t="shared" ca="1" si="64"/>
        <v/>
      </c>
      <c r="AL74" s="66" t="str">
        <f t="shared" ca="1" si="64"/>
        <v/>
      </c>
      <c r="AM74" s="66" t="str">
        <f t="shared" ca="1" si="64"/>
        <v/>
      </c>
      <c r="AN74" s="66" t="str">
        <f t="shared" ca="1" si="64"/>
        <v/>
      </c>
      <c r="AO74" s="66" t="str">
        <f t="shared" ca="1" si="64"/>
        <v/>
      </c>
      <c r="AP74" s="66" t="str">
        <f t="shared" ca="1" si="64"/>
        <v/>
      </c>
      <c r="AQ74" s="68" t="str">
        <f t="shared" ca="1" si="64"/>
        <v/>
      </c>
      <c r="AR74" s="11"/>
      <c r="AS74" s="11"/>
      <c r="AT74" s="11"/>
      <c r="AU74" s="11"/>
      <c r="AV74" s="11"/>
      <c r="AW74" s="11"/>
      <c r="AX74" s="11"/>
      <c r="AY74" s="11"/>
      <c r="AZ74" s="11"/>
      <c r="BA74" s="11"/>
    </row>
    <row r="75" spans="5:53" x14ac:dyDescent="0.2">
      <c r="E75" s="36">
        <v>44682</v>
      </c>
      <c r="F75" s="27">
        <f t="array" ref="F75">INDEX('Silver (Aggregated)'!$N$6:$N$41,MATCH(E34,'Silver (Aggregated)'!$M$6:$M$41,0))</f>
        <v>57246</v>
      </c>
      <c r="H75" s="79">
        <v>26</v>
      </c>
      <c r="I75" s="82">
        <f t="shared" ref="I75:AQ75" ca="1" si="65">IF($H75&gt;I$48,($F72-$F$83)*(OFFSET($F72,-I$48,0)-$F$83),"")</f>
        <v>110611803.70389654</v>
      </c>
      <c r="J75" s="66">
        <f t="shared" ca="1" si="65"/>
        <v>139132513.27334097</v>
      </c>
      <c r="K75" s="66">
        <f t="shared" ca="1" si="65"/>
        <v>-205856257.47665897</v>
      </c>
      <c r="L75" s="66">
        <f t="shared" ca="1" si="65"/>
        <v>-545797602.81693661</v>
      </c>
      <c r="M75" s="66">
        <f t="shared" ca="1" si="65"/>
        <v>-632399138.94193661</v>
      </c>
      <c r="N75" s="66">
        <f t="shared" ca="1" si="65"/>
        <v>-116829437.37943676</v>
      </c>
      <c r="O75" s="83">
        <f t="shared" ca="1" si="65"/>
        <v>98705864.203896537</v>
      </c>
      <c r="P75" s="66">
        <f t="shared" ca="1" si="65"/>
        <v>294775899.62056315</v>
      </c>
      <c r="Q75" s="66">
        <f t="shared" ca="1" si="65"/>
        <v>143620863.48167431</v>
      </c>
      <c r="R75" s="66">
        <f t="shared" ca="1" si="65"/>
        <v>145620935.32889652</v>
      </c>
      <c r="S75" s="66">
        <f t="shared" ca="1" si="65"/>
        <v>373345651.16222984</v>
      </c>
      <c r="T75" s="66">
        <f t="shared" ca="1" si="65"/>
        <v>193433676.49556318</v>
      </c>
      <c r="U75" s="66">
        <f t="shared" ca="1" si="65"/>
        <v>69570959.342785433</v>
      </c>
      <c r="V75" s="66">
        <f t="shared" ca="1" si="65"/>
        <v>20309347.231674328</v>
      </c>
      <c r="W75" s="66">
        <f t="shared" ca="1" si="65"/>
        <v>-283874808.11554784</v>
      </c>
      <c r="X75" s="66">
        <f t="shared" ca="1" si="65"/>
        <v>-535726374.89332557</v>
      </c>
      <c r="Y75" s="66">
        <f t="shared" ca="1" si="65"/>
        <v>-739930560.77526999</v>
      </c>
      <c r="Z75" s="66">
        <f t="shared" ca="1" si="65"/>
        <v>-145688741.78915897</v>
      </c>
      <c r="AA75" s="66">
        <f t="shared" ca="1" si="65"/>
        <v>147180046.45389652</v>
      </c>
      <c r="AB75" s="66">
        <f t="shared" ca="1" si="65"/>
        <v>167479988.27334097</v>
      </c>
      <c r="AC75" s="66">
        <f t="shared" ca="1" si="65"/>
        <v>54846020.940007657</v>
      </c>
      <c r="AD75" s="66">
        <f t="shared" ca="1" si="65"/>
        <v>222899301.89834094</v>
      </c>
      <c r="AE75" s="66">
        <f t="shared" ca="1" si="65"/>
        <v>269735630.03722984</v>
      </c>
      <c r="AF75" s="66">
        <f t="shared" ca="1" si="65"/>
        <v>148802151.96778542</v>
      </c>
      <c r="AG75" s="66">
        <f t="shared" ca="1" si="65"/>
        <v>155652791.75945207</v>
      </c>
      <c r="AH75" s="66" t="str">
        <f t="shared" ca="1" si="65"/>
        <v/>
      </c>
      <c r="AI75" s="66" t="str">
        <f t="shared" ca="1" si="65"/>
        <v/>
      </c>
      <c r="AJ75" s="66" t="str">
        <f t="shared" ca="1" si="65"/>
        <v/>
      </c>
      <c r="AK75" s="66" t="str">
        <f t="shared" ca="1" si="65"/>
        <v/>
      </c>
      <c r="AL75" s="66" t="str">
        <f t="shared" ca="1" si="65"/>
        <v/>
      </c>
      <c r="AM75" s="66" t="str">
        <f t="shared" ca="1" si="65"/>
        <v/>
      </c>
      <c r="AN75" s="66" t="str">
        <f t="shared" ca="1" si="65"/>
        <v/>
      </c>
      <c r="AO75" s="66" t="str">
        <f t="shared" ca="1" si="65"/>
        <v/>
      </c>
      <c r="AP75" s="66" t="str">
        <f t="shared" ca="1" si="65"/>
        <v/>
      </c>
      <c r="AQ75" s="68" t="str">
        <f t="shared" ca="1" si="65"/>
        <v/>
      </c>
      <c r="AR75" s="11"/>
      <c r="AS75" s="11"/>
      <c r="AT75" s="11"/>
      <c r="AU75" s="11"/>
      <c r="AV75" s="11"/>
      <c r="AW75" s="11"/>
      <c r="AX75" s="11"/>
      <c r="AY75" s="11"/>
      <c r="AZ75" s="11"/>
      <c r="BA75" s="11"/>
    </row>
    <row r="76" spans="5:53" x14ac:dyDescent="0.2">
      <c r="E76" s="36">
        <v>44652</v>
      </c>
      <c r="F76" s="27">
        <f t="array" ref="F76">INDEX('Silver (Aggregated)'!$N$6:$N$41,MATCH(E35,'Silver (Aggregated)'!$M$6:$M$41,0))</f>
        <v>49232</v>
      </c>
      <c r="H76" s="79">
        <v>27</v>
      </c>
      <c r="I76" s="82">
        <f t="shared" ref="I76:AQ76" ca="1" si="66">IF($H76&gt;I$48,($F73-$F$83)*(OFFSET($F73,-I$48,0)-$F$83),"")</f>
        <v>395393687.27334094</v>
      </c>
      <c r="J76" s="66">
        <f t="shared" ca="1" si="66"/>
        <v>176338626.50945204</v>
      </c>
      <c r="K76" s="66">
        <f t="shared" ca="1" si="66"/>
        <v>221806674.07889649</v>
      </c>
      <c r="L76" s="66">
        <f t="shared" ca="1" si="66"/>
        <v>-328178444.67110342</v>
      </c>
      <c r="M76" s="66">
        <f t="shared" ca="1" si="66"/>
        <v>-870116899.01138115</v>
      </c>
      <c r="N76" s="66">
        <f t="shared" ca="1" si="66"/>
        <v>-1008178077.1363811</v>
      </c>
      <c r="O76" s="83">
        <f t="shared" ca="1" si="66"/>
        <v>-186250850.57388124</v>
      </c>
      <c r="P76" s="66">
        <f t="shared" ca="1" si="66"/>
        <v>157358039.00945204</v>
      </c>
      <c r="Q76" s="66">
        <f t="shared" ca="1" si="66"/>
        <v>469935174.42611867</v>
      </c>
      <c r="R76" s="66">
        <f t="shared" ca="1" si="66"/>
        <v>228962054.28722984</v>
      </c>
      <c r="S76" s="66">
        <f t="shared" ca="1" si="66"/>
        <v>232150592.13445204</v>
      </c>
      <c r="T76" s="66">
        <f t="shared" ca="1" si="66"/>
        <v>595191987.96778536</v>
      </c>
      <c r="U76" s="66">
        <f t="shared" ca="1" si="66"/>
        <v>308374221.30111873</v>
      </c>
      <c r="V76" s="66">
        <f t="shared" ca="1" si="66"/>
        <v>110910834.14834096</v>
      </c>
      <c r="W76" s="66">
        <f t="shared" ca="1" si="66"/>
        <v>32377398.037229855</v>
      </c>
      <c r="X76" s="66">
        <f t="shared" ca="1" si="66"/>
        <v>-452556527.30999231</v>
      </c>
      <c r="Y76" s="66">
        <f t="shared" ca="1" si="66"/>
        <v>-854061230.08776999</v>
      </c>
      <c r="Z76" s="66">
        <f t="shared" ca="1" si="66"/>
        <v>-1179605922.9697144</v>
      </c>
      <c r="AA76" s="66">
        <f t="shared" ca="1" si="66"/>
        <v>-232258689.98360345</v>
      </c>
      <c r="AB76" s="66">
        <f t="shared" ca="1" si="66"/>
        <v>234636145.25945204</v>
      </c>
      <c r="AC76" s="66">
        <f t="shared" ca="1" si="66"/>
        <v>266998549.07889649</v>
      </c>
      <c r="AD76" s="66">
        <f t="shared" ca="1" si="66"/>
        <v>87436165.745563179</v>
      </c>
      <c r="AE76" s="66">
        <f t="shared" ca="1" si="66"/>
        <v>355348664.70389646</v>
      </c>
      <c r="AF76" s="66">
        <f t="shared" ca="1" si="66"/>
        <v>430015684.84278536</v>
      </c>
      <c r="AG76" s="66">
        <f t="shared" ca="1" si="66"/>
        <v>237222124.77334094</v>
      </c>
      <c r="AH76" s="66">
        <f t="shared" ca="1" si="66"/>
        <v>248143494.5650076</v>
      </c>
      <c r="AI76" s="66" t="str">
        <f t="shared" ca="1" si="66"/>
        <v/>
      </c>
      <c r="AJ76" s="66" t="str">
        <f t="shared" ca="1" si="66"/>
        <v/>
      </c>
      <c r="AK76" s="66" t="str">
        <f t="shared" ca="1" si="66"/>
        <v/>
      </c>
      <c r="AL76" s="66" t="str">
        <f t="shared" ca="1" si="66"/>
        <v/>
      </c>
      <c r="AM76" s="66" t="str">
        <f t="shared" ca="1" si="66"/>
        <v/>
      </c>
      <c r="AN76" s="66" t="str">
        <f t="shared" ca="1" si="66"/>
        <v/>
      </c>
      <c r="AO76" s="66" t="str">
        <f t="shared" ca="1" si="66"/>
        <v/>
      </c>
      <c r="AP76" s="66" t="str">
        <f t="shared" ca="1" si="66"/>
        <v/>
      </c>
      <c r="AQ76" s="68" t="str">
        <f t="shared" ca="1" si="66"/>
        <v/>
      </c>
      <c r="AR76" s="11"/>
      <c r="AS76" s="11"/>
      <c r="AT76" s="11"/>
      <c r="AU76" s="11"/>
      <c r="AV76" s="11"/>
      <c r="AW76" s="11"/>
      <c r="AX76" s="11"/>
      <c r="AY76" s="11"/>
      <c r="AZ76" s="11"/>
      <c r="BA76" s="11"/>
    </row>
    <row r="77" spans="5:53" x14ac:dyDescent="0.2">
      <c r="E77" s="36">
        <v>44621</v>
      </c>
      <c r="F77" s="27">
        <f t="array" ref="F77">INDEX('Silver (Aggregated)'!$N$6:$N$41,MATCH(E36,'Silver (Aggregated)'!$M$6:$M$41,0))</f>
        <v>58838</v>
      </c>
      <c r="H77" s="79">
        <v>28</v>
      </c>
      <c r="I77" s="82">
        <f t="shared" ref="I77:AQ77" ca="1" si="67">IF($H77&gt;I$48,($F74-$F$83)*(OFFSET($F74,-I$48,0)-$F$83),"")</f>
        <v>345858370.95389646</v>
      </c>
      <c r="J77" s="66">
        <f t="shared" ca="1" si="67"/>
        <v>216946332.14834094</v>
      </c>
      <c r="K77" s="66">
        <f t="shared" ca="1" si="67"/>
        <v>96754246.38445209</v>
      </c>
      <c r="L77" s="66">
        <f t="shared" ca="1" si="67"/>
        <v>121701852.95389654</v>
      </c>
      <c r="M77" s="66">
        <f t="shared" ca="1" si="67"/>
        <v>-180066379.79610339</v>
      </c>
      <c r="N77" s="66">
        <f t="shared" ca="1" si="67"/>
        <v>-477419533.63638109</v>
      </c>
      <c r="O77" s="83">
        <f t="shared" ca="1" si="67"/>
        <v>-553171542.76138103</v>
      </c>
      <c r="P77" s="66">
        <f t="shared" ca="1" si="67"/>
        <v>-102192928.69888119</v>
      </c>
      <c r="Q77" s="66">
        <f t="shared" ca="1" si="67"/>
        <v>86339894.88445209</v>
      </c>
      <c r="R77" s="66">
        <f t="shared" ca="1" si="67"/>
        <v>257846080.30111873</v>
      </c>
      <c r="S77" s="66">
        <f t="shared" ca="1" si="67"/>
        <v>125627898.16222987</v>
      </c>
      <c r="T77" s="66">
        <f t="shared" ca="1" si="67"/>
        <v>127377399.00945209</v>
      </c>
      <c r="U77" s="66">
        <f t="shared" ca="1" si="67"/>
        <v>326572534.84278536</v>
      </c>
      <c r="V77" s="66">
        <f t="shared" ca="1" si="67"/>
        <v>169200112.17611873</v>
      </c>
      <c r="W77" s="66">
        <f t="shared" ca="1" si="67"/>
        <v>60855040.023340993</v>
      </c>
      <c r="X77" s="66">
        <f t="shared" ca="1" si="67"/>
        <v>17764971.912229888</v>
      </c>
      <c r="Y77" s="66">
        <f t="shared" ca="1" si="67"/>
        <v>-248310688.43499228</v>
      </c>
      <c r="Z77" s="66">
        <f t="shared" ca="1" si="67"/>
        <v>-468610039.21276999</v>
      </c>
      <c r="AA77" s="66">
        <f t="shared" ca="1" si="67"/>
        <v>-647231320.5947144</v>
      </c>
      <c r="AB77" s="66">
        <f t="shared" ca="1" si="67"/>
        <v>-127436710.6086034</v>
      </c>
      <c r="AC77" s="66">
        <f t="shared" ca="1" si="67"/>
        <v>128741183.13445209</v>
      </c>
      <c r="AD77" s="66">
        <f t="shared" ca="1" si="67"/>
        <v>146497927.95389652</v>
      </c>
      <c r="AE77" s="66">
        <f t="shared" ca="1" si="67"/>
        <v>47974856.620563217</v>
      </c>
      <c r="AF77" s="66">
        <f t="shared" ca="1" si="67"/>
        <v>194974254.57889652</v>
      </c>
      <c r="AG77" s="66">
        <f t="shared" ca="1" si="67"/>
        <v>235942880.71778539</v>
      </c>
      <c r="AH77" s="66">
        <f t="shared" ca="1" si="67"/>
        <v>130160069.64834097</v>
      </c>
      <c r="AI77" s="66">
        <f t="shared" ca="1" si="67"/>
        <v>136152454.44000763</v>
      </c>
      <c r="AJ77" s="66" t="str">
        <f t="shared" ca="1" si="67"/>
        <v/>
      </c>
      <c r="AK77" s="66" t="str">
        <f t="shared" ca="1" si="67"/>
        <v/>
      </c>
      <c r="AL77" s="66" t="str">
        <f t="shared" ca="1" si="67"/>
        <v/>
      </c>
      <c r="AM77" s="66" t="str">
        <f t="shared" ca="1" si="67"/>
        <v/>
      </c>
      <c r="AN77" s="66" t="str">
        <f t="shared" ca="1" si="67"/>
        <v/>
      </c>
      <c r="AO77" s="66" t="str">
        <f t="shared" ca="1" si="67"/>
        <v/>
      </c>
      <c r="AP77" s="66" t="str">
        <f t="shared" ca="1" si="67"/>
        <v/>
      </c>
      <c r="AQ77" s="68" t="str">
        <f t="shared" ca="1" si="67"/>
        <v/>
      </c>
      <c r="AR77" s="11"/>
      <c r="AS77" s="11"/>
      <c r="AT77" s="11"/>
      <c r="AU77" s="11"/>
      <c r="AV77" s="11"/>
      <c r="AW77" s="11"/>
      <c r="AX77" s="11"/>
      <c r="AY77" s="11"/>
      <c r="AZ77" s="11"/>
      <c r="BA77" s="11"/>
    </row>
    <row r="78" spans="5:53" x14ac:dyDescent="0.2">
      <c r="E78" s="36">
        <v>44593</v>
      </c>
      <c r="F78" s="27">
        <f t="array" ref="F78">INDEX('Silver (Aggregated)'!$N$6:$N$41,MATCH(E37,'Silver (Aggregated)'!$M$6:$M$41,0))</f>
        <v>63266</v>
      </c>
      <c r="H78" s="79">
        <v>29</v>
      </c>
      <c r="I78" s="82">
        <f t="shared" ref="I78:AQ78" ca="1" si="68">IF($H78&gt;I$48,($F75-$F$83)*(OFFSET($F75,-I$48,0)-$F$83),"")</f>
        <v>142475453.56500763</v>
      </c>
      <c r="J78" s="66">
        <f t="shared" ca="1" si="68"/>
        <v>259667422.6900076</v>
      </c>
      <c r="K78" s="66">
        <f t="shared" ca="1" si="68"/>
        <v>162881397.88445207</v>
      </c>
      <c r="L78" s="66">
        <f t="shared" ca="1" si="68"/>
        <v>72642237.120563209</v>
      </c>
      <c r="M78" s="66">
        <f t="shared" ca="1" si="68"/>
        <v>91372680.690007657</v>
      </c>
      <c r="N78" s="66">
        <f t="shared" ca="1" si="68"/>
        <v>-135192254.05999228</v>
      </c>
      <c r="O78" s="83">
        <f t="shared" ca="1" si="68"/>
        <v>-358442386.40026999</v>
      </c>
      <c r="P78" s="66">
        <f t="shared" ca="1" si="68"/>
        <v>-415316328.52526999</v>
      </c>
      <c r="Q78" s="66">
        <f t="shared" ca="1" si="68"/>
        <v>-76725551.962770075</v>
      </c>
      <c r="R78" s="66">
        <f t="shared" ca="1" si="68"/>
        <v>64823233.620563217</v>
      </c>
      <c r="S78" s="66">
        <f t="shared" ca="1" si="68"/>
        <v>193588569.03722984</v>
      </c>
      <c r="T78" s="66">
        <f t="shared" ca="1" si="68"/>
        <v>94320320.898340985</v>
      </c>
      <c r="U78" s="66">
        <f t="shared" ca="1" si="68"/>
        <v>95633830.745563209</v>
      </c>
      <c r="V78" s="66">
        <f t="shared" ca="1" si="68"/>
        <v>245187786.57889649</v>
      </c>
      <c r="W78" s="66">
        <f t="shared" ca="1" si="68"/>
        <v>127033955.91222987</v>
      </c>
      <c r="X78" s="66">
        <f t="shared" ca="1" si="68"/>
        <v>45689428.759452112</v>
      </c>
      <c r="Y78" s="66">
        <f t="shared" ca="1" si="68"/>
        <v>13337784.648341011</v>
      </c>
      <c r="Z78" s="66">
        <f t="shared" ca="1" si="68"/>
        <v>-186429480.69888115</v>
      </c>
      <c r="AA78" s="66">
        <f t="shared" ca="1" si="68"/>
        <v>-351828295.47665888</v>
      </c>
      <c r="AB78" s="66">
        <f t="shared" ca="1" si="68"/>
        <v>-485935582.3586033</v>
      </c>
      <c r="AC78" s="66">
        <f t="shared" ca="1" si="68"/>
        <v>-95678361.372492284</v>
      </c>
      <c r="AD78" s="66">
        <f t="shared" ca="1" si="68"/>
        <v>96657747.870563209</v>
      </c>
      <c r="AE78" s="66">
        <f t="shared" ca="1" si="68"/>
        <v>109989355.69000764</v>
      </c>
      <c r="AF78" s="66">
        <f t="shared" ca="1" si="68"/>
        <v>36019100.356674336</v>
      </c>
      <c r="AG78" s="66">
        <f t="shared" ca="1" si="68"/>
        <v>146384955.31500763</v>
      </c>
      <c r="AH78" s="66">
        <f t="shared" ca="1" si="68"/>
        <v>177143839.45389652</v>
      </c>
      <c r="AI78" s="66">
        <f t="shared" ca="1" si="68"/>
        <v>97723035.38445209</v>
      </c>
      <c r="AJ78" s="66">
        <f t="shared" ca="1" si="68"/>
        <v>102222065.17611876</v>
      </c>
      <c r="AK78" s="66" t="str">
        <f t="shared" ca="1" si="68"/>
        <v/>
      </c>
      <c r="AL78" s="66" t="str">
        <f t="shared" ca="1" si="68"/>
        <v/>
      </c>
      <c r="AM78" s="66" t="str">
        <f t="shared" ca="1" si="68"/>
        <v/>
      </c>
      <c r="AN78" s="66" t="str">
        <f t="shared" ca="1" si="68"/>
        <v/>
      </c>
      <c r="AO78" s="66" t="str">
        <f t="shared" ca="1" si="68"/>
        <v/>
      </c>
      <c r="AP78" s="66" t="str">
        <f t="shared" ca="1" si="68"/>
        <v/>
      </c>
      <c r="AQ78" s="68" t="str">
        <f t="shared" ca="1" si="68"/>
        <v/>
      </c>
      <c r="AR78" s="11"/>
      <c r="AS78" s="11"/>
      <c r="AT78" s="11"/>
      <c r="AU78" s="11"/>
      <c r="AV78" s="11"/>
      <c r="AW78" s="11"/>
      <c r="AX78" s="11"/>
      <c r="AY78" s="11"/>
      <c r="AZ78" s="11"/>
      <c r="BA78" s="11"/>
    </row>
    <row r="79" spans="5:53" x14ac:dyDescent="0.2">
      <c r="E79" s="36">
        <v>44562</v>
      </c>
      <c r="F79" s="27">
        <f t="array" ref="F79">INDEX('Silver (Aggregated)'!$N$6:$N$41,MATCH(E38,'Silver (Aggregated)'!$M$6:$M$41,0))</f>
        <v>93397.5</v>
      </c>
      <c r="H79" s="79">
        <v>30</v>
      </c>
      <c r="I79" s="82">
        <f t="shared" ref="I79:AQ79" ca="1" si="69">IF($H79&gt;I$48,($F76-$F$83)*(OFFSET($F76,-I$48,0)-$F$83),"")</f>
        <v>189854891.44000763</v>
      </c>
      <c r="J79" s="66">
        <f t="shared" ca="1" si="69"/>
        <v>252873089.70389649</v>
      </c>
      <c r="K79" s="66">
        <f t="shared" ca="1" si="69"/>
        <v>460871692.82889646</v>
      </c>
      <c r="L79" s="66">
        <f t="shared" ca="1" si="69"/>
        <v>289090656.02334094</v>
      </c>
      <c r="M79" s="66">
        <f t="shared" ca="1" si="69"/>
        <v>128929345.25945207</v>
      </c>
      <c r="N79" s="66">
        <f t="shared" ca="1" si="69"/>
        <v>162173142.82889652</v>
      </c>
      <c r="O79" s="83">
        <f t="shared" ca="1" si="69"/>
        <v>-239946475.92110342</v>
      </c>
      <c r="P79" s="66">
        <f t="shared" ca="1" si="69"/>
        <v>-636182805.26138115</v>
      </c>
      <c r="Q79" s="66">
        <f t="shared" ca="1" si="69"/>
        <v>-737125733.38638115</v>
      </c>
      <c r="R79" s="66">
        <f t="shared" ca="1" si="69"/>
        <v>-136176631.82388121</v>
      </c>
      <c r="S79" s="66">
        <f t="shared" ca="1" si="69"/>
        <v>115051757.75945207</v>
      </c>
      <c r="T79" s="66">
        <f t="shared" ca="1" si="69"/>
        <v>343591393.17611873</v>
      </c>
      <c r="U79" s="66">
        <f t="shared" ca="1" si="69"/>
        <v>167404773.03722984</v>
      </c>
      <c r="V79" s="66">
        <f t="shared" ca="1" si="69"/>
        <v>169736060.88445207</v>
      </c>
      <c r="W79" s="66">
        <f t="shared" ca="1" si="69"/>
        <v>435172456.71778536</v>
      </c>
      <c r="X79" s="66">
        <f t="shared" ca="1" si="69"/>
        <v>225466690.05111873</v>
      </c>
      <c r="Y79" s="66">
        <f t="shared" ca="1" si="69"/>
        <v>81092052.89834097</v>
      </c>
      <c r="Z79" s="66">
        <f t="shared" ca="1" si="69"/>
        <v>23672616.787229873</v>
      </c>
      <c r="AA79" s="66">
        <f t="shared" ca="1" si="69"/>
        <v>-330885058.55999231</v>
      </c>
      <c r="AB79" s="66">
        <f t="shared" ca="1" si="69"/>
        <v>-624443761.33776999</v>
      </c>
      <c r="AC79" s="66">
        <f t="shared" ca="1" si="69"/>
        <v>-862464579.2197144</v>
      </c>
      <c r="AD79" s="66">
        <f t="shared" ca="1" si="69"/>
        <v>-169815096.23360342</v>
      </c>
      <c r="AE79" s="66">
        <f t="shared" ca="1" si="69"/>
        <v>171553364.00945207</v>
      </c>
      <c r="AF79" s="66">
        <f t="shared" ca="1" si="69"/>
        <v>195215017.82889652</v>
      </c>
      <c r="AG79" s="66">
        <f t="shared" ca="1" si="69"/>
        <v>63928634.495563202</v>
      </c>
      <c r="AH79" s="66">
        <f t="shared" ca="1" si="69"/>
        <v>259811883.45389649</v>
      </c>
      <c r="AI79" s="66">
        <f t="shared" ca="1" si="69"/>
        <v>314404403.59278536</v>
      </c>
      <c r="AJ79" s="66">
        <f t="shared" ca="1" si="69"/>
        <v>173444093.52334097</v>
      </c>
      <c r="AK79" s="66">
        <f t="shared" ca="1" si="69"/>
        <v>181429213.31500763</v>
      </c>
      <c r="AL79" s="66" t="str">
        <f t="shared" ca="1" si="69"/>
        <v/>
      </c>
      <c r="AM79" s="66" t="str">
        <f t="shared" ca="1" si="69"/>
        <v/>
      </c>
      <c r="AN79" s="66" t="str">
        <f t="shared" ca="1" si="69"/>
        <v/>
      </c>
      <c r="AO79" s="66" t="str">
        <f t="shared" ca="1" si="69"/>
        <v/>
      </c>
      <c r="AP79" s="66" t="str">
        <f t="shared" ca="1" si="69"/>
        <v/>
      </c>
      <c r="AQ79" s="68" t="str">
        <f t="shared" ca="1" si="69"/>
        <v/>
      </c>
      <c r="AR79" s="11"/>
      <c r="AS79" s="11"/>
      <c r="AT79" s="11"/>
      <c r="AU79" s="11"/>
      <c r="AV79" s="11"/>
      <c r="AW79" s="11"/>
      <c r="AX79" s="11"/>
      <c r="AY79" s="11"/>
      <c r="AZ79" s="11"/>
      <c r="BA79" s="11"/>
    </row>
    <row r="80" spans="5:53" x14ac:dyDescent="0.2">
      <c r="E80" s="36">
        <v>44531</v>
      </c>
      <c r="F80" s="27">
        <f t="array" ref="F80">INDEX('Silver (Aggregated)'!$N$6:$N$41,MATCH(E39,'Silver (Aggregated)'!$M$6:$M$41,0))</f>
        <v>102522.5</v>
      </c>
      <c r="H80" s="79">
        <v>31</v>
      </c>
      <c r="I80" s="82">
        <f t="shared" ref="I80:AQ80" ca="1" si="70">IF($H80&gt;I$48,($F77-$F$83)*(OFFSET($F77,-I$48,0)-$F$83),"")</f>
        <v>160631188.66222984</v>
      </c>
      <c r="J80" s="66">
        <f t="shared" ca="1" si="70"/>
        <v>90503902.523340985</v>
      </c>
      <c r="K80" s="66">
        <f t="shared" ca="1" si="70"/>
        <v>120544702.78722987</v>
      </c>
      <c r="L80" s="66">
        <f t="shared" ca="1" si="70"/>
        <v>219697719.91222984</v>
      </c>
      <c r="M80" s="66">
        <f t="shared" ca="1" si="70"/>
        <v>137809631.10667431</v>
      </c>
      <c r="N80" s="66">
        <f t="shared" ca="1" si="70"/>
        <v>61460670.34278544</v>
      </c>
      <c r="O80" s="83">
        <f t="shared" ca="1" si="70"/>
        <v>77308001.912229881</v>
      </c>
      <c r="P80" s="66">
        <f t="shared" ca="1" si="70"/>
        <v>-114382580.83777004</v>
      </c>
      <c r="Q80" s="66">
        <f t="shared" ca="1" si="70"/>
        <v>-303268597.17804778</v>
      </c>
      <c r="R80" s="66">
        <f t="shared" ca="1" si="70"/>
        <v>-351388131.30304772</v>
      </c>
      <c r="S80" s="66">
        <f t="shared" ca="1" si="70"/>
        <v>-64915454.740547843</v>
      </c>
      <c r="T80" s="66">
        <f t="shared" ca="1" si="70"/>
        <v>54845218.842785448</v>
      </c>
      <c r="U80" s="66">
        <f t="shared" ca="1" si="70"/>
        <v>163790154.25945207</v>
      </c>
      <c r="V80" s="66">
        <f t="shared" ca="1" si="70"/>
        <v>79801922.120563209</v>
      </c>
      <c r="W80" s="66">
        <f t="shared" ca="1" si="70"/>
        <v>80913247.967785433</v>
      </c>
      <c r="X80" s="66">
        <f t="shared" ca="1" si="70"/>
        <v>207446883.80111873</v>
      </c>
      <c r="Y80" s="66">
        <f t="shared" ca="1" si="70"/>
        <v>107480061.13445209</v>
      </c>
      <c r="Z80" s="66">
        <f t="shared" ca="1" si="70"/>
        <v>38656613.981674343</v>
      </c>
      <c r="AA80" s="66">
        <f t="shared" ca="1" si="70"/>
        <v>11284745.870563239</v>
      </c>
      <c r="AB80" s="66">
        <f t="shared" ca="1" si="70"/>
        <v>-157733039.47665891</v>
      </c>
      <c r="AC80" s="66">
        <f t="shared" ca="1" si="70"/>
        <v>-297672590.25443667</v>
      </c>
      <c r="AD80" s="66">
        <f t="shared" ca="1" si="70"/>
        <v>-411137209.13638103</v>
      </c>
      <c r="AE80" s="66">
        <f t="shared" ca="1" si="70"/>
        <v>-80950924.15027006</v>
      </c>
      <c r="AF80" s="66">
        <f t="shared" ca="1" si="70"/>
        <v>81779557.092785433</v>
      </c>
      <c r="AG80" s="66">
        <f t="shared" ca="1" si="70"/>
        <v>93059076.912229881</v>
      </c>
      <c r="AH80" s="66">
        <f t="shared" ca="1" si="70"/>
        <v>30474805.578896567</v>
      </c>
      <c r="AI80" s="66">
        <f t="shared" ca="1" si="70"/>
        <v>123852428.53722987</v>
      </c>
      <c r="AJ80" s="66">
        <f t="shared" ca="1" si="70"/>
        <v>149876704.67611873</v>
      </c>
      <c r="AK80" s="66">
        <f t="shared" ca="1" si="70"/>
        <v>82680868.606674328</v>
      </c>
      <c r="AL80" s="66">
        <f t="shared" ca="1" si="70"/>
        <v>86487378.398340985</v>
      </c>
      <c r="AM80" s="66" t="str">
        <f t="shared" ca="1" si="70"/>
        <v/>
      </c>
      <c r="AN80" s="66" t="str">
        <f t="shared" ca="1" si="70"/>
        <v/>
      </c>
      <c r="AO80" s="66" t="str">
        <f t="shared" ca="1" si="70"/>
        <v/>
      </c>
      <c r="AP80" s="66" t="str">
        <f t="shared" ca="1" si="70"/>
        <v/>
      </c>
      <c r="AQ80" s="68" t="str">
        <f t="shared" ca="1" si="70"/>
        <v/>
      </c>
      <c r="AR80" s="11"/>
      <c r="AS80" s="11"/>
      <c r="AT80" s="11"/>
      <c r="AU80" s="11"/>
      <c r="AV80" s="11"/>
      <c r="AW80" s="11"/>
      <c r="AX80" s="11"/>
      <c r="AY80" s="11"/>
      <c r="AZ80" s="11"/>
      <c r="BA80" s="11"/>
    </row>
    <row r="81" spans="5:53" x14ac:dyDescent="0.2">
      <c r="E81" s="36">
        <v>44501</v>
      </c>
      <c r="F81" s="27">
        <f t="array" ref="F81">INDEX('Silver (Aggregated)'!$N$6:$N$41,MATCH(E40,'Silver (Aggregated)'!$M$6:$M$41,0))</f>
        <v>83385.5</v>
      </c>
      <c r="H81" s="79">
        <v>32</v>
      </c>
      <c r="I81" s="82">
        <f t="shared" ref="I81:AQ81" ca="1" si="71">IF($H81&gt;I$48,($F78-$F$83)*(OFFSET($F78,-I$48,0)-$F$83),"")</f>
        <v>37825307.245563231</v>
      </c>
      <c r="J81" s="66">
        <f t="shared" ca="1" si="71"/>
        <v>79348176.162229866</v>
      </c>
      <c r="K81" s="66">
        <f t="shared" ca="1" si="71"/>
        <v>44706882.023341</v>
      </c>
      <c r="L81" s="66">
        <f t="shared" ca="1" si="71"/>
        <v>59546358.287229881</v>
      </c>
      <c r="M81" s="66">
        <f t="shared" ca="1" si="71"/>
        <v>108525707.41222984</v>
      </c>
      <c r="N81" s="66">
        <f t="shared" ca="1" si="71"/>
        <v>68074842.606674314</v>
      </c>
      <c r="O81" s="83">
        <f t="shared" ca="1" si="71"/>
        <v>30360181.842785455</v>
      </c>
      <c r="P81" s="66">
        <f t="shared" ca="1" si="71"/>
        <v>38188405.412229896</v>
      </c>
      <c r="Q81" s="66">
        <f t="shared" ca="1" si="71"/>
        <v>-56502409.33777003</v>
      </c>
      <c r="R81" s="66">
        <f t="shared" ca="1" si="71"/>
        <v>-149807831.67804775</v>
      </c>
      <c r="S81" s="66">
        <f t="shared" ca="1" si="71"/>
        <v>-173577793.80304772</v>
      </c>
      <c r="T81" s="66">
        <f t="shared" ca="1" si="71"/>
        <v>-32066767.240547828</v>
      </c>
      <c r="U81" s="66">
        <f t="shared" ca="1" si="71"/>
        <v>27092298.342785459</v>
      </c>
      <c r="V81" s="66">
        <f t="shared" ca="1" si="71"/>
        <v>80908633.75945209</v>
      </c>
      <c r="W81" s="66">
        <f t="shared" ca="1" si="71"/>
        <v>39420345.620563231</v>
      </c>
      <c r="X81" s="66">
        <f t="shared" ca="1" si="71"/>
        <v>39969315.467785448</v>
      </c>
      <c r="Y81" s="66">
        <f t="shared" ca="1" si="71"/>
        <v>102474071.30111873</v>
      </c>
      <c r="Z81" s="66">
        <f t="shared" ca="1" si="71"/>
        <v>53092720.634452105</v>
      </c>
      <c r="AA81" s="66">
        <f t="shared" ca="1" si="71"/>
        <v>19095493.481674355</v>
      </c>
      <c r="AB81" s="66">
        <f t="shared" ca="1" si="71"/>
        <v>5574409.3705632538</v>
      </c>
      <c r="AC81" s="66">
        <f t="shared" ca="1" si="71"/>
        <v>-77916555.976658911</v>
      </c>
      <c r="AD81" s="66">
        <f t="shared" ca="1" si="71"/>
        <v>-147043530.75443664</v>
      </c>
      <c r="AE81" s="66">
        <f t="shared" ca="1" si="71"/>
        <v>-203092487.63638103</v>
      </c>
      <c r="AF81" s="66">
        <f t="shared" ca="1" si="71"/>
        <v>-39987926.650270045</v>
      </c>
      <c r="AG81" s="66">
        <f t="shared" ca="1" si="71"/>
        <v>40397252.592785448</v>
      </c>
      <c r="AH81" s="66">
        <f t="shared" ca="1" si="71"/>
        <v>45969080.412229888</v>
      </c>
      <c r="AI81" s="66">
        <f t="shared" ca="1" si="71"/>
        <v>15053865.07889658</v>
      </c>
      <c r="AJ81" s="66">
        <f t="shared" ca="1" si="71"/>
        <v>61180300.037229881</v>
      </c>
      <c r="AK81" s="66">
        <f t="shared" ca="1" si="71"/>
        <v>74035704.176118761</v>
      </c>
      <c r="AL81" s="66">
        <f t="shared" ca="1" si="71"/>
        <v>40842480.106674336</v>
      </c>
      <c r="AM81" s="66">
        <f t="shared" ca="1" si="71"/>
        <v>42722809.898341</v>
      </c>
      <c r="AN81" s="66" t="str">
        <f t="shared" ca="1" si="71"/>
        <v/>
      </c>
      <c r="AO81" s="66" t="str">
        <f t="shared" ca="1" si="71"/>
        <v/>
      </c>
      <c r="AP81" s="66" t="str">
        <f t="shared" ca="1" si="71"/>
        <v/>
      </c>
      <c r="AQ81" s="68" t="str">
        <f t="shared" ca="1" si="71"/>
        <v/>
      </c>
      <c r="AR81" s="11"/>
      <c r="AS81" s="11"/>
      <c r="AT81" s="11"/>
      <c r="AU81" s="11"/>
      <c r="AV81" s="11"/>
      <c r="AW81" s="11"/>
      <c r="AX81" s="11"/>
      <c r="AY81" s="11"/>
      <c r="AZ81" s="11"/>
      <c r="BA81" s="11"/>
    </row>
    <row r="82" spans="5:53" x14ac:dyDescent="0.2">
      <c r="E82" s="36">
        <v>44470</v>
      </c>
      <c r="F82" s="27">
        <f t="array" ref="F82">INDEX('Silver (Aggregated)'!$N$6:$N$41,MATCH(E41,'Silver (Aggregated)'!$M$6:$M$41,0))</f>
        <v>58854</v>
      </c>
      <c r="H82" s="79">
        <v>33</v>
      </c>
      <c r="I82" s="82">
        <f t="shared" ref="I82:AQ82" ca="1" si="72">IF($H82&gt;I$48,($F79-$F$83)*(OFFSET($F79,-I$48,0)-$F$83),"")</f>
        <v>-111561491.45582555</v>
      </c>
      <c r="J82" s="66">
        <f t="shared" ca="1" si="72"/>
        <v>-225843312.95582557</v>
      </c>
      <c r="K82" s="66">
        <f t="shared" ca="1" si="72"/>
        <v>-473763633.03915894</v>
      </c>
      <c r="L82" s="66">
        <f t="shared" ca="1" si="72"/>
        <v>-266931086.17804778</v>
      </c>
      <c r="M82" s="66">
        <f t="shared" ca="1" si="72"/>
        <v>-355533049.41415894</v>
      </c>
      <c r="N82" s="66">
        <f t="shared" ca="1" si="72"/>
        <v>-647973726.78915894</v>
      </c>
      <c r="O82" s="83">
        <f t="shared" ca="1" si="72"/>
        <v>-406454014.59471446</v>
      </c>
      <c r="P82" s="66">
        <f t="shared" ca="1" si="72"/>
        <v>-181271337.85860333</v>
      </c>
      <c r="Q82" s="66">
        <f t="shared" ca="1" si="72"/>
        <v>-228011260.78915891</v>
      </c>
      <c r="R82" s="66">
        <f t="shared" ca="1" si="72"/>
        <v>337358563.46084118</v>
      </c>
      <c r="S82" s="66">
        <f t="shared" ca="1" si="72"/>
        <v>894456634.37056351</v>
      </c>
      <c r="T82" s="66">
        <f t="shared" ca="1" si="72"/>
        <v>1036379790.7455635</v>
      </c>
      <c r="U82" s="66">
        <f t="shared" ca="1" si="72"/>
        <v>191460836.05806339</v>
      </c>
      <c r="V82" s="66">
        <f t="shared" ca="1" si="72"/>
        <v>-161759807.35860333</v>
      </c>
      <c r="W82" s="66">
        <f t="shared" ca="1" si="72"/>
        <v>-483080646.94193673</v>
      </c>
      <c r="X82" s="66">
        <f t="shared" ca="1" si="72"/>
        <v>-235366798.08082557</v>
      </c>
      <c r="Y82" s="66">
        <f t="shared" ca="1" si="72"/>
        <v>-238644528.73360333</v>
      </c>
      <c r="Z82" s="66">
        <f t="shared" ca="1" si="72"/>
        <v>-611841262.9002701</v>
      </c>
      <c r="AA82" s="66">
        <f t="shared" ca="1" si="72"/>
        <v>-317000357.56693667</v>
      </c>
      <c r="AB82" s="66">
        <f t="shared" ca="1" si="72"/>
        <v>-114013337.21971443</v>
      </c>
      <c r="AC82" s="66">
        <f t="shared" ca="1" si="72"/>
        <v>-33283089.330825537</v>
      </c>
      <c r="AD82" s="66">
        <f t="shared" ca="1" si="72"/>
        <v>465215867.82195228</v>
      </c>
      <c r="AE82" s="66">
        <f t="shared" ca="1" si="72"/>
        <v>877951841.04417455</v>
      </c>
      <c r="AF82" s="66">
        <f t="shared" ca="1" si="72"/>
        <v>1212602978.9122303</v>
      </c>
      <c r="AG82" s="66">
        <f t="shared" ca="1" si="72"/>
        <v>238755650.39834115</v>
      </c>
      <c r="AH82" s="66">
        <f t="shared" ca="1" si="72"/>
        <v>-241199610.10860333</v>
      </c>
      <c r="AI82" s="66">
        <f t="shared" ca="1" si="72"/>
        <v>-274467285.78915888</v>
      </c>
      <c r="AJ82" s="66">
        <f t="shared" ca="1" si="72"/>
        <v>-89882013.122492209</v>
      </c>
      <c r="AK82" s="66">
        <f t="shared" ca="1" si="72"/>
        <v>-365288814.66415894</v>
      </c>
      <c r="AL82" s="66">
        <f t="shared" ca="1" si="72"/>
        <v>-442044491.52527004</v>
      </c>
      <c r="AM82" s="66">
        <f t="shared" ca="1" si="72"/>
        <v>-243857927.09471446</v>
      </c>
      <c r="AN82" s="66">
        <f t="shared" ca="1" si="72"/>
        <v>-255084799.80304778</v>
      </c>
      <c r="AO82" s="66" t="str">
        <f t="shared" ca="1" si="72"/>
        <v/>
      </c>
      <c r="AP82" s="66" t="str">
        <f t="shared" ca="1" si="72"/>
        <v/>
      </c>
      <c r="AQ82" s="68" t="str">
        <f t="shared" ca="1" si="72"/>
        <v/>
      </c>
      <c r="AR82" s="11"/>
      <c r="AS82" s="11"/>
      <c r="AT82" s="11"/>
      <c r="AU82" s="11"/>
      <c r="AV82" s="11"/>
      <c r="AW82" s="11"/>
      <c r="AX82" s="11"/>
      <c r="AY82" s="11"/>
      <c r="AZ82" s="11"/>
      <c r="BA82" s="11"/>
    </row>
    <row r="83" spans="5:53" x14ac:dyDescent="0.2">
      <c r="E83" s="69" t="s">
        <v>81</v>
      </c>
      <c r="F83" s="27">
        <f>AVERAGE(F47:F82)</f>
        <v>67588.597222222219</v>
      </c>
      <c r="H83" s="79">
        <v>34</v>
      </c>
      <c r="I83" s="82">
        <f t="shared" ref="I83:AQ83" ca="1" si="73">IF($H83&gt;I$48,($F80-$F$83)*(OFFSET($F80,-I$48,0)-$F$83),"")</f>
        <v>901605700.44000793</v>
      </c>
      <c r="J83" s="66">
        <f t="shared" ca="1" si="73"/>
        <v>-151005191.1086033</v>
      </c>
      <c r="K83" s="66">
        <f t="shared" ca="1" si="73"/>
        <v>-305692512.6086033</v>
      </c>
      <c r="L83" s="66">
        <f t="shared" ca="1" si="73"/>
        <v>-641267582.69193673</v>
      </c>
      <c r="M83" s="66">
        <f t="shared" ca="1" si="73"/>
        <v>-361307285.83082557</v>
      </c>
      <c r="N83" s="66">
        <f t="shared" ca="1" si="73"/>
        <v>-481235374.06693667</v>
      </c>
      <c r="O83" s="83">
        <f t="shared" ca="1" si="73"/>
        <v>-877071426.44193673</v>
      </c>
      <c r="P83" s="66">
        <f t="shared" ca="1" si="73"/>
        <v>-550159964.24749219</v>
      </c>
      <c r="Q83" s="66">
        <f t="shared" ca="1" si="73"/>
        <v>-245361662.51138109</v>
      </c>
      <c r="R83" s="66">
        <f t="shared" ca="1" si="73"/>
        <v>-308626960.44193667</v>
      </c>
      <c r="S83" s="66">
        <f t="shared" ca="1" si="73"/>
        <v>456635113.80806345</v>
      </c>
      <c r="T83" s="66">
        <f t="shared" ca="1" si="73"/>
        <v>1210700872.2177858</v>
      </c>
      <c r="U83" s="66">
        <f t="shared" ca="1" si="73"/>
        <v>1402802403.5927858</v>
      </c>
      <c r="V83" s="66">
        <f t="shared" ca="1" si="73"/>
        <v>259153761.40528563</v>
      </c>
      <c r="W83" s="66">
        <f t="shared" ca="1" si="73"/>
        <v>-218951632.01138109</v>
      </c>
      <c r="X83" s="66">
        <f t="shared" ca="1" si="73"/>
        <v>-653878721.5947144</v>
      </c>
      <c r="Y83" s="66">
        <f t="shared" ca="1" si="73"/>
        <v>-318583122.7336033</v>
      </c>
      <c r="Z83" s="66">
        <f t="shared" ca="1" si="73"/>
        <v>-323019728.38638109</v>
      </c>
      <c r="AA83" s="66">
        <f t="shared" ca="1" si="73"/>
        <v>-828163962.55304778</v>
      </c>
      <c r="AB83" s="66">
        <f t="shared" ca="1" si="73"/>
        <v>-429079057.2197144</v>
      </c>
      <c r="AC83" s="66">
        <f t="shared" ca="1" si="73"/>
        <v>-154323911.87249219</v>
      </c>
      <c r="AD83" s="66">
        <f t="shared" ca="1" si="73"/>
        <v>-45050663.983603284</v>
      </c>
      <c r="AE83" s="66">
        <f t="shared" ca="1" si="73"/>
        <v>629697668.16917455</v>
      </c>
      <c r="AF83" s="66">
        <f t="shared" ca="1" si="73"/>
        <v>1188360641.3913968</v>
      </c>
      <c r="AG83" s="66">
        <f t="shared" ca="1" si="73"/>
        <v>1641331091.7594523</v>
      </c>
      <c r="AH83" s="66">
        <f t="shared" ca="1" si="73"/>
        <v>323170138.24556339</v>
      </c>
      <c r="AI83" s="66">
        <f t="shared" ca="1" si="73"/>
        <v>-326478184.76138109</v>
      </c>
      <c r="AJ83" s="66">
        <f t="shared" ca="1" si="73"/>
        <v>-371507985.44193667</v>
      </c>
      <c r="AK83" s="66">
        <f t="shared" ca="1" si="73"/>
        <v>-121660712.77526996</v>
      </c>
      <c r="AL83" s="66">
        <f t="shared" ca="1" si="73"/>
        <v>-494440389.31693667</v>
      </c>
      <c r="AM83" s="66">
        <f t="shared" ca="1" si="73"/>
        <v>-598333816.17804778</v>
      </c>
      <c r="AN83" s="66">
        <f t="shared" ca="1" si="73"/>
        <v>-330076376.74749219</v>
      </c>
      <c r="AO83" s="66">
        <f t="shared" ca="1" si="73"/>
        <v>-345272624.45582551</v>
      </c>
      <c r="AP83" s="66" t="str">
        <f t="shared" ca="1" si="73"/>
        <v/>
      </c>
      <c r="AQ83" s="68" t="str">
        <f t="shared" ca="1" si="73"/>
        <v/>
      </c>
      <c r="AR83" s="11"/>
      <c r="AS83" s="11"/>
      <c r="AT83" s="11"/>
      <c r="AU83" s="11"/>
      <c r="AV83" s="11"/>
      <c r="AW83" s="11"/>
      <c r="AX83" s="11"/>
      <c r="AY83" s="11"/>
      <c r="AZ83" s="11"/>
      <c r="BA83" s="11"/>
    </row>
    <row r="84" spans="5:53" x14ac:dyDescent="0.2">
      <c r="E84" s="36"/>
      <c r="H84" s="79">
        <v>35</v>
      </c>
      <c r="I84" s="82">
        <f t="shared" ref="I84:AQ84" ca="1" si="74">IF($H84&gt;I$48,($F81-$F$83)*(OFFSET($F81,-I$48,0)-$F$83),"")</f>
        <v>551847465.82889676</v>
      </c>
      <c r="J84" s="66">
        <f t="shared" ca="1" si="74"/>
        <v>407700727.98167449</v>
      </c>
      <c r="K84" s="66">
        <f t="shared" ca="1" si="74"/>
        <v>-68283648.066936687</v>
      </c>
      <c r="L84" s="66">
        <f t="shared" ca="1" si="74"/>
        <v>-138232333.5669367</v>
      </c>
      <c r="M84" s="66">
        <f t="shared" ca="1" si="74"/>
        <v>-289977381.65027004</v>
      </c>
      <c r="N84" s="66">
        <f t="shared" ca="1" si="74"/>
        <v>-163381002.78915894</v>
      </c>
      <c r="O84" s="83">
        <f t="shared" ca="1" si="74"/>
        <v>-217611770.02527004</v>
      </c>
      <c r="P84" s="66">
        <f t="shared" ca="1" si="74"/>
        <v>-396606475.4002701</v>
      </c>
      <c r="Q84" s="66">
        <f t="shared" ca="1" si="74"/>
        <v>-248779059.20582563</v>
      </c>
      <c r="R84" s="66">
        <f t="shared" ca="1" si="74"/>
        <v>-110951082.46971448</v>
      </c>
      <c r="S84" s="66">
        <f t="shared" ca="1" si="74"/>
        <v>-139559273.40027004</v>
      </c>
      <c r="T84" s="66">
        <f t="shared" ca="1" si="74"/>
        <v>206487678.84973004</v>
      </c>
      <c r="U84" s="66">
        <f t="shared" ca="1" si="74"/>
        <v>547471723.75945234</v>
      </c>
      <c r="V84" s="66">
        <f t="shared" ca="1" si="74"/>
        <v>634338892.13445234</v>
      </c>
      <c r="W84" s="66">
        <f t="shared" ca="1" si="74"/>
        <v>117187787.44695224</v>
      </c>
      <c r="X84" s="66">
        <f t="shared" ca="1" si="74"/>
        <v>-99008623.969714478</v>
      </c>
      <c r="Y84" s="66">
        <f t="shared" ca="1" si="74"/>
        <v>-295680063.55304784</v>
      </c>
      <c r="Z84" s="66">
        <f t="shared" ca="1" si="74"/>
        <v>-144061390.6919367</v>
      </c>
      <c r="AA84" s="66">
        <f t="shared" ca="1" si="74"/>
        <v>-146067597.34471449</v>
      </c>
      <c r="AB84" s="66">
        <f t="shared" ca="1" si="74"/>
        <v>-374490811.51138121</v>
      </c>
      <c r="AC84" s="66">
        <f t="shared" ca="1" si="74"/>
        <v>-194026994.17804784</v>
      </c>
      <c r="AD84" s="66">
        <f t="shared" ca="1" si="74"/>
        <v>-69784353.830825582</v>
      </c>
      <c r="AE84" s="66">
        <f t="shared" ca="1" si="74"/>
        <v>-20371641.941936683</v>
      </c>
      <c r="AF84" s="66">
        <f t="shared" ca="1" si="74"/>
        <v>284745535.21084118</v>
      </c>
      <c r="AG84" s="66">
        <f t="shared" ca="1" si="74"/>
        <v>537369604.43306339</v>
      </c>
      <c r="AH84" s="66">
        <f t="shared" ca="1" si="74"/>
        <v>742200144.30111909</v>
      </c>
      <c r="AI84" s="66">
        <f t="shared" ca="1" si="74"/>
        <v>146135611.78723001</v>
      </c>
      <c r="AJ84" s="66">
        <f t="shared" ca="1" si="74"/>
        <v>-147631490.71971449</v>
      </c>
      <c r="AK84" s="66">
        <f t="shared" ca="1" si="74"/>
        <v>-167993698.40027004</v>
      </c>
      <c r="AL84" s="66">
        <f t="shared" ca="1" si="74"/>
        <v>-55014249.733603358</v>
      </c>
      <c r="AM84" s="66">
        <f t="shared" ca="1" si="74"/>
        <v>-223582999.27527004</v>
      </c>
      <c r="AN84" s="66">
        <f t="shared" ca="1" si="74"/>
        <v>-270562988.13638115</v>
      </c>
      <c r="AO84" s="66">
        <f t="shared" ca="1" si="74"/>
        <v>-149258571.7058256</v>
      </c>
      <c r="AP84" s="66">
        <f t="shared" ca="1" si="74"/>
        <v>-156130224.41415894</v>
      </c>
      <c r="AQ84" s="68" t="str">
        <f t="shared" ca="1" si="74"/>
        <v/>
      </c>
      <c r="AR84" s="11"/>
      <c r="AS84" s="11"/>
      <c r="AT84" s="11"/>
      <c r="AU84" s="11"/>
      <c r="AV84" s="11"/>
      <c r="AW84" s="11"/>
      <c r="AX84" s="11"/>
      <c r="AY84" s="11"/>
      <c r="AZ84" s="11"/>
      <c r="BA84" s="11"/>
    </row>
    <row r="85" spans="5:53" x14ac:dyDescent="0.2">
      <c r="E85" s="36"/>
      <c r="H85" s="79">
        <v>36</v>
      </c>
      <c r="I85" s="84">
        <f t="shared" ref="I85:AQ85" ca="1" si="75">IF($H85&gt;I$48,($F82-$F$83)*(OFFSET($F82,-I$48,0)-$F$83),"")</f>
        <v>-137979583.12249225</v>
      </c>
      <c r="J85" s="71">
        <f t="shared" ca="1" si="75"/>
        <v>-305133570.16415888</v>
      </c>
      <c r="K85" s="71">
        <f t="shared" ca="1" si="75"/>
        <v>-225430370.51138112</v>
      </c>
      <c r="L85" s="71">
        <f t="shared" ca="1" si="75"/>
        <v>37756145.690007672</v>
      </c>
      <c r="M85" s="71">
        <f t="shared" ca="1" si="75"/>
        <v>76432942.190007657</v>
      </c>
      <c r="N85" s="71">
        <f t="shared" ca="1" si="75"/>
        <v>160337483.10667428</v>
      </c>
      <c r="O85" s="85">
        <f t="shared" ca="1" si="75"/>
        <v>90338420.967785433</v>
      </c>
      <c r="P85" s="71">
        <f t="shared" ca="1" si="75"/>
        <v>120324293.23167431</v>
      </c>
      <c r="Q85" s="71">
        <f t="shared" ca="1" si="75"/>
        <v>219296014.35667428</v>
      </c>
      <c r="R85" s="71">
        <f t="shared" ca="1" si="75"/>
        <v>137557653.55111876</v>
      </c>
      <c r="S85" s="71">
        <f t="shared" ca="1" si="75"/>
        <v>61348292.787229888</v>
      </c>
      <c r="T85" s="71">
        <f t="shared" ca="1" si="75"/>
        <v>77166648.356674328</v>
      </c>
      <c r="U85" s="71">
        <f t="shared" ca="1" si="75"/>
        <v>-114173438.3933256</v>
      </c>
      <c r="V85" s="71">
        <f t="shared" ca="1" si="75"/>
        <v>-302714086.7336033</v>
      </c>
      <c r="W85" s="71">
        <f t="shared" ca="1" si="75"/>
        <v>-350745636.8586033</v>
      </c>
      <c r="X85" s="71">
        <f t="shared" ca="1" si="75"/>
        <v>-64796760.296103403</v>
      </c>
      <c r="Y85" s="71">
        <f t="shared" ca="1" si="75"/>
        <v>54744937.287229888</v>
      </c>
      <c r="Z85" s="71">
        <f t="shared" ca="1" si="75"/>
        <v>163490672.70389652</v>
      </c>
      <c r="AA85" s="71">
        <f t="shared" ca="1" si="75"/>
        <v>79656008.565007657</v>
      </c>
      <c r="AB85" s="71">
        <f t="shared" ca="1" si="75"/>
        <v>80765302.412229881</v>
      </c>
      <c r="AC85" s="71">
        <f t="shared" ca="1" si="75"/>
        <v>207067578.24556318</v>
      </c>
      <c r="AD85" s="71">
        <f t="shared" ca="1" si="75"/>
        <v>107283539.57889654</v>
      </c>
      <c r="AE85" s="71">
        <f t="shared" ca="1" si="75"/>
        <v>38585932.426118784</v>
      </c>
      <c r="AF85" s="71">
        <f t="shared" ca="1" si="75"/>
        <v>11264112.315007683</v>
      </c>
      <c r="AG85" s="71">
        <f t="shared" ca="1" si="75"/>
        <v>-157444633.03221446</v>
      </c>
      <c r="AH85" s="71">
        <f t="shared" ca="1" si="75"/>
        <v>-297128311.80999219</v>
      </c>
      <c r="AI85" s="71">
        <f t="shared" ca="1" si="75"/>
        <v>-410385466.69193661</v>
      </c>
      <c r="AJ85" s="71">
        <f t="shared" ca="1" si="75"/>
        <v>-80802909.705825612</v>
      </c>
      <c r="AK85" s="71">
        <f t="shared" ca="1" si="75"/>
        <v>81630027.537229881</v>
      </c>
      <c r="AL85" s="71">
        <f t="shared" ca="1" si="75"/>
        <v>92888923.356674314</v>
      </c>
      <c r="AM85" s="71">
        <f t="shared" ca="1" si="75"/>
        <v>30419084.023341011</v>
      </c>
      <c r="AN85" s="71">
        <f t="shared" ca="1" si="75"/>
        <v>123625970.98167431</v>
      </c>
      <c r="AO85" s="71">
        <f t="shared" ca="1" si="75"/>
        <v>149602663.12056318</v>
      </c>
      <c r="AP85" s="71">
        <f t="shared" ca="1" si="75"/>
        <v>82529691.051118761</v>
      </c>
      <c r="AQ85" s="72">
        <f t="shared" ca="1" si="75"/>
        <v>86329240.842785433</v>
      </c>
      <c r="AR85" s="11"/>
      <c r="AS85" s="11"/>
      <c r="AT85" s="11"/>
      <c r="AU85" s="11"/>
      <c r="AV85" s="11"/>
      <c r="AW85" s="11"/>
      <c r="AX85" s="11"/>
      <c r="AY85" s="11"/>
      <c r="AZ85" s="11"/>
      <c r="BA85" s="11"/>
    </row>
    <row r="86" spans="5:53" x14ac:dyDescent="0.2">
      <c r="E86" s="73" t="s">
        <v>83</v>
      </c>
      <c r="F86" s="86"/>
    </row>
    <row r="87" spans="5:53" x14ac:dyDescent="0.2">
      <c r="E87" s="74" t="s">
        <v>40</v>
      </c>
      <c r="F87" s="75" t="s">
        <v>76</v>
      </c>
      <c r="H87" s="54" t="s">
        <v>77</v>
      </c>
      <c r="I87" s="55">
        <f t="shared" ref="I87:AQ87" ca="1" si="76">CORREL(OFFSET($F$88,0,0,37-I$89),OFFSET($F$88,I$89,0,37-I$89))</f>
        <v>0.68854962588469137</v>
      </c>
      <c r="J87" s="55">
        <f t="shared" ca="1" si="76"/>
        <v>0.24079109440871288</v>
      </c>
      <c r="K87" s="55">
        <f t="shared" ca="1" si="76"/>
        <v>-9.8339255696355057E-2</v>
      </c>
      <c r="L87" s="55">
        <f t="shared" ca="1" si="76"/>
        <v>-0.34834142360044273</v>
      </c>
      <c r="M87" s="55">
        <f t="shared" ca="1" si="76"/>
        <v>-0.52974463044467757</v>
      </c>
      <c r="N87" s="55">
        <f t="shared" ca="1" si="76"/>
        <v>-0.60676963339743351</v>
      </c>
      <c r="O87" s="55">
        <f t="shared" ca="1" si="76"/>
        <v>-0.60913617614301352</v>
      </c>
      <c r="P87" s="55">
        <f t="shared" ca="1" si="76"/>
        <v>-0.4499058926461233</v>
      </c>
      <c r="Q87" s="55">
        <f t="shared" ca="1" si="76"/>
        <v>-0.18893006137131291</v>
      </c>
      <c r="R87" s="55">
        <f t="shared" ca="1" si="76"/>
        <v>0.1799211590649088</v>
      </c>
      <c r="S87" s="55">
        <f t="shared" ca="1" si="76"/>
        <v>0.64207177562624607</v>
      </c>
      <c r="T87" s="55">
        <f t="shared" ca="1" si="76"/>
        <v>0.97711037647005761</v>
      </c>
      <c r="U87" s="55">
        <f t="shared" ca="1" si="76"/>
        <v>0.71866152297822805</v>
      </c>
      <c r="V87" s="55">
        <f t="shared" ca="1" si="76"/>
        <v>0.27970476853957321</v>
      </c>
      <c r="W87" s="55">
        <f t="shared" ca="1" si="76"/>
        <v>-8.9952269873471033E-2</v>
      </c>
      <c r="X87" s="55">
        <f t="shared" ca="1" si="76"/>
        <v>-0.29747713856379859</v>
      </c>
      <c r="Y87" s="55">
        <f t="shared" ca="1" si="76"/>
        <v>-0.4658673392747158</v>
      </c>
      <c r="Z87" s="55">
        <f t="shared" ca="1" si="76"/>
        <v>-0.59207789969694191</v>
      </c>
      <c r="AA87" s="55">
        <f t="shared" ca="1" si="76"/>
        <v>-0.64678490018994483</v>
      </c>
      <c r="AB87" s="55">
        <f t="shared" ca="1" si="76"/>
        <v>-0.49252616233060714</v>
      </c>
      <c r="AC87" s="55">
        <f t="shared" ca="1" si="76"/>
        <v>-0.21809642187759634</v>
      </c>
      <c r="AD87" s="55">
        <f t="shared" ca="1" si="76"/>
        <v>0.13326622418836084</v>
      </c>
      <c r="AE87" s="55">
        <f t="shared" ca="1" si="76"/>
        <v>0.57879835735553853</v>
      </c>
      <c r="AF87" s="55">
        <f t="shared" ca="1" si="76"/>
        <v>0.9414847365684107</v>
      </c>
      <c r="AG87" s="55">
        <f t="shared" ca="1" si="76"/>
        <v>0.77251303607203936</v>
      </c>
      <c r="AH87" s="55">
        <f t="shared" ca="1" si="76"/>
        <v>0.31665330880113102</v>
      </c>
      <c r="AI87" s="55">
        <f t="shared" ca="1" si="76"/>
        <v>-1.0828155409001226E-2</v>
      </c>
      <c r="AJ87" s="55">
        <f t="shared" ca="1" si="76"/>
        <v>-1.0111362484178989E-2</v>
      </c>
      <c r="AK87" s="55">
        <f t="shared" ca="1" si="76"/>
        <v>4.0467308528831764E-2</v>
      </c>
      <c r="AL87" s="55">
        <f t="shared" ca="1" si="76"/>
        <v>-0.36251674880147589</v>
      </c>
      <c r="AM87" s="55">
        <f t="shared" ca="1" si="76"/>
        <v>-0.9663167747304191</v>
      </c>
      <c r="AN87" s="55">
        <f t="shared" ca="1" si="76"/>
        <v>-0.2289416048328054</v>
      </c>
      <c r="AO87" s="55">
        <f t="shared" ca="1" si="76"/>
        <v>0.91461549140991039</v>
      </c>
      <c r="AP87" s="55">
        <f t="shared" ca="1" si="76"/>
        <v>0.73251377611073931</v>
      </c>
      <c r="AQ87" s="56">
        <f t="shared" ca="1" si="76"/>
        <v>-1</v>
      </c>
    </row>
    <row r="88" spans="5:53" x14ac:dyDescent="0.2">
      <c r="E88" s="36">
        <v>45536</v>
      </c>
      <c r="F88" s="27">
        <f t="array" ref="F88">INDEX('Total Sales'!$J$6:$J$41,MATCH(E6,'Total Sales'!$G$6:$G$41,0))</f>
        <v>170577</v>
      </c>
      <c r="H88" s="57" t="s">
        <v>78</v>
      </c>
      <c r="I88" s="44">
        <f t="shared" ref="I88:AQ88" ca="1" si="77">SUM(OFFSET(I91,I89,0,36-I89,1))/DEVSQ($F$88:$F$123)</f>
        <v>0.68710535358886904</v>
      </c>
      <c r="J88" s="44">
        <f t="shared" ca="1" si="77"/>
        <v>0.23785636302054508</v>
      </c>
      <c r="K88" s="44">
        <f t="shared" ca="1" si="77"/>
        <v>-9.5344333371785897E-2</v>
      </c>
      <c r="L88" s="44">
        <f t="shared" ca="1" si="77"/>
        <v>-0.31770305259478471</v>
      </c>
      <c r="M88" s="44">
        <f t="shared" ca="1" si="77"/>
        <v>-0.46932120035564356</v>
      </c>
      <c r="N88" s="44">
        <f t="shared" ca="1" si="77"/>
        <v>-0.53391646503627366</v>
      </c>
      <c r="O88" s="44">
        <f t="shared" ca="1" si="77"/>
        <v>-0.53540288599919228</v>
      </c>
      <c r="P88" s="44">
        <f t="shared" ca="1" si="77"/>
        <v>-0.38911186892189037</v>
      </c>
      <c r="Q88" s="44">
        <f t="shared" ca="1" si="77"/>
        <v>-0.14937354541593342</v>
      </c>
      <c r="R88" s="44">
        <f t="shared" ca="1" si="77"/>
        <v>0.12992057555924413</v>
      </c>
      <c r="S88" s="44">
        <f t="shared" ca="1" si="77"/>
        <v>0.4348382076331353</v>
      </c>
      <c r="T88" s="44">
        <f t="shared" ca="1" si="77"/>
        <v>0.6460316001416555</v>
      </c>
      <c r="U88" s="44">
        <f t="shared" ca="1" si="77"/>
        <v>0.47174562855595192</v>
      </c>
      <c r="V88" s="44">
        <f t="shared" ca="1" si="77"/>
        <v>0.17957773385278761</v>
      </c>
      <c r="W88" s="44">
        <f t="shared" ca="1" si="77"/>
        <v>-5.4384529706089126E-2</v>
      </c>
      <c r="X88" s="44">
        <f t="shared" ca="1" si="77"/>
        <v>-0.16767185518545821</v>
      </c>
      <c r="Y88" s="44">
        <f t="shared" ca="1" si="77"/>
        <v>-0.24028995052583177</v>
      </c>
      <c r="Z88" s="44">
        <f t="shared" ca="1" si="77"/>
        <v>-0.29902755153459515</v>
      </c>
      <c r="AA88" s="44">
        <f t="shared" ca="1" si="77"/>
        <v>-0.32566986670162879</v>
      </c>
      <c r="AB88" s="44">
        <f t="shared" ca="1" si="77"/>
        <v>-0.24101158550292417</v>
      </c>
      <c r="AC88" s="44">
        <f t="shared" ca="1" si="77"/>
        <v>-9.6310428518685695E-2</v>
      </c>
      <c r="AD88" s="44">
        <f t="shared" ca="1" si="77"/>
        <v>5.1731747792346829E-2</v>
      </c>
      <c r="AE88" s="44">
        <f t="shared" ca="1" si="77"/>
        <v>0.19276344384875344</v>
      </c>
      <c r="AF88" s="44">
        <f t="shared" ca="1" si="77"/>
        <v>0.30046059172495487</v>
      </c>
      <c r="AG88" s="44">
        <f t="shared" ca="1" si="77"/>
        <v>0.24230069954614827</v>
      </c>
      <c r="AH88" s="44">
        <f t="shared" ca="1" si="77"/>
        <v>9.5404777658478754E-2</v>
      </c>
      <c r="AI88" s="44">
        <f t="shared" ca="1" si="77"/>
        <v>-1.1989431621978561E-3</v>
      </c>
      <c r="AJ88" s="44">
        <f t="shared" ca="1" si="77"/>
        <v>-6.8050243049792118E-3</v>
      </c>
      <c r="AK88" s="44">
        <f t="shared" ca="1" si="77"/>
        <v>-2.067537233637453E-2</v>
      </c>
      <c r="AL88" s="44">
        <f t="shared" ca="1" si="77"/>
        <v>-5.9991125977005164E-2</v>
      </c>
      <c r="AM88" s="44">
        <f t="shared" ca="1" si="77"/>
        <v>-8.6696370168210038E-2</v>
      </c>
      <c r="AN88" s="44">
        <f t="shared" ca="1" si="77"/>
        <v>-6.5079737297599069E-2</v>
      </c>
      <c r="AO88" s="44">
        <f t="shared" ca="1" si="77"/>
        <v>-2.3207461313842263E-2</v>
      </c>
      <c r="AP88" s="44">
        <f t="shared" ca="1" si="77"/>
        <v>3.2855352619403726E-3</v>
      </c>
      <c r="AQ88" s="58">
        <f t="shared" ca="1" si="77"/>
        <v>5.170895746113794E-3</v>
      </c>
    </row>
    <row r="89" spans="5:53" x14ac:dyDescent="0.2">
      <c r="E89" s="36">
        <v>45505</v>
      </c>
      <c r="F89" s="27">
        <f t="array" ref="F89">INDEX('Total Sales'!$J$6:$J$41,MATCH(E7,'Total Sales'!$G$6:$G$41,0))</f>
        <v>149026</v>
      </c>
      <c r="H89" s="59" t="s">
        <v>79</v>
      </c>
      <c r="I89" s="60">
        <v>1</v>
      </c>
      <c r="J89" s="60">
        <v>2</v>
      </c>
      <c r="K89" s="60">
        <v>3</v>
      </c>
      <c r="L89" s="60">
        <v>4</v>
      </c>
      <c r="M89" s="60">
        <v>5</v>
      </c>
      <c r="N89" s="60">
        <v>6</v>
      </c>
      <c r="O89" s="60">
        <v>7</v>
      </c>
      <c r="P89" s="60">
        <v>8</v>
      </c>
      <c r="Q89" s="60">
        <v>9</v>
      </c>
      <c r="R89" s="60">
        <v>10</v>
      </c>
      <c r="S89" s="60">
        <v>11</v>
      </c>
      <c r="T89" s="60">
        <v>12</v>
      </c>
      <c r="U89" s="60">
        <v>13</v>
      </c>
      <c r="V89" s="60">
        <v>14</v>
      </c>
      <c r="W89" s="60">
        <v>15</v>
      </c>
      <c r="X89" s="60">
        <v>16</v>
      </c>
      <c r="Y89" s="60">
        <v>17</v>
      </c>
      <c r="Z89" s="60">
        <v>18</v>
      </c>
      <c r="AA89" s="60">
        <v>19</v>
      </c>
      <c r="AB89" s="60">
        <v>20</v>
      </c>
      <c r="AC89" s="60">
        <v>21</v>
      </c>
      <c r="AD89" s="60">
        <v>22</v>
      </c>
      <c r="AE89" s="60">
        <v>23</v>
      </c>
      <c r="AF89" s="60">
        <v>24</v>
      </c>
      <c r="AG89" s="60">
        <v>25</v>
      </c>
      <c r="AH89" s="60">
        <v>26</v>
      </c>
      <c r="AI89" s="60">
        <v>27</v>
      </c>
      <c r="AJ89" s="60">
        <v>28</v>
      </c>
      <c r="AK89" s="60">
        <v>29</v>
      </c>
      <c r="AL89" s="60">
        <v>30</v>
      </c>
      <c r="AM89" s="60">
        <v>31</v>
      </c>
      <c r="AN89" s="60">
        <v>32</v>
      </c>
      <c r="AO89" s="60">
        <v>33</v>
      </c>
      <c r="AP89" s="60">
        <v>34</v>
      </c>
      <c r="AQ89" s="61">
        <v>35</v>
      </c>
      <c r="AR89" s="62"/>
      <c r="AS89" s="62"/>
      <c r="AT89" s="62"/>
      <c r="AU89" s="62"/>
      <c r="AV89" s="62"/>
      <c r="AW89" s="62"/>
      <c r="AX89" s="62"/>
      <c r="AY89" s="62"/>
      <c r="AZ89" s="62"/>
      <c r="BA89" s="62"/>
    </row>
    <row r="90" spans="5:53" x14ac:dyDescent="0.2">
      <c r="E90" s="36">
        <v>45474</v>
      </c>
      <c r="F90" s="27">
        <f t="array" ref="F90">INDEX('Total Sales'!$J$6:$J$41,MATCH(E8,'Total Sales'!$G$6:$G$41,0))</f>
        <v>139177</v>
      </c>
      <c r="H90" s="11" t="s">
        <v>80</v>
      </c>
    </row>
    <row r="91" spans="5:53" x14ac:dyDescent="0.2">
      <c r="E91" s="36">
        <v>45444</v>
      </c>
      <c r="F91" s="27">
        <f t="array" ref="F91">INDEX('Total Sales'!$J$6:$J$41,MATCH(E9,'Total Sales'!$G$6:$G$41,0))</f>
        <v>154104</v>
      </c>
      <c r="H91" s="11">
        <v>1</v>
      </c>
      <c r="I91" s="63" t="str">
        <f t="shared" ref="I91:AQ91" ca="1" si="78">IF($H91&gt;I$89,($F88-$F$124)*(OFFSET($F88,-I$89,0)-$F$124),"")</f>
        <v/>
      </c>
      <c r="J91" s="64" t="str">
        <f t="shared" ca="1" si="78"/>
        <v/>
      </c>
      <c r="K91" s="64" t="str">
        <f t="shared" ca="1" si="78"/>
        <v/>
      </c>
      <c r="L91" s="64" t="str">
        <f t="shared" ca="1" si="78"/>
        <v/>
      </c>
      <c r="M91" s="64" t="str">
        <f t="shared" ca="1" si="78"/>
        <v/>
      </c>
      <c r="N91" s="64" t="str">
        <f t="shared" ca="1" si="78"/>
        <v/>
      </c>
      <c r="O91" s="64" t="str">
        <f t="shared" ca="1" si="78"/>
        <v/>
      </c>
      <c r="P91" s="64" t="str">
        <f t="shared" ca="1" si="78"/>
        <v/>
      </c>
      <c r="Q91" s="64" t="str">
        <f t="shared" ca="1" si="78"/>
        <v/>
      </c>
      <c r="R91" s="64" t="str">
        <f t="shared" ca="1" si="78"/>
        <v/>
      </c>
      <c r="S91" s="64" t="str">
        <f t="shared" ca="1" si="78"/>
        <v/>
      </c>
      <c r="T91" s="64" t="str">
        <f t="shared" ca="1" si="78"/>
        <v/>
      </c>
      <c r="U91" s="64" t="str">
        <f t="shared" ca="1" si="78"/>
        <v/>
      </c>
      <c r="V91" s="64" t="str">
        <f t="shared" ca="1" si="78"/>
        <v/>
      </c>
      <c r="W91" s="64" t="str">
        <f t="shared" ca="1" si="78"/>
        <v/>
      </c>
      <c r="X91" s="64" t="str">
        <f t="shared" ca="1" si="78"/>
        <v/>
      </c>
      <c r="Y91" s="64" t="str">
        <f t="shared" ca="1" si="78"/>
        <v/>
      </c>
      <c r="Z91" s="64" t="str">
        <f t="shared" ca="1" si="78"/>
        <v/>
      </c>
      <c r="AA91" s="64" t="str">
        <f t="shared" ca="1" si="78"/>
        <v/>
      </c>
      <c r="AB91" s="64" t="str">
        <f t="shared" ca="1" si="78"/>
        <v/>
      </c>
      <c r="AC91" s="64" t="str">
        <f t="shared" ca="1" si="78"/>
        <v/>
      </c>
      <c r="AD91" s="64" t="str">
        <f t="shared" ca="1" si="78"/>
        <v/>
      </c>
      <c r="AE91" s="64" t="str">
        <f t="shared" ca="1" si="78"/>
        <v/>
      </c>
      <c r="AF91" s="64" t="str">
        <f t="shared" ca="1" si="78"/>
        <v/>
      </c>
      <c r="AG91" s="64" t="str">
        <f t="shared" ca="1" si="78"/>
        <v/>
      </c>
      <c r="AH91" s="64" t="str">
        <f t="shared" ca="1" si="78"/>
        <v/>
      </c>
      <c r="AI91" s="64" t="str">
        <f t="shared" ca="1" si="78"/>
        <v/>
      </c>
      <c r="AJ91" s="64" t="str">
        <f t="shared" ca="1" si="78"/>
        <v/>
      </c>
      <c r="AK91" s="64" t="str">
        <f t="shared" ca="1" si="78"/>
        <v/>
      </c>
      <c r="AL91" s="64" t="str">
        <f t="shared" ca="1" si="78"/>
        <v/>
      </c>
      <c r="AM91" s="64" t="str">
        <f t="shared" ca="1" si="78"/>
        <v/>
      </c>
      <c r="AN91" s="64" t="str">
        <f t="shared" ca="1" si="78"/>
        <v/>
      </c>
      <c r="AO91" s="64" t="str">
        <f t="shared" ca="1" si="78"/>
        <v/>
      </c>
      <c r="AP91" s="64" t="str">
        <f t="shared" ca="1" si="78"/>
        <v/>
      </c>
      <c r="AQ91" s="65" t="str">
        <f t="shared" ca="1" si="78"/>
        <v/>
      </c>
      <c r="AR91" s="11"/>
      <c r="AS91" s="11"/>
      <c r="AT91" s="11"/>
      <c r="AU91" s="11"/>
      <c r="AV91" s="11"/>
      <c r="AW91" s="11"/>
      <c r="AX91" s="11"/>
      <c r="AY91" s="11"/>
      <c r="AZ91" s="11"/>
      <c r="BA91" s="11"/>
    </row>
    <row r="92" spans="5:53" x14ac:dyDescent="0.2">
      <c r="E92" s="36">
        <v>45413</v>
      </c>
      <c r="F92" s="27">
        <f t="array" ref="F92">INDEX('Total Sales'!$J$6:$J$41,MATCH(E10,'Total Sales'!$G$6:$G$41,0))</f>
        <v>180578</v>
      </c>
      <c r="H92" s="11">
        <v>2</v>
      </c>
      <c r="I92" s="67">
        <f t="shared" ref="I92:AQ92" ca="1" si="79">IF($H92&gt;I$89,($F89-$F$124)*(OFFSET($F89,-I$89,0)-$F$124),"")</f>
        <v>944792116.764081</v>
      </c>
      <c r="J92" s="66" t="str">
        <f t="shared" ca="1" si="79"/>
        <v/>
      </c>
      <c r="K92" s="66" t="str">
        <f t="shared" ca="1" si="79"/>
        <v/>
      </c>
      <c r="L92" s="66" t="str">
        <f t="shared" ca="1" si="79"/>
        <v/>
      </c>
      <c r="M92" s="66" t="str">
        <f t="shared" ca="1" si="79"/>
        <v/>
      </c>
      <c r="N92" s="66" t="str">
        <f t="shared" ca="1" si="79"/>
        <v/>
      </c>
      <c r="O92" s="66" t="str">
        <f t="shared" ca="1" si="79"/>
        <v/>
      </c>
      <c r="P92" s="66" t="str">
        <f t="shared" ca="1" si="79"/>
        <v/>
      </c>
      <c r="Q92" s="66" t="str">
        <f t="shared" ca="1" si="79"/>
        <v/>
      </c>
      <c r="R92" s="66" t="str">
        <f t="shared" ca="1" si="79"/>
        <v/>
      </c>
      <c r="S92" s="66" t="str">
        <f t="shared" ca="1" si="79"/>
        <v/>
      </c>
      <c r="T92" s="66" t="str">
        <f t="shared" ca="1" si="79"/>
        <v/>
      </c>
      <c r="U92" s="66" t="str">
        <f t="shared" ca="1" si="79"/>
        <v/>
      </c>
      <c r="V92" s="66" t="str">
        <f t="shared" ca="1" si="79"/>
        <v/>
      </c>
      <c r="W92" s="66" t="str">
        <f t="shared" ca="1" si="79"/>
        <v/>
      </c>
      <c r="X92" s="66" t="str">
        <f t="shared" ca="1" si="79"/>
        <v/>
      </c>
      <c r="Y92" s="66" t="str">
        <f t="shared" ca="1" si="79"/>
        <v/>
      </c>
      <c r="Z92" s="66" t="str">
        <f t="shared" ca="1" si="79"/>
        <v/>
      </c>
      <c r="AA92" s="66" t="str">
        <f t="shared" ca="1" si="79"/>
        <v/>
      </c>
      <c r="AB92" s="66" t="str">
        <f t="shared" ca="1" si="79"/>
        <v/>
      </c>
      <c r="AC92" s="66" t="str">
        <f t="shared" ca="1" si="79"/>
        <v/>
      </c>
      <c r="AD92" s="66" t="str">
        <f t="shared" ca="1" si="79"/>
        <v/>
      </c>
      <c r="AE92" s="66" t="str">
        <f t="shared" ca="1" si="79"/>
        <v/>
      </c>
      <c r="AF92" s="66" t="str">
        <f t="shared" ca="1" si="79"/>
        <v/>
      </c>
      <c r="AG92" s="66" t="str">
        <f t="shared" ca="1" si="79"/>
        <v/>
      </c>
      <c r="AH92" s="66" t="str">
        <f t="shared" ca="1" si="79"/>
        <v/>
      </c>
      <c r="AI92" s="66" t="str">
        <f t="shared" ca="1" si="79"/>
        <v/>
      </c>
      <c r="AJ92" s="66" t="str">
        <f t="shared" ca="1" si="79"/>
        <v/>
      </c>
      <c r="AK92" s="66" t="str">
        <f t="shared" ca="1" si="79"/>
        <v/>
      </c>
      <c r="AL92" s="66" t="str">
        <f t="shared" ca="1" si="79"/>
        <v/>
      </c>
      <c r="AM92" s="66" t="str">
        <f t="shared" ca="1" si="79"/>
        <v/>
      </c>
      <c r="AN92" s="66" t="str">
        <f t="shared" ca="1" si="79"/>
        <v/>
      </c>
      <c r="AO92" s="66" t="str">
        <f t="shared" ca="1" si="79"/>
        <v/>
      </c>
      <c r="AP92" s="66" t="str">
        <f t="shared" ca="1" si="79"/>
        <v/>
      </c>
      <c r="AQ92" s="68" t="str">
        <f t="shared" ca="1" si="79"/>
        <v/>
      </c>
      <c r="AR92" s="11"/>
      <c r="AS92" s="11"/>
      <c r="AT92" s="11"/>
      <c r="AU92" s="11"/>
      <c r="AV92" s="11"/>
      <c r="AW92" s="11"/>
      <c r="AX92" s="11"/>
      <c r="AY92" s="11"/>
      <c r="AZ92" s="11"/>
      <c r="BA92" s="11"/>
    </row>
    <row r="93" spans="5:53" x14ac:dyDescent="0.2">
      <c r="E93" s="36">
        <v>45383</v>
      </c>
      <c r="F93" s="27">
        <f t="array" ref="F93">INDEX('Total Sales'!$J$6:$J$41,MATCH(E11,'Total Sales'!$G$6:$G$41,0))</f>
        <v>162943</v>
      </c>
      <c r="H93" s="11">
        <v>3</v>
      </c>
      <c r="I93" s="67">
        <f t="shared" ref="I93:AQ93" ca="1" si="80">IF($H93&gt;I$89,($F90-$F$124)*(OFFSET($F90,-I$89,0)-$F$124),"")</f>
        <v>2305888352.8751917</v>
      </c>
      <c r="J93" s="66">
        <f t="shared" ca="1" si="80"/>
        <v>1159461057.5557475</v>
      </c>
      <c r="K93" s="66" t="str">
        <f t="shared" ca="1" si="80"/>
        <v/>
      </c>
      <c r="L93" s="66" t="str">
        <f t="shared" ca="1" si="80"/>
        <v/>
      </c>
      <c r="M93" s="66" t="str">
        <f t="shared" ca="1" si="80"/>
        <v/>
      </c>
      <c r="N93" s="66" t="str">
        <f t="shared" ca="1" si="80"/>
        <v/>
      </c>
      <c r="O93" s="66" t="str">
        <f t="shared" ca="1" si="80"/>
        <v/>
      </c>
      <c r="P93" s="66" t="str">
        <f t="shared" ca="1" si="80"/>
        <v/>
      </c>
      <c r="Q93" s="66" t="str">
        <f t="shared" ca="1" si="80"/>
        <v/>
      </c>
      <c r="R93" s="66" t="str">
        <f t="shared" ca="1" si="80"/>
        <v/>
      </c>
      <c r="S93" s="66" t="str">
        <f t="shared" ca="1" si="80"/>
        <v/>
      </c>
      <c r="T93" s="66" t="str">
        <f t="shared" ca="1" si="80"/>
        <v/>
      </c>
      <c r="U93" s="66" t="str">
        <f t="shared" ca="1" si="80"/>
        <v/>
      </c>
      <c r="V93" s="66" t="str">
        <f t="shared" ca="1" si="80"/>
        <v/>
      </c>
      <c r="W93" s="66" t="str">
        <f t="shared" ca="1" si="80"/>
        <v/>
      </c>
      <c r="X93" s="66" t="str">
        <f t="shared" ca="1" si="80"/>
        <v/>
      </c>
      <c r="Y93" s="66" t="str">
        <f t="shared" ca="1" si="80"/>
        <v/>
      </c>
      <c r="Z93" s="66" t="str">
        <f t="shared" ca="1" si="80"/>
        <v/>
      </c>
      <c r="AA93" s="66" t="str">
        <f t="shared" ca="1" si="80"/>
        <v/>
      </c>
      <c r="AB93" s="66" t="str">
        <f t="shared" ca="1" si="80"/>
        <v/>
      </c>
      <c r="AC93" s="66" t="str">
        <f t="shared" ca="1" si="80"/>
        <v/>
      </c>
      <c r="AD93" s="66" t="str">
        <f t="shared" ca="1" si="80"/>
        <v/>
      </c>
      <c r="AE93" s="66" t="str">
        <f t="shared" ca="1" si="80"/>
        <v/>
      </c>
      <c r="AF93" s="66" t="str">
        <f t="shared" ca="1" si="80"/>
        <v/>
      </c>
      <c r="AG93" s="66" t="str">
        <f t="shared" ca="1" si="80"/>
        <v/>
      </c>
      <c r="AH93" s="66" t="str">
        <f t="shared" ca="1" si="80"/>
        <v/>
      </c>
      <c r="AI93" s="66" t="str">
        <f t="shared" ca="1" si="80"/>
        <v/>
      </c>
      <c r="AJ93" s="66" t="str">
        <f t="shared" ca="1" si="80"/>
        <v/>
      </c>
      <c r="AK93" s="66" t="str">
        <f t="shared" ca="1" si="80"/>
        <v/>
      </c>
      <c r="AL93" s="66" t="str">
        <f t="shared" ca="1" si="80"/>
        <v/>
      </c>
      <c r="AM93" s="66" t="str">
        <f t="shared" ca="1" si="80"/>
        <v/>
      </c>
      <c r="AN93" s="66" t="str">
        <f t="shared" ca="1" si="80"/>
        <v/>
      </c>
      <c r="AO93" s="66" t="str">
        <f t="shared" ca="1" si="80"/>
        <v/>
      </c>
      <c r="AP93" s="66" t="str">
        <f t="shared" ca="1" si="80"/>
        <v/>
      </c>
      <c r="AQ93" s="68" t="str">
        <f t="shared" ca="1" si="80"/>
        <v/>
      </c>
      <c r="AR93" s="11"/>
      <c r="AS93" s="11"/>
      <c r="AT93" s="11"/>
      <c r="AU93" s="11"/>
      <c r="AV93" s="11"/>
      <c r="AW93" s="11"/>
      <c r="AX93" s="11"/>
      <c r="AY93" s="11"/>
      <c r="AZ93" s="11"/>
      <c r="BA93" s="11"/>
    </row>
    <row r="94" spans="5:53" x14ac:dyDescent="0.2">
      <c r="E94" s="36">
        <v>45352</v>
      </c>
      <c r="F94" s="27">
        <f t="array" ref="F94">INDEX('Total Sales'!$J$6:$J$41,MATCH(E12,'Total Sales'!$G$6:$G$41,0))</f>
        <v>181870</v>
      </c>
      <c r="H94" s="11">
        <v>4</v>
      </c>
      <c r="I94" s="67">
        <f t="shared" ref="I94:AQ94" ca="1" si="81">IF($H94&gt;I$89,($F91-$F$124)*(OFFSET($F91,-I$89,0)-$F$124),"")</f>
        <v>2035758994.347414</v>
      </c>
      <c r="J94" s="66">
        <f t="shared" ca="1" si="81"/>
        <v>1658847476.5557475</v>
      </c>
      <c r="K94" s="66">
        <f t="shared" ca="1" si="81"/>
        <v>834111958.23630321</v>
      </c>
      <c r="L94" s="66" t="str">
        <f t="shared" ca="1" si="81"/>
        <v/>
      </c>
      <c r="M94" s="66" t="str">
        <f t="shared" ca="1" si="81"/>
        <v/>
      </c>
      <c r="N94" s="66" t="str">
        <f t="shared" ca="1" si="81"/>
        <v/>
      </c>
      <c r="O94" s="66" t="str">
        <f t="shared" ca="1" si="81"/>
        <v/>
      </c>
      <c r="P94" s="66" t="str">
        <f t="shared" ca="1" si="81"/>
        <v/>
      </c>
      <c r="Q94" s="66" t="str">
        <f t="shared" ca="1" si="81"/>
        <v/>
      </c>
      <c r="R94" s="66" t="str">
        <f t="shared" ca="1" si="81"/>
        <v/>
      </c>
      <c r="S94" s="66" t="str">
        <f t="shared" ca="1" si="81"/>
        <v/>
      </c>
      <c r="T94" s="66" t="str">
        <f t="shared" ca="1" si="81"/>
        <v/>
      </c>
      <c r="U94" s="66" t="str">
        <f t="shared" ca="1" si="81"/>
        <v/>
      </c>
      <c r="V94" s="66" t="str">
        <f t="shared" ca="1" si="81"/>
        <v/>
      </c>
      <c r="W94" s="66" t="str">
        <f t="shared" ca="1" si="81"/>
        <v/>
      </c>
      <c r="X94" s="66" t="str">
        <f t="shared" ca="1" si="81"/>
        <v/>
      </c>
      <c r="Y94" s="66" t="str">
        <f t="shared" ca="1" si="81"/>
        <v/>
      </c>
      <c r="Z94" s="66" t="str">
        <f t="shared" ca="1" si="81"/>
        <v/>
      </c>
      <c r="AA94" s="66" t="str">
        <f t="shared" ca="1" si="81"/>
        <v/>
      </c>
      <c r="AB94" s="66" t="str">
        <f t="shared" ca="1" si="81"/>
        <v/>
      </c>
      <c r="AC94" s="66" t="str">
        <f t="shared" ca="1" si="81"/>
        <v/>
      </c>
      <c r="AD94" s="66" t="str">
        <f t="shared" ca="1" si="81"/>
        <v/>
      </c>
      <c r="AE94" s="66" t="str">
        <f t="shared" ca="1" si="81"/>
        <v/>
      </c>
      <c r="AF94" s="66" t="str">
        <f t="shared" ca="1" si="81"/>
        <v/>
      </c>
      <c r="AG94" s="66" t="str">
        <f t="shared" ca="1" si="81"/>
        <v/>
      </c>
      <c r="AH94" s="66" t="str">
        <f t="shared" ca="1" si="81"/>
        <v/>
      </c>
      <c r="AI94" s="66" t="str">
        <f t="shared" ca="1" si="81"/>
        <v/>
      </c>
      <c r="AJ94" s="66" t="str">
        <f t="shared" ca="1" si="81"/>
        <v/>
      </c>
      <c r="AK94" s="66" t="str">
        <f t="shared" ca="1" si="81"/>
        <v/>
      </c>
      <c r="AL94" s="66" t="str">
        <f t="shared" ca="1" si="81"/>
        <v/>
      </c>
      <c r="AM94" s="66" t="str">
        <f t="shared" ca="1" si="81"/>
        <v/>
      </c>
      <c r="AN94" s="66" t="str">
        <f t="shared" ca="1" si="81"/>
        <v/>
      </c>
      <c r="AO94" s="66" t="str">
        <f t="shared" ca="1" si="81"/>
        <v/>
      </c>
      <c r="AP94" s="66" t="str">
        <f t="shared" ca="1" si="81"/>
        <v/>
      </c>
      <c r="AQ94" s="68" t="str">
        <f t="shared" ca="1" si="81"/>
        <v/>
      </c>
      <c r="AR94" s="11"/>
      <c r="AS94" s="11"/>
      <c r="AT94" s="11"/>
      <c r="AU94" s="11"/>
      <c r="AV94" s="11"/>
      <c r="AW94" s="11"/>
      <c r="AX94" s="11"/>
      <c r="AY94" s="11"/>
      <c r="AZ94" s="11"/>
      <c r="BA94" s="11"/>
    </row>
    <row r="95" spans="5:53" x14ac:dyDescent="0.2">
      <c r="E95" s="36">
        <v>45323</v>
      </c>
      <c r="F95" s="27">
        <f t="array" ref="F95">INDEX('Total Sales'!$J$6:$J$41,MATCH(E13,'Total Sales'!$G$6:$G$41,0))</f>
        <v>211019.5</v>
      </c>
      <c r="H95" s="11">
        <v>5</v>
      </c>
      <c r="I95" s="67">
        <f t="shared" ref="I95:AQ95" ca="1" si="82">IF($H95&gt;I$89,($F92-$F$124)*(OFFSET($F92,-I$89,0)-$F$124),"")</f>
        <v>451383550.3335256</v>
      </c>
      <c r="J95" s="66">
        <f t="shared" ca="1" si="82"/>
        <v>627447722.65296984</v>
      </c>
      <c r="K95" s="66">
        <f t="shared" ca="1" si="82"/>
        <v>511278630.86130327</v>
      </c>
      <c r="L95" s="66">
        <f t="shared" ca="1" si="82"/>
        <v>257084286.54185912</v>
      </c>
      <c r="M95" s="66" t="str">
        <f t="shared" ca="1" si="82"/>
        <v/>
      </c>
      <c r="N95" s="66" t="str">
        <f t="shared" ca="1" si="82"/>
        <v/>
      </c>
      <c r="O95" s="66" t="str">
        <f t="shared" ca="1" si="82"/>
        <v/>
      </c>
      <c r="P95" s="66" t="str">
        <f t="shared" ca="1" si="82"/>
        <v/>
      </c>
      <c r="Q95" s="66" t="str">
        <f t="shared" ca="1" si="82"/>
        <v/>
      </c>
      <c r="R95" s="66" t="str">
        <f t="shared" ca="1" si="82"/>
        <v/>
      </c>
      <c r="S95" s="66" t="str">
        <f t="shared" ca="1" si="82"/>
        <v/>
      </c>
      <c r="T95" s="66" t="str">
        <f t="shared" ca="1" si="82"/>
        <v/>
      </c>
      <c r="U95" s="66" t="str">
        <f t="shared" ca="1" si="82"/>
        <v/>
      </c>
      <c r="V95" s="66" t="str">
        <f t="shared" ca="1" si="82"/>
        <v/>
      </c>
      <c r="W95" s="66" t="str">
        <f t="shared" ca="1" si="82"/>
        <v/>
      </c>
      <c r="X95" s="66" t="str">
        <f t="shared" ca="1" si="82"/>
        <v/>
      </c>
      <c r="Y95" s="66" t="str">
        <f t="shared" ca="1" si="82"/>
        <v/>
      </c>
      <c r="Z95" s="66" t="str">
        <f t="shared" ca="1" si="82"/>
        <v/>
      </c>
      <c r="AA95" s="66" t="str">
        <f t="shared" ca="1" si="82"/>
        <v/>
      </c>
      <c r="AB95" s="66" t="str">
        <f t="shared" ca="1" si="82"/>
        <v/>
      </c>
      <c r="AC95" s="66" t="str">
        <f t="shared" ca="1" si="82"/>
        <v/>
      </c>
      <c r="AD95" s="66" t="str">
        <f t="shared" ca="1" si="82"/>
        <v/>
      </c>
      <c r="AE95" s="66" t="str">
        <f t="shared" ca="1" si="82"/>
        <v/>
      </c>
      <c r="AF95" s="66" t="str">
        <f t="shared" ca="1" si="82"/>
        <v/>
      </c>
      <c r="AG95" s="66" t="str">
        <f t="shared" ca="1" si="82"/>
        <v/>
      </c>
      <c r="AH95" s="66" t="str">
        <f t="shared" ca="1" si="82"/>
        <v/>
      </c>
      <c r="AI95" s="66" t="str">
        <f t="shared" ca="1" si="82"/>
        <v/>
      </c>
      <c r="AJ95" s="66" t="str">
        <f t="shared" ca="1" si="82"/>
        <v/>
      </c>
      <c r="AK95" s="66" t="str">
        <f t="shared" ca="1" si="82"/>
        <v/>
      </c>
      <c r="AL95" s="66" t="str">
        <f t="shared" ca="1" si="82"/>
        <v/>
      </c>
      <c r="AM95" s="66" t="str">
        <f t="shared" ca="1" si="82"/>
        <v/>
      </c>
      <c r="AN95" s="66" t="str">
        <f t="shared" ca="1" si="82"/>
        <v/>
      </c>
      <c r="AO95" s="66" t="str">
        <f t="shared" ca="1" si="82"/>
        <v/>
      </c>
      <c r="AP95" s="66" t="str">
        <f t="shared" ca="1" si="82"/>
        <v/>
      </c>
      <c r="AQ95" s="68" t="str">
        <f t="shared" ca="1" si="82"/>
        <v/>
      </c>
      <c r="AR95" s="11"/>
      <c r="AS95" s="11"/>
      <c r="AT95" s="11"/>
      <c r="AU95" s="11"/>
      <c r="AV95" s="11"/>
      <c r="AW95" s="11"/>
      <c r="AX95" s="11"/>
      <c r="AY95" s="11"/>
      <c r="AZ95" s="11"/>
      <c r="BA95" s="11"/>
    </row>
    <row r="96" spans="5:53" x14ac:dyDescent="0.2">
      <c r="E96" s="36">
        <v>45292</v>
      </c>
      <c r="F96" s="27">
        <f t="array" ref="F96">INDEX('Total Sales'!$J$6:$J$41,MATCH(E14,'Total Sales'!$G$6:$G$41,0))</f>
        <v>319780.5</v>
      </c>
      <c r="H96" s="11">
        <v>6</v>
      </c>
      <c r="I96" s="67">
        <f t="shared" ref="I96:AQ96" ca="1" si="83">IF($H96&gt;I$89,($F93-$F$124)*(OFFSET($F93,-I$89,0)-$F$124),"")</f>
        <v>347127422.56963682</v>
      </c>
      <c r="J96" s="66">
        <f t="shared" ca="1" si="83"/>
        <v>1126257610.264081</v>
      </c>
      <c r="K96" s="66">
        <f t="shared" ca="1" si="83"/>
        <v>1565559427.5835252</v>
      </c>
      <c r="L96" s="66">
        <f t="shared" ca="1" si="83"/>
        <v>1275703220.7918587</v>
      </c>
      <c r="M96" s="66">
        <f t="shared" ca="1" si="83"/>
        <v>641456991.47241449</v>
      </c>
      <c r="N96" s="66" t="str">
        <f t="shared" ca="1" si="83"/>
        <v/>
      </c>
      <c r="O96" s="66" t="str">
        <f t="shared" ca="1" si="83"/>
        <v/>
      </c>
      <c r="P96" s="66" t="str">
        <f t="shared" ca="1" si="83"/>
        <v/>
      </c>
      <c r="Q96" s="66" t="str">
        <f t="shared" ca="1" si="83"/>
        <v/>
      </c>
      <c r="R96" s="66" t="str">
        <f t="shared" ca="1" si="83"/>
        <v/>
      </c>
      <c r="S96" s="66" t="str">
        <f t="shared" ca="1" si="83"/>
        <v/>
      </c>
      <c r="T96" s="66" t="str">
        <f t="shared" ca="1" si="83"/>
        <v/>
      </c>
      <c r="U96" s="66" t="str">
        <f t="shared" ca="1" si="83"/>
        <v/>
      </c>
      <c r="V96" s="66" t="str">
        <f t="shared" ca="1" si="83"/>
        <v/>
      </c>
      <c r="W96" s="66" t="str">
        <f t="shared" ca="1" si="83"/>
        <v/>
      </c>
      <c r="X96" s="66" t="str">
        <f t="shared" ca="1" si="83"/>
        <v/>
      </c>
      <c r="Y96" s="66" t="str">
        <f t="shared" ca="1" si="83"/>
        <v/>
      </c>
      <c r="Z96" s="66" t="str">
        <f t="shared" ca="1" si="83"/>
        <v/>
      </c>
      <c r="AA96" s="66" t="str">
        <f t="shared" ca="1" si="83"/>
        <v/>
      </c>
      <c r="AB96" s="66" t="str">
        <f t="shared" ca="1" si="83"/>
        <v/>
      </c>
      <c r="AC96" s="66" t="str">
        <f t="shared" ca="1" si="83"/>
        <v/>
      </c>
      <c r="AD96" s="66" t="str">
        <f t="shared" ca="1" si="83"/>
        <v/>
      </c>
      <c r="AE96" s="66" t="str">
        <f t="shared" ca="1" si="83"/>
        <v/>
      </c>
      <c r="AF96" s="66" t="str">
        <f t="shared" ca="1" si="83"/>
        <v/>
      </c>
      <c r="AG96" s="66" t="str">
        <f t="shared" ca="1" si="83"/>
        <v/>
      </c>
      <c r="AH96" s="66" t="str">
        <f t="shared" ca="1" si="83"/>
        <v/>
      </c>
      <c r="AI96" s="66" t="str">
        <f t="shared" ca="1" si="83"/>
        <v/>
      </c>
      <c r="AJ96" s="66" t="str">
        <f t="shared" ca="1" si="83"/>
        <v/>
      </c>
      <c r="AK96" s="66" t="str">
        <f t="shared" ca="1" si="83"/>
        <v/>
      </c>
      <c r="AL96" s="66" t="str">
        <f t="shared" ca="1" si="83"/>
        <v/>
      </c>
      <c r="AM96" s="66" t="str">
        <f t="shared" ca="1" si="83"/>
        <v/>
      </c>
      <c r="AN96" s="66" t="str">
        <f t="shared" ca="1" si="83"/>
        <v/>
      </c>
      <c r="AO96" s="66" t="str">
        <f t="shared" ca="1" si="83"/>
        <v/>
      </c>
      <c r="AP96" s="66" t="str">
        <f t="shared" ca="1" si="83"/>
        <v/>
      </c>
      <c r="AQ96" s="68" t="str">
        <f t="shared" ca="1" si="83"/>
        <v/>
      </c>
      <c r="AR96" s="11"/>
      <c r="AS96" s="11"/>
      <c r="AT96" s="11"/>
      <c r="AU96" s="11"/>
      <c r="AV96" s="11"/>
      <c r="AW96" s="11"/>
      <c r="AX96" s="11"/>
      <c r="AY96" s="11"/>
      <c r="AZ96" s="11"/>
      <c r="BA96" s="11"/>
    </row>
    <row r="97" spans="5:53" x14ac:dyDescent="0.2">
      <c r="E97" s="36">
        <v>45261</v>
      </c>
      <c r="F97" s="27">
        <f t="array" ref="F97">INDEX('Total Sales'!$J$6:$J$41,MATCH(E15,'Total Sales'!$G$6:$G$41,0))</f>
        <v>307644</v>
      </c>
      <c r="H97" s="11">
        <v>7</v>
      </c>
      <c r="I97" s="67">
        <f t="shared" ref="I97:AQ97" ca="1" si="84">IF($H97&gt;I$89,($F94-$F$124)*(OFFSET($F94,-I$89,0)-$F$124),"")</f>
        <v>309103844.6251924</v>
      </c>
      <c r="J97" s="66">
        <f t="shared" ca="1" si="84"/>
        <v>123883194.69463706</v>
      </c>
      <c r="K97" s="66">
        <f t="shared" ca="1" si="84"/>
        <v>401939984.38908118</v>
      </c>
      <c r="L97" s="66">
        <f t="shared" ca="1" si="84"/>
        <v>558718472.70852542</v>
      </c>
      <c r="M97" s="66">
        <f t="shared" ca="1" si="84"/>
        <v>455274288.91685885</v>
      </c>
      <c r="N97" s="66">
        <f t="shared" ca="1" si="84"/>
        <v>228923836.5974147</v>
      </c>
      <c r="O97" s="66" t="str">
        <f t="shared" ca="1" si="84"/>
        <v/>
      </c>
      <c r="P97" s="66" t="str">
        <f t="shared" ca="1" si="84"/>
        <v/>
      </c>
      <c r="Q97" s="66" t="str">
        <f t="shared" ca="1" si="84"/>
        <v/>
      </c>
      <c r="R97" s="66" t="str">
        <f t="shared" ca="1" si="84"/>
        <v/>
      </c>
      <c r="S97" s="66" t="str">
        <f t="shared" ca="1" si="84"/>
        <v/>
      </c>
      <c r="T97" s="66" t="str">
        <f t="shared" ca="1" si="84"/>
        <v/>
      </c>
      <c r="U97" s="66" t="str">
        <f t="shared" ca="1" si="84"/>
        <v/>
      </c>
      <c r="V97" s="66" t="str">
        <f t="shared" ca="1" si="84"/>
        <v/>
      </c>
      <c r="W97" s="66" t="str">
        <f t="shared" ca="1" si="84"/>
        <v/>
      </c>
      <c r="X97" s="66" t="str">
        <f t="shared" ca="1" si="84"/>
        <v/>
      </c>
      <c r="Y97" s="66" t="str">
        <f t="shared" ca="1" si="84"/>
        <v/>
      </c>
      <c r="Z97" s="66" t="str">
        <f t="shared" ca="1" si="84"/>
        <v/>
      </c>
      <c r="AA97" s="66" t="str">
        <f t="shared" ca="1" si="84"/>
        <v/>
      </c>
      <c r="AB97" s="66" t="str">
        <f t="shared" ca="1" si="84"/>
        <v/>
      </c>
      <c r="AC97" s="66" t="str">
        <f t="shared" ca="1" si="84"/>
        <v/>
      </c>
      <c r="AD97" s="66" t="str">
        <f t="shared" ca="1" si="84"/>
        <v/>
      </c>
      <c r="AE97" s="66" t="str">
        <f t="shared" ca="1" si="84"/>
        <v/>
      </c>
      <c r="AF97" s="66" t="str">
        <f t="shared" ca="1" si="84"/>
        <v/>
      </c>
      <c r="AG97" s="66" t="str">
        <f t="shared" ca="1" si="84"/>
        <v/>
      </c>
      <c r="AH97" s="66" t="str">
        <f t="shared" ca="1" si="84"/>
        <v/>
      </c>
      <c r="AI97" s="66" t="str">
        <f t="shared" ca="1" si="84"/>
        <v/>
      </c>
      <c r="AJ97" s="66" t="str">
        <f t="shared" ca="1" si="84"/>
        <v/>
      </c>
      <c r="AK97" s="66" t="str">
        <f t="shared" ca="1" si="84"/>
        <v/>
      </c>
      <c r="AL97" s="66" t="str">
        <f t="shared" ca="1" si="84"/>
        <v/>
      </c>
      <c r="AM97" s="66" t="str">
        <f t="shared" ca="1" si="84"/>
        <v/>
      </c>
      <c r="AN97" s="66" t="str">
        <f t="shared" ca="1" si="84"/>
        <v/>
      </c>
      <c r="AO97" s="66" t="str">
        <f t="shared" ca="1" si="84"/>
        <v/>
      </c>
      <c r="AP97" s="66" t="str">
        <f t="shared" ca="1" si="84"/>
        <v/>
      </c>
      <c r="AQ97" s="68" t="str">
        <f t="shared" ca="1" si="84"/>
        <v/>
      </c>
      <c r="AR97" s="11"/>
      <c r="AS97" s="11"/>
      <c r="AT97" s="11"/>
      <c r="AU97" s="11"/>
      <c r="AV97" s="11"/>
      <c r="AW97" s="11"/>
      <c r="AX97" s="11"/>
      <c r="AY97" s="11"/>
      <c r="AZ97" s="11"/>
      <c r="BA97" s="11"/>
    </row>
    <row r="98" spans="5:53" x14ac:dyDescent="0.2">
      <c r="E98" s="36">
        <v>45231</v>
      </c>
      <c r="F98" s="27">
        <f t="array" ref="F98">INDEX('Total Sales'!$J$6:$J$41,MATCH(E16,'Total Sales'!$G$6:$G$41,0))</f>
        <v>248927</v>
      </c>
      <c r="H98" s="11">
        <v>8</v>
      </c>
      <c r="I98" s="67">
        <f t="shared" ref="I98:AQ98" ca="1" si="85">IF($H98&gt;I$89,($F95-$F$124)*(OFFSET($F95,-I$89,0)-$F$124),"")</f>
        <v>-195844302.60397366</v>
      </c>
      <c r="J98" s="66">
        <f t="shared" ca="1" si="85"/>
        <v>-548766345.22897387</v>
      </c>
      <c r="K98" s="66">
        <f t="shared" ca="1" si="85"/>
        <v>-219935562.65952924</v>
      </c>
      <c r="L98" s="66">
        <f t="shared" ca="1" si="85"/>
        <v>-713582635.96508515</v>
      </c>
      <c r="M98" s="66">
        <f t="shared" ca="1" si="85"/>
        <v>-991918734.14564085</v>
      </c>
      <c r="N98" s="66">
        <f t="shared" ca="1" si="85"/>
        <v>-808269492.43730748</v>
      </c>
      <c r="O98" s="66">
        <f t="shared" ca="1" si="85"/>
        <v>-406419070.2567516</v>
      </c>
      <c r="P98" s="66" t="str">
        <f t="shared" ca="1" si="85"/>
        <v/>
      </c>
      <c r="Q98" s="66" t="str">
        <f t="shared" ca="1" si="85"/>
        <v/>
      </c>
      <c r="R98" s="66" t="str">
        <f t="shared" ca="1" si="85"/>
        <v/>
      </c>
      <c r="S98" s="66" t="str">
        <f t="shared" ca="1" si="85"/>
        <v/>
      </c>
      <c r="T98" s="66" t="str">
        <f t="shared" ca="1" si="85"/>
        <v/>
      </c>
      <c r="U98" s="66" t="str">
        <f t="shared" ca="1" si="85"/>
        <v/>
      </c>
      <c r="V98" s="66" t="str">
        <f t="shared" ca="1" si="85"/>
        <v/>
      </c>
      <c r="W98" s="66" t="str">
        <f t="shared" ca="1" si="85"/>
        <v/>
      </c>
      <c r="X98" s="66" t="str">
        <f t="shared" ca="1" si="85"/>
        <v/>
      </c>
      <c r="Y98" s="66" t="str">
        <f t="shared" ca="1" si="85"/>
        <v/>
      </c>
      <c r="Z98" s="66" t="str">
        <f t="shared" ca="1" si="85"/>
        <v/>
      </c>
      <c r="AA98" s="66" t="str">
        <f t="shared" ca="1" si="85"/>
        <v/>
      </c>
      <c r="AB98" s="66" t="str">
        <f t="shared" ca="1" si="85"/>
        <v/>
      </c>
      <c r="AC98" s="66" t="str">
        <f t="shared" ca="1" si="85"/>
        <v/>
      </c>
      <c r="AD98" s="66" t="str">
        <f t="shared" ca="1" si="85"/>
        <v/>
      </c>
      <c r="AE98" s="66" t="str">
        <f t="shared" ca="1" si="85"/>
        <v/>
      </c>
      <c r="AF98" s="66" t="str">
        <f t="shared" ca="1" si="85"/>
        <v/>
      </c>
      <c r="AG98" s="66" t="str">
        <f t="shared" ca="1" si="85"/>
        <v/>
      </c>
      <c r="AH98" s="66" t="str">
        <f t="shared" ca="1" si="85"/>
        <v/>
      </c>
      <c r="AI98" s="66" t="str">
        <f t="shared" ca="1" si="85"/>
        <v/>
      </c>
      <c r="AJ98" s="66" t="str">
        <f t="shared" ca="1" si="85"/>
        <v/>
      </c>
      <c r="AK98" s="66" t="str">
        <f t="shared" ca="1" si="85"/>
        <v/>
      </c>
      <c r="AL98" s="66" t="str">
        <f t="shared" ca="1" si="85"/>
        <v/>
      </c>
      <c r="AM98" s="66" t="str">
        <f t="shared" ca="1" si="85"/>
        <v/>
      </c>
      <c r="AN98" s="66" t="str">
        <f t="shared" ca="1" si="85"/>
        <v/>
      </c>
      <c r="AO98" s="66" t="str">
        <f t="shared" ca="1" si="85"/>
        <v/>
      </c>
      <c r="AP98" s="66" t="str">
        <f t="shared" ca="1" si="85"/>
        <v/>
      </c>
      <c r="AQ98" s="68" t="str">
        <f t="shared" ca="1" si="85"/>
        <v/>
      </c>
      <c r="AR98" s="11"/>
      <c r="AS98" s="11"/>
      <c r="AT98" s="11"/>
      <c r="AU98" s="11"/>
      <c r="AV98" s="11"/>
      <c r="AW98" s="11"/>
      <c r="AX98" s="11"/>
      <c r="AY98" s="11"/>
      <c r="AZ98" s="11"/>
      <c r="BA98" s="11"/>
    </row>
    <row r="99" spans="5:53" x14ac:dyDescent="0.2">
      <c r="E99" s="36">
        <v>45200</v>
      </c>
      <c r="F99" s="27">
        <f t="array" ref="F99">INDEX('Total Sales'!$J$6:$J$41,MATCH(E17,'Total Sales'!$G$6:$G$41,0))</f>
        <v>194555</v>
      </c>
      <c r="H99" s="11">
        <v>9</v>
      </c>
      <c r="I99" s="67">
        <f t="shared" ref="I99:AQ99" ca="1" si="86">IF($H99&gt;I$89,($F96-$F$124)*(OFFSET($F96,-I$89,0)-$F$124),"")</f>
        <v>2375701920.2224169</v>
      </c>
      <c r="J99" s="66">
        <f t="shared" ca="1" si="86"/>
        <v>-1338162596.1734166</v>
      </c>
      <c r="K99" s="66">
        <f t="shared" ca="1" si="86"/>
        <v>-3749604085.7984171</v>
      </c>
      <c r="L99" s="66">
        <f t="shared" ca="1" si="86"/>
        <v>-1502773068.2289722</v>
      </c>
      <c r="M99" s="66">
        <f t="shared" ca="1" si="86"/>
        <v>-4875758855.5345278</v>
      </c>
      <c r="N99" s="66">
        <f t="shared" ca="1" si="86"/>
        <v>-6777570400.7150841</v>
      </c>
      <c r="O99" s="66">
        <f t="shared" ca="1" si="86"/>
        <v>-5522734070.0067501</v>
      </c>
      <c r="P99" s="66">
        <f t="shared" ca="1" si="86"/>
        <v>-2776975336.8261948</v>
      </c>
      <c r="Q99" s="66" t="str">
        <f t="shared" ca="1" si="86"/>
        <v/>
      </c>
      <c r="R99" s="66" t="str">
        <f t="shared" ca="1" si="86"/>
        <v/>
      </c>
      <c r="S99" s="66" t="str">
        <f t="shared" ca="1" si="86"/>
        <v/>
      </c>
      <c r="T99" s="66" t="str">
        <f t="shared" ca="1" si="86"/>
        <v/>
      </c>
      <c r="U99" s="66" t="str">
        <f t="shared" ca="1" si="86"/>
        <v/>
      </c>
      <c r="V99" s="66" t="str">
        <f t="shared" ca="1" si="86"/>
        <v/>
      </c>
      <c r="W99" s="66" t="str">
        <f t="shared" ca="1" si="86"/>
        <v/>
      </c>
      <c r="X99" s="66" t="str">
        <f t="shared" ca="1" si="86"/>
        <v/>
      </c>
      <c r="Y99" s="66" t="str">
        <f t="shared" ca="1" si="86"/>
        <v/>
      </c>
      <c r="Z99" s="66" t="str">
        <f t="shared" ca="1" si="86"/>
        <v/>
      </c>
      <c r="AA99" s="66" t="str">
        <f t="shared" ca="1" si="86"/>
        <v/>
      </c>
      <c r="AB99" s="66" t="str">
        <f t="shared" ca="1" si="86"/>
        <v/>
      </c>
      <c r="AC99" s="66" t="str">
        <f t="shared" ca="1" si="86"/>
        <v/>
      </c>
      <c r="AD99" s="66" t="str">
        <f t="shared" ca="1" si="86"/>
        <v/>
      </c>
      <c r="AE99" s="66" t="str">
        <f t="shared" ca="1" si="86"/>
        <v/>
      </c>
      <c r="AF99" s="66" t="str">
        <f t="shared" ca="1" si="86"/>
        <v/>
      </c>
      <c r="AG99" s="66" t="str">
        <f t="shared" ca="1" si="86"/>
        <v/>
      </c>
      <c r="AH99" s="66" t="str">
        <f t="shared" ca="1" si="86"/>
        <v/>
      </c>
      <c r="AI99" s="66" t="str">
        <f t="shared" ca="1" si="86"/>
        <v/>
      </c>
      <c r="AJ99" s="66" t="str">
        <f t="shared" ca="1" si="86"/>
        <v/>
      </c>
      <c r="AK99" s="66" t="str">
        <f t="shared" ca="1" si="86"/>
        <v/>
      </c>
      <c r="AL99" s="66" t="str">
        <f t="shared" ca="1" si="86"/>
        <v/>
      </c>
      <c r="AM99" s="66" t="str">
        <f t="shared" ca="1" si="86"/>
        <v/>
      </c>
      <c r="AN99" s="66" t="str">
        <f t="shared" ca="1" si="86"/>
        <v/>
      </c>
      <c r="AO99" s="66" t="str">
        <f t="shared" ca="1" si="86"/>
        <v/>
      </c>
      <c r="AP99" s="66" t="str">
        <f t="shared" ca="1" si="86"/>
        <v/>
      </c>
      <c r="AQ99" s="68" t="str">
        <f t="shared" ca="1" si="86"/>
        <v/>
      </c>
      <c r="AR99" s="11"/>
      <c r="AS99" s="11"/>
      <c r="AT99" s="11"/>
      <c r="AU99" s="11"/>
      <c r="AV99" s="11"/>
      <c r="AW99" s="11"/>
      <c r="AX99" s="11"/>
      <c r="AY99" s="11"/>
      <c r="AZ99" s="11"/>
      <c r="BA99" s="11"/>
    </row>
    <row r="100" spans="5:53" x14ac:dyDescent="0.2">
      <c r="E100" s="36">
        <v>45170</v>
      </c>
      <c r="F100" s="27">
        <f t="array" ref="F100">INDEX('Total Sales'!$J$6:$J$41,MATCH(E18,'Total Sales'!$G$6:$G$41,0))</f>
        <v>174735</v>
      </c>
      <c r="H100" s="11">
        <v>10</v>
      </c>
      <c r="I100" s="67">
        <f t="shared" ref="I100:AQ100" ca="1" si="87">IF($H100&gt;I$89,($F97-$F$124)*(OFFSET($F97,-I$89,0)-$F$124),"")</f>
        <v>14686386561.965473</v>
      </c>
      <c r="J100" s="66">
        <f t="shared" ca="1" si="87"/>
        <v>2149398841.5349169</v>
      </c>
      <c r="K100" s="66">
        <f t="shared" ca="1" si="87"/>
        <v>-1210692768.1109169</v>
      </c>
      <c r="L100" s="66">
        <f t="shared" ca="1" si="87"/>
        <v>-3392426722.2359171</v>
      </c>
      <c r="M100" s="66">
        <f t="shared" ca="1" si="87"/>
        <v>-1359622882.1664724</v>
      </c>
      <c r="N100" s="66">
        <f t="shared" ca="1" si="87"/>
        <v>-4411306968.4720287</v>
      </c>
      <c r="O100" s="66">
        <f t="shared" ca="1" si="87"/>
        <v>-6131956978.1525841</v>
      </c>
      <c r="P100" s="66">
        <f t="shared" ca="1" si="87"/>
        <v>-4996653035.9442511</v>
      </c>
      <c r="Q100" s="66">
        <f t="shared" ca="1" si="87"/>
        <v>-2512448014.2636948</v>
      </c>
      <c r="R100" s="66" t="str">
        <f t="shared" ca="1" si="87"/>
        <v/>
      </c>
      <c r="S100" s="66" t="str">
        <f t="shared" ca="1" si="87"/>
        <v/>
      </c>
      <c r="T100" s="66" t="str">
        <f t="shared" ca="1" si="87"/>
        <v/>
      </c>
      <c r="U100" s="66" t="str">
        <f t="shared" ca="1" si="87"/>
        <v/>
      </c>
      <c r="V100" s="66" t="str">
        <f t="shared" ca="1" si="87"/>
        <v/>
      </c>
      <c r="W100" s="66" t="str">
        <f t="shared" ca="1" si="87"/>
        <v/>
      </c>
      <c r="X100" s="66" t="str">
        <f t="shared" ca="1" si="87"/>
        <v/>
      </c>
      <c r="Y100" s="66" t="str">
        <f t="shared" ca="1" si="87"/>
        <v/>
      </c>
      <c r="Z100" s="66" t="str">
        <f t="shared" ca="1" si="87"/>
        <v/>
      </c>
      <c r="AA100" s="66" t="str">
        <f t="shared" ca="1" si="87"/>
        <v/>
      </c>
      <c r="AB100" s="66" t="str">
        <f t="shared" ca="1" si="87"/>
        <v/>
      </c>
      <c r="AC100" s="66" t="str">
        <f t="shared" ca="1" si="87"/>
        <v/>
      </c>
      <c r="AD100" s="66" t="str">
        <f t="shared" ca="1" si="87"/>
        <v/>
      </c>
      <c r="AE100" s="66" t="str">
        <f t="shared" ca="1" si="87"/>
        <v/>
      </c>
      <c r="AF100" s="66" t="str">
        <f t="shared" ca="1" si="87"/>
        <v/>
      </c>
      <c r="AG100" s="66" t="str">
        <f t="shared" ca="1" si="87"/>
        <v/>
      </c>
      <c r="AH100" s="66" t="str">
        <f t="shared" ca="1" si="87"/>
        <v/>
      </c>
      <c r="AI100" s="66" t="str">
        <f t="shared" ca="1" si="87"/>
        <v/>
      </c>
      <c r="AJ100" s="66" t="str">
        <f t="shared" ca="1" si="87"/>
        <v/>
      </c>
      <c r="AK100" s="66" t="str">
        <f t="shared" ca="1" si="87"/>
        <v/>
      </c>
      <c r="AL100" s="66" t="str">
        <f t="shared" ca="1" si="87"/>
        <v/>
      </c>
      <c r="AM100" s="66" t="str">
        <f t="shared" ca="1" si="87"/>
        <v/>
      </c>
      <c r="AN100" s="66" t="str">
        <f t="shared" ca="1" si="87"/>
        <v/>
      </c>
      <c r="AO100" s="66" t="str">
        <f t="shared" ca="1" si="87"/>
        <v/>
      </c>
      <c r="AP100" s="66" t="str">
        <f t="shared" ca="1" si="87"/>
        <v/>
      </c>
      <c r="AQ100" s="68" t="str">
        <f t="shared" ca="1" si="87"/>
        <v/>
      </c>
      <c r="AR100" s="11"/>
      <c r="AS100" s="11"/>
      <c r="AT100" s="11"/>
      <c r="AU100" s="11"/>
      <c r="AV100" s="11"/>
      <c r="AW100" s="11"/>
      <c r="AX100" s="11"/>
      <c r="AY100" s="11"/>
      <c r="AZ100" s="11"/>
      <c r="BA100" s="11"/>
    </row>
    <row r="101" spans="5:53" x14ac:dyDescent="0.2">
      <c r="E101" s="36">
        <v>45139</v>
      </c>
      <c r="F101" s="27">
        <f t="array" ref="F101">INDEX('Total Sales'!$J$6:$J$41,MATCH(E19,'Total Sales'!$G$6:$G$41,0))</f>
        <v>142076</v>
      </c>
      <c r="H101" s="11">
        <v>11</v>
      </c>
      <c r="I101" s="67">
        <f t="shared" ref="I101:AQ101" ca="1" si="88">IF($H101&gt;I$89,($F98-$F$124)*(OFFSET($F98,-I$89,0)-$F$124),"")</f>
        <v>6519033747.5418615</v>
      </c>
      <c r="J101" s="66">
        <f t="shared" ca="1" si="88"/>
        <v>7205401199.9793615</v>
      </c>
      <c r="K101" s="66">
        <f t="shared" ca="1" si="88"/>
        <v>1054533116.548805</v>
      </c>
      <c r="L101" s="66">
        <f t="shared" ca="1" si="88"/>
        <v>-593987301.59702873</v>
      </c>
      <c r="M101" s="66">
        <f t="shared" ca="1" si="88"/>
        <v>-1664384596.722029</v>
      </c>
      <c r="N101" s="66">
        <f t="shared" ca="1" si="88"/>
        <v>-667055051.65258431</v>
      </c>
      <c r="O101" s="66">
        <f t="shared" ca="1" si="88"/>
        <v>-2164265279.9581404</v>
      </c>
      <c r="P101" s="66">
        <f t="shared" ca="1" si="88"/>
        <v>-3008446630.6386957</v>
      </c>
      <c r="Q101" s="66">
        <f t="shared" ca="1" si="88"/>
        <v>-2451446421.4303627</v>
      </c>
      <c r="R101" s="66">
        <f t="shared" ca="1" si="88"/>
        <v>-1232651466.7498066</v>
      </c>
      <c r="S101" s="66" t="str">
        <f t="shared" ca="1" si="88"/>
        <v/>
      </c>
      <c r="T101" s="66" t="str">
        <f t="shared" ca="1" si="88"/>
        <v/>
      </c>
      <c r="U101" s="66" t="str">
        <f t="shared" ca="1" si="88"/>
        <v/>
      </c>
      <c r="V101" s="66" t="str">
        <f t="shared" ca="1" si="88"/>
        <v/>
      </c>
      <c r="W101" s="66" t="str">
        <f t="shared" ca="1" si="88"/>
        <v/>
      </c>
      <c r="X101" s="66" t="str">
        <f t="shared" ca="1" si="88"/>
        <v/>
      </c>
      <c r="Y101" s="66" t="str">
        <f t="shared" ca="1" si="88"/>
        <v/>
      </c>
      <c r="Z101" s="66" t="str">
        <f t="shared" ca="1" si="88"/>
        <v/>
      </c>
      <c r="AA101" s="66" t="str">
        <f t="shared" ca="1" si="88"/>
        <v/>
      </c>
      <c r="AB101" s="66" t="str">
        <f t="shared" ca="1" si="88"/>
        <v/>
      </c>
      <c r="AC101" s="66" t="str">
        <f t="shared" ca="1" si="88"/>
        <v/>
      </c>
      <c r="AD101" s="66" t="str">
        <f t="shared" ca="1" si="88"/>
        <v/>
      </c>
      <c r="AE101" s="66" t="str">
        <f t="shared" ca="1" si="88"/>
        <v/>
      </c>
      <c r="AF101" s="66" t="str">
        <f t="shared" ca="1" si="88"/>
        <v/>
      </c>
      <c r="AG101" s="66" t="str">
        <f t="shared" ca="1" si="88"/>
        <v/>
      </c>
      <c r="AH101" s="66" t="str">
        <f t="shared" ca="1" si="88"/>
        <v/>
      </c>
      <c r="AI101" s="66" t="str">
        <f t="shared" ca="1" si="88"/>
        <v/>
      </c>
      <c r="AJ101" s="66" t="str">
        <f t="shared" ca="1" si="88"/>
        <v/>
      </c>
      <c r="AK101" s="66" t="str">
        <f t="shared" ca="1" si="88"/>
        <v/>
      </c>
      <c r="AL101" s="66" t="str">
        <f t="shared" ca="1" si="88"/>
        <v/>
      </c>
      <c r="AM101" s="66" t="str">
        <f t="shared" ca="1" si="88"/>
        <v/>
      </c>
      <c r="AN101" s="66" t="str">
        <f t="shared" ca="1" si="88"/>
        <v/>
      </c>
      <c r="AO101" s="66" t="str">
        <f t="shared" ca="1" si="88"/>
        <v/>
      </c>
      <c r="AP101" s="66" t="str">
        <f t="shared" ca="1" si="88"/>
        <v/>
      </c>
      <c r="AQ101" s="68" t="str">
        <f t="shared" ca="1" si="88"/>
        <v/>
      </c>
      <c r="AR101" s="11"/>
      <c r="AS101" s="11"/>
      <c r="AT101" s="11"/>
      <c r="AU101" s="11"/>
      <c r="AV101" s="11"/>
      <c r="AW101" s="11"/>
      <c r="AX101" s="11"/>
      <c r="AY101" s="11"/>
      <c r="AZ101" s="11"/>
      <c r="BA101" s="11"/>
    </row>
    <row r="102" spans="5:53" x14ac:dyDescent="0.2">
      <c r="E102" s="36">
        <v>45108</v>
      </c>
      <c r="F102" s="27">
        <f t="array" ref="F102">INDEX('Total Sales'!$J$6:$J$41,MATCH(E20,'Total Sales'!$G$6:$G$41,0))</f>
        <v>117214</v>
      </c>
      <c r="H102" s="11">
        <v>12</v>
      </c>
      <c r="I102" s="67">
        <f t="shared" ref="I102:AQ102" ca="1" si="89">IF($H102&gt;I$89,($F99-$F$124)*(OFFSET($F99,-I$89,0)-$F$124),"")</f>
        <v>123400012.22241588</v>
      </c>
      <c r="J102" s="66">
        <f t="shared" ca="1" si="89"/>
        <v>251519690.70852774</v>
      </c>
      <c r="K102" s="66">
        <f t="shared" ca="1" si="89"/>
        <v>278001365.14602792</v>
      </c>
      <c r="L102" s="66">
        <f t="shared" ca="1" si="89"/>
        <v>40686373.715470947</v>
      </c>
      <c r="M102" s="66">
        <f t="shared" ca="1" si="89"/>
        <v>-22917430.430362761</v>
      </c>
      <c r="N102" s="66">
        <f t="shared" ca="1" si="89"/>
        <v>-64215881.555363007</v>
      </c>
      <c r="O102" s="66">
        <f t="shared" ca="1" si="89"/>
        <v>-25736556.485918336</v>
      </c>
      <c r="P102" s="66">
        <f t="shared" ca="1" si="89"/>
        <v>-83502456.791474238</v>
      </c>
      <c r="Q102" s="66">
        <f t="shared" ca="1" si="89"/>
        <v>-116072963.47202998</v>
      </c>
      <c r="R102" s="66">
        <f t="shared" ca="1" si="89"/>
        <v>-94582582.263696522</v>
      </c>
      <c r="S102" s="66">
        <f t="shared" ca="1" si="89"/>
        <v>-47558599.583140686</v>
      </c>
      <c r="T102" s="66" t="str">
        <f t="shared" ca="1" si="89"/>
        <v/>
      </c>
      <c r="U102" s="66" t="str">
        <f t="shared" ca="1" si="89"/>
        <v/>
      </c>
      <c r="V102" s="66" t="str">
        <f t="shared" ca="1" si="89"/>
        <v/>
      </c>
      <c r="W102" s="66" t="str">
        <f t="shared" ca="1" si="89"/>
        <v/>
      </c>
      <c r="X102" s="66" t="str">
        <f t="shared" ca="1" si="89"/>
        <v/>
      </c>
      <c r="Y102" s="66" t="str">
        <f t="shared" ca="1" si="89"/>
        <v/>
      </c>
      <c r="Z102" s="66" t="str">
        <f t="shared" ca="1" si="89"/>
        <v/>
      </c>
      <c r="AA102" s="66" t="str">
        <f t="shared" ca="1" si="89"/>
        <v/>
      </c>
      <c r="AB102" s="66" t="str">
        <f t="shared" ca="1" si="89"/>
        <v/>
      </c>
      <c r="AC102" s="66" t="str">
        <f t="shared" ca="1" si="89"/>
        <v/>
      </c>
      <c r="AD102" s="66" t="str">
        <f t="shared" ca="1" si="89"/>
        <v/>
      </c>
      <c r="AE102" s="66" t="str">
        <f t="shared" ca="1" si="89"/>
        <v/>
      </c>
      <c r="AF102" s="66" t="str">
        <f t="shared" ca="1" si="89"/>
        <v/>
      </c>
      <c r="AG102" s="66" t="str">
        <f t="shared" ca="1" si="89"/>
        <v/>
      </c>
      <c r="AH102" s="66" t="str">
        <f t="shared" ca="1" si="89"/>
        <v/>
      </c>
      <c r="AI102" s="66" t="str">
        <f t="shared" ca="1" si="89"/>
        <v/>
      </c>
      <c r="AJ102" s="66" t="str">
        <f t="shared" ca="1" si="89"/>
        <v/>
      </c>
      <c r="AK102" s="66" t="str">
        <f t="shared" ca="1" si="89"/>
        <v/>
      </c>
      <c r="AL102" s="66" t="str">
        <f t="shared" ca="1" si="89"/>
        <v/>
      </c>
      <c r="AM102" s="66" t="str">
        <f t="shared" ca="1" si="89"/>
        <v/>
      </c>
      <c r="AN102" s="66" t="str">
        <f t="shared" ca="1" si="89"/>
        <v/>
      </c>
      <c r="AO102" s="66" t="str">
        <f t="shared" ca="1" si="89"/>
        <v/>
      </c>
      <c r="AP102" s="66" t="str">
        <f t="shared" ca="1" si="89"/>
        <v/>
      </c>
      <c r="AQ102" s="68" t="str">
        <f t="shared" ca="1" si="89"/>
        <v/>
      </c>
      <c r="AR102" s="11"/>
      <c r="AS102" s="11"/>
      <c r="AT102" s="11"/>
      <c r="AU102" s="11"/>
      <c r="AV102" s="11"/>
      <c r="AW102" s="11"/>
      <c r="AX102" s="11"/>
      <c r="AY102" s="11"/>
      <c r="AZ102" s="11"/>
      <c r="BA102" s="11"/>
    </row>
    <row r="103" spans="5:53" x14ac:dyDescent="0.2">
      <c r="E103" s="36">
        <v>45078</v>
      </c>
      <c r="F103" s="27">
        <f t="array" ref="F103">INDEX('Total Sales'!$J$6:$J$41,MATCH(E21,'Total Sales'!$G$6:$G$41,0))</f>
        <v>160487</v>
      </c>
      <c r="H103" s="11">
        <v>13</v>
      </c>
      <c r="I103" s="67">
        <f t="shared" ref="I103:AQ103" ca="1" si="90">IF($H103&gt;I$89,($F100-$F$124)*(OFFSET($F100,-I$89,0)-$F$124),"")</f>
        <v>-38485901.333140634</v>
      </c>
      <c r="J103" s="66">
        <f t="shared" ca="1" si="90"/>
        <v>-997499992.49980664</v>
      </c>
      <c r="K103" s="66">
        <f t="shared" ca="1" si="90"/>
        <v>-2033151254.0136948</v>
      </c>
      <c r="L103" s="66">
        <f t="shared" ca="1" si="90"/>
        <v>-2247215009.5761948</v>
      </c>
      <c r="M103" s="66">
        <f t="shared" ca="1" si="90"/>
        <v>-328886981.00675154</v>
      </c>
      <c r="N103" s="66">
        <f t="shared" ca="1" si="90"/>
        <v>185252304.84741476</v>
      </c>
      <c r="O103" s="66">
        <f t="shared" ca="1" si="90"/>
        <v>519086993.72241449</v>
      </c>
      <c r="P103" s="66">
        <f t="shared" ca="1" si="90"/>
        <v>208040618.79185918</v>
      </c>
      <c r="Q103" s="66">
        <f t="shared" ca="1" si="90"/>
        <v>674989398.48630333</v>
      </c>
      <c r="R103" s="66">
        <f t="shared" ca="1" si="90"/>
        <v>938272031.80574751</v>
      </c>
      <c r="S103" s="66">
        <f t="shared" ca="1" si="90"/>
        <v>764555233.014081</v>
      </c>
      <c r="T103" s="66">
        <f t="shared" ca="1" si="90"/>
        <v>384438395.69463682</v>
      </c>
      <c r="U103" s="66" t="str">
        <f t="shared" ca="1" si="90"/>
        <v/>
      </c>
      <c r="V103" s="66" t="str">
        <f t="shared" ca="1" si="90"/>
        <v/>
      </c>
      <c r="W103" s="66" t="str">
        <f t="shared" ca="1" si="90"/>
        <v/>
      </c>
      <c r="X103" s="66" t="str">
        <f t="shared" ca="1" si="90"/>
        <v/>
      </c>
      <c r="Y103" s="66" t="str">
        <f t="shared" ca="1" si="90"/>
        <v/>
      </c>
      <c r="Z103" s="66" t="str">
        <f t="shared" ca="1" si="90"/>
        <v/>
      </c>
      <c r="AA103" s="66" t="str">
        <f t="shared" ca="1" si="90"/>
        <v/>
      </c>
      <c r="AB103" s="66" t="str">
        <f t="shared" ca="1" si="90"/>
        <v/>
      </c>
      <c r="AC103" s="66" t="str">
        <f t="shared" ca="1" si="90"/>
        <v/>
      </c>
      <c r="AD103" s="66" t="str">
        <f t="shared" ca="1" si="90"/>
        <v/>
      </c>
      <c r="AE103" s="66" t="str">
        <f t="shared" ca="1" si="90"/>
        <v/>
      </c>
      <c r="AF103" s="66" t="str">
        <f t="shared" ca="1" si="90"/>
        <v/>
      </c>
      <c r="AG103" s="66" t="str">
        <f t="shared" ca="1" si="90"/>
        <v/>
      </c>
      <c r="AH103" s="66" t="str">
        <f t="shared" ca="1" si="90"/>
        <v/>
      </c>
      <c r="AI103" s="66" t="str">
        <f t="shared" ca="1" si="90"/>
        <v/>
      </c>
      <c r="AJ103" s="66" t="str">
        <f t="shared" ca="1" si="90"/>
        <v/>
      </c>
      <c r="AK103" s="66" t="str">
        <f t="shared" ca="1" si="90"/>
        <v/>
      </c>
      <c r="AL103" s="66" t="str">
        <f t="shared" ca="1" si="90"/>
        <v/>
      </c>
      <c r="AM103" s="66" t="str">
        <f t="shared" ca="1" si="90"/>
        <v/>
      </c>
      <c r="AN103" s="66" t="str">
        <f t="shared" ca="1" si="90"/>
        <v/>
      </c>
      <c r="AO103" s="66" t="str">
        <f t="shared" ca="1" si="90"/>
        <v/>
      </c>
      <c r="AP103" s="66" t="str">
        <f t="shared" ca="1" si="90"/>
        <v/>
      </c>
      <c r="AQ103" s="68" t="str">
        <f t="shared" ca="1" si="90"/>
        <v/>
      </c>
      <c r="AR103" s="11"/>
      <c r="AS103" s="11"/>
      <c r="AT103" s="11"/>
      <c r="AU103" s="11"/>
      <c r="AV103" s="11"/>
      <c r="AW103" s="11"/>
      <c r="AX103" s="11"/>
      <c r="AY103" s="11"/>
      <c r="AZ103" s="11"/>
      <c r="BA103" s="11"/>
    </row>
    <row r="104" spans="5:53" x14ac:dyDescent="0.2">
      <c r="E104" s="36">
        <v>45047</v>
      </c>
      <c r="F104" s="27">
        <f t="array" ref="F104">INDEX('Total Sales'!$J$6:$J$41,MATCH(E22,'Total Sales'!$G$6:$G$41,0))</f>
        <v>171600</v>
      </c>
      <c r="H104" s="11">
        <v>14</v>
      </c>
      <c r="I104" s="67">
        <f t="shared" ref="I104:AQ104" ca="1" si="91">IF($H104&gt;I$89,($F101-$F$124)*(OFFSET($F101,-I$89,0)-$F$124),"")</f>
        <v>887139429.54185867</v>
      </c>
      <c r="J104" s="66">
        <f t="shared" ca="1" si="91"/>
        <v>-109747385.73591883</v>
      </c>
      <c r="K104" s="66">
        <f t="shared" ca="1" si="91"/>
        <v>-2844496624.902585</v>
      </c>
      <c r="L104" s="66">
        <f t="shared" ca="1" si="91"/>
        <v>-5797786389.4164734</v>
      </c>
      <c r="M104" s="66">
        <f t="shared" ca="1" si="91"/>
        <v>-6408216098.4789724</v>
      </c>
      <c r="N104" s="66">
        <f t="shared" ca="1" si="91"/>
        <v>-937862570.90952969</v>
      </c>
      <c r="O104" s="66">
        <f t="shared" ca="1" si="91"/>
        <v>528270235.44463658</v>
      </c>
      <c r="P104" s="66">
        <f t="shared" ca="1" si="91"/>
        <v>1480241817.3196363</v>
      </c>
      <c r="Q104" s="66">
        <f t="shared" ca="1" si="91"/>
        <v>593253977.389081</v>
      </c>
      <c r="R104" s="66">
        <f t="shared" ca="1" si="91"/>
        <v>1924817123.0835252</v>
      </c>
      <c r="S104" s="66">
        <f t="shared" ca="1" si="91"/>
        <v>2675600649.4029694</v>
      </c>
      <c r="T104" s="66">
        <f t="shared" ca="1" si="91"/>
        <v>2180225359.6113029</v>
      </c>
      <c r="U104" s="66">
        <f t="shared" ca="1" si="91"/>
        <v>1096274413.2918587</v>
      </c>
      <c r="V104" s="66" t="str">
        <f t="shared" ca="1" si="91"/>
        <v/>
      </c>
      <c r="W104" s="66" t="str">
        <f t="shared" ca="1" si="91"/>
        <v/>
      </c>
      <c r="X104" s="66" t="str">
        <f t="shared" ca="1" si="91"/>
        <v/>
      </c>
      <c r="Y104" s="66" t="str">
        <f t="shared" ca="1" si="91"/>
        <v/>
      </c>
      <c r="Z104" s="66" t="str">
        <f t="shared" ca="1" si="91"/>
        <v/>
      </c>
      <c r="AA104" s="66" t="str">
        <f t="shared" ca="1" si="91"/>
        <v/>
      </c>
      <c r="AB104" s="66" t="str">
        <f t="shared" ca="1" si="91"/>
        <v/>
      </c>
      <c r="AC104" s="66" t="str">
        <f t="shared" ca="1" si="91"/>
        <v/>
      </c>
      <c r="AD104" s="66" t="str">
        <f t="shared" ca="1" si="91"/>
        <v/>
      </c>
      <c r="AE104" s="66" t="str">
        <f t="shared" ca="1" si="91"/>
        <v/>
      </c>
      <c r="AF104" s="66" t="str">
        <f t="shared" ca="1" si="91"/>
        <v/>
      </c>
      <c r="AG104" s="66" t="str">
        <f t="shared" ca="1" si="91"/>
        <v/>
      </c>
      <c r="AH104" s="66" t="str">
        <f t="shared" ca="1" si="91"/>
        <v/>
      </c>
      <c r="AI104" s="66" t="str">
        <f t="shared" ca="1" si="91"/>
        <v/>
      </c>
      <c r="AJ104" s="66" t="str">
        <f t="shared" ca="1" si="91"/>
        <v/>
      </c>
      <c r="AK104" s="66" t="str">
        <f t="shared" ca="1" si="91"/>
        <v/>
      </c>
      <c r="AL104" s="66" t="str">
        <f t="shared" ca="1" si="91"/>
        <v/>
      </c>
      <c r="AM104" s="66" t="str">
        <f t="shared" ca="1" si="91"/>
        <v/>
      </c>
      <c r="AN104" s="66" t="str">
        <f t="shared" ca="1" si="91"/>
        <v/>
      </c>
      <c r="AO104" s="66" t="str">
        <f t="shared" ca="1" si="91"/>
        <v/>
      </c>
      <c r="AP104" s="66" t="str">
        <f t="shared" ca="1" si="91"/>
        <v/>
      </c>
      <c r="AQ104" s="68" t="str">
        <f t="shared" ca="1" si="91"/>
        <v/>
      </c>
      <c r="AR104" s="11"/>
      <c r="AS104" s="11"/>
      <c r="AT104" s="11"/>
      <c r="AU104" s="11"/>
      <c r="AV104" s="11"/>
      <c r="AW104" s="11"/>
      <c r="AX104" s="11"/>
      <c r="AY104" s="11"/>
      <c r="AZ104" s="11"/>
      <c r="BA104" s="11"/>
    </row>
    <row r="105" spans="5:53" x14ac:dyDescent="0.2">
      <c r="E105" s="36">
        <v>45017</v>
      </c>
      <c r="F105" s="27">
        <f t="array" ref="F105">INDEX('Total Sales'!$J$6:$J$41,MATCH(E23,'Total Sales'!$G$6:$G$41,0))</f>
        <v>137881</v>
      </c>
      <c r="H105" s="11">
        <v>15</v>
      </c>
      <c r="I105" s="67">
        <f t="shared" ref="I105:AQ105" ca="1" si="92">IF($H105&gt;I$89,($F102-$F$124)*(OFFSET($F102,-I$89,0)-$F$124),"")</f>
        <v>3780273965.4446359</v>
      </c>
      <c r="J105" s="66">
        <f t="shared" ca="1" si="92"/>
        <v>1325655730.847414</v>
      </c>
      <c r="K105" s="66">
        <f t="shared" ca="1" si="92"/>
        <v>-163995924.4303636</v>
      </c>
      <c r="L105" s="66">
        <f t="shared" ca="1" si="92"/>
        <v>-4250541827.5970297</v>
      </c>
      <c r="M105" s="66">
        <f t="shared" ca="1" si="92"/>
        <v>-8663653646.110918</v>
      </c>
      <c r="N105" s="66">
        <f t="shared" ca="1" si="92"/>
        <v>-9575821018.173418</v>
      </c>
      <c r="O105" s="66">
        <f t="shared" ca="1" si="92"/>
        <v>-1401451508.6039746</v>
      </c>
      <c r="P105" s="66">
        <f t="shared" ca="1" si="92"/>
        <v>789396166.75019181</v>
      </c>
      <c r="Q105" s="66">
        <f t="shared" ca="1" si="92"/>
        <v>2211930822.6251917</v>
      </c>
      <c r="R105" s="66">
        <f t="shared" ca="1" si="92"/>
        <v>886501612.69463623</v>
      </c>
      <c r="S105" s="66">
        <f t="shared" ca="1" si="92"/>
        <v>2876261346.3890805</v>
      </c>
      <c r="T105" s="66">
        <f t="shared" ca="1" si="92"/>
        <v>3998159946.7085247</v>
      </c>
      <c r="U105" s="66">
        <f t="shared" ca="1" si="92"/>
        <v>3257918818.9168582</v>
      </c>
      <c r="V105" s="66">
        <f t="shared" ca="1" si="92"/>
        <v>1638166910.5974138</v>
      </c>
      <c r="W105" s="66" t="str">
        <f t="shared" ca="1" si="92"/>
        <v/>
      </c>
      <c r="X105" s="66" t="str">
        <f t="shared" ca="1" si="92"/>
        <v/>
      </c>
      <c r="Y105" s="66" t="str">
        <f t="shared" ca="1" si="92"/>
        <v/>
      </c>
      <c r="Z105" s="66" t="str">
        <f t="shared" ca="1" si="92"/>
        <v/>
      </c>
      <c r="AA105" s="66" t="str">
        <f t="shared" ca="1" si="92"/>
        <v/>
      </c>
      <c r="AB105" s="66" t="str">
        <f t="shared" ca="1" si="92"/>
        <v/>
      </c>
      <c r="AC105" s="66" t="str">
        <f t="shared" ca="1" si="92"/>
        <v/>
      </c>
      <c r="AD105" s="66" t="str">
        <f t="shared" ca="1" si="92"/>
        <v/>
      </c>
      <c r="AE105" s="66" t="str">
        <f t="shared" ca="1" si="92"/>
        <v/>
      </c>
      <c r="AF105" s="66" t="str">
        <f t="shared" ca="1" si="92"/>
        <v/>
      </c>
      <c r="AG105" s="66" t="str">
        <f t="shared" ca="1" si="92"/>
        <v/>
      </c>
      <c r="AH105" s="66" t="str">
        <f t="shared" ca="1" si="92"/>
        <v/>
      </c>
      <c r="AI105" s="66" t="str">
        <f t="shared" ca="1" si="92"/>
        <v/>
      </c>
      <c r="AJ105" s="66" t="str">
        <f t="shared" ca="1" si="92"/>
        <v/>
      </c>
      <c r="AK105" s="66" t="str">
        <f t="shared" ca="1" si="92"/>
        <v/>
      </c>
      <c r="AL105" s="66" t="str">
        <f t="shared" ca="1" si="92"/>
        <v/>
      </c>
      <c r="AM105" s="66" t="str">
        <f t="shared" ca="1" si="92"/>
        <v/>
      </c>
      <c r="AN105" s="66" t="str">
        <f t="shared" ca="1" si="92"/>
        <v/>
      </c>
      <c r="AO105" s="66" t="str">
        <f t="shared" ca="1" si="92"/>
        <v/>
      </c>
      <c r="AP105" s="66" t="str">
        <f t="shared" ca="1" si="92"/>
        <v/>
      </c>
      <c r="AQ105" s="68" t="str">
        <f t="shared" ca="1" si="92"/>
        <v/>
      </c>
      <c r="AR105" s="11"/>
      <c r="AS105" s="11"/>
      <c r="AT105" s="11"/>
      <c r="AU105" s="11"/>
      <c r="AV105" s="11"/>
      <c r="AW105" s="11"/>
      <c r="AX105" s="11"/>
      <c r="AY105" s="11"/>
      <c r="AZ105" s="11"/>
      <c r="BA105" s="11"/>
    </row>
    <row r="106" spans="5:53" x14ac:dyDescent="0.2">
      <c r="E106" s="36">
        <v>44986</v>
      </c>
      <c r="F106" s="27">
        <f t="array" ref="F106">INDEX('Total Sales'!$J$6:$J$41,MATCH(E24,'Total Sales'!$G$6:$G$41,0))</f>
        <v>184191</v>
      </c>
      <c r="H106" s="11">
        <v>16</v>
      </c>
      <c r="I106" s="67">
        <f t="shared" ref="I106:AQ106" ca="1" si="93">IF($H106&gt;I$89,($F103-$F$124)*(OFFSET($F103,-I$89,0)-$F$124),"")</f>
        <v>2396521360.7363029</v>
      </c>
      <c r="J106" s="66">
        <f t="shared" ca="1" si="93"/>
        <v>1603771283.4307475</v>
      </c>
      <c r="K106" s="66">
        <f t="shared" ca="1" si="93"/>
        <v>562405955.83352554</v>
      </c>
      <c r="L106" s="66">
        <f t="shared" ca="1" si="93"/>
        <v>-69574839.444251925</v>
      </c>
      <c r="M106" s="66">
        <f t="shared" ca="1" si="93"/>
        <v>-1803281186.6109178</v>
      </c>
      <c r="N106" s="66">
        <f t="shared" ca="1" si="93"/>
        <v>-3675532264.1248059</v>
      </c>
      <c r="O106" s="66">
        <f t="shared" ca="1" si="93"/>
        <v>-4062516871.6873059</v>
      </c>
      <c r="P106" s="66">
        <f t="shared" ca="1" si="93"/>
        <v>-594562115.11786282</v>
      </c>
      <c r="Q106" s="66">
        <f t="shared" ca="1" si="93"/>
        <v>334899246.73630345</v>
      </c>
      <c r="R106" s="66">
        <f t="shared" ca="1" si="93"/>
        <v>938405831.61130321</v>
      </c>
      <c r="S106" s="66">
        <f t="shared" ca="1" si="93"/>
        <v>376095976.68074787</v>
      </c>
      <c r="T106" s="66">
        <f t="shared" ca="1" si="93"/>
        <v>1220246308.3751919</v>
      </c>
      <c r="U106" s="66">
        <f t="shared" ca="1" si="93"/>
        <v>1696208837.6946363</v>
      </c>
      <c r="V106" s="66">
        <f t="shared" ca="1" si="93"/>
        <v>1382163486.9029696</v>
      </c>
      <c r="W106" s="66">
        <f t="shared" ca="1" si="93"/>
        <v>694988001.58352554</v>
      </c>
      <c r="X106" s="66" t="str">
        <f t="shared" ca="1" si="93"/>
        <v/>
      </c>
      <c r="Y106" s="66" t="str">
        <f t="shared" ca="1" si="93"/>
        <v/>
      </c>
      <c r="Z106" s="66" t="str">
        <f t="shared" ca="1" si="93"/>
        <v/>
      </c>
      <c r="AA106" s="66" t="str">
        <f t="shared" ca="1" si="93"/>
        <v/>
      </c>
      <c r="AB106" s="66" t="str">
        <f t="shared" ca="1" si="93"/>
        <v/>
      </c>
      <c r="AC106" s="66" t="str">
        <f t="shared" ca="1" si="93"/>
        <v/>
      </c>
      <c r="AD106" s="66" t="str">
        <f t="shared" ca="1" si="93"/>
        <v/>
      </c>
      <c r="AE106" s="66" t="str">
        <f t="shared" ca="1" si="93"/>
        <v/>
      </c>
      <c r="AF106" s="66" t="str">
        <f t="shared" ca="1" si="93"/>
        <v/>
      </c>
      <c r="AG106" s="66" t="str">
        <f t="shared" ca="1" si="93"/>
        <v/>
      </c>
      <c r="AH106" s="66" t="str">
        <f t="shared" ca="1" si="93"/>
        <v/>
      </c>
      <c r="AI106" s="66" t="str">
        <f t="shared" ca="1" si="93"/>
        <v/>
      </c>
      <c r="AJ106" s="66" t="str">
        <f t="shared" ca="1" si="93"/>
        <v/>
      </c>
      <c r="AK106" s="66" t="str">
        <f t="shared" ca="1" si="93"/>
        <v/>
      </c>
      <c r="AL106" s="66" t="str">
        <f t="shared" ca="1" si="93"/>
        <v/>
      </c>
      <c r="AM106" s="66" t="str">
        <f t="shared" ca="1" si="93"/>
        <v/>
      </c>
      <c r="AN106" s="66" t="str">
        <f t="shared" ca="1" si="93"/>
        <v/>
      </c>
      <c r="AO106" s="66" t="str">
        <f t="shared" ca="1" si="93"/>
        <v/>
      </c>
      <c r="AP106" s="66" t="str">
        <f t="shared" ca="1" si="93"/>
        <v/>
      </c>
      <c r="AQ106" s="68" t="str">
        <f t="shared" ca="1" si="93"/>
        <v/>
      </c>
      <c r="AR106" s="11"/>
      <c r="AS106" s="11"/>
      <c r="AT106" s="11"/>
      <c r="AU106" s="11"/>
      <c r="AV106" s="11"/>
      <c r="AW106" s="11"/>
      <c r="AX106" s="11"/>
      <c r="AY106" s="11"/>
      <c r="AZ106" s="11"/>
      <c r="BA106" s="11"/>
    </row>
    <row r="107" spans="5:53" x14ac:dyDescent="0.2">
      <c r="E107" s="36">
        <v>44958</v>
      </c>
      <c r="F107" s="27">
        <f t="array" ref="F107">INDEX('Total Sales'!$J$6:$J$41,MATCH(E25,'Total Sales'!$G$6:$G$41,0))</f>
        <v>203227</v>
      </c>
      <c r="H107" s="11">
        <v>17</v>
      </c>
      <c r="I107" s="67">
        <f t="shared" ref="I107:AQ107" ca="1" si="94">IF($H107&gt;I$89,($F104-$F$124)*(OFFSET($F104,-I$89,0)-$F$124),"")</f>
        <v>662368609.37519217</v>
      </c>
      <c r="J107" s="66">
        <f t="shared" ca="1" si="94"/>
        <v>1561279239.3890805</v>
      </c>
      <c r="K107" s="66">
        <f t="shared" ca="1" si="94"/>
        <v>1044820568.0835253</v>
      </c>
      <c r="L107" s="66">
        <f t="shared" ca="1" si="94"/>
        <v>366394707.48630351</v>
      </c>
      <c r="M107" s="66">
        <f t="shared" ca="1" si="94"/>
        <v>-45326427.791474007</v>
      </c>
      <c r="N107" s="66">
        <f t="shared" ca="1" si="94"/>
        <v>-1174796738.9581399</v>
      </c>
      <c r="O107" s="66">
        <f t="shared" ca="1" si="94"/>
        <v>-2394525795.4720283</v>
      </c>
      <c r="P107" s="66">
        <f t="shared" ca="1" si="94"/>
        <v>-2646637478.5345278</v>
      </c>
      <c r="Q107" s="66">
        <f t="shared" ca="1" si="94"/>
        <v>-387343714.96508491</v>
      </c>
      <c r="R107" s="66">
        <f t="shared" ca="1" si="94"/>
        <v>218179253.38908139</v>
      </c>
      <c r="S107" s="66">
        <f t="shared" ca="1" si="94"/>
        <v>611350087.26408112</v>
      </c>
      <c r="T107" s="66">
        <f t="shared" ca="1" si="94"/>
        <v>245017987.33352581</v>
      </c>
      <c r="U107" s="66">
        <f t="shared" ca="1" si="94"/>
        <v>794962757.02796996</v>
      </c>
      <c r="V107" s="66">
        <f t="shared" ca="1" si="94"/>
        <v>1105041535.3474143</v>
      </c>
      <c r="W107" s="66">
        <f t="shared" ca="1" si="94"/>
        <v>900448121.55574763</v>
      </c>
      <c r="X107" s="66">
        <f t="shared" ca="1" si="94"/>
        <v>452768899.23630345</v>
      </c>
      <c r="Y107" s="66" t="str">
        <f t="shared" ca="1" si="94"/>
        <v/>
      </c>
      <c r="Z107" s="66" t="str">
        <f t="shared" ca="1" si="94"/>
        <v/>
      </c>
      <c r="AA107" s="66" t="str">
        <f t="shared" ca="1" si="94"/>
        <v/>
      </c>
      <c r="AB107" s="66" t="str">
        <f t="shared" ca="1" si="94"/>
        <v/>
      </c>
      <c r="AC107" s="66" t="str">
        <f t="shared" ca="1" si="94"/>
        <v/>
      </c>
      <c r="AD107" s="66" t="str">
        <f t="shared" ca="1" si="94"/>
        <v/>
      </c>
      <c r="AE107" s="66" t="str">
        <f t="shared" ca="1" si="94"/>
        <v/>
      </c>
      <c r="AF107" s="66" t="str">
        <f t="shared" ca="1" si="94"/>
        <v/>
      </c>
      <c r="AG107" s="66" t="str">
        <f t="shared" ca="1" si="94"/>
        <v/>
      </c>
      <c r="AH107" s="66" t="str">
        <f t="shared" ca="1" si="94"/>
        <v/>
      </c>
      <c r="AI107" s="66" t="str">
        <f t="shared" ca="1" si="94"/>
        <v/>
      </c>
      <c r="AJ107" s="66" t="str">
        <f t="shared" ca="1" si="94"/>
        <v/>
      </c>
      <c r="AK107" s="66" t="str">
        <f t="shared" ca="1" si="94"/>
        <v/>
      </c>
      <c r="AL107" s="66" t="str">
        <f t="shared" ca="1" si="94"/>
        <v/>
      </c>
      <c r="AM107" s="66" t="str">
        <f t="shared" ca="1" si="94"/>
        <v/>
      </c>
      <c r="AN107" s="66" t="str">
        <f t="shared" ca="1" si="94"/>
        <v/>
      </c>
      <c r="AO107" s="66" t="str">
        <f t="shared" ca="1" si="94"/>
        <v/>
      </c>
      <c r="AP107" s="66" t="str">
        <f t="shared" ca="1" si="94"/>
        <v/>
      </c>
      <c r="AQ107" s="68" t="str">
        <f t="shared" ca="1" si="94"/>
        <v/>
      </c>
      <c r="AR107" s="11"/>
      <c r="AS107" s="11"/>
      <c r="AT107" s="11"/>
      <c r="AU107" s="11"/>
      <c r="AV107" s="11"/>
      <c r="AW107" s="11"/>
      <c r="AX107" s="11"/>
      <c r="AY107" s="11"/>
      <c r="AZ107" s="11"/>
      <c r="BA107" s="11"/>
    </row>
    <row r="108" spans="5:53" x14ac:dyDescent="0.2">
      <c r="E108" s="36">
        <v>44927</v>
      </c>
      <c r="F108" s="27">
        <f t="array" ref="F108">INDEX('Total Sales'!$J$6:$J$41,MATCH(E26,'Total Sales'!$G$6:$G$41,0))</f>
        <v>296525.5</v>
      </c>
      <c r="H108" s="11">
        <v>18</v>
      </c>
      <c r="I108" s="67">
        <f t="shared" ref="I108:AQ108" ca="1" si="95">IF($H108&gt;I$89,($F105-$F$124)*(OFFSET($F105,-I$89,0)-$F$124),"")</f>
        <v>1131963361.3474143</v>
      </c>
      <c r="J108" s="66">
        <f t="shared" ca="1" si="95"/>
        <v>1737533111.6946363</v>
      </c>
      <c r="K108" s="66">
        <f t="shared" ca="1" si="95"/>
        <v>4095566028.7085247</v>
      </c>
      <c r="L108" s="66">
        <f t="shared" ca="1" si="95"/>
        <v>2740785579.4029694</v>
      </c>
      <c r="M108" s="66">
        <f t="shared" ca="1" si="95"/>
        <v>961130897.80574751</v>
      </c>
      <c r="N108" s="66">
        <f t="shared" ca="1" si="95"/>
        <v>-118900817.47203</v>
      </c>
      <c r="O108" s="66">
        <f t="shared" ca="1" si="95"/>
        <v>-3081740596.6386962</v>
      </c>
      <c r="P108" s="66">
        <f t="shared" ca="1" si="95"/>
        <v>-6281348176.1525841</v>
      </c>
      <c r="Q108" s="66">
        <f t="shared" ca="1" si="95"/>
        <v>-6942690502.7150841</v>
      </c>
      <c r="R108" s="66">
        <f t="shared" ca="1" si="95"/>
        <v>-1016084580.1456409</v>
      </c>
      <c r="S108" s="66">
        <f t="shared" ca="1" si="95"/>
        <v>572330378.70852542</v>
      </c>
      <c r="T108" s="66">
        <f t="shared" ca="1" si="95"/>
        <v>1603700725.5835252</v>
      </c>
      <c r="U108" s="66">
        <f t="shared" ca="1" si="95"/>
        <v>642734060.65296984</v>
      </c>
      <c r="V108" s="66">
        <f t="shared" ca="1" si="95"/>
        <v>2085355636.347414</v>
      </c>
      <c r="W108" s="66">
        <f t="shared" ca="1" si="95"/>
        <v>2898757927.6668582</v>
      </c>
      <c r="X108" s="66">
        <f t="shared" ca="1" si="95"/>
        <v>2362066082.8751917</v>
      </c>
      <c r="Y108" s="66">
        <f t="shared" ca="1" si="95"/>
        <v>1187708691.5557475</v>
      </c>
      <c r="Z108" s="66" t="str">
        <f t="shared" ca="1" si="95"/>
        <v/>
      </c>
      <c r="AA108" s="66" t="str">
        <f t="shared" ca="1" si="95"/>
        <v/>
      </c>
      <c r="AB108" s="66" t="str">
        <f t="shared" ca="1" si="95"/>
        <v/>
      </c>
      <c r="AC108" s="66" t="str">
        <f t="shared" ca="1" si="95"/>
        <v/>
      </c>
      <c r="AD108" s="66" t="str">
        <f t="shared" ca="1" si="95"/>
        <v/>
      </c>
      <c r="AE108" s="66" t="str">
        <f t="shared" ca="1" si="95"/>
        <v/>
      </c>
      <c r="AF108" s="66" t="str">
        <f t="shared" ca="1" si="95"/>
        <v/>
      </c>
      <c r="AG108" s="66" t="str">
        <f t="shared" ca="1" si="95"/>
        <v/>
      </c>
      <c r="AH108" s="66" t="str">
        <f t="shared" ca="1" si="95"/>
        <v/>
      </c>
      <c r="AI108" s="66" t="str">
        <f t="shared" ca="1" si="95"/>
        <v/>
      </c>
      <c r="AJ108" s="66" t="str">
        <f t="shared" ca="1" si="95"/>
        <v/>
      </c>
      <c r="AK108" s="66" t="str">
        <f t="shared" ca="1" si="95"/>
        <v/>
      </c>
      <c r="AL108" s="66" t="str">
        <f t="shared" ca="1" si="95"/>
        <v/>
      </c>
      <c r="AM108" s="66" t="str">
        <f t="shared" ca="1" si="95"/>
        <v/>
      </c>
      <c r="AN108" s="66" t="str">
        <f t="shared" ca="1" si="95"/>
        <v/>
      </c>
      <c r="AO108" s="66" t="str">
        <f t="shared" ca="1" si="95"/>
        <v/>
      </c>
      <c r="AP108" s="66" t="str">
        <f t="shared" ca="1" si="95"/>
        <v/>
      </c>
      <c r="AQ108" s="68" t="str">
        <f t="shared" ca="1" si="95"/>
        <v/>
      </c>
      <c r="AR108" s="11"/>
      <c r="AS108" s="11"/>
      <c r="AT108" s="11"/>
      <c r="AU108" s="11"/>
      <c r="AV108" s="11"/>
      <c r="AW108" s="11"/>
      <c r="AX108" s="11"/>
      <c r="AY108" s="11"/>
      <c r="AZ108" s="11"/>
      <c r="BA108" s="11"/>
    </row>
    <row r="109" spans="5:53" x14ac:dyDescent="0.2">
      <c r="E109" s="36">
        <v>44896</v>
      </c>
      <c r="F109" s="27">
        <f t="array" ref="F109">INDEX('Total Sales'!$J$6:$J$41,MATCH(E27,'Total Sales'!$G$6:$G$41,0))</f>
        <v>302011.5</v>
      </c>
      <c r="H109" s="11">
        <v>19</v>
      </c>
      <c r="I109" s="67">
        <f t="shared" ref="I109:AQ109" ca="1" si="96">IF($H109&gt;I$89,($F106-$F$124)*(OFFSET($F106,-I$89,0)-$F$124),"")</f>
        <v>445854414.47241431</v>
      </c>
      <c r="J109" s="66">
        <f t="shared" ca="1" si="96"/>
        <v>169965088.15297031</v>
      </c>
      <c r="K109" s="66">
        <f t="shared" ca="1" si="96"/>
        <v>260891808.50019237</v>
      </c>
      <c r="L109" s="66">
        <f t="shared" ca="1" si="96"/>
        <v>614952095.51408076</v>
      </c>
      <c r="M109" s="66">
        <f t="shared" ca="1" si="96"/>
        <v>411530866.20852548</v>
      </c>
      <c r="N109" s="66">
        <f t="shared" ca="1" si="96"/>
        <v>144314474.61130369</v>
      </c>
      <c r="O109" s="66">
        <f t="shared" ca="1" si="96"/>
        <v>-17853040.666473843</v>
      </c>
      <c r="P109" s="66">
        <f t="shared" ca="1" si="96"/>
        <v>-462725499.83313978</v>
      </c>
      <c r="Q109" s="66">
        <f t="shared" ca="1" si="96"/>
        <v>-943148809.3470279</v>
      </c>
      <c r="R109" s="66">
        <f t="shared" ca="1" si="96"/>
        <v>-1042449820.9095278</v>
      </c>
      <c r="S109" s="66">
        <f t="shared" ca="1" si="96"/>
        <v>-152565808.34008473</v>
      </c>
      <c r="T109" s="66">
        <f t="shared" ca="1" si="96"/>
        <v>85935805.514081553</v>
      </c>
      <c r="U109" s="66">
        <f t="shared" ca="1" si="96"/>
        <v>240796782.3890813</v>
      </c>
      <c r="V109" s="66">
        <f t="shared" ca="1" si="96"/>
        <v>96506967.458525971</v>
      </c>
      <c r="W109" s="66">
        <f t="shared" ca="1" si="96"/>
        <v>313117603.15297008</v>
      </c>
      <c r="X109" s="66">
        <f t="shared" ca="1" si="96"/>
        <v>435250524.47241431</v>
      </c>
      <c r="Y109" s="66">
        <f t="shared" ca="1" si="96"/>
        <v>354665869.68074781</v>
      </c>
      <c r="Z109" s="66">
        <f t="shared" ca="1" si="96"/>
        <v>178335288.36130363</v>
      </c>
      <c r="AA109" s="66" t="str">
        <f t="shared" ca="1" si="96"/>
        <v/>
      </c>
      <c r="AB109" s="66" t="str">
        <f t="shared" ca="1" si="96"/>
        <v/>
      </c>
      <c r="AC109" s="66" t="str">
        <f t="shared" ca="1" si="96"/>
        <v/>
      </c>
      <c r="AD109" s="66" t="str">
        <f t="shared" ca="1" si="96"/>
        <v/>
      </c>
      <c r="AE109" s="66" t="str">
        <f t="shared" ca="1" si="96"/>
        <v/>
      </c>
      <c r="AF109" s="66" t="str">
        <f t="shared" ca="1" si="96"/>
        <v/>
      </c>
      <c r="AG109" s="66" t="str">
        <f t="shared" ca="1" si="96"/>
        <v/>
      </c>
      <c r="AH109" s="66" t="str">
        <f t="shared" ca="1" si="96"/>
        <v/>
      </c>
      <c r="AI109" s="66" t="str">
        <f t="shared" ca="1" si="96"/>
        <v/>
      </c>
      <c r="AJ109" s="66" t="str">
        <f t="shared" ca="1" si="96"/>
        <v/>
      </c>
      <c r="AK109" s="66" t="str">
        <f t="shared" ca="1" si="96"/>
        <v/>
      </c>
      <c r="AL109" s="66" t="str">
        <f t="shared" ca="1" si="96"/>
        <v/>
      </c>
      <c r="AM109" s="66" t="str">
        <f t="shared" ca="1" si="96"/>
        <v/>
      </c>
      <c r="AN109" s="66" t="str">
        <f t="shared" ca="1" si="96"/>
        <v/>
      </c>
      <c r="AO109" s="66" t="str">
        <f t="shared" ca="1" si="96"/>
        <v/>
      </c>
      <c r="AP109" s="66" t="str">
        <f t="shared" ca="1" si="96"/>
        <v/>
      </c>
      <c r="AQ109" s="68" t="str">
        <f t="shared" ca="1" si="96"/>
        <v/>
      </c>
      <c r="AR109" s="11"/>
      <c r="AS109" s="11"/>
      <c r="AT109" s="11"/>
      <c r="AU109" s="11"/>
      <c r="AV109" s="11"/>
      <c r="AW109" s="11"/>
      <c r="AX109" s="11"/>
      <c r="AY109" s="11"/>
      <c r="AZ109" s="11"/>
      <c r="BA109" s="11"/>
    </row>
    <row r="110" spans="5:53" x14ac:dyDescent="0.2">
      <c r="E110" s="36">
        <v>44866</v>
      </c>
      <c r="F110" s="27">
        <f t="array" ref="F110">INDEX('Total Sales'!$J$6:$J$41,MATCH(E28,'Total Sales'!$G$6:$G$41,0))</f>
        <v>244072</v>
      </c>
      <c r="H110" s="11">
        <v>20</v>
      </c>
      <c r="I110" s="67">
        <f t="shared" ref="I110:AQ110" ca="1" si="97">IF($H110&gt;I$89,($F107-$F$124)*(OFFSET($F107,-I$89,0)-$F$124),"")</f>
        <v>-88807465.110918179</v>
      </c>
      <c r="J110" s="66">
        <f t="shared" ca="1" si="97"/>
        <v>-591455561.91647434</v>
      </c>
      <c r="K110" s="66">
        <f t="shared" ca="1" si="97"/>
        <v>-225470004.23591834</v>
      </c>
      <c r="L110" s="66">
        <f t="shared" ca="1" si="97"/>
        <v>-346090351.88869625</v>
      </c>
      <c r="M110" s="66">
        <f t="shared" ca="1" si="97"/>
        <v>-815774892.87480795</v>
      </c>
      <c r="N110" s="66">
        <f t="shared" ca="1" si="97"/>
        <v>-545923090.18036318</v>
      </c>
      <c r="O110" s="66">
        <f t="shared" ca="1" si="97"/>
        <v>-191442757.77758497</v>
      </c>
      <c r="P110" s="66">
        <f t="shared" ca="1" si="97"/>
        <v>23683246.944637515</v>
      </c>
      <c r="Q110" s="66">
        <f t="shared" ca="1" si="97"/>
        <v>613836179.77797151</v>
      </c>
      <c r="R110" s="66">
        <f t="shared" ca="1" si="97"/>
        <v>1251149682.2640834</v>
      </c>
      <c r="S110" s="66">
        <f t="shared" ca="1" si="97"/>
        <v>1382879084.7015836</v>
      </c>
      <c r="T110" s="66">
        <f t="shared" ca="1" si="97"/>
        <v>202388701.27102661</v>
      </c>
      <c r="U110" s="66">
        <f t="shared" ca="1" si="97"/>
        <v>-113999566.87480709</v>
      </c>
      <c r="V110" s="66">
        <f t="shared" ca="1" si="97"/>
        <v>-319432961.99980736</v>
      </c>
      <c r="W110" s="66">
        <f t="shared" ca="1" si="97"/>
        <v>-128022916.93036267</v>
      </c>
      <c r="X110" s="66">
        <f t="shared" ca="1" si="97"/>
        <v>-415371345.23591858</v>
      </c>
      <c r="Y110" s="66">
        <f t="shared" ca="1" si="97"/>
        <v>-577388795.91647434</v>
      </c>
      <c r="Z110" s="66">
        <f t="shared" ca="1" si="97"/>
        <v>-470487886.70814085</v>
      </c>
      <c r="AA110" s="66">
        <f t="shared" ca="1" si="97"/>
        <v>-236573632.02758503</v>
      </c>
      <c r="AB110" s="66" t="str">
        <f t="shared" ca="1" si="97"/>
        <v/>
      </c>
      <c r="AC110" s="66" t="str">
        <f t="shared" ca="1" si="97"/>
        <v/>
      </c>
      <c r="AD110" s="66" t="str">
        <f t="shared" ca="1" si="97"/>
        <v/>
      </c>
      <c r="AE110" s="66" t="str">
        <f t="shared" ca="1" si="97"/>
        <v/>
      </c>
      <c r="AF110" s="66" t="str">
        <f t="shared" ca="1" si="97"/>
        <v/>
      </c>
      <c r="AG110" s="66" t="str">
        <f t="shared" ca="1" si="97"/>
        <v/>
      </c>
      <c r="AH110" s="66" t="str">
        <f t="shared" ca="1" si="97"/>
        <v/>
      </c>
      <c r="AI110" s="66" t="str">
        <f t="shared" ca="1" si="97"/>
        <v/>
      </c>
      <c r="AJ110" s="66" t="str">
        <f t="shared" ca="1" si="97"/>
        <v/>
      </c>
      <c r="AK110" s="66" t="str">
        <f t="shared" ca="1" si="97"/>
        <v/>
      </c>
      <c r="AL110" s="66" t="str">
        <f t="shared" ca="1" si="97"/>
        <v/>
      </c>
      <c r="AM110" s="66" t="str">
        <f t="shared" ca="1" si="97"/>
        <v/>
      </c>
      <c r="AN110" s="66" t="str">
        <f t="shared" ca="1" si="97"/>
        <v/>
      </c>
      <c r="AO110" s="66" t="str">
        <f t="shared" ca="1" si="97"/>
        <v/>
      </c>
      <c r="AP110" s="66" t="str">
        <f t="shared" ca="1" si="97"/>
        <v/>
      </c>
      <c r="AQ110" s="68" t="str">
        <f t="shared" ca="1" si="97"/>
        <v/>
      </c>
      <c r="AR110" s="11"/>
      <c r="AS110" s="11"/>
      <c r="AT110" s="11"/>
      <c r="AU110" s="11"/>
      <c r="AV110" s="11"/>
      <c r="AW110" s="11"/>
      <c r="AX110" s="11"/>
      <c r="AY110" s="11"/>
      <c r="AZ110" s="11"/>
      <c r="BA110" s="11"/>
    </row>
    <row r="111" spans="5:53" x14ac:dyDescent="0.2">
      <c r="E111" s="36">
        <v>44835</v>
      </c>
      <c r="F111" s="27">
        <f t="array" ref="F111">INDEX('Total Sales'!$J$6:$J$41,MATCH(E29,'Total Sales'!$G$6:$G$41,0))</f>
        <v>174941</v>
      </c>
      <c r="H111" s="11">
        <v>21</v>
      </c>
      <c r="I111" s="67">
        <f t="shared" ref="I111:AQ111" ca="1" si="98">IF($H111&gt;I$89,($F108-$F$124)*(OFFSET($F108,-I$89,0)-$F$124),"")</f>
        <v>1130469637.6876943</v>
      </c>
      <c r="J111" s="66">
        <f t="shared" ca="1" si="98"/>
        <v>-852177087.92341697</v>
      </c>
      <c r="K111" s="66">
        <f t="shared" ca="1" si="98"/>
        <v>-5675478719.7289734</v>
      </c>
      <c r="L111" s="66">
        <f t="shared" ca="1" si="98"/>
        <v>-2163561040.5484171</v>
      </c>
      <c r="M111" s="66">
        <f t="shared" ca="1" si="98"/>
        <v>-3321007618.7011952</v>
      </c>
      <c r="N111" s="66">
        <f t="shared" ca="1" si="98"/>
        <v>-7827998150.1873064</v>
      </c>
      <c r="O111" s="66">
        <f t="shared" ca="1" si="98"/>
        <v>-5238559040.4928617</v>
      </c>
      <c r="P111" s="66">
        <f t="shared" ca="1" si="98"/>
        <v>-1837042996.5900838</v>
      </c>
      <c r="Q111" s="66">
        <f t="shared" ca="1" si="98"/>
        <v>227259278.13213873</v>
      </c>
      <c r="R111" s="66">
        <f t="shared" ca="1" si="98"/>
        <v>5890238252.9654732</v>
      </c>
      <c r="S111" s="66">
        <f t="shared" ca="1" si="98"/>
        <v>12005759779.951584</v>
      </c>
      <c r="T111" s="66">
        <f t="shared" ca="1" si="98"/>
        <v>13269806427.639084</v>
      </c>
      <c r="U111" s="66">
        <f t="shared" ca="1" si="98"/>
        <v>1942077885.7085278</v>
      </c>
      <c r="V111" s="66">
        <f t="shared" ca="1" si="98"/>
        <v>-1093915008.1873059</v>
      </c>
      <c r="W111" s="66">
        <f t="shared" ca="1" si="98"/>
        <v>-3065209112.8123059</v>
      </c>
      <c r="X111" s="66">
        <f t="shared" ca="1" si="98"/>
        <v>-1228480020.2428615</v>
      </c>
      <c r="Y111" s="66">
        <f t="shared" ca="1" si="98"/>
        <v>-3985812937.5484176</v>
      </c>
      <c r="Z111" s="66">
        <f t="shared" ca="1" si="98"/>
        <v>-5540497097.7289734</v>
      </c>
      <c r="AA111" s="66">
        <f t="shared" ca="1" si="98"/>
        <v>-4514699262.0206394</v>
      </c>
      <c r="AB111" s="66">
        <f t="shared" ca="1" si="98"/>
        <v>-2270109033.8400836</v>
      </c>
      <c r="AC111" s="66" t="str">
        <f t="shared" ca="1" si="98"/>
        <v/>
      </c>
      <c r="AD111" s="66" t="str">
        <f t="shared" ca="1" si="98"/>
        <v/>
      </c>
      <c r="AE111" s="66" t="str">
        <f t="shared" ca="1" si="98"/>
        <v/>
      </c>
      <c r="AF111" s="66" t="str">
        <f t="shared" ca="1" si="98"/>
        <v/>
      </c>
      <c r="AG111" s="66" t="str">
        <f t="shared" ca="1" si="98"/>
        <v/>
      </c>
      <c r="AH111" s="66" t="str">
        <f t="shared" ca="1" si="98"/>
        <v/>
      </c>
      <c r="AI111" s="66" t="str">
        <f t="shared" ca="1" si="98"/>
        <v/>
      </c>
      <c r="AJ111" s="66" t="str">
        <f t="shared" ca="1" si="98"/>
        <v/>
      </c>
      <c r="AK111" s="66" t="str">
        <f t="shared" ca="1" si="98"/>
        <v/>
      </c>
      <c r="AL111" s="66" t="str">
        <f t="shared" ca="1" si="98"/>
        <v/>
      </c>
      <c r="AM111" s="66" t="str">
        <f t="shared" ca="1" si="98"/>
        <v/>
      </c>
      <c r="AN111" s="66" t="str">
        <f t="shared" ca="1" si="98"/>
        <v/>
      </c>
      <c r="AO111" s="66" t="str">
        <f t="shared" ca="1" si="98"/>
        <v/>
      </c>
      <c r="AP111" s="66" t="str">
        <f t="shared" ca="1" si="98"/>
        <v/>
      </c>
      <c r="AQ111" s="68" t="str">
        <f t="shared" ca="1" si="98"/>
        <v/>
      </c>
      <c r="AR111" s="11"/>
      <c r="AS111" s="11"/>
      <c r="AT111" s="11"/>
      <c r="AU111" s="11"/>
      <c r="AV111" s="11"/>
      <c r="AW111" s="11"/>
      <c r="AX111" s="11"/>
      <c r="AY111" s="11"/>
      <c r="AZ111" s="11"/>
      <c r="BA111" s="11"/>
    </row>
    <row r="112" spans="5:53" x14ac:dyDescent="0.2">
      <c r="E112" s="36">
        <v>44805</v>
      </c>
      <c r="F112" s="27">
        <f t="array" ref="F112">INDEX('Total Sales'!$J$6:$J$41,MATCH(E30,'Total Sales'!$G$6:$G$41,0))</f>
        <v>172911</v>
      </c>
      <c r="H112" s="11">
        <v>22</v>
      </c>
      <c r="I112" s="67">
        <f t="shared" ref="I112:AQ112" ca="1" si="99">IF($H112&gt;I$89,($F109-$F$124)*(OFFSET($F109,-I$89,0)-$F$124),"")</f>
        <v>11419120901.930752</v>
      </c>
      <c r="J112" s="66">
        <f t="shared" ca="1" si="99"/>
        <v>1190014605.4932501</v>
      </c>
      <c r="K112" s="66">
        <f t="shared" ca="1" si="99"/>
        <v>-897063616.11786139</v>
      </c>
      <c r="L112" s="66">
        <f t="shared" ca="1" si="99"/>
        <v>-5974421907.9234171</v>
      </c>
      <c r="M112" s="66">
        <f t="shared" ca="1" si="99"/>
        <v>-2277521794.7428613</v>
      </c>
      <c r="N112" s="66">
        <f t="shared" ca="1" si="99"/>
        <v>-3495934290.8956394</v>
      </c>
      <c r="O112" s="66">
        <f t="shared" ca="1" si="99"/>
        <v>-8240320500.3817511</v>
      </c>
      <c r="P112" s="66">
        <f t="shared" ca="1" si="99"/>
        <v>-5514488458.6873064</v>
      </c>
      <c r="Q112" s="66">
        <f t="shared" ca="1" si="99"/>
        <v>-1933805140.784528</v>
      </c>
      <c r="R112" s="66">
        <f t="shared" ca="1" si="99"/>
        <v>239229653.93769434</v>
      </c>
      <c r="S112" s="66">
        <f t="shared" ca="1" si="99"/>
        <v>6200493420.7710285</v>
      </c>
      <c r="T112" s="66">
        <f t="shared" ca="1" si="99"/>
        <v>12638136409.757141</v>
      </c>
      <c r="U112" s="66">
        <f t="shared" ca="1" si="99"/>
        <v>13968763896.444641</v>
      </c>
      <c r="V112" s="66">
        <f t="shared" ca="1" si="99"/>
        <v>2044372508.5140834</v>
      </c>
      <c r="W112" s="66">
        <f t="shared" ca="1" si="99"/>
        <v>-1151534542.3817503</v>
      </c>
      <c r="X112" s="66">
        <f t="shared" ca="1" si="99"/>
        <v>-3226662169.0067506</v>
      </c>
      <c r="Y112" s="66">
        <f t="shared" ca="1" si="99"/>
        <v>-1293187466.4373059</v>
      </c>
      <c r="Z112" s="66">
        <f t="shared" ca="1" si="99"/>
        <v>-4195756747.7428617</v>
      </c>
      <c r="AA112" s="66">
        <f t="shared" ca="1" si="99"/>
        <v>-5832330429.9234171</v>
      </c>
      <c r="AB112" s="66">
        <f t="shared" ca="1" si="99"/>
        <v>-4752500980.2150841</v>
      </c>
      <c r="AC112" s="66">
        <f t="shared" ca="1" si="99"/>
        <v>-2389681966.0345283</v>
      </c>
      <c r="AD112" s="66" t="str">
        <f t="shared" ca="1" si="99"/>
        <v/>
      </c>
      <c r="AE112" s="66" t="str">
        <f t="shared" ca="1" si="99"/>
        <v/>
      </c>
      <c r="AF112" s="66" t="str">
        <f t="shared" ca="1" si="99"/>
        <v/>
      </c>
      <c r="AG112" s="66" t="str">
        <f t="shared" ca="1" si="99"/>
        <v/>
      </c>
      <c r="AH112" s="66" t="str">
        <f t="shared" ca="1" si="99"/>
        <v/>
      </c>
      <c r="AI112" s="66" t="str">
        <f t="shared" ca="1" si="99"/>
        <v/>
      </c>
      <c r="AJ112" s="66" t="str">
        <f t="shared" ca="1" si="99"/>
        <v/>
      </c>
      <c r="AK112" s="66" t="str">
        <f t="shared" ca="1" si="99"/>
        <v/>
      </c>
      <c r="AL112" s="66" t="str">
        <f t="shared" ca="1" si="99"/>
        <v/>
      </c>
      <c r="AM112" s="66" t="str">
        <f t="shared" ca="1" si="99"/>
        <v/>
      </c>
      <c r="AN112" s="66" t="str">
        <f t="shared" ca="1" si="99"/>
        <v/>
      </c>
      <c r="AO112" s="66" t="str">
        <f t="shared" ca="1" si="99"/>
        <v/>
      </c>
      <c r="AP112" s="66" t="str">
        <f t="shared" ca="1" si="99"/>
        <v/>
      </c>
      <c r="AQ112" s="68" t="str">
        <f t="shared" ca="1" si="99"/>
        <v/>
      </c>
      <c r="AR112" s="11"/>
      <c r="AS112" s="11"/>
      <c r="AT112" s="11"/>
      <c r="AU112" s="11"/>
      <c r="AV112" s="11"/>
      <c r="AW112" s="11"/>
      <c r="AX112" s="11"/>
      <c r="AY112" s="11"/>
      <c r="AZ112" s="11"/>
      <c r="BA112" s="11"/>
    </row>
    <row r="113" spans="5:53" x14ac:dyDescent="0.2">
      <c r="E113" s="36">
        <v>44774</v>
      </c>
      <c r="F113" s="27">
        <f t="array" ref="F113">INDEX('Total Sales'!$J$6:$J$41,MATCH(E31,'Total Sales'!$G$6:$G$41,0))</f>
        <v>136021</v>
      </c>
      <c r="H113" s="11">
        <v>23</v>
      </c>
      <c r="I113" s="67">
        <f t="shared" ref="I113:AQ113" ca="1" si="100">IF($H113&gt;I$89,($F110-$F$124)*(OFFSET($F110,-I$89,0)-$F$124),"")</f>
        <v>5668198570.7015839</v>
      </c>
      <c r="J113" s="66">
        <f t="shared" ca="1" si="100"/>
        <v>5384577932.8960285</v>
      </c>
      <c r="K113" s="66">
        <f t="shared" ca="1" si="100"/>
        <v>561140077.20852709</v>
      </c>
      <c r="L113" s="66">
        <f t="shared" ca="1" si="100"/>
        <v>-423001822.40258431</v>
      </c>
      <c r="M113" s="66">
        <f t="shared" ca="1" si="100"/>
        <v>-2817181869.2081404</v>
      </c>
      <c r="N113" s="66">
        <f t="shared" ca="1" si="100"/>
        <v>-1073943756.5275846</v>
      </c>
      <c r="O113" s="66">
        <f t="shared" ca="1" si="100"/>
        <v>-1648474589.1803625</v>
      </c>
      <c r="P113" s="66">
        <f t="shared" ca="1" si="100"/>
        <v>-3885644815.1664739</v>
      </c>
      <c r="Q113" s="66">
        <f t="shared" ca="1" si="100"/>
        <v>-2600304622.4720292</v>
      </c>
      <c r="R113" s="66">
        <f t="shared" ca="1" si="100"/>
        <v>-911867435.06925106</v>
      </c>
      <c r="S113" s="66">
        <f t="shared" ca="1" si="100"/>
        <v>112806469.65297137</v>
      </c>
      <c r="T113" s="66">
        <f t="shared" ca="1" si="100"/>
        <v>2923783742.4863052</v>
      </c>
      <c r="U113" s="66">
        <f t="shared" ca="1" si="100"/>
        <v>5959393109.9724169</v>
      </c>
      <c r="V113" s="66">
        <f t="shared" ca="1" si="100"/>
        <v>6586837854.9099178</v>
      </c>
      <c r="W113" s="66">
        <f t="shared" ca="1" si="100"/>
        <v>964004426.47936046</v>
      </c>
      <c r="X113" s="66">
        <f t="shared" ca="1" si="100"/>
        <v>-542995169.16647327</v>
      </c>
      <c r="Y113" s="66">
        <f t="shared" ca="1" si="100"/>
        <v>-1521501879.2914734</v>
      </c>
      <c r="Z113" s="66">
        <f t="shared" ca="1" si="100"/>
        <v>-609790259.22202885</v>
      </c>
      <c r="AA113" s="66">
        <f t="shared" ca="1" si="100"/>
        <v>-1978469217.5275848</v>
      </c>
      <c r="AB113" s="66">
        <f t="shared" ca="1" si="100"/>
        <v>-2750179983.2081404</v>
      </c>
      <c r="AC113" s="66">
        <f t="shared" ca="1" si="100"/>
        <v>-2240996668.9998069</v>
      </c>
      <c r="AD113" s="66">
        <f t="shared" ca="1" si="100"/>
        <v>-1126831819.3192511</v>
      </c>
      <c r="AE113" s="66" t="str">
        <f t="shared" ca="1" si="100"/>
        <v/>
      </c>
      <c r="AF113" s="66" t="str">
        <f t="shared" ca="1" si="100"/>
        <v/>
      </c>
      <c r="AG113" s="66" t="str">
        <f t="shared" ca="1" si="100"/>
        <v/>
      </c>
      <c r="AH113" s="66" t="str">
        <f t="shared" ca="1" si="100"/>
        <v/>
      </c>
      <c r="AI113" s="66" t="str">
        <f t="shared" ca="1" si="100"/>
        <v/>
      </c>
      <c r="AJ113" s="66" t="str">
        <f t="shared" ca="1" si="100"/>
        <v/>
      </c>
      <c r="AK113" s="66" t="str">
        <f t="shared" ca="1" si="100"/>
        <v/>
      </c>
      <c r="AL113" s="66" t="str">
        <f t="shared" ca="1" si="100"/>
        <v/>
      </c>
      <c r="AM113" s="66" t="str">
        <f t="shared" ca="1" si="100"/>
        <v/>
      </c>
      <c r="AN113" s="66" t="str">
        <f t="shared" ca="1" si="100"/>
        <v/>
      </c>
      <c r="AO113" s="66" t="str">
        <f t="shared" ca="1" si="100"/>
        <v/>
      </c>
      <c r="AP113" s="66" t="str">
        <f t="shared" ca="1" si="100"/>
        <v/>
      </c>
      <c r="AQ113" s="68" t="str">
        <f t="shared" ca="1" si="100"/>
        <v/>
      </c>
      <c r="AR113" s="11"/>
      <c r="AS113" s="11"/>
      <c r="AT113" s="11"/>
      <c r="AU113" s="11"/>
      <c r="AV113" s="11"/>
      <c r="AW113" s="11"/>
      <c r="AX113" s="11"/>
      <c r="AY113" s="11"/>
      <c r="AZ113" s="11"/>
      <c r="BA113" s="11"/>
    </row>
    <row r="114" spans="5:53" x14ac:dyDescent="0.2">
      <c r="E114" s="36">
        <v>44743</v>
      </c>
      <c r="F114" s="27">
        <f t="array" ref="F114">INDEX('Total Sales'!$J$6:$J$41,MATCH(E32,'Total Sales'!$G$6:$G$41,0))</f>
        <v>117021</v>
      </c>
      <c r="H114" s="11">
        <v>24</v>
      </c>
      <c r="I114" s="67">
        <f t="shared" ref="I114:AQ114" ca="1" si="101">IF($H114&gt;I$89,($F111-$F$124)*(OFFSET($F111,-I$89,0)-$F$124),"")</f>
        <v>-901217443.93036222</v>
      </c>
      <c r="J114" s="66">
        <f t="shared" ca="1" si="101"/>
        <v>-1911219612.6456392</v>
      </c>
      <c r="K114" s="66">
        <f t="shared" ca="1" si="101"/>
        <v>-1815587584.4511948</v>
      </c>
      <c r="L114" s="66">
        <f t="shared" ca="1" si="101"/>
        <v>-189206836.63869607</v>
      </c>
      <c r="M114" s="66">
        <f t="shared" ca="1" si="101"/>
        <v>142628979.75019258</v>
      </c>
      <c r="N114" s="66">
        <f t="shared" ca="1" si="101"/>
        <v>949905542.94463646</v>
      </c>
      <c r="O114" s="66">
        <f t="shared" ca="1" si="101"/>
        <v>362115466.6251924</v>
      </c>
      <c r="P114" s="66">
        <f t="shared" ca="1" si="101"/>
        <v>555837436.97241449</v>
      </c>
      <c r="Q114" s="66">
        <f t="shared" ca="1" si="101"/>
        <v>1310172973.9863029</v>
      </c>
      <c r="R114" s="66">
        <f t="shared" ca="1" si="101"/>
        <v>876778244.68074763</v>
      </c>
      <c r="S114" s="66">
        <f t="shared" ca="1" si="101"/>
        <v>307466103.08352578</v>
      </c>
      <c r="T114" s="66">
        <f t="shared" ca="1" si="101"/>
        <v>-38036412.194251738</v>
      </c>
      <c r="U114" s="66">
        <f t="shared" ca="1" si="101"/>
        <v>-985849871.36091769</v>
      </c>
      <c r="V114" s="66">
        <f t="shared" ca="1" si="101"/>
        <v>-2009405430.8748059</v>
      </c>
      <c r="W114" s="66">
        <f t="shared" ca="1" si="101"/>
        <v>-2220969067.4373055</v>
      </c>
      <c r="X114" s="66">
        <f t="shared" ca="1" si="101"/>
        <v>-325045804.86786264</v>
      </c>
      <c r="Y114" s="66">
        <f t="shared" ca="1" si="101"/>
        <v>183088683.98630366</v>
      </c>
      <c r="Z114" s="66">
        <f t="shared" ca="1" si="101"/>
        <v>513024410.86130339</v>
      </c>
      <c r="AA114" s="66">
        <f t="shared" ca="1" si="101"/>
        <v>205610845.93074808</v>
      </c>
      <c r="AB114" s="66">
        <f t="shared" ca="1" si="101"/>
        <v>667105981.62519217</v>
      </c>
      <c r="AC114" s="66">
        <f t="shared" ca="1" si="101"/>
        <v>927313652.94463646</v>
      </c>
      <c r="AD114" s="66">
        <f t="shared" ca="1" si="101"/>
        <v>755625748.15296984</v>
      </c>
      <c r="AE114" s="66">
        <f t="shared" ca="1" si="101"/>
        <v>379948416.83352572</v>
      </c>
      <c r="AF114" s="66" t="str">
        <f t="shared" ca="1" si="101"/>
        <v/>
      </c>
      <c r="AG114" s="66" t="str">
        <f t="shared" ca="1" si="101"/>
        <v/>
      </c>
      <c r="AH114" s="66" t="str">
        <f t="shared" ca="1" si="101"/>
        <v/>
      </c>
      <c r="AI114" s="66" t="str">
        <f t="shared" ca="1" si="101"/>
        <v/>
      </c>
      <c r="AJ114" s="66" t="str">
        <f t="shared" ca="1" si="101"/>
        <v/>
      </c>
      <c r="AK114" s="66" t="str">
        <f t="shared" ca="1" si="101"/>
        <v/>
      </c>
      <c r="AL114" s="66" t="str">
        <f t="shared" ca="1" si="101"/>
        <v/>
      </c>
      <c r="AM114" s="66" t="str">
        <f t="shared" ca="1" si="101"/>
        <v/>
      </c>
      <c r="AN114" s="66" t="str">
        <f t="shared" ca="1" si="101"/>
        <v/>
      </c>
      <c r="AO114" s="66" t="str">
        <f t="shared" ca="1" si="101"/>
        <v/>
      </c>
      <c r="AP114" s="66" t="str">
        <f t="shared" ca="1" si="101"/>
        <v/>
      </c>
      <c r="AQ114" s="68" t="str">
        <f t="shared" ca="1" si="101"/>
        <v/>
      </c>
      <c r="AR114" s="11"/>
      <c r="AS114" s="11"/>
      <c r="AT114" s="11"/>
      <c r="AU114" s="11"/>
      <c r="AV114" s="11"/>
      <c r="AW114" s="11"/>
      <c r="AX114" s="11"/>
      <c r="AY114" s="11"/>
      <c r="AZ114" s="11"/>
      <c r="BA114" s="11"/>
    </row>
    <row r="115" spans="5:53" x14ac:dyDescent="0.2">
      <c r="E115" s="36">
        <v>44713</v>
      </c>
      <c r="F115" s="27">
        <f t="array" ref="F115">INDEX('Total Sales'!$J$6:$J$41,MATCH(E33,'Total Sales'!$G$6:$G$41,0))</f>
        <v>152656</v>
      </c>
      <c r="H115" s="11">
        <v>25</v>
      </c>
      <c r="I115" s="67">
        <f t="shared" ref="I115:AQ115" ca="1" si="102">IF($H115&gt;I$89,($F112-$F$124)*(OFFSET($F112,-I$89,0)-$F$124),"")</f>
        <v>339262096.41685909</v>
      </c>
      <c r="J115" s="66">
        <f t="shared" ca="1" si="102"/>
        <v>-1006166385.7359178</v>
      </c>
      <c r="K115" s="66">
        <f t="shared" ca="1" si="102"/>
        <v>-2133785739.4511948</v>
      </c>
      <c r="L115" s="66">
        <f t="shared" ca="1" si="102"/>
        <v>-2027017131.2567503</v>
      </c>
      <c r="M115" s="66">
        <f t="shared" ca="1" si="102"/>
        <v>-211240428.44425166</v>
      </c>
      <c r="N115" s="66">
        <f t="shared" ca="1" si="102"/>
        <v>159238467.944637</v>
      </c>
      <c r="O115" s="66">
        <f t="shared" ca="1" si="102"/>
        <v>1060524331.1390809</v>
      </c>
      <c r="P115" s="66">
        <f t="shared" ca="1" si="102"/>
        <v>404284684.81963682</v>
      </c>
      <c r="Q115" s="66">
        <f t="shared" ca="1" si="102"/>
        <v>620566045.16685891</v>
      </c>
      <c r="R115" s="66">
        <f t="shared" ca="1" si="102"/>
        <v>1462745772.1807473</v>
      </c>
      <c r="S115" s="66">
        <f t="shared" ca="1" si="102"/>
        <v>978881182.87519205</v>
      </c>
      <c r="T115" s="66">
        <f t="shared" ca="1" si="102"/>
        <v>343271271.27797019</v>
      </c>
      <c r="U115" s="66">
        <f t="shared" ca="1" si="102"/>
        <v>-42465843.999807321</v>
      </c>
      <c r="V115" s="66">
        <f t="shared" ca="1" si="102"/>
        <v>-1100654463.1664734</v>
      </c>
      <c r="W115" s="66">
        <f t="shared" ca="1" si="102"/>
        <v>-2243405532.6803613</v>
      </c>
      <c r="X115" s="66">
        <f t="shared" ca="1" si="102"/>
        <v>-2479606264.2428613</v>
      </c>
      <c r="Y115" s="66">
        <f t="shared" ca="1" si="102"/>
        <v>-362898171.67341822</v>
      </c>
      <c r="Z115" s="66">
        <f t="shared" ca="1" si="102"/>
        <v>204409802.18074808</v>
      </c>
      <c r="AA115" s="66">
        <f t="shared" ca="1" si="102"/>
        <v>572767339.05574787</v>
      </c>
      <c r="AB115" s="66">
        <f t="shared" ca="1" si="102"/>
        <v>229554724.12519249</v>
      </c>
      <c r="AC115" s="66">
        <f t="shared" ca="1" si="102"/>
        <v>744792079.81963658</v>
      </c>
      <c r="AD115" s="66">
        <f t="shared" ca="1" si="102"/>
        <v>1035301561.1390809</v>
      </c>
      <c r="AE115" s="66">
        <f t="shared" ca="1" si="102"/>
        <v>843620186.34741426</v>
      </c>
      <c r="AF115" s="66">
        <f t="shared" ca="1" si="102"/>
        <v>424194325.02797014</v>
      </c>
      <c r="AG115" s="66" t="str">
        <f t="shared" ca="1" si="102"/>
        <v/>
      </c>
      <c r="AH115" s="66" t="str">
        <f t="shared" ca="1" si="102"/>
        <v/>
      </c>
      <c r="AI115" s="66" t="str">
        <f t="shared" ca="1" si="102"/>
        <v/>
      </c>
      <c r="AJ115" s="66" t="str">
        <f t="shared" ca="1" si="102"/>
        <v/>
      </c>
      <c r="AK115" s="66" t="str">
        <f t="shared" ca="1" si="102"/>
        <v/>
      </c>
      <c r="AL115" s="66" t="str">
        <f t="shared" ca="1" si="102"/>
        <v/>
      </c>
      <c r="AM115" s="66" t="str">
        <f t="shared" ca="1" si="102"/>
        <v/>
      </c>
      <c r="AN115" s="66" t="str">
        <f t="shared" ca="1" si="102"/>
        <v/>
      </c>
      <c r="AO115" s="66" t="str">
        <f t="shared" ca="1" si="102"/>
        <v/>
      </c>
      <c r="AP115" s="66" t="str">
        <f t="shared" ca="1" si="102"/>
        <v/>
      </c>
      <c r="AQ115" s="68" t="str">
        <f t="shared" ca="1" si="102"/>
        <v/>
      </c>
      <c r="AR115" s="11"/>
      <c r="AS115" s="11"/>
      <c r="AT115" s="11"/>
      <c r="AU115" s="11"/>
      <c r="AV115" s="11"/>
      <c r="AW115" s="11"/>
      <c r="AX115" s="11"/>
      <c r="AY115" s="11"/>
      <c r="AZ115" s="11"/>
      <c r="BA115" s="11"/>
    </row>
    <row r="116" spans="5:53" x14ac:dyDescent="0.2">
      <c r="E116" s="36">
        <v>44682</v>
      </c>
      <c r="F116" s="27">
        <f t="array" ref="F116">INDEX('Total Sales'!$J$6:$J$41,MATCH(E34,'Total Sales'!$G$6:$G$41,0))</f>
        <v>153981</v>
      </c>
      <c r="H116" s="11">
        <v>26</v>
      </c>
      <c r="I116" s="67">
        <f t="shared" ref="I116:AQ116" ca="1" si="103">IF($H116&gt;I$89,($F113-$F$124)*(OFFSET($F113,-I$89,0)-$F$124),"")</f>
        <v>1096723676.9724143</v>
      </c>
      <c r="J116" s="66">
        <f t="shared" ca="1" si="103"/>
        <v>982329088.77796972</v>
      </c>
      <c r="K116" s="66">
        <f t="shared" ca="1" si="103"/>
        <v>-2913341983.3748074</v>
      </c>
      <c r="L116" s="66">
        <f t="shared" ca="1" si="103"/>
        <v>-6178349492.0900841</v>
      </c>
      <c r="M116" s="66">
        <f t="shared" ca="1" si="103"/>
        <v>-5869202343.8956394</v>
      </c>
      <c r="N116" s="66">
        <f t="shared" ca="1" si="103"/>
        <v>-611643976.08314097</v>
      </c>
      <c r="O116" s="66">
        <f t="shared" ca="1" si="103"/>
        <v>461072960.30574763</v>
      </c>
      <c r="P116" s="66">
        <f t="shared" ca="1" si="103"/>
        <v>3070734723.5001917</v>
      </c>
      <c r="Q116" s="66">
        <f t="shared" ca="1" si="103"/>
        <v>1170601167.1807475</v>
      </c>
      <c r="R116" s="66">
        <f t="shared" ca="1" si="103"/>
        <v>1796841097.5279696</v>
      </c>
      <c r="S116" s="66">
        <f t="shared" ca="1" si="103"/>
        <v>4235361794.5418577</v>
      </c>
      <c r="T116" s="66">
        <f t="shared" ca="1" si="103"/>
        <v>2834338025.2363029</v>
      </c>
      <c r="U116" s="66">
        <f t="shared" ca="1" si="103"/>
        <v>993937603.63908088</v>
      </c>
      <c r="V116" s="66">
        <f t="shared" ca="1" si="103"/>
        <v>-122959311.63869669</v>
      </c>
      <c r="W116" s="66">
        <f t="shared" ca="1" si="103"/>
        <v>-3186931010.8053627</v>
      </c>
      <c r="X116" s="66">
        <f t="shared" ca="1" si="103"/>
        <v>-6495752210.3192511</v>
      </c>
      <c r="Y116" s="66">
        <f t="shared" ca="1" si="103"/>
        <v>-7179668426.8817511</v>
      </c>
      <c r="Z116" s="66">
        <f t="shared" ca="1" si="103"/>
        <v>-1050767044.3123076</v>
      </c>
      <c r="AA116" s="66">
        <f t="shared" ca="1" si="103"/>
        <v>591865984.54185867</v>
      </c>
      <c r="AB116" s="66">
        <f t="shared" ca="1" si="103"/>
        <v>1658440551.4168584</v>
      </c>
      <c r="AC116" s="66">
        <f t="shared" ca="1" si="103"/>
        <v>664672786.48630309</v>
      </c>
      <c r="AD116" s="66">
        <f t="shared" ca="1" si="103"/>
        <v>2156536002.180747</v>
      </c>
      <c r="AE116" s="66">
        <f t="shared" ca="1" si="103"/>
        <v>2997702513.5001917</v>
      </c>
      <c r="AF116" s="66">
        <f t="shared" ca="1" si="103"/>
        <v>2442691528.7085252</v>
      </c>
      <c r="AG116" s="66">
        <f t="shared" ca="1" si="103"/>
        <v>1228249277.3890808</v>
      </c>
      <c r="AH116" s="66" t="str">
        <f t="shared" ca="1" si="103"/>
        <v/>
      </c>
      <c r="AI116" s="66" t="str">
        <f t="shared" ca="1" si="103"/>
        <v/>
      </c>
      <c r="AJ116" s="66" t="str">
        <f t="shared" ca="1" si="103"/>
        <v/>
      </c>
      <c r="AK116" s="66" t="str">
        <f t="shared" ca="1" si="103"/>
        <v/>
      </c>
      <c r="AL116" s="66" t="str">
        <f t="shared" ca="1" si="103"/>
        <v/>
      </c>
      <c r="AM116" s="66" t="str">
        <f t="shared" ca="1" si="103"/>
        <v/>
      </c>
      <c r="AN116" s="66" t="str">
        <f t="shared" ca="1" si="103"/>
        <v/>
      </c>
      <c r="AO116" s="66" t="str">
        <f t="shared" ca="1" si="103"/>
        <v/>
      </c>
      <c r="AP116" s="66" t="str">
        <f t="shared" ca="1" si="103"/>
        <v/>
      </c>
      <c r="AQ116" s="68" t="str">
        <f t="shared" ca="1" si="103"/>
        <v/>
      </c>
      <c r="AR116" s="11"/>
      <c r="AS116" s="11"/>
      <c r="AT116" s="11"/>
      <c r="AU116" s="11"/>
      <c r="AV116" s="11"/>
      <c r="AW116" s="11"/>
      <c r="AX116" s="11"/>
      <c r="AY116" s="11"/>
      <c r="AZ116" s="11"/>
      <c r="BA116" s="11"/>
    </row>
    <row r="117" spans="5:53" x14ac:dyDescent="0.2">
      <c r="E117" s="36">
        <v>44652</v>
      </c>
      <c r="F117" s="27">
        <f t="array" ref="F117">INDEX('Total Sales'!$J$6:$J$41,MATCH(E35,'Total Sales'!$G$6:$G$41,0))</f>
        <v>137910</v>
      </c>
      <c r="H117" s="11">
        <v>27</v>
      </c>
      <c r="I117" s="67">
        <f t="shared" ref="I117:AQ117" ca="1" si="104">IF($H117&gt;I$89,($F114-$F$124)*(OFFSET($F114,-I$89,0)-$F$124),"")</f>
        <v>4246237733.2224135</v>
      </c>
      <c r="J117" s="66">
        <f t="shared" ca="1" si="104"/>
        <v>1466501940.8613029</v>
      </c>
      <c r="K117" s="66">
        <f t="shared" ca="1" si="104"/>
        <v>1313537352.6668584</v>
      </c>
      <c r="L117" s="66">
        <f t="shared" ca="1" si="104"/>
        <v>-3895622719.4859185</v>
      </c>
      <c r="M117" s="66">
        <f t="shared" ca="1" si="104"/>
        <v>-8261480728.2011957</v>
      </c>
      <c r="N117" s="66">
        <f t="shared" ca="1" si="104"/>
        <v>-7848099580.0067511</v>
      </c>
      <c r="O117" s="66">
        <f t="shared" ca="1" si="104"/>
        <v>-817869712.19425237</v>
      </c>
      <c r="P117" s="66">
        <f t="shared" ca="1" si="104"/>
        <v>616531224.19463623</v>
      </c>
      <c r="Q117" s="66">
        <f t="shared" ca="1" si="104"/>
        <v>4106082987.38908</v>
      </c>
      <c r="R117" s="66">
        <f t="shared" ca="1" si="104"/>
        <v>1565288431.0696361</v>
      </c>
      <c r="S117" s="66">
        <f t="shared" ca="1" si="104"/>
        <v>2402675361.4168582</v>
      </c>
      <c r="T117" s="66">
        <f t="shared" ca="1" si="104"/>
        <v>5663383058.4307461</v>
      </c>
      <c r="U117" s="66">
        <f t="shared" ca="1" si="104"/>
        <v>3789981289.1251912</v>
      </c>
      <c r="V117" s="66">
        <f t="shared" ca="1" si="104"/>
        <v>1329059867.5279694</v>
      </c>
      <c r="W117" s="66">
        <f t="shared" ca="1" si="104"/>
        <v>-164417047.74980804</v>
      </c>
      <c r="X117" s="66">
        <f t="shared" ca="1" si="104"/>
        <v>-4261456746.9164739</v>
      </c>
      <c r="Y117" s="66">
        <f t="shared" ca="1" si="104"/>
        <v>-8685900946.4303627</v>
      </c>
      <c r="Z117" s="66">
        <f t="shared" ca="1" si="104"/>
        <v>-9600410662.9928627</v>
      </c>
      <c r="AA117" s="66">
        <f t="shared" ca="1" si="104"/>
        <v>-1405050280.423419</v>
      </c>
      <c r="AB117" s="66">
        <f t="shared" ca="1" si="104"/>
        <v>791423248.43074739</v>
      </c>
      <c r="AC117" s="66">
        <f t="shared" ca="1" si="104"/>
        <v>2217610815.305747</v>
      </c>
      <c r="AD117" s="66">
        <f t="shared" ca="1" si="104"/>
        <v>888778050.37519181</v>
      </c>
      <c r="AE117" s="66">
        <f t="shared" ca="1" si="104"/>
        <v>2883647266.0696359</v>
      </c>
      <c r="AF117" s="66">
        <f t="shared" ca="1" si="104"/>
        <v>4008426777.38908</v>
      </c>
      <c r="AG117" s="66">
        <f t="shared" ca="1" si="104"/>
        <v>3266284792.5974135</v>
      </c>
      <c r="AH117" s="66">
        <f t="shared" ca="1" si="104"/>
        <v>1642373541.2779694</v>
      </c>
      <c r="AI117" s="66" t="str">
        <f t="shared" ca="1" si="104"/>
        <v/>
      </c>
      <c r="AJ117" s="66" t="str">
        <f t="shared" ca="1" si="104"/>
        <v/>
      </c>
      <c r="AK117" s="66" t="str">
        <f t="shared" ca="1" si="104"/>
        <v/>
      </c>
      <c r="AL117" s="66" t="str">
        <f t="shared" ca="1" si="104"/>
        <v/>
      </c>
      <c r="AM117" s="66" t="str">
        <f t="shared" ca="1" si="104"/>
        <v/>
      </c>
      <c r="AN117" s="66" t="str">
        <f t="shared" ca="1" si="104"/>
        <v/>
      </c>
      <c r="AO117" s="66" t="str">
        <f t="shared" ca="1" si="104"/>
        <v/>
      </c>
      <c r="AP117" s="66" t="str">
        <f t="shared" ca="1" si="104"/>
        <v/>
      </c>
      <c r="AQ117" s="68" t="str">
        <f t="shared" ca="1" si="104"/>
        <v/>
      </c>
      <c r="AR117" s="11"/>
      <c r="AS117" s="11"/>
      <c r="AT117" s="11"/>
      <c r="AU117" s="11"/>
      <c r="AV117" s="11"/>
      <c r="AW117" s="11"/>
      <c r="AX117" s="11"/>
      <c r="AY117" s="11"/>
      <c r="AZ117" s="11"/>
      <c r="BA117" s="11"/>
    </row>
    <row r="118" spans="5:53" x14ac:dyDescent="0.2">
      <c r="E118" s="36">
        <v>44621</v>
      </c>
      <c r="F118" s="27">
        <f t="array" ref="F118">INDEX('Total Sales'!$J$6:$J$41,MATCH(E36,'Total Sales'!$G$6:$G$41,0))</f>
        <v>181528</v>
      </c>
      <c r="H118" s="11">
        <v>28</v>
      </c>
      <c r="I118" s="67">
        <f t="shared" ref="I118:AQ118" ca="1" si="105">IF($H118&gt;I$89,($F115-$F$124)*(OFFSET($F115,-I$89,0)-$F$124),"")</f>
        <v>2992756982.180747</v>
      </c>
      <c r="J118" s="66">
        <f t="shared" ca="1" si="105"/>
        <v>2238133718.2918582</v>
      </c>
      <c r="K118" s="66">
        <f t="shared" ca="1" si="105"/>
        <v>772973075.93074775</v>
      </c>
      <c r="L118" s="66">
        <f t="shared" ca="1" si="105"/>
        <v>692347537.73630333</v>
      </c>
      <c r="M118" s="66">
        <f t="shared" ca="1" si="105"/>
        <v>-2053329349.4164736</v>
      </c>
      <c r="N118" s="66">
        <f t="shared" ca="1" si="105"/>
        <v>-4354513275.6317511</v>
      </c>
      <c r="O118" s="66">
        <f t="shared" ca="1" si="105"/>
        <v>-4136625737.4373064</v>
      </c>
      <c r="P118" s="66">
        <f t="shared" ca="1" si="105"/>
        <v>-431087917.12480748</v>
      </c>
      <c r="Q118" s="66">
        <f t="shared" ca="1" si="105"/>
        <v>324965159.26408118</v>
      </c>
      <c r="R118" s="66">
        <f t="shared" ca="1" si="105"/>
        <v>2164260072.4585252</v>
      </c>
      <c r="S118" s="66">
        <f t="shared" ca="1" si="105"/>
        <v>825042081.139081</v>
      </c>
      <c r="T118" s="66">
        <f t="shared" ca="1" si="105"/>
        <v>1266417256.4863031</v>
      </c>
      <c r="U118" s="66">
        <f t="shared" ca="1" si="105"/>
        <v>2985091598.5001912</v>
      </c>
      <c r="V118" s="66">
        <f t="shared" ca="1" si="105"/>
        <v>1997647199.1946361</v>
      </c>
      <c r="W118" s="66">
        <f t="shared" ca="1" si="105"/>
        <v>700529242.59741437</v>
      </c>
      <c r="X118" s="66">
        <f t="shared" ca="1" si="105"/>
        <v>-86661972.680363134</v>
      </c>
      <c r="Y118" s="66">
        <f t="shared" ca="1" si="105"/>
        <v>-2246155451.8470292</v>
      </c>
      <c r="Z118" s="66">
        <f t="shared" ca="1" si="105"/>
        <v>-4578219356.3609171</v>
      </c>
      <c r="AA118" s="66">
        <f t="shared" ca="1" si="105"/>
        <v>-5060244895.4234171</v>
      </c>
      <c r="AB118" s="66">
        <f t="shared" ca="1" si="105"/>
        <v>-740582747.85397398</v>
      </c>
      <c r="AC118" s="66">
        <f t="shared" ca="1" si="105"/>
        <v>417148348.50019222</v>
      </c>
      <c r="AD118" s="66">
        <f t="shared" ca="1" si="105"/>
        <v>1168872270.3751919</v>
      </c>
      <c r="AE118" s="66">
        <f t="shared" ca="1" si="105"/>
        <v>468462730.4446367</v>
      </c>
      <c r="AF118" s="66">
        <f t="shared" ca="1" si="105"/>
        <v>1519930956.1390808</v>
      </c>
      <c r="AG118" s="66">
        <f t="shared" ca="1" si="105"/>
        <v>2112786822.4585249</v>
      </c>
      <c r="AH118" s="66">
        <f t="shared" ca="1" si="105"/>
        <v>1721613952.6668584</v>
      </c>
      <c r="AI118" s="66">
        <f t="shared" ca="1" si="105"/>
        <v>865672586.34741437</v>
      </c>
      <c r="AJ118" s="66" t="str">
        <f t="shared" ca="1" si="105"/>
        <v/>
      </c>
      <c r="AK118" s="66" t="str">
        <f t="shared" ca="1" si="105"/>
        <v/>
      </c>
      <c r="AL118" s="66" t="str">
        <f t="shared" ca="1" si="105"/>
        <v/>
      </c>
      <c r="AM118" s="66" t="str">
        <f t="shared" ca="1" si="105"/>
        <v/>
      </c>
      <c r="AN118" s="66" t="str">
        <f t="shared" ca="1" si="105"/>
        <v/>
      </c>
      <c r="AO118" s="66" t="str">
        <f t="shared" ca="1" si="105"/>
        <v/>
      </c>
      <c r="AP118" s="66" t="str">
        <f t="shared" ca="1" si="105"/>
        <v/>
      </c>
      <c r="AQ118" s="68" t="str">
        <f t="shared" ca="1" si="105"/>
        <v/>
      </c>
      <c r="AR118" s="11"/>
      <c r="AS118" s="11"/>
      <c r="AT118" s="11"/>
      <c r="AU118" s="11"/>
      <c r="AV118" s="11"/>
      <c r="AW118" s="11"/>
      <c r="AX118" s="11"/>
      <c r="AY118" s="11"/>
      <c r="AZ118" s="11"/>
      <c r="BA118" s="11"/>
    </row>
    <row r="119" spans="5:53" x14ac:dyDescent="0.2">
      <c r="E119" s="36">
        <v>44593</v>
      </c>
      <c r="F119" s="27">
        <f t="array" ref="F119">INDEX('Total Sales'!$J$6:$J$41,MATCH(E37,'Total Sales'!$G$6:$G$41,0))</f>
        <v>175668</v>
      </c>
      <c r="H119" s="11">
        <v>29</v>
      </c>
      <c r="I119" s="67">
        <f t="shared" ref="I119:AQ119" ca="1" si="106">IF($H119&gt;I$89,($F116-$F$124)*(OFFSET($F116,-I$89,0)-$F$124),"")</f>
        <v>1524816148.847414</v>
      </c>
      <c r="J119" s="66">
        <f t="shared" ca="1" si="106"/>
        <v>2892915563.7779694</v>
      </c>
      <c r="K119" s="66">
        <f t="shared" ca="1" si="106"/>
        <v>2163467299.8890805</v>
      </c>
      <c r="L119" s="66">
        <f t="shared" ca="1" si="106"/>
        <v>747185907.52796996</v>
      </c>
      <c r="M119" s="66">
        <f t="shared" ca="1" si="106"/>
        <v>669250119.33352554</v>
      </c>
      <c r="N119" s="66">
        <f t="shared" ca="1" si="106"/>
        <v>-1984828192.8192513</v>
      </c>
      <c r="O119" s="66">
        <f t="shared" ca="1" si="106"/>
        <v>-4209242281.5345283</v>
      </c>
      <c r="P119" s="66">
        <f t="shared" ca="1" si="106"/>
        <v>-3998623693.3400841</v>
      </c>
      <c r="Q119" s="66">
        <f t="shared" ca="1" si="106"/>
        <v>-416706385.52758521</v>
      </c>
      <c r="R119" s="66">
        <f t="shared" ca="1" si="106"/>
        <v>314123990.86130339</v>
      </c>
      <c r="S119" s="66">
        <f t="shared" ca="1" si="106"/>
        <v>2092058154.0557473</v>
      </c>
      <c r="T119" s="66">
        <f t="shared" ca="1" si="106"/>
        <v>797517837.73630321</v>
      </c>
      <c r="U119" s="66">
        <f t="shared" ca="1" si="106"/>
        <v>1224168288.0835254</v>
      </c>
      <c r="V119" s="66">
        <f t="shared" ca="1" si="106"/>
        <v>2885505905.0974135</v>
      </c>
      <c r="W119" s="66">
        <f t="shared" ca="1" si="106"/>
        <v>1931003655.7918584</v>
      </c>
      <c r="X119" s="66">
        <f t="shared" ca="1" si="106"/>
        <v>677158874.19463658</v>
      </c>
      <c r="Y119" s="66">
        <f t="shared" ca="1" si="106"/>
        <v>-83770841.083140895</v>
      </c>
      <c r="Z119" s="66">
        <f t="shared" ca="1" si="106"/>
        <v>-2171221420.2498069</v>
      </c>
      <c r="AA119" s="66">
        <f t="shared" ca="1" si="106"/>
        <v>-4425485299.7636948</v>
      </c>
      <c r="AB119" s="66">
        <f t="shared" ca="1" si="106"/>
        <v>-4891429976.3261948</v>
      </c>
      <c r="AC119" s="66">
        <f t="shared" ca="1" si="106"/>
        <v>-715876153.75675178</v>
      </c>
      <c r="AD119" s="66">
        <f t="shared" ca="1" si="106"/>
        <v>403231855.09741449</v>
      </c>
      <c r="AE119" s="66">
        <f t="shared" ca="1" si="106"/>
        <v>1129877501.9724143</v>
      </c>
      <c r="AF119" s="66">
        <f t="shared" ca="1" si="106"/>
        <v>452834337.04185891</v>
      </c>
      <c r="AG119" s="66">
        <f t="shared" ca="1" si="106"/>
        <v>1469224512.7363031</v>
      </c>
      <c r="AH119" s="66">
        <f t="shared" ca="1" si="106"/>
        <v>2042302104.0557473</v>
      </c>
      <c r="AI119" s="66">
        <f t="shared" ca="1" si="106"/>
        <v>1664179159.2640808</v>
      </c>
      <c r="AJ119" s="66">
        <f t="shared" ca="1" si="106"/>
        <v>836792867.94463658</v>
      </c>
      <c r="AK119" s="66" t="str">
        <f t="shared" ca="1" si="106"/>
        <v/>
      </c>
      <c r="AL119" s="66" t="str">
        <f t="shared" ca="1" si="106"/>
        <v/>
      </c>
      <c r="AM119" s="66" t="str">
        <f t="shared" ca="1" si="106"/>
        <v/>
      </c>
      <c r="AN119" s="66" t="str">
        <f t="shared" ca="1" si="106"/>
        <v/>
      </c>
      <c r="AO119" s="66" t="str">
        <f t="shared" ca="1" si="106"/>
        <v/>
      </c>
      <c r="AP119" s="66" t="str">
        <f t="shared" ca="1" si="106"/>
        <v/>
      </c>
      <c r="AQ119" s="68" t="str">
        <f t="shared" ca="1" si="106"/>
        <v/>
      </c>
      <c r="AR119" s="11"/>
      <c r="AS119" s="11"/>
      <c r="AT119" s="11"/>
      <c r="AU119" s="11"/>
      <c r="AV119" s="11"/>
      <c r="AW119" s="11"/>
      <c r="AX119" s="11"/>
      <c r="AY119" s="11"/>
      <c r="AZ119" s="11"/>
      <c r="BA119" s="11"/>
    </row>
    <row r="120" spans="5:53" x14ac:dyDescent="0.2">
      <c r="E120" s="36">
        <v>44562</v>
      </c>
      <c r="F120" s="27">
        <f t="array" ref="F120">INDEX('Total Sales'!$J$6:$J$41,MATCH(E38,'Total Sales'!$G$6:$G$41,0))</f>
        <v>264563.5</v>
      </c>
      <c r="H120" s="11">
        <v>30</v>
      </c>
      <c r="I120" s="67">
        <f t="shared" ref="I120:AQ120" ca="1" si="107">IF($H120&gt;I$89,($F117-$F$124)*(OFFSET($F117,-I$89,0)-$F$124),"")</f>
        <v>2090944785.6529694</v>
      </c>
      <c r="J120" s="66">
        <f t="shared" ca="1" si="107"/>
        <v>2163108279.055747</v>
      </c>
      <c r="K120" s="66">
        <f t="shared" ca="1" si="107"/>
        <v>4103897778.9863024</v>
      </c>
      <c r="L120" s="66">
        <f t="shared" ca="1" si="107"/>
        <v>3069100515.0974135</v>
      </c>
      <c r="M120" s="66">
        <f t="shared" ca="1" si="107"/>
        <v>1059959932.7363031</v>
      </c>
      <c r="N120" s="66">
        <f t="shared" ca="1" si="107"/>
        <v>949400014.54185867</v>
      </c>
      <c r="O120" s="66">
        <f t="shared" ca="1" si="107"/>
        <v>-2815682598.610918</v>
      </c>
      <c r="P120" s="66">
        <f t="shared" ca="1" si="107"/>
        <v>-5971242391.8261957</v>
      </c>
      <c r="Q120" s="66">
        <f t="shared" ca="1" si="107"/>
        <v>-5672458297.6317511</v>
      </c>
      <c r="R120" s="66">
        <f t="shared" ca="1" si="107"/>
        <v>-591140796.31925213</v>
      </c>
      <c r="S120" s="66">
        <f t="shared" ca="1" si="107"/>
        <v>445617136.06963652</v>
      </c>
      <c r="T120" s="66">
        <f t="shared" ca="1" si="107"/>
        <v>2967799309.2640805</v>
      </c>
      <c r="U120" s="66">
        <f t="shared" ca="1" si="107"/>
        <v>1131360943.9446363</v>
      </c>
      <c r="V120" s="66">
        <f t="shared" ca="1" si="107"/>
        <v>1736608417.2918584</v>
      </c>
      <c r="W120" s="66">
        <f t="shared" ca="1" si="107"/>
        <v>4093386417.3057466</v>
      </c>
      <c r="X120" s="66">
        <f t="shared" ca="1" si="107"/>
        <v>2739326966.0001917</v>
      </c>
      <c r="Y120" s="66">
        <f t="shared" ca="1" si="107"/>
        <v>960619395.40296972</v>
      </c>
      <c r="Z120" s="66">
        <f t="shared" ca="1" si="107"/>
        <v>-118837539.87480778</v>
      </c>
      <c r="AA120" s="66">
        <f t="shared" ca="1" si="107"/>
        <v>-3080100531.0414739</v>
      </c>
      <c r="AB120" s="66">
        <f t="shared" ca="1" si="107"/>
        <v>-6278005317.5553617</v>
      </c>
      <c r="AC120" s="66">
        <f t="shared" ca="1" si="107"/>
        <v>-6938995685.6178617</v>
      </c>
      <c r="AD120" s="66">
        <f t="shared" ca="1" si="107"/>
        <v>-1015543832.0484186</v>
      </c>
      <c r="AE120" s="66">
        <f t="shared" ca="1" si="107"/>
        <v>572025791.30574763</v>
      </c>
      <c r="AF120" s="66">
        <f t="shared" ca="1" si="107"/>
        <v>1602847255.1807473</v>
      </c>
      <c r="AG120" s="66">
        <f t="shared" ca="1" si="107"/>
        <v>642392005.25019205</v>
      </c>
      <c r="AH120" s="66">
        <f t="shared" ca="1" si="107"/>
        <v>2084245834.9446361</v>
      </c>
      <c r="AI120" s="66">
        <f t="shared" ca="1" si="107"/>
        <v>2897215243.2640805</v>
      </c>
      <c r="AJ120" s="66">
        <f t="shared" ca="1" si="107"/>
        <v>2360809019.472414</v>
      </c>
      <c r="AK120" s="66">
        <f t="shared" ca="1" si="107"/>
        <v>1187076607.1529696</v>
      </c>
      <c r="AL120" s="66" t="str">
        <f t="shared" ca="1" si="107"/>
        <v/>
      </c>
      <c r="AM120" s="66" t="str">
        <f t="shared" ca="1" si="107"/>
        <v/>
      </c>
      <c r="AN120" s="66" t="str">
        <f t="shared" ca="1" si="107"/>
        <v/>
      </c>
      <c r="AO120" s="66" t="str">
        <f t="shared" ca="1" si="107"/>
        <v/>
      </c>
      <c r="AP120" s="66" t="str">
        <f t="shared" ca="1" si="107"/>
        <v/>
      </c>
      <c r="AQ120" s="68" t="str">
        <f t="shared" ca="1" si="107"/>
        <v/>
      </c>
      <c r="AR120" s="11"/>
      <c r="AS120" s="11"/>
      <c r="AT120" s="11"/>
      <c r="AU120" s="11"/>
      <c r="AV120" s="11"/>
      <c r="AW120" s="11"/>
      <c r="AX120" s="11"/>
      <c r="AY120" s="11"/>
      <c r="AZ120" s="11"/>
      <c r="BA120" s="11"/>
    </row>
    <row r="121" spans="5:53" x14ac:dyDescent="0.2">
      <c r="E121" s="36">
        <v>44531</v>
      </c>
      <c r="F121" s="27">
        <f t="array" ref="F121">INDEX('Total Sales'!$J$6:$J$41,MATCH(E39,'Total Sales'!$G$6:$G$41,0))</f>
        <v>309493.5</v>
      </c>
      <c r="H121" s="11">
        <v>31</v>
      </c>
      <c r="I121" s="67">
        <f t="shared" ref="I121:AQ121" ca="1" si="108">IF($H121&gt;I$89,($F118-$F$124)*(OFFSET($F118,-I$89,0)-$F$124),"")</f>
        <v>590652142.05574763</v>
      </c>
      <c r="J121" s="66">
        <f t="shared" ca="1" si="108"/>
        <v>416361923.84741449</v>
      </c>
      <c r="K121" s="66">
        <f t="shared" ca="1" si="108"/>
        <v>430731567.25019222</v>
      </c>
      <c r="L121" s="66">
        <f t="shared" ca="1" si="108"/>
        <v>817193637.18074739</v>
      </c>
      <c r="M121" s="66">
        <f t="shared" ca="1" si="108"/>
        <v>611138373.29185867</v>
      </c>
      <c r="N121" s="66">
        <f t="shared" ca="1" si="108"/>
        <v>211065810.93074808</v>
      </c>
      <c r="O121" s="66">
        <f t="shared" ca="1" si="108"/>
        <v>189050432.73630366</v>
      </c>
      <c r="P121" s="66">
        <f t="shared" ca="1" si="108"/>
        <v>-560676222.41647327</v>
      </c>
      <c r="Q121" s="66">
        <f t="shared" ca="1" si="108"/>
        <v>-1189030904.6317503</v>
      </c>
      <c r="R121" s="66">
        <f t="shared" ca="1" si="108"/>
        <v>-1129535158.4373059</v>
      </c>
      <c r="S121" s="66">
        <f t="shared" ca="1" si="108"/>
        <v>-117711630.1248071</v>
      </c>
      <c r="T121" s="66">
        <f t="shared" ca="1" si="108"/>
        <v>88734054.264081538</v>
      </c>
      <c r="U121" s="66">
        <f t="shared" ca="1" si="108"/>
        <v>590966647.45852542</v>
      </c>
      <c r="V121" s="66">
        <f t="shared" ca="1" si="108"/>
        <v>225283624.13908139</v>
      </c>
      <c r="W121" s="66">
        <f t="shared" ca="1" si="108"/>
        <v>345804263.48630345</v>
      </c>
      <c r="X121" s="66">
        <f t="shared" ca="1" si="108"/>
        <v>815100549.50019181</v>
      </c>
      <c r="Y121" s="66">
        <f t="shared" ca="1" si="108"/>
        <v>545471814.19463658</v>
      </c>
      <c r="Z121" s="66">
        <f t="shared" ca="1" si="108"/>
        <v>191284505.59741476</v>
      </c>
      <c r="AA121" s="66">
        <f t="shared" ca="1" si="108"/>
        <v>-23663669.680362765</v>
      </c>
      <c r="AB121" s="66">
        <f t="shared" ca="1" si="108"/>
        <v>-613328764.84702873</v>
      </c>
      <c r="AC121" s="66">
        <f t="shared" ca="1" si="108"/>
        <v>-1250115445.3609169</v>
      </c>
      <c r="AD121" s="66">
        <f t="shared" ca="1" si="108"/>
        <v>-1381735956.4234166</v>
      </c>
      <c r="AE121" s="66">
        <f t="shared" ca="1" si="108"/>
        <v>-202221400.85397366</v>
      </c>
      <c r="AF121" s="66">
        <f t="shared" ca="1" si="108"/>
        <v>113905331.50019263</v>
      </c>
      <c r="AG121" s="66">
        <f t="shared" ca="1" si="108"/>
        <v>319168909.3751924</v>
      </c>
      <c r="AH121" s="66">
        <f t="shared" ca="1" si="108"/>
        <v>127917089.44463706</v>
      </c>
      <c r="AI121" s="66">
        <f t="shared" ca="1" si="108"/>
        <v>415027987.13908118</v>
      </c>
      <c r="AJ121" s="66">
        <f t="shared" ca="1" si="108"/>
        <v>576911509.45852542</v>
      </c>
      <c r="AK121" s="66">
        <f t="shared" ca="1" si="108"/>
        <v>470098967.66685885</v>
      </c>
      <c r="AL121" s="66">
        <f t="shared" ca="1" si="108"/>
        <v>236378073.3474147</v>
      </c>
      <c r="AM121" s="66" t="str">
        <f t="shared" ca="1" si="108"/>
        <v/>
      </c>
      <c r="AN121" s="66" t="str">
        <f t="shared" ca="1" si="108"/>
        <v/>
      </c>
      <c r="AO121" s="66" t="str">
        <f t="shared" ca="1" si="108"/>
        <v/>
      </c>
      <c r="AP121" s="66" t="str">
        <f t="shared" ca="1" si="108"/>
        <v/>
      </c>
      <c r="AQ121" s="68" t="str">
        <f t="shared" ca="1" si="108"/>
        <v/>
      </c>
      <c r="AR121" s="11"/>
      <c r="AS121" s="11"/>
      <c r="AT121" s="11"/>
      <c r="AU121" s="11"/>
      <c r="AV121" s="11"/>
      <c r="AW121" s="11"/>
      <c r="AX121" s="11"/>
      <c r="AY121" s="11"/>
      <c r="AZ121" s="11"/>
      <c r="BA121" s="11"/>
    </row>
    <row r="122" spans="5:53" x14ac:dyDescent="0.2">
      <c r="E122" s="36">
        <v>44501</v>
      </c>
      <c r="F122" s="27">
        <f t="array" ref="F122">INDEX('Total Sales'!$J$6:$J$41,MATCH(E40,'Total Sales'!$G$6:$G$41,0))</f>
        <v>229781.5</v>
      </c>
      <c r="H122" s="11">
        <v>32</v>
      </c>
      <c r="I122" s="67">
        <f t="shared" ref="I122:AQ122" ca="1" si="109">IF($H122&gt;I$89,($F119-$F$124)*(OFFSET($F119,-I$89,0)-$F$124),"")</f>
        <v>181166107.63908145</v>
      </c>
      <c r="J122" s="66">
        <f t="shared" ca="1" si="109"/>
        <v>909805403.44463646</v>
      </c>
      <c r="K122" s="66">
        <f t="shared" ca="1" si="109"/>
        <v>641339125.23630333</v>
      </c>
      <c r="L122" s="66">
        <f t="shared" ca="1" si="109"/>
        <v>663473268.639081</v>
      </c>
      <c r="M122" s="66">
        <f t="shared" ca="1" si="109"/>
        <v>1258756438.5696361</v>
      </c>
      <c r="N122" s="66">
        <f t="shared" ca="1" si="109"/>
        <v>941361174.68074751</v>
      </c>
      <c r="O122" s="66">
        <f t="shared" ca="1" si="109"/>
        <v>325113212.31963688</v>
      </c>
      <c r="P122" s="66">
        <f t="shared" ca="1" si="109"/>
        <v>291202034.12519246</v>
      </c>
      <c r="Q122" s="66">
        <f t="shared" ca="1" si="109"/>
        <v>-863632281.02758443</v>
      </c>
      <c r="R122" s="66">
        <f t="shared" ca="1" si="109"/>
        <v>-1831512433.2428615</v>
      </c>
      <c r="S122" s="66">
        <f t="shared" ca="1" si="109"/>
        <v>-1739868727.0484171</v>
      </c>
      <c r="T122" s="66">
        <f t="shared" ca="1" si="109"/>
        <v>-181315988.73591828</v>
      </c>
      <c r="U122" s="66">
        <f t="shared" ca="1" si="109"/>
        <v>136680655.65297034</v>
      </c>
      <c r="V122" s="66">
        <f t="shared" ca="1" si="109"/>
        <v>910289848.84741426</v>
      </c>
      <c r="W122" s="66">
        <f t="shared" ca="1" si="109"/>
        <v>347013485.52797019</v>
      </c>
      <c r="X122" s="66">
        <f t="shared" ca="1" si="109"/>
        <v>532656304.87519228</v>
      </c>
      <c r="Y122" s="66">
        <f t="shared" ca="1" si="109"/>
        <v>1255532370.8890805</v>
      </c>
      <c r="Z122" s="66">
        <f t="shared" ca="1" si="109"/>
        <v>840212315.58352542</v>
      </c>
      <c r="AA122" s="66">
        <f t="shared" ca="1" si="109"/>
        <v>294643266.98630357</v>
      </c>
      <c r="AB122" s="66">
        <f t="shared" ca="1" si="109"/>
        <v>-36450108.291473955</v>
      </c>
      <c r="AC122" s="66">
        <f t="shared" ca="1" si="109"/>
        <v>-944735123.4581399</v>
      </c>
      <c r="AD122" s="66">
        <f t="shared" ca="1" si="109"/>
        <v>-1925603423.972028</v>
      </c>
      <c r="AE122" s="66">
        <f t="shared" ca="1" si="109"/>
        <v>-2128343825.0345278</v>
      </c>
      <c r="AF122" s="66">
        <f t="shared" ca="1" si="109"/>
        <v>-311489809.46508485</v>
      </c>
      <c r="AG122" s="66">
        <f t="shared" ca="1" si="109"/>
        <v>175452992.88908145</v>
      </c>
      <c r="AH122" s="66">
        <f t="shared" ca="1" si="109"/>
        <v>491628790.76408118</v>
      </c>
      <c r="AI122" s="66">
        <f t="shared" ca="1" si="109"/>
        <v>197035870.83352587</v>
      </c>
      <c r="AJ122" s="66">
        <f t="shared" ca="1" si="109"/>
        <v>639284408.52796996</v>
      </c>
      <c r="AK122" s="66">
        <f t="shared" ca="1" si="109"/>
        <v>888640150.84741426</v>
      </c>
      <c r="AL122" s="66">
        <f t="shared" ca="1" si="109"/>
        <v>724112469.05574763</v>
      </c>
      <c r="AM122" s="66">
        <f t="shared" ca="1" si="109"/>
        <v>364102714.73630351</v>
      </c>
      <c r="AN122" s="66" t="str">
        <f t="shared" ca="1" si="109"/>
        <v/>
      </c>
      <c r="AO122" s="66" t="str">
        <f t="shared" ca="1" si="109"/>
        <v/>
      </c>
      <c r="AP122" s="66" t="str">
        <f t="shared" ca="1" si="109"/>
        <v/>
      </c>
      <c r="AQ122" s="68" t="str">
        <f t="shared" ca="1" si="109"/>
        <v/>
      </c>
      <c r="AR122" s="11"/>
      <c r="AS122" s="11"/>
      <c r="AT122" s="11"/>
      <c r="AU122" s="11"/>
      <c r="AV122" s="11"/>
      <c r="AW122" s="11"/>
      <c r="AX122" s="11"/>
      <c r="AY122" s="11"/>
      <c r="AZ122" s="11"/>
      <c r="BA122" s="11"/>
    </row>
    <row r="123" spans="5:53" x14ac:dyDescent="0.2">
      <c r="E123" s="36">
        <v>44470</v>
      </c>
      <c r="F123" s="27">
        <f t="array" ref="F123">INDEX('Total Sales'!$J$6:$J$41,MATCH(E41,'Total Sales'!$G$6:$G$41,0))</f>
        <v>164732</v>
      </c>
      <c r="H123" s="11">
        <v>33</v>
      </c>
      <c r="I123" s="67">
        <f t="shared" ref="I123:AQ123" ca="1" si="110">IF($H123&gt;I$89,($F120-$F$124)*(OFFSET($F120,-I$89,0)-$F$124),"")</f>
        <v>-1205943073.1317508</v>
      </c>
      <c r="J123" s="66">
        <f t="shared" ca="1" si="110"/>
        <v>-782906824.52063966</v>
      </c>
      <c r="K123" s="66">
        <f t="shared" ca="1" si="110"/>
        <v>-3931711447.7150846</v>
      </c>
      <c r="L123" s="66">
        <f t="shared" ca="1" si="110"/>
        <v>-2771538145.4234176</v>
      </c>
      <c r="M123" s="66">
        <f t="shared" ca="1" si="110"/>
        <v>-2867190539.5206399</v>
      </c>
      <c r="N123" s="66">
        <f t="shared" ca="1" si="110"/>
        <v>-5439698512.090085</v>
      </c>
      <c r="O123" s="66">
        <f t="shared" ca="1" si="110"/>
        <v>-4068079275.9789734</v>
      </c>
      <c r="P123" s="66">
        <f t="shared" ca="1" si="110"/>
        <v>-1404972243.3400841</v>
      </c>
      <c r="Q123" s="66">
        <f t="shared" ca="1" si="110"/>
        <v>-1258425556.5345285</v>
      </c>
      <c r="R123" s="66">
        <f t="shared" ca="1" si="110"/>
        <v>3732174938.8126945</v>
      </c>
      <c r="S123" s="66">
        <f t="shared" ca="1" si="110"/>
        <v>7914855608.8474178</v>
      </c>
      <c r="T123" s="66">
        <f t="shared" ca="1" si="110"/>
        <v>7518818602.0418615</v>
      </c>
      <c r="U123" s="66">
        <f t="shared" ca="1" si="110"/>
        <v>783554533.6043607</v>
      </c>
      <c r="V123" s="66">
        <f t="shared" ca="1" si="110"/>
        <v>-590663560.0067507</v>
      </c>
      <c r="W123" s="66">
        <f t="shared" ca="1" si="110"/>
        <v>-3933804971.8123069</v>
      </c>
      <c r="X123" s="66">
        <f t="shared" ca="1" si="110"/>
        <v>-1499613970.6317508</v>
      </c>
      <c r="Y123" s="66">
        <f t="shared" ca="1" si="110"/>
        <v>-2301866842.7845287</v>
      </c>
      <c r="Z123" s="66">
        <f t="shared" ca="1" si="110"/>
        <v>-5425765748.2706404</v>
      </c>
      <c r="AA123" s="66">
        <f t="shared" ca="1" si="110"/>
        <v>-3630965882.5761957</v>
      </c>
      <c r="AB123" s="66">
        <f t="shared" ca="1" si="110"/>
        <v>-1273296796.6734176</v>
      </c>
      <c r="AC123" s="66">
        <f t="shared" ca="1" si="110"/>
        <v>157518638.04880497</v>
      </c>
      <c r="AD123" s="66">
        <f t="shared" ca="1" si="110"/>
        <v>4082659748.8821392</v>
      </c>
      <c r="AE123" s="66">
        <f t="shared" ca="1" si="110"/>
        <v>8321468521.8682508</v>
      </c>
      <c r="AF123" s="66">
        <f t="shared" ca="1" si="110"/>
        <v>9197608356.5557518</v>
      </c>
      <c r="AG123" s="66">
        <f t="shared" ca="1" si="110"/>
        <v>1346098896.6251941</v>
      </c>
      <c r="AH123" s="66">
        <f t="shared" ca="1" si="110"/>
        <v>-758217678.27063966</v>
      </c>
      <c r="AI123" s="66">
        <f t="shared" ca="1" si="110"/>
        <v>-2124567008.8956399</v>
      </c>
      <c r="AJ123" s="66">
        <f t="shared" ca="1" si="110"/>
        <v>-851487786.32619524</v>
      </c>
      <c r="AK123" s="66">
        <f t="shared" ca="1" si="110"/>
        <v>-2762658715.6317511</v>
      </c>
      <c r="AL123" s="66">
        <f t="shared" ca="1" si="110"/>
        <v>-3840246101.8123069</v>
      </c>
      <c r="AM123" s="66">
        <f t="shared" ca="1" si="110"/>
        <v>-3129242004.1039734</v>
      </c>
      <c r="AN123" s="66">
        <f t="shared" ca="1" si="110"/>
        <v>-1573464837.9234176</v>
      </c>
      <c r="AO123" s="66" t="str">
        <f t="shared" ca="1" si="110"/>
        <v/>
      </c>
      <c r="AP123" s="66" t="str">
        <f t="shared" ca="1" si="110"/>
        <v/>
      </c>
      <c r="AQ123" s="68" t="str">
        <f t="shared" ca="1" si="110"/>
        <v/>
      </c>
      <c r="AR123" s="11"/>
      <c r="AS123" s="11"/>
      <c r="AT123" s="11"/>
      <c r="AU123" s="11"/>
      <c r="AV123" s="11"/>
      <c r="AW123" s="11"/>
      <c r="AX123" s="11"/>
      <c r="AY123" s="11"/>
      <c r="AZ123" s="11"/>
      <c r="BA123" s="11"/>
    </row>
    <row r="124" spans="5:53" x14ac:dyDescent="0.2">
      <c r="E124" s="69" t="s">
        <v>81</v>
      </c>
      <c r="F124" s="27">
        <f>AVERAGE(F88:F123)</f>
        <v>192373.01388888888</v>
      </c>
      <c r="H124" s="11">
        <v>34</v>
      </c>
      <c r="I124" s="67">
        <f t="shared" ref="I124:AQ124" ca="1" si="111">IF($H124&gt;I$89,($F121-$F$124)*(OFFSET($F121,-I$89,0)-$F$124),"")</f>
        <v>8454984825.9307508</v>
      </c>
      <c r="J124" s="66">
        <f t="shared" ca="1" si="111"/>
        <v>-1956499347.159528</v>
      </c>
      <c r="K124" s="66">
        <f t="shared" ca="1" si="111"/>
        <v>-1270173298.5484169</v>
      </c>
      <c r="L124" s="66">
        <f t="shared" ca="1" si="111"/>
        <v>-6378734661.7428617</v>
      </c>
      <c r="M124" s="66">
        <f t="shared" ca="1" si="111"/>
        <v>-4496491329.4511948</v>
      </c>
      <c r="N124" s="66">
        <f t="shared" ca="1" si="111"/>
        <v>-4651675973.5484171</v>
      </c>
      <c r="O124" s="66">
        <f t="shared" ca="1" si="111"/>
        <v>-8825264496.1178627</v>
      </c>
      <c r="P124" s="66">
        <f t="shared" ca="1" si="111"/>
        <v>-6599975260.0067511</v>
      </c>
      <c r="Q124" s="66">
        <f t="shared" ca="1" si="111"/>
        <v>-2279400527.3678613</v>
      </c>
      <c r="R124" s="66">
        <f t="shared" ca="1" si="111"/>
        <v>-2041645940.5623059</v>
      </c>
      <c r="S124" s="66">
        <f t="shared" ca="1" si="111"/>
        <v>6055010384.7849169</v>
      </c>
      <c r="T124" s="66">
        <f t="shared" ca="1" si="111"/>
        <v>12840912789.819641</v>
      </c>
      <c r="U124" s="66">
        <f t="shared" ca="1" si="111"/>
        <v>12198389803.014084</v>
      </c>
      <c r="V124" s="66">
        <f t="shared" ca="1" si="111"/>
        <v>1271224129.5765834</v>
      </c>
      <c r="W124" s="66">
        <f t="shared" ca="1" si="111"/>
        <v>-958281444.0345279</v>
      </c>
      <c r="X124" s="66">
        <f t="shared" ca="1" si="111"/>
        <v>-6382131155.8400841</v>
      </c>
      <c r="Y124" s="66">
        <f t="shared" ca="1" si="111"/>
        <v>-2432945484.6595283</v>
      </c>
      <c r="Z124" s="66">
        <f t="shared" ca="1" si="111"/>
        <v>-3734505446.8123059</v>
      </c>
      <c r="AA124" s="66">
        <f t="shared" ca="1" si="111"/>
        <v>-8802660242.298418</v>
      </c>
      <c r="AB124" s="66">
        <f t="shared" ca="1" si="111"/>
        <v>-5890810716.6039724</v>
      </c>
      <c r="AC124" s="66">
        <f t="shared" ca="1" si="111"/>
        <v>-2065772760.7011948</v>
      </c>
      <c r="AD124" s="66">
        <f t="shared" ca="1" si="111"/>
        <v>255555274.02102777</v>
      </c>
      <c r="AE124" s="66">
        <f t="shared" ca="1" si="111"/>
        <v>6623630344.8543615</v>
      </c>
      <c r="AF124" s="66">
        <f t="shared" ca="1" si="111"/>
        <v>13500593927.840473</v>
      </c>
      <c r="AG124" s="66">
        <f t="shared" ca="1" si="111"/>
        <v>14922026707.527973</v>
      </c>
      <c r="AH124" s="66">
        <f t="shared" ca="1" si="111"/>
        <v>2183885517.5974169</v>
      </c>
      <c r="AI124" s="66">
        <f t="shared" ca="1" si="111"/>
        <v>-1230118092.2984169</v>
      </c>
      <c r="AJ124" s="66">
        <f t="shared" ca="1" si="111"/>
        <v>-3446857532.9234171</v>
      </c>
      <c r="AK124" s="66">
        <f t="shared" ca="1" si="111"/>
        <v>-1381437760.3539724</v>
      </c>
      <c r="AL124" s="66">
        <f t="shared" ca="1" si="111"/>
        <v>-4482085509.6595287</v>
      </c>
      <c r="AM124" s="66">
        <f t="shared" ca="1" si="111"/>
        <v>-6230343005.8400841</v>
      </c>
      <c r="AN124" s="66">
        <f t="shared" ca="1" si="111"/>
        <v>-5076823338.1317511</v>
      </c>
      <c r="AO124" s="66">
        <f t="shared" ca="1" si="111"/>
        <v>-2552759741.9511948</v>
      </c>
      <c r="AP124" s="66" t="str">
        <f t="shared" ca="1" si="111"/>
        <v/>
      </c>
      <c r="AQ124" s="68" t="str">
        <f t="shared" ca="1" si="111"/>
        <v/>
      </c>
      <c r="AR124" s="11"/>
      <c r="AS124" s="11"/>
      <c r="AT124" s="11"/>
      <c r="AU124" s="11"/>
      <c r="AV124" s="11"/>
      <c r="AW124" s="11"/>
      <c r="AX124" s="11"/>
      <c r="AY124" s="11"/>
      <c r="AZ124" s="11"/>
      <c r="BA124" s="11"/>
    </row>
    <row r="125" spans="5:53" x14ac:dyDescent="0.2">
      <c r="E125" s="36"/>
      <c r="H125" s="11">
        <v>35</v>
      </c>
      <c r="I125" s="67">
        <f t="shared" ref="I125:AQ125" ca="1" si="112">IF($H125&gt;I$89,($F122-$F$124)*(OFFSET($F122,-I$89,0)-$F$124),"")</f>
        <v>4381300078.0140839</v>
      </c>
      <c r="J125" s="66">
        <f t="shared" ca="1" si="112"/>
        <v>2700536797.0418611</v>
      </c>
      <c r="K125" s="66">
        <f t="shared" ca="1" si="112"/>
        <v>-624909280.04841793</v>
      </c>
      <c r="L125" s="66">
        <f t="shared" ca="1" si="112"/>
        <v>-405695551.43730676</v>
      </c>
      <c r="M125" s="66">
        <f t="shared" ca="1" si="112"/>
        <v>-2037378898.6317518</v>
      </c>
      <c r="N125" s="66">
        <f t="shared" ca="1" si="112"/>
        <v>-1436187118.3400848</v>
      </c>
      <c r="O125" s="66">
        <f t="shared" ca="1" si="112"/>
        <v>-1485753362.4373071</v>
      </c>
      <c r="P125" s="66">
        <f t="shared" ca="1" si="112"/>
        <v>-2818804765.006752</v>
      </c>
      <c r="Q125" s="66">
        <f t="shared" ca="1" si="112"/>
        <v>-2108043528.8956406</v>
      </c>
      <c r="R125" s="66">
        <f t="shared" ca="1" si="112"/>
        <v>-728044476.2567513</v>
      </c>
      <c r="S125" s="66">
        <f t="shared" ca="1" si="112"/>
        <v>-652105249.45119572</v>
      </c>
      <c r="T125" s="66">
        <f t="shared" ca="1" si="112"/>
        <v>1933980803.8960273</v>
      </c>
      <c r="U125" s="66">
        <f t="shared" ca="1" si="112"/>
        <v>4101409784.9307504</v>
      </c>
      <c r="V125" s="66">
        <f t="shared" ca="1" si="112"/>
        <v>3896186830.1251945</v>
      </c>
      <c r="W125" s="66">
        <f t="shared" ca="1" si="112"/>
        <v>406031188.68769354</v>
      </c>
      <c r="X125" s="66">
        <f t="shared" ca="1" si="112"/>
        <v>-306076752.92341781</v>
      </c>
      <c r="Y125" s="66">
        <f t="shared" ca="1" si="112"/>
        <v>-2038463744.7289741</v>
      </c>
      <c r="Z125" s="66">
        <f t="shared" ca="1" si="112"/>
        <v>-777087001.54841805</v>
      </c>
      <c r="AA125" s="66">
        <f t="shared" ca="1" si="112"/>
        <v>-1192807507.701196</v>
      </c>
      <c r="AB125" s="66">
        <f t="shared" ca="1" si="112"/>
        <v>-2811584927.1873074</v>
      </c>
      <c r="AC125" s="66">
        <f t="shared" ca="1" si="112"/>
        <v>-1881535145.4928629</v>
      </c>
      <c r="AD125" s="66">
        <f t="shared" ca="1" si="112"/>
        <v>-659811397.59008467</v>
      </c>
      <c r="AE125" s="66">
        <f t="shared" ca="1" si="112"/>
        <v>81624797.132137865</v>
      </c>
      <c r="AF125" s="66">
        <f t="shared" ca="1" si="112"/>
        <v>2115599003.965472</v>
      </c>
      <c r="AG125" s="66">
        <f t="shared" ca="1" si="112"/>
        <v>4312113082.9515839</v>
      </c>
      <c r="AH125" s="66">
        <f t="shared" ca="1" si="112"/>
        <v>4766121174.6390839</v>
      </c>
      <c r="AI125" s="66">
        <f t="shared" ca="1" si="112"/>
        <v>697536816.70852697</v>
      </c>
      <c r="AJ125" s="66">
        <f t="shared" ca="1" si="112"/>
        <v>-392901849.18730676</v>
      </c>
      <c r="AK125" s="66">
        <f t="shared" ca="1" si="112"/>
        <v>-1100932265.8123069</v>
      </c>
      <c r="AL125" s="66">
        <f t="shared" ca="1" si="112"/>
        <v>-441233613.24286234</v>
      </c>
      <c r="AM125" s="66">
        <f t="shared" ca="1" si="112"/>
        <v>-1431585874.5484183</v>
      </c>
      <c r="AN125" s="66">
        <f t="shared" ca="1" si="112"/>
        <v>-1989982346.7289739</v>
      </c>
      <c r="AO125" s="66">
        <f t="shared" ca="1" si="112"/>
        <v>-1621546167.0206406</v>
      </c>
      <c r="AP125" s="66">
        <f t="shared" ca="1" si="112"/>
        <v>-815355882.84008467</v>
      </c>
      <c r="AQ125" s="68" t="str">
        <f t="shared" ca="1" si="112"/>
        <v/>
      </c>
      <c r="AR125" s="11"/>
      <c r="AS125" s="11"/>
      <c r="AT125" s="11"/>
      <c r="AU125" s="11"/>
      <c r="AV125" s="11"/>
      <c r="AW125" s="11"/>
      <c r="AX125" s="11"/>
      <c r="AY125" s="11"/>
      <c r="AZ125" s="11"/>
      <c r="BA125" s="11"/>
    </row>
    <row r="126" spans="5:53" x14ac:dyDescent="0.2">
      <c r="E126" s="36"/>
      <c r="H126" s="11">
        <v>36</v>
      </c>
      <c r="I126" s="70">
        <f t="shared" ref="I126:AQ126" ca="1" si="113">IF($H126&gt;I$89,($F123-$F$124)*(OFFSET($F123,-I$89,0)-$F$124),"")</f>
        <v>-1034008484.1595292</v>
      </c>
      <c r="J126" s="71">
        <f t="shared" ca="1" si="113"/>
        <v>-3237328983.2706394</v>
      </c>
      <c r="K126" s="71">
        <f t="shared" ca="1" si="113"/>
        <v>-1995418229.242862</v>
      </c>
      <c r="L126" s="71">
        <f t="shared" ca="1" si="113"/>
        <v>461743520.91685897</v>
      </c>
      <c r="M126" s="71">
        <f t="shared" ca="1" si="113"/>
        <v>299767179.52797019</v>
      </c>
      <c r="N126" s="71">
        <f t="shared" ca="1" si="113"/>
        <v>1505412923.3335252</v>
      </c>
      <c r="O126" s="71">
        <f t="shared" ca="1" si="113"/>
        <v>1061194189.125192</v>
      </c>
      <c r="P126" s="71">
        <f t="shared" ca="1" si="113"/>
        <v>1097818532.5279698</v>
      </c>
      <c r="Q126" s="71">
        <f t="shared" ca="1" si="113"/>
        <v>2082806062.4585249</v>
      </c>
      <c r="R126" s="71">
        <f t="shared" ca="1" si="113"/>
        <v>1557626798.5696363</v>
      </c>
      <c r="S126" s="71">
        <f t="shared" ca="1" si="113"/>
        <v>537949796.20852566</v>
      </c>
      <c r="T126" s="71">
        <f t="shared" ca="1" si="113"/>
        <v>481838538.01408118</v>
      </c>
      <c r="U126" s="71">
        <f t="shared" ca="1" si="113"/>
        <v>-1429012393.1386957</v>
      </c>
      <c r="V126" s="71">
        <f t="shared" ca="1" si="113"/>
        <v>-3030518917.3539729</v>
      </c>
      <c r="W126" s="71">
        <f t="shared" ca="1" si="113"/>
        <v>-2878880315.1595283</v>
      </c>
      <c r="X126" s="71">
        <f t="shared" ca="1" si="113"/>
        <v>-300015180.84702957</v>
      </c>
      <c r="Y126" s="71">
        <f t="shared" ca="1" si="113"/>
        <v>226159159.54185909</v>
      </c>
      <c r="Z126" s="71">
        <f t="shared" ca="1" si="113"/>
        <v>1506214512.7363029</v>
      </c>
      <c r="AA126" s="71">
        <f t="shared" ca="1" si="113"/>
        <v>574187165.41685891</v>
      </c>
      <c r="AB126" s="71">
        <f t="shared" ca="1" si="113"/>
        <v>881361752.764081</v>
      </c>
      <c r="AC126" s="71">
        <f t="shared" ca="1" si="113"/>
        <v>2077471346.7779694</v>
      </c>
      <c r="AD126" s="71">
        <f t="shared" ca="1" si="113"/>
        <v>1390260459.472414</v>
      </c>
      <c r="AE126" s="71">
        <f t="shared" ca="1" si="113"/>
        <v>487532586.87519234</v>
      </c>
      <c r="AF126" s="71">
        <f t="shared" ca="1" si="113"/>
        <v>-60312308.402585208</v>
      </c>
      <c r="AG126" s="71">
        <f t="shared" ca="1" si="113"/>
        <v>-1563209515.5692511</v>
      </c>
      <c r="AH126" s="71">
        <f t="shared" ca="1" si="113"/>
        <v>-3186206928.0831394</v>
      </c>
      <c r="AI126" s="71">
        <f t="shared" ca="1" si="113"/>
        <v>-3521672093.1456389</v>
      </c>
      <c r="AJ126" s="71">
        <f t="shared" ca="1" si="113"/>
        <v>-515407781.57619607</v>
      </c>
      <c r="AK126" s="71">
        <f t="shared" ca="1" si="113"/>
        <v>290313952.77797019</v>
      </c>
      <c r="AL126" s="71">
        <f t="shared" ca="1" si="113"/>
        <v>813475422.65296996</v>
      </c>
      <c r="AM126" s="71">
        <f t="shared" ca="1" si="113"/>
        <v>326026142.72241461</v>
      </c>
      <c r="AN126" s="71">
        <f t="shared" ca="1" si="113"/>
        <v>1057794344.4168587</v>
      </c>
      <c r="AO126" s="71">
        <f t="shared" ca="1" si="113"/>
        <v>1470391758.7363029</v>
      </c>
      <c r="AP126" s="71">
        <f t="shared" ca="1" si="113"/>
        <v>1198155412.9446363</v>
      </c>
      <c r="AQ126" s="72">
        <f t="shared" ca="1" si="113"/>
        <v>602463922.62519228</v>
      </c>
      <c r="AR126" s="11"/>
      <c r="AS126" s="11"/>
      <c r="AT126" s="11"/>
      <c r="AU126" s="11"/>
      <c r="AV126" s="11"/>
      <c r="AW126" s="11"/>
      <c r="AX126" s="11"/>
      <c r="AY126" s="11"/>
      <c r="AZ126" s="11"/>
      <c r="BA126" s="11"/>
    </row>
    <row r="127" spans="5:53" x14ac:dyDescent="0.2">
      <c r="E127" s="36"/>
    </row>
    <row r="128" spans="5:53" x14ac:dyDescent="0.2">
      <c r="E128" s="36"/>
    </row>
    <row r="129" spans="5:5" x14ac:dyDescent="0.2">
      <c r="E129" s="36"/>
    </row>
    <row r="130" spans="5:5" x14ac:dyDescent="0.2">
      <c r="E130" s="36"/>
    </row>
    <row r="131" spans="5:5" x14ac:dyDescent="0.2">
      <c r="E131" s="36"/>
    </row>
    <row r="132" spans="5:5" x14ac:dyDescent="0.2">
      <c r="E132" s="36"/>
    </row>
    <row r="133" spans="5:5" x14ac:dyDescent="0.2">
      <c r="E133" s="36"/>
    </row>
    <row r="134" spans="5:5" x14ac:dyDescent="0.2">
      <c r="E134" s="36"/>
    </row>
    <row r="135" spans="5:5" x14ac:dyDescent="0.2">
      <c r="E135" s="36"/>
    </row>
    <row r="136" spans="5:5" x14ac:dyDescent="0.2">
      <c r="E136" s="36"/>
    </row>
    <row r="137" spans="5:5" x14ac:dyDescent="0.2">
      <c r="E137" s="36"/>
    </row>
    <row r="138" spans="5:5" x14ac:dyDescent="0.2">
      <c r="E138" s="36"/>
    </row>
    <row r="139" spans="5:5" x14ac:dyDescent="0.2">
      <c r="E139" s="36"/>
    </row>
    <row r="140" spans="5:5" x14ac:dyDescent="0.2">
      <c r="E140" s="36"/>
    </row>
    <row r="141" spans="5:5" x14ac:dyDescent="0.2">
      <c r="E141" s="36"/>
    </row>
    <row r="142" spans="5:5" x14ac:dyDescent="0.2">
      <c r="E142" s="36"/>
    </row>
    <row r="143" spans="5:5" x14ac:dyDescent="0.2">
      <c r="E143" s="36"/>
    </row>
    <row r="144" spans="5:5" x14ac:dyDescent="0.2">
      <c r="E144" s="36"/>
    </row>
    <row r="145" spans="5:5" x14ac:dyDescent="0.2">
      <c r="E145" s="36"/>
    </row>
    <row r="146" spans="5:5" x14ac:dyDescent="0.2">
      <c r="E146" s="36"/>
    </row>
    <row r="147" spans="5:5" x14ac:dyDescent="0.2">
      <c r="E147" s="36"/>
    </row>
    <row r="148" spans="5:5" x14ac:dyDescent="0.2">
      <c r="E148" s="36"/>
    </row>
    <row r="149" spans="5:5" x14ac:dyDescent="0.2">
      <c r="E149" s="36"/>
    </row>
    <row r="150" spans="5:5" x14ac:dyDescent="0.2">
      <c r="E150" s="36"/>
    </row>
    <row r="151" spans="5:5" x14ac:dyDescent="0.2">
      <c r="E151" s="36"/>
    </row>
    <row r="152" spans="5:5" x14ac:dyDescent="0.2">
      <c r="E152" s="36"/>
    </row>
    <row r="153" spans="5:5" x14ac:dyDescent="0.2">
      <c r="E153" s="36"/>
    </row>
    <row r="154" spans="5:5" x14ac:dyDescent="0.2">
      <c r="E154" s="36"/>
    </row>
    <row r="155" spans="5:5" x14ac:dyDescent="0.2">
      <c r="E155" s="36"/>
    </row>
    <row r="156" spans="5:5" x14ac:dyDescent="0.2">
      <c r="E156" s="36"/>
    </row>
    <row r="157" spans="5:5" x14ac:dyDescent="0.2">
      <c r="E157" s="36"/>
    </row>
    <row r="158" spans="5:5" x14ac:dyDescent="0.2">
      <c r="E158" s="36"/>
    </row>
    <row r="159" spans="5:5" x14ac:dyDescent="0.2">
      <c r="E159" s="36"/>
    </row>
    <row r="160" spans="5:5" x14ac:dyDescent="0.2">
      <c r="E160" s="36"/>
    </row>
    <row r="161" spans="5:5" x14ac:dyDescent="0.2">
      <c r="E161" s="36"/>
    </row>
    <row r="162" spans="5:5" x14ac:dyDescent="0.2">
      <c r="E162" s="36"/>
    </row>
    <row r="163" spans="5:5" x14ac:dyDescent="0.2">
      <c r="E163" s="36"/>
    </row>
    <row r="164" spans="5:5" x14ac:dyDescent="0.2">
      <c r="E164" s="36"/>
    </row>
    <row r="165" spans="5:5" x14ac:dyDescent="0.2">
      <c r="E165" s="36"/>
    </row>
    <row r="166" spans="5:5" x14ac:dyDescent="0.2">
      <c r="E166" s="36"/>
    </row>
    <row r="167" spans="5:5" x14ac:dyDescent="0.2">
      <c r="E167" s="36"/>
    </row>
    <row r="168" spans="5:5" x14ac:dyDescent="0.2">
      <c r="E168" s="36"/>
    </row>
    <row r="169" spans="5:5" x14ac:dyDescent="0.2">
      <c r="E169" s="36"/>
    </row>
    <row r="170" spans="5:5" x14ac:dyDescent="0.2">
      <c r="E170" s="36"/>
    </row>
    <row r="171" spans="5:5" x14ac:dyDescent="0.2">
      <c r="E171" s="36"/>
    </row>
    <row r="172" spans="5:5" x14ac:dyDescent="0.2">
      <c r="E172" s="36"/>
    </row>
    <row r="173" spans="5:5" x14ac:dyDescent="0.2">
      <c r="E173" s="36"/>
    </row>
    <row r="174" spans="5:5" x14ac:dyDescent="0.2">
      <c r="E174" s="36"/>
    </row>
    <row r="175" spans="5:5" x14ac:dyDescent="0.2">
      <c r="E175" s="36"/>
    </row>
    <row r="176" spans="5:5" x14ac:dyDescent="0.2">
      <c r="E176" s="36"/>
    </row>
    <row r="177" spans="5:5" x14ac:dyDescent="0.2">
      <c r="E177" s="36"/>
    </row>
    <row r="178" spans="5:5" x14ac:dyDescent="0.2">
      <c r="E178" s="36"/>
    </row>
    <row r="179" spans="5:5" x14ac:dyDescent="0.2">
      <c r="E179" s="36"/>
    </row>
    <row r="180" spans="5:5" x14ac:dyDescent="0.2">
      <c r="E180" s="36"/>
    </row>
    <row r="181" spans="5:5" x14ac:dyDescent="0.2">
      <c r="E181" s="36"/>
    </row>
    <row r="182" spans="5:5" x14ac:dyDescent="0.2">
      <c r="E182" s="36"/>
    </row>
    <row r="183" spans="5:5" x14ac:dyDescent="0.2">
      <c r="E183" s="36"/>
    </row>
    <row r="184" spans="5:5" x14ac:dyDescent="0.2">
      <c r="E184" s="36"/>
    </row>
    <row r="185" spans="5:5" x14ac:dyDescent="0.2">
      <c r="E185" s="36"/>
    </row>
    <row r="186" spans="5:5" x14ac:dyDescent="0.2">
      <c r="E186" s="36"/>
    </row>
    <row r="187" spans="5:5" x14ac:dyDescent="0.2">
      <c r="E187" s="36"/>
    </row>
    <row r="188" spans="5:5" x14ac:dyDescent="0.2">
      <c r="E188" s="36"/>
    </row>
    <row r="189" spans="5:5" x14ac:dyDescent="0.2">
      <c r="E189" s="36"/>
    </row>
    <row r="190" spans="5:5" x14ac:dyDescent="0.2">
      <c r="E190" s="36"/>
    </row>
    <row r="191" spans="5:5" x14ac:dyDescent="0.2">
      <c r="E191" s="36"/>
    </row>
    <row r="192" spans="5:5" x14ac:dyDescent="0.2">
      <c r="E192" s="36"/>
    </row>
    <row r="193" spans="5:5" x14ac:dyDescent="0.2">
      <c r="E193" s="36"/>
    </row>
    <row r="194" spans="5:5" x14ac:dyDescent="0.2">
      <c r="E194" s="36"/>
    </row>
    <row r="195" spans="5:5" x14ac:dyDescent="0.2">
      <c r="E195" s="36"/>
    </row>
    <row r="196" spans="5:5" x14ac:dyDescent="0.2">
      <c r="E196" s="36"/>
    </row>
    <row r="197" spans="5:5" x14ac:dyDescent="0.2">
      <c r="E197" s="36"/>
    </row>
    <row r="198" spans="5:5" x14ac:dyDescent="0.2">
      <c r="E198" s="36"/>
    </row>
    <row r="199" spans="5:5" x14ac:dyDescent="0.2">
      <c r="E199" s="36"/>
    </row>
    <row r="200" spans="5:5" x14ac:dyDescent="0.2">
      <c r="E200" s="36"/>
    </row>
    <row r="201" spans="5:5" x14ac:dyDescent="0.2">
      <c r="E201" s="36"/>
    </row>
    <row r="202" spans="5:5" x14ac:dyDescent="0.2">
      <c r="E202" s="36"/>
    </row>
    <row r="203" spans="5:5" x14ac:dyDescent="0.2">
      <c r="E203" s="36"/>
    </row>
    <row r="204" spans="5:5" x14ac:dyDescent="0.2">
      <c r="E204" s="36"/>
    </row>
    <row r="205" spans="5:5" x14ac:dyDescent="0.2">
      <c r="E205" s="36"/>
    </row>
    <row r="206" spans="5:5" x14ac:dyDescent="0.2">
      <c r="E206" s="36"/>
    </row>
    <row r="207" spans="5:5" x14ac:dyDescent="0.2">
      <c r="E207" s="36"/>
    </row>
    <row r="208" spans="5:5" x14ac:dyDescent="0.2">
      <c r="E208" s="36"/>
    </row>
    <row r="209" spans="5:5" x14ac:dyDescent="0.2">
      <c r="E209" s="36"/>
    </row>
    <row r="210" spans="5:5" x14ac:dyDescent="0.2">
      <c r="E210" s="36"/>
    </row>
    <row r="211" spans="5:5" x14ac:dyDescent="0.2">
      <c r="E211" s="36"/>
    </row>
    <row r="212" spans="5:5" x14ac:dyDescent="0.2">
      <c r="E212" s="36"/>
    </row>
    <row r="213" spans="5:5" x14ac:dyDescent="0.2">
      <c r="E213" s="36"/>
    </row>
    <row r="214" spans="5:5" x14ac:dyDescent="0.2">
      <c r="E214" s="36"/>
    </row>
    <row r="215" spans="5:5" x14ac:dyDescent="0.2">
      <c r="E215" s="36"/>
    </row>
    <row r="216" spans="5:5" x14ac:dyDescent="0.2">
      <c r="E216" s="36"/>
    </row>
    <row r="217" spans="5:5" x14ac:dyDescent="0.2">
      <c r="E217" s="36"/>
    </row>
    <row r="218" spans="5:5" x14ac:dyDescent="0.2">
      <c r="E218" s="36"/>
    </row>
    <row r="219" spans="5:5" x14ac:dyDescent="0.2">
      <c r="E219" s="36"/>
    </row>
    <row r="220" spans="5:5" x14ac:dyDescent="0.2">
      <c r="E220" s="36"/>
    </row>
    <row r="221" spans="5:5" x14ac:dyDescent="0.2">
      <c r="E221" s="36"/>
    </row>
    <row r="222" spans="5:5" x14ac:dyDescent="0.2">
      <c r="E222" s="36"/>
    </row>
    <row r="223" spans="5:5" x14ac:dyDescent="0.2">
      <c r="E223" s="36"/>
    </row>
    <row r="224" spans="5:5" x14ac:dyDescent="0.2">
      <c r="E224" s="36"/>
    </row>
    <row r="225" spans="5:5" x14ac:dyDescent="0.2">
      <c r="E225" s="36"/>
    </row>
    <row r="226" spans="5:5" x14ac:dyDescent="0.2">
      <c r="E226" s="36"/>
    </row>
    <row r="227" spans="5:5" x14ac:dyDescent="0.2">
      <c r="E227" s="36"/>
    </row>
    <row r="228" spans="5:5" x14ac:dyDescent="0.2">
      <c r="E228" s="36"/>
    </row>
    <row r="229" spans="5:5" x14ac:dyDescent="0.2">
      <c r="E229" s="36"/>
    </row>
    <row r="230" spans="5:5" x14ac:dyDescent="0.2">
      <c r="E230" s="36"/>
    </row>
    <row r="231" spans="5:5" x14ac:dyDescent="0.2">
      <c r="E231" s="36"/>
    </row>
    <row r="232" spans="5:5" x14ac:dyDescent="0.2">
      <c r="E232" s="36"/>
    </row>
    <row r="233" spans="5:5" x14ac:dyDescent="0.2">
      <c r="E233" s="36"/>
    </row>
    <row r="234" spans="5:5" x14ac:dyDescent="0.2">
      <c r="E234" s="36"/>
    </row>
    <row r="235" spans="5:5" x14ac:dyDescent="0.2">
      <c r="E235" s="36"/>
    </row>
    <row r="236" spans="5:5" x14ac:dyDescent="0.2">
      <c r="E236" s="36"/>
    </row>
    <row r="237" spans="5:5" x14ac:dyDescent="0.2">
      <c r="E237" s="36"/>
    </row>
    <row r="238" spans="5:5" x14ac:dyDescent="0.2">
      <c r="E238" s="36"/>
    </row>
    <row r="239" spans="5:5" x14ac:dyDescent="0.2">
      <c r="E239" s="36"/>
    </row>
    <row r="240" spans="5:5" x14ac:dyDescent="0.2">
      <c r="E240" s="36"/>
    </row>
    <row r="241" spans="5:5" x14ac:dyDescent="0.2">
      <c r="E241" s="36"/>
    </row>
    <row r="242" spans="5:5" x14ac:dyDescent="0.2">
      <c r="E242" s="36"/>
    </row>
    <row r="243" spans="5:5" x14ac:dyDescent="0.2">
      <c r="E243" s="36"/>
    </row>
    <row r="244" spans="5:5" x14ac:dyDescent="0.2">
      <c r="E244" s="36"/>
    </row>
    <row r="245" spans="5:5" x14ac:dyDescent="0.2">
      <c r="E245" s="36"/>
    </row>
    <row r="246" spans="5:5" x14ac:dyDescent="0.2">
      <c r="E246" s="36"/>
    </row>
    <row r="247" spans="5:5" x14ac:dyDescent="0.2">
      <c r="E247" s="36"/>
    </row>
    <row r="248" spans="5:5" x14ac:dyDescent="0.2">
      <c r="E248" s="36"/>
    </row>
    <row r="249" spans="5:5" x14ac:dyDescent="0.2">
      <c r="E249" s="36"/>
    </row>
    <row r="250" spans="5:5" x14ac:dyDescent="0.2">
      <c r="E250" s="36"/>
    </row>
    <row r="251" spans="5:5" x14ac:dyDescent="0.2">
      <c r="E251" s="36"/>
    </row>
    <row r="252" spans="5:5" x14ac:dyDescent="0.2">
      <c r="E252" s="36"/>
    </row>
    <row r="253" spans="5:5" x14ac:dyDescent="0.2">
      <c r="E253" s="36"/>
    </row>
    <row r="254" spans="5:5" x14ac:dyDescent="0.2">
      <c r="E254" s="36"/>
    </row>
    <row r="255" spans="5:5" x14ac:dyDescent="0.2">
      <c r="E255" s="36"/>
    </row>
    <row r="256" spans="5:5" x14ac:dyDescent="0.2">
      <c r="E256" s="36"/>
    </row>
    <row r="257" spans="5:5" x14ac:dyDescent="0.2">
      <c r="E257" s="36"/>
    </row>
    <row r="258" spans="5:5" x14ac:dyDescent="0.2">
      <c r="E258" s="36"/>
    </row>
    <row r="259" spans="5:5" x14ac:dyDescent="0.2">
      <c r="E259" s="36"/>
    </row>
    <row r="260" spans="5:5" x14ac:dyDescent="0.2">
      <c r="E260" s="36"/>
    </row>
    <row r="261" spans="5:5" x14ac:dyDescent="0.2">
      <c r="E261" s="36"/>
    </row>
    <row r="262" spans="5:5" x14ac:dyDescent="0.2">
      <c r="E262" s="36"/>
    </row>
    <row r="263" spans="5:5" x14ac:dyDescent="0.2">
      <c r="E263" s="36"/>
    </row>
    <row r="264" spans="5:5" x14ac:dyDescent="0.2">
      <c r="E264" s="36"/>
    </row>
    <row r="265" spans="5:5" x14ac:dyDescent="0.2">
      <c r="E265" s="36"/>
    </row>
    <row r="266" spans="5:5" x14ac:dyDescent="0.2">
      <c r="E266" s="36"/>
    </row>
    <row r="267" spans="5:5" x14ac:dyDescent="0.2">
      <c r="E267" s="36"/>
    </row>
    <row r="268" spans="5:5" x14ac:dyDescent="0.2">
      <c r="E268" s="36"/>
    </row>
    <row r="269" spans="5:5" x14ac:dyDescent="0.2">
      <c r="E269" s="36"/>
    </row>
    <row r="270" spans="5:5" x14ac:dyDescent="0.2">
      <c r="E270" s="36"/>
    </row>
    <row r="271" spans="5:5" x14ac:dyDescent="0.2">
      <c r="E271" s="36"/>
    </row>
    <row r="272" spans="5:5" x14ac:dyDescent="0.2">
      <c r="E272" s="36"/>
    </row>
    <row r="273" spans="5:5" x14ac:dyDescent="0.2">
      <c r="E273" s="36"/>
    </row>
    <row r="274" spans="5:5" x14ac:dyDescent="0.2">
      <c r="E274" s="36"/>
    </row>
    <row r="275" spans="5:5" x14ac:dyDescent="0.2">
      <c r="E275" s="36"/>
    </row>
    <row r="276" spans="5:5" x14ac:dyDescent="0.2">
      <c r="E276" s="36"/>
    </row>
    <row r="277" spans="5:5" x14ac:dyDescent="0.2">
      <c r="E277" s="36"/>
    </row>
    <row r="278" spans="5:5" x14ac:dyDescent="0.2">
      <c r="E278" s="36"/>
    </row>
    <row r="279" spans="5:5" x14ac:dyDescent="0.2">
      <c r="E279" s="36"/>
    </row>
    <row r="280" spans="5:5" x14ac:dyDescent="0.2">
      <c r="E280" s="36"/>
    </row>
    <row r="281" spans="5:5" x14ac:dyDescent="0.2">
      <c r="E281" s="36"/>
    </row>
    <row r="282" spans="5:5" x14ac:dyDescent="0.2">
      <c r="E282" s="36"/>
    </row>
    <row r="283" spans="5:5" x14ac:dyDescent="0.2">
      <c r="E283" s="36"/>
    </row>
    <row r="284" spans="5:5" x14ac:dyDescent="0.2">
      <c r="E284" s="36"/>
    </row>
    <row r="285" spans="5:5" x14ac:dyDescent="0.2">
      <c r="E285" s="36"/>
    </row>
    <row r="286" spans="5:5" x14ac:dyDescent="0.2">
      <c r="E286" s="36"/>
    </row>
    <row r="287" spans="5:5" x14ac:dyDescent="0.2">
      <c r="E287" s="36"/>
    </row>
    <row r="288" spans="5:5" x14ac:dyDescent="0.2">
      <c r="E288" s="36"/>
    </row>
    <row r="289" spans="5:5" x14ac:dyDescent="0.2">
      <c r="E289" s="36"/>
    </row>
    <row r="290" spans="5:5" x14ac:dyDescent="0.2">
      <c r="E290" s="36"/>
    </row>
    <row r="291" spans="5:5" x14ac:dyDescent="0.2">
      <c r="E291" s="36"/>
    </row>
    <row r="292" spans="5:5" x14ac:dyDescent="0.2">
      <c r="E292" s="36"/>
    </row>
    <row r="293" spans="5:5" x14ac:dyDescent="0.2">
      <c r="E293" s="36"/>
    </row>
    <row r="294" spans="5:5" x14ac:dyDescent="0.2">
      <c r="E294" s="36"/>
    </row>
    <row r="295" spans="5:5" x14ac:dyDescent="0.2">
      <c r="E295" s="36"/>
    </row>
    <row r="296" spans="5:5" x14ac:dyDescent="0.2">
      <c r="E296" s="36"/>
    </row>
    <row r="297" spans="5:5" x14ac:dyDescent="0.2">
      <c r="E297" s="36"/>
    </row>
    <row r="298" spans="5:5" x14ac:dyDescent="0.2">
      <c r="E298" s="36"/>
    </row>
    <row r="299" spans="5:5" x14ac:dyDescent="0.2">
      <c r="E299" s="36"/>
    </row>
    <row r="300" spans="5:5" x14ac:dyDescent="0.2">
      <c r="E300" s="36"/>
    </row>
    <row r="301" spans="5:5" x14ac:dyDescent="0.2">
      <c r="E301" s="36"/>
    </row>
    <row r="302" spans="5:5" x14ac:dyDescent="0.2">
      <c r="E302" s="36"/>
    </row>
    <row r="303" spans="5:5" x14ac:dyDescent="0.2">
      <c r="E303" s="36"/>
    </row>
    <row r="304" spans="5:5" x14ac:dyDescent="0.2">
      <c r="E304" s="36"/>
    </row>
    <row r="305" spans="5:5" x14ac:dyDescent="0.2">
      <c r="E305" s="36"/>
    </row>
    <row r="306" spans="5:5" x14ac:dyDescent="0.2">
      <c r="E306" s="36"/>
    </row>
    <row r="307" spans="5:5" x14ac:dyDescent="0.2">
      <c r="E307" s="36"/>
    </row>
    <row r="308" spans="5:5" x14ac:dyDescent="0.2">
      <c r="E308" s="36"/>
    </row>
    <row r="309" spans="5:5" x14ac:dyDescent="0.2">
      <c r="E309" s="36"/>
    </row>
    <row r="310" spans="5:5" x14ac:dyDescent="0.2">
      <c r="E310" s="36"/>
    </row>
    <row r="311" spans="5:5" x14ac:dyDescent="0.2">
      <c r="E311" s="36"/>
    </row>
    <row r="312" spans="5:5" x14ac:dyDescent="0.2">
      <c r="E312" s="36"/>
    </row>
    <row r="313" spans="5:5" x14ac:dyDescent="0.2">
      <c r="E313" s="36"/>
    </row>
    <row r="314" spans="5:5" x14ac:dyDescent="0.2">
      <c r="E314" s="36"/>
    </row>
    <row r="315" spans="5:5" x14ac:dyDescent="0.2">
      <c r="E315" s="36"/>
    </row>
    <row r="316" spans="5:5" x14ac:dyDescent="0.2">
      <c r="E316" s="36"/>
    </row>
    <row r="317" spans="5:5" x14ac:dyDescent="0.2">
      <c r="E317" s="36"/>
    </row>
    <row r="318" spans="5:5" x14ac:dyDescent="0.2">
      <c r="E318" s="36"/>
    </row>
    <row r="319" spans="5:5" x14ac:dyDescent="0.2">
      <c r="E319" s="36"/>
    </row>
    <row r="320" spans="5:5" x14ac:dyDescent="0.2">
      <c r="E320" s="36"/>
    </row>
    <row r="321" spans="5:5" x14ac:dyDescent="0.2">
      <c r="E321" s="36"/>
    </row>
    <row r="322" spans="5:5" x14ac:dyDescent="0.2">
      <c r="E322" s="36"/>
    </row>
    <row r="323" spans="5:5" x14ac:dyDescent="0.2">
      <c r="E323" s="36"/>
    </row>
    <row r="324" spans="5:5" x14ac:dyDescent="0.2">
      <c r="E324" s="36"/>
    </row>
    <row r="325" spans="5:5" x14ac:dyDescent="0.2">
      <c r="E325" s="36"/>
    </row>
    <row r="326" spans="5:5" x14ac:dyDescent="0.2">
      <c r="E326" s="36"/>
    </row>
    <row r="327" spans="5:5" x14ac:dyDescent="0.2">
      <c r="E327" s="36"/>
    </row>
    <row r="328" spans="5:5" x14ac:dyDescent="0.2">
      <c r="E328" s="36"/>
    </row>
    <row r="329" spans="5:5" x14ac:dyDescent="0.2">
      <c r="E329" s="36"/>
    </row>
    <row r="330" spans="5:5" x14ac:dyDescent="0.2">
      <c r="E330" s="36"/>
    </row>
    <row r="331" spans="5:5" x14ac:dyDescent="0.2">
      <c r="E331" s="36"/>
    </row>
    <row r="332" spans="5:5" x14ac:dyDescent="0.2">
      <c r="E332" s="36"/>
    </row>
    <row r="333" spans="5:5" x14ac:dyDescent="0.2">
      <c r="E333" s="36"/>
    </row>
    <row r="334" spans="5:5" x14ac:dyDescent="0.2">
      <c r="E334" s="36"/>
    </row>
    <row r="335" spans="5:5" x14ac:dyDescent="0.2">
      <c r="E335" s="36"/>
    </row>
    <row r="336" spans="5:5" x14ac:dyDescent="0.2">
      <c r="E336" s="36"/>
    </row>
    <row r="337" spans="5:5" x14ac:dyDescent="0.2">
      <c r="E337" s="36"/>
    </row>
    <row r="338" spans="5:5" x14ac:dyDescent="0.2">
      <c r="E338" s="36"/>
    </row>
    <row r="339" spans="5:5" x14ac:dyDescent="0.2">
      <c r="E339" s="36"/>
    </row>
    <row r="340" spans="5:5" x14ac:dyDescent="0.2">
      <c r="E340" s="36"/>
    </row>
    <row r="341" spans="5:5" x14ac:dyDescent="0.2">
      <c r="E341" s="36"/>
    </row>
    <row r="342" spans="5:5" x14ac:dyDescent="0.2">
      <c r="E342" s="36"/>
    </row>
    <row r="343" spans="5:5" x14ac:dyDescent="0.2">
      <c r="E343" s="36"/>
    </row>
    <row r="344" spans="5:5" x14ac:dyDescent="0.2">
      <c r="E344" s="36"/>
    </row>
    <row r="345" spans="5:5" x14ac:dyDescent="0.2">
      <c r="E345" s="36"/>
    </row>
    <row r="346" spans="5:5" x14ac:dyDescent="0.2">
      <c r="E346" s="36"/>
    </row>
    <row r="347" spans="5:5" x14ac:dyDescent="0.2">
      <c r="E347" s="36"/>
    </row>
    <row r="348" spans="5:5" x14ac:dyDescent="0.2">
      <c r="E348" s="36"/>
    </row>
    <row r="349" spans="5:5" x14ac:dyDescent="0.2">
      <c r="E349" s="36"/>
    </row>
    <row r="350" spans="5:5" x14ac:dyDescent="0.2">
      <c r="E350" s="36"/>
    </row>
    <row r="351" spans="5:5" x14ac:dyDescent="0.2">
      <c r="E351" s="36"/>
    </row>
    <row r="352" spans="5:5" x14ac:dyDescent="0.2">
      <c r="E352" s="36"/>
    </row>
    <row r="353" spans="5:5" x14ac:dyDescent="0.2">
      <c r="E353" s="36"/>
    </row>
    <row r="354" spans="5:5" x14ac:dyDescent="0.2">
      <c r="E354" s="36"/>
    </row>
    <row r="355" spans="5:5" x14ac:dyDescent="0.2">
      <c r="E355" s="36"/>
    </row>
    <row r="356" spans="5:5" x14ac:dyDescent="0.2">
      <c r="E356" s="36"/>
    </row>
    <row r="357" spans="5:5" x14ac:dyDescent="0.2">
      <c r="E357" s="36"/>
    </row>
    <row r="358" spans="5:5" x14ac:dyDescent="0.2">
      <c r="E358" s="36"/>
    </row>
    <row r="359" spans="5:5" x14ac:dyDescent="0.2">
      <c r="E359" s="36"/>
    </row>
    <row r="360" spans="5:5" x14ac:dyDescent="0.2">
      <c r="E360" s="36"/>
    </row>
    <row r="361" spans="5:5" x14ac:dyDescent="0.2">
      <c r="E361" s="36"/>
    </row>
    <row r="362" spans="5:5" x14ac:dyDescent="0.2">
      <c r="E362" s="36"/>
    </row>
    <row r="363" spans="5:5" x14ac:dyDescent="0.2">
      <c r="E363" s="36"/>
    </row>
    <row r="364" spans="5:5" x14ac:dyDescent="0.2">
      <c r="E364" s="36"/>
    </row>
    <row r="365" spans="5:5" x14ac:dyDescent="0.2">
      <c r="E365" s="36"/>
    </row>
    <row r="366" spans="5:5" x14ac:dyDescent="0.2">
      <c r="E366" s="36"/>
    </row>
    <row r="367" spans="5:5" x14ac:dyDescent="0.2">
      <c r="E367" s="36"/>
    </row>
    <row r="368" spans="5:5" x14ac:dyDescent="0.2">
      <c r="E368" s="36"/>
    </row>
    <row r="369" spans="5:5" x14ac:dyDescent="0.2">
      <c r="E369" s="36"/>
    </row>
    <row r="370" spans="5:5" x14ac:dyDescent="0.2">
      <c r="E370" s="36"/>
    </row>
    <row r="371" spans="5:5" x14ac:dyDescent="0.2">
      <c r="E371" s="36"/>
    </row>
    <row r="372" spans="5:5" x14ac:dyDescent="0.2">
      <c r="E372" s="36"/>
    </row>
    <row r="373" spans="5:5" x14ac:dyDescent="0.2">
      <c r="E373" s="36"/>
    </row>
    <row r="374" spans="5:5" x14ac:dyDescent="0.2">
      <c r="E374" s="36"/>
    </row>
    <row r="375" spans="5:5" x14ac:dyDescent="0.2">
      <c r="E375" s="36"/>
    </row>
    <row r="376" spans="5:5" x14ac:dyDescent="0.2">
      <c r="E376" s="36"/>
    </row>
    <row r="377" spans="5:5" x14ac:dyDescent="0.2">
      <c r="E377" s="36"/>
    </row>
    <row r="378" spans="5:5" x14ac:dyDescent="0.2">
      <c r="E378" s="36"/>
    </row>
    <row r="379" spans="5:5" x14ac:dyDescent="0.2">
      <c r="E379" s="36"/>
    </row>
    <row r="380" spans="5:5" x14ac:dyDescent="0.2">
      <c r="E380" s="36"/>
    </row>
    <row r="381" spans="5:5" x14ac:dyDescent="0.2">
      <c r="E381" s="36"/>
    </row>
    <row r="382" spans="5:5" x14ac:dyDescent="0.2">
      <c r="E382" s="36"/>
    </row>
    <row r="383" spans="5:5" x14ac:dyDescent="0.2">
      <c r="E383" s="36"/>
    </row>
    <row r="384" spans="5:5" x14ac:dyDescent="0.2">
      <c r="E384" s="36"/>
    </row>
    <row r="385" spans="5:5" x14ac:dyDescent="0.2">
      <c r="E385" s="36"/>
    </row>
    <row r="386" spans="5:5" x14ac:dyDescent="0.2">
      <c r="E386" s="36"/>
    </row>
    <row r="387" spans="5:5" x14ac:dyDescent="0.2">
      <c r="E387" s="36"/>
    </row>
    <row r="388" spans="5:5" x14ac:dyDescent="0.2">
      <c r="E388" s="36"/>
    </row>
    <row r="389" spans="5:5" x14ac:dyDescent="0.2">
      <c r="E389" s="36"/>
    </row>
    <row r="390" spans="5:5" x14ac:dyDescent="0.2">
      <c r="E390" s="36"/>
    </row>
    <row r="391" spans="5:5" x14ac:dyDescent="0.2">
      <c r="E391" s="36"/>
    </row>
    <row r="392" spans="5:5" x14ac:dyDescent="0.2">
      <c r="E392" s="36"/>
    </row>
    <row r="393" spans="5:5" x14ac:dyDescent="0.2">
      <c r="E393" s="36"/>
    </row>
    <row r="394" spans="5:5" x14ac:dyDescent="0.2">
      <c r="E394" s="36"/>
    </row>
    <row r="395" spans="5:5" x14ac:dyDescent="0.2">
      <c r="E395" s="36"/>
    </row>
    <row r="396" spans="5:5" x14ac:dyDescent="0.2">
      <c r="E396" s="36"/>
    </row>
    <row r="397" spans="5:5" x14ac:dyDescent="0.2">
      <c r="E397" s="36"/>
    </row>
    <row r="398" spans="5:5" x14ac:dyDescent="0.2">
      <c r="E398" s="36"/>
    </row>
    <row r="399" spans="5:5" x14ac:dyDescent="0.2">
      <c r="E399" s="36"/>
    </row>
    <row r="400" spans="5:5" x14ac:dyDescent="0.2">
      <c r="E400" s="36"/>
    </row>
    <row r="401" spans="5:5" x14ac:dyDescent="0.2">
      <c r="E401" s="36"/>
    </row>
    <row r="402" spans="5:5" x14ac:dyDescent="0.2">
      <c r="E402" s="36"/>
    </row>
    <row r="403" spans="5:5" x14ac:dyDescent="0.2">
      <c r="E403" s="36"/>
    </row>
    <row r="404" spans="5:5" x14ac:dyDescent="0.2">
      <c r="E404" s="36"/>
    </row>
    <row r="405" spans="5:5" x14ac:dyDescent="0.2">
      <c r="E405" s="36"/>
    </row>
    <row r="406" spans="5:5" x14ac:dyDescent="0.2">
      <c r="E406" s="36"/>
    </row>
    <row r="407" spans="5:5" x14ac:dyDescent="0.2">
      <c r="E407" s="36"/>
    </row>
    <row r="408" spans="5:5" x14ac:dyDescent="0.2">
      <c r="E408" s="36"/>
    </row>
    <row r="409" spans="5:5" x14ac:dyDescent="0.2">
      <c r="E409" s="36"/>
    </row>
    <row r="410" spans="5:5" x14ac:dyDescent="0.2">
      <c r="E410" s="36"/>
    </row>
    <row r="411" spans="5:5" x14ac:dyDescent="0.2">
      <c r="E411" s="36"/>
    </row>
    <row r="412" spans="5:5" x14ac:dyDescent="0.2">
      <c r="E412" s="36"/>
    </row>
    <row r="413" spans="5:5" x14ac:dyDescent="0.2">
      <c r="E413" s="36"/>
    </row>
    <row r="414" spans="5:5" x14ac:dyDescent="0.2">
      <c r="E414" s="36"/>
    </row>
    <row r="415" spans="5:5" x14ac:dyDescent="0.2">
      <c r="E415" s="36"/>
    </row>
    <row r="416" spans="5:5" x14ac:dyDescent="0.2">
      <c r="E416" s="36"/>
    </row>
    <row r="417" spans="5:5" x14ac:dyDescent="0.2">
      <c r="E417" s="36"/>
    </row>
    <row r="418" spans="5:5" x14ac:dyDescent="0.2">
      <c r="E418" s="36"/>
    </row>
    <row r="419" spans="5:5" x14ac:dyDescent="0.2">
      <c r="E419" s="36"/>
    </row>
    <row r="420" spans="5:5" x14ac:dyDescent="0.2">
      <c r="E420" s="36"/>
    </row>
    <row r="421" spans="5:5" x14ac:dyDescent="0.2">
      <c r="E421" s="36"/>
    </row>
    <row r="422" spans="5:5" x14ac:dyDescent="0.2">
      <c r="E422" s="36"/>
    </row>
    <row r="423" spans="5:5" x14ac:dyDescent="0.2">
      <c r="E423" s="36"/>
    </row>
    <row r="424" spans="5:5" x14ac:dyDescent="0.2">
      <c r="E424" s="36"/>
    </row>
    <row r="425" spans="5:5" x14ac:dyDescent="0.2">
      <c r="E425" s="36"/>
    </row>
    <row r="426" spans="5:5" x14ac:dyDescent="0.2">
      <c r="E426" s="36"/>
    </row>
    <row r="427" spans="5:5" x14ac:dyDescent="0.2">
      <c r="E427" s="36"/>
    </row>
    <row r="428" spans="5:5" x14ac:dyDescent="0.2">
      <c r="E428" s="36"/>
    </row>
    <row r="429" spans="5:5" x14ac:dyDescent="0.2">
      <c r="E429" s="36"/>
    </row>
    <row r="430" spans="5:5" x14ac:dyDescent="0.2">
      <c r="E430" s="36"/>
    </row>
    <row r="431" spans="5:5" x14ac:dyDescent="0.2">
      <c r="E431" s="36"/>
    </row>
    <row r="432" spans="5:5" x14ac:dyDescent="0.2">
      <c r="E432" s="36"/>
    </row>
    <row r="433" spans="5:5" x14ac:dyDescent="0.2">
      <c r="E433" s="36"/>
    </row>
    <row r="434" spans="5:5" x14ac:dyDescent="0.2">
      <c r="E434" s="36"/>
    </row>
    <row r="435" spans="5:5" x14ac:dyDescent="0.2">
      <c r="E435" s="36"/>
    </row>
    <row r="436" spans="5:5" x14ac:dyDescent="0.2">
      <c r="E436" s="36"/>
    </row>
    <row r="437" spans="5:5" x14ac:dyDescent="0.2">
      <c r="E437" s="36"/>
    </row>
    <row r="438" spans="5:5" x14ac:dyDescent="0.2">
      <c r="E438" s="36"/>
    </row>
    <row r="439" spans="5:5" x14ac:dyDescent="0.2">
      <c r="E439" s="36"/>
    </row>
    <row r="440" spans="5:5" x14ac:dyDescent="0.2">
      <c r="E440" s="36"/>
    </row>
    <row r="441" spans="5:5" x14ac:dyDescent="0.2">
      <c r="E441" s="36"/>
    </row>
    <row r="442" spans="5:5" x14ac:dyDescent="0.2">
      <c r="E442" s="36"/>
    </row>
    <row r="443" spans="5:5" x14ac:dyDescent="0.2">
      <c r="E443" s="36"/>
    </row>
    <row r="444" spans="5:5" x14ac:dyDescent="0.2">
      <c r="E444" s="36"/>
    </row>
    <row r="445" spans="5:5" x14ac:dyDescent="0.2">
      <c r="E445" s="36"/>
    </row>
    <row r="446" spans="5:5" x14ac:dyDescent="0.2">
      <c r="E446" s="36"/>
    </row>
    <row r="447" spans="5:5" x14ac:dyDescent="0.2">
      <c r="E447" s="36"/>
    </row>
    <row r="448" spans="5:5" x14ac:dyDescent="0.2">
      <c r="E448" s="36"/>
    </row>
    <row r="449" spans="5:5" x14ac:dyDescent="0.2">
      <c r="E449" s="36"/>
    </row>
    <row r="450" spans="5:5" x14ac:dyDescent="0.2">
      <c r="E450" s="36"/>
    </row>
    <row r="451" spans="5:5" x14ac:dyDescent="0.2">
      <c r="E451" s="36"/>
    </row>
    <row r="452" spans="5:5" x14ac:dyDescent="0.2">
      <c r="E452" s="36"/>
    </row>
    <row r="453" spans="5:5" x14ac:dyDescent="0.2">
      <c r="E453" s="36"/>
    </row>
    <row r="454" spans="5:5" x14ac:dyDescent="0.2">
      <c r="E454" s="36"/>
    </row>
    <row r="455" spans="5:5" x14ac:dyDescent="0.2">
      <c r="E455" s="36"/>
    </row>
    <row r="456" spans="5:5" x14ac:dyDescent="0.2">
      <c r="E456" s="36"/>
    </row>
    <row r="457" spans="5:5" x14ac:dyDescent="0.2">
      <c r="E457" s="36"/>
    </row>
    <row r="458" spans="5:5" x14ac:dyDescent="0.2">
      <c r="E458" s="36"/>
    </row>
    <row r="459" spans="5:5" x14ac:dyDescent="0.2">
      <c r="E459" s="36"/>
    </row>
    <row r="460" spans="5:5" x14ac:dyDescent="0.2">
      <c r="E460" s="36"/>
    </row>
    <row r="461" spans="5:5" x14ac:dyDescent="0.2">
      <c r="E461" s="36"/>
    </row>
    <row r="462" spans="5:5" x14ac:dyDescent="0.2">
      <c r="E462" s="36"/>
    </row>
    <row r="463" spans="5:5" x14ac:dyDescent="0.2">
      <c r="E463" s="36"/>
    </row>
    <row r="464" spans="5:5" x14ac:dyDescent="0.2">
      <c r="E464" s="36"/>
    </row>
    <row r="465" spans="5:5" x14ac:dyDescent="0.2">
      <c r="E465" s="36"/>
    </row>
    <row r="466" spans="5:5" x14ac:dyDescent="0.2">
      <c r="E466" s="36"/>
    </row>
    <row r="467" spans="5:5" x14ac:dyDescent="0.2">
      <c r="E467" s="36"/>
    </row>
    <row r="468" spans="5:5" x14ac:dyDescent="0.2">
      <c r="E468" s="36"/>
    </row>
    <row r="469" spans="5:5" x14ac:dyDescent="0.2">
      <c r="E469" s="36"/>
    </row>
    <row r="470" spans="5:5" x14ac:dyDescent="0.2">
      <c r="E470" s="36"/>
    </row>
    <row r="471" spans="5:5" x14ac:dyDescent="0.2">
      <c r="E471" s="36"/>
    </row>
    <row r="472" spans="5:5" x14ac:dyDescent="0.2">
      <c r="E472" s="36"/>
    </row>
    <row r="473" spans="5:5" x14ac:dyDescent="0.2">
      <c r="E473" s="36"/>
    </row>
    <row r="474" spans="5:5" x14ac:dyDescent="0.2">
      <c r="E474" s="36"/>
    </row>
    <row r="475" spans="5:5" x14ac:dyDescent="0.2">
      <c r="E475" s="36"/>
    </row>
    <row r="476" spans="5:5" x14ac:dyDescent="0.2">
      <c r="E476" s="36"/>
    </row>
    <row r="477" spans="5:5" x14ac:dyDescent="0.2">
      <c r="E477" s="36"/>
    </row>
    <row r="478" spans="5:5" x14ac:dyDescent="0.2">
      <c r="E478" s="36"/>
    </row>
    <row r="479" spans="5:5" x14ac:dyDescent="0.2">
      <c r="E479" s="36"/>
    </row>
    <row r="480" spans="5:5" x14ac:dyDescent="0.2">
      <c r="E480" s="36"/>
    </row>
    <row r="481" spans="5:5" x14ac:dyDescent="0.2">
      <c r="E481" s="36"/>
    </row>
    <row r="482" spans="5:5" x14ac:dyDescent="0.2">
      <c r="E482" s="36"/>
    </row>
    <row r="483" spans="5:5" x14ac:dyDescent="0.2">
      <c r="E483" s="36"/>
    </row>
    <row r="484" spans="5:5" x14ac:dyDescent="0.2">
      <c r="E484" s="36"/>
    </row>
    <row r="485" spans="5:5" x14ac:dyDescent="0.2">
      <c r="E485" s="36"/>
    </row>
    <row r="486" spans="5:5" x14ac:dyDescent="0.2">
      <c r="E486" s="36"/>
    </row>
    <row r="487" spans="5:5" x14ac:dyDescent="0.2">
      <c r="E487" s="36"/>
    </row>
    <row r="488" spans="5:5" x14ac:dyDescent="0.2">
      <c r="E488" s="36"/>
    </row>
    <row r="489" spans="5:5" x14ac:dyDescent="0.2">
      <c r="E489" s="36"/>
    </row>
    <row r="490" spans="5:5" x14ac:dyDescent="0.2">
      <c r="E490" s="36"/>
    </row>
    <row r="491" spans="5:5" x14ac:dyDescent="0.2">
      <c r="E491" s="36"/>
    </row>
    <row r="492" spans="5:5" x14ac:dyDescent="0.2">
      <c r="E492" s="36"/>
    </row>
    <row r="493" spans="5:5" x14ac:dyDescent="0.2">
      <c r="E493" s="36"/>
    </row>
    <row r="494" spans="5:5" x14ac:dyDescent="0.2">
      <c r="E494" s="36"/>
    </row>
    <row r="495" spans="5:5" x14ac:dyDescent="0.2">
      <c r="E495" s="36"/>
    </row>
    <row r="496" spans="5:5" x14ac:dyDescent="0.2">
      <c r="E496" s="36"/>
    </row>
    <row r="497" spans="5:5" x14ac:dyDescent="0.2">
      <c r="E497" s="36"/>
    </row>
    <row r="498" spans="5:5" x14ac:dyDescent="0.2">
      <c r="E498" s="36"/>
    </row>
    <row r="499" spans="5:5" x14ac:dyDescent="0.2">
      <c r="E499" s="36"/>
    </row>
    <row r="500" spans="5:5" x14ac:dyDescent="0.2">
      <c r="E500" s="36"/>
    </row>
    <row r="501" spans="5:5" x14ac:dyDescent="0.2">
      <c r="E501" s="36"/>
    </row>
    <row r="502" spans="5:5" x14ac:dyDescent="0.2">
      <c r="E502" s="36"/>
    </row>
    <row r="503" spans="5:5" x14ac:dyDescent="0.2">
      <c r="E503" s="36"/>
    </row>
    <row r="504" spans="5:5" x14ac:dyDescent="0.2">
      <c r="E504" s="36"/>
    </row>
    <row r="505" spans="5:5" x14ac:dyDescent="0.2">
      <c r="E505" s="36"/>
    </row>
    <row r="506" spans="5:5" x14ac:dyDescent="0.2">
      <c r="E506" s="36"/>
    </row>
    <row r="507" spans="5:5" x14ac:dyDescent="0.2">
      <c r="E507" s="36"/>
    </row>
    <row r="508" spans="5:5" x14ac:dyDescent="0.2">
      <c r="E508" s="36"/>
    </row>
    <row r="509" spans="5:5" x14ac:dyDescent="0.2">
      <c r="E509" s="36"/>
    </row>
    <row r="510" spans="5:5" x14ac:dyDescent="0.2">
      <c r="E510" s="36"/>
    </row>
    <row r="511" spans="5:5" x14ac:dyDescent="0.2">
      <c r="E511" s="36"/>
    </row>
    <row r="512" spans="5:5" x14ac:dyDescent="0.2">
      <c r="E512" s="36"/>
    </row>
    <row r="513" spans="5:5" x14ac:dyDescent="0.2">
      <c r="E513" s="36"/>
    </row>
    <row r="514" spans="5:5" x14ac:dyDescent="0.2">
      <c r="E514" s="36"/>
    </row>
    <row r="515" spans="5:5" x14ac:dyDescent="0.2">
      <c r="E515" s="36"/>
    </row>
    <row r="516" spans="5:5" x14ac:dyDescent="0.2">
      <c r="E516" s="36"/>
    </row>
    <row r="517" spans="5:5" x14ac:dyDescent="0.2">
      <c r="E517" s="36"/>
    </row>
    <row r="518" spans="5:5" x14ac:dyDescent="0.2">
      <c r="E518" s="36"/>
    </row>
    <row r="519" spans="5:5" x14ac:dyDescent="0.2">
      <c r="E519" s="36"/>
    </row>
    <row r="520" spans="5:5" x14ac:dyDescent="0.2">
      <c r="E520" s="36"/>
    </row>
    <row r="521" spans="5:5" x14ac:dyDescent="0.2">
      <c r="E521" s="36"/>
    </row>
    <row r="522" spans="5:5" x14ac:dyDescent="0.2">
      <c r="E522" s="36"/>
    </row>
    <row r="523" spans="5:5" x14ac:dyDescent="0.2">
      <c r="E523" s="36"/>
    </row>
    <row r="524" spans="5:5" x14ac:dyDescent="0.2">
      <c r="E524" s="36"/>
    </row>
    <row r="525" spans="5:5" x14ac:dyDescent="0.2">
      <c r="E525" s="36"/>
    </row>
    <row r="526" spans="5:5" x14ac:dyDescent="0.2">
      <c r="E526" s="36"/>
    </row>
    <row r="527" spans="5:5" x14ac:dyDescent="0.2">
      <c r="E527" s="36"/>
    </row>
    <row r="528" spans="5:5" x14ac:dyDescent="0.2">
      <c r="E528" s="36"/>
    </row>
    <row r="529" spans="5:5" x14ac:dyDescent="0.2">
      <c r="E529" s="36"/>
    </row>
    <row r="530" spans="5:5" x14ac:dyDescent="0.2">
      <c r="E530" s="36"/>
    </row>
    <row r="531" spans="5:5" x14ac:dyDescent="0.2">
      <c r="E531" s="36"/>
    </row>
    <row r="532" spans="5:5" x14ac:dyDescent="0.2">
      <c r="E532" s="36"/>
    </row>
    <row r="533" spans="5:5" x14ac:dyDescent="0.2">
      <c r="E533" s="36"/>
    </row>
    <row r="534" spans="5:5" x14ac:dyDescent="0.2">
      <c r="E534" s="36"/>
    </row>
    <row r="535" spans="5:5" x14ac:dyDescent="0.2">
      <c r="E535" s="36"/>
    </row>
    <row r="536" spans="5:5" x14ac:dyDescent="0.2">
      <c r="E536" s="36"/>
    </row>
    <row r="537" spans="5:5" x14ac:dyDescent="0.2">
      <c r="E537" s="36"/>
    </row>
    <row r="538" spans="5:5" x14ac:dyDescent="0.2">
      <c r="E538" s="36"/>
    </row>
    <row r="539" spans="5:5" x14ac:dyDescent="0.2">
      <c r="E539" s="36"/>
    </row>
    <row r="540" spans="5:5" x14ac:dyDescent="0.2">
      <c r="E540" s="36"/>
    </row>
    <row r="541" spans="5:5" x14ac:dyDescent="0.2">
      <c r="E541" s="36"/>
    </row>
    <row r="542" spans="5:5" x14ac:dyDescent="0.2">
      <c r="E542" s="36"/>
    </row>
    <row r="543" spans="5:5" x14ac:dyDescent="0.2">
      <c r="E543" s="36"/>
    </row>
    <row r="544" spans="5:5" x14ac:dyDescent="0.2">
      <c r="E544" s="36"/>
    </row>
    <row r="545" spans="5:5" x14ac:dyDescent="0.2">
      <c r="E545" s="36"/>
    </row>
    <row r="546" spans="5:5" x14ac:dyDescent="0.2">
      <c r="E546" s="36"/>
    </row>
    <row r="547" spans="5:5" x14ac:dyDescent="0.2">
      <c r="E547" s="36"/>
    </row>
    <row r="548" spans="5:5" x14ac:dyDescent="0.2">
      <c r="E548" s="36"/>
    </row>
    <row r="549" spans="5:5" x14ac:dyDescent="0.2">
      <c r="E549" s="36"/>
    </row>
    <row r="550" spans="5:5" x14ac:dyDescent="0.2">
      <c r="E550" s="36"/>
    </row>
    <row r="551" spans="5:5" x14ac:dyDescent="0.2">
      <c r="E551" s="36"/>
    </row>
    <row r="552" spans="5:5" x14ac:dyDescent="0.2">
      <c r="E552" s="36"/>
    </row>
    <row r="553" spans="5:5" x14ac:dyDescent="0.2">
      <c r="E553" s="36"/>
    </row>
    <row r="554" spans="5:5" x14ac:dyDescent="0.2">
      <c r="E554" s="36"/>
    </row>
    <row r="555" spans="5:5" x14ac:dyDescent="0.2">
      <c r="E555" s="36"/>
    </row>
    <row r="556" spans="5:5" x14ac:dyDescent="0.2">
      <c r="E556" s="36"/>
    </row>
    <row r="557" spans="5:5" x14ac:dyDescent="0.2">
      <c r="E557" s="36"/>
    </row>
    <row r="558" spans="5:5" x14ac:dyDescent="0.2">
      <c r="E558" s="36"/>
    </row>
    <row r="559" spans="5:5" x14ac:dyDescent="0.2">
      <c r="E559" s="36"/>
    </row>
    <row r="560" spans="5:5" x14ac:dyDescent="0.2">
      <c r="E560" s="36"/>
    </row>
    <row r="561" spans="5:5" x14ac:dyDescent="0.2">
      <c r="E561" s="36"/>
    </row>
    <row r="562" spans="5:5" x14ac:dyDescent="0.2">
      <c r="E562" s="36"/>
    </row>
    <row r="563" spans="5:5" x14ac:dyDescent="0.2">
      <c r="E563" s="36"/>
    </row>
    <row r="564" spans="5:5" x14ac:dyDescent="0.2">
      <c r="E564" s="36"/>
    </row>
    <row r="565" spans="5:5" x14ac:dyDescent="0.2">
      <c r="E565" s="36"/>
    </row>
    <row r="566" spans="5:5" x14ac:dyDescent="0.2">
      <c r="E566" s="36"/>
    </row>
    <row r="567" spans="5:5" x14ac:dyDescent="0.2">
      <c r="E567" s="36"/>
    </row>
    <row r="568" spans="5:5" x14ac:dyDescent="0.2">
      <c r="E568" s="36"/>
    </row>
    <row r="569" spans="5:5" x14ac:dyDescent="0.2">
      <c r="E569" s="36"/>
    </row>
    <row r="570" spans="5:5" x14ac:dyDescent="0.2">
      <c r="E570" s="36"/>
    </row>
    <row r="571" spans="5:5" x14ac:dyDescent="0.2">
      <c r="E571" s="36"/>
    </row>
    <row r="572" spans="5:5" x14ac:dyDescent="0.2">
      <c r="E572" s="36"/>
    </row>
    <row r="573" spans="5:5" x14ac:dyDescent="0.2">
      <c r="E573" s="36"/>
    </row>
    <row r="574" spans="5:5" x14ac:dyDescent="0.2">
      <c r="E574" s="36"/>
    </row>
    <row r="575" spans="5:5" x14ac:dyDescent="0.2">
      <c r="E575" s="36"/>
    </row>
    <row r="576" spans="5:5" x14ac:dyDescent="0.2">
      <c r="E576" s="36"/>
    </row>
    <row r="577" spans="5:5" x14ac:dyDescent="0.2">
      <c r="E577" s="36"/>
    </row>
    <row r="578" spans="5:5" x14ac:dyDescent="0.2">
      <c r="E578" s="36"/>
    </row>
    <row r="579" spans="5:5" x14ac:dyDescent="0.2">
      <c r="E579" s="36"/>
    </row>
    <row r="580" spans="5:5" x14ac:dyDescent="0.2">
      <c r="E580" s="36"/>
    </row>
    <row r="581" spans="5:5" x14ac:dyDescent="0.2">
      <c r="E581" s="36"/>
    </row>
    <row r="582" spans="5:5" x14ac:dyDescent="0.2">
      <c r="E582" s="36"/>
    </row>
    <row r="583" spans="5:5" x14ac:dyDescent="0.2">
      <c r="E583" s="36"/>
    </row>
    <row r="584" spans="5:5" x14ac:dyDescent="0.2">
      <c r="E584" s="36"/>
    </row>
    <row r="585" spans="5:5" x14ac:dyDescent="0.2">
      <c r="E585" s="36"/>
    </row>
    <row r="586" spans="5:5" x14ac:dyDescent="0.2">
      <c r="E586" s="36"/>
    </row>
    <row r="587" spans="5:5" x14ac:dyDescent="0.2">
      <c r="E587" s="36"/>
    </row>
    <row r="588" spans="5:5" x14ac:dyDescent="0.2">
      <c r="E588" s="36"/>
    </row>
    <row r="589" spans="5:5" x14ac:dyDescent="0.2">
      <c r="E589" s="36"/>
    </row>
    <row r="590" spans="5:5" x14ac:dyDescent="0.2">
      <c r="E590" s="36"/>
    </row>
    <row r="591" spans="5:5" x14ac:dyDescent="0.2">
      <c r="E591" s="36"/>
    </row>
    <row r="592" spans="5:5" x14ac:dyDescent="0.2">
      <c r="E592" s="36"/>
    </row>
    <row r="593" spans="5:5" x14ac:dyDescent="0.2">
      <c r="E593" s="36"/>
    </row>
    <row r="594" spans="5:5" x14ac:dyDescent="0.2">
      <c r="E594" s="36"/>
    </row>
    <row r="595" spans="5:5" x14ac:dyDescent="0.2">
      <c r="E595" s="36"/>
    </row>
    <row r="596" spans="5:5" x14ac:dyDescent="0.2">
      <c r="E596" s="36"/>
    </row>
    <row r="597" spans="5:5" x14ac:dyDescent="0.2">
      <c r="E597" s="36"/>
    </row>
    <row r="598" spans="5:5" x14ac:dyDescent="0.2">
      <c r="E598" s="36"/>
    </row>
    <row r="599" spans="5:5" x14ac:dyDescent="0.2">
      <c r="E599" s="36"/>
    </row>
    <row r="600" spans="5:5" x14ac:dyDescent="0.2">
      <c r="E600" s="36"/>
    </row>
    <row r="601" spans="5:5" x14ac:dyDescent="0.2">
      <c r="E601" s="36"/>
    </row>
    <row r="602" spans="5:5" x14ac:dyDescent="0.2">
      <c r="E602" s="36"/>
    </row>
    <row r="603" spans="5:5" x14ac:dyDescent="0.2">
      <c r="E603" s="36"/>
    </row>
    <row r="604" spans="5:5" x14ac:dyDescent="0.2">
      <c r="E604" s="36"/>
    </row>
    <row r="605" spans="5:5" x14ac:dyDescent="0.2">
      <c r="E605" s="36"/>
    </row>
    <row r="606" spans="5:5" x14ac:dyDescent="0.2">
      <c r="E606" s="36"/>
    </row>
    <row r="607" spans="5:5" x14ac:dyDescent="0.2">
      <c r="E607" s="36"/>
    </row>
    <row r="608" spans="5:5" x14ac:dyDescent="0.2">
      <c r="E608" s="36"/>
    </row>
    <row r="609" spans="5:5" x14ac:dyDescent="0.2">
      <c r="E609" s="36"/>
    </row>
    <row r="610" spans="5:5" x14ac:dyDescent="0.2">
      <c r="E610" s="36"/>
    </row>
    <row r="611" spans="5:5" x14ac:dyDescent="0.2">
      <c r="E611" s="36"/>
    </row>
    <row r="612" spans="5:5" x14ac:dyDescent="0.2">
      <c r="E612" s="36"/>
    </row>
    <row r="613" spans="5:5" x14ac:dyDescent="0.2">
      <c r="E613" s="36"/>
    </row>
    <row r="614" spans="5:5" x14ac:dyDescent="0.2">
      <c r="E614" s="36"/>
    </row>
    <row r="615" spans="5:5" x14ac:dyDescent="0.2">
      <c r="E615" s="36"/>
    </row>
    <row r="616" spans="5:5" x14ac:dyDescent="0.2">
      <c r="E616" s="36"/>
    </row>
    <row r="617" spans="5:5" x14ac:dyDescent="0.2">
      <c r="E617" s="36"/>
    </row>
    <row r="618" spans="5:5" x14ac:dyDescent="0.2">
      <c r="E618" s="36"/>
    </row>
    <row r="619" spans="5:5" x14ac:dyDescent="0.2">
      <c r="E619" s="36"/>
    </row>
    <row r="620" spans="5:5" x14ac:dyDescent="0.2">
      <c r="E620" s="36"/>
    </row>
    <row r="621" spans="5:5" x14ac:dyDescent="0.2">
      <c r="E621" s="36"/>
    </row>
    <row r="622" spans="5:5" x14ac:dyDescent="0.2">
      <c r="E622" s="36"/>
    </row>
    <row r="623" spans="5:5" x14ac:dyDescent="0.2">
      <c r="E623" s="36"/>
    </row>
    <row r="624" spans="5:5" x14ac:dyDescent="0.2">
      <c r="E624" s="36"/>
    </row>
    <row r="625" spans="5:5" x14ac:dyDescent="0.2">
      <c r="E625" s="36"/>
    </row>
    <row r="626" spans="5:5" x14ac:dyDescent="0.2">
      <c r="E626" s="36"/>
    </row>
    <row r="627" spans="5:5" x14ac:dyDescent="0.2">
      <c r="E627" s="36"/>
    </row>
    <row r="628" spans="5:5" x14ac:dyDescent="0.2">
      <c r="E628" s="36"/>
    </row>
    <row r="629" spans="5:5" x14ac:dyDescent="0.2">
      <c r="E629" s="36"/>
    </row>
    <row r="630" spans="5:5" x14ac:dyDescent="0.2">
      <c r="E630" s="36"/>
    </row>
    <row r="631" spans="5:5" x14ac:dyDescent="0.2">
      <c r="E631" s="36"/>
    </row>
    <row r="632" spans="5:5" x14ac:dyDescent="0.2">
      <c r="E632" s="36"/>
    </row>
    <row r="633" spans="5:5" x14ac:dyDescent="0.2">
      <c r="E633" s="36"/>
    </row>
    <row r="634" spans="5:5" x14ac:dyDescent="0.2">
      <c r="E634" s="36"/>
    </row>
    <row r="635" spans="5:5" x14ac:dyDescent="0.2">
      <c r="E635" s="36"/>
    </row>
    <row r="636" spans="5:5" x14ac:dyDescent="0.2">
      <c r="E636" s="36"/>
    </row>
    <row r="637" spans="5:5" x14ac:dyDescent="0.2">
      <c r="E637" s="36"/>
    </row>
    <row r="638" spans="5:5" x14ac:dyDescent="0.2">
      <c r="E638" s="36"/>
    </row>
    <row r="639" spans="5:5" x14ac:dyDescent="0.2">
      <c r="E639" s="36"/>
    </row>
    <row r="640" spans="5:5" x14ac:dyDescent="0.2">
      <c r="E640" s="36"/>
    </row>
    <row r="641" spans="5:5" x14ac:dyDescent="0.2">
      <c r="E641" s="36"/>
    </row>
    <row r="642" spans="5:5" x14ac:dyDescent="0.2">
      <c r="E642" s="36"/>
    </row>
    <row r="643" spans="5:5" x14ac:dyDescent="0.2">
      <c r="E643" s="36"/>
    </row>
    <row r="644" spans="5:5" x14ac:dyDescent="0.2">
      <c r="E644" s="36"/>
    </row>
    <row r="645" spans="5:5" x14ac:dyDescent="0.2">
      <c r="E645" s="36"/>
    </row>
    <row r="646" spans="5:5" x14ac:dyDescent="0.2">
      <c r="E646" s="36"/>
    </row>
    <row r="647" spans="5:5" x14ac:dyDescent="0.2">
      <c r="E647" s="36"/>
    </row>
    <row r="648" spans="5:5" x14ac:dyDescent="0.2">
      <c r="E648" s="36"/>
    </row>
    <row r="649" spans="5:5" x14ac:dyDescent="0.2">
      <c r="E649" s="36"/>
    </row>
    <row r="650" spans="5:5" x14ac:dyDescent="0.2">
      <c r="E650" s="36"/>
    </row>
    <row r="651" spans="5:5" x14ac:dyDescent="0.2">
      <c r="E651" s="36"/>
    </row>
    <row r="652" spans="5:5" x14ac:dyDescent="0.2">
      <c r="E652" s="36"/>
    </row>
    <row r="653" spans="5:5" x14ac:dyDescent="0.2">
      <c r="E653" s="36"/>
    </row>
    <row r="654" spans="5:5" x14ac:dyDescent="0.2">
      <c r="E654" s="36"/>
    </row>
    <row r="655" spans="5:5" x14ac:dyDescent="0.2">
      <c r="E655" s="36"/>
    </row>
    <row r="656" spans="5:5" x14ac:dyDescent="0.2">
      <c r="E656" s="36"/>
    </row>
    <row r="657" spans="5:5" x14ac:dyDescent="0.2">
      <c r="E657" s="36"/>
    </row>
    <row r="658" spans="5:5" x14ac:dyDescent="0.2">
      <c r="E658" s="36"/>
    </row>
    <row r="659" spans="5:5" x14ac:dyDescent="0.2">
      <c r="E659" s="36"/>
    </row>
    <row r="660" spans="5:5" x14ac:dyDescent="0.2">
      <c r="E660" s="36"/>
    </row>
    <row r="661" spans="5:5" x14ac:dyDescent="0.2">
      <c r="E661" s="36"/>
    </row>
    <row r="662" spans="5:5" x14ac:dyDescent="0.2">
      <c r="E662" s="36"/>
    </row>
    <row r="663" spans="5:5" x14ac:dyDescent="0.2">
      <c r="E663" s="36"/>
    </row>
    <row r="664" spans="5:5" x14ac:dyDescent="0.2">
      <c r="E664" s="36"/>
    </row>
    <row r="665" spans="5:5" x14ac:dyDescent="0.2">
      <c r="E665" s="36"/>
    </row>
    <row r="666" spans="5:5" x14ac:dyDescent="0.2">
      <c r="E666" s="36"/>
    </row>
    <row r="667" spans="5:5" x14ac:dyDescent="0.2">
      <c r="E667" s="36"/>
    </row>
    <row r="668" spans="5:5" x14ac:dyDescent="0.2">
      <c r="E668" s="36"/>
    </row>
    <row r="669" spans="5:5" x14ac:dyDescent="0.2">
      <c r="E669" s="36"/>
    </row>
    <row r="670" spans="5:5" x14ac:dyDescent="0.2">
      <c r="E670" s="36"/>
    </row>
    <row r="671" spans="5:5" x14ac:dyDescent="0.2">
      <c r="E671" s="36"/>
    </row>
    <row r="672" spans="5:5" x14ac:dyDescent="0.2">
      <c r="E672" s="36"/>
    </row>
    <row r="673" spans="5:5" x14ac:dyDescent="0.2">
      <c r="E673" s="36"/>
    </row>
    <row r="674" spans="5:5" x14ac:dyDescent="0.2">
      <c r="E674" s="36"/>
    </row>
    <row r="675" spans="5:5" x14ac:dyDescent="0.2">
      <c r="E675" s="36"/>
    </row>
    <row r="676" spans="5:5" x14ac:dyDescent="0.2">
      <c r="E676" s="36"/>
    </row>
    <row r="677" spans="5:5" x14ac:dyDescent="0.2">
      <c r="E677" s="36"/>
    </row>
    <row r="678" spans="5:5" x14ac:dyDescent="0.2">
      <c r="E678" s="36"/>
    </row>
    <row r="679" spans="5:5" x14ac:dyDescent="0.2">
      <c r="E679" s="36"/>
    </row>
    <row r="680" spans="5:5" x14ac:dyDescent="0.2">
      <c r="E680" s="36"/>
    </row>
    <row r="681" spans="5:5" x14ac:dyDescent="0.2">
      <c r="E681" s="36"/>
    </row>
    <row r="682" spans="5:5" x14ac:dyDescent="0.2">
      <c r="E682" s="36"/>
    </row>
    <row r="683" spans="5:5" x14ac:dyDescent="0.2">
      <c r="E683" s="36"/>
    </row>
    <row r="684" spans="5:5" x14ac:dyDescent="0.2">
      <c r="E684" s="36"/>
    </row>
    <row r="685" spans="5:5" x14ac:dyDescent="0.2">
      <c r="E685" s="36"/>
    </row>
    <row r="686" spans="5:5" x14ac:dyDescent="0.2">
      <c r="E686" s="36"/>
    </row>
    <row r="687" spans="5:5" x14ac:dyDescent="0.2">
      <c r="E687" s="36"/>
    </row>
    <row r="688" spans="5:5" x14ac:dyDescent="0.2">
      <c r="E688" s="36"/>
    </row>
    <row r="689" spans="5:5" x14ac:dyDescent="0.2">
      <c r="E689" s="36"/>
    </row>
    <row r="690" spans="5:5" x14ac:dyDescent="0.2">
      <c r="E690" s="36"/>
    </row>
    <row r="691" spans="5:5" x14ac:dyDescent="0.2">
      <c r="E691" s="36"/>
    </row>
    <row r="692" spans="5:5" x14ac:dyDescent="0.2">
      <c r="E692" s="36"/>
    </row>
    <row r="693" spans="5:5" x14ac:dyDescent="0.2">
      <c r="E693" s="36"/>
    </row>
    <row r="694" spans="5:5" x14ac:dyDescent="0.2">
      <c r="E694" s="36"/>
    </row>
    <row r="695" spans="5:5" x14ac:dyDescent="0.2">
      <c r="E695" s="36"/>
    </row>
    <row r="696" spans="5:5" x14ac:dyDescent="0.2">
      <c r="E696" s="36"/>
    </row>
    <row r="697" spans="5:5" x14ac:dyDescent="0.2">
      <c r="E697" s="36"/>
    </row>
    <row r="698" spans="5:5" x14ac:dyDescent="0.2">
      <c r="E698" s="36"/>
    </row>
    <row r="699" spans="5:5" x14ac:dyDescent="0.2">
      <c r="E699" s="36"/>
    </row>
    <row r="700" spans="5:5" x14ac:dyDescent="0.2">
      <c r="E700" s="36"/>
    </row>
    <row r="701" spans="5:5" x14ac:dyDescent="0.2">
      <c r="E701" s="36"/>
    </row>
    <row r="702" spans="5:5" x14ac:dyDescent="0.2">
      <c r="E702" s="36"/>
    </row>
    <row r="703" spans="5:5" x14ac:dyDescent="0.2">
      <c r="E703" s="36"/>
    </row>
    <row r="704" spans="5:5" x14ac:dyDescent="0.2">
      <c r="E704" s="36"/>
    </row>
    <row r="705" spans="5:5" x14ac:dyDescent="0.2">
      <c r="E705" s="36"/>
    </row>
    <row r="706" spans="5:5" x14ac:dyDescent="0.2">
      <c r="E706" s="36"/>
    </row>
    <row r="707" spans="5:5" x14ac:dyDescent="0.2">
      <c r="E707" s="36"/>
    </row>
    <row r="708" spans="5:5" x14ac:dyDescent="0.2">
      <c r="E708" s="36"/>
    </row>
    <row r="709" spans="5:5" x14ac:dyDescent="0.2">
      <c r="E709" s="36"/>
    </row>
    <row r="710" spans="5:5" x14ac:dyDescent="0.2">
      <c r="E710" s="36"/>
    </row>
    <row r="711" spans="5:5" x14ac:dyDescent="0.2">
      <c r="E711" s="36"/>
    </row>
    <row r="712" spans="5:5" x14ac:dyDescent="0.2">
      <c r="E712" s="36"/>
    </row>
    <row r="713" spans="5:5" x14ac:dyDescent="0.2">
      <c r="E713" s="36"/>
    </row>
    <row r="714" spans="5:5" x14ac:dyDescent="0.2">
      <c r="E714" s="36"/>
    </row>
    <row r="715" spans="5:5" x14ac:dyDescent="0.2">
      <c r="E715" s="36"/>
    </row>
    <row r="716" spans="5:5" x14ac:dyDescent="0.2">
      <c r="E716" s="36"/>
    </row>
    <row r="717" spans="5:5" x14ac:dyDescent="0.2">
      <c r="E717" s="36"/>
    </row>
    <row r="718" spans="5:5" x14ac:dyDescent="0.2">
      <c r="E718" s="36"/>
    </row>
    <row r="719" spans="5:5" x14ac:dyDescent="0.2">
      <c r="E719" s="36"/>
    </row>
    <row r="720" spans="5:5" x14ac:dyDescent="0.2">
      <c r="E720" s="36"/>
    </row>
    <row r="721" spans="5:5" x14ac:dyDescent="0.2">
      <c r="E721" s="36"/>
    </row>
    <row r="722" spans="5:5" x14ac:dyDescent="0.2">
      <c r="E722" s="36"/>
    </row>
    <row r="723" spans="5:5" x14ac:dyDescent="0.2">
      <c r="E723" s="36"/>
    </row>
    <row r="724" spans="5:5" x14ac:dyDescent="0.2">
      <c r="E724" s="36"/>
    </row>
    <row r="725" spans="5:5" x14ac:dyDescent="0.2">
      <c r="E725" s="36"/>
    </row>
    <row r="726" spans="5:5" x14ac:dyDescent="0.2">
      <c r="E726" s="36"/>
    </row>
    <row r="727" spans="5:5" x14ac:dyDescent="0.2">
      <c r="E727" s="36"/>
    </row>
    <row r="728" spans="5:5" x14ac:dyDescent="0.2">
      <c r="E728" s="36"/>
    </row>
    <row r="729" spans="5:5" x14ac:dyDescent="0.2">
      <c r="E729" s="36"/>
    </row>
    <row r="730" spans="5:5" x14ac:dyDescent="0.2">
      <c r="E730" s="36"/>
    </row>
    <row r="731" spans="5:5" x14ac:dyDescent="0.2">
      <c r="E731" s="36"/>
    </row>
    <row r="732" spans="5:5" x14ac:dyDescent="0.2">
      <c r="E732" s="36"/>
    </row>
    <row r="733" spans="5:5" x14ac:dyDescent="0.2">
      <c r="E733" s="36"/>
    </row>
    <row r="734" spans="5:5" x14ac:dyDescent="0.2">
      <c r="E734" s="36"/>
    </row>
    <row r="735" spans="5:5" x14ac:dyDescent="0.2">
      <c r="E735" s="36"/>
    </row>
    <row r="736" spans="5:5" x14ac:dyDescent="0.2">
      <c r="E736" s="36"/>
    </row>
    <row r="737" spans="5:5" x14ac:dyDescent="0.2">
      <c r="E737" s="36"/>
    </row>
    <row r="738" spans="5:5" x14ac:dyDescent="0.2">
      <c r="E738" s="36"/>
    </row>
    <row r="739" spans="5:5" x14ac:dyDescent="0.2">
      <c r="E739" s="36"/>
    </row>
    <row r="740" spans="5:5" x14ac:dyDescent="0.2">
      <c r="E740" s="36"/>
    </row>
    <row r="741" spans="5:5" x14ac:dyDescent="0.2">
      <c r="E741" s="36"/>
    </row>
    <row r="742" spans="5:5" x14ac:dyDescent="0.2">
      <c r="E742" s="36"/>
    </row>
    <row r="743" spans="5:5" x14ac:dyDescent="0.2">
      <c r="E743" s="36"/>
    </row>
    <row r="744" spans="5:5" x14ac:dyDescent="0.2">
      <c r="E744" s="36"/>
    </row>
    <row r="745" spans="5:5" x14ac:dyDescent="0.2">
      <c r="E745" s="36"/>
    </row>
    <row r="746" spans="5:5" x14ac:dyDescent="0.2">
      <c r="E746" s="36"/>
    </row>
    <row r="747" spans="5:5" x14ac:dyDescent="0.2">
      <c r="E747" s="36"/>
    </row>
    <row r="748" spans="5:5" x14ac:dyDescent="0.2">
      <c r="E748" s="36"/>
    </row>
    <row r="749" spans="5:5" x14ac:dyDescent="0.2">
      <c r="E749" s="36"/>
    </row>
    <row r="750" spans="5:5" x14ac:dyDescent="0.2">
      <c r="E750" s="36"/>
    </row>
    <row r="751" spans="5:5" x14ac:dyDescent="0.2">
      <c r="E751" s="36"/>
    </row>
    <row r="752" spans="5:5" x14ac:dyDescent="0.2">
      <c r="E752" s="36"/>
    </row>
    <row r="753" spans="5:5" x14ac:dyDescent="0.2">
      <c r="E753" s="36"/>
    </row>
    <row r="754" spans="5:5" x14ac:dyDescent="0.2">
      <c r="E754" s="36"/>
    </row>
    <row r="755" spans="5:5" x14ac:dyDescent="0.2">
      <c r="E755" s="36"/>
    </row>
    <row r="756" spans="5:5" x14ac:dyDescent="0.2">
      <c r="E756" s="36"/>
    </row>
    <row r="757" spans="5:5" x14ac:dyDescent="0.2">
      <c r="E757" s="36"/>
    </row>
    <row r="758" spans="5:5" x14ac:dyDescent="0.2">
      <c r="E758" s="36"/>
    </row>
    <row r="759" spans="5:5" x14ac:dyDescent="0.2">
      <c r="E759" s="36"/>
    </row>
    <row r="760" spans="5:5" x14ac:dyDescent="0.2">
      <c r="E760" s="36"/>
    </row>
    <row r="761" spans="5:5" x14ac:dyDescent="0.2">
      <c r="E761" s="36"/>
    </row>
    <row r="762" spans="5:5" x14ac:dyDescent="0.2">
      <c r="E762" s="36"/>
    </row>
    <row r="763" spans="5:5" x14ac:dyDescent="0.2">
      <c r="E763" s="36"/>
    </row>
    <row r="764" spans="5:5" x14ac:dyDescent="0.2">
      <c r="E764" s="36"/>
    </row>
    <row r="765" spans="5:5" x14ac:dyDescent="0.2">
      <c r="E765" s="36"/>
    </row>
    <row r="766" spans="5:5" x14ac:dyDescent="0.2">
      <c r="E766" s="36"/>
    </row>
    <row r="767" spans="5:5" x14ac:dyDescent="0.2">
      <c r="E767" s="36"/>
    </row>
    <row r="768" spans="5:5" x14ac:dyDescent="0.2">
      <c r="E768" s="36"/>
    </row>
    <row r="769" spans="5:5" x14ac:dyDescent="0.2">
      <c r="E769" s="36"/>
    </row>
    <row r="770" spans="5:5" x14ac:dyDescent="0.2">
      <c r="E770" s="36"/>
    </row>
    <row r="771" spans="5:5" x14ac:dyDescent="0.2">
      <c r="E771" s="36"/>
    </row>
    <row r="772" spans="5:5" x14ac:dyDescent="0.2">
      <c r="E772" s="36"/>
    </row>
    <row r="773" spans="5:5" x14ac:dyDescent="0.2">
      <c r="E773" s="36"/>
    </row>
    <row r="774" spans="5:5" x14ac:dyDescent="0.2">
      <c r="E774" s="36"/>
    </row>
    <row r="775" spans="5:5" x14ac:dyDescent="0.2">
      <c r="E775" s="36"/>
    </row>
    <row r="776" spans="5:5" x14ac:dyDescent="0.2">
      <c r="E776" s="36"/>
    </row>
    <row r="777" spans="5:5" x14ac:dyDescent="0.2">
      <c r="E777" s="36"/>
    </row>
    <row r="778" spans="5:5" x14ac:dyDescent="0.2">
      <c r="E778" s="36"/>
    </row>
    <row r="779" spans="5:5" x14ac:dyDescent="0.2">
      <c r="E779" s="36"/>
    </row>
    <row r="780" spans="5:5" x14ac:dyDescent="0.2">
      <c r="E780" s="36"/>
    </row>
    <row r="781" spans="5:5" x14ac:dyDescent="0.2">
      <c r="E781" s="36"/>
    </row>
    <row r="782" spans="5:5" x14ac:dyDescent="0.2">
      <c r="E782" s="36"/>
    </row>
    <row r="783" spans="5:5" x14ac:dyDescent="0.2">
      <c r="E783" s="36"/>
    </row>
    <row r="784" spans="5:5" x14ac:dyDescent="0.2">
      <c r="E784" s="36"/>
    </row>
    <row r="785" spans="5:5" x14ac:dyDescent="0.2">
      <c r="E785" s="36"/>
    </row>
    <row r="786" spans="5:5" x14ac:dyDescent="0.2">
      <c r="E786" s="36"/>
    </row>
    <row r="787" spans="5:5" x14ac:dyDescent="0.2">
      <c r="E787" s="36"/>
    </row>
    <row r="788" spans="5:5" x14ac:dyDescent="0.2">
      <c r="E788" s="36"/>
    </row>
    <row r="789" spans="5:5" x14ac:dyDescent="0.2">
      <c r="E789" s="36"/>
    </row>
    <row r="790" spans="5:5" x14ac:dyDescent="0.2">
      <c r="E790" s="36"/>
    </row>
    <row r="791" spans="5:5" x14ac:dyDescent="0.2">
      <c r="E791" s="36"/>
    </row>
    <row r="792" spans="5:5" x14ac:dyDescent="0.2">
      <c r="E792" s="36"/>
    </row>
    <row r="793" spans="5:5" x14ac:dyDescent="0.2">
      <c r="E793" s="36"/>
    </row>
    <row r="794" spans="5:5" x14ac:dyDescent="0.2">
      <c r="E794" s="36"/>
    </row>
    <row r="795" spans="5:5" x14ac:dyDescent="0.2">
      <c r="E795" s="36"/>
    </row>
    <row r="796" spans="5:5" x14ac:dyDescent="0.2">
      <c r="E796" s="36"/>
    </row>
    <row r="797" spans="5:5" x14ac:dyDescent="0.2">
      <c r="E797" s="36"/>
    </row>
    <row r="798" spans="5:5" x14ac:dyDescent="0.2">
      <c r="E798" s="36"/>
    </row>
    <row r="799" spans="5:5" x14ac:dyDescent="0.2">
      <c r="E799" s="36"/>
    </row>
    <row r="800" spans="5:5" x14ac:dyDescent="0.2">
      <c r="E800" s="36"/>
    </row>
    <row r="801" spans="5:5" x14ac:dyDescent="0.2">
      <c r="E801" s="36"/>
    </row>
    <row r="802" spans="5:5" x14ac:dyDescent="0.2">
      <c r="E802" s="36"/>
    </row>
    <row r="803" spans="5:5" x14ac:dyDescent="0.2">
      <c r="E803" s="36"/>
    </row>
    <row r="804" spans="5:5" x14ac:dyDescent="0.2">
      <c r="E804" s="36"/>
    </row>
    <row r="805" spans="5:5" x14ac:dyDescent="0.2">
      <c r="E805" s="36"/>
    </row>
    <row r="806" spans="5:5" x14ac:dyDescent="0.2">
      <c r="E806" s="36"/>
    </row>
    <row r="807" spans="5:5" x14ac:dyDescent="0.2">
      <c r="E807" s="36"/>
    </row>
    <row r="808" spans="5:5" x14ac:dyDescent="0.2">
      <c r="E808" s="36"/>
    </row>
    <row r="809" spans="5:5" x14ac:dyDescent="0.2">
      <c r="E809" s="36"/>
    </row>
    <row r="810" spans="5:5" x14ac:dyDescent="0.2">
      <c r="E810" s="36"/>
    </row>
    <row r="811" spans="5:5" x14ac:dyDescent="0.2">
      <c r="E811" s="36"/>
    </row>
    <row r="812" spans="5:5" x14ac:dyDescent="0.2">
      <c r="E812" s="36"/>
    </row>
    <row r="813" spans="5:5" x14ac:dyDescent="0.2">
      <c r="E813" s="36"/>
    </row>
    <row r="814" spans="5:5" x14ac:dyDescent="0.2">
      <c r="E814" s="36"/>
    </row>
    <row r="815" spans="5:5" x14ac:dyDescent="0.2">
      <c r="E815" s="36"/>
    </row>
    <row r="816" spans="5:5" x14ac:dyDescent="0.2">
      <c r="E816" s="36"/>
    </row>
    <row r="817" spans="5:5" x14ac:dyDescent="0.2">
      <c r="E817" s="36"/>
    </row>
    <row r="818" spans="5:5" x14ac:dyDescent="0.2">
      <c r="E818" s="36"/>
    </row>
    <row r="819" spans="5:5" x14ac:dyDescent="0.2">
      <c r="E819" s="36"/>
    </row>
    <row r="820" spans="5:5" x14ac:dyDescent="0.2">
      <c r="E820" s="36"/>
    </row>
    <row r="821" spans="5:5" x14ac:dyDescent="0.2">
      <c r="E821" s="36"/>
    </row>
    <row r="822" spans="5:5" x14ac:dyDescent="0.2">
      <c r="E822" s="36"/>
    </row>
    <row r="823" spans="5:5" x14ac:dyDescent="0.2">
      <c r="E823" s="36"/>
    </row>
    <row r="824" spans="5:5" x14ac:dyDescent="0.2">
      <c r="E824" s="36"/>
    </row>
    <row r="825" spans="5:5" x14ac:dyDescent="0.2">
      <c r="E825" s="36"/>
    </row>
    <row r="826" spans="5:5" x14ac:dyDescent="0.2">
      <c r="E826" s="36"/>
    </row>
    <row r="827" spans="5:5" x14ac:dyDescent="0.2">
      <c r="E827" s="36"/>
    </row>
    <row r="828" spans="5:5" x14ac:dyDescent="0.2">
      <c r="E828" s="36"/>
    </row>
    <row r="829" spans="5:5" x14ac:dyDescent="0.2">
      <c r="E829" s="36"/>
    </row>
    <row r="830" spans="5:5" x14ac:dyDescent="0.2">
      <c r="E830" s="36"/>
    </row>
    <row r="831" spans="5:5" x14ac:dyDescent="0.2">
      <c r="E831" s="36"/>
    </row>
    <row r="832" spans="5:5" x14ac:dyDescent="0.2">
      <c r="E832" s="36"/>
    </row>
    <row r="833" spans="5:5" x14ac:dyDescent="0.2">
      <c r="E833" s="36"/>
    </row>
    <row r="834" spans="5:5" x14ac:dyDescent="0.2">
      <c r="E834" s="36"/>
    </row>
    <row r="835" spans="5:5" x14ac:dyDescent="0.2">
      <c r="E835" s="36"/>
    </row>
    <row r="836" spans="5:5" x14ac:dyDescent="0.2">
      <c r="E836" s="36"/>
    </row>
    <row r="837" spans="5:5" x14ac:dyDescent="0.2">
      <c r="E837" s="36"/>
    </row>
    <row r="838" spans="5:5" x14ac:dyDescent="0.2">
      <c r="E838" s="36"/>
    </row>
    <row r="839" spans="5:5" x14ac:dyDescent="0.2">
      <c r="E839" s="36"/>
    </row>
    <row r="840" spans="5:5" x14ac:dyDescent="0.2">
      <c r="E840" s="36"/>
    </row>
    <row r="841" spans="5:5" x14ac:dyDescent="0.2">
      <c r="E841" s="36"/>
    </row>
    <row r="842" spans="5:5" x14ac:dyDescent="0.2">
      <c r="E842" s="36"/>
    </row>
    <row r="843" spans="5:5" x14ac:dyDescent="0.2">
      <c r="E843" s="36"/>
    </row>
    <row r="844" spans="5:5" x14ac:dyDescent="0.2">
      <c r="E844" s="36"/>
    </row>
    <row r="845" spans="5:5" x14ac:dyDescent="0.2">
      <c r="E845" s="36"/>
    </row>
    <row r="846" spans="5:5" x14ac:dyDescent="0.2">
      <c r="E846" s="36"/>
    </row>
    <row r="847" spans="5:5" x14ac:dyDescent="0.2">
      <c r="E847" s="36"/>
    </row>
    <row r="848" spans="5:5" x14ac:dyDescent="0.2">
      <c r="E848" s="36"/>
    </row>
    <row r="849" spans="5:5" x14ac:dyDescent="0.2">
      <c r="E849" s="36"/>
    </row>
    <row r="850" spans="5:5" x14ac:dyDescent="0.2">
      <c r="E850" s="36"/>
    </row>
    <row r="851" spans="5:5" x14ac:dyDescent="0.2">
      <c r="E851" s="36"/>
    </row>
    <row r="852" spans="5:5" x14ac:dyDescent="0.2">
      <c r="E852" s="36"/>
    </row>
    <row r="853" spans="5:5" x14ac:dyDescent="0.2">
      <c r="E853" s="36"/>
    </row>
    <row r="854" spans="5:5" x14ac:dyDescent="0.2">
      <c r="E854" s="36"/>
    </row>
    <row r="855" spans="5:5" x14ac:dyDescent="0.2">
      <c r="E855" s="36"/>
    </row>
    <row r="856" spans="5:5" x14ac:dyDescent="0.2">
      <c r="E856" s="36"/>
    </row>
    <row r="857" spans="5:5" x14ac:dyDescent="0.2">
      <c r="E857" s="36"/>
    </row>
    <row r="858" spans="5:5" x14ac:dyDescent="0.2">
      <c r="E858" s="36"/>
    </row>
    <row r="859" spans="5:5" x14ac:dyDescent="0.2">
      <c r="E859" s="36"/>
    </row>
    <row r="860" spans="5:5" x14ac:dyDescent="0.2">
      <c r="E860" s="36"/>
    </row>
    <row r="861" spans="5:5" x14ac:dyDescent="0.2">
      <c r="E861" s="36"/>
    </row>
    <row r="862" spans="5:5" x14ac:dyDescent="0.2">
      <c r="E862" s="36"/>
    </row>
    <row r="863" spans="5:5" x14ac:dyDescent="0.2">
      <c r="E863" s="36"/>
    </row>
    <row r="864" spans="5:5" x14ac:dyDescent="0.2">
      <c r="E864" s="36"/>
    </row>
    <row r="865" spans="5:5" x14ac:dyDescent="0.2">
      <c r="E865" s="36"/>
    </row>
    <row r="866" spans="5:5" x14ac:dyDescent="0.2">
      <c r="E866" s="36"/>
    </row>
    <row r="867" spans="5:5" x14ac:dyDescent="0.2">
      <c r="E867" s="36"/>
    </row>
    <row r="868" spans="5:5" x14ac:dyDescent="0.2">
      <c r="E868" s="36"/>
    </row>
    <row r="869" spans="5:5" x14ac:dyDescent="0.2">
      <c r="E869" s="36"/>
    </row>
    <row r="870" spans="5:5" x14ac:dyDescent="0.2">
      <c r="E870" s="36"/>
    </row>
    <row r="871" spans="5:5" x14ac:dyDescent="0.2">
      <c r="E871" s="36"/>
    </row>
    <row r="872" spans="5:5" x14ac:dyDescent="0.2">
      <c r="E872" s="36"/>
    </row>
    <row r="873" spans="5:5" x14ac:dyDescent="0.2">
      <c r="E873" s="36"/>
    </row>
    <row r="874" spans="5:5" x14ac:dyDescent="0.2">
      <c r="E874" s="36"/>
    </row>
    <row r="875" spans="5:5" x14ac:dyDescent="0.2">
      <c r="E875" s="36"/>
    </row>
    <row r="876" spans="5:5" x14ac:dyDescent="0.2">
      <c r="E876" s="36"/>
    </row>
    <row r="877" spans="5:5" x14ac:dyDescent="0.2">
      <c r="E877" s="36"/>
    </row>
    <row r="878" spans="5:5" x14ac:dyDescent="0.2">
      <c r="E878" s="36"/>
    </row>
    <row r="879" spans="5:5" x14ac:dyDescent="0.2">
      <c r="E879" s="36"/>
    </row>
    <row r="880" spans="5:5" x14ac:dyDescent="0.2">
      <c r="E880" s="36"/>
    </row>
    <row r="881" spans="5:5" x14ac:dyDescent="0.2">
      <c r="E881" s="36"/>
    </row>
    <row r="882" spans="5:5" x14ac:dyDescent="0.2">
      <c r="E882" s="36"/>
    </row>
    <row r="883" spans="5:5" x14ac:dyDescent="0.2">
      <c r="E883" s="36"/>
    </row>
    <row r="884" spans="5:5" x14ac:dyDescent="0.2">
      <c r="E884" s="36"/>
    </row>
    <row r="885" spans="5:5" x14ac:dyDescent="0.2">
      <c r="E885" s="36"/>
    </row>
    <row r="886" spans="5:5" x14ac:dyDescent="0.2">
      <c r="E886" s="36"/>
    </row>
    <row r="887" spans="5:5" x14ac:dyDescent="0.2">
      <c r="E887" s="36"/>
    </row>
    <row r="888" spans="5:5" x14ac:dyDescent="0.2">
      <c r="E888" s="36"/>
    </row>
    <row r="889" spans="5:5" x14ac:dyDescent="0.2">
      <c r="E889" s="36"/>
    </row>
    <row r="890" spans="5:5" x14ac:dyDescent="0.2">
      <c r="E890" s="36"/>
    </row>
    <row r="891" spans="5:5" x14ac:dyDescent="0.2">
      <c r="E891" s="36"/>
    </row>
    <row r="892" spans="5:5" x14ac:dyDescent="0.2">
      <c r="E892" s="36"/>
    </row>
    <row r="893" spans="5:5" x14ac:dyDescent="0.2">
      <c r="E893" s="36"/>
    </row>
    <row r="894" spans="5:5" x14ac:dyDescent="0.2">
      <c r="E894" s="36"/>
    </row>
    <row r="895" spans="5:5" x14ac:dyDescent="0.2">
      <c r="E895" s="36"/>
    </row>
    <row r="896" spans="5:5" x14ac:dyDescent="0.2">
      <c r="E896" s="36"/>
    </row>
    <row r="897" spans="5:5" x14ac:dyDescent="0.2">
      <c r="E897" s="36"/>
    </row>
    <row r="898" spans="5:5" x14ac:dyDescent="0.2">
      <c r="E898" s="36"/>
    </row>
    <row r="899" spans="5:5" x14ac:dyDescent="0.2">
      <c r="E899" s="36"/>
    </row>
    <row r="900" spans="5:5" x14ac:dyDescent="0.2">
      <c r="E900" s="36"/>
    </row>
    <row r="901" spans="5:5" x14ac:dyDescent="0.2">
      <c r="E901" s="36"/>
    </row>
    <row r="902" spans="5:5" x14ac:dyDescent="0.2">
      <c r="E902" s="36"/>
    </row>
    <row r="903" spans="5:5" x14ac:dyDescent="0.2">
      <c r="E903" s="36"/>
    </row>
    <row r="904" spans="5:5" x14ac:dyDescent="0.2">
      <c r="E904" s="36"/>
    </row>
    <row r="905" spans="5:5" x14ac:dyDescent="0.2">
      <c r="E905" s="36"/>
    </row>
    <row r="906" spans="5:5" x14ac:dyDescent="0.2">
      <c r="E906" s="36"/>
    </row>
    <row r="907" spans="5:5" x14ac:dyDescent="0.2">
      <c r="E907" s="36"/>
    </row>
    <row r="908" spans="5:5" x14ac:dyDescent="0.2">
      <c r="E908" s="36"/>
    </row>
    <row r="909" spans="5:5" x14ac:dyDescent="0.2">
      <c r="E909" s="36"/>
    </row>
    <row r="910" spans="5:5" x14ac:dyDescent="0.2">
      <c r="E910" s="36"/>
    </row>
    <row r="911" spans="5:5" x14ac:dyDescent="0.2">
      <c r="E911" s="36"/>
    </row>
    <row r="912" spans="5:5" x14ac:dyDescent="0.2">
      <c r="E912" s="36"/>
    </row>
    <row r="913" spans="5:5" x14ac:dyDescent="0.2">
      <c r="E913" s="36"/>
    </row>
    <row r="914" spans="5:5" x14ac:dyDescent="0.2">
      <c r="E914" s="36"/>
    </row>
    <row r="915" spans="5:5" x14ac:dyDescent="0.2">
      <c r="E915" s="36"/>
    </row>
    <row r="916" spans="5:5" x14ac:dyDescent="0.2">
      <c r="E916" s="36"/>
    </row>
    <row r="917" spans="5:5" x14ac:dyDescent="0.2">
      <c r="E917" s="36"/>
    </row>
    <row r="918" spans="5:5" x14ac:dyDescent="0.2">
      <c r="E918" s="36"/>
    </row>
    <row r="919" spans="5:5" x14ac:dyDescent="0.2">
      <c r="E919" s="36"/>
    </row>
    <row r="920" spans="5:5" x14ac:dyDescent="0.2">
      <c r="E920" s="36"/>
    </row>
    <row r="921" spans="5:5" x14ac:dyDescent="0.2">
      <c r="E921" s="36"/>
    </row>
    <row r="922" spans="5:5" x14ac:dyDescent="0.2">
      <c r="E922" s="36"/>
    </row>
    <row r="923" spans="5:5" x14ac:dyDescent="0.2">
      <c r="E923" s="36"/>
    </row>
    <row r="924" spans="5:5" x14ac:dyDescent="0.2">
      <c r="E924" s="36"/>
    </row>
    <row r="925" spans="5:5" x14ac:dyDescent="0.2">
      <c r="E925" s="36"/>
    </row>
    <row r="926" spans="5:5" x14ac:dyDescent="0.2">
      <c r="E926" s="36"/>
    </row>
    <row r="927" spans="5:5" x14ac:dyDescent="0.2">
      <c r="E927" s="36"/>
    </row>
    <row r="928" spans="5:5" x14ac:dyDescent="0.2">
      <c r="E928" s="36"/>
    </row>
    <row r="929" spans="5:5" x14ac:dyDescent="0.2">
      <c r="E929" s="36"/>
    </row>
    <row r="930" spans="5:5" x14ac:dyDescent="0.2">
      <c r="E930" s="36"/>
    </row>
    <row r="931" spans="5:5" x14ac:dyDescent="0.2">
      <c r="E931" s="36"/>
    </row>
    <row r="932" spans="5:5" x14ac:dyDescent="0.2">
      <c r="E932" s="36"/>
    </row>
    <row r="933" spans="5:5" x14ac:dyDescent="0.2">
      <c r="E933" s="36"/>
    </row>
    <row r="934" spans="5:5" x14ac:dyDescent="0.2">
      <c r="E934" s="36"/>
    </row>
    <row r="935" spans="5:5" x14ac:dyDescent="0.2">
      <c r="E935" s="36"/>
    </row>
    <row r="936" spans="5:5" x14ac:dyDescent="0.2">
      <c r="E936" s="36"/>
    </row>
    <row r="937" spans="5:5" x14ac:dyDescent="0.2">
      <c r="E937" s="36"/>
    </row>
    <row r="938" spans="5:5" x14ac:dyDescent="0.2">
      <c r="E938" s="36"/>
    </row>
    <row r="939" spans="5:5" x14ac:dyDescent="0.2">
      <c r="E939" s="36"/>
    </row>
    <row r="940" spans="5:5" x14ac:dyDescent="0.2">
      <c r="E940" s="36"/>
    </row>
    <row r="941" spans="5:5" x14ac:dyDescent="0.2">
      <c r="E941" s="36"/>
    </row>
    <row r="942" spans="5:5" x14ac:dyDescent="0.2">
      <c r="E942" s="36"/>
    </row>
    <row r="943" spans="5:5" x14ac:dyDescent="0.2">
      <c r="E943" s="36"/>
    </row>
    <row r="944" spans="5:5" x14ac:dyDescent="0.2">
      <c r="E944" s="36"/>
    </row>
    <row r="945" spans="5:5" x14ac:dyDescent="0.2">
      <c r="E945" s="36"/>
    </row>
    <row r="946" spans="5:5" x14ac:dyDescent="0.2">
      <c r="E946" s="36"/>
    </row>
    <row r="947" spans="5:5" x14ac:dyDescent="0.2">
      <c r="E947" s="36"/>
    </row>
    <row r="948" spans="5:5" x14ac:dyDescent="0.2">
      <c r="E948" s="36"/>
    </row>
    <row r="949" spans="5:5" x14ac:dyDescent="0.2">
      <c r="E949" s="36"/>
    </row>
    <row r="950" spans="5:5" x14ac:dyDescent="0.2">
      <c r="E950" s="36"/>
    </row>
    <row r="951" spans="5:5" x14ac:dyDescent="0.2">
      <c r="E951" s="36"/>
    </row>
    <row r="952" spans="5:5" x14ac:dyDescent="0.2">
      <c r="E952" s="36"/>
    </row>
    <row r="953" spans="5:5" x14ac:dyDescent="0.2">
      <c r="E953" s="36"/>
    </row>
    <row r="954" spans="5:5" x14ac:dyDescent="0.2">
      <c r="E954" s="36"/>
    </row>
    <row r="955" spans="5:5" x14ac:dyDescent="0.2">
      <c r="E955" s="36"/>
    </row>
    <row r="956" spans="5:5" x14ac:dyDescent="0.2">
      <c r="E956" s="36"/>
    </row>
    <row r="957" spans="5:5" x14ac:dyDescent="0.2">
      <c r="E957" s="36"/>
    </row>
    <row r="958" spans="5:5" x14ac:dyDescent="0.2">
      <c r="E958" s="36"/>
    </row>
    <row r="959" spans="5:5" x14ac:dyDescent="0.2">
      <c r="E959" s="36"/>
    </row>
    <row r="960" spans="5:5" x14ac:dyDescent="0.2">
      <c r="E960" s="36"/>
    </row>
    <row r="961" spans="5:5" x14ac:dyDescent="0.2">
      <c r="E961" s="36"/>
    </row>
    <row r="962" spans="5:5" x14ac:dyDescent="0.2">
      <c r="E962" s="36"/>
    </row>
    <row r="963" spans="5:5" x14ac:dyDescent="0.2">
      <c r="E963" s="36"/>
    </row>
    <row r="964" spans="5:5" x14ac:dyDescent="0.2">
      <c r="E964" s="36"/>
    </row>
    <row r="965" spans="5:5" x14ac:dyDescent="0.2">
      <c r="E965" s="36"/>
    </row>
    <row r="966" spans="5:5" x14ac:dyDescent="0.2">
      <c r="E966" s="36"/>
    </row>
    <row r="967" spans="5:5" x14ac:dyDescent="0.2">
      <c r="E967" s="36"/>
    </row>
    <row r="968" spans="5:5" x14ac:dyDescent="0.2">
      <c r="E968" s="36"/>
    </row>
    <row r="969" spans="5:5" x14ac:dyDescent="0.2">
      <c r="E969" s="36"/>
    </row>
    <row r="970" spans="5:5" x14ac:dyDescent="0.2">
      <c r="E970" s="36"/>
    </row>
    <row r="971" spans="5:5" x14ac:dyDescent="0.2">
      <c r="E971" s="36"/>
    </row>
    <row r="972" spans="5:5" x14ac:dyDescent="0.2">
      <c r="E972" s="36"/>
    </row>
    <row r="973" spans="5:5" x14ac:dyDescent="0.2">
      <c r="E973" s="36"/>
    </row>
    <row r="974" spans="5:5" x14ac:dyDescent="0.2">
      <c r="E974" s="36"/>
    </row>
    <row r="975" spans="5:5" x14ac:dyDescent="0.2">
      <c r="E975" s="36"/>
    </row>
    <row r="976" spans="5:5" x14ac:dyDescent="0.2">
      <c r="E976" s="36"/>
    </row>
    <row r="977" spans="5:5" x14ac:dyDescent="0.2">
      <c r="E977" s="36"/>
    </row>
    <row r="978" spans="5:5" x14ac:dyDescent="0.2">
      <c r="E978" s="36"/>
    </row>
    <row r="979" spans="5:5" x14ac:dyDescent="0.2">
      <c r="E979" s="36"/>
    </row>
    <row r="980" spans="5:5" x14ac:dyDescent="0.2">
      <c r="E980" s="36"/>
    </row>
    <row r="981" spans="5:5" x14ac:dyDescent="0.2">
      <c r="E981" s="36"/>
    </row>
    <row r="982" spans="5:5" x14ac:dyDescent="0.2">
      <c r="E982" s="36"/>
    </row>
    <row r="983" spans="5:5" x14ac:dyDescent="0.2">
      <c r="E983" s="36"/>
    </row>
    <row r="984" spans="5:5" x14ac:dyDescent="0.2">
      <c r="E984" s="36"/>
    </row>
    <row r="985" spans="5:5" x14ac:dyDescent="0.2">
      <c r="E985" s="36"/>
    </row>
    <row r="986" spans="5:5" x14ac:dyDescent="0.2">
      <c r="E986" s="36"/>
    </row>
    <row r="987" spans="5:5" x14ac:dyDescent="0.2">
      <c r="E987" s="36"/>
    </row>
    <row r="988" spans="5:5" x14ac:dyDescent="0.2">
      <c r="E988" s="36"/>
    </row>
    <row r="989" spans="5:5" x14ac:dyDescent="0.2">
      <c r="E989" s="36"/>
    </row>
    <row r="990" spans="5:5" x14ac:dyDescent="0.2">
      <c r="E990" s="36"/>
    </row>
    <row r="991" spans="5:5" x14ac:dyDescent="0.2">
      <c r="E991" s="36"/>
    </row>
    <row r="992" spans="5:5" x14ac:dyDescent="0.2">
      <c r="E992" s="36"/>
    </row>
    <row r="993" spans="5:5" x14ac:dyDescent="0.2">
      <c r="E993" s="36"/>
    </row>
    <row r="994" spans="5:5" x14ac:dyDescent="0.2">
      <c r="E994" s="36"/>
    </row>
    <row r="995" spans="5:5" x14ac:dyDescent="0.2">
      <c r="E995" s="36"/>
    </row>
    <row r="996" spans="5:5" x14ac:dyDescent="0.2">
      <c r="E996" s="36"/>
    </row>
    <row r="997" spans="5:5" x14ac:dyDescent="0.2">
      <c r="E997" s="36"/>
    </row>
    <row r="998" spans="5:5" x14ac:dyDescent="0.2">
      <c r="E998" s="36"/>
    </row>
    <row r="999" spans="5:5" x14ac:dyDescent="0.2">
      <c r="E999" s="36"/>
    </row>
    <row r="1000" spans="5:5" x14ac:dyDescent="0.2">
      <c r="E1000" s="36"/>
    </row>
  </sheetData>
  <hyperlinks>
    <hyperlink ref="A1" location="Assumptions!A1" display="Assumptions" xr:uid="{00000000-0004-0000-0600-000000000000}"/>
  </hyperlink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BN1008"/>
  <sheetViews>
    <sheetView showGridLines="0" zoomScale="80" zoomScaleNormal="80" workbookViewId="0"/>
  </sheetViews>
  <sheetFormatPr baseColWidth="10" defaultColWidth="14.5" defaultRowHeight="15" customHeight="1" outlineLevelCol="1" x14ac:dyDescent="0.2"/>
  <cols>
    <col min="1" max="1" width="3.83203125" customWidth="1"/>
    <col min="7" max="7" width="86.83203125" customWidth="1"/>
    <col min="8" max="8" width="5.33203125" customWidth="1"/>
    <col min="10" max="10" width="32.6640625" customWidth="1"/>
    <col min="11" max="11" width="7.33203125" customWidth="1"/>
    <col min="12" max="12" width="17.33203125" customWidth="1"/>
    <col min="13" max="14" width="12.1640625" customWidth="1"/>
    <col min="15" max="15" width="12" customWidth="1" collapsed="1"/>
    <col min="16" max="16" width="16.33203125" hidden="1" customWidth="1" outlineLevel="1"/>
    <col min="17" max="18" width="14.5" hidden="1" outlineLevel="1"/>
    <col min="19" max="19" width="10.6640625" customWidth="1"/>
    <col min="20" max="20" width="15.5" customWidth="1"/>
    <col min="21" max="21" width="13.5" customWidth="1"/>
    <col min="22" max="22" width="23.5" customWidth="1"/>
    <col min="23" max="23" width="20.33203125" customWidth="1"/>
    <col min="24" max="24" width="14.6640625" customWidth="1"/>
    <col min="25" max="25" width="17.5" customWidth="1"/>
    <col min="26" max="27" width="12" customWidth="1"/>
    <col min="28" max="28" width="15.5" customWidth="1"/>
    <col min="29" max="29" width="12" customWidth="1"/>
    <col min="30" max="30" width="10.33203125" customWidth="1"/>
    <col min="31" max="31" width="25.83203125" customWidth="1"/>
    <col min="32" max="32" width="5.33203125" customWidth="1"/>
    <col min="34" max="34" width="9.33203125" customWidth="1"/>
    <col min="35" max="35" width="12.33203125" customWidth="1"/>
    <col min="36" max="36" width="17.1640625" customWidth="1"/>
    <col min="37" max="37" width="4.1640625" customWidth="1"/>
    <col min="38" max="38" width="16.1640625" customWidth="1"/>
    <col min="40" max="40" width="29.1640625" customWidth="1"/>
    <col min="41" max="41" width="15.5" customWidth="1"/>
    <col min="44" max="44" width="29.6640625" customWidth="1"/>
  </cols>
  <sheetData>
    <row r="1" spans="1:66" ht="18" customHeight="1" x14ac:dyDescent="0.2">
      <c r="A1" s="434" t="s">
        <v>16</v>
      </c>
      <c r="G1" s="36"/>
      <c r="H1" s="36"/>
      <c r="I1" s="36"/>
      <c r="J1" s="11"/>
      <c r="O1" s="11"/>
      <c r="AV1" s="11"/>
      <c r="AX1" s="11"/>
      <c r="AY1" s="35"/>
    </row>
    <row r="2" spans="1:66" ht="19" x14ac:dyDescent="0.25">
      <c r="C2" s="15" t="s">
        <v>135</v>
      </c>
      <c r="G2" s="36"/>
      <c r="H2" s="36"/>
      <c r="I2" s="36"/>
      <c r="J2" s="11"/>
      <c r="O2" s="88"/>
      <c r="P2" s="89"/>
      <c r="Q2" s="89"/>
      <c r="R2" s="89"/>
      <c r="S2" s="89"/>
      <c r="T2" s="89"/>
      <c r="U2" s="89"/>
      <c r="V2" s="89"/>
      <c r="W2" s="89"/>
      <c r="AC2" s="89"/>
      <c r="AV2" s="90"/>
      <c r="AX2" s="11"/>
      <c r="AY2" s="35"/>
    </row>
    <row r="3" spans="1:66" x14ac:dyDescent="0.2">
      <c r="G3" s="36"/>
      <c r="H3" s="36"/>
      <c r="I3" s="36"/>
      <c r="J3" s="11"/>
      <c r="O3" s="91"/>
      <c r="P3" s="501"/>
      <c r="Q3" s="492"/>
      <c r="R3" s="492"/>
      <c r="S3" s="88"/>
      <c r="T3" s="88"/>
      <c r="U3" s="89"/>
      <c r="V3" s="89"/>
      <c r="W3" s="89"/>
      <c r="X3" s="92" t="s">
        <v>84</v>
      </c>
      <c r="Y3" s="93">
        <v>0.15</v>
      </c>
      <c r="Z3" s="94" t="s">
        <v>85</v>
      </c>
      <c r="AA3" s="95">
        <v>0</v>
      </c>
      <c r="AC3" s="89"/>
      <c r="AV3" s="90"/>
      <c r="AX3" s="11"/>
      <c r="AY3" s="35"/>
    </row>
    <row r="4" spans="1:66" x14ac:dyDescent="0.2">
      <c r="G4" s="36"/>
      <c r="H4" s="36"/>
      <c r="I4" s="36"/>
      <c r="J4" s="11"/>
      <c r="O4" s="91"/>
      <c r="P4" s="501"/>
      <c r="Q4" s="492"/>
      <c r="R4" s="492"/>
      <c r="S4" s="88"/>
      <c r="T4" s="88"/>
      <c r="U4" s="89"/>
      <c r="V4" s="89"/>
      <c r="W4" s="89"/>
      <c r="X4" s="92" t="s">
        <v>86</v>
      </c>
      <c r="Y4" s="93">
        <v>0.35</v>
      </c>
      <c r="Z4" s="94" t="s">
        <v>87</v>
      </c>
      <c r="AA4" s="95">
        <v>1.5768938353740297E-3</v>
      </c>
      <c r="AC4" s="89"/>
    </row>
    <row r="5" spans="1:66" x14ac:dyDescent="0.2">
      <c r="G5" s="36"/>
      <c r="H5" s="36"/>
      <c r="I5" s="36"/>
      <c r="O5" s="91"/>
      <c r="P5" s="88"/>
      <c r="Q5" s="88"/>
      <c r="R5" s="88"/>
      <c r="S5" s="88"/>
      <c r="T5" s="88"/>
      <c r="U5" s="89"/>
      <c r="V5" s="89"/>
      <c r="W5" s="89"/>
      <c r="X5" s="92" t="s">
        <v>88</v>
      </c>
      <c r="Y5" s="96">
        <v>0.5</v>
      </c>
      <c r="Z5" s="94" t="s">
        <v>147</v>
      </c>
      <c r="AA5" s="95">
        <v>0.8</v>
      </c>
      <c r="AB5" s="12"/>
      <c r="AC5" s="89"/>
    </row>
    <row r="6" spans="1:66" x14ac:dyDescent="0.2">
      <c r="G6" s="36"/>
      <c r="H6" s="36"/>
      <c r="I6" s="36"/>
      <c r="O6" s="91"/>
      <c r="P6" s="88"/>
      <c r="Q6" s="88"/>
      <c r="R6" s="88"/>
      <c r="S6" s="88"/>
      <c r="T6" s="88"/>
      <c r="U6" s="89"/>
      <c r="V6" s="89"/>
      <c r="W6" s="89"/>
      <c r="X6" s="12"/>
      <c r="Y6" s="89"/>
      <c r="Z6" s="12"/>
      <c r="AA6" s="89"/>
      <c r="AB6" s="12"/>
      <c r="AC6" s="89"/>
    </row>
    <row r="7" spans="1:66" x14ac:dyDescent="0.2">
      <c r="G7" s="36"/>
      <c r="H7" s="36"/>
      <c r="I7" s="36"/>
      <c r="O7" s="91"/>
      <c r="P7" s="88"/>
      <c r="Q7" s="88"/>
      <c r="R7" s="88"/>
      <c r="S7" s="88"/>
      <c r="T7" s="88"/>
      <c r="U7" s="89"/>
      <c r="V7" s="89"/>
      <c r="W7" s="89"/>
      <c r="X7" s="12"/>
      <c r="Y7" s="89"/>
      <c r="Z7" s="12"/>
      <c r="AA7" s="89"/>
      <c r="AB7" s="12"/>
      <c r="AC7" s="89"/>
    </row>
    <row r="8" spans="1:66" x14ac:dyDescent="0.2">
      <c r="G8" s="36"/>
      <c r="H8" s="36"/>
      <c r="I8" s="36"/>
      <c r="O8" s="91"/>
      <c r="P8" s="88"/>
      <c r="Q8" s="88"/>
      <c r="R8" s="88"/>
      <c r="S8" s="88"/>
      <c r="T8" s="88"/>
      <c r="U8" s="89"/>
      <c r="V8" s="89"/>
      <c r="W8" s="89"/>
      <c r="X8" s="12"/>
      <c r="Y8" s="89"/>
      <c r="Z8" s="97" t="s">
        <v>89</v>
      </c>
      <c r="AA8" s="98" t="s">
        <v>90</v>
      </c>
      <c r="AB8" s="12"/>
      <c r="AC8" s="89"/>
    </row>
    <row r="9" spans="1:66" x14ac:dyDescent="0.2">
      <c r="G9" s="36"/>
      <c r="H9" s="36"/>
      <c r="I9" s="36"/>
      <c r="O9" s="91"/>
      <c r="P9" s="501"/>
      <c r="Q9" s="492"/>
      <c r="R9" s="492"/>
      <c r="S9" s="99"/>
      <c r="T9" s="99"/>
      <c r="U9" s="100"/>
      <c r="V9" s="100"/>
      <c r="W9" s="100"/>
      <c r="X9" s="100"/>
      <c r="Y9" s="100"/>
      <c r="Z9" s="101">
        <f>X24</f>
        <v>196358.41281702896</v>
      </c>
      <c r="AA9" s="102">
        <f>T12</f>
        <v>788.99923007246377</v>
      </c>
      <c r="AB9" s="100"/>
      <c r="AC9" s="100"/>
    </row>
    <row r="10" spans="1:66" x14ac:dyDescent="0.2">
      <c r="G10" s="36"/>
      <c r="H10" s="36"/>
      <c r="I10" s="36"/>
      <c r="O10" s="103"/>
      <c r="P10" s="512" t="s">
        <v>91</v>
      </c>
      <c r="Q10" s="513"/>
      <c r="R10" s="513"/>
      <c r="S10" s="502" t="s">
        <v>92</v>
      </c>
      <c r="T10" s="494"/>
      <c r="U10" s="494"/>
      <c r="V10" s="494"/>
      <c r="W10" s="494"/>
      <c r="X10" s="494"/>
      <c r="Y10" s="494"/>
      <c r="Z10" s="494"/>
      <c r="AA10" s="494"/>
      <c r="AB10" s="494"/>
      <c r="AC10" s="494"/>
      <c r="AD10" s="494"/>
      <c r="AE10" s="494"/>
      <c r="AG10" s="502" t="s">
        <v>93</v>
      </c>
      <c r="AH10" s="494"/>
      <c r="AI10" s="494"/>
      <c r="AJ10" s="494"/>
      <c r="AK10" s="105"/>
      <c r="AL10" s="502" t="s">
        <v>94</v>
      </c>
      <c r="AM10" s="494"/>
      <c r="AN10" s="494"/>
      <c r="AO10" s="494"/>
      <c r="AP10" s="494"/>
      <c r="AQ10" s="494"/>
      <c r="AT10" s="503" t="s">
        <v>95</v>
      </c>
      <c r="AU10" s="492"/>
      <c r="AV10" s="492"/>
      <c r="AW10" s="492"/>
      <c r="AX10" s="492"/>
      <c r="AY10" s="492"/>
      <c r="AZ10" s="492"/>
      <c r="BA10" s="492"/>
      <c r="BB10" s="492"/>
      <c r="BC10" s="492"/>
      <c r="BD10" s="492"/>
      <c r="BE10" s="492"/>
      <c r="BF10" s="492"/>
      <c r="BG10" s="492"/>
      <c r="BH10" s="492"/>
      <c r="BI10" s="492"/>
      <c r="BJ10" s="492"/>
      <c r="BK10" s="492"/>
      <c r="BL10" s="492"/>
      <c r="BM10" s="492"/>
      <c r="BN10" s="106"/>
    </row>
    <row r="11" spans="1:66" x14ac:dyDescent="0.2">
      <c r="G11" s="107"/>
      <c r="H11" s="107"/>
      <c r="I11" s="108" t="s">
        <v>40</v>
      </c>
      <c r="J11" s="109" t="s">
        <v>96</v>
      </c>
      <c r="K11" s="109" t="s">
        <v>79</v>
      </c>
      <c r="L11" s="109" t="s">
        <v>77</v>
      </c>
      <c r="M11" s="110" t="s">
        <v>296</v>
      </c>
      <c r="N11" s="471" t="s">
        <v>365</v>
      </c>
      <c r="O11" s="104" t="s">
        <v>97</v>
      </c>
      <c r="P11" s="104" t="s">
        <v>98</v>
      </c>
      <c r="Q11" s="104" t="s">
        <v>99</v>
      </c>
      <c r="R11" s="104" t="s">
        <v>100</v>
      </c>
      <c r="S11" s="201" t="s">
        <v>101</v>
      </c>
      <c r="T11" s="111" t="s">
        <v>102</v>
      </c>
      <c r="U11" s="112" t="s">
        <v>103</v>
      </c>
      <c r="V11" s="113" t="s">
        <v>104</v>
      </c>
      <c r="W11" s="114" t="s">
        <v>105</v>
      </c>
      <c r="X11" s="112" t="s">
        <v>106</v>
      </c>
      <c r="Y11" s="104" t="s">
        <v>107</v>
      </c>
      <c r="Z11" s="112" t="s">
        <v>108</v>
      </c>
      <c r="AA11" s="104" t="s">
        <v>109</v>
      </c>
      <c r="AB11" s="104" t="s">
        <v>110</v>
      </c>
      <c r="AC11" s="115" t="s">
        <v>111</v>
      </c>
      <c r="AD11" s="104" t="s">
        <v>112</v>
      </c>
      <c r="AE11" s="104" t="s">
        <v>113</v>
      </c>
      <c r="AF11" s="116"/>
      <c r="AG11" s="104" t="s">
        <v>114</v>
      </c>
      <c r="AH11" s="104" t="s">
        <v>99</v>
      </c>
      <c r="AI11" s="104" t="s">
        <v>100</v>
      </c>
      <c r="AJ11" s="104" t="s">
        <v>139</v>
      </c>
      <c r="AK11" s="105"/>
      <c r="AL11" s="104" t="s">
        <v>115</v>
      </c>
      <c r="AM11" s="104" t="s">
        <v>40</v>
      </c>
      <c r="AN11" s="104" t="s">
        <v>116</v>
      </c>
      <c r="AO11" s="104" t="s">
        <v>117</v>
      </c>
      <c r="AP11" s="104" t="s">
        <v>118</v>
      </c>
      <c r="AQ11" s="104" t="s">
        <v>119</v>
      </c>
      <c r="AR11" s="105"/>
      <c r="AS11" s="105"/>
    </row>
    <row r="12" spans="1:66" x14ac:dyDescent="0.2">
      <c r="G12" s="36"/>
      <c r="H12" s="36"/>
      <c r="I12" s="36">
        <f>'Total Sales'!G41</f>
        <v>44470</v>
      </c>
      <c r="J12" s="27">
        <f>'Total Sales'!J41</f>
        <v>164732</v>
      </c>
      <c r="K12" s="11">
        <f>'(ACF Helper)'!H9</f>
        <v>1</v>
      </c>
      <c r="L12" s="44">
        <f t="array" aca="1" ref="L12:L46" ca="1">TRANSPOSE('(ACF Helper)'!I87:AQ87)</f>
        <v>0.68854962588469137</v>
      </c>
      <c r="M12" s="44">
        <f t="array" aca="1" ref="M12:M46" ca="1">TRANSPOSE('(ACF Helper)'!I88:AQ88)</f>
        <v>0.68710535358886904</v>
      </c>
      <c r="N12" s="44"/>
      <c r="O12" s="27"/>
      <c r="P12" s="27">
        <f>AVERAGE(J12:J47)</f>
        <v>192373.01388888888</v>
      </c>
      <c r="Q12" s="27">
        <v>-167</v>
      </c>
      <c r="R12" s="27">
        <f t="shared" ref="R12:R41" si="0">P12+Q12</f>
        <v>192206.01388888888</v>
      </c>
      <c r="S12" s="514">
        <v>12</v>
      </c>
      <c r="T12" s="517">
        <f>SLOPE(O18:O41,K18:K41)</f>
        <v>788.99923007246377</v>
      </c>
      <c r="U12" s="520">
        <f>AVERAGE(J12:J23)</f>
        <v>183022.20833333334</v>
      </c>
      <c r="V12" s="45">
        <f t="shared" ref="V12:V23" si="1">$U$12+$T$12*(K12-1-11/2)</f>
        <v>178682.7125679348</v>
      </c>
      <c r="W12" s="117">
        <f t="shared" ref="W12:W47" si="2">J12/V12</f>
        <v>0.92192466541702645</v>
      </c>
      <c r="X12" s="507"/>
      <c r="Y12" s="118"/>
      <c r="Z12" s="27">
        <f>$AA$3*J12/Y36 + (1-$AA$4)*(Z9+AA9)</f>
        <v>196836.53150838439</v>
      </c>
      <c r="AA12" s="27">
        <f>$AA$4*(Z12-Z9)+(1-$AA$4)*AA9</f>
        <v>788.5090044674231</v>
      </c>
      <c r="AB12" s="119">
        <f>$AA$5*J12/Z12+(1-$AA$5)*Y36</f>
        <v>0.86087451127610204</v>
      </c>
      <c r="AC12" s="120">
        <f>(Z9+AA9)*Y36</f>
        <v>188627.20940150652</v>
      </c>
      <c r="AD12" s="121">
        <f>ABS((J12-AC12)/J12)</f>
        <v>0.14505505549320424</v>
      </c>
      <c r="AE12" s="122">
        <f>AVERAGE(AD12:AD47)</f>
        <v>6.1067595849647188E-2</v>
      </c>
      <c r="AG12" s="45">
        <f>Z36</f>
        <v>207940.16726046975</v>
      </c>
      <c r="AH12" s="45">
        <f>AA36</f>
        <v>776.39438275802877</v>
      </c>
      <c r="AI12" s="123">
        <f t="shared" ref="AI12:AI19" si="3">AVERAGE(AB12,AB24,AB36)</f>
        <v>0.88181050268734629</v>
      </c>
      <c r="AJ12" s="1">
        <f t="shared" ref="AJ12:AJ18" si="4">MONTH(I12)</f>
        <v>10</v>
      </c>
      <c r="AL12" s="124">
        <v>1</v>
      </c>
      <c r="AM12" s="125">
        <v>44470</v>
      </c>
      <c r="AN12" s="45">
        <f t="shared" ref="AN12:AN47" si="5">J12</f>
        <v>164732</v>
      </c>
      <c r="AO12" s="45">
        <f t="shared" ref="AO12:AO20" si="6">AC12</f>
        <v>188627.20940150652</v>
      </c>
      <c r="AP12" s="1">
        <v>1</v>
      </c>
      <c r="AQ12" s="126">
        <f t="shared" ref="AQ12:AQ47" si="7">ABS((AN12-AO12)/AN12)</f>
        <v>0.14505505549320424</v>
      </c>
      <c r="AR12" s="508" t="s">
        <v>120</v>
      </c>
      <c r="AS12" s="178"/>
    </row>
    <row r="13" spans="1:66" x14ac:dyDescent="0.2">
      <c r="G13" s="36"/>
      <c r="H13" s="36"/>
      <c r="I13" s="36">
        <f>'Total Sales'!G40</f>
        <v>44501</v>
      </c>
      <c r="J13" s="27">
        <f>'Total Sales'!J40</f>
        <v>229781.5</v>
      </c>
      <c r="K13" s="11">
        <f>'(ACF Helper)'!H10</f>
        <v>2</v>
      </c>
      <c r="L13" s="44">
        <f ca="1"/>
        <v>0.24079109440871288</v>
      </c>
      <c r="M13" s="44">
        <f ca="1"/>
        <v>0.23785636302054508</v>
      </c>
      <c r="N13" s="44"/>
      <c r="O13" s="27"/>
      <c r="P13" s="27">
        <f t="shared" ref="P13:P41" si="8">$P$3*J13+(1-$P$3)*(P12+Q12)</f>
        <v>192206.01388888888</v>
      </c>
      <c r="Q13" s="27">
        <f t="shared" ref="Q13:Q41" si="9">$P$4*(P13-P12)+(1-$P$4)*Q12</f>
        <v>-167</v>
      </c>
      <c r="R13" s="27">
        <f t="shared" si="0"/>
        <v>192039.01388888888</v>
      </c>
      <c r="S13" s="515"/>
      <c r="T13" s="518"/>
      <c r="U13" s="505"/>
      <c r="V13" s="45">
        <f t="shared" si="1"/>
        <v>179471.71179800725</v>
      </c>
      <c r="W13" s="117">
        <f>J13/V13</f>
        <v>1.2803215487163553</v>
      </c>
      <c r="X13" s="505"/>
      <c r="Y13" s="127"/>
      <c r="Z13" s="27">
        <f t="shared" ref="Z13:Z20" si="10">$AA$3*J13/IF(Y37=0,AB1,Y37) + (1-$AA$4)*(Z12+AA12)</f>
        <v>197313.40680475155</v>
      </c>
      <c r="AA13" s="27">
        <f>$AA$4*(Z13-Z12)+(1-$AA$4)*AA12</f>
        <v>788.01759119422502</v>
      </c>
      <c r="AB13" s="119">
        <f t="shared" ref="AB13:AB47" si="11">$AA$5*J13/Z13+(1-$AA$5)*IF(Y37=0,AB1,Y37)</f>
        <v>1.1861493586220044</v>
      </c>
      <c r="AC13" s="120">
        <f t="shared" ref="AC13:AC21" si="12">(Z12+AA12)*IF(Y37=0,AB1,Y37)</f>
        <v>251486.42203347833</v>
      </c>
      <c r="AD13" s="121">
        <f>ABS((J13-AC13)/J13)</f>
        <v>9.4458962246648806E-2</v>
      </c>
      <c r="AI13" s="123">
        <f t="shared" si="3"/>
        <v>1.1936781916035544</v>
      </c>
      <c r="AJ13" s="1">
        <f t="shared" si="4"/>
        <v>11</v>
      </c>
      <c r="AL13" s="124">
        <v>2</v>
      </c>
      <c r="AM13" s="125">
        <v>44501</v>
      </c>
      <c r="AN13" s="45">
        <f t="shared" si="5"/>
        <v>229781.5</v>
      </c>
      <c r="AO13" s="45">
        <f t="shared" si="6"/>
        <v>251486.42203347833</v>
      </c>
      <c r="AP13" s="1">
        <v>1</v>
      </c>
      <c r="AQ13" s="126">
        <f t="shared" si="7"/>
        <v>9.4458962246648806E-2</v>
      </c>
      <c r="AR13" s="505"/>
      <c r="AS13" s="179"/>
    </row>
    <row r="14" spans="1:66" x14ac:dyDescent="0.2">
      <c r="G14" s="36"/>
      <c r="H14" s="36"/>
      <c r="I14" s="36">
        <f>'Total Sales'!G39</f>
        <v>44531</v>
      </c>
      <c r="J14" s="27">
        <f>'Total Sales'!J39</f>
        <v>309493.5</v>
      </c>
      <c r="K14" s="11">
        <f>'(ACF Helper)'!H11</f>
        <v>3</v>
      </c>
      <c r="L14" s="44">
        <f ca="1"/>
        <v>-9.8339255696355057E-2</v>
      </c>
      <c r="M14" s="44">
        <f ca="1"/>
        <v>-9.5344333371785897E-2</v>
      </c>
      <c r="N14" s="44"/>
      <c r="O14" s="27"/>
      <c r="P14" s="27">
        <f t="shared" si="8"/>
        <v>192039.01388888888</v>
      </c>
      <c r="Q14" s="27">
        <f t="shared" si="9"/>
        <v>-167</v>
      </c>
      <c r="R14" s="27">
        <f t="shared" si="0"/>
        <v>191872.01388888888</v>
      </c>
      <c r="S14" s="515"/>
      <c r="T14" s="518"/>
      <c r="U14" s="505"/>
      <c r="V14" s="45">
        <f t="shared" si="1"/>
        <v>180260.71102807971</v>
      </c>
      <c r="W14" s="117">
        <f>J14/V14</f>
        <v>1.7169215534259672</v>
      </c>
      <c r="X14" s="505"/>
      <c r="Y14" s="127"/>
      <c r="Z14" s="27">
        <f t="shared" si="10"/>
        <v>197789.03948103698</v>
      </c>
      <c r="AA14" s="27">
        <f>$AA$4*(Z14-Z13)+(1-$AA$4)*AA13</f>
        <v>787.5249933476415</v>
      </c>
      <c r="AB14" s="119">
        <f t="shared" si="11"/>
        <v>1.5694474545707529</v>
      </c>
      <c r="AC14" s="120">
        <f t="shared" si="12"/>
        <v>314619.6445555251</v>
      </c>
      <c r="AD14" s="121">
        <f>ABS((J14-AC14)/J14)</f>
        <v>1.6563012003564203E-2</v>
      </c>
      <c r="AI14" s="123">
        <f t="shared" si="3"/>
        <v>1.5166871853288655</v>
      </c>
      <c r="AJ14" s="1">
        <f t="shared" si="4"/>
        <v>12</v>
      </c>
      <c r="AL14" s="124">
        <v>3</v>
      </c>
      <c r="AM14" s="125">
        <v>44531</v>
      </c>
      <c r="AN14" s="45">
        <f t="shared" si="5"/>
        <v>309493.5</v>
      </c>
      <c r="AO14" s="45">
        <f t="shared" si="6"/>
        <v>314619.6445555251</v>
      </c>
      <c r="AP14" s="1">
        <v>1</v>
      </c>
      <c r="AQ14" s="126">
        <f t="shared" si="7"/>
        <v>1.6563012003564203E-2</v>
      </c>
      <c r="AR14" s="505"/>
      <c r="AS14" s="179"/>
    </row>
    <row r="15" spans="1:66" x14ac:dyDescent="0.2">
      <c r="G15" s="36"/>
      <c r="H15" s="36"/>
      <c r="I15" s="36">
        <f>'Total Sales'!G38</f>
        <v>44562</v>
      </c>
      <c r="J15" s="27">
        <f>'Total Sales'!J38</f>
        <v>264563.5</v>
      </c>
      <c r="K15" s="11">
        <f>'(ACF Helper)'!H12</f>
        <v>4</v>
      </c>
      <c r="L15" s="44">
        <f ca="1"/>
        <v>-0.34834142360044273</v>
      </c>
      <c r="M15" s="44">
        <f ca="1"/>
        <v>-0.31770305259478471</v>
      </c>
      <c r="N15" s="44"/>
      <c r="O15" s="27"/>
      <c r="P15" s="128">
        <f t="shared" si="8"/>
        <v>191872.01388888888</v>
      </c>
      <c r="Q15" s="128">
        <f t="shared" si="9"/>
        <v>-167</v>
      </c>
      <c r="R15" s="128">
        <f t="shared" si="0"/>
        <v>191705.01388888888</v>
      </c>
      <c r="S15" s="515"/>
      <c r="T15" s="518"/>
      <c r="U15" s="505"/>
      <c r="V15" s="45">
        <f t="shared" si="1"/>
        <v>181049.71025815219</v>
      </c>
      <c r="W15" s="117">
        <f t="shared" si="2"/>
        <v>1.4612754675098267</v>
      </c>
      <c r="X15" s="505"/>
      <c r="Y15" s="127"/>
      <c r="Z15" s="27">
        <f t="shared" si="10"/>
        <v>198263.43031401519</v>
      </c>
      <c r="AA15" s="27">
        <f t="shared" ref="AA15:AA47" si="13">$AA$4*(Z15-Z14)+(1-$AA$4)*AA14</f>
        <v>787.03121402050988</v>
      </c>
      <c r="AB15" s="119">
        <f t="shared" si="11"/>
        <v>1.3804764010255486</v>
      </c>
      <c r="AC15" s="120">
        <f t="shared" si="12"/>
        <v>310725.91545492871</v>
      </c>
      <c r="AD15" s="121">
        <f>ABS((J15-AC15)/J15)</f>
        <v>0.17448520092502823</v>
      </c>
      <c r="AI15" s="123">
        <f t="shared" si="3"/>
        <v>1.4435262289905297</v>
      </c>
      <c r="AJ15" s="1">
        <f t="shared" si="4"/>
        <v>1</v>
      </c>
      <c r="AL15" s="124">
        <v>4</v>
      </c>
      <c r="AM15" s="125">
        <v>44562</v>
      </c>
      <c r="AN15" s="45">
        <f t="shared" si="5"/>
        <v>264563.5</v>
      </c>
      <c r="AO15" s="45">
        <f t="shared" si="6"/>
        <v>310725.91545492871</v>
      </c>
      <c r="AP15" s="1">
        <v>1</v>
      </c>
      <c r="AQ15" s="126">
        <f t="shared" si="7"/>
        <v>0.17448520092502823</v>
      </c>
      <c r="AR15" s="505"/>
      <c r="AS15" s="179"/>
    </row>
    <row r="16" spans="1:66" x14ac:dyDescent="0.2">
      <c r="G16" s="36"/>
      <c r="H16" s="36"/>
      <c r="I16" s="36">
        <f>'Total Sales'!G37</f>
        <v>44593</v>
      </c>
      <c r="J16" s="27">
        <f>'Total Sales'!J37</f>
        <v>175668</v>
      </c>
      <c r="K16" s="11">
        <f>'(ACF Helper)'!H13</f>
        <v>5</v>
      </c>
      <c r="L16" s="44">
        <f ca="1"/>
        <v>-0.52974463044467757</v>
      </c>
      <c r="M16" s="44">
        <f ca="1"/>
        <v>-0.46932120035564356</v>
      </c>
      <c r="N16" s="44"/>
      <c r="O16" s="27"/>
      <c r="P16" s="27">
        <f t="shared" si="8"/>
        <v>191705.01388888888</v>
      </c>
      <c r="Q16" s="27">
        <f t="shared" si="9"/>
        <v>-167</v>
      </c>
      <c r="R16" s="27">
        <f t="shared" si="0"/>
        <v>191538.01388888888</v>
      </c>
      <c r="S16" s="515"/>
      <c r="T16" s="518"/>
      <c r="U16" s="505"/>
      <c r="V16" s="45">
        <f t="shared" si="1"/>
        <v>181838.70948822465</v>
      </c>
      <c r="W16" s="117">
        <f t="shared" si="2"/>
        <v>0.96606492915841857</v>
      </c>
      <c r="X16" s="505"/>
      <c r="Y16" s="127"/>
      <c r="Z16" s="27">
        <f t="shared" si="10"/>
        <v>198736.58008232378</v>
      </c>
      <c r="AA16" s="27">
        <f t="shared" si="13"/>
        <v>786.53625630372846</v>
      </c>
      <c r="AB16" s="119">
        <f t="shared" si="11"/>
        <v>0.91575924237924733</v>
      </c>
      <c r="AC16" s="120">
        <f t="shared" si="12"/>
        <v>207629.71005598514</v>
      </c>
      <c r="AD16" s="121">
        <f t="shared" ref="AD16:AD47" si="14">ABS((J16-AC16)/J16)</f>
        <v>0.18194383755712559</v>
      </c>
      <c r="AI16" s="123">
        <f t="shared" si="3"/>
        <v>0.96512191157299088</v>
      </c>
      <c r="AJ16" s="1">
        <f t="shared" si="4"/>
        <v>2</v>
      </c>
      <c r="AL16" s="124">
        <v>5</v>
      </c>
      <c r="AM16" s="125">
        <v>44593</v>
      </c>
      <c r="AN16" s="45">
        <f>J16</f>
        <v>175668</v>
      </c>
      <c r="AO16" s="45">
        <f t="shared" si="6"/>
        <v>207629.71005598514</v>
      </c>
      <c r="AP16" s="1">
        <v>1</v>
      </c>
      <c r="AQ16" s="126">
        <f>ABS((AN16-AO16)/AN16)</f>
        <v>0.18194383755712559</v>
      </c>
      <c r="AR16" s="505"/>
      <c r="AS16" s="179"/>
    </row>
    <row r="17" spans="7:56" x14ac:dyDescent="0.2">
      <c r="G17" s="36"/>
      <c r="H17" s="36"/>
      <c r="I17" s="36">
        <f>'Total Sales'!G36</f>
        <v>44621</v>
      </c>
      <c r="J17" s="27">
        <f>'Total Sales'!J36</f>
        <v>181528</v>
      </c>
      <c r="K17" s="11">
        <f>'(ACF Helper)'!H14</f>
        <v>6</v>
      </c>
      <c r="L17" s="44">
        <f ca="1"/>
        <v>-0.60676963339743351</v>
      </c>
      <c r="M17" s="44">
        <f ca="1"/>
        <v>-0.53391646503627366</v>
      </c>
      <c r="N17" s="44"/>
      <c r="O17" s="27"/>
      <c r="P17" s="27">
        <f t="shared" si="8"/>
        <v>191538.01388888888</v>
      </c>
      <c r="Q17" s="27">
        <f t="shared" si="9"/>
        <v>-167</v>
      </c>
      <c r="R17" s="27">
        <f t="shared" si="0"/>
        <v>191371.01388888888</v>
      </c>
      <c r="S17" s="515"/>
      <c r="T17" s="518"/>
      <c r="U17" s="505"/>
      <c r="V17" s="45">
        <f t="shared" si="1"/>
        <v>182627.7087182971</v>
      </c>
      <c r="W17" s="117">
        <f t="shared" si="2"/>
        <v>0.9939784125529747</v>
      </c>
      <c r="X17" s="505"/>
      <c r="Y17" s="127"/>
      <c r="Z17" s="27">
        <f t="shared" si="10"/>
        <v>199208.48956645851</v>
      </c>
      <c r="AA17" s="27">
        <f t="shared" si="13"/>
        <v>786.04012328625151</v>
      </c>
      <c r="AB17" s="119">
        <f t="shared" si="11"/>
        <v>0.9163154635050591</v>
      </c>
      <c r="AC17" s="120">
        <f t="shared" si="12"/>
        <v>186871.77420491006</v>
      </c>
      <c r="AD17" s="121">
        <f t="shared" si="14"/>
        <v>2.9437740761260319E-2</v>
      </c>
      <c r="AI17" s="123">
        <f t="shared" si="3"/>
        <v>0.89734286420656417</v>
      </c>
      <c r="AJ17" s="1">
        <f t="shared" si="4"/>
        <v>3</v>
      </c>
      <c r="AL17" s="124">
        <v>6</v>
      </c>
      <c r="AM17" s="125">
        <v>44621</v>
      </c>
      <c r="AN17" s="45">
        <f>J17</f>
        <v>181528</v>
      </c>
      <c r="AO17" s="45">
        <f t="shared" si="6"/>
        <v>186871.77420491006</v>
      </c>
      <c r="AP17" s="1">
        <v>1</v>
      </c>
      <c r="AQ17" s="126">
        <f t="shared" si="7"/>
        <v>2.9437740761260319E-2</v>
      </c>
      <c r="AR17" s="505"/>
      <c r="AS17" s="179"/>
    </row>
    <row r="18" spans="7:56" x14ac:dyDescent="0.2">
      <c r="G18" s="36"/>
      <c r="H18" s="36"/>
      <c r="I18" s="36">
        <f>'Total Sales'!G35</f>
        <v>44652</v>
      </c>
      <c r="J18" s="27">
        <f>'Total Sales'!J35</f>
        <v>137910</v>
      </c>
      <c r="K18" s="11">
        <f>'(ACF Helper)'!H15</f>
        <v>7</v>
      </c>
      <c r="L18" s="44">
        <f ca="1"/>
        <v>-0.60913617614301352</v>
      </c>
      <c r="M18" s="44">
        <f ca="1"/>
        <v>-0.53540288599919228</v>
      </c>
      <c r="N18" s="35">
        <f>SUM(J12:J23)/12</f>
        <v>183022.20833333334</v>
      </c>
      <c r="O18" s="27">
        <f t="shared" ref="O18:O41" si="15">(J12/24) + (J24/24) + SUM(J13:J23)/12</f>
        <v>183447.58333333331</v>
      </c>
      <c r="P18" s="27">
        <f t="shared" si="8"/>
        <v>191371.01388888888</v>
      </c>
      <c r="Q18" s="27">
        <f t="shared" si="9"/>
        <v>-167</v>
      </c>
      <c r="R18" s="27">
        <f t="shared" si="0"/>
        <v>191204.01388888888</v>
      </c>
      <c r="S18" s="515"/>
      <c r="T18" s="518"/>
      <c r="U18" s="505"/>
      <c r="V18" s="45">
        <f t="shared" si="1"/>
        <v>183416.70794836959</v>
      </c>
      <c r="W18" s="117">
        <f t="shared" si="2"/>
        <v>0.75189442413730712</v>
      </c>
      <c r="X18" s="505"/>
      <c r="Y18" s="129"/>
      <c r="Z18" s="27">
        <f t="shared" si="10"/>
        <v>199679.15954876845</v>
      </c>
      <c r="AA18" s="27">
        <f t="shared" si="13"/>
        <v>785.54281805508492</v>
      </c>
      <c r="AB18" s="119">
        <f t="shared" si="11"/>
        <v>0.7057754195304764</v>
      </c>
      <c r="AC18" s="120">
        <f t="shared" si="12"/>
        <v>153244.86389129786</v>
      </c>
      <c r="AD18" s="121">
        <f t="shared" si="14"/>
        <v>0.11119472040677154</v>
      </c>
      <c r="AI18" s="123">
        <f t="shared" si="3"/>
        <v>0.71302424541663567</v>
      </c>
      <c r="AJ18" s="1">
        <f t="shared" si="4"/>
        <v>4</v>
      </c>
      <c r="AL18" s="124">
        <v>7</v>
      </c>
      <c r="AM18" s="125">
        <v>44652</v>
      </c>
      <c r="AN18" s="45">
        <f>J18</f>
        <v>137910</v>
      </c>
      <c r="AO18" s="45">
        <f t="shared" si="6"/>
        <v>153244.86389129786</v>
      </c>
      <c r="AP18" s="1">
        <v>1</v>
      </c>
      <c r="AQ18" s="126">
        <f>ABS((AN18-AO18)/AN18)</f>
        <v>0.11119472040677154</v>
      </c>
      <c r="AR18" s="505"/>
      <c r="AS18" s="179"/>
    </row>
    <row r="19" spans="7:56" x14ac:dyDescent="0.2">
      <c r="G19" s="36"/>
      <c r="H19" s="36"/>
      <c r="I19" s="36">
        <f>'Total Sales'!G34</f>
        <v>44682</v>
      </c>
      <c r="J19" s="27">
        <f>'Total Sales'!J34</f>
        <v>153981</v>
      </c>
      <c r="K19" s="11">
        <f>'(ACF Helper)'!H16</f>
        <v>8</v>
      </c>
      <c r="L19" s="44">
        <f ca="1"/>
        <v>-0.4499058926461233</v>
      </c>
      <c r="M19" s="44">
        <f ca="1"/>
        <v>-0.38911186892189037</v>
      </c>
      <c r="N19" s="35">
        <f t="shared" ref="N19:N40" si="16">SUM(J13:J24)/12</f>
        <v>183872.95833333334</v>
      </c>
      <c r="O19" s="27">
        <f t="shared" si="15"/>
        <v>184468.39583333334</v>
      </c>
      <c r="P19" s="27">
        <f t="shared" si="8"/>
        <v>191204.01388888888</v>
      </c>
      <c r="Q19" s="27">
        <f t="shared" si="9"/>
        <v>-167</v>
      </c>
      <c r="R19" s="27">
        <f t="shared" si="0"/>
        <v>191037.01388888888</v>
      </c>
      <c r="S19" s="515"/>
      <c r="T19" s="518"/>
      <c r="U19" s="505"/>
      <c r="V19" s="45">
        <f t="shared" si="1"/>
        <v>184205.70717844204</v>
      </c>
      <c r="W19" s="117">
        <f t="shared" si="2"/>
        <v>0.83591872563881509</v>
      </c>
      <c r="X19" s="505"/>
      <c r="Y19" s="129"/>
      <c r="Z19" s="27">
        <f t="shared" si="10"/>
        <v>200148.59081345118</v>
      </c>
      <c r="AA19" s="27">
        <f t="shared" si="13"/>
        <v>785.04434369528155</v>
      </c>
      <c r="AB19" s="119">
        <f>$AA$5*J19/Z19+(1-$AA$5)*IF(Y43=0,AB7,Y43)</f>
        <v>0.79160377707591023</v>
      </c>
      <c r="AC19" s="120">
        <f t="shared" si="12"/>
        <v>176546.29708928219</v>
      </c>
      <c r="AD19" s="121">
        <f t="shared" si="14"/>
        <v>0.14654598352577389</v>
      </c>
      <c r="AI19" s="123">
        <f t="shared" si="3"/>
        <v>0.82233655485765123</v>
      </c>
      <c r="AJ19" s="1">
        <f t="shared" ref="AJ19" si="17">MONTH(I19)</f>
        <v>5</v>
      </c>
      <c r="AL19" s="124">
        <v>8</v>
      </c>
      <c r="AM19" s="125">
        <v>44682</v>
      </c>
      <c r="AN19" s="45">
        <f t="shared" si="5"/>
        <v>153981</v>
      </c>
      <c r="AO19" s="45">
        <f t="shared" si="6"/>
        <v>176546.29708928219</v>
      </c>
      <c r="AP19" s="1">
        <v>1</v>
      </c>
      <c r="AQ19" s="126">
        <f t="shared" si="7"/>
        <v>0.14654598352577389</v>
      </c>
      <c r="AR19" s="505"/>
      <c r="AS19" s="179"/>
    </row>
    <row r="20" spans="7:56" x14ac:dyDescent="0.2">
      <c r="G20" s="36"/>
      <c r="H20" s="36"/>
      <c r="I20" s="36">
        <f>'Total Sales'!G33</f>
        <v>44713</v>
      </c>
      <c r="J20" s="27">
        <f>'Total Sales'!J33</f>
        <v>152656</v>
      </c>
      <c r="K20" s="11">
        <f>'(ACF Helper)'!H17</f>
        <v>9</v>
      </c>
      <c r="L20" s="44">
        <f ca="1"/>
        <v>-0.18893006137131291</v>
      </c>
      <c r="M20" s="44">
        <f ca="1"/>
        <v>-0.14937354541593342</v>
      </c>
      <c r="N20" s="35">
        <f t="shared" si="16"/>
        <v>185063.83333333334</v>
      </c>
      <c r="O20" s="27">
        <f t="shared" si="15"/>
        <v>184752.08333333334</v>
      </c>
      <c r="P20" s="27">
        <f t="shared" si="8"/>
        <v>191037.01388888888</v>
      </c>
      <c r="Q20" s="27">
        <f t="shared" si="9"/>
        <v>-167</v>
      </c>
      <c r="R20" s="27">
        <f t="shared" si="0"/>
        <v>190870.01388888888</v>
      </c>
      <c r="S20" s="515"/>
      <c r="T20" s="518"/>
      <c r="U20" s="505"/>
      <c r="V20" s="45">
        <f t="shared" si="1"/>
        <v>184994.7064085145</v>
      </c>
      <c r="W20" s="117">
        <f t="shared" si="2"/>
        <v>0.82519117959460653</v>
      </c>
      <c r="X20" s="505"/>
      <c r="Y20" s="129"/>
      <c r="Z20" s="27">
        <f t="shared" si="10"/>
        <v>200616.78414654784</v>
      </c>
      <c r="AA20" s="27">
        <f t="shared" si="13"/>
        <v>784.54470328993648</v>
      </c>
      <c r="AB20" s="119">
        <f>$AA$5*J20/Z20+(1-$AA$5)*IF(Y44=0,AB8,Y44)</f>
        <v>0.76696393155462905</v>
      </c>
      <c r="AC20" s="120">
        <f t="shared" si="12"/>
        <v>158955.84401493738</v>
      </c>
      <c r="AD20" s="121">
        <f t="shared" si="14"/>
        <v>4.1268237179916796E-2</v>
      </c>
      <c r="AI20" s="123">
        <f t="shared" ref="AI20" si="18">AVERAGE(AB20,AB32,AB44)</f>
        <v>0.76045840238414442</v>
      </c>
      <c r="AJ20" s="1">
        <f>MONTH(I20)</f>
        <v>6</v>
      </c>
      <c r="AL20" s="124">
        <v>9</v>
      </c>
      <c r="AM20" s="125">
        <v>44713</v>
      </c>
      <c r="AN20" s="45">
        <f t="shared" si="5"/>
        <v>152656</v>
      </c>
      <c r="AO20" s="45">
        <f t="shared" si="6"/>
        <v>158955.84401493738</v>
      </c>
      <c r="AP20" s="1">
        <v>1</v>
      </c>
      <c r="AQ20" s="126">
        <f t="shared" si="7"/>
        <v>4.1268237179916796E-2</v>
      </c>
      <c r="AR20" s="505"/>
      <c r="AS20" s="179"/>
      <c r="BC20" s="130"/>
      <c r="BD20" s="130"/>
    </row>
    <row r="21" spans="7:56" x14ac:dyDescent="0.2">
      <c r="G21" s="36"/>
      <c r="H21" s="36"/>
      <c r="I21" s="36">
        <f>'Total Sales'!G32</f>
        <v>44743</v>
      </c>
      <c r="J21" s="27">
        <f>'Total Sales'!J32</f>
        <v>117021</v>
      </c>
      <c r="K21" s="11">
        <f>'(ACF Helper)'!H18</f>
        <v>10</v>
      </c>
      <c r="L21" s="44">
        <f ca="1"/>
        <v>0.1799211590649088</v>
      </c>
      <c r="M21" s="44">
        <f ca="1"/>
        <v>0.12992057555924413</v>
      </c>
      <c r="N21" s="35">
        <f t="shared" si="16"/>
        <v>184440.33333333334</v>
      </c>
      <c r="O21" s="27">
        <f t="shared" si="15"/>
        <v>185772.08333333334</v>
      </c>
      <c r="P21" s="27">
        <f t="shared" si="8"/>
        <v>190870.01388888888</v>
      </c>
      <c r="Q21" s="27">
        <f t="shared" si="9"/>
        <v>-167</v>
      </c>
      <c r="R21" s="27">
        <f t="shared" si="0"/>
        <v>190703.01388888888</v>
      </c>
      <c r="S21" s="515"/>
      <c r="T21" s="518"/>
      <c r="U21" s="505"/>
      <c r="V21" s="45">
        <f t="shared" si="1"/>
        <v>185783.70563858698</v>
      </c>
      <c r="W21" s="117">
        <f t="shared" si="2"/>
        <v>0.6298776289221294</v>
      </c>
      <c r="X21" s="505"/>
      <c r="Y21" s="129"/>
      <c r="Z21" s="27">
        <f t="shared" ref="Z21:Z47" si="19">$AA$3*J21/IF(Y45=0,AB9,Y45) + (1-$AA$4)*(Z20+AA20)</f>
        <v>201083.74033593832</v>
      </c>
      <c r="AA21" s="27">
        <f t="shared" si="13"/>
        <v>784.04389992018287</v>
      </c>
      <c r="AB21" s="119">
        <f t="shared" si="11"/>
        <v>0.59457225310368556</v>
      </c>
      <c r="AC21" s="120">
        <f t="shared" si="12"/>
        <v>129914.92481433935</v>
      </c>
      <c r="AD21" s="121">
        <f t="shared" si="14"/>
        <v>0.1101847088500299</v>
      </c>
      <c r="AI21" s="123">
        <f t="shared" ref="AI21:AI23" si="20">AVERAGE(AB21,AB33,AB45)</f>
        <v>0.60244579703928913</v>
      </c>
      <c r="AJ21" s="1">
        <f>MONTH(I21)</f>
        <v>7</v>
      </c>
      <c r="AL21" s="124">
        <v>10</v>
      </c>
      <c r="AM21" s="125">
        <v>44743</v>
      </c>
      <c r="AN21" s="45">
        <f t="shared" si="5"/>
        <v>117021</v>
      </c>
      <c r="AO21" s="45">
        <f t="shared" ref="AO21:AO35" si="21">AC21</f>
        <v>129914.92481433935</v>
      </c>
      <c r="AP21" s="1">
        <v>1</v>
      </c>
      <c r="AQ21" s="126">
        <f t="shared" si="7"/>
        <v>0.1101847088500299</v>
      </c>
      <c r="AR21" s="505"/>
      <c r="AS21" s="179"/>
      <c r="BC21" s="130"/>
      <c r="BD21" s="130"/>
    </row>
    <row r="22" spans="7:56" x14ac:dyDescent="0.2">
      <c r="G22" s="36"/>
      <c r="H22" s="36"/>
      <c r="I22" s="36">
        <f>'Total Sales'!G31</f>
        <v>44774</v>
      </c>
      <c r="J22" s="27">
        <f>'Total Sales'!J31</f>
        <v>136021</v>
      </c>
      <c r="K22" s="11">
        <f>'(ACF Helper)'!H19</f>
        <v>11</v>
      </c>
      <c r="L22" s="44">
        <f ca="1"/>
        <v>0.64207177562624607</v>
      </c>
      <c r="M22" s="44">
        <f ca="1"/>
        <v>0.4348382076331353</v>
      </c>
      <c r="N22" s="35">
        <f t="shared" si="16"/>
        <v>187103.83333333334</v>
      </c>
      <c r="O22" s="27">
        <f t="shared" si="15"/>
        <v>188252.125</v>
      </c>
      <c r="P22" s="27">
        <f t="shared" si="8"/>
        <v>190703.01388888888</v>
      </c>
      <c r="Q22" s="27">
        <f t="shared" si="9"/>
        <v>-167</v>
      </c>
      <c r="R22" s="27">
        <f t="shared" si="0"/>
        <v>190536.01388888888</v>
      </c>
      <c r="S22" s="515"/>
      <c r="T22" s="518"/>
      <c r="U22" s="505"/>
      <c r="V22" s="45">
        <f t="shared" si="1"/>
        <v>186572.70486865944</v>
      </c>
      <c r="W22" s="117">
        <f t="shared" si="2"/>
        <v>0.72905090857611754</v>
      </c>
      <c r="X22" s="505"/>
      <c r="Y22" s="129"/>
      <c r="Z22" s="27">
        <f t="shared" si="19"/>
        <v>201549.46017133637</v>
      </c>
      <c r="AA22" s="27">
        <f t="shared" si="13"/>
        <v>783.54193666518665</v>
      </c>
      <c r="AB22" s="119">
        <f t="shared" si="11"/>
        <v>0.68513627836477409</v>
      </c>
      <c r="AC22" s="120">
        <f t="shared" ref="AC22:AC47" si="22">(Z21+AA21)*IF(Y46=0,AB10,Y46)</f>
        <v>146591.394307095</v>
      </c>
      <c r="AD22" s="121">
        <f t="shared" si="14"/>
        <v>7.7711487984171601E-2</v>
      </c>
      <c r="AI22" s="123">
        <f t="shared" si="20"/>
        <v>0.68991770054241253</v>
      </c>
      <c r="AJ22" s="1">
        <f>MONTH(I22)</f>
        <v>8</v>
      </c>
      <c r="AL22" s="124">
        <v>11</v>
      </c>
      <c r="AM22" s="125">
        <v>44774</v>
      </c>
      <c r="AN22" s="45">
        <f t="shared" si="5"/>
        <v>136021</v>
      </c>
      <c r="AO22" s="45">
        <f t="shared" si="21"/>
        <v>146591.394307095</v>
      </c>
      <c r="AP22" s="1">
        <v>1</v>
      </c>
      <c r="AQ22" s="126">
        <f t="shared" si="7"/>
        <v>7.7711487984171601E-2</v>
      </c>
      <c r="AR22" s="505"/>
      <c r="AS22" s="179"/>
      <c r="BC22" s="130"/>
      <c r="BD22" s="130"/>
    </row>
    <row r="23" spans="7:56" x14ac:dyDescent="0.2">
      <c r="G23" s="36"/>
      <c r="H23" s="36"/>
      <c r="I23" s="131">
        <f>'Total Sales'!G30</f>
        <v>44805</v>
      </c>
      <c r="J23" s="132">
        <f>'Total Sales'!J30</f>
        <v>172911</v>
      </c>
      <c r="K23" s="133">
        <f>'(ACF Helper)'!H20</f>
        <v>12</v>
      </c>
      <c r="L23" s="134">
        <f ca="1"/>
        <v>0.97711037647005761</v>
      </c>
      <c r="M23" s="134">
        <f ca="1"/>
        <v>0.6460316001416555</v>
      </c>
      <c r="N23" s="472">
        <f t="shared" si="16"/>
        <v>189400.41666666666</v>
      </c>
      <c r="O23" s="132">
        <f t="shared" si="15"/>
        <v>189511.375</v>
      </c>
      <c r="P23" s="27">
        <f t="shared" si="8"/>
        <v>190536.01388888888</v>
      </c>
      <c r="Q23" s="27">
        <f t="shared" si="9"/>
        <v>-167</v>
      </c>
      <c r="R23" s="27">
        <f t="shared" si="0"/>
        <v>190369.01388888888</v>
      </c>
      <c r="S23" s="515"/>
      <c r="T23" s="518"/>
      <c r="U23" s="506"/>
      <c r="V23" s="135">
        <f t="shared" si="1"/>
        <v>187361.70409873189</v>
      </c>
      <c r="W23" s="136">
        <f t="shared" si="2"/>
        <v>0.92287269072276923</v>
      </c>
      <c r="X23" s="506"/>
      <c r="Y23" s="129"/>
      <c r="Z23" s="132">
        <f t="shared" si="19"/>
        <v>202013.94444428472</v>
      </c>
      <c r="AA23" s="132">
        <f t="shared" si="13"/>
        <v>783.03881660214267</v>
      </c>
      <c r="AB23" s="137">
        <f t="shared" si="11"/>
        <v>0.85739666200010844</v>
      </c>
      <c r="AC23" s="138">
        <f>(Z22+AA22)*IF(Y47=0,AB11,Y47)</f>
        <v>174661.83138521173</v>
      </c>
      <c r="AD23" s="139">
        <f t="shared" si="14"/>
        <v>1.0125621766178717E-2</v>
      </c>
      <c r="AI23" s="123">
        <f t="shared" si="20"/>
        <v>0.83763496164317652</v>
      </c>
      <c r="AJ23" s="1">
        <f>MONTH(I23)</f>
        <v>9</v>
      </c>
      <c r="AL23" s="124">
        <v>12</v>
      </c>
      <c r="AM23" s="125">
        <v>44805</v>
      </c>
      <c r="AN23" s="45">
        <f t="shared" si="5"/>
        <v>172911</v>
      </c>
      <c r="AO23" s="45">
        <f t="shared" si="21"/>
        <v>174661.83138521173</v>
      </c>
      <c r="AP23" s="1">
        <v>1</v>
      </c>
      <c r="AQ23" s="126">
        <f t="shared" si="7"/>
        <v>1.0125621766178717E-2</v>
      </c>
      <c r="AR23" s="505"/>
      <c r="AS23" s="179"/>
      <c r="BC23" s="130"/>
      <c r="BD23" s="130"/>
    </row>
    <row r="24" spans="7:56" x14ac:dyDescent="0.2">
      <c r="G24" s="36"/>
      <c r="H24" s="36"/>
      <c r="I24" s="36">
        <f>'Total Sales'!G29</f>
        <v>44835</v>
      </c>
      <c r="J24" s="27">
        <f>'Total Sales'!J29</f>
        <v>174941</v>
      </c>
      <c r="K24" s="11">
        <f>'(ACF Helper)'!H21</f>
        <v>13</v>
      </c>
      <c r="L24" s="44">
        <f ca="1"/>
        <v>0.71866152297822805</v>
      </c>
      <c r="M24" s="44">
        <f ca="1"/>
        <v>0.47174562855595192</v>
      </c>
      <c r="N24" s="35">
        <f t="shared" si="16"/>
        <v>189622.33333333334</v>
      </c>
      <c r="O24" s="27">
        <f t="shared" si="15"/>
        <v>189621.125</v>
      </c>
      <c r="P24" s="27">
        <f t="shared" si="8"/>
        <v>190369.01388888888</v>
      </c>
      <c r="Q24" s="27">
        <f t="shared" si="9"/>
        <v>-167</v>
      </c>
      <c r="R24" s="27">
        <f t="shared" si="0"/>
        <v>190202.01388888888</v>
      </c>
      <c r="S24" s="515"/>
      <c r="T24" s="518"/>
      <c r="U24" s="520">
        <f>AVERAGE(J24:J35)</f>
        <v>192413.41666666666</v>
      </c>
      <c r="V24" s="45">
        <f t="shared" ref="V24:V35" si="23">$U$24+$T$12*(K24-13-11/2)</f>
        <v>188073.92090126811</v>
      </c>
      <c r="W24" s="117">
        <f t="shared" si="2"/>
        <v>0.93017149406821586</v>
      </c>
      <c r="X24" s="504">
        <f>U24+((S12-2)/2)*T12</f>
        <v>196358.41281702896</v>
      </c>
      <c r="Y24" s="129"/>
      <c r="Z24" s="27">
        <f>$AA$3*J24/IF(Y48=0,AB12,Y48) + (1-$AA$4)*(Z23+AA23)</f>
        <v>202477.19394815032</v>
      </c>
      <c r="AA24" s="27">
        <f>$AA$4*(Z24-Z23)+(1-$AA$4)*AA23</f>
        <v>782.53454280627</v>
      </c>
      <c r="AB24" s="119">
        <f>$AA$5*J24/Z24+(1-$AA$5)*IF(Y48=0,AB12,Y48)</f>
        <v>0.86337768549726124</v>
      </c>
      <c r="AC24" s="120">
        <f>(Z23+AA23)*IF(Y48=0,AB12,Y48)</f>
        <v>174582.75385298382</v>
      </c>
      <c r="AD24" s="121">
        <f t="shared" si="14"/>
        <v>2.0478112450264931E-3</v>
      </c>
      <c r="AL24" s="124">
        <v>13</v>
      </c>
      <c r="AM24" s="125">
        <v>44835</v>
      </c>
      <c r="AN24" s="45">
        <f t="shared" si="5"/>
        <v>174941</v>
      </c>
      <c r="AO24" s="45">
        <f t="shared" si="21"/>
        <v>174582.75385298382</v>
      </c>
      <c r="AP24" s="1">
        <v>1</v>
      </c>
      <c r="AQ24" s="126">
        <f t="shared" si="7"/>
        <v>2.0478112450264931E-3</v>
      </c>
      <c r="AR24" s="505"/>
      <c r="AS24" s="179"/>
      <c r="BC24" s="130"/>
      <c r="BD24" s="130"/>
    </row>
    <row r="25" spans="7:56" x14ac:dyDescent="0.2">
      <c r="G25" s="36"/>
      <c r="H25" s="36"/>
      <c r="I25" s="36">
        <f>'Total Sales'!G28</f>
        <v>44866</v>
      </c>
      <c r="J25" s="27">
        <f>'Total Sales'!J28</f>
        <v>244072</v>
      </c>
      <c r="K25" s="11">
        <f>'(ACF Helper)'!H22</f>
        <v>14</v>
      </c>
      <c r="L25" s="44">
        <f ca="1"/>
        <v>0.27970476853957321</v>
      </c>
      <c r="M25" s="44">
        <f ca="1"/>
        <v>0.17957773385278761</v>
      </c>
      <c r="N25" s="35">
        <f t="shared" si="16"/>
        <v>189619.91666666666</v>
      </c>
      <c r="O25" s="27">
        <f t="shared" si="15"/>
        <v>190354.04166666666</v>
      </c>
      <c r="P25" s="27">
        <f t="shared" si="8"/>
        <v>190202.01388888888</v>
      </c>
      <c r="Q25" s="27">
        <f t="shared" si="9"/>
        <v>-167</v>
      </c>
      <c r="R25" s="27">
        <f t="shared" si="0"/>
        <v>190035.01388888888</v>
      </c>
      <c r="S25" s="515"/>
      <c r="T25" s="518"/>
      <c r="U25" s="505"/>
      <c r="V25" s="45">
        <f t="shared" si="23"/>
        <v>188862.92013134056</v>
      </c>
      <c r="W25" s="117">
        <f t="shared" si="2"/>
        <v>1.2923235531371933</v>
      </c>
      <c r="X25" s="505"/>
      <c r="Y25" s="129"/>
      <c r="Z25" s="27">
        <f t="shared" si="19"/>
        <v>202939.20947811939</v>
      </c>
      <c r="AA25" s="27">
        <f t="shared" si="13"/>
        <v>782.02911835080681</v>
      </c>
      <c r="AB25" s="119">
        <f t="shared" si="11"/>
        <v>1.1993780958262219</v>
      </c>
      <c r="AC25" s="120">
        <f>(Z24+AA24)*IF(Y49=0,AB13,Y49)</f>
        <v>241096.39658323093</v>
      </c>
      <c r="AD25" s="121">
        <f t="shared" si="14"/>
        <v>1.2191498479010566E-2</v>
      </c>
      <c r="AG25" s="502" t="s">
        <v>121</v>
      </c>
      <c r="AH25" s="494"/>
      <c r="AI25" s="494"/>
      <c r="AJ25" s="494"/>
      <c r="AL25" s="124">
        <v>14</v>
      </c>
      <c r="AM25" s="125">
        <v>44866</v>
      </c>
      <c r="AN25" s="45">
        <f t="shared" si="5"/>
        <v>244072</v>
      </c>
      <c r="AO25" s="45">
        <f t="shared" si="21"/>
        <v>241096.39658323093</v>
      </c>
      <c r="AP25" s="1">
        <v>1</v>
      </c>
      <c r="AQ25" s="126">
        <f t="shared" si="7"/>
        <v>1.2191498479010566E-2</v>
      </c>
      <c r="AR25" s="505"/>
      <c r="AS25" s="179"/>
      <c r="BC25" s="130"/>
      <c r="BD25" s="130"/>
    </row>
    <row r="26" spans="7:56" ht="14.25" customHeight="1" x14ac:dyDescent="0.2">
      <c r="G26" s="36"/>
      <c r="H26" s="36"/>
      <c r="I26" s="36">
        <f>'Total Sales'!G27</f>
        <v>44896</v>
      </c>
      <c r="J26" s="27">
        <f>'Total Sales'!J27</f>
        <v>302011.5</v>
      </c>
      <c r="K26" s="11">
        <f>'(ACF Helper)'!H23</f>
        <v>15</v>
      </c>
      <c r="L26" s="44">
        <f ca="1"/>
        <v>-8.9952269873471033E-2</v>
      </c>
      <c r="M26" s="44">
        <f ca="1"/>
        <v>-5.4384529706089126E-2</v>
      </c>
      <c r="N26" s="35">
        <f t="shared" si="16"/>
        <v>191088.16666666666</v>
      </c>
      <c r="O26" s="27">
        <f t="shared" si="15"/>
        <v>191414.45833333334</v>
      </c>
      <c r="P26" s="27">
        <f t="shared" si="8"/>
        <v>190035.01388888888</v>
      </c>
      <c r="Q26" s="27">
        <f t="shared" si="9"/>
        <v>-167</v>
      </c>
      <c r="R26" s="27">
        <f t="shared" si="0"/>
        <v>189868.01388888888</v>
      </c>
      <c r="S26" s="515"/>
      <c r="T26" s="518"/>
      <c r="U26" s="505"/>
      <c r="V26" s="45">
        <f t="shared" si="23"/>
        <v>189651.91936141302</v>
      </c>
      <c r="W26" s="117">
        <f t="shared" si="2"/>
        <v>1.5924515871862455</v>
      </c>
      <c r="X26" s="505"/>
      <c r="Y26" s="129"/>
      <c r="Z26" s="27">
        <f t="shared" si="19"/>
        <v>203399.99183119263</v>
      </c>
      <c r="AA26" s="27">
        <f t="shared" si="13"/>
        <v>781.52254630700679</v>
      </c>
      <c r="AB26" s="119">
        <f t="shared" si="11"/>
        <v>1.5017420459944786</v>
      </c>
      <c r="AC26" s="120">
        <f>(Z25+AA25)*IF(Y50=0,AB14,Y50)</f>
        <v>319729.77935723116</v>
      </c>
      <c r="AD26" s="121">
        <f t="shared" si="14"/>
        <v>5.8667565166330302E-2</v>
      </c>
      <c r="AG26" s="202" t="s">
        <v>138</v>
      </c>
      <c r="AI26" s="140">
        <f>AVERAGE(AQ36:AQ47)</f>
        <v>4.2476495867593479E-2</v>
      </c>
      <c r="AL26" s="124">
        <v>15</v>
      </c>
      <c r="AM26" s="125">
        <v>44896</v>
      </c>
      <c r="AN26" s="45">
        <f t="shared" si="5"/>
        <v>302011.5</v>
      </c>
      <c r="AO26" s="45">
        <f t="shared" si="21"/>
        <v>319729.77935723116</v>
      </c>
      <c r="AP26" s="1">
        <v>1</v>
      </c>
      <c r="AQ26" s="126">
        <f t="shared" si="7"/>
        <v>5.8667565166330302E-2</v>
      </c>
      <c r="AR26" s="505"/>
      <c r="AS26" s="179"/>
      <c r="BC26" s="130"/>
      <c r="BD26" s="130"/>
    </row>
    <row r="27" spans="7:56" x14ac:dyDescent="0.2">
      <c r="G27" s="36"/>
      <c r="H27" s="36"/>
      <c r="I27" s="36">
        <f>'Total Sales'!G26</f>
        <v>44927</v>
      </c>
      <c r="J27" s="27">
        <f>'Total Sales'!J26</f>
        <v>296525.5</v>
      </c>
      <c r="K27" s="11">
        <f>'(ACF Helper)'!H24</f>
        <v>16</v>
      </c>
      <c r="L27" s="44">
        <f ca="1"/>
        <v>-0.29747713856379859</v>
      </c>
      <c r="M27" s="44">
        <f ca="1"/>
        <v>-0.16767185518545821</v>
      </c>
      <c r="N27" s="35">
        <f t="shared" si="16"/>
        <v>191740.75</v>
      </c>
      <c r="O27" s="27">
        <f t="shared" si="15"/>
        <v>191748.79166666666</v>
      </c>
      <c r="P27" s="128">
        <f t="shared" si="8"/>
        <v>189868.01388888888</v>
      </c>
      <c r="Q27" s="128">
        <f t="shared" si="9"/>
        <v>-167</v>
      </c>
      <c r="R27" s="128">
        <f t="shared" si="0"/>
        <v>189701.01388888888</v>
      </c>
      <c r="S27" s="515"/>
      <c r="T27" s="518"/>
      <c r="U27" s="505"/>
      <c r="V27" s="45">
        <f t="shared" si="23"/>
        <v>190440.9185914855</v>
      </c>
      <c r="W27" s="117">
        <f t="shared" si="2"/>
        <v>1.5570472049448383</v>
      </c>
      <c r="X27" s="505"/>
      <c r="Y27" s="129"/>
      <c r="Z27" s="27">
        <f t="shared" si="19"/>
        <v>203859.54180618041</v>
      </c>
      <c r="AA27" s="27">
        <f t="shared" si="13"/>
        <v>781.01482974413386</v>
      </c>
      <c r="AB27" s="119">
        <f t="shared" si="11"/>
        <v>1.4397415726388356</v>
      </c>
      <c r="AC27" s="120">
        <f>(Z26+AA26)*IF(Y51=0,AB15,Y51)</f>
        <v>281867.76212379703</v>
      </c>
      <c r="AD27" s="121">
        <f t="shared" si="14"/>
        <v>4.9431626879317188E-2</v>
      </c>
      <c r="AG27" s="202" t="s">
        <v>136</v>
      </c>
      <c r="AI27" s="181">
        <f t="shared" ref="AI27:AI32" si="24">AVERAGE(AQ31:AQ42)</f>
        <v>3.5106977780325392E-2</v>
      </c>
      <c r="AL27" s="124">
        <v>16</v>
      </c>
      <c r="AM27" s="125">
        <v>44927</v>
      </c>
      <c r="AN27" s="45">
        <f t="shared" si="5"/>
        <v>296525.5</v>
      </c>
      <c r="AO27" s="45">
        <f t="shared" si="21"/>
        <v>281867.76212379703</v>
      </c>
      <c r="AP27" s="1">
        <v>1</v>
      </c>
      <c r="AQ27" s="126">
        <f t="shared" si="7"/>
        <v>4.9431626879317188E-2</v>
      </c>
      <c r="AR27" s="505"/>
      <c r="AS27" s="179"/>
      <c r="BC27" s="130"/>
      <c r="BD27" s="130"/>
    </row>
    <row r="28" spans="7:56" x14ac:dyDescent="0.2">
      <c r="G28" s="36"/>
      <c r="H28" s="36"/>
      <c r="I28" s="36">
        <f>'Total Sales'!G25</f>
        <v>44958</v>
      </c>
      <c r="J28" s="27">
        <f>'Total Sales'!J25</f>
        <v>203227</v>
      </c>
      <c r="K28" s="11">
        <f>'(ACF Helper)'!H25</f>
        <v>17</v>
      </c>
      <c r="L28" s="44">
        <f ca="1"/>
        <v>-0.4658673392747158</v>
      </c>
      <c r="M28" s="44">
        <f ca="1"/>
        <v>-0.24028995052583177</v>
      </c>
      <c r="N28" s="35">
        <f t="shared" si="16"/>
        <v>191756.83333333334</v>
      </c>
      <c r="O28" s="27">
        <f t="shared" si="15"/>
        <v>192009.125</v>
      </c>
      <c r="P28" s="27">
        <f t="shared" si="8"/>
        <v>189701.01388888888</v>
      </c>
      <c r="Q28" s="27">
        <f t="shared" si="9"/>
        <v>-167</v>
      </c>
      <c r="R28" s="27">
        <f t="shared" si="0"/>
        <v>189534.01388888888</v>
      </c>
      <c r="S28" s="515"/>
      <c r="T28" s="518"/>
      <c r="U28" s="505"/>
      <c r="V28" s="45">
        <f t="shared" si="23"/>
        <v>191229.91782155796</v>
      </c>
      <c r="W28" s="117">
        <f t="shared" si="2"/>
        <v>1.0627364290855204</v>
      </c>
      <c r="X28" s="505"/>
      <c r="Y28" s="129"/>
      <c r="Z28" s="27">
        <f t="shared" si="19"/>
        <v>204317.86020369784</v>
      </c>
      <c r="AA28" s="27">
        <f t="shared" si="13"/>
        <v>780.50597172945834</v>
      </c>
      <c r="AB28" s="119">
        <f t="shared" si="11"/>
        <v>0.97888062048781044</v>
      </c>
      <c r="AC28" s="120">
        <f t="shared" si="22"/>
        <v>187401.48110498174</v>
      </c>
      <c r="AD28" s="121">
        <f t="shared" si="14"/>
        <v>7.7871143573532378E-2</v>
      </c>
      <c r="AI28" s="181">
        <f t="shared" si="24"/>
        <v>3.3033185684972259E-2</v>
      </c>
      <c r="AL28" s="124">
        <v>17</v>
      </c>
      <c r="AM28" s="125">
        <v>44958</v>
      </c>
      <c r="AN28" s="45">
        <f t="shared" si="5"/>
        <v>203227</v>
      </c>
      <c r="AO28" s="45">
        <f t="shared" si="21"/>
        <v>187401.48110498174</v>
      </c>
      <c r="AP28" s="1">
        <v>1</v>
      </c>
      <c r="AQ28" s="126">
        <f t="shared" si="7"/>
        <v>7.7871143573532378E-2</v>
      </c>
      <c r="AR28" s="505"/>
      <c r="AS28" s="179"/>
      <c r="BC28" s="130"/>
      <c r="BD28" s="130"/>
    </row>
    <row r="29" spans="7:56" x14ac:dyDescent="0.2">
      <c r="G29" s="36"/>
      <c r="H29" s="36"/>
      <c r="I29" s="36">
        <f>'Total Sales'!G24</f>
        <v>44986</v>
      </c>
      <c r="J29" s="27">
        <f>'Total Sales'!J24</f>
        <v>184191</v>
      </c>
      <c r="K29" s="11">
        <f>'(ACF Helper)'!H26</f>
        <v>18</v>
      </c>
      <c r="L29" s="44">
        <f ca="1"/>
        <v>-0.59207789969694191</v>
      </c>
      <c r="M29" s="44">
        <f ca="1"/>
        <v>-0.29902755153459515</v>
      </c>
      <c r="N29" s="35">
        <f t="shared" si="16"/>
        <v>192261.41666666666</v>
      </c>
      <c r="O29" s="27">
        <f t="shared" si="15"/>
        <v>192337.41666666666</v>
      </c>
      <c r="P29" s="27">
        <f t="shared" si="8"/>
        <v>189534.01388888888</v>
      </c>
      <c r="Q29" s="27">
        <f t="shared" si="9"/>
        <v>-167</v>
      </c>
      <c r="R29" s="27">
        <f t="shared" si="0"/>
        <v>189367.01388888888</v>
      </c>
      <c r="S29" s="515"/>
      <c r="T29" s="518"/>
      <c r="U29" s="505"/>
      <c r="V29" s="45">
        <f t="shared" si="23"/>
        <v>192018.91705163041</v>
      </c>
      <c r="W29" s="117">
        <f t="shared" si="2"/>
        <v>0.95923361525090978</v>
      </c>
      <c r="X29" s="505"/>
      <c r="Y29" s="129"/>
      <c r="Z29" s="27">
        <f t="shared" si="19"/>
        <v>204774.94782615997</v>
      </c>
      <c r="AA29" s="27">
        <f t="shared" si="13"/>
        <v>779.9959753282518</v>
      </c>
      <c r="AB29" s="119">
        <f t="shared" si="11"/>
        <v>0.90284720962674314</v>
      </c>
      <c r="AC29" s="120">
        <f t="shared" si="22"/>
        <v>187934.804466167</v>
      </c>
      <c r="AD29" s="121">
        <f t="shared" si="14"/>
        <v>2.0325664479627123E-2</v>
      </c>
      <c r="AI29" s="181">
        <f t="shared" si="24"/>
        <v>3.6974412247281783E-2</v>
      </c>
      <c r="AL29" s="124">
        <v>18</v>
      </c>
      <c r="AM29" s="125">
        <v>44986</v>
      </c>
      <c r="AN29" s="45">
        <f t="shared" si="5"/>
        <v>184191</v>
      </c>
      <c r="AO29" s="45">
        <f t="shared" si="21"/>
        <v>187934.804466167</v>
      </c>
      <c r="AP29" s="1">
        <v>1</v>
      </c>
      <c r="AQ29" s="126">
        <f>ABS((AN29-AO29)/AN29)</f>
        <v>2.0325664479627123E-2</v>
      </c>
      <c r="AR29" s="505"/>
      <c r="AS29" s="179"/>
      <c r="BC29" s="130"/>
      <c r="BD29" s="130"/>
    </row>
    <row r="30" spans="7:56" x14ac:dyDescent="0.2">
      <c r="G30" s="36"/>
      <c r="H30" s="36"/>
      <c r="I30" s="36">
        <f>'Total Sales'!G23</f>
        <v>45017</v>
      </c>
      <c r="J30" s="27">
        <f>'Total Sales'!J23</f>
        <v>137881</v>
      </c>
      <c r="K30" s="11">
        <f>'(ACF Helper)'!H27</f>
        <v>19</v>
      </c>
      <c r="L30" s="44">
        <f ca="1"/>
        <v>-0.64678490018994483</v>
      </c>
      <c r="M30" s="44">
        <f ca="1"/>
        <v>-0.32566986670162879</v>
      </c>
      <c r="N30" s="35">
        <f t="shared" si="16"/>
        <v>192413.41666666666</v>
      </c>
      <c r="O30" s="27">
        <f t="shared" si="15"/>
        <v>193230.66666666666</v>
      </c>
      <c r="P30" s="27">
        <f t="shared" si="8"/>
        <v>189367.01388888888</v>
      </c>
      <c r="Q30" s="27">
        <f t="shared" si="9"/>
        <v>-167</v>
      </c>
      <c r="R30" s="27">
        <f t="shared" si="0"/>
        <v>189200.01388888888</v>
      </c>
      <c r="S30" s="515"/>
      <c r="T30" s="518"/>
      <c r="U30" s="505"/>
      <c r="V30" s="45">
        <f t="shared" si="23"/>
        <v>192807.9162817029</v>
      </c>
      <c r="W30" s="117">
        <f t="shared" si="2"/>
        <v>0.71512105238743584</v>
      </c>
      <c r="X30" s="505"/>
      <c r="Y30" s="129"/>
      <c r="Z30" s="27">
        <f t="shared" si="19"/>
        <v>205230.805477777</v>
      </c>
      <c r="AA30" s="27">
        <f t="shared" si="13"/>
        <v>779.48484360378313</v>
      </c>
      <c r="AB30" s="119">
        <f t="shared" si="11"/>
        <v>0.67862215539768045</v>
      </c>
      <c r="AC30" s="120">
        <f t="shared" si="22"/>
        <v>145075.62669805886</v>
      </c>
      <c r="AD30" s="121">
        <f t="shared" si="14"/>
        <v>5.2179971845713734E-2</v>
      </c>
      <c r="AI30" s="181">
        <f t="shared" si="24"/>
        <v>3.8366176388069703E-2</v>
      </c>
      <c r="AL30" s="124">
        <v>19</v>
      </c>
      <c r="AM30" s="125">
        <v>45017</v>
      </c>
      <c r="AN30" s="45">
        <f t="shared" si="5"/>
        <v>137881</v>
      </c>
      <c r="AO30" s="45">
        <f t="shared" si="21"/>
        <v>145075.62669805886</v>
      </c>
      <c r="AP30" s="1">
        <v>1</v>
      </c>
      <c r="AQ30" s="126">
        <f t="shared" si="7"/>
        <v>5.2179971845713734E-2</v>
      </c>
      <c r="AR30" s="505"/>
      <c r="AS30" s="179"/>
      <c r="BC30" s="130"/>
      <c r="BD30" s="130"/>
    </row>
    <row r="31" spans="7:56" x14ac:dyDescent="0.2">
      <c r="G31" s="36"/>
      <c r="H31" s="36"/>
      <c r="I31" s="36">
        <f>'Total Sales'!G22</f>
        <v>45047</v>
      </c>
      <c r="J31" s="27">
        <f>'Total Sales'!J22</f>
        <v>171600</v>
      </c>
      <c r="K31" s="11">
        <f>'(ACF Helper)'!H28</f>
        <v>20</v>
      </c>
      <c r="L31" s="44">
        <f ca="1"/>
        <v>-0.49252616233060714</v>
      </c>
      <c r="M31" s="44">
        <f ca="1"/>
        <v>-0.24101158550292417</v>
      </c>
      <c r="N31" s="35">
        <f t="shared" si="16"/>
        <v>194047.91666666666</v>
      </c>
      <c r="O31" s="27">
        <f t="shared" si="15"/>
        <v>194250.20833333334</v>
      </c>
      <c r="P31" s="27">
        <f t="shared" si="8"/>
        <v>189200.01388888888</v>
      </c>
      <c r="Q31" s="27">
        <f t="shared" si="9"/>
        <v>-167</v>
      </c>
      <c r="R31" s="27">
        <f t="shared" si="0"/>
        <v>189033.01388888888</v>
      </c>
      <c r="S31" s="515"/>
      <c r="T31" s="518"/>
      <c r="U31" s="505"/>
      <c r="V31" s="45">
        <f t="shared" si="23"/>
        <v>193596.91551177535</v>
      </c>
      <c r="W31" s="117">
        <f t="shared" si="2"/>
        <v>0.88637775837685073</v>
      </c>
      <c r="X31" s="505"/>
      <c r="Y31" s="129"/>
      <c r="Z31" s="27">
        <f t="shared" si="19"/>
        <v>205685.43396454936</v>
      </c>
      <c r="AA31" s="27">
        <f t="shared" si="13"/>
        <v>778.9725796173135</v>
      </c>
      <c r="AB31" s="119">
        <f t="shared" si="11"/>
        <v>0.82574769641899026</v>
      </c>
      <c r="AC31" s="120">
        <f t="shared" si="22"/>
        <v>163078.52393490984</v>
      </c>
      <c r="AD31" s="121">
        <f t="shared" si="14"/>
        <v>4.9658951428264327E-2</v>
      </c>
      <c r="AI31" s="181">
        <f t="shared" si="24"/>
        <v>3.8549435073547786E-2</v>
      </c>
      <c r="AL31" s="124">
        <v>20</v>
      </c>
      <c r="AM31" s="125">
        <v>45047</v>
      </c>
      <c r="AN31" s="45">
        <f t="shared" si="5"/>
        <v>171600</v>
      </c>
      <c r="AO31" s="45">
        <f t="shared" si="21"/>
        <v>163078.52393490984</v>
      </c>
      <c r="AP31" s="1">
        <v>1</v>
      </c>
      <c r="AQ31" s="126">
        <f t="shared" si="7"/>
        <v>4.9658951428264327E-2</v>
      </c>
      <c r="AR31" s="505"/>
      <c r="AS31" s="179"/>
    </row>
    <row r="32" spans="7:56" x14ac:dyDescent="0.2">
      <c r="G32" s="36"/>
      <c r="H32" s="36"/>
      <c r="I32" s="36">
        <f>'Total Sales'!G21</f>
        <v>45078</v>
      </c>
      <c r="J32" s="27">
        <f>'Total Sales'!J21</f>
        <v>160487</v>
      </c>
      <c r="K32" s="11">
        <f>'(ACF Helper)'!H29</f>
        <v>21</v>
      </c>
      <c r="L32" s="44">
        <f ca="1"/>
        <v>-0.21809642187759634</v>
      </c>
      <c r="M32" s="44">
        <f ca="1"/>
        <v>-9.6310428518685695E-2</v>
      </c>
      <c r="N32" s="35">
        <f t="shared" si="16"/>
        <v>194452.5</v>
      </c>
      <c r="O32" s="27">
        <f t="shared" si="15"/>
        <v>194687.1875</v>
      </c>
      <c r="P32" s="27">
        <f t="shared" si="8"/>
        <v>189033.01388888888</v>
      </c>
      <c r="Q32" s="27">
        <f t="shared" si="9"/>
        <v>-167</v>
      </c>
      <c r="R32" s="27">
        <f t="shared" si="0"/>
        <v>188866.01388888888</v>
      </c>
      <c r="S32" s="515"/>
      <c r="T32" s="518"/>
      <c r="U32" s="505"/>
      <c r="V32" s="45">
        <f t="shared" si="23"/>
        <v>194385.91474184781</v>
      </c>
      <c r="W32" s="117">
        <f t="shared" si="2"/>
        <v>0.82561023113805898</v>
      </c>
      <c r="X32" s="505"/>
      <c r="Y32" s="129"/>
      <c r="Z32" s="27">
        <f t="shared" si="19"/>
        <v>206138.834094263</v>
      </c>
      <c r="AA32" s="27">
        <f t="shared" si="13"/>
        <v>778.45918642809272</v>
      </c>
      <c r="AB32" s="119">
        <f t="shared" si="11"/>
        <v>0.77622351378700194</v>
      </c>
      <c r="AC32" s="120">
        <f t="shared" si="22"/>
        <v>158350.75296920736</v>
      </c>
      <c r="AD32" s="121">
        <f t="shared" si="14"/>
        <v>1.3311028499458781E-2</v>
      </c>
      <c r="AH32" s="181"/>
      <c r="AI32" s="181">
        <f t="shared" si="24"/>
        <v>4.2476495867593479E-2</v>
      </c>
      <c r="AL32" s="124">
        <v>21</v>
      </c>
      <c r="AM32" s="125">
        <v>45078</v>
      </c>
      <c r="AN32" s="45">
        <f t="shared" si="5"/>
        <v>160487</v>
      </c>
      <c r="AO32" s="45">
        <f t="shared" si="21"/>
        <v>158350.75296920736</v>
      </c>
      <c r="AP32" s="1">
        <v>1</v>
      </c>
      <c r="AQ32" s="126">
        <f t="shared" si="7"/>
        <v>1.3311028499458781E-2</v>
      </c>
      <c r="AR32" s="505"/>
      <c r="AS32" s="179"/>
    </row>
    <row r="33" spans="7:45" x14ac:dyDescent="0.2">
      <c r="G33" s="36"/>
      <c r="H33" s="36"/>
      <c r="I33" s="36">
        <f>'Total Sales'!G20</f>
        <v>45108</v>
      </c>
      <c r="J33" s="27">
        <f>'Total Sales'!J20</f>
        <v>117214</v>
      </c>
      <c r="K33" s="11">
        <f>'(ACF Helper)'!H30</f>
        <v>22</v>
      </c>
      <c r="L33" s="44">
        <f ca="1"/>
        <v>0.13326622418836084</v>
      </c>
      <c r="M33" s="44">
        <f ca="1"/>
        <v>5.1731747792346829E-2</v>
      </c>
      <c r="N33" s="35">
        <f t="shared" si="16"/>
        <v>194921.875</v>
      </c>
      <c r="O33" s="27">
        <f t="shared" si="15"/>
        <v>195890.83333333331</v>
      </c>
      <c r="P33" s="27">
        <f t="shared" si="8"/>
        <v>188866.01388888888</v>
      </c>
      <c r="Q33" s="27">
        <f t="shared" si="9"/>
        <v>-167</v>
      </c>
      <c r="R33" s="27">
        <f t="shared" si="0"/>
        <v>188699.01388888888</v>
      </c>
      <c r="S33" s="515"/>
      <c r="T33" s="518"/>
      <c r="U33" s="505"/>
      <c r="V33" s="45">
        <f t="shared" si="23"/>
        <v>195174.91397192029</v>
      </c>
      <c r="W33" s="117">
        <f t="shared" si="2"/>
        <v>0.60055873787582925</v>
      </c>
      <c r="X33" s="505"/>
      <c r="Y33" s="129"/>
      <c r="Z33" s="27">
        <f t="shared" si="19"/>
        <v>206591.00667648448</v>
      </c>
      <c r="AA33" s="27">
        <f t="shared" si="13"/>
        <v>777.94466709335416</v>
      </c>
      <c r="AB33" s="119">
        <f t="shared" si="11"/>
        <v>0.57281223401671522</v>
      </c>
      <c r="AC33" s="120">
        <f t="shared" si="22"/>
        <v>123027.2812720166</v>
      </c>
      <c r="AD33" s="121">
        <f t="shared" si="14"/>
        <v>4.9595451669737375E-2</v>
      </c>
      <c r="AG33" s="202" t="s">
        <v>137</v>
      </c>
      <c r="AH33" s="181"/>
      <c r="AI33" s="181">
        <f>AVERAGE(AI27:AI32)</f>
        <v>3.7417780506965072E-2</v>
      </c>
      <c r="AL33" s="124">
        <v>22</v>
      </c>
      <c r="AM33" s="125">
        <v>45108</v>
      </c>
      <c r="AN33" s="45">
        <f t="shared" si="5"/>
        <v>117214</v>
      </c>
      <c r="AO33" s="45">
        <f t="shared" si="21"/>
        <v>123027.2812720166</v>
      </c>
      <c r="AP33" s="1">
        <v>1</v>
      </c>
      <c r="AQ33" s="126">
        <f t="shared" si="7"/>
        <v>4.9595451669737375E-2</v>
      </c>
      <c r="AR33" s="505"/>
      <c r="AS33" s="179"/>
    </row>
    <row r="34" spans="7:45" ht="15.75" customHeight="1" x14ac:dyDescent="0.2">
      <c r="G34" s="36"/>
      <c r="H34" s="36"/>
      <c r="I34" s="36">
        <f>'Total Sales'!G19</f>
        <v>45139</v>
      </c>
      <c r="J34" s="27">
        <f>'Total Sales'!J19</f>
        <v>142076</v>
      </c>
      <c r="K34" s="11">
        <f>'(ACF Helper)'!H31</f>
        <v>23</v>
      </c>
      <c r="L34" s="44">
        <f ca="1"/>
        <v>0.57879835735553853</v>
      </c>
      <c r="M34" s="44">
        <f ca="1"/>
        <v>0.19276344384875344</v>
      </c>
      <c r="N34" s="35">
        <f t="shared" si="16"/>
        <v>196859.79166666666</v>
      </c>
      <c r="O34" s="27">
        <f t="shared" si="15"/>
        <v>197184.47916666669</v>
      </c>
      <c r="P34" s="27">
        <f t="shared" si="8"/>
        <v>188699.01388888888</v>
      </c>
      <c r="Q34" s="27">
        <f t="shared" si="9"/>
        <v>-167</v>
      </c>
      <c r="R34" s="27">
        <f t="shared" si="0"/>
        <v>188532.01388888888</v>
      </c>
      <c r="S34" s="515"/>
      <c r="T34" s="518"/>
      <c r="U34" s="505"/>
      <c r="V34" s="45">
        <f t="shared" si="23"/>
        <v>195963.91320199275</v>
      </c>
      <c r="W34" s="117">
        <f t="shared" si="2"/>
        <v>0.72501103738193384</v>
      </c>
      <c r="X34" s="505"/>
      <c r="Y34" s="129"/>
      <c r="Z34" s="27">
        <f t="shared" si="19"/>
        <v>207041.95252255618</v>
      </c>
      <c r="AA34" s="27">
        <f t="shared" si="13"/>
        <v>777.42902466831049</v>
      </c>
      <c r="AB34" s="119">
        <f t="shared" si="11"/>
        <v>0.68600198574664473</v>
      </c>
      <c r="AC34" s="120">
        <f t="shared" si="22"/>
        <v>142075.99157194485</v>
      </c>
      <c r="AD34" s="121">
        <f t="shared" si="14"/>
        <v>5.9320751940951897E-8</v>
      </c>
      <c r="AH34" s="181"/>
      <c r="AL34" s="124">
        <v>23</v>
      </c>
      <c r="AM34" s="125">
        <v>45139</v>
      </c>
      <c r="AN34" s="45">
        <f t="shared" si="5"/>
        <v>142076</v>
      </c>
      <c r="AO34" s="45">
        <f t="shared" si="21"/>
        <v>142075.99157194485</v>
      </c>
      <c r="AP34" s="1">
        <v>1</v>
      </c>
      <c r="AQ34" s="126">
        <f t="shared" si="7"/>
        <v>5.9320751940951897E-8</v>
      </c>
      <c r="AR34" s="505"/>
      <c r="AS34" s="179"/>
    </row>
    <row r="35" spans="7:45" ht="15.75" customHeight="1" x14ac:dyDescent="0.2">
      <c r="G35" s="36"/>
      <c r="H35" s="36"/>
      <c r="I35" s="131">
        <f>'Total Sales'!G18</f>
        <v>45170</v>
      </c>
      <c r="J35" s="132">
        <f>'Total Sales'!J18</f>
        <v>174735</v>
      </c>
      <c r="K35" s="133">
        <f>'(ACF Helper)'!H32</f>
        <v>24</v>
      </c>
      <c r="L35" s="134">
        <f ca="1"/>
        <v>0.9414847365684107</v>
      </c>
      <c r="M35" s="134">
        <f ca="1"/>
        <v>0.30046059172495487</v>
      </c>
      <c r="N35" s="472">
        <f t="shared" si="16"/>
        <v>197509.16666666666</v>
      </c>
      <c r="O35" s="132">
        <f t="shared" si="15"/>
        <v>197412.45833333331</v>
      </c>
      <c r="P35" s="27">
        <f t="shared" si="8"/>
        <v>188532.01388888888</v>
      </c>
      <c r="Q35" s="27">
        <f t="shared" si="9"/>
        <v>-167</v>
      </c>
      <c r="R35" s="27">
        <f t="shared" si="0"/>
        <v>188365.01388888888</v>
      </c>
      <c r="S35" s="515"/>
      <c r="T35" s="518"/>
      <c r="U35" s="506"/>
      <c r="V35" s="135">
        <f t="shared" si="23"/>
        <v>196752.9124320652</v>
      </c>
      <c r="W35" s="136">
        <f t="shared" si="2"/>
        <v>0.88809358824781037</v>
      </c>
      <c r="X35" s="506"/>
      <c r="Y35" s="129"/>
      <c r="Z35" s="132">
        <f t="shared" si="19"/>
        <v>207491.67244559142</v>
      </c>
      <c r="AA35" s="132">
        <f t="shared" si="13"/>
        <v>776.91226220614931</v>
      </c>
      <c r="AB35" s="137">
        <f>$AA$5*J35/Z35+(1-$AA$5)*IF(Y59=0,AB23,Y59)</f>
        <v>0.84518347846234276</v>
      </c>
      <c r="AC35" s="138">
        <f t="shared" si="22"/>
        <v>178183.64403751722</v>
      </c>
      <c r="AD35" s="139">
        <f t="shared" si="14"/>
        <v>1.973642394206784E-2</v>
      </c>
      <c r="AH35" s="181"/>
      <c r="AL35" s="124">
        <v>24</v>
      </c>
      <c r="AM35" s="141">
        <v>45170</v>
      </c>
      <c r="AN35" s="135">
        <f t="shared" si="5"/>
        <v>174735</v>
      </c>
      <c r="AO35" s="135">
        <f t="shared" si="21"/>
        <v>178183.64403751722</v>
      </c>
      <c r="AP35" s="142">
        <v>1</v>
      </c>
      <c r="AQ35" s="143">
        <f t="shared" si="7"/>
        <v>1.973642394206784E-2</v>
      </c>
      <c r="AR35" s="506"/>
      <c r="AS35" s="179"/>
    </row>
    <row r="36" spans="7:45" x14ac:dyDescent="0.2">
      <c r="G36" s="36"/>
      <c r="H36" s="36"/>
      <c r="I36" s="36">
        <f>'Total Sales'!G17</f>
        <v>45200</v>
      </c>
      <c r="J36" s="27">
        <f>'Total Sales'!J17</f>
        <v>194555</v>
      </c>
      <c r="K36" s="11">
        <f>'(ACF Helper)'!H33</f>
        <v>25</v>
      </c>
      <c r="L36" s="44">
        <f ca="1"/>
        <v>0.77251303607203936</v>
      </c>
      <c r="M36" s="44">
        <f ca="1"/>
        <v>0.24230069954614827</v>
      </c>
      <c r="N36" s="35">
        <f t="shared" si="16"/>
        <v>197315.75</v>
      </c>
      <c r="O36" s="27">
        <f t="shared" si="15"/>
        <v>198360</v>
      </c>
      <c r="P36" s="27">
        <f t="shared" si="8"/>
        <v>188365.01388888888</v>
      </c>
      <c r="Q36" s="27">
        <f t="shared" si="9"/>
        <v>-167</v>
      </c>
      <c r="R36" s="27">
        <f t="shared" si="0"/>
        <v>188198.01388888888</v>
      </c>
      <c r="S36" s="515"/>
      <c r="T36" s="518"/>
      <c r="U36" s="520">
        <f>AVERAGE(J36:J47)</f>
        <v>201683.41666666666</v>
      </c>
      <c r="V36" s="45">
        <f t="shared" ref="V36:V47" si="25">$U$36+$T$12*(K36-25-11/2)</f>
        <v>197343.92090126811</v>
      </c>
      <c r="W36" s="117">
        <f t="shared" si="2"/>
        <v>0.98586771313486055</v>
      </c>
      <c r="X36" s="511"/>
      <c r="Y36" s="144">
        <f>W12*$Y$3+W24*$Y$4+W36*$Y$5</f>
        <v>0.95678257930385979</v>
      </c>
      <c r="Z36" s="27">
        <f t="shared" si="19"/>
        <v>207940.16726046975</v>
      </c>
      <c r="AA36" s="27">
        <f t="shared" si="13"/>
        <v>776.39438275802877</v>
      </c>
      <c r="AB36" s="119">
        <f>$AA$5*J36/Z36+(1-$AA$5)*IF(Y60=0,AB24,Y60)</f>
        <v>0.9211793112886757</v>
      </c>
      <c r="AC36" s="120">
        <f t="shared" si="22"/>
        <v>179814.44862680856</v>
      </c>
      <c r="AD36" s="121">
        <f t="shared" si="14"/>
        <v>7.5765471836711673E-2</v>
      </c>
      <c r="AH36" s="181"/>
      <c r="AL36" s="145">
        <v>25</v>
      </c>
      <c r="AM36" s="125">
        <v>45200</v>
      </c>
      <c r="AN36" s="45">
        <f t="shared" si="5"/>
        <v>194555</v>
      </c>
      <c r="AO36" s="45">
        <f t="shared" ref="AO36:AO65" si="26">($AG$12+AP36*$AH$12)*INDEX($AI$12:$AI$23,MATCH(MONTH(AM36),$AJ$12:$AJ$23,0))</f>
        <v>184048.45614178918</v>
      </c>
      <c r="AP36" s="1">
        <v>1</v>
      </c>
      <c r="AQ36" s="182">
        <f t="shared" si="7"/>
        <v>5.4002949593743764E-2</v>
      </c>
      <c r="AR36" s="509" t="s">
        <v>122</v>
      </c>
      <c r="AS36" s="180"/>
    </row>
    <row r="37" spans="7:45" x14ac:dyDescent="0.2">
      <c r="G37" s="36"/>
      <c r="H37" s="36"/>
      <c r="I37" s="36">
        <f>'Total Sales'!G16</f>
        <v>45231</v>
      </c>
      <c r="J37" s="27">
        <f>'Total Sales'!J16</f>
        <v>248927</v>
      </c>
      <c r="K37" s="11">
        <f>'(ACF Helper)'!H34</f>
        <v>26</v>
      </c>
      <c r="L37" s="44">
        <f ca="1"/>
        <v>0.31665330880113102</v>
      </c>
      <c r="M37" s="44">
        <f ca="1"/>
        <v>9.5404777658478754E-2</v>
      </c>
      <c r="N37" s="35">
        <f t="shared" si="16"/>
        <v>199404.25</v>
      </c>
      <c r="O37" s="27">
        <f t="shared" si="15"/>
        <v>199778.33333333334</v>
      </c>
      <c r="P37" s="27">
        <f t="shared" si="8"/>
        <v>188198.01388888888</v>
      </c>
      <c r="Q37" s="27">
        <f t="shared" si="9"/>
        <v>-167</v>
      </c>
      <c r="R37" s="27">
        <f t="shared" si="0"/>
        <v>188031.01388888888</v>
      </c>
      <c r="S37" s="515"/>
      <c r="T37" s="518"/>
      <c r="U37" s="505"/>
      <c r="V37" s="45">
        <f t="shared" si="25"/>
        <v>198132.92013134056</v>
      </c>
      <c r="W37" s="117">
        <f t="shared" si="2"/>
        <v>1.2563636564533975</v>
      </c>
      <c r="X37" s="505"/>
      <c r="Y37" s="129">
        <f t="shared" ref="Y37" si="27">W13*$Y$3+W25*$Y$4+W37*$Y$5</f>
        <v>1.2725433041321697</v>
      </c>
      <c r="Z37" s="27">
        <f t="shared" si="19"/>
        <v>208387.43778383211</v>
      </c>
      <c r="AA37" s="27">
        <f t="shared" si="13"/>
        <v>775.87538937307318</v>
      </c>
      <c r="AB37" s="119">
        <f t="shared" si="11"/>
        <v>1.1955071203624368</v>
      </c>
      <c r="AC37" s="120">
        <f t="shared" si="22"/>
        <v>250330.0722710508</v>
      </c>
      <c r="AD37" s="121">
        <f t="shared" si="14"/>
        <v>5.6364808600545459E-3</v>
      </c>
      <c r="AL37" s="145">
        <v>26</v>
      </c>
      <c r="AM37" s="125">
        <v>45231</v>
      </c>
      <c r="AN37" s="45">
        <f t="shared" si="5"/>
        <v>248927</v>
      </c>
      <c r="AO37" s="45">
        <f t="shared" ref="AO37:AO43" si="28">($AG$12+AP37*$AH$12)*INDEX($AI$12:$AI$23,MATCH(MONTH(AM37),$AJ$12:$AJ$23,0))</f>
        <v>250067.17290278166</v>
      </c>
      <c r="AP37" s="1">
        <v>2</v>
      </c>
      <c r="AQ37" s="182">
        <f>ABS((AN37-AO37)/AN37)</f>
        <v>4.5803504753669224E-3</v>
      </c>
      <c r="AR37" s="505"/>
      <c r="AS37" s="179"/>
    </row>
    <row r="38" spans="7:45" x14ac:dyDescent="0.2">
      <c r="G38" s="36"/>
      <c r="H38" s="36"/>
      <c r="I38" s="36">
        <f>'Total Sales'!G15</f>
        <v>45261</v>
      </c>
      <c r="J38" s="27">
        <f>'Total Sales'!J15</f>
        <v>307644</v>
      </c>
      <c r="K38" s="11">
        <f>'(ACF Helper)'!H35</f>
        <v>27</v>
      </c>
      <c r="L38" s="44">
        <f ca="1"/>
        <v>-1.0828155409001226E-2</v>
      </c>
      <c r="M38" s="44">
        <f ca="1"/>
        <v>-1.1989431621978561E-3</v>
      </c>
      <c r="N38" s="35">
        <f t="shared" si="16"/>
        <v>200152.41666666666</v>
      </c>
      <c r="O38" s="27">
        <f t="shared" si="15"/>
        <v>199886.45833333334</v>
      </c>
      <c r="P38" s="27">
        <f t="shared" si="8"/>
        <v>188031.01388888888</v>
      </c>
      <c r="Q38" s="27">
        <f t="shared" si="9"/>
        <v>-167</v>
      </c>
      <c r="R38" s="27">
        <f t="shared" si="0"/>
        <v>187864.01388888888</v>
      </c>
      <c r="S38" s="515"/>
      <c r="T38" s="518"/>
      <c r="U38" s="505"/>
      <c r="V38" s="45">
        <f t="shared" si="25"/>
        <v>198921.91936141302</v>
      </c>
      <c r="W38" s="117">
        <f t="shared" si="2"/>
        <v>1.5465565634376086</v>
      </c>
      <c r="X38" s="505"/>
      <c r="Y38" s="129">
        <f t="shared" ref="Y38:Y47" si="29">W14*$Y$3+W26*$Y$4+W38*$Y$5</f>
        <v>1.5881745702478853</v>
      </c>
      <c r="Z38" s="27">
        <f t="shared" si="19"/>
        <v>208833.48483407593</v>
      </c>
      <c r="AA38" s="27">
        <f t="shared" si="13"/>
        <v>775.35528509836865</v>
      </c>
      <c r="AB38" s="119">
        <f t="shared" si="11"/>
        <v>1.4788720554213655</v>
      </c>
      <c r="AC38" s="120">
        <f t="shared" si="22"/>
        <v>314109.34187171306</v>
      </c>
      <c r="AD38" s="121">
        <f t="shared" si="14"/>
        <v>2.1015660541772486E-2</v>
      </c>
      <c r="AL38" s="145">
        <v>27</v>
      </c>
      <c r="AM38" s="125">
        <v>45261</v>
      </c>
      <c r="AN38" s="45">
        <f t="shared" si="5"/>
        <v>307644</v>
      </c>
      <c r="AO38" s="45">
        <f t="shared" si="28"/>
        <v>318912.82923236664</v>
      </c>
      <c r="AP38" s="1">
        <v>3</v>
      </c>
      <c r="AQ38" s="182">
        <f>ABS((AN38-AO38)/AN38)</f>
        <v>3.6629445828186599E-2</v>
      </c>
      <c r="AR38" s="505"/>
      <c r="AS38" s="179"/>
    </row>
    <row r="39" spans="7:45" x14ac:dyDescent="0.2">
      <c r="G39" s="36"/>
      <c r="H39" s="36"/>
      <c r="I39" s="36">
        <f>'Total Sales'!G14</f>
        <v>45292</v>
      </c>
      <c r="J39" s="27">
        <f>'Total Sales'!J14</f>
        <v>319780.5</v>
      </c>
      <c r="K39" s="11">
        <f>'(ACF Helper)'!H36</f>
        <v>28</v>
      </c>
      <c r="L39" s="44">
        <f ca="1"/>
        <v>-1.0111362484178989E-2</v>
      </c>
      <c r="M39" s="44">
        <f ca="1"/>
        <v>-6.8050243049792118E-3</v>
      </c>
      <c r="N39" s="35">
        <f t="shared" si="16"/>
        <v>199620.5</v>
      </c>
      <c r="O39" s="27">
        <f t="shared" si="15"/>
        <v>200535.625</v>
      </c>
      <c r="P39" s="128">
        <f t="shared" si="8"/>
        <v>187864.01388888888</v>
      </c>
      <c r="Q39" s="128">
        <f t="shared" si="9"/>
        <v>-167</v>
      </c>
      <c r="R39" s="128">
        <f t="shared" si="0"/>
        <v>187697.01388888888</v>
      </c>
      <c r="S39" s="515"/>
      <c r="T39" s="518"/>
      <c r="U39" s="505"/>
      <c r="V39" s="45">
        <f t="shared" si="25"/>
        <v>199710.9185914855</v>
      </c>
      <c r="W39" s="117">
        <f t="shared" si="2"/>
        <v>1.6012169101986873</v>
      </c>
      <c r="X39" s="505"/>
      <c r="Y39" s="129">
        <f t="shared" si="29"/>
        <v>1.564766296956511</v>
      </c>
      <c r="Z39" s="27">
        <f t="shared" si="19"/>
        <v>209278.30923135046</v>
      </c>
      <c r="AA39" s="27">
        <f t="shared" si="13"/>
        <v>774.83407297895849</v>
      </c>
      <c r="AB39" s="119">
        <f t="shared" si="11"/>
        <v>1.5103607133072046</v>
      </c>
      <c r="AC39" s="120">
        <f t="shared" si="22"/>
        <v>301782.56111218227</v>
      </c>
      <c r="AD39" s="121">
        <f t="shared" si="14"/>
        <v>5.6282165072034498E-2</v>
      </c>
      <c r="AL39" s="145">
        <v>28</v>
      </c>
      <c r="AM39" s="125">
        <v>45292</v>
      </c>
      <c r="AN39" s="45">
        <f t="shared" si="5"/>
        <v>319780.5</v>
      </c>
      <c r="AO39" s="45">
        <f t="shared" si="28"/>
        <v>304650.06812337443</v>
      </c>
      <c r="AP39" s="1">
        <v>4</v>
      </c>
      <c r="AQ39" s="182">
        <f t="shared" si="7"/>
        <v>4.7315054784846398E-2</v>
      </c>
      <c r="AR39" s="505"/>
      <c r="AS39" s="179"/>
    </row>
    <row r="40" spans="7:45" x14ac:dyDescent="0.2">
      <c r="G40" s="36"/>
      <c r="H40" s="36"/>
      <c r="I40" s="36">
        <f>'Total Sales'!G13</f>
        <v>45323</v>
      </c>
      <c r="J40" s="27">
        <f>'Total Sales'!J13</f>
        <v>211019.5</v>
      </c>
      <c r="K40" s="11">
        <f>'(ACF Helper)'!H37</f>
        <v>29</v>
      </c>
      <c r="L40" s="44">
        <f ca="1"/>
        <v>4.0467308528831764E-2</v>
      </c>
      <c r="M40" s="44">
        <f ca="1"/>
        <v>-2.067537233637453E-2</v>
      </c>
      <c r="N40" s="35">
        <f t="shared" si="16"/>
        <v>201450.75</v>
      </c>
      <c r="O40" s="27">
        <f t="shared" si="15"/>
        <v>201740.33333333334</v>
      </c>
      <c r="P40" s="27">
        <f t="shared" si="8"/>
        <v>187697.01388888888</v>
      </c>
      <c r="Q40" s="27">
        <f t="shared" si="9"/>
        <v>-167</v>
      </c>
      <c r="R40" s="27">
        <f t="shared" si="0"/>
        <v>187530.01388888888</v>
      </c>
      <c r="S40" s="515"/>
      <c r="T40" s="518"/>
      <c r="U40" s="505"/>
      <c r="V40" s="45">
        <f t="shared" si="25"/>
        <v>200499.91782155796</v>
      </c>
      <c r="W40" s="117">
        <f t="shared" si="2"/>
        <v>1.052466765536554</v>
      </c>
      <c r="X40" s="505"/>
      <c r="Y40" s="129">
        <f t="shared" si="29"/>
        <v>1.0431008723219719</v>
      </c>
      <c r="Z40" s="27">
        <f t="shared" si="19"/>
        <v>209721.91179755187</v>
      </c>
      <c r="AA40" s="27">
        <f t="shared" si="13"/>
        <v>774.31175605783926</v>
      </c>
      <c r="AB40" s="119">
        <f t="shared" si="11"/>
        <v>1.0007258718519148</v>
      </c>
      <c r="AC40" s="120">
        <f t="shared" si="22"/>
        <v>205616.95125315696</v>
      </c>
      <c r="AD40" s="121">
        <f t="shared" si="14"/>
        <v>2.5602130356877143E-2</v>
      </c>
      <c r="AL40" s="145">
        <v>29</v>
      </c>
      <c r="AM40" s="125">
        <v>45323</v>
      </c>
      <c r="AN40" s="45">
        <f t="shared" si="5"/>
        <v>211019.5</v>
      </c>
      <c r="AO40" s="45">
        <f t="shared" si="28"/>
        <v>204434.18787334184</v>
      </c>
      <c r="AP40" s="1">
        <v>5</v>
      </c>
      <c r="AQ40" s="182">
        <f t="shared" si="7"/>
        <v>3.1207126008061616E-2</v>
      </c>
      <c r="AR40" s="505"/>
      <c r="AS40" s="179"/>
    </row>
    <row r="41" spans="7:45" x14ac:dyDescent="0.2">
      <c r="G41" s="36"/>
      <c r="H41" s="36"/>
      <c r="I41" s="36">
        <f>'Total Sales'!G12</f>
        <v>45352</v>
      </c>
      <c r="J41" s="27">
        <f>'Total Sales'!J12</f>
        <v>181870</v>
      </c>
      <c r="K41" s="11">
        <f>'(ACF Helper)'!H38</f>
        <v>30</v>
      </c>
      <c r="L41" s="44">
        <f ca="1"/>
        <v>-0.36251674880147589</v>
      </c>
      <c r="M41" s="44">
        <f ca="1"/>
        <v>-5.9991125977005164E-2</v>
      </c>
      <c r="N41" s="35">
        <f>SUM(J35:J46)/12</f>
        <v>202029.91666666666</v>
      </c>
      <c r="O41" s="27">
        <f t="shared" si="15"/>
        <v>201856.66666666666</v>
      </c>
      <c r="P41" s="27">
        <f t="shared" si="8"/>
        <v>187530.01388888888</v>
      </c>
      <c r="Q41" s="27">
        <f t="shared" si="9"/>
        <v>-167</v>
      </c>
      <c r="R41" s="27">
        <f t="shared" si="0"/>
        <v>187363.01388888888</v>
      </c>
      <c r="S41" s="515"/>
      <c r="T41" s="518"/>
      <c r="U41" s="505"/>
      <c r="V41" s="45">
        <f t="shared" si="25"/>
        <v>201288.91705163041</v>
      </c>
      <c r="W41" s="117">
        <f t="shared" si="2"/>
        <v>0.90352714229840347</v>
      </c>
      <c r="X41" s="505"/>
      <c r="Y41" s="129">
        <f t="shared" si="29"/>
        <v>0.93659209836996637</v>
      </c>
      <c r="Z41" s="27">
        <f t="shared" si="19"/>
        <v>210164.29335631849</v>
      </c>
      <c r="AA41" s="27">
        <f t="shared" si="13"/>
        <v>773.78833737595619</v>
      </c>
      <c r="AB41" s="119">
        <f t="shared" si="11"/>
        <v>0.87286591948789038</v>
      </c>
      <c r="AC41" s="120">
        <f t="shared" si="22"/>
        <v>190045.92807234367</v>
      </c>
      <c r="AD41" s="121">
        <f t="shared" si="14"/>
        <v>4.4954792282089776E-2</v>
      </c>
      <c r="AL41" s="145">
        <v>30</v>
      </c>
      <c r="AM41" s="125">
        <v>45352</v>
      </c>
      <c r="AN41" s="45">
        <f t="shared" si="5"/>
        <v>181870</v>
      </c>
      <c r="AO41" s="45">
        <f t="shared" si="28"/>
        <v>190773.7770281698</v>
      </c>
      <c r="AP41" s="1">
        <v>6</v>
      </c>
      <c r="AQ41" s="182">
        <f t="shared" si="7"/>
        <v>4.8956820960960046E-2</v>
      </c>
      <c r="AR41" s="505"/>
      <c r="AS41" s="179"/>
    </row>
    <row r="42" spans="7:45" x14ac:dyDescent="0.2">
      <c r="G42" s="36"/>
      <c r="H42" s="36"/>
      <c r="I42" s="36">
        <f>'Total Sales'!G11</f>
        <v>45383</v>
      </c>
      <c r="J42" s="27">
        <f>'Total Sales'!J11</f>
        <v>162943</v>
      </c>
      <c r="K42" s="11">
        <f>'(ACF Helper)'!H39</f>
        <v>31</v>
      </c>
      <c r="L42" s="44">
        <f ca="1"/>
        <v>-0.9663167747304191</v>
      </c>
      <c r="M42" s="44">
        <f ca="1"/>
        <v>-8.6696370168210038E-2</v>
      </c>
      <c r="N42" s="35">
        <f>SUM(J36:J47)/12</f>
        <v>201683.41666666666</v>
      </c>
      <c r="O42" s="27"/>
      <c r="P42" s="27"/>
      <c r="Q42" s="27"/>
      <c r="R42" s="27"/>
      <c r="S42" s="515"/>
      <c r="T42" s="518"/>
      <c r="U42" s="505"/>
      <c r="V42" s="45">
        <f t="shared" si="25"/>
        <v>202077.9162817029</v>
      </c>
      <c r="W42" s="117">
        <f t="shared" si="2"/>
        <v>0.80633749099457452</v>
      </c>
      <c r="X42" s="505"/>
      <c r="Y42" s="129">
        <f t="shared" si="29"/>
        <v>0.76624527745348581</v>
      </c>
      <c r="Z42" s="27">
        <f t="shared" si="19"/>
        <v>210605.45473302604</v>
      </c>
      <c r="AA42" s="27">
        <f t="shared" si="13"/>
        <v>773.26381997219892</v>
      </c>
      <c r="AB42" s="119">
        <f t="shared" si="11"/>
        <v>0.75467516132175005</v>
      </c>
      <c r="AC42" s="120">
        <f t="shared" si="22"/>
        <v>143147.25565442693</v>
      </c>
      <c r="AD42" s="121">
        <f t="shared" si="14"/>
        <v>0.12148876813102169</v>
      </c>
      <c r="AL42" s="145">
        <v>31</v>
      </c>
      <c r="AM42" s="125">
        <v>45383</v>
      </c>
      <c r="AN42" s="45">
        <f t="shared" si="5"/>
        <v>162943</v>
      </c>
      <c r="AO42" s="45">
        <f>($AG$12+AP42*$AH$12)*INDEX($AI$12:$AI$23,MATCH(MONTH(AM42),$AJ$12:$AJ$23,0))</f>
        <v>152141.49698508775</v>
      </c>
      <c r="AP42" s="1">
        <v>7</v>
      </c>
      <c r="AQ42" s="182">
        <f t="shared" si="7"/>
        <v>6.6290070852459124E-2</v>
      </c>
      <c r="AR42" s="505"/>
      <c r="AS42" s="179"/>
    </row>
    <row r="43" spans="7:45" x14ac:dyDescent="0.2">
      <c r="G43" s="36"/>
      <c r="H43" s="36"/>
      <c r="I43" s="36">
        <f>'Total Sales'!G10</f>
        <v>45413</v>
      </c>
      <c r="J43" s="27">
        <f>'Total Sales'!J10</f>
        <v>180578</v>
      </c>
      <c r="K43" s="11">
        <f>'(ACF Helper)'!H40</f>
        <v>32</v>
      </c>
      <c r="L43" s="44">
        <f ca="1"/>
        <v>-0.2289416048328054</v>
      </c>
      <c r="M43" s="44">
        <f ca="1"/>
        <v>-6.5079737297599069E-2</v>
      </c>
      <c r="N43" s="44"/>
      <c r="O43" s="27"/>
      <c r="P43" s="27"/>
      <c r="Q43" s="27"/>
      <c r="R43" s="27"/>
      <c r="S43" s="515"/>
      <c r="T43" s="518"/>
      <c r="U43" s="505"/>
      <c r="V43" s="45">
        <f t="shared" si="25"/>
        <v>202866.91551177535</v>
      </c>
      <c r="W43" s="117">
        <f t="shared" si="2"/>
        <v>0.89013035735498425</v>
      </c>
      <c r="X43" s="505"/>
      <c r="Y43" s="129">
        <f t="shared" si="29"/>
        <v>0.88068520295521213</v>
      </c>
      <c r="Z43" s="27">
        <f t="shared" si="19"/>
        <v>211045.39675478273</v>
      </c>
      <c r="AA43" s="27">
        <f t="shared" si="13"/>
        <v>772.73820688339708</v>
      </c>
      <c r="AB43" s="119">
        <f t="shared" si="11"/>
        <v>0.84965819107805318</v>
      </c>
      <c r="AC43" s="120">
        <f t="shared" si="22"/>
        <v>174545.48991713638</v>
      </c>
      <c r="AD43" s="121">
        <f t="shared" si="14"/>
        <v>3.3406672367971846E-2</v>
      </c>
      <c r="AL43" s="145">
        <v>32</v>
      </c>
      <c r="AM43" s="125">
        <v>45413</v>
      </c>
      <c r="AN43" s="45">
        <f t="shared" si="5"/>
        <v>180578</v>
      </c>
      <c r="AO43" s="45">
        <f t="shared" si="28"/>
        <v>176104.46061692302</v>
      </c>
      <c r="AP43" s="1">
        <v>8</v>
      </c>
      <c r="AQ43" s="182">
        <f>ABS((AN43-AO43)/AN43)</f>
        <v>2.4773446284026709E-2</v>
      </c>
      <c r="AR43" s="505"/>
      <c r="AS43" s="179"/>
    </row>
    <row r="44" spans="7:45" x14ac:dyDescent="0.2">
      <c r="G44" s="36"/>
      <c r="H44" s="36"/>
      <c r="I44" s="36">
        <f>'Total Sales'!G9</f>
        <v>45444</v>
      </c>
      <c r="J44" s="27">
        <f>'Total Sales'!J9</f>
        <v>154104</v>
      </c>
      <c r="K44" s="11">
        <f>'(ACF Helper)'!H41</f>
        <v>33</v>
      </c>
      <c r="L44" s="44">
        <f ca="1"/>
        <v>0.91461549140991039</v>
      </c>
      <c r="M44" s="44">
        <f ca="1"/>
        <v>-2.3207461313842263E-2</v>
      </c>
      <c r="N44" s="44"/>
      <c r="O44" s="27"/>
      <c r="P44" s="27"/>
      <c r="Q44" s="27"/>
      <c r="R44" s="27"/>
      <c r="S44" s="515"/>
      <c r="T44" s="518"/>
      <c r="U44" s="505"/>
      <c r="V44" s="45">
        <f t="shared" si="25"/>
        <v>203655.91474184781</v>
      </c>
      <c r="W44" s="117">
        <f t="shared" si="2"/>
        <v>0.7566880647455817</v>
      </c>
      <c r="X44" s="505"/>
      <c r="Y44" s="129">
        <f t="shared" si="29"/>
        <v>0.79108629021030241</v>
      </c>
      <c r="Z44" s="27">
        <f t="shared" si="19"/>
        <v>211484.12025042466</v>
      </c>
      <c r="AA44" s="27">
        <f t="shared" si="13"/>
        <v>772.21150114431612</v>
      </c>
      <c r="AB44" s="119">
        <f t="shared" si="11"/>
        <v>0.73818776181080203</v>
      </c>
      <c r="AC44" s="120">
        <f t="shared" si="22"/>
        <v>164418.21700375387</v>
      </c>
      <c r="AD44" s="121">
        <f t="shared" si="14"/>
        <v>6.6930235449786338E-2</v>
      </c>
      <c r="AL44" s="145">
        <v>33</v>
      </c>
      <c r="AM44" s="125">
        <v>45444</v>
      </c>
      <c r="AN44" s="45">
        <f t="shared" si="5"/>
        <v>154104</v>
      </c>
      <c r="AO44" s="45">
        <f t="shared" si="26"/>
        <v>163443.58807377834</v>
      </c>
      <c r="AP44" s="1">
        <v>9</v>
      </c>
      <c r="AQ44" s="182">
        <f>ABS((AN44-AO44)/AN44)</f>
        <v>6.0605747247172978E-2</v>
      </c>
      <c r="AR44" s="505"/>
      <c r="AS44" s="179"/>
    </row>
    <row r="45" spans="7:45" x14ac:dyDescent="0.2">
      <c r="G45" s="36"/>
      <c r="H45" s="36"/>
      <c r="I45" s="36">
        <f>'Total Sales'!G8</f>
        <v>45474</v>
      </c>
      <c r="J45" s="27">
        <f>'Total Sales'!J8</f>
        <v>139177</v>
      </c>
      <c r="K45" s="11">
        <f>'(ACF Helper)'!H42</f>
        <v>34</v>
      </c>
      <c r="L45" s="44">
        <f ca="1"/>
        <v>0.73251377611073931</v>
      </c>
      <c r="M45" s="44">
        <f ca="1"/>
        <v>3.2855352619403726E-3</v>
      </c>
      <c r="N45" s="44"/>
      <c r="O45" s="27"/>
      <c r="P45" s="27"/>
      <c r="Q45" s="27"/>
      <c r="R45" s="27"/>
      <c r="S45" s="515"/>
      <c r="T45" s="518"/>
      <c r="U45" s="505"/>
      <c r="V45" s="45">
        <f t="shared" si="25"/>
        <v>204444.91397192029</v>
      </c>
      <c r="W45" s="117">
        <f t="shared" si="2"/>
        <v>0.68075550179309141</v>
      </c>
      <c r="X45" s="505"/>
      <c r="Y45" s="129">
        <f t="shared" si="29"/>
        <v>0.6450549534914054</v>
      </c>
      <c r="Z45" s="27">
        <f t="shared" si="19"/>
        <v>211921.62605051082</v>
      </c>
      <c r="AA45" s="27">
        <f t="shared" si="13"/>
        <v>771.68370578765291</v>
      </c>
      <c r="AB45" s="119">
        <f t="shared" si="11"/>
        <v>0.63995290399746674</v>
      </c>
      <c r="AC45" s="120">
        <f t="shared" si="22"/>
        <v>121583.02357480927</v>
      </c>
      <c r="AD45" s="121">
        <f t="shared" si="14"/>
        <v>0.12641439623781756</v>
      </c>
      <c r="AL45" s="145">
        <v>34</v>
      </c>
      <c r="AM45" s="125">
        <v>45474</v>
      </c>
      <c r="AN45" s="45">
        <f t="shared" si="5"/>
        <v>139177</v>
      </c>
      <c r="AO45" s="45">
        <f t="shared" si="26"/>
        <v>129950.03512909167</v>
      </c>
      <c r="AP45" s="1">
        <v>10</v>
      </c>
      <c r="AQ45" s="182">
        <f t="shared" si="7"/>
        <v>6.629662135919244E-2</v>
      </c>
      <c r="AR45" s="505"/>
      <c r="AS45" s="179"/>
    </row>
    <row r="46" spans="7:45" x14ac:dyDescent="0.2">
      <c r="G46" s="36"/>
      <c r="H46" s="36"/>
      <c r="I46" s="36">
        <f>'Total Sales'!G7</f>
        <v>45505</v>
      </c>
      <c r="J46" s="27">
        <f>'Total Sales'!J7</f>
        <v>149026</v>
      </c>
      <c r="K46" s="11">
        <f>'(ACF Helper)'!H43</f>
        <v>35</v>
      </c>
      <c r="L46" s="44">
        <f ca="1"/>
        <v>-1</v>
      </c>
      <c r="M46" s="44">
        <f ca="1"/>
        <v>5.170895746113794E-3</v>
      </c>
      <c r="N46" s="44"/>
      <c r="O46" s="27"/>
      <c r="P46" s="27"/>
      <c r="Q46" s="27"/>
      <c r="R46" s="27"/>
      <c r="S46" s="515"/>
      <c r="T46" s="518"/>
      <c r="U46" s="505"/>
      <c r="V46" s="45">
        <f t="shared" si="25"/>
        <v>205233.91320199275</v>
      </c>
      <c r="W46" s="117">
        <f t="shared" si="2"/>
        <v>0.72612755696631626</v>
      </c>
      <c r="X46" s="505"/>
      <c r="Y46" s="129">
        <f t="shared" si="29"/>
        <v>0.72617527785325264</v>
      </c>
      <c r="Z46" s="27">
        <f t="shared" si="19"/>
        <v>212357.91498731845</v>
      </c>
      <c r="AA46" s="27">
        <f t="shared" si="13"/>
        <v>771.15482384403163</v>
      </c>
      <c r="AB46" s="119">
        <f t="shared" si="11"/>
        <v>0.69861483751581877</v>
      </c>
      <c r="AC46" s="120">
        <f t="shared" si="22"/>
        <v>145908.03284784695</v>
      </c>
      <c r="AD46" s="121">
        <f t="shared" si="14"/>
        <v>2.0922303169601645E-2</v>
      </c>
      <c r="AL46" s="145">
        <v>35</v>
      </c>
      <c r="AM46" s="125">
        <v>45505</v>
      </c>
      <c r="AN46" s="45">
        <f t="shared" si="5"/>
        <v>149026</v>
      </c>
      <c r="AO46" s="45">
        <f t="shared" si="26"/>
        <v>149353.73254667906</v>
      </c>
      <c r="AP46" s="1">
        <v>11</v>
      </c>
      <c r="AQ46" s="182">
        <f t="shared" si="7"/>
        <v>2.1991635464889644E-3</v>
      </c>
      <c r="AR46" s="505"/>
      <c r="AS46" s="179"/>
    </row>
    <row r="47" spans="7:45" ht="14.25" customHeight="1" x14ac:dyDescent="0.2">
      <c r="G47" s="36"/>
      <c r="H47" s="36"/>
      <c r="I47" s="131">
        <f>'Total Sales'!G6</f>
        <v>45536</v>
      </c>
      <c r="J47" s="132">
        <f>'Total Sales'!J6</f>
        <v>170577</v>
      </c>
      <c r="K47" s="133">
        <f>'(ACF Helper)'!H44</f>
        <v>36</v>
      </c>
      <c r="L47" s="142"/>
      <c r="M47" s="142"/>
      <c r="N47" s="473"/>
      <c r="O47" s="132"/>
      <c r="P47" s="27"/>
      <c r="Q47" s="27"/>
      <c r="R47" s="27"/>
      <c r="S47" s="516"/>
      <c r="T47" s="519"/>
      <c r="U47" s="506"/>
      <c r="V47" s="135">
        <f t="shared" si="25"/>
        <v>206022.9124320652</v>
      </c>
      <c r="W47" s="136">
        <f t="shared" si="2"/>
        <v>0.82795160007383506</v>
      </c>
      <c r="X47" s="506"/>
      <c r="Y47" s="146">
        <f t="shared" si="29"/>
        <v>0.86323945953206649</v>
      </c>
      <c r="Z47" s="132">
        <f t="shared" si="19"/>
        <v>212792.98789483824</v>
      </c>
      <c r="AA47" s="132">
        <f t="shared" si="13"/>
        <v>770.62485834199924</v>
      </c>
      <c r="AB47" s="137">
        <f t="shared" si="11"/>
        <v>0.81032474446707847</v>
      </c>
      <c r="AC47" s="138">
        <f t="shared" si="22"/>
        <v>180133.1685844418</v>
      </c>
      <c r="AD47" s="139">
        <f t="shared" si="14"/>
        <v>5.6022609053048157E-2</v>
      </c>
      <c r="AL47" s="145">
        <v>36</v>
      </c>
      <c r="AM47" s="141">
        <v>45536</v>
      </c>
      <c r="AN47" s="135">
        <f t="shared" si="5"/>
        <v>170577</v>
      </c>
      <c r="AO47" s="135">
        <f t="shared" si="26"/>
        <v>181981.9749755573</v>
      </c>
      <c r="AP47" s="142">
        <v>12</v>
      </c>
      <c r="AQ47" s="183">
        <f t="shared" si="7"/>
        <v>6.6861153470616205E-2</v>
      </c>
      <c r="AR47" s="506"/>
      <c r="AS47" s="179"/>
    </row>
    <row r="48" spans="7:45" x14ac:dyDescent="0.2">
      <c r="G48" s="36"/>
      <c r="H48" s="36"/>
      <c r="I48" s="36"/>
      <c r="O48" s="147"/>
      <c r="P48" s="27"/>
      <c r="Q48" s="27"/>
      <c r="R48" s="27"/>
      <c r="S48" s="27"/>
      <c r="T48" s="27"/>
      <c r="U48" s="27"/>
      <c r="V48" s="27"/>
      <c r="W48" s="27"/>
      <c r="X48" s="27"/>
      <c r="Y48" s="27"/>
      <c r="Z48" s="27"/>
      <c r="AA48" s="27"/>
      <c r="AB48" s="27"/>
      <c r="AC48" s="148"/>
      <c r="AL48" s="149">
        <v>37</v>
      </c>
      <c r="AM48" s="125">
        <v>45566</v>
      </c>
      <c r="AN48" s="1"/>
      <c r="AO48" s="45">
        <f>($AG$12+AP48*$AH$12)*INDEX($AI$12:$AI$23,MATCH(MONTH(AM48),$AJ$12:$AJ$23,0))</f>
        <v>192264.04879311105</v>
      </c>
      <c r="AP48" s="1">
        <v>13</v>
      </c>
      <c r="AQ48" s="126"/>
      <c r="AR48" s="510" t="s">
        <v>123</v>
      </c>
      <c r="AS48" s="180"/>
    </row>
    <row r="49" spans="7:45" x14ac:dyDescent="0.2">
      <c r="G49" s="36"/>
      <c r="H49" s="36"/>
      <c r="I49" s="36"/>
      <c r="O49" s="147"/>
      <c r="P49" s="27"/>
      <c r="Q49" s="27"/>
      <c r="R49" s="27"/>
      <c r="S49" s="27"/>
      <c r="T49" s="27"/>
      <c r="U49" s="27"/>
      <c r="V49" s="27"/>
      <c r="W49" s="27"/>
      <c r="X49" s="27"/>
      <c r="Y49" s="27"/>
      <c r="Z49" s="27"/>
      <c r="AA49" s="27"/>
      <c r="AB49" s="27"/>
      <c r="AC49" s="150"/>
      <c r="AL49" s="149">
        <v>38</v>
      </c>
      <c r="AM49" s="125">
        <v>45597</v>
      </c>
      <c r="AN49" s="1"/>
      <c r="AO49" s="45">
        <f t="shared" si="26"/>
        <v>261188.3534161628</v>
      </c>
      <c r="AP49" s="1">
        <v>14</v>
      </c>
      <c r="AQ49" s="126"/>
      <c r="AR49" s="505"/>
      <c r="AS49" s="179"/>
    </row>
    <row r="50" spans="7:45" x14ac:dyDescent="0.2">
      <c r="G50" s="36"/>
      <c r="H50" s="36"/>
      <c r="I50" s="36"/>
      <c r="O50" s="147"/>
      <c r="P50" s="27"/>
      <c r="Q50" s="27"/>
      <c r="R50" s="27"/>
      <c r="S50" s="27"/>
      <c r="T50" s="27"/>
      <c r="U50" s="27"/>
      <c r="V50" s="27"/>
      <c r="W50" s="27"/>
      <c r="X50" s="27"/>
      <c r="Y50" s="27"/>
      <c r="Z50" s="27"/>
      <c r="AA50" s="27"/>
      <c r="AB50" s="27"/>
      <c r="AC50" s="27"/>
      <c r="AL50" s="149">
        <v>39</v>
      </c>
      <c r="AM50" s="125">
        <v>45627</v>
      </c>
      <c r="AN50" s="1"/>
      <c r="AO50" s="45">
        <f t="shared" si="26"/>
        <v>333043.39816545165</v>
      </c>
      <c r="AP50" s="1">
        <v>15</v>
      </c>
      <c r="AQ50" s="126"/>
      <c r="AR50" s="505"/>
      <c r="AS50" s="179"/>
    </row>
    <row r="51" spans="7:45" x14ac:dyDescent="0.2">
      <c r="G51" s="36"/>
      <c r="H51" s="36"/>
      <c r="I51" s="36"/>
      <c r="O51" s="27"/>
      <c r="P51" s="27"/>
      <c r="Q51" s="27"/>
      <c r="R51" s="27"/>
      <c r="S51" s="27"/>
      <c r="T51" s="27"/>
      <c r="U51" s="27"/>
      <c r="V51" s="27"/>
      <c r="W51" s="27"/>
      <c r="X51" s="27"/>
      <c r="Y51" s="27"/>
      <c r="Z51" s="27"/>
      <c r="AA51" s="27"/>
      <c r="AB51" s="27"/>
      <c r="AC51" s="148"/>
      <c r="AL51" s="149">
        <v>40</v>
      </c>
      <c r="AM51" s="125">
        <v>45658</v>
      </c>
      <c r="AN51" s="1"/>
      <c r="AO51" s="45">
        <f t="shared" si="26"/>
        <v>318099.01598999999</v>
      </c>
      <c r="AP51" s="1">
        <v>16</v>
      </c>
      <c r="AQ51" s="126"/>
      <c r="AR51" s="505"/>
      <c r="AS51" s="179"/>
    </row>
    <row r="52" spans="7:45" x14ac:dyDescent="0.2">
      <c r="G52" s="36"/>
      <c r="H52" s="36"/>
      <c r="I52" s="36"/>
      <c r="O52" s="27"/>
      <c r="P52" s="27"/>
      <c r="Q52" s="27"/>
      <c r="R52" s="27"/>
      <c r="S52" s="27"/>
      <c r="T52" s="27"/>
      <c r="U52" s="27"/>
      <c r="V52" s="27"/>
      <c r="W52" s="27"/>
      <c r="X52" s="27"/>
      <c r="Y52" s="27"/>
      <c r="Z52" s="27"/>
      <c r="AA52" s="27"/>
      <c r="AB52" s="27"/>
      <c r="AC52" s="151"/>
      <c r="AL52" s="149">
        <v>41</v>
      </c>
      <c r="AM52" s="125">
        <v>45689</v>
      </c>
      <c r="AN52" s="1"/>
      <c r="AO52" s="45">
        <f t="shared" si="26"/>
        <v>213425.97064320536</v>
      </c>
      <c r="AP52" s="1">
        <v>17</v>
      </c>
      <c r="AQ52" s="126"/>
      <c r="AR52" s="505"/>
      <c r="AS52" s="179"/>
    </row>
    <row r="53" spans="7:45" x14ac:dyDescent="0.2">
      <c r="G53" s="36"/>
      <c r="H53" s="36"/>
      <c r="I53" s="36"/>
      <c r="O53" s="27"/>
      <c r="P53" s="27"/>
      <c r="Q53" s="27"/>
      <c r="R53" s="27"/>
      <c r="S53" s="27"/>
      <c r="T53" s="27"/>
      <c r="U53" s="27"/>
      <c r="V53" s="27"/>
      <c r="W53" s="27"/>
      <c r="X53" s="27"/>
      <c r="Y53" s="27"/>
      <c r="Z53" s="27"/>
      <c r="AA53" s="27"/>
      <c r="AB53" s="27"/>
      <c r="AC53" s="151"/>
      <c r="AL53" s="149">
        <v>42</v>
      </c>
      <c r="AM53" s="125">
        <v>45717</v>
      </c>
      <c r="AN53" s="1"/>
      <c r="AO53" s="45">
        <f t="shared" si="26"/>
        <v>199134.08053830554</v>
      </c>
      <c r="AP53" s="1">
        <v>18</v>
      </c>
      <c r="AQ53" s="126"/>
      <c r="AR53" s="505"/>
      <c r="AS53" s="179"/>
    </row>
    <row r="54" spans="7:45" x14ac:dyDescent="0.2">
      <c r="G54" s="36"/>
      <c r="H54" s="36"/>
      <c r="I54" s="36"/>
      <c r="O54" s="27"/>
      <c r="P54" s="27"/>
      <c r="Q54" s="27"/>
      <c r="R54" s="27"/>
      <c r="S54" s="27"/>
      <c r="T54" s="27"/>
      <c r="U54" s="27"/>
      <c r="V54" s="27"/>
      <c r="W54" s="27"/>
      <c r="X54" s="27"/>
      <c r="Y54" s="27"/>
      <c r="Z54" s="27"/>
      <c r="AA54" s="27"/>
      <c r="AB54" s="27"/>
      <c r="AC54" s="151"/>
      <c r="AL54" s="149">
        <v>43</v>
      </c>
      <c r="AM54" s="125">
        <v>45748</v>
      </c>
      <c r="AN54" s="1"/>
      <c r="AO54" s="45">
        <f t="shared" si="26"/>
        <v>158784.55321202887</v>
      </c>
      <c r="AP54" s="1">
        <v>19</v>
      </c>
      <c r="AQ54" s="126"/>
      <c r="AR54" s="505"/>
      <c r="AS54" s="179"/>
    </row>
    <row r="55" spans="7:45" x14ac:dyDescent="0.2">
      <c r="G55" s="36"/>
      <c r="H55" s="36"/>
      <c r="I55" s="36"/>
      <c r="O55" s="27"/>
      <c r="P55" s="27"/>
      <c r="Q55" s="27"/>
      <c r="R55" s="27"/>
      <c r="S55" s="27"/>
      <c r="T55" s="27"/>
      <c r="U55" s="27"/>
      <c r="V55" s="27"/>
      <c r="W55" s="27"/>
      <c r="X55" s="27"/>
      <c r="Y55" s="27"/>
      <c r="Z55" s="27"/>
      <c r="AA55" s="27"/>
      <c r="AB55" s="27"/>
      <c r="AC55" s="151"/>
      <c r="AL55" s="149">
        <v>44</v>
      </c>
      <c r="AM55" s="125">
        <v>45778</v>
      </c>
      <c r="AN55" s="1"/>
      <c r="AO55" s="45">
        <f t="shared" si="26"/>
        <v>183765.95040005984</v>
      </c>
      <c r="AP55" s="1">
        <v>20</v>
      </c>
      <c r="AQ55" s="126"/>
      <c r="AR55" s="505"/>
      <c r="AS55" s="179"/>
    </row>
    <row r="56" spans="7:45" x14ac:dyDescent="0.2">
      <c r="G56" s="36"/>
      <c r="H56" s="36"/>
      <c r="I56" s="36"/>
      <c r="O56" s="27"/>
      <c r="P56" s="27"/>
      <c r="Q56" s="27"/>
      <c r="R56" s="27"/>
      <c r="S56" s="27"/>
      <c r="T56" s="27"/>
      <c r="U56" s="27"/>
      <c r="V56" s="27"/>
      <c r="W56" s="27"/>
      <c r="X56" s="27"/>
      <c r="Y56" s="27"/>
      <c r="Z56" s="27"/>
      <c r="AA56" s="27"/>
      <c r="AB56" s="27"/>
      <c r="AC56" s="151"/>
      <c r="AL56" s="149">
        <v>45</v>
      </c>
      <c r="AM56" s="125">
        <v>45809</v>
      </c>
      <c r="AN56" s="1"/>
      <c r="AO56" s="45">
        <f t="shared" si="26"/>
        <v>170528.57565696468</v>
      </c>
      <c r="AP56" s="1">
        <v>21</v>
      </c>
      <c r="AQ56" s="126"/>
      <c r="AR56" s="505"/>
      <c r="AS56" s="179"/>
    </row>
    <row r="57" spans="7:45" x14ac:dyDescent="0.2">
      <c r="G57" s="36"/>
      <c r="H57" s="36"/>
      <c r="I57" s="36"/>
      <c r="O57" s="27"/>
      <c r="P57" s="27"/>
      <c r="Q57" s="27"/>
      <c r="R57" s="27"/>
      <c r="S57" s="27"/>
      <c r="T57" s="27"/>
      <c r="U57" s="27"/>
      <c r="V57" s="27"/>
      <c r="W57" s="27"/>
      <c r="X57" s="27"/>
      <c r="Y57" s="27"/>
      <c r="Z57" s="27"/>
      <c r="AA57" s="27"/>
      <c r="AB57" s="27"/>
      <c r="AC57" s="151"/>
      <c r="AL57" s="149">
        <v>46</v>
      </c>
      <c r="AM57" s="125">
        <v>45839</v>
      </c>
      <c r="AN57" s="1"/>
      <c r="AO57" s="45">
        <f t="shared" si="26"/>
        <v>135562.86152194152</v>
      </c>
      <c r="AP57" s="1">
        <v>22</v>
      </c>
      <c r="AQ57" s="126"/>
      <c r="AR57" s="505"/>
      <c r="AS57" s="179"/>
    </row>
    <row r="58" spans="7:45" x14ac:dyDescent="0.2">
      <c r="G58" s="36"/>
      <c r="H58" s="36"/>
      <c r="I58" s="36"/>
      <c r="O58" s="27"/>
      <c r="P58" s="27"/>
      <c r="Q58" s="27"/>
      <c r="R58" s="27"/>
      <c r="S58" s="27"/>
      <c r="T58" s="27"/>
      <c r="U58" s="27"/>
      <c r="V58" s="27"/>
      <c r="W58" s="27"/>
      <c r="X58" s="27"/>
      <c r="Y58" s="27"/>
      <c r="Z58" s="27"/>
      <c r="AA58" s="27"/>
      <c r="AB58" s="27"/>
      <c r="AC58" s="151"/>
      <c r="AL58" s="149">
        <v>47</v>
      </c>
      <c r="AM58" s="125">
        <v>45870</v>
      </c>
      <c r="AN58" s="1"/>
      <c r="AO58" s="45">
        <f t="shared" si="26"/>
        <v>155781.51127387662</v>
      </c>
      <c r="AP58" s="1">
        <v>23</v>
      </c>
      <c r="AQ58" s="126"/>
      <c r="AR58" s="505"/>
      <c r="AS58" s="179"/>
    </row>
    <row r="59" spans="7:45" x14ac:dyDescent="0.2">
      <c r="G59" s="36"/>
      <c r="H59" s="36"/>
      <c r="I59" s="36"/>
      <c r="O59" s="27"/>
      <c r="P59" s="27"/>
      <c r="Q59" s="27"/>
      <c r="R59" s="27"/>
      <c r="S59" s="27"/>
      <c r="T59" s="27"/>
      <c r="U59" s="27"/>
      <c r="V59" s="27"/>
      <c r="W59" s="27"/>
      <c r="X59" s="27"/>
      <c r="Y59" s="27"/>
      <c r="Z59" s="27"/>
      <c r="AA59" s="27"/>
      <c r="AB59" s="27"/>
      <c r="AC59" s="151"/>
      <c r="AL59" s="149">
        <v>48</v>
      </c>
      <c r="AM59" s="125">
        <v>45901</v>
      </c>
      <c r="AN59" s="1"/>
      <c r="AO59" s="45">
        <f t="shared" si="26"/>
        <v>189785.99592381527</v>
      </c>
      <c r="AP59" s="1">
        <v>24</v>
      </c>
      <c r="AQ59" s="126"/>
      <c r="AR59" s="505"/>
      <c r="AS59" s="179"/>
    </row>
    <row r="60" spans="7:45" x14ac:dyDescent="0.2">
      <c r="G60" s="36"/>
      <c r="H60" s="36"/>
      <c r="I60" s="36"/>
      <c r="Z60" s="35"/>
      <c r="AA60" s="35"/>
      <c r="AB60" s="35"/>
      <c r="AC60" s="35"/>
      <c r="AL60" s="149">
        <v>49</v>
      </c>
      <c r="AM60" s="125">
        <v>45931</v>
      </c>
      <c r="AN60" s="1"/>
      <c r="AO60" s="45">
        <f t="shared" si="26"/>
        <v>200479.64144443293</v>
      </c>
      <c r="AP60" s="1">
        <v>25</v>
      </c>
      <c r="AQ60" s="126"/>
      <c r="AR60" s="505"/>
      <c r="AS60" s="179"/>
    </row>
    <row r="61" spans="7:45" x14ac:dyDescent="0.2">
      <c r="G61" s="36"/>
      <c r="H61" s="36"/>
      <c r="I61" s="36"/>
      <c r="Z61" s="35"/>
      <c r="AA61" s="35"/>
      <c r="AB61" s="35"/>
      <c r="AC61" s="35"/>
      <c r="AL61" s="149">
        <v>50</v>
      </c>
      <c r="AM61" s="125">
        <v>45962</v>
      </c>
      <c r="AN61" s="1"/>
      <c r="AO61" s="45">
        <f t="shared" si="26"/>
        <v>272309.53392954398</v>
      </c>
      <c r="AP61" s="1">
        <v>26</v>
      </c>
      <c r="AQ61" s="126"/>
      <c r="AR61" s="505"/>
      <c r="AS61" s="179"/>
    </row>
    <row r="62" spans="7:45" x14ac:dyDescent="0.2">
      <c r="G62" s="36"/>
      <c r="H62" s="36"/>
      <c r="I62" s="36"/>
      <c r="Z62" s="35"/>
      <c r="AA62" s="35"/>
      <c r="AB62" s="35"/>
      <c r="AC62" s="35"/>
      <c r="AL62" s="149">
        <v>51</v>
      </c>
      <c r="AM62" s="125">
        <v>45992</v>
      </c>
      <c r="AN62" s="1"/>
      <c r="AO62" s="45">
        <f t="shared" si="26"/>
        <v>347173.96709853661</v>
      </c>
      <c r="AP62" s="1">
        <v>27</v>
      </c>
      <c r="AQ62" s="126"/>
      <c r="AR62" s="505"/>
      <c r="AS62" s="179"/>
    </row>
    <row r="63" spans="7:45" x14ac:dyDescent="0.2">
      <c r="G63" s="36"/>
      <c r="H63" s="36"/>
      <c r="I63" s="36"/>
      <c r="Z63" s="35"/>
      <c r="AA63" s="35"/>
      <c r="AB63" s="35"/>
      <c r="AC63" s="35"/>
      <c r="AL63" s="149">
        <v>52</v>
      </c>
      <c r="AM63" s="125">
        <v>46023</v>
      </c>
      <c r="AN63" s="1"/>
      <c r="AO63" s="45">
        <f t="shared" si="26"/>
        <v>331547.96385662549</v>
      </c>
      <c r="AP63" s="1">
        <v>28</v>
      </c>
      <c r="AQ63" s="126"/>
      <c r="AR63" s="505"/>
      <c r="AS63" s="179"/>
    </row>
    <row r="64" spans="7:45" x14ac:dyDescent="0.2">
      <c r="G64" s="36"/>
      <c r="H64" s="36"/>
      <c r="I64" s="36"/>
      <c r="Z64" s="35"/>
      <c r="AA64" s="35"/>
      <c r="AB64" s="35"/>
      <c r="AC64" s="35"/>
      <c r="AL64" s="149">
        <v>53</v>
      </c>
      <c r="AM64" s="125">
        <v>46054</v>
      </c>
      <c r="AN64" s="1"/>
      <c r="AO64" s="45">
        <f t="shared" si="26"/>
        <v>222417.75341306889</v>
      </c>
      <c r="AP64" s="1">
        <v>29</v>
      </c>
      <c r="AQ64" s="126"/>
      <c r="AR64" s="505"/>
      <c r="AS64" s="179"/>
    </row>
    <row r="65" spans="7:45" x14ac:dyDescent="0.2">
      <c r="G65" s="36"/>
      <c r="H65" s="36"/>
      <c r="I65" s="36"/>
      <c r="Z65" s="35"/>
      <c r="AA65" s="35"/>
      <c r="AB65" s="35"/>
      <c r="AC65" s="35"/>
      <c r="AL65" s="149">
        <v>54</v>
      </c>
      <c r="AM65" s="125">
        <v>46082</v>
      </c>
      <c r="AN65" s="1"/>
      <c r="AO65" s="45">
        <f t="shared" si="26"/>
        <v>207494.38404844128</v>
      </c>
      <c r="AP65" s="1">
        <v>30</v>
      </c>
      <c r="AQ65" s="126"/>
      <c r="AR65" s="506"/>
      <c r="AS65" s="179"/>
    </row>
    <row r="66" spans="7:45" x14ac:dyDescent="0.2">
      <c r="G66" s="36"/>
      <c r="H66" s="36"/>
      <c r="I66" s="36"/>
      <c r="J66" s="152" t="s">
        <v>124</v>
      </c>
      <c r="K66" s="153"/>
      <c r="L66" s="153"/>
      <c r="M66" s="153"/>
      <c r="N66" s="470"/>
      <c r="O66" s="153"/>
      <c r="P66" s="153"/>
      <c r="Q66" s="153"/>
      <c r="Z66" s="35"/>
      <c r="AA66" s="35"/>
      <c r="AB66" s="35"/>
      <c r="AC66" s="35"/>
      <c r="AQ66" s="154"/>
      <c r="AR66" s="154"/>
      <c r="AS66" s="154"/>
    </row>
    <row r="67" spans="7:45" x14ac:dyDescent="0.2">
      <c r="G67" s="36"/>
      <c r="H67" s="36"/>
      <c r="I67" s="36"/>
      <c r="Z67" s="35"/>
      <c r="AA67" s="35"/>
      <c r="AB67" s="35"/>
      <c r="AC67" s="35"/>
    </row>
    <row r="68" spans="7:45" x14ac:dyDescent="0.2">
      <c r="G68" s="36"/>
      <c r="H68" s="36"/>
      <c r="I68" s="36"/>
      <c r="Z68" s="35"/>
      <c r="AA68" s="35"/>
      <c r="AB68" s="35"/>
      <c r="AC68" s="35"/>
    </row>
    <row r="69" spans="7:45" x14ac:dyDescent="0.2">
      <c r="G69" s="36"/>
      <c r="H69" s="36"/>
      <c r="I69" s="36"/>
      <c r="Z69" s="35"/>
      <c r="AA69" s="35"/>
      <c r="AB69" s="35"/>
      <c r="AC69" s="35"/>
    </row>
    <row r="70" spans="7:45" x14ac:dyDescent="0.2">
      <c r="G70" s="36"/>
      <c r="H70" s="36"/>
      <c r="I70" s="36"/>
      <c r="Z70" s="35"/>
      <c r="AA70" s="35"/>
      <c r="AB70" s="35"/>
      <c r="AC70" s="35"/>
    </row>
    <row r="71" spans="7:45" x14ac:dyDescent="0.2">
      <c r="G71" s="36"/>
      <c r="H71" s="36"/>
      <c r="I71" s="36"/>
      <c r="Z71" s="35"/>
      <c r="AA71" s="35"/>
      <c r="AB71" s="35"/>
      <c r="AC71" s="35"/>
    </row>
    <row r="72" spans="7:45" x14ac:dyDescent="0.2">
      <c r="G72" s="36"/>
      <c r="H72" s="36"/>
      <c r="I72" s="36"/>
      <c r="Z72" s="35"/>
      <c r="AA72" s="35"/>
      <c r="AB72" s="35"/>
      <c r="AC72" s="35"/>
    </row>
    <row r="73" spans="7:45" x14ac:dyDescent="0.2">
      <c r="G73" s="36"/>
      <c r="H73" s="36"/>
      <c r="I73" s="36"/>
      <c r="Z73" s="35"/>
      <c r="AA73" s="35"/>
      <c r="AB73" s="35"/>
      <c r="AC73" s="35"/>
    </row>
    <row r="74" spans="7:45" x14ac:dyDescent="0.2">
      <c r="G74" s="36"/>
      <c r="H74" s="36"/>
      <c r="I74" s="36"/>
      <c r="Z74" s="35"/>
      <c r="AA74" s="35"/>
      <c r="AB74" s="35"/>
      <c r="AC74" s="35"/>
    </row>
    <row r="75" spans="7:45" x14ac:dyDescent="0.2">
      <c r="G75" s="36"/>
      <c r="H75" s="36"/>
      <c r="I75" s="36"/>
      <c r="Z75" s="35"/>
      <c r="AA75" s="35"/>
      <c r="AB75" s="35"/>
      <c r="AC75" s="35"/>
    </row>
    <row r="76" spans="7:45" x14ac:dyDescent="0.2">
      <c r="G76" s="36"/>
      <c r="H76" s="36"/>
      <c r="I76" s="36"/>
      <c r="Z76" s="35"/>
      <c r="AA76" s="35"/>
      <c r="AB76" s="35"/>
      <c r="AC76" s="35"/>
    </row>
    <row r="77" spans="7:45" x14ac:dyDescent="0.2">
      <c r="G77" s="36"/>
      <c r="H77" s="36"/>
      <c r="I77" s="36"/>
      <c r="Z77" s="35"/>
      <c r="AA77" s="35"/>
      <c r="AB77" s="35"/>
      <c r="AC77" s="35"/>
    </row>
    <row r="78" spans="7:45" x14ac:dyDescent="0.2">
      <c r="G78" s="36"/>
      <c r="H78" s="36"/>
      <c r="I78" s="36"/>
      <c r="Z78" s="35"/>
      <c r="AA78" s="35"/>
      <c r="AB78" s="35"/>
      <c r="AC78" s="35"/>
    </row>
    <row r="79" spans="7:45" x14ac:dyDescent="0.2">
      <c r="G79" s="36"/>
      <c r="H79" s="36"/>
      <c r="I79" s="36"/>
      <c r="Z79" s="35"/>
      <c r="AA79" s="35"/>
      <c r="AB79" s="35"/>
      <c r="AC79" s="35"/>
    </row>
    <row r="80" spans="7:45" x14ac:dyDescent="0.2">
      <c r="G80" s="36"/>
      <c r="H80" s="36"/>
      <c r="I80" s="36"/>
      <c r="Z80" s="35"/>
      <c r="AA80" s="35"/>
      <c r="AB80" s="35"/>
      <c r="AC80" s="35"/>
    </row>
    <row r="81" spans="7:29" x14ac:dyDescent="0.2">
      <c r="G81" s="36"/>
      <c r="H81" s="36"/>
      <c r="I81" s="36"/>
      <c r="Z81" s="35"/>
      <c r="AA81" s="35"/>
      <c r="AB81" s="35"/>
      <c r="AC81" s="35"/>
    </row>
    <row r="82" spans="7:29" x14ac:dyDescent="0.2">
      <c r="G82" s="36"/>
      <c r="H82" s="36"/>
      <c r="I82" s="36"/>
      <c r="Z82" s="35"/>
      <c r="AA82" s="35"/>
      <c r="AB82" s="35"/>
      <c r="AC82" s="35"/>
    </row>
    <row r="83" spans="7:29" x14ac:dyDescent="0.2">
      <c r="G83" s="36"/>
      <c r="H83" s="36"/>
      <c r="I83" s="36"/>
      <c r="Z83" s="35"/>
      <c r="AA83" s="35"/>
      <c r="AB83" s="35"/>
      <c r="AC83" s="35"/>
    </row>
    <row r="84" spans="7:29" x14ac:dyDescent="0.2">
      <c r="G84" s="36"/>
      <c r="H84" s="36"/>
      <c r="I84" s="36"/>
      <c r="Z84" s="35"/>
      <c r="AA84" s="35"/>
      <c r="AB84" s="35"/>
      <c r="AC84" s="35"/>
    </row>
    <row r="85" spans="7:29" x14ac:dyDescent="0.2">
      <c r="G85" s="36"/>
      <c r="H85" s="36"/>
      <c r="I85" s="36"/>
      <c r="Z85" s="35"/>
      <c r="AA85" s="35"/>
      <c r="AB85" s="35"/>
      <c r="AC85" s="35"/>
    </row>
    <row r="86" spans="7:29" x14ac:dyDescent="0.2">
      <c r="G86" s="36"/>
      <c r="H86" s="36"/>
      <c r="I86" s="36"/>
      <c r="Z86" s="35"/>
      <c r="AA86" s="35"/>
      <c r="AB86" s="35"/>
      <c r="AC86" s="35"/>
    </row>
    <row r="87" spans="7:29" x14ac:dyDescent="0.2">
      <c r="G87" s="36"/>
      <c r="H87" s="36"/>
      <c r="I87" s="36"/>
      <c r="Z87" s="35"/>
      <c r="AA87" s="35"/>
      <c r="AB87" s="35"/>
      <c r="AC87" s="35"/>
    </row>
    <row r="88" spans="7:29" x14ac:dyDescent="0.2">
      <c r="G88" s="36"/>
      <c r="H88" s="36"/>
      <c r="I88" s="36"/>
      <c r="Z88" s="35"/>
      <c r="AA88" s="35"/>
      <c r="AB88" s="35"/>
      <c r="AC88" s="35"/>
    </row>
    <row r="89" spans="7:29" x14ac:dyDescent="0.2">
      <c r="G89" s="36"/>
      <c r="H89" s="36"/>
      <c r="I89" s="36"/>
      <c r="Z89" s="35"/>
      <c r="AA89" s="35"/>
      <c r="AB89" s="35"/>
      <c r="AC89" s="35"/>
    </row>
    <row r="90" spans="7:29" x14ac:dyDescent="0.2">
      <c r="G90" s="36"/>
      <c r="H90" s="36"/>
      <c r="I90" s="36"/>
      <c r="Z90" s="35"/>
      <c r="AA90" s="35"/>
      <c r="AB90" s="35"/>
      <c r="AC90" s="35"/>
    </row>
    <row r="91" spans="7:29" x14ac:dyDescent="0.2">
      <c r="G91" s="36"/>
      <c r="H91" s="36"/>
      <c r="I91" s="36"/>
      <c r="Z91" s="35"/>
      <c r="AA91" s="35"/>
      <c r="AB91" s="35"/>
      <c r="AC91" s="35"/>
    </row>
    <row r="92" spans="7:29" x14ac:dyDescent="0.2">
      <c r="G92" s="36"/>
      <c r="H92" s="36"/>
      <c r="I92" s="36"/>
      <c r="Z92" s="35"/>
      <c r="AA92" s="35"/>
      <c r="AB92" s="35"/>
      <c r="AC92" s="35"/>
    </row>
    <row r="93" spans="7:29" x14ac:dyDescent="0.2">
      <c r="G93" s="36"/>
      <c r="H93" s="36"/>
      <c r="I93" s="36"/>
      <c r="Z93" s="35"/>
      <c r="AA93" s="35"/>
      <c r="AB93" s="35"/>
      <c r="AC93" s="35"/>
    </row>
    <row r="94" spans="7:29" x14ac:dyDescent="0.2">
      <c r="G94" s="36"/>
      <c r="H94" s="36"/>
      <c r="I94" s="36"/>
      <c r="Z94" s="35"/>
      <c r="AA94" s="35"/>
      <c r="AB94" s="35"/>
      <c r="AC94" s="35"/>
    </row>
    <row r="95" spans="7:29" x14ac:dyDescent="0.2">
      <c r="G95" s="36"/>
      <c r="H95" s="36"/>
      <c r="I95" s="36"/>
      <c r="Z95" s="35"/>
      <c r="AA95" s="35"/>
      <c r="AB95" s="35"/>
      <c r="AC95" s="35"/>
    </row>
    <row r="96" spans="7:29" x14ac:dyDescent="0.2">
      <c r="G96" s="36"/>
      <c r="H96" s="36"/>
      <c r="I96" s="36"/>
      <c r="Z96" s="35"/>
      <c r="AA96" s="35"/>
      <c r="AB96" s="35"/>
      <c r="AC96" s="35"/>
    </row>
    <row r="97" spans="7:29" x14ac:dyDescent="0.2">
      <c r="G97" s="36"/>
      <c r="H97" s="36"/>
      <c r="I97" s="36"/>
      <c r="Z97" s="35"/>
      <c r="AA97" s="35"/>
      <c r="AB97" s="35"/>
      <c r="AC97" s="35"/>
    </row>
    <row r="98" spans="7:29" x14ac:dyDescent="0.2">
      <c r="G98" s="36"/>
      <c r="H98" s="36"/>
      <c r="I98" s="36"/>
      <c r="Z98" s="35"/>
      <c r="AA98" s="35"/>
      <c r="AB98" s="35"/>
      <c r="AC98" s="35"/>
    </row>
    <row r="99" spans="7:29" x14ac:dyDescent="0.2">
      <c r="G99" s="36"/>
      <c r="H99" s="36"/>
      <c r="I99" s="36"/>
      <c r="Z99" s="35"/>
      <c r="AA99" s="35"/>
      <c r="AB99" s="35"/>
      <c r="AC99" s="35"/>
    </row>
    <row r="100" spans="7:29" x14ac:dyDescent="0.2">
      <c r="G100" s="36"/>
      <c r="H100" s="36"/>
      <c r="I100" s="36"/>
      <c r="Z100" s="35"/>
      <c r="AA100" s="35"/>
      <c r="AB100" s="35"/>
      <c r="AC100" s="35"/>
    </row>
    <row r="101" spans="7:29" x14ac:dyDescent="0.2">
      <c r="G101" s="36"/>
      <c r="H101" s="36"/>
      <c r="I101" s="36"/>
      <c r="Z101" s="35"/>
      <c r="AA101" s="35"/>
      <c r="AB101" s="35"/>
      <c r="AC101" s="35"/>
    </row>
    <row r="102" spans="7:29" x14ac:dyDescent="0.2">
      <c r="G102" s="36"/>
      <c r="H102" s="36"/>
      <c r="I102" s="36"/>
      <c r="Z102" s="35"/>
      <c r="AA102" s="35"/>
      <c r="AB102" s="35"/>
      <c r="AC102" s="35"/>
    </row>
    <row r="103" spans="7:29" x14ac:dyDescent="0.2">
      <c r="G103" s="36"/>
      <c r="H103" s="36"/>
      <c r="I103" s="36"/>
      <c r="Z103" s="35"/>
      <c r="AA103" s="35"/>
      <c r="AB103" s="35"/>
      <c r="AC103" s="35"/>
    </row>
    <row r="104" spans="7:29" x14ac:dyDescent="0.2">
      <c r="G104" s="36"/>
      <c r="H104" s="36"/>
      <c r="I104" s="36"/>
      <c r="Z104" s="35"/>
      <c r="AA104" s="35"/>
      <c r="AB104" s="35"/>
      <c r="AC104" s="35"/>
    </row>
    <row r="105" spans="7:29" x14ac:dyDescent="0.2">
      <c r="G105" s="36"/>
      <c r="H105" s="36"/>
      <c r="I105" s="36"/>
      <c r="Z105" s="35"/>
      <c r="AA105" s="35"/>
      <c r="AB105" s="35"/>
      <c r="AC105" s="35"/>
    </row>
    <row r="106" spans="7:29" x14ac:dyDescent="0.2">
      <c r="G106" s="36"/>
      <c r="H106" s="36"/>
      <c r="I106" s="36"/>
      <c r="Z106" s="35"/>
      <c r="AA106" s="35"/>
      <c r="AB106" s="35"/>
      <c r="AC106" s="35"/>
    </row>
    <row r="107" spans="7:29" x14ac:dyDescent="0.2">
      <c r="G107" s="36"/>
      <c r="H107" s="36"/>
      <c r="I107" s="36"/>
      <c r="Z107" s="35"/>
      <c r="AA107" s="35"/>
      <c r="AB107" s="35"/>
      <c r="AC107" s="35"/>
    </row>
    <row r="108" spans="7:29" x14ac:dyDescent="0.2">
      <c r="G108" s="36"/>
      <c r="H108" s="36"/>
      <c r="I108" s="36"/>
      <c r="Z108" s="35"/>
      <c r="AA108" s="35"/>
      <c r="AB108" s="35"/>
      <c r="AC108" s="35"/>
    </row>
    <row r="109" spans="7:29" x14ac:dyDescent="0.2">
      <c r="G109" s="36"/>
      <c r="H109" s="36"/>
      <c r="I109" s="36"/>
      <c r="Z109" s="35"/>
      <c r="AA109" s="35"/>
      <c r="AB109" s="35"/>
      <c r="AC109" s="35"/>
    </row>
    <row r="110" spans="7:29" x14ac:dyDescent="0.2">
      <c r="G110" s="36"/>
      <c r="H110" s="36"/>
      <c r="I110" s="36"/>
      <c r="Z110" s="35"/>
      <c r="AA110" s="35"/>
      <c r="AB110" s="35"/>
      <c r="AC110" s="35"/>
    </row>
    <row r="111" spans="7:29" x14ac:dyDescent="0.2">
      <c r="G111" s="36"/>
      <c r="H111" s="36"/>
      <c r="I111" s="36"/>
      <c r="Z111" s="35"/>
      <c r="AA111" s="35"/>
      <c r="AB111" s="35"/>
      <c r="AC111" s="35"/>
    </row>
    <row r="112" spans="7:29" x14ac:dyDescent="0.2">
      <c r="G112" s="36"/>
      <c r="H112" s="36"/>
      <c r="I112" s="36"/>
      <c r="Z112" s="35"/>
      <c r="AA112" s="35"/>
      <c r="AB112" s="35"/>
      <c r="AC112" s="35"/>
    </row>
    <row r="113" spans="7:29" x14ac:dyDescent="0.2">
      <c r="G113" s="36"/>
      <c r="H113" s="36"/>
      <c r="I113" s="36"/>
      <c r="Z113" s="35"/>
      <c r="AA113" s="35"/>
      <c r="AB113" s="35"/>
      <c r="AC113" s="35"/>
    </row>
    <row r="114" spans="7:29" x14ac:dyDescent="0.2">
      <c r="G114" s="36"/>
      <c r="H114" s="36"/>
      <c r="I114" s="36"/>
      <c r="Z114" s="35"/>
      <c r="AA114" s="35"/>
      <c r="AB114" s="35"/>
      <c r="AC114" s="35"/>
    </row>
    <row r="115" spans="7:29" x14ac:dyDescent="0.2">
      <c r="G115" s="36"/>
      <c r="H115" s="36"/>
      <c r="I115" s="36"/>
      <c r="Z115" s="35"/>
      <c r="AA115" s="35"/>
      <c r="AB115" s="35"/>
      <c r="AC115" s="35"/>
    </row>
    <row r="116" spans="7:29" x14ac:dyDescent="0.2">
      <c r="G116" s="36"/>
      <c r="H116" s="36"/>
      <c r="I116" s="36"/>
      <c r="Z116" s="35"/>
      <c r="AA116" s="35"/>
      <c r="AB116" s="35"/>
      <c r="AC116" s="35"/>
    </row>
    <row r="117" spans="7:29" x14ac:dyDescent="0.2">
      <c r="G117" s="36"/>
      <c r="H117" s="36"/>
      <c r="I117" s="36"/>
      <c r="Z117" s="35"/>
      <c r="AA117" s="35"/>
      <c r="AB117" s="35"/>
      <c r="AC117" s="35"/>
    </row>
    <row r="118" spans="7:29" x14ac:dyDescent="0.2">
      <c r="G118" s="36"/>
      <c r="H118" s="36"/>
      <c r="I118" s="36"/>
      <c r="Z118" s="35"/>
      <c r="AA118" s="35"/>
      <c r="AB118" s="35"/>
      <c r="AC118" s="35"/>
    </row>
    <row r="119" spans="7:29" x14ac:dyDescent="0.2">
      <c r="G119" s="36"/>
      <c r="H119" s="36"/>
      <c r="I119" s="36"/>
      <c r="Z119" s="35"/>
      <c r="AA119" s="35"/>
      <c r="AB119" s="35"/>
      <c r="AC119" s="35"/>
    </row>
    <row r="120" spans="7:29" x14ac:dyDescent="0.2">
      <c r="G120" s="36"/>
      <c r="H120" s="36"/>
      <c r="I120" s="36"/>
      <c r="Z120" s="35"/>
      <c r="AA120" s="35"/>
      <c r="AB120" s="35"/>
      <c r="AC120" s="35"/>
    </row>
    <row r="121" spans="7:29" x14ac:dyDescent="0.2">
      <c r="G121" s="36"/>
      <c r="H121" s="36"/>
      <c r="I121" s="36"/>
      <c r="Z121" s="35"/>
      <c r="AA121" s="35"/>
      <c r="AB121" s="35"/>
      <c r="AC121" s="35"/>
    </row>
    <row r="122" spans="7:29" x14ac:dyDescent="0.2">
      <c r="G122" s="36"/>
      <c r="H122" s="36"/>
      <c r="I122" s="36"/>
      <c r="Z122" s="35"/>
      <c r="AA122" s="35"/>
      <c r="AB122" s="35"/>
      <c r="AC122" s="35"/>
    </row>
    <row r="123" spans="7:29" x14ac:dyDescent="0.2">
      <c r="G123" s="36"/>
      <c r="H123" s="36"/>
      <c r="I123" s="36"/>
      <c r="Z123" s="35"/>
      <c r="AA123" s="35"/>
      <c r="AB123" s="35"/>
      <c r="AC123" s="35"/>
    </row>
    <row r="124" spans="7:29" x14ac:dyDescent="0.2">
      <c r="G124" s="36"/>
      <c r="H124" s="36"/>
      <c r="I124" s="36"/>
      <c r="Z124" s="35"/>
      <c r="AA124" s="35"/>
      <c r="AB124" s="35"/>
      <c r="AC124" s="35"/>
    </row>
    <row r="125" spans="7:29" x14ac:dyDescent="0.2">
      <c r="G125" s="36"/>
      <c r="H125" s="36"/>
      <c r="I125" s="36"/>
      <c r="Z125" s="35"/>
      <c r="AA125" s="35"/>
      <c r="AB125" s="35"/>
      <c r="AC125" s="35"/>
    </row>
    <row r="126" spans="7:29" x14ac:dyDescent="0.2">
      <c r="G126" s="36"/>
      <c r="H126" s="36"/>
      <c r="I126" s="36"/>
      <c r="Z126" s="35"/>
      <c r="AA126" s="35"/>
      <c r="AB126" s="35"/>
      <c r="AC126" s="35"/>
    </row>
    <row r="127" spans="7:29" x14ac:dyDescent="0.2">
      <c r="G127" s="36"/>
      <c r="H127" s="36"/>
      <c r="I127" s="36"/>
      <c r="Z127" s="35"/>
      <c r="AA127" s="35"/>
      <c r="AB127" s="35"/>
      <c r="AC127" s="35"/>
    </row>
    <row r="128" spans="7:29" x14ac:dyDescent="0.2">
      <c r="G128" s="36"/>
      <c r="H128" s="36"/>
      <c r="I128" s="36"/>
      <c r="Z128" s="35"/>
      <c r="AA128" s="35"/>
      <c r="AB128" s="35"/>
      <c r="AC128" s="35"/>
    </row>
    <row r="129" spans="7:29" x14ac:dyDescent="0.2">
      <c r="G129" s="36"/>
      <c r="H129" s="36"/>
      <c r="I129" s="36"/>
      <c r="Z129" s="35"/>
      <c r="AA129" s="35"/>
      <c r="AB129" s="35"/>
      <c r="AC129" s="35"/>
    </row>
    <row r="130" spans="7:29" x14ac:dyDescent="0.2">
      <c r="G130" s="36"/>
      <c r="H130" s="36"/>
      <c r="I130" s="36"/>
      <c r="Z130" s="35"/>
      <c r="AA130" s="35"/>
      <c r="AB130" s="35"/>
      <c r="AC130" s="35"/>
    </row>
    <row r="131" spans="7:29" x14ac:dyDescent="0.2">
      <c r="G131" s="36"/>
      <c r="H131" s="36"/>
      <c r="I131" s="36"/>
      <c r="Z131" s="35"/>
      <c r="AA131" s="35"/>
      <c r="AB131" s="35"/>
      <c r="AC131" s="35"/>
    </row>
    <row r="132" spans="7:29" x14ac:dyDescent="0.2">
      <c r="G132" s="36"/>
      <c r="H132" s="36"/>
      <c r="I132" s="36"/>
      <c r="Z132" s="35"/>
      <c r="AA132" s="35"/>
      <c r="AB132" s="35"/>
      <c r="AC132" s="35"/>
    </row>
    <row r="133" spans="7:29" x14ac:dyDescent="0.2">
      <c r="G133" s="36"/>
      <c r="H133" s="36"/>
      <c r="I133" s="36"/>
      <c r="Z133" s="35"/>
      <c r="AA133" s="35"/>
      <c r="AB133" s="35"/>
      <c r="AC133" s="35"/>
    </row>
    <row r="134" spans="7:29" x14ac:dyDescent="0.2">
      <c r="G134" s="36"/>
      <c r="H134" s="36"/>
      <c r="I134" s="36"/>
      <c r="Z134" s="35"/>
      <c r="AA134" s="35"/>
      <c r="AB134" s="35"/>
      <c r="AC134" s="35"/>
    </row>
    <row r="135" spans="7:29" x14ac:dyDescent="0.2">
      <c r="G135" s="36"/>
      <c r="H135" s="36"/>
      <c r="I135" s="36"/>
      <c r="Z135" s="35"/>
      <c r="AA135" s="35"/>
      <c r="AB135" s="35"/>
      <c r="AC135" s="35"/>
    </row>
    <row r="136" spans="7:29" x14ac:dyDescent="0.2">
      <c r="G136" s="36"/>
      <c r="H136" s="36"/>
      <c r="I136" s="36"/>
      <c r="Z136" s="35"/>
      <c r="AA136" s="35"/>
      <c r="AB136" s="35"/>
      <c r="AC136" s="35"/>
    </row>
    <row r="137" spans="7:29" x14ac:dyDescent="0.2">
      <c r="G137" s="36"/>
      <c r="H137" s="36"/>
      <c r="I137" s="36"/>
      <c r="Z137" s="35"/>
      <c r="AA137" s="35"/>
      <c r="AB137" s="35"/>
      <c r="AC137" s="35"/>
    </row>
    <row r="138" spans="7:29" x14ac:dyDescent="0.2">
      <c r="G138" s="36"/>
      <c r="H138" s="36"/>
      <c r="I138" s="36"/>
      <c r="Z138" s="35"/>
      <c r="AA138" s="35"/>
      <c r="AB138" s="35"/>
      <c r="AC138" s="35"/>
    </row>
    <row r="139" spans="7:29" x14ac:dyDescent="0.2">
      <c r="G139" s="36"/>
      <c r="H139" s="36"/>
      <c r="I139" s="36"/>
      <c r="Z139" s="35"/>
      <c r="AA139" s="35"/>
      <c r="AB139" s="35"/>
      <c r="AC139" s="35"/>
    </row>
    <row r="140" spans="7:29" x14ac:dyDescent="0.2">
      <c r="G140" s="36"/>
      <c r="H140" s="36"/>
      <c r="I140" s="36"/>
      <c r="Z140" s="35"/>
      <c r="AA140" s="35"/>
      <c r="AB140" s="35"/>
      <c r="AC140" s="35"/>
    </row>
    <row r="141" spans="7:29" x14ac:dyDescent="0.2">
      <c r="G141" s="36"/>
      <c r="H141" s="36"/>
      <c r="I141" s="36"/>
      <c r="Z141" s="35"/>
      <c r="AA141" s="35"/>
      <c r="AB141" s="35"/>
      <c r="AC141" s="35"/>
    </row>
    <row r="142" spans="7:29" x14ac:dyDescent="0.2">
      <c r="G142" s="36"/>
      <c r="H142" s="36"/>
      <c r="I142" s="36"/>
      <c r="Z142" s="35"/>
      <c r="AA142" s="35"/>
      <c r="AB142" s="35"/>
      <c r="AC142" s="35"/>
    </row>
    <row r="143" spans="7:29" x14ac:dyDescent="0.2">
      <c r="G143" s="36"/>
      <c r="H143" s="36"/>
      <c r="I143" s="36"/>
      <c r="Z143" s="35"/>
      <c r="AA143" s="35"/>
      <c r="AB143" s="35"/>
      <c r="AC143" s="35"/>
    </row>
    <row r="144" spans="7:29" x14ac:dyDescent="0.2">
      <c r="G144" s="36"/>
      <c r="H144" s="36"/>
      <c r="I144" s="36"/>
      <c r="Z144" s="35"/>
      <c r="AA144" s="35"/>
      <c r="AB144" s="35"/>
      <c r="AC144" s="35"/>
    </row>
    <row r="145" spans="7:29" x14ac:dyDescent="0.2">
      <c r="G145" s="36"/>
      <c r="H145" s="36"/>
      <c r="I145" s="36"/>
      <c r="Z145" s="35"/>
      <c r="AA145" s="35"/>
      <c r="AB145" s="35"/>
      <c r="AC145" s="35"/>
    </row>
    <row r="146" spans="7:29" x14ac:dyDescent="0.2">
      <c r="G146" s="36"/>
      <c r="H146" s="36"/>
      <c r="I146" s="36"/>
      <c r="Z146" s="35"/>
      <c r="AA146" s="35"/>
      <c r="AB146" s="35"/>
      <c r="AC146" s="35"/>
    </row>
    <row r="147" spans="7:29" x14ac:dyDescent="0.2">
      <c r="G147" s="36"/>
      <c r="H147" s="36"/>
      <c r="I147" s="36"/>
      <c r="Z147" s="35"/>
      <c r="AA147" s="35"/>
      <c r="AB147" s="35"/>
      <c r="AC147" s="35"/>
    </row>
    <row r="148" spans="7:29" x14ac:dyDescent="0.2">
      <c r="G148" s="36"/>
      <c r="H148" s="36"/>
      <c r="I148" s="36"/>
      <c r="Z148" s="35"/>
      <c r="AA148" s="35"/>
      <c r="AB148" s="35"/>
      <c r="AC148" s="35"/>
    </row>
    <row r="149" spans="7:29" x14ac:dyDescent="0.2">
      <c r="G149" s="36"/>
      <c r="H149" s="36"/>
      <c r="I149" s="36"/>
      <c r="Z149" s="35"/>
      <c r="AA149" s="35"/>
      <c r="AB149" s="35"/>
      <c r="AC149" s="35"/>
    </row>
    <row r="150" spans="7:29" x14ac:dyDescent="0.2">
      <c r="G150" s="36"/>
      <c r="H150" s="36"/>
      <c r="I150" s="36"/>
      <c r="Z150" s="35"/>
      <c r="AA150" s="35"/>
      <c r="AB150" s="35"/>
      <c r="AC150" s="35"/>
    </row>
    <row r="151" spans="7:29" x14ac:dyDescent="0.2">
      <c r="G151" s="36"/>
      <c r="H151" s="36"/>
      <c r="I151" s="36"/>
      <c r="Z151" s="35"/>
      <c r="AA151" s="35"/>
      <c r="AB151" s="35"/>
      <c r="AC151" s="35"/>
    </row>
    <row r="152" spans="7:29" x14ac:dyDescent="0.2">
      <c r="G152" s="36"/>
      <c r="H152" s="36"/>
      <c r="I152" s="36"/>
      <c r="Z152" s="35"/>
      <c r="AA152" s="35"/>
      <c r="AB152" s="35"/>
      <c r="AC152" s="35"/>
    </row>
    <row r="153" spans="7:29" x14ac:dyDescent="0.2">
      <c r="G153" s="36"/>
      <c r="H153" s="36"/>
      <c r="I153" s="36"/>
      <c r="Z153" s="35"/>
      <c r="AA153" s="35"/>
      <c r="AB153" s="35"/>
      <c r="AC153" s="35"/>
    </row>
    <row r="154" spans="7:29" x14ac:dyDescent="0.2">
      <c r="G154" s="36"/>
      <c r="H154" s="36"/>
      <c r="I154" s="36"/>
      <c r="Z154" s="35"/>
      <c r="AA154" s="35"/>
      <c r="AB154" s="35"/>
      <c r="AC154" s="35"/>
    </row>
    <row r="155" spans="7:29" x14ac:dyDescent="0.2">
      <c r="G155" s="36"/>
      <c r="H155" s="36"/>
      <c r="I155" s="36"/>
      <c r="Z155" s="35"/>
      <c r="AA155" s="35"/>
      <c r="AB155" s="35"/>
      <c r="AC155" s="35"/>
    </row>
    <row r="156" spans="7:29" x14ac:dyDescent="0.2">
      <c r="G156" s="36"/>
      <c r="H156" s="36"/>
      <c r="I156" s="36"/>
      <c r="Z156" s="35"/>
      <c r="AA156" s="35"/>
      <c r="AB156" s="35"/>
      <c r="AC156" s="35"/>
    </row>
    <row r="157" spans="7:29" x14ac:dyDescent="0.2">
      <c r="G157" s="36"/>
      <c r="H157" s="36"/>
      <c r="I157" s="36"/>
      <c r="Z157" s="35"/>
      <c r="AA157" s="35"/>
      <c r="AB157" s="35"/>
      <c r="AC157" s="35"/>
    </row>
    <row r="158" spans="7:29" x14ac:dyDescent="0.2">
      <c r="G158" s="36"/>
      <c r="H158" s="36"/>
      <c r="I158" s="36"/>
      <c r="Z158" s="35"/>
      <c r="AA158" s="35"/>
      <c r="AB158" s="35"/>
      <c r="AC158" s="35"/>
    </row>
    <row r="159" spans="7:29" x14ac:dyDescent="0.2">
      <c r="G159" s="36"/>
      <c r="H159" s="36"/>
      <c r="I159" s="36"/>
      <c r="Z159" s="35"/>
      <c r="AA159" s="35"/>
      <c r="AB159" s="35"/>
      <c r="AC159" s="35"/>
    </row>
    <row r="160" spans="7:29" x14ac:dyDescent="0.2">
      <c r="G160" s="36"/>
      <c r="H160" s="36"/>
      <c r="I160" s="36"/>
      <c r="Z160" s="35"/>
      <c r="AA160" s="35"/>
      <c r="AB160" s="35"/>
      <c r="AC160" s="35"/>
    </row>
    <row r="161" spans="7:29" x14ac:dyDescent="0.2">
      <c r="G161" s="36"/>
      <c r="H161" s="36"/>
      <c r="I161" s="36"/>
      <c r="Z161" s="35"/>
      <c r="AA161" s="35"/>
      <c r="AB161" s="35"/>
      <c r="AC161" s="35"/>
    </row>
    <row r="162" spans="7:29" x14ac:dyDescent="0.2">
      <c r="G162" s="36"/>
      <c r="H162" s="36"/>
      <c r="I162" s="36"/>
      <c r="Z162" s="35"/>
      <c r="AA162" s="35"/>
      <c r="AB162" s="35"/>
      <c r="AC162" s="35"/>
    </row>
    <row r="163" spans="7:29" x14ac:dyDescent="0.2">
      <c r="G163" s="36"/>
      <c r="H163" s="36"/>
      <c r="I163" s="36"/>
      <c r="Z163" s="35"/>
      <c r="AA163" s="35"/>
      <c r="AB163" s="35"/>
      <c r="AC163" s="35"/>
    </row>
    <row r="164" spans="7:29" x14ac:dyDescent="0.2">
      <c r="G164" s="36"/>
      <c r="H164" s="36"/>
      <c r="I164" s="36"/>
      <c r="Z164" s="35"/>
      <c r="AA164" s="35"/>
      <c r="AB164" s="35"/>
      <c r="AC164" s="35"/>
    </row>
    <row r="165" spans="7:29" x14ac:dyDescent="0.2">
      <c r="G165" s="36"/>
      <c r="H165" s="36"/>
      <c r="I165" s="36"/>
      <c r="Z165" s="35"/>
      <c r="AA165" s="35"/>
      <c r="AB165" s="35"/>
      <c r="AC165" s="35"/>
    </row>
    <row r="166" spans="7:29" x14ac:dyDescent="0.2">
      <c r="G166" s="36"/>
      <c r="H166" s="36"/>
      <c r="I166" s="36"/>
      <c r="Z166" s="35"/>
      <c r="AA166" s="35"/>
      <c r="AB166" s="35"/>
      <c r="AC166" s="35"/>
    </row>
    <row r="167" spans="7:29" x14ac:dyDescent="0.2">
      <c r="G167" s="36"/>
      <c r="H167" s="36"/>
      <c r="I167" s="36"/>
      <c r="Z167" s="35"/>
      <c r="AA167" s="35"/>
      <c r="AB167" s="35"/>
      <c r="AC167" s="35"/>
    </row>
    <row r="168" spans="7:29" x14ac:dyDescent="0.2">
      <c r="G168" s="36"/>
      <c r="H168" s="36"/>
      <c r="I168" s="36"/>
      <c r="Z168" s="35"/>
      <c r="AA168" s="35"/>
      <c r="AB168" s="35"/>
      <c r="AC168" s="35"/>
    </row>
    <row r="169" spans="7:29" x14ac:dyDescent="0.2">
      <c r="G169" s="36"/>
      <c r="H169" s="36"/>
      <c r="I169" s="36"/>
      <c r="Z169" s="35"/>
      <c r="AA169" s="35"/>
      <c r="AB169" s="35"/>
      <c r="AC169" s="35"/>
    </row>
    <row r="170" spans="7:29" x14ac:dyDescent="0.2">
      <c r="G170" s="36"/>
      <c r="H170" s="36"/>
      <c r="I170" s="36"/>
      <c r="Z170" s="35"/>
      <c r="AA170" s="35"/>
      <c r="AB170" s="35"/>
      <c r="AC170" s="35"/>
    </row>
    <row r="171" spans="7:29" x14ac:dyDescent="0.2">
      <c r="G171" s="36"/>
      <c r="H171" s="36"/>
      <c r="I171" s="36"/>
      <c r="Z171" s="35"/>
      <c r="AA171" s="35"/>
      <c r="AB171" s="35"/>
      <c r="AC171" s="35"/>
    </row>
    <row r="172" spans="7:29" x14ac:dyDescent="0.2">
      <c r="G172" s="36"/>
      <c r="H172" s="36"/>
      <c r="I172" s="36"/>
      <c r="Z172" s="35"/>
      <c r="AA172" s="35"/>
      <c r="AB172" s="35"/>
      <c r="AC172" s="35"/>
    </row>
    <row r="173" spans="7:29" x14ac:dyDescent="0.2">
      <c r="G173" s="36"/>
      <c r="H173" s="36"/>
      <c r="I173" s="36"/>
      <c r="Z173" s="35"/>
      <c r="AA173" s="35"/>
      <c r="AB173" s="35"/>
      <c r="AC173" s="35"/>
    </row>
    <row r="174" spans="7:29" x14ac:dyDescent="0.2">
      <c r="G174" s="36"/>
      <c r="H174" s="36"/>
      <c r="I174" s="36"/>
      <c r="Z174" s="35"/>
      <c r="AA174" s="35"/>
      <c r="AB174" s="35"/>
      <c r="AC174" s="35"/>
    </row>
    <row r="175" spans="7:29" x14ac:dyDescent="0.2">
      <c r="G175" s="36"/>
      <c r="H175" s="36"/>
      <c r="I175" s="36"/>
      <c r="Z175" s="35"/>
      <c r="AA175" s="35"/>
      <c r="AB175" s="35"/>
      <c r="AC175" s="35"/>
    </row>
    <row r="176" spans="7:29" x14ac:dyDescent="0.2">
      <c r="G176" s="36"/>
      <c r="H176" s="36"/>
      <c r="I176" s="36"/>
      <c r="Z176" s="35"/>
      <c r="AA176" s="35"/>
      <c r="AB176" s="35"/>
      <c r="AC176" s="35"/>
    </row>
    <row r="177" spans="7:29" x14ac:dyDescent="0.2">
      <c r="G177" s="36"/>
      <c r="H177" s="36"/>
      <c r="I177" s="36"/>
      <c r="Z177" s="35"/>
      <c r="AA177" s="35"/>
      <c r="AB177" s="35"/>
      <c r="AC177" s="35"/>
    </row>
    <row r="178" spans="7:29" x14ac:dyDescent="0.2">
      <c r="G178" s="36"/>
      <c r="H178" s="36"/>
      <c r="I178" s="36"/>
      <c r="Z178" s="35"/>
      <c r="AA178" s="35"/>
      <c r="AB178" s="35"/>
      <c r="AC178" s="35"/>
    </row>
    <row r="179" spans="7:29" x14ac:dyDescent="0.2">
      <c r="G179" s="36"/>
      <c r="H179" s="36"/>
      <c r="I179" s="36"/>
      <c r="Z179" s="35"/>
      <c r="AA179" s="35"/>
      <c r="AB179" s="35"/>
      <c r="AC179" s="35"/>
    </row>
    <row r="180" spans="7:29" x14ac:dyDescent="0.2">
      <c r="G180" s="36"/>
      <c r="H180" s="36"/>
      <c r="I180" s="36"/>
      <c r="Z180" s="35"/>
      <c r="AA180" s="35"/>
      <c r="AB180" s="35"/>
      <c r="AC180" s="35"/>
    </row>
    <row r="181" spans="7:29" x14ac:dyDescent="0.2">
      <c r="G181" s="36"/>
      <c r="H181" s="36"/>
      <c r="I181" s="36"/>
      <c r="Z181" s="35"/>
      <c r="AA181" s="35"/>
      <c r="AB181" s="35"/>
      <c r="AC181" s="35"/>
    </row>
    <row r="182" spans="7:29" x14ac:dyDescent="0.2">
      <c r="G182" s="36"/>
      <c r="H182" s="36"/>
      <c r="I182" s="36"/>
      <c r="Z182" s="35"/>
      <c r="AA182" s="35"/>
      <c r="AB182" s="35"/>
      <c r="AC182" s="35"/>
    </row>
    <row r="183" spans="7:29" x14ac:dyDescent="0.2">
      <c r="G183" s="36"/>
      <c r="H183" s="36"/>
      <c r="I183" s="36"/>
      <c r="Z183" s="35"/>
      <c r="AA183" s="35"/>
      <c r="AB183" s="35"/>
      <c r="AC183" s="35"/>
    </row>
    <row r="184" spans="7:29" x14ac:dyDescent="0.2">
      <c r="G184" s="36"/>
      <c r="H184" s="36"/>
      <c r="I184" s="36"/>
      <c r="Z184" s="35"/>
      <c r="AA184" s="35"/>
      <c r="AB184" s="35"/>
      <c r="AC184" s="35"/>
    </row>
    <row r="185" spans="7:29" x14ac:dyDescent="0.2">
      <c r="G185" s="36"/>
      <c r="H185" s="36"/>
      <c r="I185" s="36"/>
      <c r="Z185" s="35"/>
      <c r="AA185" s="35"/>
      <c r="AB185" s="35"/>
      <c r="AC185" s="35"/>
    </row>
    <row r="186" spans="7:29" x14ac:dyDescent="0.2">
      <c r="G186" s="36"/>
      <c r="H186" s="36"/>
      <c r="I186" s="36"/>
      <c r="Z186" s="35"/>
      <c r="AA186" s="35"/>
      <c r="AB186" s="35"/>
      <c r="AC186" s="35"/>
    </row>
    <row r="187" spans="7:29" x14ac:dyDescent="0.2">
      <c r="G187" s="36"/>
      <c r="H187" s="36"/>
      <c r="I187" s="36"/>
      <c r="Z187" s="35"/>
      <c r="AA187" s="35"/>
      <c r="AB187" s="35"/>
      <c r="AC187" s="35"/>
    </row>
    <row r="188" spans="7:29" x14ac:dyDescent="0.2">
      <c r="G188" s="36"/>
      <c r="H188" s="36"/>
      <c r="I188" s="36"/>
      <c r="Z188" s="35"/>
      <c r="AA188" s="35"/>
      <c r="AB188" s="35"/>
      <c r="AC188" s="35"/>
    </row>
    <row r="189" spans="7:29" x14ac:dyDescent="0.2">
      <c r="G189" s="36"/>
      <c r="H189" s="36"/>
      <c r="I189" s="36"/>
      <c r="Z189" s="35"/>
      <c r="AA189" s="35"/>
      <c r="AB189" s="35"/>
      <c r="AC189" s="35"/>
    </row>
    <row r="190" spans="7:29" x14ac:dyDescent="0.2">
      <c r="G190" s="36"/>
      <c r="H190" s="36"/>
      <c r="I190" s="36"/>
      <c r="Z190" s="35"/>
      <c r="AA190" s="35"/>
      <c r="AB190" s="35"/>
      <c r="AC190" s="35"/>
    </row>
    <row r="191" spans="7:29" x14ac:dyDescent="0.2">
      <c r="G191" s="36"/>
      <c r="H191" s="36"/>
      <c r="I191" s="36"/>
      <c r="Z191" s="35"/>
      <c r="AA191" s="35"/>
      <c r="AB191" s="35"/>
      <c r="AC191" s="35"/>
    </row>
    <row r="192" spans="7:29" x14ac:dyDescent="0.2">
      <c r="G192" s="36"/>
      <c r="H192" s="36"/>
      <c r="I192" s="36"/>
      <c r="Z192" s="35"/>
      <c r="AA192" s="35"/>
      <c r="AB192" s="35"/>
      <c r="AC192" s="35"/>
    </row>
    <row r="193" spans="7:29" x14ac:dyDescent="0.2">
      <c r="G193" s="36"/>
      <c r="H193" s="36"/>
      <c r="I193" s="36"/>
      <c r="Z193" s="35"/>
      <c r="AA193" s="35"/>
      <c r="AB193" s="35"/>
      <c r="AC193" s="35"/>
    </row>
    <row r="194" spans="7:29" x14ac:dyDescent="0.2">
      <c r="G194" s="36"/>
      <c r="H194" s="36"/>
      <c r="I194" s="36"/>
      <c r="Z194" s="35"/>
      <c r="AA194" s="35"/>
      <c r="AB194" s="35"/>
      <c r="AC194" s="35"/>
    </row>
    <row r="195" spans="7:29" x14ac:dyDescent="0.2">
      <c r="G195" s="36"/>
      <c r="H195" s="36"/>
      <c r="I195" s="36"/>
      <c r="Z195" s="35"/>
      <c r="AA195" s="35"/>
      <c r="AB195" s="35"/>
      <c r="AC195" s="35"/>
    </row>
    <row r="196" spans="7:29" x14ac:dyDescent="0.2">
      <c r="G196" s="36"/>
      <c r="H196" s="36"/>
      <c r="I196" s="36"/>
      <c r="Z196" s="35"/>
      <c r="AA196" s="35"/>
      <c r="AB196" s="35"/>
      <c r="AC196" s="35"/>
    </row>
    <row r="197" spans="7:29" x14ac:dyDescent="0.2">
      <c r="G197" s="36"/>
      <c r="H197" s="36"/>
      <c r="I197" s="36"/>
      <c r="Z197" s="35"/>
      <c r="AA197" s="35"/>
      <c r="AB197" s="35"/>
      <c r="AC197" s="35"/>
    </row>
    <row r="198" spans="7:29" x14ac:dyDescent="0.2">
      <c r="G198" s="36"/>
      <c r="H198" s="36"/>
      <c r="I198" s="36"/>
      <c r="Z198" s="35"/>
      <c r="AA198" s="35"/>
      <c r="AB198" s="35"/>
      <c r="AC198" s="35"/>
    </row>
    <row r="199" spans="7:29" x14ac:dyDescent="0.2">
      <c r="G199" s="36"/>
      <c r="H199" s="36"/>
      <c r="I199" s="36"/>
      <c r="Z199" s="35"/>
      <c r="AA199" s="35"/>
      <c r="AB199" s="35"/>
      <c r="AC199" s="35"/>
    </row>
    <row r="200" spans="7:29" x14ac:dyDescent="0.2">
      <c r="G200" s="36"/>
      <c r="H200" s="36"/>
      <c r="I200" s="36"/>
      <c r="Z200" s="35"/>
      <c r="AA200" s="35"/>
      <c r="AB200" s="35"/>
      <c r="AC200" s="35"/>
    </row>
    <row r="201" spans="7:29" x14ac:dyDescent="0.2">
      <c r="G201" s="36"/>
      <c r="H201" s="36"/>
      <c r="I201" s="36"/>
      <c r="Z201" s="35"/>
      <c r="AA201" s="35"/>
      <c r="AB201" s="35"/>
      <c r="AC201" s="35"/>
    </row>
    <row r="202" spans="7:29" x14ac:dyDescent="0.2">
      <c r="G202" s="36"/>
      <c r="H202" s="36"/>
      <c r="I202" s="36"/>
      <c r="Z202" s="35"/>
      <c r="AA202" s="35"/>
      <c r="AB202" s="35"/>
      <c r="AC202" s="35"/>
    </row>
    <row r="203" spans="7:29" x14ac:dyDescent="0.2">
      <c r="G203" s="36"/>
      <c r="H203" s="36"/>
      <c r="I203" s="36"/>
      <c r="Z203" s="35"/>
      <c r="AA203" s="35"/>
      <c r="AB203" s="35"/>
      <c r="AC203" s="35"/>
    </row>
    <row r="204" spans="7:29" x14ac:dyDescent="0.2">
      <c r="G204" s="36"/>
      <c r="H204" s="36"/>
      <c r="I204" s="36"/>
      <c r="Z204" s="35"/>
      <c r="AA204" s="35"/>
      <c r="AB204" s="35"/>
      <c r="AC204" s="35"/>
    </row>
    <row r="205" spans="7:29" x14ac:dyDescent="0.2">
      <c r="G205" s="36"/>
      <c r="H205" s="36"/>
      <c r="I205" s="36"/>
      <c r="Z205" s="35"/>
      <c r="AA205" s="35"/>
      <c r="AB205" s="35"/>
      <c r="AC205" s="35"/>
    </row>
    <row r="206" spans="7:29" x14ac:dyDescent="0.2">
      <c r="G206" s="36"/>
      <c r="H206" s="36"/>
      <c r="I206" s="36"/>
      <c r="Z206" s="35"/>
      <c r="AA206" s="35"/>
      <c r="AB206" s="35"/>
      <c r="AC206" s="35"/>
    </row>
    <row r="207" spans="7:29" x14ac:dyDescent="0.2">
      <c r="G207" s="36"/>
      <c r="H207" s="36"/>
      <c r="I207" s="36"/>
      <c r="Z207" s="35"/>
      <c r="AA207" s="35"/>
      <c r="AB207" s="35"/>
      <c r="AC207" s="35"/>
    </row>
    <row r="208" spans="7:29" x14ac:dyDescent="0.2">
      <c r="G208" s="36"/>
      <c r="H208" s="36"/>
      <c r="I208" s="36"/>
      <c r="Z208" s="35"/>
      <c r="AA208" s="35"/>
      <c r="AB208" s="35"/>
      <c r="AC208" s="35"/>
    </row>
    <row r="209" spans="7:29" x14ac:dyDescent="0.2">
      <c r="G209" s="36"/>
      <c r="H209" s="36"/>
      <c r="I209" s="36"/>
      <c r="Z209" s="35"/>
      <c r="AA209" s="35"/>
      <c r="AB209" s="35"/>
      <c r="AC209" s="35"/>
    </row>
    <row r="210" spans="7:29" x14ac:dyDescent="0.2">
      <c r="G210" s="36"/>
      <c r="H210" s="36"/>
      <c r="I210" s="36"/>
      <c r="Z210" s="35"/>
      <c r="AA210" s="35"/>
      <c r="AB210" s="35"/>
      <c r="AC210" s="35"/>
    </row>
    <row r="211" spans="7:29" x14ac:dyDescent="0.2">
      <c r="G211" s="36"/>
      <c r="H211" s="36"/>
      <c r="I211" s="36"/>
      <c r="Z211" s="35"/>
      <c r="AA211" s="35"/>
      <c r="AB211" s="35"/>
      <c r="AC211" s="35"/>
    </row>
    <row r="212" spans="7:29" x14ac:dyDescent="0.2">
      <c r="G212" s="36"/>
      <c r="H212" s="36"/>
      <c r="I212" s="36"/>
      <c r="Z212" s="35"/>
      <c r="AA212" s="35"/>
      <c r="AB212" s="35"/>
      <c r="AC212" s="35"/>
    </row>
    <row r="213" spans="7:29" x14ac:dyDescent="0.2">
      <c r="G213" s="36"/>
      <c r="H213" s="36"/>
      <c r="I213" s="36"/>
      <c r="Z213" s="35"/>
      <c r="AA213" s="35"/>
      <c r="AB213" s="35"/>
      <c r="AC213" s="35"/>
    </row>
    <row r="214" spans="7:29" x14ac:dyDescent="0.2">
      <c r="G214" s="36"/>
      <c r="H214" s="36"/>
      <c r="I214" s="36"/>
      <c r="Z214" s="35"/>
      <c r="AA214" s="35"/>
      <c r="AB214" s="35"/>
      <c r="AC214" s="35"/>
    </row>
    <row r="215" spans="7:29" x14ac:dyDescent="0.2">
      <c r="G215" s="36"/>
      <c r="H215" s="36"/>
      <c r="I215" s="36"/>
      <c r="Z215" s="35"/>
      <c r="AA215" s="35"/>
      <c r="AB215" s="35"/>
      <c r="AC215" s="35"/>
    </row>
    <row r="216" spans="7:29" x14ac:dyDescent="0.2">
      <c r="G216" s="36"/>
      <c r="H216" s="36"/>
      <c r="I216" s="36"/>
      <c r="Z216" s="35"/>
      <c r="AA216" s="35"/>
      <c r="AB216" s="35"/>
      <c r="AC216" s="35"/>
    </row>
    <row r="217" spans="7:29" x14ac:dyDescent="0.2">
      <c r="G217" s="36"/>
      <c r="H217" s="36"/>
      <c r="I217" s="36"/>
      <c r="Z217" s="35"/>
      <c r="AA217" s="35"/>
      <c r="AB217" s="35"/>
      <c r="AC217" s="35"/>
    </row>
    <row r="218" spans="7:29" x14ac:dyDescent="0.2">
      <c r="G218" s="36"/>
      <c r="H218" s="36"/>
      <c r="I218" s="36"/>
      <c r="Z218" s="35"/>
      <c r="AA218" s="35"/>
      <c r="AB218" s="35"/>
      <c r="AC218" s="35"/>
    </row>
    <row r="219" spans="7:29" x14ac:dyDescent="0.2">
      <c r="G219" s="36"/>
      <c r="H219" s="36"/>
      <c r="I219" s="36"/>
      <c r="Z219" s="35"/>
      <c r="AA219" s="35"/>
      <c r="AB219" s="35"/>
      <c r="AC219" s="35"/>
    </row>
    <row r="220" spans="7:29" x14ac:dyDescent="0.2">
      <c r="G220" s="36"/>
      <c r="H220" s="36"/>
      <c r="I220" s="36"/>
      <c r="Z220" s="35"/>
      <c r="AA220" s="35"/>
      <c r="AB220" s="35"/>
      <c r="AC220" s="35"/>
    </row>
    <row r="221" spans="7:29" x14ac:dyDescent="0.2">
      <c r="G221" s="36"/>
      <c r="H221" s="36"/>
      <c r="I221" s="36"/>
      <c r="Z221" s="35"/>
      <c r="AA221" s="35"/>
      <c r="AB221" s="35"/>
      <c r="AC221" s="35"/>
    </row>
    <row r="222" spans="7:29" x14ac:dyDescent="0.2">
      <c r="G222" s="36"/>
      <c r="H222" s="36"/>
      <c r="I222" s="36"/>
      <c r="Z222" s="35"/>
      <c r="AA222" s="35"/>
      <c r="AB222" s="35"/>
      <c r="AC222" s="35"/>
    </row>
    <row r="223" spans="7:29" x14ac:dyDescent="0.2">
      <c r="G223" s="36"/>
      <c r="H223" s="36"/>
      <c r="I223" s="36"/>
      <c r="Z223" s="35"/>
      <c r="AA223" s="35"/>
      <c r="AB223" s="35"/>
      <c r="AC223" s="35"/>
    </row>
    <row r="224" spans="7:29" x14ac:dyDescent="0.2">
      <c r="G224" s="36"/>
      <c r="H224" s="36"/>
      <c r="I224" s="36"/>
      <c r="Z224" s="35"/>
      <c r="AA224" s="35"/>
      <c r="AB224" s="35"/>
      <c r="AC224" s="35"/>
    </row>
    <row r="225" spans="7:29" x14ac:dyDescent="0.2">
      <c r="G225" s="36"/>
      <c r="H225" s="36"/>
      <c r="I225" s="36"/>
      <c r="Z225" s="35"/>
      <c r="AA225" s="35"/>
      <c r="AB225" s="35"/>
      <c r="AC225" s="35"/>
    </row>
    <row r="226" spans="7:29" x14ac:dyDescent="0.2">
      <c r="G226" s="36"/>
      <c r="H226" s="36"/>
      <c r="I226" s="36"/>
      <c r="Z226" s="35"/>
      <c r="AA226" s="35"/>
      <c r="AB226" s="35"/>
      <c r="AC226" s="35"/>
    </row>
    <row r="227" spans="7:29" x14ac:dyDescent="0.2">
      <c r="G227" s="36"/>
      <c r="H227" s="36"/>
      <c r="I227" s="36"/>
      <c r="Z227" s="35"/>
      <c r="AA227" s="35"/>
      <c r="AB227" s="35"/>
      <c r="AC227" s="35"/>
    </row>
    <row r="228" spans="7:29" x14ac:dyDescent="0.2">
      <c r="G228" s="36"/>
      <c r="H228" s="36"/>
      <c r="I228" s="36"/>
      <c r="Z228" s="35"/>
      <c r="AA228" s="35"/>
      <c r="AB228" s="35"/>
      <c r="AC228" s="35"/>
    </row>
    <row r="229" spans="7:29" x14ac:dyDescent="0.2">
      <c r="G229" s="36"/>
      <c r="H229" s="36"/>
      <c r="I229" s="36"/>
      <c r="Z229" s="35"/>
      <c r="AA229" s="35"/>
      <c r="AB229" s="35"/>
      <c r="AC229" s="35"/>
    </row>
    <row r="230" spans="7:29" x14ac:dyDescent="0.2">
      <c r="G230" s="36"/>
      <c r="H230" s="36"/>
      <c r="I230" s="36"/>
      <c r="Z230" s="35"/>
      <c r="AA230" s="35"/>
      <c r="AB230" s="35"/>
      <c r="AC230" s="35"/>
    </row>
    <row r="231" spans="7:29" x14ac:dyDescent="0.2">
      <c r="G231" s="36"/>
      <c r="H231" s="36"/>
      <c r="I231" s="36"/>
      <c r="Z231" s="35"/>
      <c r="AA231" s="35"/>
      <c r="AB231" s="35"/>
      <c r="AC231" s="35"/>
    </row>
    <row r="232" spans="7:29" x14ac:dyDescent="0.2">
      <c r="G232" s="36"/>
      <c r="H232" s="36"/>
      <c r="I232" s="36"/>
      <c r="Z232" s="35"/>
      <c r="AA232" s="35"/>
      <c r="AB232" s="35"/>
      <c r="AC232" s="35"/>
    </row>
    <row r="233" spans="7:29" x14ac:dyDescent="0.2">
      <c r="G233" s="36"/>
      <c r="H233" s="36"/>
      <c r="I233" s="36"/>
      <c r="Z233" s="35"/>
      <c r="AA233" s="35"/>
      <c r="AB233" s="35"/>
      <c r="AC233" s="35"/>
    </row>
    <row r="234" spans="7:29" x14ac:dyDescent="0.2">
      <c r="G234" s="36"/>
      <c r="H234" s="36"/>
      <c r="I234" s="36"/>
      <c r="Z234" s="35"/>
      <c r="AA234" s="35"/>
      <c r="AB234" s="35"/>
      <c r="AC234" s="35"/>
    </row>
    <row r="235" spans="7:29" x14ac:dyDescent="0.2">
      <c r="G235" s="36"/>
      <c r="H235" s="36"/>
      <c r="I235" s="36"/>
      <c r="Z235" s="35"/>
      <c r="AA235" s="35"/>
      <c r="AB235" s="35"/>
      <c r="AC235" s="35"/>
    </row>
    <row r="236" spans="7:29" x14ac:dyDescent="0.2">
      <c r="G236" s="36"/>
      <c r="H236" s="36"/>
      <c r="I236" s="36"/>
      <c r="Z236" s="35"/>
      <c r="AA236" s="35"/>
      <c r="AB236" s="35"/>
      <c r="AC236" s="35"/>
    </row>
    <row r="237" spans="7:29" x14ac:dyDescent="0.2">
      <c r="G237" s="36"/>
      <c r="H237" s="36"/>
      <c r="I237" s="36"/>
      <c r="Z237" s="35"/>
      <c r="AA237" s="35"/>
      <c r="AB237" s="35"/>
      <c r="AC237" s="35"/>
    </row>
    <row r="238" spans="7:29" x14ac:dyDescent="0.2">
      <c r="G238" s="36"/>
      <c r="H238" s="36"/>
      <c r="I238" s="36"/>
      <c r="Z238" s="35"/>
      <c r="AA238" s="35"/>
      <c r="AB238" s="35"/>
      <c r="AC238" s="35"/>
    </row>
    <row r="239" spans="7:29" x14ac:dyDescent="0.2">
      <c r="G239" s="36"/>
      <c r="H239" s="36"/>
      <c r="I239" s="36"/>
      <c r="Z239" s="35"/>
      <c r="AA239" s="35"/>
      <c r="AB239" s="35"/>
      <c r="AC239" s="35"/>
    </row>
    <row r="240" spans="7:29" x14ac:dyDescent="0.2">
      <c r="G240" s="36"/>
      <c r="H240" s="36"/>
      <c r="I240" s="36"/>
      <c r="Z240" s="35"/>
      <c r="AA240" s="35"/>
      <c r="AB240" s="35"/>
      <c r="AC240" s="35"/>
    </row>
    <row r="241" spans="7:29" x14ac:dyDescent="0.2">
      <c r="G241" s="36"/>
      <c r="H241" s="36"/>
      <c r="I241" s="36"/>
      <c r="Z241" s="35"/>
      <c r="AA241" s="35"/>
      <c r="AB241" s="35"/>
      <c r="AC241" s="35"/>
    </row>
    <row r="242" spans="7:29" x14ac:dyDescent="0.2">
      <c r="G242" s="36"/>
      <c r="H242" s="36"/>
      <c r="I242" s="36"/>
      <c r="Z242" s="35"/>
      <c r="AA242" s="35"/>
      <c r="AB242" s="35"/>
      <c r="AC242" s="35"/>
    </row>
    <row r="243" spans="7:29" x14ac:dyDescent="0.2">
      <c r="G243" s="36"/>
      <c r="H243" s="36"/>
      <c r="I243" s="36"/>
      <c r="Z243" s="35"/>
      <c r="AA243" s="35"/>
      <c r="AB243" s="35"/>
      <c r="AC243" s="35"/>
    </row>
    <row r="244" spans="7:29" x14ac:dyDescent="0.2">
      <c r="G244" s="36"/>
      <c r="H244" s="36"/>
      <c r="I244" s="36"/>
      <c r="Z244" s="35"/>
      <c r="AA244" s="35"/>
      <c r="AB244" s="35"/>
      <c r="AC244" s="35"/>
    </row>
    <row r="245" spans="7:29" x14ac:dyDescent="0.2">
      <c r="G245" s="36"/>
      <c r="H245" s="36"/>
      <c r="I245" s="36"/>
      <c r="Z245" s="35"/>
      <c r="AA245" s="35"/>
      <c r="AB245" s="35"/>
      <c r="AC245" s="35"/>
    </row>
    <row r="246" spans="7:29" x14ac:dyDescent="0.2">
      <c r="G246" s="36"/>
      <c r="H246" s="36"/>
      <c r="I246" s="36"/>
      <c r="Z246" s="35"/>
      <c r="AA246" s="35"/>
      <c r="AB246" s="35"/>
      <c r="AC246" s="35"/>
    </row>
    <row r="247" spans="7:29" x14ac:dyDescent="0.2">
      <c r="G247" s="36"/>
      <c r="H247" s="36"/>
      <c r="I247" s="36"/>
      <c r="Z247" s="35"/>
      <c r="AA247" s="35"/>
      <c r="AB247" s="35"/>
      <c r="AC247" s="35"/>
    </row>
    <row r="248" spans="7:29" x14ac:dyDescent="0.2">
      <c r="G248" s="36"/>
      <c r="H248" s="36"/>
      <c r="I248" s="36"/>
      <c r="Z248" s="35"/>
      <c r="AA248" s="35"/>
      <c r="AB248" s="35"/>
      <c r="AC248" s="35"/>
    </row>
    <row r="249" spans="7:29" x14ac:dyDescent="0.2">
      <c r="G249" s="36"/>
      <c r="H249" s="36"/>
      <c r="I249" s="36"/>
      <c r="Z249" s="35"/>
      <c r="AA249" s="35"/>
      <c r="AB249" s="35"/>
      <c r="AC249" s="35"/>
    </row>
    <row r="250" spans="7:29" x14ac:dyDescent="0.2">
      <c r="G250" s="36"/>
      <c r="H250" s="36"/>
      <c r="I250" s="36"/>
      <c r="Z250" s="35"/>
      <c r="AA250" s="35"/>
      <c r="AB250" s="35"/>
      <c r="AC250" s="35"/>
    </row>
    <row r="251" spans="7:29" x14ac:dyDescent="0.2">
      <c r="G251" s="36"/>
      <c r="H251" s="36"/>
      <c r="I251" s="36"/>
      <c r="Z251" s="35"/>
      <c r="AA251" s="35"/>
      <c r="AB251" s="35"/>
      <c r="AC251" s="35"/>
    </row>
    <row r="252" spans="7:29" x14ac:dyDescent="0.2">
      <c r="G252" s="36"/>
      <c r="H252" s="36"/>
      <c r="I252" s="36"/>
      <c r="Z252" s="35"/>
      <c r="AA252" s="35"/>
      <c r="AB252" s="35"/>
      <c r="AC252" s="35"/>
    </row>
    <row r="253" spans="7:29" x14ac:dyDescent="0.2">
      <c r="G253" s="36"/>
      <c r="H253" s="36"/>
      <c r="I253" s="36"/>
      <c r="Z253" s="35"/>
      <c r="AA253" s="35"/>
      <c r="AB253" s="35"/>
      <c r="AC253" s="35"/>
    </row>
    <row r="254" spans="7:29" x14ac:dyDescent="0.2">
      <c r="G254" s="36"/>
      <c r="H254" s="36"/>
      <c r="I254" s="36"/>
      <c r="Z254" s="35"/>
      <c r="AA254" s="35"/>
      <c r="AB254" s="35"/>
      <c r="AC254" s="35"/>
    </row>
    <row r="255" spans="7:29" x14ac:dyDescent="0.2">
      <c r="G255" s="36"/>
      <c r="H255" s="36"/>
      <c r="I255" s="36"/>
      <c r="Z255" s="35"/>
      <c r="AA255" s="35"/>
      <c r="AB255" s="35"/>
      <c r="AC255" s="35"/>
    </row>
    <row r="256" spans="7:29" x14ac:dyDescent="0.2">
      <c r="G256" s="36"/>
      <c r="H256" s="36"/>
      <c r="I256" s="36"/>
      <c r="Z256" s="35"/>
      <c r="AA256" s="35"/>
      <c r="AB256" s="35"/>
      <c r="AC256" s="35"/>
    </row>
    <row r="257" spans="7:29" x14ac:dyDescent="0.2">
      <c r="G257" s="36"/>
      <c r="H257" s="36"/>
      <c r="I257" s="36"/>
      <c r="Z257" s="35"/>
      <c r="AA257" s="35"/>
      <c r="AB257" s="35"/>
      <c r="AC257" s="35"/>
    </row>
    <row r="258" spans="7:29" x14ac:dyDescent="0.2">
      <c r="G258" s="36"/>
      <c r="H258" s="36"/>
      <c r="I258" s="36"/>
      <c r="Z258" s="35"/>
      <c r="AA258" s="35"/>
      <c r="AB258" s="35"/>
      <c r="AC258" s="35"/>
    </row>
    <row r="259" spans="7:29" x14ac:dyDescent="0.2">
      <c r="G259" s="36"/>
      <c r="H259" s="36"/>
      <c r="I259" s="36"/>
      <c r="Z259" s="35"/>
      <c r="AA259" s="35"/>
      <c r="AB259" s="35"/>
      <c r="AC259" s="35"/>
    </row>
    <row r="260" spans="7:29" x14ac:dyDescent="0.2">
      <c r="G260" s="36"/>
      <c r="H260" s="36"/>
      <c r="I260" s="36"/>
      <c r="Z260" s="35"/>
      <c r="AA260" s="35"/>
      <c r="AB260" s="35"/>
      <c r="AC260" s="35"/>
    </row>
    <row r="261" spans="7:29" x14ac:dyDescent="0.2">
      <c r="G261" s="36"/>
      <c r="H261" s="36"/>
      <c r="I261" s="36"/>
      <c r="Z261" s="35"/>
      <c r="AA261" s="35"/>
      <c r="AB261" s="35"/>
      <c r="AC261" s="35"/>
    </row>
    <row r="262" spans="7:29" x14ac:dyDescent="0.2">
      <c r="G262" s="36"/>
      <c r="H262" s="36"/>
      <c r="I262" s="36"/>
      <c r="Z262" s="35"/>
      <c r="AA262" s="35"/>
      <c r="AB262" s="35"/>
      <c r="AC262" s="35"/>
    </row>
    <row r="263" spans="7:29" x14ac:dyDescent="0.2">
      <c r="G263" s="36"/>
      <c r="H263" s="36"/>
      <c r="I263" s="36"/>
      <c r="Z263" s="35"/>
      <c r="AA263" s="35"/>
      <c r="AB263" s="35"/>
      <c r="AC263" s="35"/>
    </row>
    <row r="264" spans="7:29" x14ac:dyDescent="0.2">
      <c r="G264" s="36"/>
      <c r="H264" s="36"/>
      <c r="I264" s="36"/>
      <c r="Z264" s="35"/>
      <c r="AA264" s="35"/>
      <c r="AB264" s="35"/>
      <c r="AC264" s="35"/>
    </row>
    <row r="265" spans="7:29" x14ac:dyDescent="0.2">
      <c r="G265" s="36"/>
      <c r="H265" s="36"/>
      <c r="I265" s="36"/>
      <c r="Z265" s="35"/>
      <c r="AA265" s="35"/>
      <c r="AB265" s="35"/>
      <c r="AC265" s="35"/>
    </row>
    <row r="266" spans="7:29" x14ac:dyDescent="0.2">
      <c r="G266" s="36"/>
      <c r="H266" s="36"/>
      <c r="I266" s="36"/>
      <c r="Z266" s="35"/>
      <c r="AA266" s="35"/>
      <c r="AB266" s="35"/>
      <c r="AC266" s="35"/>
    </row>
    <row r="267" spans="7:29" x14ac:dyDescent="0.2">
      <c r="G267" s="36"/>
      <c r="H267" s="36"/>
      <c r="I267" s="36"/>
      <c r="Z267" s="35"/>
      <c r="AA267" s="35"/>
      <c r="AB267" s="35"/>
      <c r="AC267" s="35"/>
    </row>
    <row r="268" spans="7:29" x14ac:dyDescent="0.2">
      <c r="G268" s="36"/>
      <c r="H268" s="36"/>
      <c r="I268" s="36"/>
      <c r="Z268" s="35"/>
      <c r="AA268" s="35"/>
      <c r="AB268" s="35"/>
      <c r="AC268" s="35"/>
    </row>
    <row r="269" spans="7:29" x14ac:dyDescent="0.2">
      <c r="G269" s="36"/>
      <c r="H269" s="36"/>
      <c r="I269" s="36"/>
      <c r="Z269" s="35"/>
      <c r="AA269" s="35"/>
      <c r="AB269" s="35"/>
      <c r="AC269" s="35"/>
    </row>
    <row r="270" spans="7:29" x14ac:dyDescent="0.2">
      <c r="G270" s="36"/>
      <c r="H270" s="36"/>
      <c r="I270" s="36"/>
      <c r="Z270" s="35"/>
      <c r="AA270" s="35"/>
      <c r="AB270" s="35"/>
      <c r="AC270" s="35"/>
    </row>
    <row r="271" spans="7:29" x14ac:dyDescent="0.2">
      <c r="G271" s="36"/>
      <c r="H271" s="36"/>
      <c r="I271" s="36"/>
      <c r="Z271" s="35"/>
      <c r="AA271" s="35"/>
      <c r="AB271" s="35"/>
      <c r="AC271" s="35"/>
    </row>
    <row r="272" spans="7:29" x14ac:dyDescent="0.2">
      <c r="G272" s="36"/>
      <c r="H272" s="36"/>
      <c r="I272" s="36"/>
      <c r="Z272" s="35"/>
      <c r="AA272" s="35"/>
      <c r="AB272" s="35"/>
      <c r="AC272" s="35"/>
    </row>
    <row r="273" spans="7:29" x14ac:dyDescent="0.2">
      <c r="G273" s="36"/>
      <c r="H273" s="36"/>
      <c r="I273" s="36"/>
      <c r="Z273" s="35"/>
      <c r="AA273" s="35"/>
      <c r="AB273" s="35"/>
      <c r="AC273" s="35"/>
    </row>
    <row r="274" spans="7:29" x14ac:dyDescent="0.2">
      <c r="G274" s="36"/>
      <c r="H274" s="36"/>
      <c r="I274" s="36"/>
      <c r="Z274" s="35"/>
      <c r="AA274" s="35"/>
      <c r="AB274" s="35"/>
      <c r="AC274" s="35"/>
    </row>
    <row r="275" spans="7:29" x14ac:dyDescent="0.2">
      <c r="G275" s="36"/>
      <c r="H275" s="36"/>
      <c r="I275" s="36"/>
      <c r="Z275" s="35"/>
      <c r="AA275" s="35"/>
      <c r="AB275" s="35"/>
      <c r="AC275" s="35"/>
    </row>
    <row r="276" spans="7:29" x14ac:dyDescent="0.2">
      <c r="G276" s="36"/>
      <c r="H276" s="36"/>
      <c r="I276" s="36"/>
      <c r="Z276" s="35"/>
      <c r="AA276" s="35"/>
      <c r="AB276" s="35"/>
      <c r="AC276" s="35"/>
    </row>
    <row r="277" spans="7:29" x14ac:dyDescent="0.2">
      <c r="G277" s="36"/>
      <c r="H277" s="36"/>
      <c r="I277" s="36"/>
      <c r="Z277" s="35"/>
      <c r="AA277" s="35"/>
      <c r="AB277" s="35"/>
      <c r="AC277" s="35"/>
    </row>
    <row r="278" spans="7:29" x14ac:dyDescent="0.2">
      <c r="G278" s="36"/>
      <c r="H278" s="36"/>
      <c r="I278" s="36"/>
      <c r="Z278" s="35"/>
      <c r="AA278" s="35"/>
      <c r="AB278" s="35"/>
      <c r="AC278" s="35"/>
    </row>
    <row r="279" spans="7:29" x14ac:dyDescent="0.2">
      <c r="G279" s="36"/>
      <c r="H279" s="36"/>
      <c r="I279" s="36"/>
      <c r="Z279" s="35"/>
      <c r="AA279" s="35"/>
      <c r="AB279" s="35"/>
      <c r="AC279" s="35"/>
    </row>
    <row r="280" spans="7:29" x14ac:dyDescent="0.2">
      <c r="G280" s="36"/>
      <c r="H280" s="36"/>
      <c r="I280" s="36"/>
      <c r="Z280" s="35"/>
      <c r="AA280" s="35"/>
      <c r="AB280" s="35"/>
      <c r="AC280" s="35"/>
    </row>
    <row r="281" spans="7:29" x14ac:dyDescent="0.2">
      <c r="G281" s="36"/>
      <c r="H281" s="36"/>
      <c r="I281" s="36"/>
      <c r="Z281" s="35"/>
      <c r="AA281" s="35"/>
      <c r="AB281" s="35"/>
      <c r="AC281" s="35"/>
    </row>
    <row r="282" spans="7:29" x14ac:dyDescent="0.2">
      <c r="G282" s="36"/>
      <c r="H282" s="36"/>
      <c r="I282" s="36"/>
      <c r="Z282" s="35"/>
      <c r="AA282" s="35"/>
      <c r="AB282" s="35"/>
      <c r="AC282" s="35"/>
    </row>
    <row r="283" spans="7:29" x14ac:dyDescent="0.2">
      <c r="G283" s="36"/>
      <c r="H283" s="36"/>
      <c r="I283" s="36"/>
      <c r="Z283" s="35"/>
      <c r="AA283" s="35"/>
      <c r="AB283" s="35"/>
      <c r="AC283" s="35"/>
    </row>
    <row r="284" spans="7:29" x14ac:dyDescent="0.2">
      <c r="G284" s="36"/>
      <c r="H284" s="36"/>
      <c r="I284" s="36"/>
      <c r="Z284" s="35"/>
      <c r="AA284" s="35"/>
      <c r="AB284" s="35"/>
      <c r="AC284" s="35"/>
    </row>
    <row r="285" spans="7:29" x14ac:dyDescent="0.2">
      <c r="G285" s="36"/>
      <c r="H285" s="36"/>
      <c r="I285" s="36"/>
      <c r="Z285" s="35"/>
      <c r="AA285" s="35"/>
      <c r="AB285" s="35"/>
      <c r="AC285" s="35"/>
    </row>
    <row r="286" spans="7:29" x14ac:dyDescent="0.2">
      <c r="G286" s="36"/>
      <c r="H286" s="36"/>
      <c r="I286" s="36"/>
      <c r="Z286" s="35"/>
      <c r="AA286" s="35"/>
      <c r="AB286" s="35"/>
      <c r="AC286" s="35"/>
    </row>
    <row r="287" spans="7:29" x14ac:dyDescent="0.2">
      <c r="G287" s="36"/>
      <c r="H287" s="36"/>
      <c r="I287" s="36"/>
      <c r="Z287" s="35"/>
      <c r="AA287" s="35"/>
      <c r="AB287" s="35"/>
      <c r="AC287" s="35"/>
    </row>
    <row r="288" spans="7:29" x14ac:dyDescent="0.2">
      <c r="G288" s="36"/>
      <c r="H288" s="36"/>
      <c r="I288" s="36"/>
      <c r="Z288" s="35"/>
      <c r="AA288" s="35"/>
      <c r="AB288" s="35"/>
      <c r="AC288" s="35"/>
    </row>
    <row r="289" spans="7:29" x14ac:dyDescent="0.2">
      <c r="G289" s="36"/>
      <c r="H289" s="36"/>
      <c r="I289" s="36"/>
      <c r="Z289" s="35"/>
      <c r="AA289" s="35"/>
      <c r="AB289" s="35"/>
      <c r="AC289" s="35"/>
    </row>
    <row r="290" spans="7:29" x14ac:dyDescent="0.2">
      <c r="G290" s="36"/>
      <c r="H290" s="36"/>
      <c r="I290" s="36"/>
      <c r="Z290" s="35"/>
      <c r="AA290" s="35"/>
      <c r="AB290" s="35"/>
      <c r="AC290" s="35"/>
    </row>
    <row r="291" spans="7:29" x14ac:dyDescent="0.2">
      <c r="G291" s="36"/>
      <c r="H291" s="36"/>
      <c r="I291" s="36"/>
      <c r="Z291" s="35"/>
      <c r="AA291" s="35"/>
      <c r="AB291" s="35"/>
      <c r="AC291" s="35"/>
    </row>
    <row r="292" spans="7:29" x14ac:dyDescent="0.2">
      <c r="G292" s="36"/>
      <c r="H292" s="36"/>
      <c r="I292" s="36"/>
      <c r="Z292" s="35"/>
      <c r="AA292" s="35"/>
      <c r="AB292" s="35"/>
      <c r="AC292" s="35"/>
    </row>
    <row r="293" spans="7:29" x14ac:dyDescent="0.2">
      <c r="G293" s="36"/>
      <c r="H293" s="36"/>
      <c r="I293" s="36"/>
      <c r="Z293" s="35"/>
      <c r="AA293" s="35"/>
      <c r="AB293" s="35"/>
      <c r="AC293" s="35"/>
    </row>
    <row r="294" spans="7:29" x14ac:dyDescent="0.2">
      <c r="G294" s="36"/>
      <c r="H294" s="36"/>
      <c r="I294" s="36"/>
      <c r="Z294" s="35"/>
      <c r="AA294" s="35"/>
      <c r="AB294" s="35"/>
      <c r="AC294" s="35"/>
    </row>
    <row r="295" spans="7:29" x14ac:dyDescent="0.2">
      <c r="G295" s="36"/>
      <c r="H295" s="36"/>
      <c r="I295" s="36"/>
      <c r="Z295" s="35"/>
      <c r="AA295" s="35"/>
      <c r="AB295" s="35"/>
      <c r="AC295" s="35"/>
    </row>
    <row r="296" spans="7:29" x14ac:dyDescent="0.2">
      <c r="G296" s="36"/>
      <c r="H296" s="36"/>
      <c r="I296" s="36"/>
      <c r="Z296" s="35"/>
      <c r="AA296" s="35"/>
      <c r="AB296" s="35"/>
      <c r="AC296" s="35"/>
    </row>
    <row r="297" spans="7:29" x14ac:dyDescent="0.2">
      <c r="G297" s="36"/>
      <c r="H297" s="36"/>
      <c r="I297" s="36"/>
      <c r="Z297" s="35"/>
      <c r="AA297" s="35"/>
      <c r="AB297" s="35"/>
      <c r="AC297" s="35"/>
    </row>
    <row r="298" spans="7:29" x14ac:dyDescent="0.2">
      <c r="G298" s="36"/>
      <c r="H298" s="36"/>
      <c r="I298" s="36"/>
      <c r="Z298" s="35"/>
      <c r="AA298" s="35"/>
      <c r="AB298" s="35"/>
      <c r="AC298" s="35"/>
    </row>
    <row r="299" spans="7:29" x14ac:dyDescent="0.2">
      <c r="G299" s="36"/>
      <c r="H299" s="36"/>
      <c r="I299" s="36"/>
      <c r="Z299" s="35"/>
      <c r="AA299" s="35"/>
      <c r="AB299" s="35"/>
      <c r="AC299" s="35"/>
    </row>
    <row r="300" spans="7:29" x14ac:dyDescent="0.2">
      <c r="G300" s="36"/>
      <c r="H300" s="36"/>
      <c r="I300" s="36"/>
      <c r="Z300" s="35"/>
      <c r="AA300" s="35"/>
      <c r="AB300" s="35"/>
      <c r="AC300" s="35"/>
    </row>
    <row r="301" spans="7:29" x14ac:dyDescent="0.2">
      <c r="G301" s="36"/>
      <c r="H301" s="36"/>
      <c r="I301" s="36"/>
      <c r="Z301" s="35"/>
      <c r="AA301" s="35"/>
      <c r="AB301" s="35"/>
      <c r="AC301" s="35"/>
    </row>
    <row r="302" spans="7:29" x14ac:dyDescent="0.2">
      <c r="G302" s="36"/>
      <c r="H302" s="36"/>
      <c r="I302" s="36"/>
      <c r="Z302" s="35"/>
      <c r="AA302" s="35"/>
      <c r="AB302" s="35"/>
      <c r="AC302" s="35"/>
    </row>
    <row r="303" spans="7:29" x14ac:dyDescent="0.2">
      <c r="G303" s="36"/>
      <c r="H303" s="36"/>
      <c r="I303" s="36"/>
      <c r="Z303" s="35"/>
      <c r="AA303" s="35"/>
      <c r="AB303" s="35"/>
      <c r="AC303" s="35"/>
    </row>
    <row r="304" spans="7:29" x14ac:dyDescent="0.2">
      <c r="G304" s="36"/>
      <c r="H304" s="36"/>
      <c r="I304" s="36"/>
      <c r="Z304" s="35"/>
      <c r="AA304" s="35"/>
      <c r="AB304" s="35"/>
      <c r="AC304" s="35"/>
    </row>
    <row r="305" spans="7:29" x14ac:dyDescent="0.2">
      <c r="G305" s="36"/>
      <c r="H305" s="36"/>
      <c r="I305" s="36"/>
      <c r="Z305" s="35"/>
      <c r="AA305" s="35"/>
      <c r="AB305" s="35"/>
      <c r="AC305" s="35"/>
    </row>
    <row r="306" spans="7:29" x14ac:dyDescent="0.2">
      <c r="G306" s="36"/>
      <c r="H306" s="36"/>
      <c r="I306" s="36"/>
      <c r="Z306" s="35"/>
      <c r="AA306" s="35"/>
      <c r="AB306" s="35"/>
      <c r="AC306" s="35"/>
    </row>
    <row r="307" spans="7:29" x14ac:dyDescent="0.2">
      <c r="G307" s="36"/>
      <c r="H307" s="36"/>
      <c r="I307" s="36"/>
      <c r="Z307" s="35"/>
      <c r="AA307" s="35"/>
      <c r="AB307" s="35"/>
      <c r="AC307" s="35"/>
    </row>
    <row r="308" spans="7:29" x14ac:dyDescent="0.2">
      <c r="G308" s="36"/>
      <c r="H308" s="36"/>
      <c r="I308" s="36"/>
      <c r="Z308" s="35"/>
      <c r="AA308" s="35"/>
      <c r="AB308" s="35"/>
      <c r="AC308" s="35"/>
    </row>
    <row r="309" spans="7:29" x14ac:dyDescent="0.2">
      <c r="G309" s="36"/>
      <c r="H309" s="36"/>
      <c r="I309" s="36"/>
      <c r="Z309" s="35"/>
      <c r="AA309" s="35"/>
      <c r="AB309" s="35"/>
      <c r="AC309" s="35"/>
    </row>
    <row r="310" spans="7:29" x14ac:dyDescent="0.2">
      <c r="G310" s="36"/>
      <c r="H310" s="36"/>
      <c r="I310" s="36"/>
      <c r="Z310" s="35"/>
      <c r="AA310" s="35"/>
      <c r="AB310" s="35"/>
      <c r="AC310" s="35"/>
    </row>
    <row r="311" spans="7:29" x14ac:dyDescent="0.2">
      <c r="G311" s="36"/>
      <c r="H311" s="36"/>
      <c r="I311" s="36"/>
      <c r="Z311" s="35"/>
      <c r="AA311" s="35"/>
      <c r="AB311" s="35"/>
      <c r="AC311" s="35"/>
    </row>
    <row r="312" spans="7:29" x14ac:dyDescent="0.2">
      <c r="G312" s="36"/>
      <c r="H312" s="36"/>
      <c r="I312" s="36"/>
      <c r="Z312" s="35"/>
      <c r="AA312" s="35"/>
      <c r="AB312" s="35"/>
      <c r="AC312" s="35"/>
    </row>
    <row r="313" spans="7:29" x14ac:dyDescent="0.2">
      <c r="G313" s="36"/>
      <c r="H313" s="36"/>
      <c r="I313" s="36"/>
      <c r="Z313" s="35"/>
      <c r="AA313" s="35"/>
      <c r="AB313" s="35"/>
      <c r="AC313" s="35"/>
    </row>
    <row r="314" spans="7:29" x14ac:dyDescent="0.2">
      <c r="G314" s="36"/>
      <c r="H314" s="36"/>
      <c r="I314" s="36"/>
      <c r="Z314" s="35"/>
      <c r="AA314" s="35"/>
      <c r="AB314" s="35"/>
      <c r="AC314" s="35"/>
    </row>
    <row r="315" spans="7:29" x14ac:dyDescent="0.2">
      <c r="G315" s="36"/>
      <c r="H315" s="36"/>
      <c r="I315" s="36"/>
      <c r="Z315" s="35"/>
      <c r="AA315" s="35"/>
      <c r="AB315" s="35"/>
      <c r="AC315" s="35"/>
    </row>
    <row r="316" spans="7:29" x14ac:dyDescent="0.2">
      <c r="G316" s="36"/>
      <c r="H316" s="36"/>
      <c r="I316" s="36"/>
      <c r="Z316" s="35"/>
      <c r="AA316" s="35"/>
      <c r="AB316" s="35"/>
      <c r="AC316" s="35"/>
    </row>
    <row r="317" spans="7:29" x14ac:dyDescent="0.2">
      <c r="G317" s="36"/>
      <c r="H317" s="36"/>
      <c r="I317" s="36"/>
      <c r="Z317" s="35"/>
      <c r="AA317" s="35"/>
      <c r="AB317" s="35"/>
      <c r="AC317" s="35"/>
    </row>
    <row r="318" spans="7:29" x14ac:dyDescent="0.2">
      <c r="G318" s="36"/>
      <c r="H318" s="36"/>
      <c r="I318" s="36"/>
      <c r="Z318" s="35"/>
      <c r="AA318" s="35"/>
      <c r="AB318" s="35"/>
      <c r="AC318" s="35"/>
    </row>
    <row r="319" spans="7:29" x14ac:dyDescent="0.2">
      <c r="G319" s="36"/>
      <c r="H319" s="36"/>
      <c r="I319" s="36"/>
      <c r="Z319" s="35"/>
      <c r="AA319" s="35"/>
      <c r="AB319" s="35"/>
      <c r="AC319" s="35"/>
    </row>
    <row r="320" spans="7:29" x14ac:dyDescent="0.2">
      <c r="G320" s="36"/>
      <c r="H320" s="36"/>
      <c r="I320" s="36"/>
      <c r="Z320" s="35"/>
      <c r="AA320" s="35"/>
      <c r="AB320" s="35"/>
      <c r="AC320" s="35"/>
    </row>
    <row r="321" spans="7:29" x14ac:dyDescent="0.2">
      <c r="G321" s="36"/>
      <c r="H321" s="36"/>
      <c r="I321" s="36"/>
      <c r="Z321" s="35"/>
      <c r="AA321" s="35"/>
      <c r="AB321" s="35"/>
      <c r="AC321" s="35"/>
    </row>
    <row r="322" spans="7:29" x14ac:dyDescent="0.2">
      <c r="G322" s="36"/>
      <c r="H322" s="36"/>
      <c r="I322" s="36"/>
      <c r="Z322" s="35"/>
      <c r="AA322" s="35"/>
      <c r="AB322" s="35"/>
      <c r="AC322" s="35"/>
    </row>
    <row r="323" spans="7:29" x14ac:dyDescent="0.2">
      <c r="G323" s="36"/>
      <c r="H323" s="36"/>
      <c r="I323" s="36"/>
      <c r="Z323" s="35"/>
      <c r="AA323" s="35"/>
      <c r="AB323" s="35"/>
      <c r="AC323" s="35"/>
    </row>
    <row r="324" spans="7:29" x14ac:dyDescent="0.2">
      <c r="G324" s="36"/>
      <c r="H324" s="36"/>
      <c r="I324" s="36"/>
      <c r="Z324" s="35"/>
      <c r="AA324" s="35"/>
      <c r="AB324" s="35"/>
      <c r="AC324" s="35"/>
    </row>
    <row r="325" spans="7:29" x14ac:dyDescent="0.2">
      <c r="G325" s="36"/>
      <c r="H325" s="36"/>
      <c r="I325" s="36"/>
      <c r="Z325" s="35"/>
      <c r="AA325" s="35"/>
      <c r="AB325" s="35"/>
      <c r="AC325" s="35"/>
    </row>
    <row r="326" spans="7:29" x14ac:dyDescent="0.2">
      <c r="G326" s="36"/>
      <c r="H326" s="36"/>
      <c r="I326" s="36"/>
      <c r="Z326" s="35"/>
      <c r="AA326" s="35"/>
      <c r="AB326" s="35"/>
      <c r="AC326" s="35"/>
    </row>
    <row r="327" spans="7:29" x14ac:dyDescent="0.2">
      <c r="G327" s="36"/>
      <c r="H327" s="36"/>
      <c r="I327" s="36"/>
      <c r="Z327" s="35"/>
      <c r="AA327" s="35"/>
      <c r="AB327" s="35"/>
      <c r="AC327" s="35"/>
    </row>
    <row r="328" spans="7:29" x14ac:dyDescent="0.2">
      <c r="G328" s="36"/>
      <c r="H328" s="36"/>
      <c r="I328" s="36"/>
      <c r="Z328" s="35"/>
      <c r="AA328" s="35"/>
      <c r="AB328" s="35"/>
      <c r="AC328" s="35"/>
    </row>
    <row r="329" spans="7:29" x14ac:dyDescent="0.2">
      <c r="G329" s="36"/>
      <c r="H329" s="36"/>
      <c r="I329" s="36"/>
      <c r="Z329" s="35"/>
      <c r="AA329" s="35"/>
      <c r="AB329" s="35"/>
      <c r="AC329" s="35"/>
    </row>
    <row r="330" spans="7:29" x14ac:dyDescent="0.2">
      <c r="G330" s="36"/>
      <c r="H330" s="36"/>
      <c r="I330" s="36"/>
      <c r="Z330" s="35"/>
      <c r="AA330" s="35"/>
      <c r="AB330" s="35"/>
      <c r="AC330" s="35"/>
    </row>
    <row r="331" spans="7:29" x14ac:dyDescent="0.2">
      <c r="G331" s="36"/>
      <c r="H331" s="36"/>
      <c r="I331" s="36"/>
      <c r="Z331" s="35"/>
      <c r="AA331" s="35"/>
      <c r="AB331" s="35"/>
      <c r="AC331" s="35"/>
    </row>
    <row r="332" spans="7:29" x14ac:dyDescent="0.2">
      <c r="G332" s="36"/>
      <c r="H332" s="36"/>
      <c r="I332" s="36"/>
      <c r="Z332" s="35"/>
      <c r="AA332" s="35"/>
      <c r="AB332" s="35"/>
      <c r="AC332" s="35"/>
    </row>
    <row r="333" spans="7:29" x14ac:dyDescent="0.2">
      <c r="G333" s="36"/>
      <c r="H333" s="36"/>
      <c r="I333" s="36"/>
      <c r="Z333" s="35"/>
      <c r="AA333" s="35"/>
      <c r="AB333" s="35"/>
      <c r="AC333" s="35"/>
    </row>
    <row r="334" spans="7:29" x14ac:dyDescent="0.2">
      <c r="G334" s="36"/>
      <c r="H334" s="36"/>
      <c r="I334" s="36"/>
      <c r="Z334" s="35"/>
      <c r="AA334" s="35"/>
      <c r="AB334" s="35"/>
      <c r="AC334" s="35"/>
    </row>
    <row r="335" spans="7:29" x14ac:dyDescent="0.2">
      <c r="G335" s="36"/>
      <c r="H335" s="36"/>
      <c r="I335" s="36"/>
      <c r="Z335" s="35"/>
      <c r="AA335" s="35"/>
      <c r="AB335" s="35"/>
      <c r="AC335" s="35"/>
    </row>
    <row r="336" spans="7:29" x14ac:dyDescent="0.2">
      <c r="G336" s="36"/>
      <c r="H336" s="36"/>
      <c r="I336" s="36"/>
      <c r="Z336" s="35"/>
      <c r="AA336" s="35"/>
      <c r="AB336" s="35"/>
      <c r="AC336" s="35"/>
    </row>
    <row r="337" spans="7:29" x14ac:dyDescent="0.2">
      <c r="G337" s="36"/>
      <c r="H337" s="36"/>
      <c r="I337" s="36"/>
      <c r="Z337" s="35"/>
      <c r="AA337" s="35"/>
      <c r="AB337" s="35"/>
      <c r="AC337" s="35"/>
    </row>
    <row r="338" spans="7:29" x14ac:dyDescent="0.2">
      <c r="G338" s="36"/>
      <c r="H338" s="36"/>
      <c r="I338" s="36"/>
      <c r="Z338" s="35"/>
      <c r="AA338" s="35"/>
      <c r="AB338" s="35"/>
      <c r="AC338" s="35"/>
    </row>
    <row r="339" spans="7:29" x14ac:dyDescent="0.2">
      <c r="G339" s="36"/>
      <c r="H339" s="36"/>
      <c r="I339" s="36"/>
      <c r="Z339" s="35"/>
      <c r="AA339" s="35"/>
      <c r="AB339" s="35"/>
      <c r="AC339" s="35"/>
    </row>
    <row r="340" spans="7:29" x14ac:dyDescent="0.2">
      <c r="G340" s="36"/>
      <c r="H340" s="36"/>
      <c r="I340" s="36"/>
      <c r="Z340" s="35"/>
      <c r="AA340" s="35"/>
      <c r="AB340" s="35"/>
      <c r="AC340" s="35"/>
    </row>
    <row r="341" spans="7:29" x14ac:dyDescent="0.2">
      <c r="G341" s="36"/>
      <c r="H341" s="36"/>
      <c r="I341" s="36"/>
      <c r="Z341" s="35"/>
      <c r="AA341" s="35"/>
      <c r="AB341" s="35"/>
      <c r="AC341" s="35"/>
    </row>
    <row r="342" spans="7:29" x14ac:dyDescent="0.2">
      <c r="G342" s="36"/>
      <c r="H342" s="36"/>
      <c r="I342" s="36"/>
      <c r="Z342" s="35"/>
      <c r="AA342" s="35"/>
      <c r="AB342" s="35"/>
      <c r="AC342" s="35"/>
    </row>
    <row r="343" spans="7:29" x14ac:dyDescent="0.2">
      <c r="G343" s="36"/>
      <c r="H343" s="36"/>
      <c r="I343" s="36"/>
      <c r="Z343" s="35"/>
      <c r="AA343" s="35"/>
      <c r="AB343" s="35"/>
      <c r="AC343" s="35"/>
    </row>
    <row r="344" spans="7:29" x14ac:dyDescent="0.2">
      <c r="G344" s="36"/>
      <c r="H344" s="36"/>
      <c r="I344" s="36"/>
      <c r="Z344" s="35"/>
      <c r="AA344" s="35"/>
      <c r="AB344" s="35"/>
      <c r="AC344" s="35"/>
    </row>
    <row r="345" spans="7:29" x14ac:dyDescent="0.2">
      <c r="G345" s="36"/>
      <c r="H345" s="36"/>
      <c r="I345" s="36"/>
      <c r="Z345" s="35"/>
      <c r="AA345" s="35"/>
      <c r="AB345" s="35"/>
      <c r="AC345" s="35"/>
    </row>
    <row r="346" spans="7:29" x14ac:dyDescent="0.2">
      <c r="G346" s="36"/>
      <c r="H346" s="36"/>
      <c r="I346" s="36"/>
      <c r="Z346" s="35"/>
      <c r="AA346" s="35"/>
      <c r="AB346" s="35"/>
      <c r="AC346" s="35"/>
    </row>
    <row r="347" spans="7:29" x14ac:dyDescent="0.2">
      <c r="G347" s="36"/>
      <c r="H347" s="36"/>
      <c r="I347" s="36"/>
      <c r="Z347" s="35"/>
      <c r="AA347" s="35"/>
      <c r="AB347" s="35"/>
      <c r="AC347" s="35"/>
    </row>
    <row r="348" spans="7:29" x14ac:dyDescent="0.2">
      <c r="G348" s="36"/>
      <c r="H348" s="36"/>
      <c r="I348" s="36"/>
      <c r="Z348" s="35"/>
      <c r="AA348" s="35"/>
      <c r="AB348" s="35"/>
      <c r="AC348" s="35"/>
    </row>
    <row r="349" spans="7:29" x14ac:dyDescent="0.2">
      <c r="G349" s="36"/>
      <c r="H349" s="36"/>
      <c r="I349" s="36"/>
      <c r="Z349" s="35"/>
      <c r="AA349" s="35"/>
      <c r="AB349" s="35"/>
      <c r="AC349" s="35"/>
    </row>
    <row r="350" spans="7:29" x14ac:dyDescent="0.2">
      <c r="G350" s="36"/>
      <c r="H350" s="36"/>
      <c r="I350" s="36"/>
      <c r="Z350" s="35"/>
      <c r="AA350" s="35"/>
      <c r="AB350" s="35"/>
      <c r="AC350" s="35"/>
    </row>
    <row r="351" spans="7:29" x14ac:dyDescent="0.2">
      <c r="G351" s="36"/>
      <c r="H351" s="36"/>
      <c r="I351" s="36"/>
      <c r="Z351" s="35"/>
      <c r="AA351" s="35"/>
      <c r="AB351" s="35"/>
      <c r="AC351" s="35"/>
    </row>
    <row r="352" spans="7:29" x14ac:dyDescent="0.2">
      <c r="G352" s="36"/>
      <c r="H352" s="36"/>
      <c r="I352" s="36"/>
      <c r="Z352" s="35"/>
      <c r="AA352" s="35"/>
      <c r="AB352" s="35"/>
      <c r="AC352" s="35"/>
    </row>
    <row r="353" spans="7:29" x14ac:dyDescent="0.2">
      <c r="G353" s="36"/>
      <c r="H353" s="36"/>
      <c r="I353" s="36"/>
      <c r="Z353" s="35"/>
      <c r="AA353" s="35"/>
      <c r="AB353" s="35"/>
      <c r="AC353" s="35"/>
    </row>
    <row r="354" spans="7:29" x14ac:dyDescent="0.2">
      <c r="G354" s="36"/>
      <c r="H354" s="36"/>
      <c r="I354" s="36"/>
      <c r="Z354" s="35"/>
      <c r="AA354" s="35"/>
      <c r="AB354" s="35"/>
      <c r="AC354" s="35"/>
    </row>
    <row r="355" spans="7:29" x14ac:dyDescent="0.2">
      <c r="G355" s="36"/>
      <c r="H355" s="36"/>
      <c r="I355" s="36"/>
      <c r="Z355" s="35"/>
      <c r="AA355" s="35"/>
      <c r="AB355" s="35"/>
      <c r="AC355" s="35"/>
    </row>
    <row r="356" spans="7:29" x14ac:dyDescent="0.2">
      <c r="G356" s="36"/>
      <c r="H356" s="36"/>
      <c r="I356" s="36"/>
      <c r="Z356" s="35"/>
      <c r="AA356" s="35"/>
      <c r="AB356" s="35"/>
      <c r="AC356" s="35"/>
    </row>
    <row r="357" spans="7:29" x14ac:dyDescent="0.2">
      <c r="G357" s="36"/>
      <c r="H357" s="36"/>
      <c r="I357" s="36"/>
      <c r="Z357" s="35"/>
      <c r="AA357" s="35"/>
      <c r="AB357" s="35"/>
      <c r="AC357" s="35"/>
    </row>
    <row r="358" spans="7:29" x14ac:dyDescent="0.2">
      <c r="G358" s="36"/>
      <c r="H358" s="36"/>
      <c r="I358" s="36"/>
      <c r="Z358" s="35"/>
      <c r="AA358" s="35"/>
      <c r="AB358" s="35"/>
      <c r="AC358" s="35"/>
    </row>
    <row r="359" spans="7:29" x14ac:dyDescent="0.2">
      <c r="G359" s="36"/>
      <c r="H359" s="36"/>
      <c r="I359" s="36"/>
      <c r="Z359" s="35"/>
      <c r="AA359" s="35"/>
      <c r="AB359" s="35"/>
      <c r="AC359" s="35"/>
    </row>
    <row r="360" spans="7:29" x14ac:dyDescent="0.2">
      <c r="G360" s="36"/>
      <c r="H360" s="36"/>
      <c r="I360" s="36"/>
      <c r="Z360" s="35"/>
      <c r="AA360" s="35"/>
      <c r="AB360" s="35"/>
      <c r="AC360" s="35"/>
    </row>
    <row r="361" spans="7:29" x14ac:dyDescent="0.2">
      <c r="G361" s="36"/>
      <c r="H361" s="36"/>
      <c r="I361" s="36"/>
      <c r="Z361" s="35"/>
      <c r="AA361" s="35"/>
      <c r="AB361" s="35"/>
      <c r="AC361" s="35"/>
    </row>
    <row r="362" spans="7:29" x14ac:dyDescent="0.2">
      <c r="G362" s="36"/>
      <c r="H362" s="36"/>
      <c r="I362" s="36"/>
      <c r="Z362" s="35"/>
      <c r="AA362" s="35"/>
      <c r="AB362" s="35"/>
      <c r="AC362" s="35"/>
    </row>
    <row r="363" spans="7:29" x14ac:dyDescent="0.2">
      <c r="G363" s="36"/>
      <c r="H363" s="36"/>
      <c r="I363" s="36"/>
      <c r="Z363" s="35"/>
      <c r="AA363" s="35"/>
      <c r="AB363" s="35"/>
      <c r="AC363" s="35"/>
    </row>
    <row r="364" spans="7:29" x14ac:dyDescent="0.2">
      <c r="G364" s="36"/>
      <c r="H364" s="36"/>
      <c r="I364" s="36"/>
      <c r="Z364" s="35"/>
      <c r="AA364" s="35"/>
      <c r="AB364" s="35"/>
      <c r="AC364" s="35"/>
    </row>
    <row r="365" spans="7:29" x14ac:dyDescent="0.2">
      <c r="G365" s="36"/>
      <c r="H365" s="36"/>
      <c r="I365" s="36"/>
      <c r="Z365" s="35"/>
      <c r="AA365" s="35"/>
      <c r="AB365" s="35"/>
      <c r="AC365" s="35"/>
    </row>
    <row r="366" spans="7:29" x14ac:dyDescent="0.2">
      <c r="G366" s="36"/>
      <c r="H366" s="36"/>
      <c r="I366" s="36"/>
      <c r="Z366" s="35"/>
      <c r="AA366" s="35"/>
      <c r="AB366" s="35"/>
      <c r="AC366" s="35"/>
    </row>
    <row r="367" spans="7:29" x14ac:dyDescent="0.2">
      <c r="G367" s="36"/>
      <c r="H367" s="36"/>
      <c r="I367" s="36"/>
      <c r="Z367" s="35"/>
      <c r="AA367" s="35"/>
      <c r="AB367" s="35"/>
      <c r="AC367" s="35"/>
    </row>
    <row r="368" spans="7:29" x14ac:dyDescent="0.2">
      <c r="G368" s="36"/>
      <c r="H368" s="36"/>
      <c r="I368" s="36"/>
      <c r="Z368" s="35"/>
      <c r="AA368" s="35"/>
      <c r="AB368" s="35"/>
      <c r="AC368" s="35"/>
    </row>
    <row r="369" spans="7:29" x14ac:dyDescent="0.2">
      <c r="G369" s="36"/>
      <c r="H369" s="36"/>
      <c r="I369" s="36"/>
      <c r="Z369" s="35"/>
      <c r="AA369" s="35"/>
      <c r="AB369" s="35"/>
      <c r="AC369" s="35"/>
    </row>
    <row r="370" spans="7:29" x14ac:dyDescent="0.2">
      <c r="G370" s="36"/>
      <c r="H370" s="36"/>
      <c r="I370" s="36"/>
      <c r="Z370" s="35"/>
      <c r="AA370" s="35"/>
      <c r="AB370" s="35"/>
      <c r="AC370" s="35"/>
    </row>
    <row r="371" spans="7:29" x14ac:dyDescent="0.2">
      <c r="G371" s="36"/>
      <c r="H371" s="36"/>
      <c r="I371" s="36"/>
      <c r="Z371" s="35"/>
      <c r="AA371" s="35"/>
      <c r="AB371" s="35"/>
      <c r="AC371" s="35"/>
    </row>
    <row r="372" spans="7:29" x14ac:dyDescent="0.2">
      <c r="G372" s="36"/>
      <c r="H372" s="36"/>
      <c r="I372" s="36"/>
      <c r="Z372" s="35"/>
      <c r="AA372" s="35"/>
      <c r="AB372" s="35"/>
      <c r="AC372" s="35"/>
    </row>
    <row r="373" spans="7:29" x14ac:dyDescent="0.2">
      <c r="G373" s="36"/>
      <c r="H373" s="36"/>
      <c r="I373" s="36"/>
      <c r="Z373" s="35"/>
      <c r="AA373" s="35"/>
      <c r="AB373" s="35"/>
      <c r="AC373" s="35"/>
    </row>
    <row r="374" spans="7:29" x14ac:dyDescent="0.2">
      <c r="G374" s="36"/>
      <c r="H374" s="36"/>
      <c r="I374" s="36"/>
      <c r="Z374" s="35"/>
      <c r="AA374" s="35"/>
      <c r="AB374" s="35"/>
      <c r="AC374" s="35"/>
    </row>
    <row r="375" spans="7:29" x14ac:dyDescent="0.2">
      <c r="G375" s="36"/>
      <c r="H375" s="36"/>
      <c r="I375" s="36"/>
      <c r="Z375" s="35"/>
      <c r="AA375" s="35"/>
      <c r="AB375" s="35"/>
      <c r="AC375" s="35"/>
    </row>
    <row r="376" spans="7:29" x14ac:dyDescent="0.2">
      <c r="G376" s="36"/>
      <c r="H376" s="36"/>
      <c r="I376" s="36"/>
      <c r="Z376" s="35"/>
      <c r="AA376" s="35"/>
      <c r="AB376" s="35"/>
      <c r="AC376" s="35"/>
    </row>
    <row r="377" spans="7:29" x14ac:dyDescent="0.2">
      <c r="G377" s="36"/>
      <c r="H377" s="36"/>
      <c r="I377" s="36"/>
      <c r="Z377" s="35"/>
      <c r="AA377" s="35"/>
      <c r="AB377" s="35"/>
      <c r="AC377" s="35"/>
    </row>
    <row r="378" spans="7:29" x14ac:dyDescent="0.2">
      <c r="G378" s="36"/>
      <c r="H378" s="36"/>
      <c r="I378" s="36"/>
      <c r="Z378" s="35"/>
      <c r="AA378" s="35"/>
      <c r="AB378" s="35"/>
      <c r="AC378" s="35"/>
    </row>
    <row r="379" spans="7:29" x14ac:dyDescent="0.2">
      <c r="G379" s="36"/>
      <c r="H379" s="36"/>
      <c r="I379" s="36"/>
      <c r="Z379" s="35"/>
      <c r="AA379" s="35"/>
      <c r="AB379" s="35"/>
      <c r="AC379" s="35"/>
    </row>
    <row r="380" spans="7:29" x14ac:dyDescent="0.2">
      <c r="G380" s="36"/>
      <c r="H380" s="36"/>
      <c r="I380" s="36"/>
      <c r="Z380" s="35"/>
      <c r="AA380" s="35"/>
      <c r="AB380" s="35"/>
      <c r="AC380" s="35"/>
    </row>
    <row r="381" spans="7:29" x14ac:dyDescent="0.2">
      <c r="G381" s="36"/>
      <c r="H381" s="36"/>
      <c r="I381" s="36"/>
      <c r="Z381" s="35"/>
      <c r="AA381" s="35"/>
      <c r="AB381" s="35"/>
      <c r="AC381" s="35"/>
    </row>
    <row r="382" spans="7:29" x14ac:dyDescent="0.2">
      <c r="G382" s="36"/>
      <c r="H382" s="36"/>
      <c r="I382" s="36"/>
      <c r="Z382" s="35"/>
      <c r="AA382" s="35"/>
      <c r="AB382" s="35"/>
      <c r="AC382" s="35"/>
    </row>
    <row r="383" spans="7:29" x14ac:dyDescent="0.2">
      <c r="G383" s="36"/>
      <c r="H383" s="36"/>
      <c r="I383" s="36"/>
      <c r="Z383" s="35"/>
      <c r="AA383" s="35"/>
      <c r="AB383" s="35"/>
      <c r="AC383" s="35"/>
    </row>
    <row r="384" spans="7:29" x14ac:dyDescent="0.2">
      <c r="G384" s="36"/>
      <c r="H384" s="36"/>
      <c r="I384" s="36"/>
      <c r="Z384" s="35"/>
      <c r="AA384" s="35"/>
      <c r="AB384" s="35"/>
      <c r="AC384" s="35"/>
    </row>
    <row r="385" spans="7:29" x14ac:dyDescent="0.2">
      <c r="G385" s="36"/>
      <c r="H385" s="36"/>
      <c r="I385" s="36"/>
      <c r="Z385" s="35"/>
      <c r="AA385" s="35"/>
      <c r="AB385" s="35"/>
      <c r="AC385" s="35"/>
    </row>
    <row r="386" spans="7:29" x14ac:dyDescent="0.2">
      <c r="G386" s="36"/>
      <c r="H386" s="36"/>
      <c r="I386" s="36"/>
      <c r="Z386" s="35"/>
      <c r="AA386" s="35"/>
      <c r="AB386" s="35"/>
      <c r="AC386" s="35"/>
    </row>
    <row r="387" spans="7:29" x14ac:dyDescent="0.2">
      <c r="G387" s="36"/>
      <c r="H387" s="36"/>
      <c r="I387" s="36"/>
      <c r="Z387" s="35"/>
      <c r="AA387" s="35"/>
      <c r="AB387" s="35"/>
      <c r="AC387" s="35"/>
    </row>
    <row r="388" spans="7:29" x14ac:dyDescent="0.2">
      <c r="G388" s="36"/>
      <c r="H388" s="36"/>
      <c r="I388" s="36"/>
      <c r="Z388" s="35"/>
      <c r="AA388" s="35"/>
      <c r="AB388" s="35"/>
      <c r="AC388" s="35"/>
    </row>
    <row r="389" spans="7:29" x14ac:dyDescent="0.2">
      <c r="G389" s="36"/>
      <c r="H389" s="36"/>
      <c r="I389" s="36"/>
      <c r="Z389" s="35"/>
      <c r="AA389" s="35"/>
      <c r="AB389" s="35"/>
      <c r="AC389" s="35"/>
    </row>
    <row r="390" spans="7:29" x14ac:dyDescent="0.2">
      <c r="G390" s="36"/>
      <c r="H390" s="36"/>
      <c r="I390" s="36"/>
      <c r="Z390" s="35"/>
      <c r="AA390" s="35"/>
      <c r="AB390" s="35"/>
      <c r="AC390" s="35"/>
    </row>
    <row r="391" spans="7:29" x14ac:dyDescent="0.2">
      <c r="G391" s="36"/>
      <c r="H391" s="36"/>
      <c r="I391" s="36"/>
      <c r="Z391" s="35"/>
      <c r="AA391" s="35"/>
      <c r="AB391" s="35"/>
      <c r="AC391" s="35"/>
    </row>
    <row r="392" spans="7:29" x14ac:dyDescent="0.2">
      <c r="G392" s="36"/>
      <c r="H392" s="36"/>
      <c r="I392" s="36"/>
      <c r="Z392" s="35"/>
      <c r="AA392" s="35"/>
      <c r="AB392" s="35"/>
      <c r="AC392" s="35"/>
    </row>
    <row r="393" spans="7:29" x14ac:dyDescent="0.2">
      <c r="G393" s="36"/>
      <c r="H393" s="36"/>
      <c r="I393" s="36"/>
      <c r="Z393" s="35"/>
      <c r="AA393" s="35"/>
      <c r="AB393" s="35"/>
      <c r="AC393" s="35"/>
    </row>
    <row r="394" spans="7:29" x14ac:dyDescent="0.2">
      <c r="G394" s="36"/>
      <c r="H394" s="36"/>
      <c r="I394" s="36"/>
      <c r="Z394" s="35"/>
      <c r="AA394" s="35"/>
      <c r="AB394" s="35"/>
      <c r="AC394" s="35"/>
    </row>
    <row r="395" spans="7:29" x14ac:dyDescent="0.2">
      <c r="G395" s="36"/>
      <c r="H395" s="36"/>
      <c r="I395" s="36"/>
      <c r="Z395" s="35"/>
      <c r="AA395" s="35"/>
      <c r="AB395" s="35"/>
      <c r="AC395" s="35"/>
    </row>
    <row r="396" spans="7:29" x14ac:dyDescent="0.2">
      <c r="G396" s="36"/>
      <c r="H396" s="36"/>
      <c r="I396" s="36"/>
      <c r="Z396" s="35"/>
      <c r="AA396" s="35"/>
      <c r="AB396" s="35"/>
      <c r="AC396" s="35"/>
    </row>
    <row r="397" spans="7:29" x14ac:dyDescent="0.2">
      <c r="G397" s="36"/>
      <c r="H397" s="36"/>
      <c r="I397" s="36"/>
      <c r="Z397" s="35"/>
      <c r="AA397" s="35"/>
      <c r="AB397" s="35"/>
      <c r="AC397" s="35"/>
    </row>
    <row r="398" spans="7:29" x14ac:dyDescent="0.2">
      <c r="G398" s="36"/>
      <c r="H398" s="36"/>
      <c r="I398" s="36"/>
      <c r="Z398" s="35"/>
      <c r="AA398" s="35"/>
      <c r="AB398" s="35"/>
      <c r="AC398" s="35"/>
    </row>
    <row r="399" spans="7:29" x14ac:dyDescent="0.2">
      <c r="G399" s="36"/>
      <c r="H399" s="36"/>
      <c r="I399" s="36"/>
      <c r="Z399" s="35"/>
      <c r="AA399" s="35"/>
      <c r="AB399" s="35"/>
      <c r="AC399" s="35"/>
    </row>
    <row r="400" spans="7:29" x14ac:dyDescent="0.2">
      <c r="G400" s="36"/>
      <c r="H400" s="36"/>
      <c r="I400" s="36"/>
      <c r="Z400" s="35"/>
      <c r="AA400" s="35"/>
      <c r="AB400" s="35"/>
      <c r="AC400" s="35"/>
    </row>
    <row r="401" spans="7:29" x14ac:dyDescent="0.2">
      <c r="G401" s="36"/>
      <c r="H401" s="36"/>
      <c r="I401" s="36"/>
      <c r="Z401" s="35"/>
      <c r="AA401" s="35"/>
      <c r="AB401" s="35"/>
      <c r="AC401" s="35"/>
    </row>
    <row r="402" spans="7:29" x14ac:dyDescent="0.2">
      <c r="G402" s="36"/>
      <c r="H402" s="36"/>
      <c r="I402" s="36"/>
      <c r="Z402" s="35"/>
      <c r="AA402" s="35"/>
      <c r="AB402" s="35"/>
      <c r="AC402" s="35"/>
    </row>
    <row r="403" spans="7:29" x14ac:dyDescent="0.2">
      <c r="G403" s="36"/>
      <c r="H403" s="36"/>
      <c r="I403" s="36"/>
      <c r="Z403" s="35"/>
      <c r="AA403" s="35"/>
      <c r="AB403" s="35"/>
      <c r="AC403" s="35"/>
    </row>
    <row r="404" spans="7:29" x14ac:dyDescent="0.2">
      <c r="G404" s="36"/>
      <c r="H404" s="36"/>
      <c r="I404" s="36"/>
      <c r="Z404" s="35"/>
      <c r="AA404" s="35"/>
      <c r="AB404" s="35"/>
      <c r="AC404" s="35"/>
    </row>
    <row r="405" spans="7:29" x14ac:dyDescent="0.2">
      <c r="G405" s="36"/>
      <c r="H405" s="36"/>
      <c r="I405" s="36"/>
      <c r="Z405" s="35"/>
      <c r="AA405" s="35"/>
      <c r="AB405" s="35"/>
      <c r="AC405" s="35"/>
    </row>
    <row r="406" spans="7:29" x14ac:dyDescent="0.2">
      <c r="G406" s="36"/>
      <c r="H406" s="36"/>
      <c r="I406" s="36"/>
      <c r="Z406" s="35"/>
      <c r="AA406" s="35"/>
      <c r="AB406" s="35"/>
      <c r="AC406" s="35"/>
    </row>
    <row r="407" spans="7:29" x14ac:dyDescent="0.2">
      <c r="G407" s="36"/>
      <c r="H407" s="36"/>
      <c r="I407" s="36"/>
      <c r="Z407" s="35"/>
      <c r="AA407" s="35"/>
      <c r="AB407" s="35"/>
      <c r="AC407" s="35"/>
    </row>
    <row r="408" spans="7:29" x14ac:dyDescent="0.2">
      <c r="G408" s="36"/>
      <c r="H408" s="36"/>
      <c r="I408" s="36"/>
      <c r="Z408" s="35"/>
      <c r="AA408" s="35"/>
      <c r="AB408" s="35"/>
      <c r="AC408" s="35"/>
    </row>
    <row r="409" spans="7:29" x14ac:dyDescent="0.2">
      <c r="G409" s="36"/>
      <c r="H409" s="36"/>
      <c r="I409" s="36"/>
      <c r="Z409" s="35"/>
      <c r="AA409" s="35"/>
      <c r="AB409" s="35"/>
      <c r="AC409" s="35"/>
    </row>
    <row r="410" spans="7:29" x14ac:dyDescent="0.2">
      <c r="G410" s="36"/>
      <c r="H410" s="36"/>
      <c r="I410" s="36"/>
      <c r="Z410" s="35"/>
      <c r="AA410" s="35"/>
      <c r="AB410" s="35"/>
      <c r="AC410" s="35"/>
    </row>
    <row r="411" spans="7:29" x14ac:dyDescent="0.2">
      <c r="G411" s="36"/>
      <c r="H411" s="36"/>
      <c r="I411" s="36"/>
      <c r="Z411" s="35"/>
      <c r="AA411" s="35"/>
      <c r="AB411" s="35"/>
      <c r="AC411" s="35"/>
    </row>
    <row r="412" spans="7:29" x14ac:dyDescent="0.2">
      <c r="G412" s="36"/>
      <c r="H412" s="36"/>
      <c r="I412" s="36"/>
      <c r="Z412" s="35"/>
      <c r="AA412" s="35"/>
      <c r="AB412" s="35"/>
      <c r="AC412" s="35"/>
    </row>
    <row r="413" spans="7:29" x14ac:dyDescent="0.2">
      <c r="G413" s="36"/>
      <c r="H413" s="36"/>
      <c r="I413" s="36"/>
      <c r="Z413" s="35"/>
      <c r="AA413" s="35"/>
      <c r="AB413" s="35"/>
      <c r="AC413" s="35"/>
    </row>
    <row r="414" spans="7:29" x14ac:dyDescent="0.2">
      <c r="G414" s="36"/>
      <c r="H414" s="36"/>
      <c r="I414" s="36"/>
      <c r="Z414" s="35"/>
      <c r="AA414" s="35"/>
      <c r="AB414" s="35"/>
      <c r="AC414" s="35"/>
    </row>
    <row r="415" spans="7:29" x14ac:dyDescent="0.2">
      <c r="G415" s="36"/>
      <c r="H415" s="36"/>
      <c r="I415" s="36"/>
      <c r="Z415" s="35"/>
      <c r="AA415" s="35"/>
      <c r="AB415" s="35"/>
      <c r="AC415" s="35"/>
    </row>
    <row r="416" spans="7:29" x14ac:dyDescent="0.2">
      <c r="G416" s="36"/>
      <c r="H416" s="36"/>
      <c r="I416" s="36"/>
      <c r="Z416" s="35"/>
      <c r="AA416" s="35"/>
      <c r="AB416" s="35"/>
      <c r="AC416" s="35"/>
    </row>
    <row r="417" spans="7:29" x14ac:dyDescent="0.2">
      <c r="G417" s="36"/>
      <c r="H417" s="36"/>
      <c r="I417" s="36"/>
      <c r="Z417" s="35"/>
      <c r="AA417" s="35"/>
      <c r="AB417" s="35"/>
      <c r="AC417" s="35"/>
    </row>
    <row r="418" spans="7:29" x14ac:dyDescent="0.2">
      <c r="G418" s="36"/>
      <c r="H418" s="36"/>
      <c r="I418" s="36"/>
      <c r="Z418" s="35"/>
      <c r="AA418" s="35"/>
      <c r="AB418" s="35"/>
      <c r="AC418" s="35"/>
    </row>
    <row r="419" spans="7:29" x14ac:dyDescent="0.2">
      <c r="G419" s="36"/>
      <c r="H419" s="36"/>
      <c r="I419" s="36"/>
      <c r="Z419" s="35"/>
      <c r="AA419" s="35"/>
      <c r="AB419" s="35"/>
      <c r="AC419" s="35"/>
    </row>
    <row r="420" spans="7:29" x14ac:dyDescent="0.2">
      <c r="G420" s="36"/>
      <c r="H420" s="36"/>
      <c r="I420" s="36"/>
      <c r="Z420" s="35"/>
      <c r="AA420" s="35"/>
      <c r="AB420" s="35"/>
      <c r="AC420" s="35"/>
    </row>
    <row r="421" spans="7:29" x14ac:dyDescent="0.2">
      <c r="G421" s="36"/>
      <c r="H421" s="36"/>
      <c r="I421" s="36"/>
      <c r="Z421" s="35"/>
      <c r="AA421" s="35"/>
      <c r="AB421" s="35"/>
      <c r="AC421" s="35"/>
    </row>
    <row r="422" spans="7:29" x14ac:dyDescent="0.2">
      <c r="G422" s="36"/>
      <c r="H422" s="36"/>
      <c r="I422" s="36"/>
      <c r="Z422" s="35"/>
      <c r="AA422" s="35"/>
      <c r="AB422" s="35"/>
      <c r="AC422" s="35"/>
    </row>
    <row r="423" spans="7:29" x14ac:dyDescent="0.2">
      <c r="G423" s="36"/>
      <c r="H423" s="36"/>
      <c r="I423" s="36"/>
      <c r="Z423" s="35"/>
      <c r="AA423" s="35"/>
      <c r="AB423" s="35"/>
      <c r="AC423" s="35"/>
    </row>
    <row r="424" spans="7:29" x14ac:dyDescent="0.2">
      <c r="G424" s="36"/>
      <c r="H424" s="36"/>
      <c r="I424" s="36"/>
      <c r="Z424" s="35"/>
      <c r="AA424" s="35"/>
      <c r="AB424" s="35"/>
      <c r="AC424" s="35"/>
    </row>
    <row r="425" spans="7:29" x14ac:dyDescent="0.2">
      <c r="G425" s="36"/>
      <c r="H425" s="36"/>
      <c r="I425" s="36"/>
      <c r="Z425" s="35"/>
      <c r="AA425" s="35"/>
      <c r="AB425" s="35"/>
      <c r="AC425" s="35"/>
    </row>
    <row r="426" spans="7:29" x14ac:dyDescent="0.2">
      <c r="G426" s="36"/>
      <c r="H426" s="36"/>
      <c r="I426" s="36"/>
      <c r="Z426" s="35"/>
      <c r="AA426" s="35"/>
      <c r="AB426" s="35"/>
      <c r="AC426" s="35"/>
    </row>
    <row r="427" spans="7:29" x14ac:dyDescent="0.2">
      <c r="G427" s="36"/>
      <c r="H427" s="36"/>
      <c r="I427" s="36"/>
      <c r="Z427" s="35"/>
      <c r="AA427" s="35"/>
      <c r="AB427" s="35"/>
      <c r="AC427" s="35"/>
    </row>
    <row r="428" spans="7:29" x14ac:dyDescent="0.2">
      <c r="G428" s="36"/>
      <c r="H428" s="36"/>
      <c r="I428" s="36"/>
      <c r="Z428" s="35"/>
      <c r="AA428" s="35"/>
      <c r="AB428" s="35"/>
      <c r="AC428" s="35"/>
    </row>
    <row r="429" spans="7:29" x14ac:dyDescent="0.2">
      <c r="G429" s="36"/>
      <c r="H429" s="36"/>
      <c r="I429" s="36"/>
      <c r="Z429" s="35"/>
      <c r="AA429" s="35"/>
      <c r="AB429" s="35"/>
      <c r="AC429" s="35"/>
    </row>
    <row r="430" spans="7:29" x14ac:dyDescent="0.2">
      <c r="G430" s="36"/>
      <c r="H430" s="36"/>
      <c r="I430" s="36"/>
      <c r="Z430" s="35"/>
      <c r="AA430" s="35"/>
      <c r="AB430" s="35"/>
      <c r="AC430" s="35"/>
    </row>
    <row r="431" spans="7:29" x14ac:dyDescent="0.2">
      <c r="G431" s="36"/>
      <c r="H431" s="36"/>
      <c r="I431" s="36"/>
      <c r="Z431" s="35"/>
      <c r="AA431" s="35"/>
      <c r="AB431" s="35"/>
      <c r="AC431" s="35"/>
    </row>
    <row r="432" spans="7:29" x14ac:dyDescent="0.2">
      <c r="G432" s="36"/>
      <c r="H432" s="36"/>
      <c r="I432" s="36"/>
      <c r="Z432" s="35"/>
      <c r="AA432" s="35"/>
      <c r="AB432" s="35"/>
      <c r="AC432" s="35"/>
    </row>
    <row r="433" spans="7:29" x14ac:dyDescent="0.2">
      <c r="G433" s="36"/>
      <c r="H433" s="36"/>
      <c r="I433" s="36"/>
      <c r="Z433" s="35"/>
      <c r="AA433" s="35"/>
      <c r="AB433" s="35"/>
      <c r="AC433" s="35"/>
    </row>
    <row r="434" spans="7:29" x14ac:dyDescent="0.2">
      <c r="G434" s="36"/>
      <c r="H434" s="36"/>
      <c r="I434" s="36"/>
      <c r="Z434" s="35"/>
      <c r="AA434" s="35"/>
      <c r="AB434" s="35"/>
      <c r="AC434" s="35"/>
    </row>
    <row r="435" spans="7:29" x14ac:dyDescent="0.2">
      <c r="G435" s="36"/>
      <c r="H435" s="36"/>
      <c r="I435" s="36"/>
      <c r="Z435" s="35"/>
      <c r="AA435" s="35"/>
      <c r="AB435" s="35"/>
      <c r="AC435" s="35"/>
    </row>
    <row r="436" spans="7:29" x14ac:dyDescent="0.2">
      <c r="G436" s="36"/>
      <c r="H436" s="36"/>
      <c r="I436" s="36"/>
      <c r="Z436" s="35"/>
      <c r="AA436" s="35"/>
      <c r="AB436" s="35"/>
      <c r="AC436" s="35"/>
    </row>
    <row r="437" spans="7:29" x14ac:dyDescent="0.2">
      <c r="G437" s="36"/>
      <c r="H437" s="36"/>
      <c r="I437" s="36"/>
      <c r="Z437" s="35"/>
      <c r="AA437" s="35"/>
      <c r="AB437" s="35"/>
      <c r="AC437" s="35"/>
    </row>
    <row r="438" spans="7:29" x14ac:dyDescent="0.2">
      <c r="G438" s="36"/>
      <c r="H438" s="36"/>
      <c r="I438" s="36"/>
      <c r="Z438" s="35"/>
      <c r="AA438" s="35"/>
      <c r="AB438" s="35"/>
      <c r="AC438" s="35"/>
    </row>
    <row r="439" spans="7:29" x14ac:dyDescent="0.2">
      <c r="G439" s="36"/>
      <c r="H439" s="36"/>
      <c r="I439" s="36"/>
      <c r="Z439" s="35"/>
      <c r="AA439" s="35"/>
      <c r="AB439" s="35"/>
      <c r="AC439" s="35"/>
    </row>
    <row r="440" spans="7:29" x14ac:dyDescent="0.2">
      <c r="G440" s="36"/>
      <c r="H440" s="36"/>
      <c r="I440" s="36"/>
      <c r="Z440" s="35"/>
      <c r="AA440" s="35"/>
      <c r="AB440" s="35"/>
      <c r="AC440" s="35"/>
    </row>
    <row r="441" spans="7:29" x14ac:dyDescent="0.2">
      <c r="G441" s="36"/>
      <c r="H441" s="36"/>
      <c r="I441" s="36"/>
      <c r="Z441" s="35"/>
      <c r="AA441" s="35"/>
      <c r="AB441" s="35"/>
      <c r="AC441" s="35"/>
    </row>
    <row r="442" spans="7:29" x14ac:dyDescent="0.2">
      <c r="G442" s="36"/>
      <c r="H442" s="36"/>
      <c r="I442" s="36"/>
      <c r="Z442" s="35"/>
      <c r="AA442" s="35"/>
      <c r="AB442" s="35"/>
      <c r="AC442" s="35"/>
    </row>
    <row r="443" spans="7:29" x14ac:dyDescent="0.2">
      <c r="G443" s="36"/>
      <c r="H443" s="36"/>
      <c r="I443" s="36"/>
      <c r="Z443" s="35"/>
      <c r="AA443" s="35"/>
      <c r="AB443" s="35"/>
      <c r="AC443" s="35"/>
    </row>
    <row r="444" spans="7:29" x14ac:dyDescent="0.2">
      <c r="G444" s="36"/>
      <c r="H444" s="36"/>
      <c r="I444" s="36"/>
      <c r="Z444" s="35"/>
      <c r="AA444" s="35"/>
      <c r="AB444" s="35"/>
      <c r="AC444" s="35"/>
    </row>
    <row r="445" spans="7:29" x14ac:dyDescent="0.2">
      <c r="G445" s="36"/>
      <c r="H445" s="36"/>
      <c r="I445" s="36"/>
      <c r="Z445" s="35"/>
      <c r="AA445" s="35"/>
      <c r="AB445" s="35"/>
      <c r="AC445" s="35"/>
    </row>
    <row r="446" spans="7:29" x14ac:dyDescent="0.2">
      <c r="G446" s="36"/>
      <c r="H446" s="36"/>
      <c r="I446" s="36"/>
      <c r="Z446" s="35"/>
      <c r="AA446" s="35"/>
      <c r="AB446" s="35"/>
      <c r="AC446" s="35"/>
    </row>
    <row r="447" spans="7:29" x14ac:dyDescent="0.2">
      <c r="G447" s="36"/>
      <c r="H447" s="36"/>
      <c r="I447" s="36"/>
      <c r="Z447" s="35"/>
      <c r="AA447" s="35"/>
      <c r="AB447" s="35"/>
      <c r="AC447" s="35"/>
    </row>
    <row r="448" spans="7:29" x14ac:dyDescent="0.2">
      <c r="G448" s="36"/>
      <c r="H448" s="36"/>
      <c r="I448" s="36"/>
      <c r="Z448" s="35"/>
      <c r="AA448" s="35"/>
      <c r="AB448" s="35"/>
      <c r="AC448" s="35"/>
    </row>
    <row r="449" spans="7:29" x14ac:dyDescent="0.2">
      <c r="G449" s="36"/>
      <c r="H449" s="36"/>
      <c r="I449" s="36"/>
      <c r="Z449" s="35"/>
      <c r="AA449" s="35"/>
      <c r="AB449" s="35"/>
      <c r="AC449" s="35"/>
    </row>
    <row r="450" spans="7:29" x14ac:dyDescent="0.2">
      <c r="G450" s="36"/>
      <c r="H450" s="36"/>
      <c r="I450" s="36"/>
      <c r="Z450" s="35"/>
      <c r="AA450" s="35"/>
      <c r="AB450" s="35"/>
      <c r="AC450" s="35"/>
    </row>
    <row r="451" spans="7:29" x14ac:dyDescent="0.2">
      <c r="G451" s="36"/>
      <c r="H451" s="36"/>
      <c r="I451" s="36"/>
      <c r="Z451" s="35"/>
      <c r="AA451" s="35"/>
      <c r="AB451" s="35"/>
      <c r="AC451" s="35"/>
    </row>
    <row r="452" spans="7:29" x14ac:dyDescent="0.2">
      <c r="G452" s="36"/>
      <c r="H452" s="36"/>
      <c r="I452" s="36"/>
      <c r="Z452" s="35"/>
      <c r="AA452" s="35"/>
      <c r="AB452" s="35"/>
      <c r="AC452" s="35"/>
    </row>
    <row r="453" spans="7:29" x14ac:dyDescent="0.2">
      <c r="G453" s="36"/>
      <c r="H453" s="36"/>
      <c r="I453" s="36"/>
      <c r="Z453" s="35"/>
      <c r="AA453" s="35"/>
      <c r="AB453" s="35"/>
      <c r="AC453" s="35"/>
    </row>
    <row r="454" spans="7:29" x14ac:dyDescent="0.2">
      <c r="G454" s="36"/>
      <c r="H454" s="36"/>
      <c r="I454" s="36"/>
      <c r="Z454" s="35"/>
      <c r="AA454" s="35"/>
      <c r="AB454" s="35"/>
      <c r="AC454" s="35"/>
    </row>
    <row r="455" spans="7:29" x14ac:dyDescent="0.2">
      <c r="G455" s="36"/>
      <c r="H455" s="36"/>
      <c r="I455" s="36"/>
      <c r="Z455" s="35"/>
      <c r="AA455" s="35"/>
      <c r="AB455" s="35"/>
      <c r="AC455" s="35"/>
    </row>
    <row r="456" spans="7:29" x14ac:dyDescent="0.2">
      <c r="G456" s="36"/>
      <c r="H456" s="36"/>
      <c r="I456" s="36"/>
      <c r="Z456" s="35"/>
      <c r="AA456" s="35"/>
      <c r="AB456" s="35"/>
      <c r="AC456" s="35"/>
    </row>
    <row r="457" spans="7:29" x14ac:dyDescent="0.2">
      <c r="G457" s="36"/>
      <c r="H457" s="36"/>
      <c r="I457" s="36"/>
      <c r="Z457" s="35"/>
      <c r="AA457" s="35"/>
      <c r="AB457" s="35"/>
      <c r="AC457" s="35"/>
    </row>
    <row r="458" spans="7:29" x14ac:dyDescent="0.2">
      <c r="G458" s="36"/>
      <c r="H458" s="36"/>
      <c r="I458" s="36"/>
      <c r="Z458" s="35"/>
      <c r="AA458" s="35"/>
      <c r="AB458" s="35"/>
      <c r="AC458" s="35"/>
    </row>
    <row r="459" spans="7:29" x14ac:dyDescent="0.2">
      <c r="G459" s="36"/>
      <c r="H459" s="36"/>
      <c r="I459" s="36"/>
      <c r="Z459" s="35"/>
      <c r="AA459" s="35"/>
      <c r="AB459" s="35"/>
      <c r="AC459" s="35"/>
    </row>
    <row r="460" spans="7:29" x14ac:dyDescent="0.2">
      <c r="G460" s="36"/>
      <c r="H460" s="36"/>
      <c r="I460" s="36"/>
      <c r="Z460" s="35"/>
      <c r="AA460" s="35"/>
      <c r="AB460" s="35"/>
      <c r="AC460" s="35"/>
    </row>
    <row r="461" spans="7:29" x14ac:dyDescent="0.2">
      <c r="G461" s="36"/>
      <c r="H461" s="36"/>
      <c r="I461" s="36"/>
      <c r="Z461" s="35"/>
      <c r="AA461" s="35"/>
      <c r="AB461" s="35"/>
      <c r="AC461" s="35"/>
    </row>
    <row r="462" spans="7:29" x14ac:dyDescent="0.2">
      <c r="G462" s="36"/>
      <c r="H462" s="36"/>
      <c r="I462" s="36"/>
      <c r="Z462" s="35"/>
      <c r="AA462" s="35"/>
      <c r="AB462" s="35"/>
      <c r="AC462" s="35"/>
    </row>
    <row r="463" spans="7:29" x14ac:dyDescent="0.2">
      <c r="G463" s="36"/>
      <c r="H463" s="36"/>
      <c r="I463" s="36"/>
      <c r="Z463" s="35"/>
      <c r="AA463" s="35"/>
      <c r="AB463" s="35"/>
      <c r="AC463" s="35"/>
    </row>
    <row r="464" spans="7:29" x14ac:dyDescent="0.2">
      <c r="G464" s="36"/>
      <c r="H464" s="36"/>
      <c r="I464" s="36"/>
      <c r="Z464" s="35"/>
      <c r="AA464" s="35"/>
      <c r="AB464" s="35"/>
      <c r="AC464" s="35"/>
    </row>
    <row r="465" spans="7:29" x14ac:dyDescent="0.2">
      <c r="G465" s="36"/>
      <c r="H465" s="36"/>
      <c r="I465" s="36"/>
      <c r="Z465" s="35"/>
      <c r="AA465" s="35"/>
      <c r="AB465" s="35"/>
      <c r="AC465" s="35"/>
    </row>
    <row r="466" spans="7:29" x14ac:dyDescent="0.2">
      <c r="G466" s="36"/>
      <c r="H466" s="36"/>
      <c r="I466" s="36"/>
      <c r="Z466" s="35"/>
      <c r="AA466" s="35"/>
      <c r="AB466" s="35"/>
      <c r="AC466" s="35"/>
    </row>
    <row r="467" spans="7:29" x14ac:dyDescent="0.2">
      <c r="G467" s="36"/>
      <c r="H467" s="36"/>
      <c r="I467" s="36"/>
      <c r="Z467" s="35"/>
      <c r="AA467" s="35"/>
      <c r="AB467" s="35"/>
      <c r="AC467" s="35"/>
    </row>
    <row r="468" spans="7:29" x14ac:dyDescent="0.2">
      <c r="G468" s="36"/>
      <c r="H468" s="36"/>
      <c r="I468" s="36"/>
      <c r="Z468" s="35"/>
      <c r="AA468" s="35"/>
      <c r="AB468" s="35"/>
      <c r="AC468" s="35"/>
    </row>
    <row r="469" spans="7:29" x14ac:dyDescent="0.2">
      <c r="G469" s="36"/>
      <c r="H469" s="36"/>
      <c r="I469" s="36"/>
      <c r="Z469" s="35"/>
      <c r="AA469" s="35"/>
      <c r="AB469" s="35"/>
      <c r="AC469" s="35"/>
    </row>
    <row r="470" spans="7:29" x14ac:dyDescent="0.2">
      <c r="G470" s="36"/>
      <c r="H470" s="36"/>
      <c r="I470" s="36"/>
      <c r="Z470" s="35"/>
      <c r="AA470" s="35"/>
      <c r="AB470" s="35"/>
      <c r="AC470" s="35"/>
    </row>
    <row r="471" spans="7:29" x14ac:dyDescent="0.2">
      <c r="G471" s="36"/>
      <c r="H471" s="36"/>
      <c r="I471" s="36"/>
      <c r="Z471" s="35"/>
      <c r="AA471" s="35"/>
      <c r="AB471" s="35"/>
      <c r="AC471" s="35"/>
    </row>
    <row r="472" spans="7:29" x14ac:dyDescent="0.2">
      <c r="G472" s="36"/>
      <c r="H472" s="36"/>
      <c r="I472" s="36"/>
      <c r="Z472" s="35"/>
      <c r="AA472" s="35"/>
      <c r="AB472" s="35"/>
      <c r="AC472" s="35"/>
    </row>
    <row r="473" spans="7:29" x14ac:dyDescent="0.2">
      <c r="G473" s="36"/>
      <c r="H473" s="36"/>
      <c r="I473" s="36"/>
      <c r="Z473" s="35"/>
      <c r="AA473" s="35"/>
      <c r="AB473" s="35"/>
      <c r="AC473" s="35"/>
    </row>
    <row r="474" spans="7:29" x14ac:dyDescent="0.2">
      <c r="G474" s="36"/>
      <c r="H474" s="36"/>
      <c r="I474" s="36"/>
      <c r="Z474" s="35"/>
      <c r="AA474" s="35"/>
      <c r="AB474" s="35"/>
      <c r="AC474" s="35"/>
    </row>
    <row r="475" spans="7:29" x14ac:dyDescent="0.2">
      <c r="G475" s="36"/>
      <c r="H475" s="36"/>
      <c r="I475" s="36"/>
      <c r="Z475" s="35"/>
      <c r="AA475" s="35"/>
      <c r="AB475" s="35"/>
      <c r="AC475" s="35"/>
    </row>
    <row r="476" spans="7:29" x14ac:dyDescent="0.2">
      <c r="G476" s="36"/>
      <c r="H476" s="36"/>
      <c r="I476" s="36"/>
      <c r="Z476" s="35"/>
      <c r="AA476" s="35"/>
      <c r="AB476" s="35"/>
      <c r="AC476" s="35"/>
    </row>
    <row r="477" spans="7:29" x14ac:dyDescent="0.2">
      <c r="G477" s="36"/>
      <c r="H477" s="36"/>
      <c r="I477" s="36"/>
      <c r="Z477" s="35"/>
      <c r="AA477" s="35"/>
      <c r="AB477" s="35"/>
      <c r="AC477" s="35"/>
    </row>
    <row r="478" spans="7:29" x14ac:dyDescent="0.2">
      <c r="G478" s="36"/>
      <c r="H478" s="36"/>
      <c r="I478" s="36"/>
      <c r="Z478" s="35"/>
      <c r="AA478" s="35"/>
      <c r="AB478" s="35"/>
      <c r="AC478" s="35"/>
    </row>
    <row r="479" spans="7:29" x14ac:dyDescent="0.2">
      <c r="G479" s="36"/>
      <c r="H479" s="36"/>
      <c r="I479" s="36"/>
      <c r="Z479" s="35"/>
      <c r="AA479" s="35"/>
      <c r="AB479" s="35"/>
      <c r="AC479" s="35"/>
    </row>
    <row r="480" spans="7:29" x14ac:dyDescent="0.2">
      <c r="G480" s="36"/>
      <c r="H480" s="36"/>
      <c r="I480" s="36"/>
      <c r="Z480" s="35"/>
      <c r="AA480" s="35"/>
      <c r="AB480" s="35"/>
      <c r="AC480" s="35"/>
    </row>
    <row r="481" spans="7:29" x14ac:dyDescent="0.2">
      <c r="G481" s="36"/>
      <c r="H481" s="36"/>
      <c r="I481" s="36"/>
      <c r="Z481" s="35"/>
      <c r="AA481" s="35"/>
      <c r="AB481" s="35"/>
      <c r="AC481" s="35"/>
    </row>
    <row r="482" spans="7:29" x14ac:dyDescent="0.2">
      <c r="G482" s="36"/>
      <c r="H482" s="36"/>
      <c r="I482" s="36"/>
      <c r="Z482" s="35"/>
      <c r="AA482" s="35"/>
      <c r="AB482" s="35"/>
      <c r="AC482" s="35"/>
    </row>
    <row r="483" spans="7:29" x14ac:dyDescent="0.2">
      <c r="G483" s="36"/>
      <c r="H483" s="36"/>
      <c r="I483" s="36"/>
      <c r="Z483" s="35"/>
      <c r="AA483" s="35"/>
      <c r="AB483" s="35"/>
      <c r="AC483" s="35"/>
    </row>
    <row r="484" spans="7:29" x14ac:dyDescent="0.2">
      <c r="G484" s="36"/>
      <c r="H484" s="36"/>
      <c r="I484" s="36"/>
      <c r="Z484" s="35"/>
      <c r="AA484" s="35"/>
      <c r="AB484" s="35"/>
      <c r="AC484" s="35"/>
    </row>
    <row r="485" spans="7:29" x14ac:dyDescent="0.2">
      <c r="G485" s="36"/>
      <c r="H485" s="36"/>
      <c r="I485" s="36"/>
      <c r="Z485" s="35"/>
      <c r="AA485" s="35"/>
      <c r="AB485" s="35"/>
      <c r="AC485" s="35"/>
    </row>
    <row r="486" spans="7:29" x14ac:dyDescent="0.2">
      <c r="G486" s="36"/>
      <c r="H486" s="36"/>
      <c r="I486" s="36"/>
      <c r="Z486" s="35"/>
      <c r="AA486" s="35"/>
      <c r="AB486" s="35"/>
      <c r="AC486" s="35"/>
    </row>
    <row r="487" spans="7:29" x14ac:dyDescent="0.2">
      <c r="G487" s="36"/>
      <c r="H487" s="36"/>
      <c r="I487" s="36"/>
      <c r="Z487" s="35"/>
      <c r="AA487" s="35"/>
      <c r="AB487" s="35"/>
      <c r="AC487" s="35"/>
    </row>
    <row r="488" spans="7:29" x14ac:dyDescent="0.2">
      <c r="G488" s="36"/>
      <c r="H488" s="36"/>
      <c r="I488" s="36"/>
      <c r="Z488" s="35"/>
      <c r="AA488" s="35"/>
      <c r="AB488" s="35"/>
      <c r="AC488" s="35"/>
    </row>
    <row r="489" spans="7:29" x14ac:dyDescent="0.2">
      <c r="G489" s="36"/>
      <c r="H489" s="36"/>
      <c r="I489" s="36"/>
      <c r="Z489" s="35"/>
      <c r="AA489" s="35"/>
      <c r="AB489" s="35"/>
      <c r="AC489" s="35"/>
    </row>
    <row r="490" spans="7:29" x14ac:dyDescent="0.2">
      <c r="G490" s="36"/>
      <c r="H490" s="36"/>
      <c r="I490" s="36"/>
      <c r="Z490" s="35"/>
      <c r="AA490" s="35"/>
      <c r="AB490" s="35"/>
      <c r="AC490" s="35"/>
    </row>
    <row r="491" spans="7:29" x14ac:dyDescent="0.2">
      <c r="G491" s="36"/>
      <c r="H491" s="36"/>
      <c r="I491" s="36"/>
      <c r="Z491" s="35"/>
      <c r="AA491" s="35"/>
      <c r="AB491" s="35"/>
      <c r="AC491" s="35"/>
    </row>
    <row r="492" spans="7:29" x14ac:dyDescent="0.2">
      <c r="G492" s="36"/>
      <c r="H492" s="36"/>
      <c r="I492" s="36"/>
      <c r="Z492" s="35"/>
      <c r="AA492" s="35"/>
      <c r="AB492" s="35"/>
      <c r="AC492" s="35"/>
    </row>
    <row r="493" spans="7:29" x14ac:dyDescent="0.2">
      <c r="G493" s="36"/>
      <c r="H493" s="36"/>
      <c r="I493" s="36"/>
      <c r="Z493" s="35"/>
      <c r="AA493" s="35"/>
      <c r="AB493" s="35"/>
      <c r="AC493" s="35"/>
    </row>
    <row r="494" spans="7:29" x14ac:dyDescent="0.2">
      <c r="G494" s="36"/>
      <c r="H494" s="36"/>
      <c r="I494" s="36"/>
      <c r="Z494" s="35"/>
      <c r="AA494" s="35"/>
      <c r="AB494" s="35"/>
      <c r="AC494" s="35"/>
    </row>
    <row r="495" spans="7:29" x14ac:dyDescent="0.2">
      <c r="G495" s="36"/>
      <c r="H495" s="36"/>
      <c r="I495" s="36"/>
      <c r="Z495" s="35"/>
      <c r="AA495" s="35"/>
      <c r="AB495" s="35"/>
      <c r="AC495" s="35"/>
    </row>
    <row r="496" spans="7:29" x14ac:dyDescent="0.2">
      <c r="G496" s="36"/>
      <c r="H496" s="36"/>
      <c r="I496" s="36"/>
      <c r="Z496" s="35"/>
      <c r="AA496" s="35"/>
      <c r="AB496" s="35"/>
      <c r="AC496" s="35"/>
    </row>
    <row r="497" spans="7:29" x14ac:dyDescent="0.2">
      <c r="G497" s="36"/>
      <c r="H497" s="36"/>
      <c r="I497" s="36"/>
      <c r="Z497" s="35"/>
      <c r="AA497" s="35"/>
      <c r="AB497" s="35"/>
      <c r="AC497" s="35"/>
    </row>
    <row r="498" spans="7:29" x14ac:dyDescent="0.2">
      <c r="G498" s="36"/>
      <c r="H498" s="36"/>
      <c r="I498" s="36"/>
      <c r="Z498" s="35"/>
      <c r="AA498" s="35"/>
      <c r="AB498" s="35"/>
      <c r="AC498" s="35"/>
    </row>
    <row r="499" spans="7:29" x14ac:dyDescent="0.2">
      <c r="G499" s="36"/>
      <c r="H499" s="36"/>
      <c r="I499" s="36"/>
      <c r="Z499" s="35"/>
      <c r="AA499" s="35"/>
      <c r="AB499" s="35"/>
      <c r="AC499" s="35"/>
    </row>
    <row r="500" spans="7:29" x14ac:dyDescent="0.2">
      <c r="G500" s="36"/>
      <c r="H500" s="36"/>
      <c r="I500" s="36"/>
      <c r="Z500" s="35"/>
      <c r="AA500" s="35"/>
      <c r="AB500" s="35"/>
      <c r="AC500" s="35"/>
    </row>
    <row r="501" spans="7:29" x14ac:dyDescent="0.2">
      <c r="G501" s="36"/>
      <c r="H501" s="36"/>
      <c r="I501" s="36"/>
      <c r="Z501" s="35"/>
      <c r="AA501" s="35"/>
      <c r="AB501" s="35"/>
      <c r="AC501" s="35"/>
    </row>
    <row r="502" spans="7:29" x14ac:dyDescent="0.2">
      <c r="G502" s="36"/>
      <c r="H502" s="36"/>
      <c r="I502" s="36"/>
      <c r="Z502" s="35"/>
      <c r="AA502" s="35"/>
      <c r="AB502" s="35"/>
      <c r="AC502" s="35"/>
    </row>
    <row r="503" spans="7:29" x14ac:dyDescent="0.2">
      <c r="G503" s="36"/>
      <c r="H503" s="36"/>
      <c r="I503" s="36"/>
      <c r="Z503" s="35"/>
      <c r="AA503" s="35"/>
      <c r="AB503" s="35"/>
      <c r="AC503" s="35"/>
    </row>
    <row r="504" spans="7:29" x14ac:dyDescent="0.2">
      <c r="G504" s="36"/>
      <c r="H504" s="36"/>
      <c r="I504" s="36"/>
      <c r="Z504" s="35"/>
      <c r="AA504" s="35"/>
      <c r="AB504" s="35"/>
      <c r="AC504" s="35"/>
    </row>
    <row r="505" spans="7:29" x14ac:dyDescent="0.2">
      <c r="G505" s="36"/>
      <c r="H505" s="36"/>
      <c r="I505" s="36"/>
      <c r="Z505" s="35"/>
      <c r="AA505" s="35"/>
      <c r="AB505" s="35"/>
      <c r="AC505" s="35"/>
    </row>
    <row r="506" spans="7:29" x14ac:dyDescent="0.2">
      <c r="G506" s="36"/>
      <c r="H506" s="36"/>
      <c r="I506" s="36"/>
      <c r="Z506" s="35"/>
      <c r="AA506" s="35"/>
      <c r="AB506" s="35"/>
      <c r="AC506" s="35"/>
    </row>
    <row r="507" spans="7:29" x14ac:dyDescent="0.2">
      <c r="G507" s="36"/>
      <c r="H507" s="36"/>
      <c r="I507" s="36"/>
      <c r="Z507" s="35"/>
      <c r="AA507" s="35"/>
      <c r="AB507" s="35"/>
      <c r="AC507" s="35"/>
    </row>
    <row r="508" spans="7:29" x14ac:dyDescent="0.2">
      <c r="G508" s="36"/>
      <c r="H508" s="36"/>
      <c r="I508" s="36"/>
      <c r="Z508" s="35"/>
      <c r="AA508" s="35"/>
      <c r="AB508" s="35"/>
      <c r="AC508" s="35"/>
    </row>
    <row r="509" spans="7:29" x14ac:dyDescent="0.2">
      <c r="G509" s="36"/>
      <c r="H509" s="36"/>
      <c r="I509" s="36"/>
      <c r="Z509" s="35"/>
      <c r="AA509" s="35"/>
      <c r="AB509" s="35"/>
      <c r="AC509" s="35"/>
    </row>
    <row r="510" spans="7:29" x14ac:dyDescent="0.2">
      <c r="G510" s="36"/>
      <c r="H510" s="36"/>
      <c r="I510" s="36"/>
      <c r="Z510" s="35"/>
      <c r="AA510" s="35"/>
      <c r="AB510" s="35"/>
      <c r="AC510" s="35"/>
    </row>
    <row r="511" spans="7:29" x14ac:dyDescent="0.2">
      <c r="G511" s="36"/>
      <c r="H511" s="36"/>
      <c r="I511" s="36"/>
      <c r="Z511" s="35"/>
      <c r="AA511" s="35"/>
      <c r="AB511" s="35"/>
      <c r="AC511" s="35"/>
    </row>
    <row r="512" spans="7:29" x14ac:dyDescent="0.2">
      <c r="G512" s="36"/>
      <c r="H512" s="36"/>
      <c r="I512" s="36"/>
      <c r="Z512" s="35"/>
      <c r="AA512" s="35"/>
      <c r="AB512" s="35"/>
      <c r="AC512" s="35"/>
    </row>
    <row r="513" spans="7:29" x14ac:dyDescent="0.2">
      <c r="G513" s="36"/>
      <c r="H513" s="36"/>
      <c r="I513" s="36"/>
      <c r="Z513" s="35"/>
      <c r="AA513" s="35"/>
      <c r="AB513" s="35"/>
      <c r="AC513" s="35"/>
    </row>
    <row r="514" spans="7:29" x14ac:dyDescent="0.2">
      <c r="G514" s="36"/>
      <c r="H514" s="36"/>
      <c r="I514" s="36"/>
      <c r="Z514" s="35"/>
      <c r="AA514" s="35"/>
      <c r="AB514" s="35"/>
      <c r="AC514" s="35"/>
    </row>
    <row r="515" spans="7:29" x14ac:dyDescent="0.2">
      <c r="G515" s="36"/>
      <c r="H515" s="36"/>
      <c r="I515" s="36"/>
      <c r="Z515" s="35"/>
      <c r="AA515" s="35"/>
      <c r="AB515" s="35"/>
      <c r="AC515" s="35"/>
    </row>
    <row r="516" spans="7:29" x14ac:dyDescent="0.2">
      <c r="G516" s="36"/>
      <c r="H516" s="36"/>
      <c r="I516" s="36"/>
      <c r="Z516" s="35"/>
      <c r="AA516" s="35"/>
      <c r="AB516" s="35"/>
      <c r="AC516" s="35"/>
    </row>
    <row r="517" spans="7:29" x14ac:dyDescent="0.2">
      <c r="G517" s="36"/>
      <c r="H517" s="36"/>
      <c r="I517" s="36"/>
      <c r="Z517" s="35"/>
      <c r="AA517" s="35"/>
      <c r="AB517" s="35"/>
      <c r="AC517" s="35"/>
    </row>
    <row r="518" spans="7:29" x14ac:dyDescent="0.2">
      <c r="G518" s="36"/>
      <c r="H518" s="36"/>
      <c r="I518" s="36"/>
      <c r="Z518" s="35"/>
      <c r="AA518" s="35"/>
      <c r="AB518" s="35"/>
      <c r="AC518" s="35"/>
    </row>
    <row r="519" spans="7:29" x14ac:dyDescent="0.2">
      <c r="G519" s="36"/>
      <c r="H519" s="36"/>
      <c r="I519" s="36"/>
      <c r="Z519" s="35"/>
      <c r="AA519" s="35"/>
      <c r="AB519" s="35"/>
      <c r="AC519" s="35"/>
    </row>
    <row r="520" spans="7:29" x14ac:dyDescent="0.2">
      <c r="G520" s="36"/>
      <c r="H520" s="36"/>
      <c r="I520" s="36"/>
      <c r="Z520" s="35"/>
      <c r="AA520" s="35"/>
      <c r="AB520" s="35"/>
      <c r="AC520" s="35"/>
    </row>
    <row r="521" spans="7:29" x14ac:dyDescent="0.2">
      <c r="G521" s="36"/>
      <c r="H521" s="36"/>
      <c r="I521" s="36"/>
      <c r="Z521" s="35"/>
      <c r="AA521" s="35"/>
      <c r="AB521" s="35"/>
      <c r="AC521" s="35"/>
    </row>
    <row r="522" spans="7:29" x14ac:dyDescent="0.2">
      <c r="G522" s="36"/>
      <c r="H522" s="36"/>
      <c r="I522" s="36"/>
      <c r="Z522" s="35"/>
      <c r="AA522" s="35"/>
      <c r="AB522" s="35"/>
      <c r="AC522" s="35"/>
    </row>
    <row r="523" spans="7:29" x14ac:dyDescent="0.2">
      <c r="G523" s="36"/>
      <c r="H523" s="36"/>
      <c r="I523" s="36"/>
      <c r="Z523" s="35"/>
      <c r="AA523" s="35"/>
      <c r="AB523" s="35"/>
      <c r="AC523" s="35"/>
    </row>
    <row r="524" spans="7:29" x14ac:dyDescent="0.2">
      <c r="G524" s="36"/>
      <c r="H524" s="36"/>
      <c r="I524" s="36"/>
      <c r="Z524" s="35"/>
      <c r="AA524" s="35"/>
      <c r="AB524" s="35"/>
      <c r="AC524" s="35"/>
    </row>
    <row r="525" spans="7:29" x14ac:dyDescent="0.2">
      <c r="G525" s="36"/>
      <c r="H525" s="36"/>
      <c r="I525" s="36"/>
      <c r="Z525" s="35"/>
      <c r="AA525" s="35"/>
      <c r="AB525" s="35"/>
      <c r="AC525" s="35"/>
    </row>
    <row r="526" spans="7:29" x14ac:dyDescent="0.2">
      <c r="G526" s="36"/>
      <c r="H526" s="36"/>
      <c r="I526" s="36"/>
      <c r="Z526" s="35"/>
      <c r="AA526" s="35"/>
      <c r="AB526" s="35"/>
      <c r="AC526" s="35"/>
    </row>
    <row r="527" spans="7:29" x14ac:dyDescent="0.2">
      <c r="G527" s="36"/>
      <c r="H527" s="36"/>
      <c r="I527" s="36"/>
      <c r="Z527" s="35"/>
      <c r="AA527" s="35"/>
      <c r="AB527" s="35"/>
      <c r="AC527" s="35"/>
    </row>
    <row r="528" spans="7:29" x14ac:dyDescent="0.2">
      <c r="G528" s="36"/>
      <c r="H528" s="36"/>
      <c r="I528" s="36"/>
      <c r="Z528" s="35"/>
      <c r="AA528" s="35"/>
      <c r="AB528" s="35"/>
      <c r="AC528" s="35"/>
    </row>
    <row r="529" spans="7:29" x14ac:dyDescent="0.2">
      <c r="G529" s="36"/>
      <c r="H529" s="36"/>
      <c r="I529" s="36"/>
      <c r="Z529" s="35"/>
      <c r="AA529" s="35"/>
      <c r="AB529" s="35"/>
      <c r="AC529" s="35"/>
    </row>
    <row r="530" spans="7:29" x14ac:dyDescent="0.2">
      <c r="G530" s="36"/>
      <c r="H530" s="36"/>
      <c r="I530" s="36"/>
      <c r="Z530" s="35"/>
      <c r="AA530" s="35"/>
      <c r="AB530" s="35"/>
      <c r="AC530" s="35"/>
    </row>
    <row r="531" spans="7:29" x14ac:dyDescent="0.2">
      <c r="G531" s="36"/>
      <c r="H531" s="36"/>
      <c r="I531" s="36"/>
      <c r="Z531" s="35"/>
      <c r="AA531" s="35"/>
      <c r="AB531" s="35"/>
      <c r="AC531" s="35"/>
    </row>
    <row r="532" spans="7:29" x14ac:dyDescent="0.2">
      <c r="G532" s="36"/>
      <c r="H532" s="36"/>
      <c r="I532" s="36"/>
      <c r="Z532" s="35"/>
      <c r="AA532" s="35"/>
      <c r="AB532" s="35"/>
      <c r="AC532" s="35"/>
    </row>
    <row r="533" spans="7:29" x14ac:dyDescent="0.2">
      <c r="G533" s="36"/>
      <c r="H533" s="36"/>
      <c r="I533" s="36"/>
      <c r="Z533" s="35"/>
      <c r="AA533" s="35"/>
      <c r="AB533" s="35"/>
      <c r="AC533" s="35"/>
    </row>
    <row r="534" spans="7:29" x14ac:dyDescent="0.2">
      <c r="G534" s="36"/>
      <c r="H534" s="36"/>
      <c r="I534" s="36"/>
      <c r="Z534" s="35"/>
      <c r="AA534" s="35"/>
      <c r="AB534" s="35"/>
      <c r="AC534" s="35"/>
    </row>
    <row r="535" spans="7:29" x14ac:dyDescent="0.2">
      <c r="G535" s="36"/>
      <c r="H535" s="36"/>
      <c r="I535" s="36"/>
      <c r="Z535" s="35"/>
      <c r="AA535" s="35"/>
      <c r="AB535" s="35"/>
      <c r="AC535" s="35"/>
    </row>
    <row r="536" spans="7:29" x14ac:dyDescent="0.2">
      <c r="G536" s="36"/>
      <c r="H536" s="36"/>
      <c r="I536" s="36"/>
      <c r="Z536" s="35"/>
      <c r="AA536" s="35"/>
      <c r="AB536" s="35"/>
      <c r="AC536" s="35"/>
    </row>
    <row r="537" spans="7:29" x14ac:dyDescent="0.2">
      <c r="G537" s="36"/>
      <c r="H537" s="36"/>
      <c r="I537" s="36"/>
      <c r="Z537" s="35"/>
      <c r="AA537" s="35"/>
      <c r="AB537" s="35"/>
      <c r="AC537" s="35"/>
    </row>
    <row r="538" spans="7:29" x14ac:dyDescent="0.2">
      <c r="G538" s="36"/>
      <c r="H538" s="36"/>
      <c r="I538" s="36"/>
      <c r="Z538" s="35"/>
      <c r="AA538" s="35"/>
      <c r="AB538" s="35"/>
      <c r="AC538" s="35"/>
    </row>
    <row r="539" spans="7:29" x14ac:dyDescent="0.2">
      <c r="G539" s="36"/>
      <c r="H539" s="36"/>
      <c r="I539" s="36"/>
      <c r="Z539" s="35"/>
      <c r="AA539" s="35"/>
      <c r="AB539" s="35"/>
      <c r="AC539" s="35"/>
    </row>
    <row r="540" spans="7:29" x14ac:dyDescent="0.2">
      <c r="G540" s="36"/>
      <c r="H540" s="36"/>
      <c r="I540" s="36"/>
      <c r="Z540" s="35"/>
      <c r="AA540" s="35"/>
      <c r="AB540" s="35"/>
      <c r="AC540" s="35"/>
    </row>
    <row r="541" spans="7:29" x14ac:dyDescent="0.2">
      <c r="G541" s="36"/>
      <c r="H541" s="36"/>
      <c r="I541" s="36"/>
      <c r="Z541" s="35"/>
      <c r="AA541" s="35"/>
      <c r="AB541" s="35"/>
      <c r="AC541" s="35"/>
    </row>
    <row r="542" spans="7:29" x14ac:dyDescent="0.2">
      <c r="G542" s="36"/>
      <c r="H542" s="36"/>
      <c r="I542" s="36"/>
      <c r="Z542" s="35"/>
      <c r="AA542" s="35"/>
      <c r="AB542" s="35"/>
      <c r="AC542" s="35"/>
    </row>
    <row r="543" spans="7:29" x14ac:dyDescent="0.2">
      <c r="G543" s="36"/>
      <c r="H543" s="36"/>
      <c r="I543" s="36"/>
      <c r="Z543" s="35"/>
      <c r="AA543" s="35"/>
      <c r="AB543" s="35"/>
      <c r="AC543" s="35"/>
    </row>
    <row r="544" spans="7:29" x14ac:dyDescent="0.2">
      <c r="G544" s="36"/>
      <c r="H544" s="36"/>
      <c r="I544" s="36"/>
      <c r="Z544" s="35"/>
      <c r="AA544" s="35"/>
      <c r="AB544" s="35"/>
      <c r="AC544" s="35"/>
    </row>
    <row r="545" spans="7:29" x14ac:dyDescent="0.2">
      <c r="G545" s="36"/>
      <c r="H545" s="36"/>
      <c r="I545" s="36"/>
      <c r="Z545" s="35"/>
      <c r="AA545" s="35"/>
      <c r="AB545" s="35"/>
      <c r="AC545" s="35"/>
    </row>
    <row r="546" spans="7:29" x14ac:dyDescent="0.2">
      <c r="G546" s="36"/>
      <c r="H546" s="36"/>
      <c r="I546" s="36"/>
      <c r="Z546" s="35"/>
      <c r="AA546" s="35"/>
      <c r="AB546" s="35"/>
      <c r="AC546" s="35"/>
    </row>
    <row r="547" spans="7:29" x14ac:dyDescent="0.2">
      <c r="G547" s="36"/>
      <c r="H547" s="36"/>
      <c r="I547" s="36"/>
      <c r="Z547" s="35"/>
      <c r="AA547" s="35"/>
      <c r="AB547" s="35"/>
      <c r="AC547" s="35"/>
    </row>
    <row r="548" spans="7:29" x14ac:dyDescent="0.2">
      <c r="G548" s="36"/>
      <c r="H548" s="36"/>
      <c r="I548" s="36"/>
      <c r="Z548" s="35"/>
      <c r="AA548" s="35"/>
      <c r="AB548" s="35"/>
      <c r="AC548" s="35"/>
    </row>
    <row r="549" spans="7:29" x14ac:dyDescent="0.2">
      <c r="G549" s="36"/>
      <c r="H549" s="36"/>
      <c r="I549" s="36"/>
      <c r="Z549" s="35"/>
      <c r="AA549" s="35"/>
      <c r="AB549" s="35"/>
      <c r="AC549" s="35"/>
    </row>
    <row r="550" spans="7:29" x14ac:dyDescent="0.2">
      <c r="G550" s="36"/>
      <c r="H550" s="36"/>
      <c r="I550" s="36"/>
      <c r="Z550" s="35"/>
      <c r="AA550" s="35"/>
      <c r="AB550" s="35"/>
      <c r="AC550" s="35"/>
    </row>
    <row r="551" spans="7:29" x14ac:dyDescent="0.2">
      <c r="G551" s="36"/>
      <c r="H551" s="36"/>
      <c r="I551" s="36"/>
      <c r="Z551" s="35"/>
      <c r="AA551" s="35"/>
      <c r="AB551" s="35"/>
      <c r="AC551" s="35"/>
    </row>
    <row r="552" spans="7:29" x14ac:dyDescent="0.2">
      <c r="G552" s="36"/>
      <c r="H552" s="36"/>
      <c r="I552" s="36"/>
      <c r="Z552" s="35"/>
      <c r="AA552" s="35"/>
      <c r="AB552" s="35"/>
      <c r="AC552" s="35"/>
    </row>
    <row r="553" spans="7:29" x14ac:dyDescent="0.2">
      <c r="G553" s="36"/>
      <c r="H553" s="36"/>
      <c r="I553" s="36"/>
      <c r="Z553" s="35"/>
      <c r="AA553" s="35"/>
      <c r="AB553" s="35"/>
      <c r="AC553" s="35"/>
    </row>
    <row r="554" spans="7:29" x14ac:dyDescent="0.2">
      <c r="G554" s="36"/>
      <c r="H554" s="36"/>
      <c r="I554" s="36"/>
      <c r="Z554" s="35"/>
      <c r="AA554" s="35"/>
      <c r="AB554" s="35"/>
      <c r="AC554" s="35"/>
    </row>
    <row r="555" spans="7:29" x14ac:dyDescent="0.2">
      <c r="G555" s="36"/>
      <c r="H555" s="36"/>
      <c r="I555" s="36"/>
      <c r="Z555" s="35"/>
      <c r="AA555" s="35"/>
      <c r="AB555" s="35"/>
      <c r="AC555" s="35"/>
    </row>
    <row r="556" spans="7:29" x14ac:dyDescent="0.2">
      <c r="G556" s="36"/>
      <c r="H556" s="36"/>
      <c r="I556" s="36"/>
      <c r="Z556" s="35"/>
      <c r="AA556" s="35"/>
      <c r="AB556" s="35"/>
      <c r="AC556" s="35"/>
    </row>
    <row r="557" spans="7:29" x14ac:dyDescent="0.2">
      <c r="G557" s="36"/>
      <c r="H557" s="36"/>
      <c r="I557" s="36"/>
      <c r="Z557" s="35"/>
      <c r="AA557" s="35"/>
      <c r="AB557" s="35"/>
      <c r="AC557" s="35"/>
    </row>
    <row r="558" spans="7:29" x14ac:dyDescent="0.2">
      <c r="G558" s="36"/>
      <c r="H558" s="36"/>
      <c r="I558" s="36"/>
      <c r="Z558" s="35"/>
      <c r="AA558" s="35"/>
      <c r="AB558" s="35"/>
      <c r="AC558" s="35"/>
    </row>
    <row r="559" spans="7:29" x14ac:dyDescent="0.2">
      <c r="G559" s="36"/>
      <c r="H559" s="36"/>
      <c r="I559" s="36"/>
      <c r="Z559" s="35"/>
      <c r="AA559" s="35"/>
      <c r="AB559" s="35"/>
      <c r="AC559" s="35"/>
    </row>
    <row r="560" spans="7:29" x14ac:dyDescent="0.2">
      <c r="G560" s="36"/>
      <c r="H560" s="36"/>
      <c r="I560" s="36"/>
      <c r="Z560" s="35"/>
      <c r="AA560" s="35"/>
      <c r="AB560" s="35"/>
      <c r="AC560" s="35"/>
    </row>
    <row r="561" spans="7:29" x14ac:dyDescent="0.2">
      <c r="G561" s="36"/>
      <c r="H561" s="36"/>
      <c r="I561" s="36"/>
      <c r="Z561" s="35"/>
      <c r="AA561" s="35"/>
      <c r="AB561" s="35"/>
      <c r="AC561" s="35"/>
    </row>
    <row r="562" spans="7:29" x14ac:dyDescent="0.2">
      <c r="G562" s="36"/>
      <c r="H562" s="36"/>
      <c r="I562" s="36"/>
      <c r="Z562" s="35"/>
      <c r="AA562" s="35"/>
      <c r="AB562" s="35"/>
      <c r="AC562" s="35"/>
    </row>
    <row r="563" spans="7:29" x14ac:dyDescent="0.2">
      <c r="G563" s="36"/>
      <c r="H563" s="36"/>
      <c r="I563" s="36"/>
      <c r="Z563" s="35"/>
      <c r="AA563" s="35"/>
      <c r="AB563" s="35"/>
      <c r="AC563" s="35"/>
    </row>
    <row r="564" spans="7:29" x14ac:dyDescent="0.2">
      <c r="G564" s="36"/>
      <c r="H564" s="36"/>
      <c r="I564" s="36"/>
      <c r="Z564" s="35"/>
      <c r="AA564" s="35"/>
      <c r="AB564" s="35"/>
      <c r="AC564" s="35"/>
    </row>
    <row r="565" spans="7:29" x14ac:dyDescent="0.2">
      <c r="G565" s="36"/>
      <c r="H565" s="36"/>
      <c r="I565" s="36"/>
      <c r="Z565" s="35"/>
      <c r="AA565" s="35"/>
      <c r="AB565" s="35"/>
      <c r="AC565" s="35"/>
    </row>
    <row r="566" spans="7:29" x14ac:dyDescent="0.2">
      <c r="G566" s="36"/>
      <c r="H566" s="36"/>
      <c r="I566" s="36"/>
      <c r="Z566" s="35"/>
      <c r="AA566" s="35"/>
      <c r="AB566" s="35"/>
      <c r="AC566" s="35"/>
    </row>
    <row r="567" spans="7:29" x14ac:dyDescent="0.2">
      <c r="G567" s="36"/>
      <c r="H567" s="36"/>
      <c r="I567" s="36"/>
      <c r="Z567" s="35"/>
      <c r="AA567" s="35"/>
      <c r="AB567" s="35"/>
      <c r="AC567" s="35"/>
    </row>
    <row r="568" spans="7:29" x14ac:dyDescent="0.2">
      <c r="G568" s="36"/>
      <c r="H568" s="36"/>
      <c r="I568" s="36"/>
      <c r="Z568" s="35"/>
      <c r="AA568" s="35"/>
      <c r="AB568" s="35"/>
      <c r="AC568" s="35"/>
    </row>
    <row r="569" spans="7:29" x14ac:dyDescent="0.2">
      <c r="G569" s="36"/>
      <c r="H569" s="36"/>
      <c r="I569" s="36"/>
      <c r="Z569" s="35"/>
      <c r="AA569" s="35"/>
      <c r="AB569" s="35"/>
      <c r="AC569" s="35"/>
    </row>
    <row r="570" spans="7:29" x14ac:dyDescent="0.2">
      <c r="G570" s="36"/>
      <c r="H570" s="36"/>
      <c r="I570" s="36"/>
      <c r="Z570" s="35"/>
      <c r="AA570" s="35"/>
      <c r="AB570" s="35"/>
      <c r="AC570" s="35"/>
    </row>
    <row r="571" spans="7:29" x14ac:dyDescent="0.2">
      <c r="G571" s="36"/>
      <c r="H571" s="36"/>
      <c r="I571" s="36"/>
      <c r="Z571" s="35"/>
      <c r="AA571" s="35"/>
      <c r="AB571" s="35"/>
      <c r="AC571" s="35"/>
    </row>
    <row r="572" spans="7:29" x14ac:dyDescent="0.2">
      <c r="G572" s="36"/>
      <c r="H572" s="36"/>
      <c r="I572" s="36"/>
      <c r="Z572" s="35"/>
      <c r="AA572" s="35"/>
      <c r="AB572" s="35"/>
      <c r="AC572" s="35"/>
    </row>
    <row r="573" spans="7:29" x14ac:dyDescent="0.2">
      <c r="G573" s="36"/>
      <c r="H573" s="36"/>
      <c r="I573" s="36"/>
      <c r="Z573" s="35"/>
      <c r="AA573" s="35"/>
      <c r="AB573" s="35"/>
      <c r="AC573" s="35"/>
    </row>
    <row r="574" spans="7:29" x14ac:dyDescent="0.2">
      <c r="G574" s="36"/>
      <c r="H574" s="36"/>
      <c r="I574" s="36"/>
      <c r="Z574" s="35"/>
      <c r="AA574" s="35"/>
      <c r="AB574" s="35"/>
      <c r="AC574" s="35"/>
    </row>
    <row r="575" spans="7:29" x14ac:dyDescent="0.2">
      <c r="G575" s="36"/>
      <c r="H575" s="36"/>
      <c r="I575" s="36"/>
      <c r="Z575" s="35"/>
      <c r="AA575" s="35"/>
      <c r="AB575" s="35"/>
      <c r="AC575" s="35"/>
    </row>
    <row r="576" spans="7:29" x14ac:dyDescent="0.2">
      <c r="G576" s="36"/>
      <c r="H576" s="36"/>
      <c r="I576" s="36"/>
      <c r="Z576" s="35"/>
      <c r="AA576" s="35"/>
      <c r="AB576" s="35"/>
      <c r="AC576" s="35"/>
    </row>
    <row r="577" spans="7:29" x14ac:dyDescent="0.2">
      <c r="G577" s="36"/>
      <c r="H577" s="36"/>
      <c r="I577" s="36"/>
      <c r="Z577" s="35"/>
      <c r="AA577" s="35"/>
      <c r="AB577" s="35"/>
      <c r="AC577" s="35"/>
    </row>
    <row r="578" spans="7:29" x14ac:dyDescent="0.2">
      <c r="G578" s="36"/>
      <c r="H578" s="36"/>
      <c r="I578" s="36"/>
      <c r="Z578" s="35"/>
      <c r="AA578" s="35"/>
      <c r="AB578" s="35"/>
      <c r="AC578" s="35"/>
    </row>
    <row r="579" spans="7:29" x14ac:dyDescent="0.2">
      <c r="G579" s="36"/>
      <c r="H579" s="36"/>
      <c r="I579" s="36"/>
      <c r="Z579" s="35"/>
      <c r="AA579" s="35"/>
      <c r="AB579" s="35"/>
      <c r="AC579" s="35"/>
    </row>
    <row r="580" spans="7:29" x14ac:dyDescent="0.2">
      <c r="G580" s="36"/>
      <c r="H580" s="36"/>
      <c r="I580" s="36"/>
      <c r="Z580" s="35"/>
      <c r="AA580" s="35"/>
      <c r="AB580" s="35"/>
      <c r="AC580" s="35"/>
    </row>
    <row r="581" spans="7:29" x14ac:dyDescent="0.2">
      <c r="G581" s="36"/>
      <c r="H581" s="36"/>
      <c r="I581" s="36"/>
      <c r="Z581" s="35"/>
      <c r="AA581" s="35"/>
      <c r="AB581" s="35"/>
      <c r="AC581" s="35"/>
    </row>
    <row r="582" spans="7:29" x14ac:dyDescent="0.2">
      <c r="G582" s="36"/>
      <c r="H582" s="36"/>
      <c r="I582" s="36"/>
      <c r="Z582" s="35"/>
      <c r="AA582" s="35"/>
      <c r="AB582" s="35"/>
      <c r="AC582" s="35"/>
    </row>
    <row r="583" spans="7:29" x14ac:dyDescent="0.2">
      <c r="G583" s="36"/>
      <c r="H583" s="36"/>
      <c r="I583" s="36"/>
      <c r="Z583" s="35"/>
      <c r="AA583" s="35"/>
      <c r="AB583" s="35"/>
      <c r="AC583" s="35"/>
    </row>
    <row r="584" spans="7:29" x14ac:dyDescent="0.2">
      <c r="G584" s="36"/>
      <c r="H584" s="36"/>
      <c r="I584" s="36"/>
      <c r="Z584" s="35"/>
      <c r="AA584" s="35"/>
      <c r="AB584" s="35"/>
      <c r="AC584" s="35"/>
    </row>
    <row r="585" spans="7:29" x14ac:dyDescent="0.2">
      <c r="G585" s="36"/>
      <c r="H585" s="36"/>
      <c r="I585" s="36"/>
      <c r="Z585" s="35"/>
      <c r="AA585" s="35"/>
      <c r="AB585" s="35"/>
      <c r="AC585" s="35"/>
    </row>
    <row r="586" spans="7:29" x14ac:dyDescent="0.2">
      <c r="G586" s="36"/>
      <c r="H586" s="36"/>
      <c r="I586" s="36"/>
      <c r="Z586" s="35"/>
      <c r="AA586" s="35"/>
      <c r="AB586" s="35"/>
      <c r="AC586" s="35"/>
    </row>
    <row r="587" spans="7:29" x14ac:dyDescent="0.2">
      <c r="G587" s="36"/>
      <c r="H587" s="36"/>
      <c r="I587" s="36"/>
      <c r="Z587" s="35"/>
      <c r="AA587" s="35"/>
      <c r="AB587" s="35"/>
      <c r="AC587" s="35"/>
    </row>
    <row r="588" spans="7:29" x14ac:dyDescent="0.2">
      <c r="G588" s="36"/>
      <c r="H588" s="36"/>
      <c r="I588" s="36"/>
      <c r="Z588" s="35"/>
      <c r="AA588" s="35"/>
      <c r="AB588" s="35"/>
      <c r="AC588" s="35"/>
    </row>
    <row r="589" spans="7:29" x14ac:dyDescent="0.2">
      <c r="G589" s="36"/>
      <c r="H589" s="36"/>
      <c r="I589" s="36"/>
      <c r="Z589" s="35"/>
      <c r="AA589" s="35"/>
      <c r="AB589" s="35"/>
      <c r="AC589" s="35"/>
    </row>
    <row r="590" spans="7:29" x14ac:dyDescent="0.2">
      <c r="G590" s="36"/>
      <c r="H590" s="36"/>
      <c r="I590" s="36"/>
      <c r="Z590" s="35"/>
      <c r="AA590" s="35"/>
      <c r="AB590" s="35"/>
      <c r="AC590" s="35"/>
    </row>
    <row r="591" spans="7:29" x14ac:dyDescent="0.2">
      <c r="G591" s="36"/>
      <c r="H591" s="36"/>
      <c r="I591" s="36"/>
      <c r="Z591" s="35"/>
      <c r="AA591" s="35"/>
      <c r="AB591" s="35"/>
      <c r="AC591" s="35"/>
    </row>
    <row r="592" spans="7:29" x14ac:dyDescent="0.2">
      <c r="G592" s="36"/>
      <c r="H592" s="36"/>
      <c r="I592" s="36"/>
      <c r="Z592" s="35"/>
      <c r="AA592" s="35"/>
      <c r="AB592" s="35"/>
      <c r="AC592" s="35"/>
    </row>
    <row r="593" spans="7:29" x14ac:dyDescent="0.2">
      <c r="G593" s="36"/>
      <c r="H593" s="36"/>
      <c r="I593" s="36"/>
      <c r="Z593" s="35"/>
      <c r="AA593" s="35"/>
      <c r="AB593" s="35"/>
      <c r="AC593" s="35"/>
    </row>
    <row r="594" spans="7:29" x14ac:dyDescent="0.2">
      <c r="G594" s="36"/>
      <c r="H594" s="36"/>
      <c r="I594" s="36"/>
      <c r="Z594" s="35"/>
      <c r="AA594" s="35"/>
      <c r="AB594" s="35"/>
      <c r="AC594" s="35"/>
    </row>
    <row r="595" spans="7:29" x14ac:dyDescent="0.2">
      <c r="G595" s="36"/>
      <c r="H595" s="36"/>
      <c r="I595" s="36"/>
      <c r="Z595" s="35"/>
      <c r="AA595" s="35"/>
      <c r="AB595" s="35"/>
      <c r="AC595" s="35"/>
    </row>
    <row r="596" spans="7:29" x14ac:dyDescent="0.2">
      <c r="G596" s="36"/>
      <c r="H596" s="36"/>
      <c r="I596" s="36"/>
      <c r="Z596" s="35"/>
      <c r="AA596" s="35"/>
      <c r="AB596" s="35"/>
      <c r="AC596" s="35"/>
    </row>
    <row r="597" spans="7:29" x14ac:dyDescent="0.2">
      <c r="G597" s="36"/>
      <c r="H597" s="36"/>
      <c r="I597" s="36"/>
      <c r="Z597" s="35"/>
      <c r="AA597" s="35"/>
      <c r="AB597" s="35"/>
      <c r="AC597" s="35"/>
    </row>
    <row r="598" spans="7:29" x14ac:dyDescent="0.2">
      <c r="G598" s="36"/>
      <c r="H598" s="36"/>
      <c r="I598" s="36"/>
      <c r="Z598" s="35"/>
      <c r="AA598" s="35"/>
      <c r="AB598" s="35"/>
      <c r="AC598" s="35"/>
    </row>
    <row r="599" spans="7:29" x14ac:dyDescent="0.2">
      <c r="G599" s="36"/>
      <c r="H599" s="36"/>
      <c r="I599" s="36"/>
      <c r="Z599" s="35"/>
      <c r="AA599" s="35"/>
      <c r="AB599" s="35"/>
      <c r="AC599" s="35"/>
    </row>
    <row r="600" spans="7:29" x14ac:dyDescent="0.2">
      <c r="G600" s="36"/>
      <c r="H600" s="36"/>
      <c r="I600" s="36"/>
      <c r="Z600" s="35"/>
      <c r="AA600" s="35"/>
      <c r="AB600" s="35"/>
      <c r="AC600" s="35"/>
    </row>
    <row r="601" spans="7:29" x14ac:dyDescent="0.2">
      <c r="G601" s="36"/>
      <c r="H601" s="36"/>
      <c r="I601" s="36"/>
      <c r="Z601" s="35"/>
      <c r="AA601" s="35"/>
      <c r="AB601" s="35"/>
      <c r="AC601" s="35"/>
    </row>
    <row r="602" spans="7:29" x14ac:dyDescent="0.2">
      <c r="G602" s="36"/>
      <c r="H602" s="36"/>
      <c r="I602" s="36"/>
      <c r="Z602" s="35"/>
      <c r="AA602" s="35"/>
      <c r="AB602" s="35"/>
      <c r="AC602" s="35"/>
    </row>
    <row r="603" spans="7:29" x14ac:dyDescent="0.2">
      <c r="G603" s="36"/>
      <c r="H603" s="36"/>
      <c r="I603" s="36"/>
      <c r="Z603" s="35"/>
      <c r="AA603" s="35"/>
      <c r="AB603" s="35"/>
      <c r="AC603" s="35"/>
    </row>
    <row r="604" spans="7:29" x14ac:dyDescent="0.2">
      <c r="G604" s="36"/>
      <c r="H604" s="36"/>
      <c r="I604" s="36"/>
      <c r="Z604" s="35"/>
      <c r="AA604" s="35"/>
      <c r="AB604" s="35"/>
      <c r="AC604" s="35"/>
    </row>
    <row r="605" spans="7:29" x14ac:dyDescent="0.2">
      <c r="G605" s="36"/>
      <c r="H605" s="36"/>
      <c r="I605" s="36"/>
      <c r="Z605" s="35"/>
      <c r="AA605" s="35"/>
      <c r="AB605" s="35"/>
      <c r="AC605" s="35"/>
    </row>
    <row r="606" spans="7:29" x14ac:dyDescent="0.2">
      <c r="G606" s="36"/>
      <c r="H606" s="36"/>
      <c r="I606" s="36"/>
      <c r="Z606" s="35"/>
      <c r="AA606" s="35"/>
      <c r="AB606" s="35"/>
      <c r="AC606" s="35"/>
    </row>
    <row r="607" spans="7:29" x14ac:dyDescent="0.2">
      <c r="G607" s="36"/>
      <c r="H607" s="36"/>
      <c r="I607" s="36"/>
      <c r="Z607" s="35"/>
      <c r="AA607" s="35"/>
      <c r="AB607" s="35"/>
      <c r="AC607" s="35"/>
    </row>
    <row r="608" spans="7:29" x14ac:dyDescent="0.2">
      <c r="G608" s="36"/>
      <c r="H608" s="36"/>
      <c r="I608" s="36"/>
      <c r="Z608" s="35"/>
      <c r="AA608" s="35"/>
      <c r="AB608" s="35"/>
      <c r="AC608" s="35"/>
    </row>
    <row r="609" spans="7:29" x14ac:dyDescent="0.2">
      <c r="G609" s="36"/>
      <c r="H609" s="36"/>
      <c r="I609" s="36"/>
      <c r="Z609" s="35"/>
      <c r="AA609" s="35"/>
      <c r="AB609" s="35"/>
      <c r="AC609" s="35"/>
    </row>
    <row r="610" spans="7:29" x14ac:dyDescent="0.2">
      <c r="G610" s="36"/>
      <c r="H610" s="36"/>
      <c r="I610" s="36"/>
      <c r="Z610" s="35"/>
      <c r="AA610" s="35"/>
      <c r="AB610" s="35"/>
      <c r="AC610" s="35"/>
    </row>
    <row r="611" spans="7:29" x14ac:dyDescent="0.2">
      <c r="G611" s="36"/>
      <c r="H611" s="36"/>
      <c r="I611" s="36"/>
      <c r="Z611" s="35"/>
      <c r="AA611" s="35"/>
      <c r="AB611" s="35"/>
      <c r="AC611" s="35"/>
    </row>
    <row r="612" spans="7:29" x14ac:dyDescent="0.2">
      <c r="G612" s="36"/>
      <c r="H612" s="36"/>
      <c r="I612" s="36"/>
      <c r="Z612" s="35"/>
      <c r="AA612" s="35"/>
      <c r="AB612" s="35"/>
      <c r="AC612" s="35"/>
    </row>
    <row r="613" spans="7:29" x14ac:dyDescent="0.2">
      <c r="G613" s="36"/>
      <c r="H613" s="36"/>
      <c r="I613" s="36"/>
      <c r="Z613" s="35"/>
      <c r="AA613" s="35"/>
      <c r="AB613" s="35"/>
      <c r="AC613" s="35"/>
    </row>
    <row r="614" spans="7:29" x14ac:dyDescent="0.2">
      <c r="G614" s="36"/>
      <c r="H614" s="36"/>
      <c r="I614" s="36"/>
      <c r="Z614" s="35"/>
      <c r="AA614" s="35"/>
      <c r="AB614" s="35"/>
      <c r="AC614" s="35"/>
    </row>
    <row r="615" spans="7:29" x14ac:dyDescent="0.2">
      <c r="G615" s="36"/>
      <c r="H615" s="36"/>
      <c r="I615" s="36"/>
      <c r="Z615" s="35"/>
      <c r="AA615" s="35"/>
      <c r="AB615" s="35"/>
      <c r="AC615" s="35"/>
    </row>
    <row r="616" spans="7:29" x14ac:dyDescent="0.2">
      <c r="G616" s="36"/>
      <c r="H616" s="36"/>
      <c r="I616" s="36"/>
      <c r="Z616" s="35"/>
      <c r="AA616" s="35"/>
      <c r="AB616" s="35"/>
      <c r="AC616" s="35"/>
    </row>
    <row r="617" spans="7:29" x14ac:dyDescent="0.2">
      <c r="G617" s="36"/>
      <c r="H617" s="36"/>
      <c r="I617" s="36"/>
      <c r="Z617" s="35"/>
      <c r="AA617" s="35"/>
      <c r="AB617" s="35"/>
      <c r="AC617" s="35"/>
    </row>
    <row r="618" spans="7:29" x14ac:dyDescent="0.2">
      <c r="G618" s="36"/>
      <c r="H618" s="36"/>
      <c r="I618" s="36"/>
      <c r="Z618" s="35"/>
      <c r="AA618" s="35"/>
      <c r="AB618" s="35"/>
      <c r="AC618" s="35"/>
    </row>
    <row r="619" spans="7:29" x14ac:dyDescent="0.2">
      <c r="G619" s="36"/>
      <c r="H619" s="36"/>
      <c r="I619" s="36"/>
      <c r="Z619" s="35"/>
      <c r="AA619" s="35"/>
      <c r="AB619" s="35"/>
      <c r="AC619" s="35"/>
    </row>
    <row r="620" spans="7:29" x14ac:dyDescent="0.2">
      <c r="G620" s="36"/>
      <c r="H620" s="36"/>
      <c r="I620" s="36"/>
      <c r="Z620" s="35"/>
      <c r="AA620" s="35"/>
      <c r="AB620" s="35"/>
      <c r="AC620" s="35"/>
    </row>
    <row r="621" spans="7:29" x14ac:dyDescent="0.2">
      <c r="G621" s="36"/>
      <c r="H621" s="36"/>
      <c r="I621" s="36"/>
      <c r="Z621" s="35"/>
      <c r="AA621" s="35"/>
      <c r="AB621" s="35"/>
      <c r="AC621" s="35"/>
    </row>
    <row r="622" spans="7:29" x14ac:dyDescent="0.2">
      <c r="G622" s="36"/>
      <c r="H622" s="36"/>
      <c r="I622" s="36"/>
      <c r="Z622" s="35"/>
      <c r="AA622" s="35"/>
      <c r="AB622" s="35"/>
      <c r="AC622" s="35"/>
    </row>
    <row r="623" spans="7:29" x14ac:dyDescent="0.2">
      <c r="G623" s="36"/>
      <c r="H623" s="36"/>
      <c r="I623" s="36"/>
      <c r="Z623" s="35"/>
      <c r="AA623" s="35"/>
      <c r="AB623" s="35"/>
      <c r="AC623" s="35"/>
    </row>
    <row r="624" spans="7:29" x14ac:dyDescent="0.2">
      <c r="G624" s="36"/>
      <c r="H624" s="36"/>
      <c r="I624" s="36"/>
      <c r="Z624" s="35"/>
      <c r="AA624" s="35"/>
      <c r="AB624" s="35"/>
      <c r="AC624" s="35"/>
    </row>
    <row r="625" spans="7:29" x14ac:dyDescent="0.2">
      <c r="G625" s="36"/>
      <c r="H625" s="36"/>
      <c r="I625" s="36"/>
      <c r="Z625" s="35"/>
      <c r="AA625" s="35"/>
      <c r="AB625" s="35"/>
      <c r="AC625" s="35"/>
    </row>
    <row r="626" spans="7:29" x14ac:dyDescent="0.2">
      <c r="G626" s="36"/>
      <c r="H626" s="36"/>
      <c r="I626" s="36"/>
      <c r="Z626" s="35"/>
      <c r="AA626" s="35"/>
      <c r="AB626" s="35"/>
      <c r="AC626" s="35"/>
    </row>
    <row r="627" spans="7:29" x14ac:dyDescent="0.2">
      <c r="G627" s="36"/>
      <c r="H627" s="36"/>
      <c r="I627" s="36"/>
      <c r="Z627" s="35"/>
      <c r="AA627" s="35"/>
      <c r="AB627" s="35"/>
      <c r="AC627" s="35"/>
    </row>
    <row r="628" spans="7:29" x14ac:dyDescent="0.2">
      <c r="G628" s="36"/>
      <c r="H628" s="36"/>
      <c r="I628" s="36"/>
      <c r="Z628" s="35"/>
      <c r="AA628" s="35"/>
      <c r="AB628" s="35"/>
      <c r="AC628" s="35"/>
    </row>
    <row r="629" spans="7:29" x14ac:dyDescent="0.2">
      <c r="G629" s="36"/>
      <c r="H629" s="36"/>
      <c r="I629" s="36"/>
      <c r="Z629" s="35"/>
      <c r="AA629" s="35"/>
      <c r="AB629" s="35"/>
      <c r="AC629" s="35"/>
    </row>
    <row r="630" spans="7:29" x14ac:dyDescent="0.2">
      <c r="G630" s="36"/>
      <c r="H630" s="36"/>
      <c r="I630" s="36"/>
      <c r="Z630" s="35"/>
      <c r="AA630" s="35"/>
      <c r="AB630" s="35"/>
      <c r="AC630" s="35"/>
    </row>
    <row r="631" spans="7:29" x14ac:dyDescent="0.2">
      <c r="G631" s="36"/>
      <c r="H631" s="36"/>
      <c r="I631" s="36"/>
      <c r="Z631" s="35"/>
      <c r="AA631" s="35"/>
      <c r="AB631" s="35"/>
      <c r="AC631" s="35"/>
    </row>
    <row r="632" spans="7:29" x14ac:dyDescent="0.2">
      <c r="G632" s="36"/>
      <c r="H632" s="36"/>
      <c r="I632" s="36"/>
      <c r="Z632" s="35"/>
      <c r="AA632" s="35"/>
      <c r="AB632" s="35"/>
      <c r="AC632" s="35"/>
    </row>
    <row r="633" spans="7:29" x14ac:dyDescent="0.2">
      <c r="G633" s="36"/>
      <c r="H633" s="36"/>
      <c r="I633" s="36"/>
      <c r="Z633" s="35"/>
      <c r="AA633" s="35"/>
      <c r="AB633" s="35"/>
      <c r="AC633" s="35"/>
    </row>
    <row r="634" spans="7:29" x14ac:dyDescent="0.2">
      <c r="G634" s="36"/>
      <c r="H634" s="36"/>
      <c r="I634" s="36"/>
      <c r="Z634" s="35"/>
      <c r="AA634" s="35"/>
      <c r="AB634" s="35"/>
      <c r="AC634" s="35"/>
    </row>
    <row r="635" spans="7:29" x14ac:dyDescent="0.2">
      <c r="G635" s="36"/>
      <c r="H635" s="36"/>
      <c r="I635" s="36"/>
      <c r="Z635" s="35"/>
      <c r="AA635" s="35"/>
      <c r="AB635" s="35"/>
      <c r="AC635" s="35"/>
    </row>
    <row r="636" spans="7:29" x14ac:dyDescent="0.2">
      <c r="G636" s="36"/>
      <c r="H636" s="36"/>
      <c r="I636" s="36"/>
      <c r="Z636" s="35"/>
      <c r="AA636" s="35"/>
      <c r="AB636" s="35"/>
      <c r="AC636" s="35"/>
    </row>
    <row r="637" spans="7:29" x14ac:dyDescent="0.2">
      <c r="G637" s="36"/>
      <c r="H637" s="36"/>
      <c r="I637" s="36"/>
      <c r="Z637" s="35"/>
      <c r="AA637" s="35"/>
      <c r="AB637" s="35"/>
      <c r="AC637" s="35"/>
    </row>
    <row r="638" spans="7:29" x14ac:dyDescent="0.2">
      <c r="G638" s="36"/>
      <c r="H638" s="36"/>
      <c r="I638" s="36"/>
      <c r="Z638" s="35"/>
      <c r="AA638" s="35"/>
      <c r="AB638" s="35"/>
      <c r="AC638" s="35"/>
    </row>
    <row r="639" spans="7:29" x14ac:dyDescent="0.2">
      <c r="G639" s="36"/>
      <c r="H639" s="36"/>
      <c r="I639" s="36"/>
      <c r="Z639" s="35"/>
      <c r="AA639" s="35"/>
      <c r="AB639" s="35"/>
      <c r="AC639" s="35"/>
    </row>
    <row r="640" spans="7:29" x14ac:dyDescent="0.2">
      <c r="G640" s="36"/>
      <c r="H640" s="36"/>
      <c r="I640" s="36"/>
      <c r="Z640" s="35"/>
      <c r="AA640" s="35"/>
      <c r="AB640" s="35"/>
      <c r="AC640" s="35"/>
    </row>
    <row r="641" spans="7:29" x14ac:dyDescent="0.2">
      <c r="G641" s="36"/>
      <c r="H641" s="36"/>
      <c r="I641" s="36"/>
      <c r="Z641" s="35"/>
      <c r="AA641" s="35"/>
      <c r="AB641" s="35"/>
      <c r="AC641" s="35"/>
    </row>
    <row r="642" spans="7:29" x14ac:dyDescent="0.2">
      <c r="G642" s="36"/>
      <c r="H642" s="36"/>
      <c r="I642" s="36"/>
      <c r="Z642" s="35"/>
      <c r="AA642" s="35"/>
      <c r="AB642" s="35"/>
      <c r="AC642" s="35"/>
    </row>
    <row r="643" spans="7:29" x14ac:dyDescent="0.2">
      <c r="G643" s="36"/>
      <c r="H643" s="36"/>
      <c r="I643" s="36"/>
      <c r="Z643" s="35"/>
      <c r="AA643" s="35"/>
      <c r="AB643" s="35"/>
      <c r="AC643" s="35"/>
    </row>
    <row r="644" spans="7:29" x14ac:dyDescent="0.2">
      <c r="G644" s="36"/>
      <c r="H644" s="36"/>
      <c r="I644" s="36"/>
      <c r="Z644" s="35"/>
      <c r="AA644" s="35"/>
      <c r="AB644" s="35"/>
      <c r="AC644" s="35"/>
    </row>
    <row r="645" spans="7:29" x14ac:dyDescent="0.2">
      <c r="G645" s="36"/>
      <c r="H645" s="36"/>
      <c r="I645" s="36"/>
      <c r="Z645" s="35"/>
      <c r="AA645" s="35"/>
      <c r="AB645" s="35"/>
      <c r="AC645" s="35"/>
    </row>
    <row r="646" spans="7:29" x14ac:dyDescent="0.2">
      <c r="G646" s="36"/>
      <c r="H646" s="36"/>
      <c r="I646" s="36"/>
      <c r="Z646" s="35"/>
      <c r="AA646" s="35"/>
      <c r="AB646" s="35"/>
      <c r="AC646" s="35"/>
    </row>
    <row r="647" spans="7:29" x14ac:dyDescent="0.2">
      <c r="G647" s="36"/>
      <c r="H647" s="36"/>
      <c r="I647" s="36"/>
      <c r="Z647" s="35"/>
      <c r="AA647" s="35"/>
      <c r="AB647" s="35"/>
      <c r="AC647" s="35"/>
    </row>
    <row r="648" spans="7:29" x14ac:dyDescent="0.2">
      <c r="G648" s="36"/>
      <c r="H648" s="36"/>
      <c r="I648" s="36"/>
      <c r="Z648" s="35"/>
      <c r="AA648" s="35"/>
      <c r="AB648" s="35"/>
      <c r="AC648" s="35"/>
    </row>
    <row r="649" spans="7:29" x14ac:dyDescent="0.2">
      <c r="G649" s="36"/>
      <c r="H649" s="36"/>
      <c r="I649" s="36"/>
      <c r="Z649" s="35"/>
      <c r="AA649" s="35"/>
      <c r="AB649" s="35"/>
      <c r="AC649" s="35"/>
    </row>
    <row r="650" spans="7:29" x14ac:dyDescent="0.2">
      <c r="G650" s="36"/>
      <c r="H650" s="36"/>
      <c r="I650" s="36"/>
      <c r="Z650" s="35"/>
      <c r="AA650" s="35"/>
      <c r="AB650" s="35"/>
      <c r="AC650" s="35"/>
    </row>
    <row r="651" spans="7:29" x14ac:dyDescent="0.2">
      <c r="G651" s="36"/>
      <c r="H651" s="36"/>
      <c r="I651" s="36"/>
      <c r="Z651" s="35"/>
      <c r="AA651" s="35"/>
      <c r="AB651" s="35"/>
      <c r="AC651" s="35"/>
    </row>
    <row r="652" spans="7:29" x14ac:dyDescent="0.2">
      <c r="G652" s="36"/>
      <c r="H652" s="36"/>
      <c r="I652" s="36"/>
      <c r="Z652" s="35"/>
      <c r="AA652" s="35"/>
      <c r="AB652" s="35"/>
      <c r="AC652" s="35"/>
    </row>
    <row r="653" spans="7:29" x14ac:dyDescent="0.2">
      <c r="G653" s="36"/>
      <c r="H653" s="36"/>
      <c r="I653" s="36"/>
      <c r="Z653" s="35"/>
      <c r="AA653" s="35"/>
      <c r="AB653" s="35"/>
      <c r="AC653" s="35"/>
    </row>
    <row r="654" spans="7:29" x14ac:dyDescent="0.2">
      <c r="G654" s="36"/>
      <c r="H654" s="36"/>
      <c r="I654" s="36"/>
      <c r="Z654" s="35"/>
      <c r="AA654" s="35"/>
      <c r="AB654" s="35"/>
      <c r="AC654" s="35"/>
    </row>
    <row r="655" spans="7:29" x14ac:dyDescent="0.2">
      <c r="G655" s="36"/>
      <c r="H655" s="36"/>
      <c r="I655" s="36"/>
      <c r="Z655" s="35"/>
      <c r="AA655" s="35"/>
      <c r="AB655" s="35"/>
      <c r="AC655" s="35"/>
    </row>
    <row r="656" spans="7:29" x14ac:dyDescent="0.2">
      <c r="G656" s="36"/>
      <c r="H656" s="36"/>
      <c r="I656" s="36"/>
      <c r="Z656" s="35"/>
      <c r="AA656" s="35"/>
      <c r="AB656" s="35"/>
      <c r="AC656" s="35"/>
    </row>
    <row r="657" spans="7:29" x14ac:dyDescent="0.2">
      <c r="G657" s="36"/>
      <c r="H657" s="36"/>
      <c r="I657" s="36"/>
      <c r="Z657" s="35"/>
      <c r="AA657" s="35"/>
      <c r="AB657" s="35"/>
      <c r="AC657" s="35"/>
    </row>
    <row r="658" spans="7:29" x14ac:dyDescent="0.2">
      <c r="G658" s="36"/>
      <c r="H658" s="36"/>
      <c r="I658" s="36"/>
      <c r="Z658" s="35"/>
      <c r="AA658" s="35"/>
      <c r="AB658" s="35"/>
      <c r="AC658" s="35"/>
    </row>
    <row r="659" spans="7:29" x14ac:dyDescent="0.2">
      <c r="G659" s="36"/>
      <c r="H659" s="36"/>
      <c r="I659" s="36"/>
      <c r="Z659" s="35"/>
      <c r="AA659" s="35"/>
      <c r="AB659" s="35"/>
      <c r="AC659" s="35"/>
    </row>
    <row r="660" spans="7:29" x14ac:dyDescent="0.2">
      <c r="G660" s="36"/>
      <c r="H660" s="36"/>
      <c r="I660" s="36"/>
      <c r="Z660" s="35"/>
      <c r="AA660" s="35"/>
      <c r="AB660" s="35"/>
      <c r="AC660" s="35"/>
    </row>
    <row r="661" spans="7:29" x14ac:dyDescent="0.2">
      <c r="G661" s="36"/>
      <c r="H661" s="36"/>
      <c r="I661" s="36"/>
      <c r="Z661" s="35"/>
      <c r="AA661" s="35"/>
      <c r="AB661" s="35"/>
      <c r="AC661" s="35"/>
    </row>
    <row r="662" spans="7:29" x14ac:dyDescent="0.2">
      <c r="G662" s="36"/>
      <c r="H662" s="36"/>
      <c r="I662" s="36"/>
      <c r="Z662" s="35"/>
      <c r="AA662" s="35"/>
      <c r="AB662" s="35"/>
      <c r="AC662" s="35"/>
    </row>
    <row r="663" spans="7:29" x14ac:dyDescent="0.2">
      <c r="G663" s="36"/>
      <c r="H663" s="36"/>
      <c r="I663" s="36"/>
      <c r="Z663" s="35"/>
      <c r="AA663" s="35"/>
      <c r="AB663" s="35"/>
      <c r="AC663" s="35"/>
    </row>
    <row r="664" spans="7:29" x14ac:dyDescent="0.2">
      <c r="G664" s="36"/>
      <c r="H664" s="36"/>
      <c r="I664" s="36"/>
      <c r="Z664" s="35"/>
      <c r="AA664" s="35"/>
      <c r="AB664" s="35"/>
      <c r="AC664" s="35"/>
    </row>
    <row r="665" spans="7:29" x14ac:dyDescent="0.2">
      <c r="G665" s="36"/>
      <c r="H665" s="36"/>
      <c r="I665" s="36"/>
      <c r="Z665" s="35"/>
      <c r="AA665" s="35"/>
      <c r="AB665" s="35"/>
      <c r="AC665" s="35"/>
    </row>
    <row r="666" spans="7:29" x14ac:dyDescent="0.2">
      <c r="G666" s="36"/>
      <c r="H666" s="36"/>
      <c r="I666" s="36"/>
      <c r="Z666" s="35"/>
      <c r="AA666" s="35"/>
      <c r="AB666" s="35"/>
      <c r="AC666" s="35"/>
    </row>
    <row r="667" spans="7:29" x14ac:dyDescent="0.2">
      <c r="G667" s="36"/>
      <c r="H667" s="36"/>
      <c r="I667" s="36"/>
      <c r="Z667" s="35"/>
      <c r="AA667" s="35"/>
      <c r="AB667" s="35"/>
      <c r="AC667" s="35"/>
    </row>
    <row r="668" spans="7:29" x14ac:dyDescent="0.2">
      <c r="G668" s="36"/>
      <c r="H668" s="36"/>
      <c r="I668" s="36"/>
      <c r="Z668" s="35"/>
      <c r="AA668" s="35"/>
      <c r="AB668" s="35"/>
      <c r="AC668" s="35"/>
    </row>
    <row r="669" spans="7:29" x14ac:dyDescent="0.2">
      <c r="G669" s="36"/>
      <c r="H669" s="36"/>
      <c r="I669" s="36"/>
      <c r="Z669" s="35"/>
      <c r="AA669" s="35"/>
      <c r="AB669" s="35"/>
      <c r="AC669" s="35"/>
    </row>
    <row r="670" spans="7:29" x14ac:dyDescent="0.2">
      <c r="G670" s="36"/>
      <c r="H670" s="36"/>
      <c r="I670" s="36"/>
      <c r="Z670" s="35"/>
      <c r="AA670" s="35"/>
      <c r="AB670" s="35"/>
      <c r="AC670" s="35"/>
    </row>
    <row r="671" spans="7:29" x14ac:dyDescent="0.2">
      <c r="G671" s="36"/>
      <c r="H671" s="36"/>
      <c r="I671" s="36"/>
      <c r="Z671" s="35"/>
      <c r="AA671" s="35"/>
      <c r="AB671" s="35"/>
      <c r="AC671" s="35"/>
    </row>
    <row r="672" spans="7:29" x14ac:dyDescent="0.2">
      <c r="G672" s="36"/>
      <c r="H672" s="36"/>
      <c r="I672" s="36"/>
      <c r="Z672" s="35"/>
      <c r="AA672" s="35"/>
      <c r="AB672" s="35"/>
      <c r="AC672" s="35"/>
    </row>
    <row r="673" spans="7:29" x14ac:dyDescent="0.2">
      <c r="G673" s="36"/>
      <c r="H673" s="36"/>
      <c r="I673" s="36"/>
      <c r="Z673" s="35"/>
      <c r="AA673" s="35"/>
      <c r="AB673" s="35"/>
      <c r="AC673" s="35"/>
    </row>
    <row r="674" spans="7:29" x14ac:dyDescent="0.2">
      <c r="G674" s="36"/>
      <c r="H674" s="36"/>
      <c r="I674" s="36"/>
      <c r="Z674" s="35"/>
      <c r="AA674" s="35"/>
      <c r="AB674" s="35"/>
      <c r="AC674" s="35"/>
    </row>
    <row r="675" spans="7:29" x14ac:dyDescent="0.2">
      <c r="G675" s="36"/>
      <c r="H675" s="36"/>
      <c r="I675" s="36"/>
      <c r="Z675" s="35"/>
      <c r="AA675" s="35"/>
      <c r="AB675" s="35"/>
      <c r="AC675" s="35"/>
    </row>
    <row r="676" spans="7:29" x14ac:dyDescent="0.2">
      <c r="G676" s="36"/>
      <c r="H676" s="36"/>
      <c r="I676" s="36"/>
      <c r="Z676" s="35"/>
      <c r="AA676" s="35"/>
      <c r="AB676" s="35"/>
      <c r="AC676" s="35"/>
    </row>
    <row r="677" spans="7:29" x14ac:dyDescent="0.2">
      <c r="G677" s="36"/>
      <c r="H677" s="36"/>
      <c r="I677" s="36"/>
      <c r="Z677" s="35"/>
      <c r="AA677" s="35"/>
      <c r="AB677" s="35"/>
      <c r="AC677" s="35"/>
    </row>
    <row r="678" spans="7:29" x14ac:dyDescent="0.2">
      <c r="G678" s="36"/>
      <c r="H678" s="36"/>
      <c r="I678" s="36"/>
      <c r="Z678" s="35"/>
      <c r="AA678" s="35"/>
      <c r="AB678" s="35"/>
      <c r="AC678" s="35"/>
    </row>
    <row r="679" spans="7:29" x14ac:dyDescent="0.2">
      <c r="G679" s="36"/>
      <c r="H679" s="36"/>
      <c r="I679" s="36"/>
      <c r="Z679" s="35"/>
      <c r="AA679" s="35"/>
      <c r="AB679" s="35"/>
      <c r="AC679" s="35"/>
    </row>
    <row r="680" spans="7:29" x14ac:dyDescent="0.2">
      <c r="G680" s="36"/>
      <c r="H680" s="36"/>
      <c r="I680" s="36"/>
      <c r="Z680" s="35"/>
      <c r="AA680" s="35"/>
      <c r="AB680" s="35"/>
      <c r="AC680" s="35"/>
    </row>
    <row r="681" spans="7:29" x14ac:dyDescent="0.2">
      <c r="G681" s="36"/>
      <c r="H681" s="36"/>
      <c r="I681" s="36"/>
      <c r="Z681" s="35"/>
      <c r="AA681" s="35"/>
      <c r="AB681" s="35"/>
      <c r="AC681" s="35"/>
    </row>
    <row r="682" spans="7:29" x14ac:dyDescent="0.2">
      <c r="G682" s="36"/>
      <c r="H682" s="36"/>
      <c r="I682" s="36"/>
      <c r="Z682" s="35"/>
      <c r="AA682" s="35"/>
      <c r="AB682" s="35"/>
      <c r="AC682" s="35"/>
    </row>
    <row r="683" spans="7:29" x14ac:dyDescent="0.2">
      <c r="G683" s="36"/>
      <c r="H683" s="36"/>
      <c r="I683" s="36"/>
      <c r="Z683" s="35"/>
      <c r="AA683" s="35"/>
      <c r="AB683" s="35"/>
      <c r="AC683" s="35"/>
    </row>
    <row r="684" spans="7:29" x14ac:dyDescent="0.2">
      <c r="G684" s="36"/>
      <c r="H684" s="36"/>
      <c r="I684" s="36"/>
      <c r="Z684" s="35"/>
      <c r="AA684" s="35"/>
      <c r="AB684" s="35"/>
      <c r="AC684" s="35"/>
    </row>
    <row r="685" spans="7:29" x14ac:dyDescent="0.2">
      <c r="G685" s="36"/>
      <c r="H685" s="36"/>
      <c r="I685" s="36"/>
      <c r="Z685" s="35"/>
      <c r="AA685" s="35"/>
      <c r="AB685" s="35"/>
      <c r="AC685" s="35"/>
    </row>
    <row r="686" spans="7:29" x14ac:dyDescent="0.2">
      <c r="G686" s="36"/>
      <c r="H686" s="36"/>
      <c r="I686" s="36"/>
      <c r="Z686" s="35"/>
      <c r="AA686" s="35"/>
      <c r="AB686" s="35"/>
      <c r="AC686" s="35"/>
    </row>
    <row r="687" spans="7:29" x14ac:dyDescent="0.2">
      <c r="G687" s="36"/>
      <c r="H687" s="36"/>
      <c r="I687" s="36"/>
      <c r="Z687" s="35"/>
      <c r="AA687" s="35"/>
      <c r="AB687" s="35"/>
      <c r="AC687" s="35"/>
    </row>
    <row r="688" spans="7:29" x14ac:dyDescent="0.2">
      <c r="G688" s="36"/>
      <c r="H688" s="36"/>
      <c r="I688" s="36"/>
      <c r="Z688" s="35"/>
      <c r="AA688" s="35"/>
      <c r="AB688" s="35"/>
      <c r="AC688" s="35"/>
    </row>
    <row r="689" spans="7:29" x14ac:dyDescent="0.2">
      <c r="G689" s="36"/>
      <c r="H689" s="36"/>
      <c r="I689" s="36"/>
      <c r="Z689" s="35"/>
      <c r="AA689" s="35"/>
      <c r="AB689" s="35"/>
      <c r="AC689" s="35"/>
    </row>
    <row r="690" spans="7:29" x14ac:dyDescent="0.2">
      <c r="G690" s="36"/>
      <c r="H690" s="36"/>
      <c r="I690" s="36"/>
      <c r="Z690" s="35"/>
      <c r="AA690" s="35"/>
      <c r="AB690" s="35"/>
      <c r="AC690" s="35"/>
    </row>
    <row r="691" spans="7:29" x14ac:dyDescent="0.2">
      <c r="G691" s="36"/>
      <c r="H691" s="36"/>
      <c r="I691" s="36"/>
      <c r="Z691" s="35"/>
      <c r="AA691" s="35"/>
      <c r="AB691" s="35"/>
      <c r="AC691" s="35"/>
    </row>
    <row r="692" spans="7:29" x14ac:dyDescent="0.2">
      <c r="G692" s="36"/>
      <c r="H692" s="36"/>
      <c r="I692" s="36"/>
      <c r="Z692" s="35"/>
      <c r="AA692" s="35"/>
      <c r="AB692" s="35"/>
      <c r="AC692" s="35"/>
    </row>
    <row r="693" spans="7:29" x14ac:dyDescent="0.2">
      <c r="G693" s="36"/>
      <c r="H693" s="36"/>
      <c r="I693" s="36"/>
      <c r="Z693" s="35"/>
      <c r="AA693" s="35"/>
      <c r="AB693" s="35"/>
      <c r="AC693" s="35"/>
    </row>
    <row r="694" spans="7:29" x14ac:dyDescent="0.2">
      <c r="G694" s="36"/>
      <c r="H694" s="36"/>
      <c r="I694" s="36"/>
      <c r="Z694" s="35"/>
      <c r="AA694" s="35"/>
      <c r="AB694" s="35"/>
      <c r="AC694" s="35"/>
    </row>
    <row r="695" spans="7:29" x14ac:dyDescent="0.2">
      <c r="G695" s="36"/>
      <c r="H695" s="36"/>
      <c r="I695" s="36"/>
      <c r="Z695" s="35"/>
      <c r="AA695" s="35"/>
      <c r="AB695" s="35"/>
      <c r="AC695" s="35"/>
    </row>
    <row r="696" spans="7:29" x14ac:dyDescent="0.2">
      <c r="G696" s="36"/>
      <c r="H696" s="36"/>
      <c r="I696" s="36"/>
      <c r="Z696" s="35"/>
      <c r="AA696" s="35"/>
      <c r="AB696" s="35"/>
      <c r="AC696" s="35"/>
    </row>
    <row r="697" spans="7:29" x14ac:dyDescent="0.2">
      <c r="G697" s="36"/>
      <c r="H697" s="36"/>
      <c r="I697" s="36"/>
      <c r="Z697" s="35"/>
      <c r="AA697" s="35"/>
      <c r="AB697" s="35"/>
      <c r="AC697" s="35"/>
    </row>
    <row r="698" spans="7:29" x14ac:dyDescent="0.2">
      <c r="G698" s="36"/>
      <c r="H698" s="36"/>
      <c r="I698" s="36"/>
      <c r="Z698" s="35"/>
      <c r="AA698" s="35"/>
      <c r="AB698" s="35"/>
      <c r="AC698" s="35"/>
    </row>
    <row r="699" spans="7:29" x14ac:dyDescent="0.2">
      <c r="G699" s="36"/>
      <c r="H699" s="36"/>
      <c r="I699" s="36"/>
      <c r="Z699" s="35"/>
      <c r="AA699" s="35"/>
      <c r="AB699" s="35"/>
      <c r="AC699" s="35"/>
    </row>
    <row r="700" spans="7:29" x14ac:dyDescent="0.2">
      <c r="G700" s="36"/>
      <c r="H700" s="36"/>
      <c r="I700" s="36"/>
      <c r="Z700" s="35"/>
      <c r="AA700" s="35"/>
      <c r="AB700" s="35"/>
      <c r="AC700" s="35"/>
    </row>
    <row r="701" spans="7:29" x14ac:dyDescent="0.2">
      <c r="G701" s="36"/>
      <c r="H701" s="36"/>
      <c r="I701" s="36"/>
      <c r="Z701" s="35"/>
      <c r="AA701" s="35"/>
      <c r="AB701" s="35"/>
      <c r="AC701" s="35"/>
    </row>
    <row r="702" spans="7:29" x14ac:dyDescent="0.2">
      <c r="G702" s="36"/>
      <c r="H702" s="36"/>
      <c r="I702" s="36"/>
      <c r="Z702" s="35"/>
      <c r="AA702" s="35"/>
      <c r="AB702" s="35"/>
      <c r="AC702" s="35"/>
    </row>
    <row r="703" spans="7:29" x14ac:dyDescent="0.2">
      <c r="G703" s="36"/>
      <c r="H703" s="36"/>
      <c r="I703" s="36"/>
      <c r="Z703" s="35"/>
      <c r="AA703" s="35"/>
      <c r="AB703" s="35"/>
      <c r="AC703" s="35"/>
    </row>
    <row r="704" spans="7:29" x14ac:dyDescent="0.2">
      <c r="G704" s="36"/>
      <c r="H704" s="36"/>
      <c r="I704" s="36"/>
      <c r="Z704" s="35"/>
      <c r="AA704" s="35"/>
      <c r="AB704" s="35"/>
      <c r="AC704" s="35"/>
    </row>
    <row r="705" spans="7:29" x14ac:dyDescent="0.2">
      <c r="G705" s="36"/>
      <c r="H705" s="36"/>
      <c r="I705" s="36"/>
      <c r="Z705" s="35"/>
      <c r="AA705" s="35"/>
      <c r="AB705" s="35"/>
      <c r="AC705" s="35"/>
    </row>
    <row r="706" spans="7:29" x14ac:dyDescent="0.2">
      <c r="G706" s="36"/>
      <c r="H706" s="36"/>
      <c r="I706" s="36"/>
      <c r="Z706" s="35"/>
      <c r="AA706" s="35"/>
      <c r="AB706" s="35"/>
      <c r="AC706" s="35"/>
    </row>
    <row r="707" spans="7:29" x14ac:dyDescent="0.2">
      <c r="G707" s="36"/>
      <c r="H707" s="36"/>
      <c r="I707" s="36"/>
      <c r="Z707" s="35"/>
      <c r="AA707" s="35"/>
      <c r="AB707" s="35"/>
      <c r="AC707" s="35"/>
    </row>
    <row r="708" spans="7:29" x14ac:dyDescent="0.2">
      <c r="G708" s="36"/>
      <c r="H708" s="36"/>
      <c r="I708" s="36"/>
      <c r="Z708" s="35"/>
      <c r="AA708" s="35"/>
      <c r="AB708" s="35"/>
      <c r="AC708" s="35"/>
    </row>
    <row r="709" spans="7:29" x14ac:dyDescent="0.2">
      <c r="G709" s="36"/>
      <c r="H709" s="36"/>
      <c r="I709" s="36"/>
      <c r="Z709" s="35"/>
      <c r="AA709" s="35"/>
      <c r="AB709" s="35"/>
      <c r="AC709" s="35"/>
    </row>
    <row r="710" spans="7:29" x14ac:dyDescent="0.2">
      <c r="G710" s="36"/>
      <c r="H710" s="36"/>
      <c r="I710" s="36"/>
      <c r="Z710" s="35"/>
      <c r="AA710" s="35"/>
      <c r="AB710" s="35"/>
      <c r="AC710" s="35"/>
    </row>
    <row r="711" spans="7:29" x14ac:dyDescent="0.2">
      <c r="G711" s="36"/>
      <c r="H711" s="36"/>
      <c r="I711" s="36"/>
      <c r="Z711" s="35"/>
      <c r="AA711" s="35"/>
      <c r="AB711" s="35"/>
      <c r="AC711" s="35"/>
    </row>
    <row r="712" spans="7:29" x14ac:dyDescent="0.2">
      <c r="G712" s="36"/>
      <c r="H712" s="36"/>
      <c r="I712" s="36"/>
      <c r="Z712" s="35"/>
      <c r="AA712" s="35"/>
      <c r="AB712" s="35"/>
      <c r="AC712" s="35"/>
    </row>
    <row r="713" spans="7:29" x14ac:dyDescent="0.2">
      <c r="G713" s="36"/>
      <c r="H713" s="36"/>
      <c r="I713" s="36"/>
      <c r="Z713" s="35"/>
      <c r="AA713" s="35"/>
      <c r="AB713" s="35"/>
      <c r="AC713" s="35"/>
    </row>
    <row r="714" spans="7:29" x14ac:dyDescent="0.2">
      <c r="G714" s="36"/>
      <c r="H714" s="36"/>
      <c r="I714" s="36"/>
      <c r="Z714" s="35"/>
      <c r="AA714" s="35"/>
      <c r="AB714" s="35"/>
      <c r="AC714" s="35"/>
    </row>
    <row r="715" spans="7:29" x14ac:dyDescent="0.2">
      <c r="G715" s="36"/>
      <c r="H715" s="36"/>
      <c r="I715" s="36"/>
      <c r="Z715" s="35"/>
      <c r="AA715" s="35"/>
      <c r="AB715" s="35"/>
      <c r="AC715" s="35"/>
    </row>
    <row r="716" spans="7:29" x14ac:dyDescent="0.2">
      <c r="G716" s="36"/>
      <c r="H716" s="36"/>
      <c r="I716" s="36"/>
      <c r="Z716" s="35"/>
      <c r="AA716" s="35"/>
      <c r="AB716" s="35"/>
      <c r="AC716" s="35"/>
    </row>
    <row r="717" spans="7:29" x14ac:dyDescent="0.2">
      <c r="G717" s="36"/>
      <c r="H717" s="36"/>
      <c r="I717" s="36"/>
      <c r="Z717" s="35"/>
      <c r="AA717" s="35"/>
      <c r="AB717" s="35"/>
      <c r="AC717" s="35"/>
    </row>
    <row r="718" spans="7:29" x14ac:dyDescent="0.2">
      <c r="G718" s="36"/>
      <c r="H718" s="36"/>
      <c r="I718" s="36"/>
      <c r="Z718" s="35"/>
      <c r="AA718" s="35"/>
      <c r="AB718" s="35"/>
      <c r="AC718" s="35"/>
    </row>
    <row r="719" spans="7:29" x14ac:dyDescent="0.2">
      <c r="G719" s="36"/>
      <c r="H719" s="36"/>
      <c r="I719" s="36"/>
      <c r="Z719" s="35"/>
      <c r="AA719" s="35"/>
      <c r="AB719" s="35"/>
      <c r="AC719" s="35"/>
    </row>
    <row r="720" spans="7:29" x14ac:dyDescent="0.2">
      <c r="G720" s="36"/>
      <c r="H720" s="36"/>
      <c r="I720" s="36"/>
      <c r="Z720" s="35"/>
      <c r="AA720" s="35"/>
      <c r="AB720" s="35"/>
      <c r="AC720" s="35"/>
    </row>
    <row r="721" spans="7:29" x14ac:dyDescent="0.2">
      <c r="G721" s="36"/>
      <c r="H721" s="36"/>
      <c r="I721" s="36"/>
      <c r="Z721" s="35"/>
      <c r="AA721" s="35"/>
      <c r="AB721" s="35"/>
      <c r="AC721" s="35"/>
    </row>
    <row r="722" spans="7:29" x14ac:dyDescent="0.2">
      <c r="G722" s="36"/>
      <c r="H722" s="36"/>
      <c r="I722" s="36"/>
      <c r="Z722" s="35"/>
      <c r="AA722" s="35"/>
      <c r="AB722" s="35"/>
      <c r="AC722" s="35"/>
    </row>
    <row r="723" spans="7:29" x14ac:dyDescent="0.2">
      <c r="G723" s="36"/>
      <c r="H723" s="36"/>
      <c r="I723" s="36"/>
      <c r="Z723" s="35"/>
      <c r="AA723" s="35"/>
      <c r="AB723" s="35"/>
      <c r="AC723" s="35"/>
    </row>
    <row r="724" spans="7:29" x14ac:dyDescent="0.2">
      <c r="G724" s="36"/>
      <c r="H724" s="36"/>
      <c r="I724" s="36"/>
      <c r="Z724" s="35"/>
      <c r="AA724" s="35"/>
      <c r="AB724" s="35"/>
      <c r="AC724" s="35"/>
    </row>
    <row r="725" spans="7:29" x14ac:dyDescent="0.2">
      <c r="G725" s="36"/>
      <c r="H725" s="36"/>
      <c r="I725" s="36"/>
      <c r="Z725" s="35"/>
      <c r="AA725" s="35"/>
      <c r="AB725" s="35"/>
      <c r="AC725" s="35"/>
    </row>
    <row r="726" spans="7:29" x14ac:dyDescent="0.2">
      <c r="G726" s="36"/>
      <c r="H726" s="36"/>
      <c r="I726" s="36"/>
      <c r="Z726" s="35"/>
      <c r="AA726" s="35"/>
      <c r="AB726" s="35"/>
      <c r="AC726" s="35"/>
    </row>
    <row r="727" spans="7:29" x14ac:dyDescent="0.2">
      <c r="G727" s="36"/>
      <c r="H727" s="36"/>
      <c r="I727" s="36"/>
      <c r="Z727" s="35"/>
      <c r="AA727" s="35"/>
      <c r="AB727" s="35"/>
      <c r="AC727" s="35"/>
    </row>
    <row r="728" spans="7:29" x14ac:dyDescent="0.2">
      <c r="G728" s="36"/>
      <c r="H728" s="36"/>
      <c r="I728" s="36"/>
      <c r="Z728" s="35"/>
      <c r="AA728" s="35"/>
      <c r="AB728" s="35"/>
      <c r="AC728" s="35"/>
    </row>
    <row r="729" spans="7:29" x14ac:dyDescent="0.2">
      <c r="G729" s="36"/>
      <c r="H729" s="36"/>
      <c r="I729" s="36"/>
      <c r="Z729" s="35"/>
      <c r="AA729" s="35"/>
      <c r="AB729" s="35"/>
      <c r="AC729" s="35"/>
    </row>
    <row r="730" spans="7:29" x14ac:dyDescent="0.2">
      <c r="G730" s="36"/>
      <c r="H730" s="36"/>
      <c r="I730" s="36"/>
      <c r="Z730" s="35"/>
      <c r="AA730" s="35"/>
      <c r="AB730" s="35"/>
      <c r="AC730" s="35"/>
    </row>
    <row r="731" spans="7:29" x14ac:dyDescent="0.2">
      <c r="G731" s="36"/>
      <c r="H731" s="36"/>
      <c r="I731" s="36"/>
      <c r="Z731" s="35"/>
      <c r="AA731" s="35"/>
      <c r="AB731" s="35"/>
      <c r="AC731" s="35"/>
    </row>
    <row r="732" spans="7:29" x14ac:dyDescent="0.2">
      <c r="G732" s="36"/>
      <c r="H732" s="36"/>
      <c r="I732" s="36"/>
      <c r="Z732" s="35"/>
      <c r="AA732" s="35"/>
      <c r="AB732" s="35"/>
      <c r="AC732" s="35"/>
    </row>
    <row r="733" spans="7:29" x14ac:dyDescent="0.2">
      <c r="G733" s="36"/>
      <c r="H733" s="36"/>
      <c r="I733" s="36"/>
      <c r="Z733" s="35"/>
      <c r="AA733" s="35"/>
      <c r="AB733" s="35"/>
      <c r="AC733" s="35"/>
    </row>
    <row r="734" spans="7:29" x14ac:dyDescent="0.2">
      <c r="G734" s="36"/>
      <c r="H734" s="36"/>
      <c r="I734" s="36"/>
      <c r="Z734" s="35"/>
      <c r="AA734" s="35"/>
      <c r="AB734" s="35"/>
      <c r="AC734" s="35"/>
    </row>
    <row r="735" spans="7:29" x14ac:dyDescent="0.2">
      <c r="G735" s="36"/>
      <c r="H735" s="36"/>
      <c r="I735" s="36"/>
      <c r="Z735" s="35"/>
      <c r="AA735" s="35"/>
      <c r="AB735" s="35"/>
      <c r="AC735" s="35"/>
    </row>
    <row r="736" spans="7:29" x14ac:dyDescent="0.2">
      <c r="G736" s="36"/>
      <c r="H736" s="36"/>
      <c r="I736" s="36"/>
      <c r="Z736" s="35"/>
      <c r="AA736" s="35"/>
      <c r="AB736" s="35"/>
      <c r="AC736" s="35"/>
    </row>
    <row r="737" spans="7:29" x14ac:dyDescent="0.2">
      <c r="G737" s="36"/>
      <c r="H737" s="36"/>
      <c r="I737" s="36"/>
      <c r="Z737" s="35"/>
      <c r="AA737" s="35"/>
      <c r="AB737" s="35"/>
      <c r="AC737" s="35"/>
    </row>
    <row r="738" spans="7:29" x14ac:dyDescent="0.2">
      <c r="G738" s="36"/>
      <c r="H738" s="36"/>
      <c r="I738" s="36"/>
      <c r="Z738" s="35"/>
      <c r="AA738" s="35"/>
      <c r="AB738" s="35"/>
      <c r="AC738" s="35"/>
    </row>
    <row r="739" spans="7:29" x14ac:dyDescent="0.2">
      <c r="G739" s="36"/>
      <c r="H739" s="36"/>
      <c r="I739" s="36"/>
      <c r="Z739" s="35"/>
      <c r="AA739" s="35"/>
      <c r="AB739" s="35"/>
      <c r="AC739" s="35"/>
    </row>
    <row r="740" spans="7:29" x14ac:dyDescent="0.2">
      <c r="G740" s="36"/>
      <c r="H740" s="36"/>
      <c r="I740" s="36"/>
      <c r="Z740" s="35"/>
      <c r="AA740" s="35"/>
      <c r="AB740" s="35"/>
      <c r="AC740" s="35"/>
    </row>
    <row r="741" spans="7:29" x14ac:dyDescent="0.2">
      <c r="G741" s="36"/>
      <c r="H741" s="36"/>
      <c r="I741" s="36"/>
      <c r="Z741" s="35"/>
      <c r="AA741" s="35"/>
      <c r="AB741" s="35"/>
      <c r="AC741" s="35"/>
    </row>
    <row r="742" spans="7:29" x14ac:dyDescent="0.2">
      <c r="G742" s="36"/>
      <c r="H742" s="36"/>
      <c r="I742" s="36"/>
      <c r="Z742" s="35"/>
      <c r="AA742" s="35"/>
      <c r="AB742" s="35"/>
      <c r="AC742" s="35"/>
    </row>
    <row r="743" spans="7:29" x14ac:dyDescent="0.2">
      <c r="G743" s="36"/>
      <c r="H743" s="36"/>
      <c r="I743" s="36"/>
      <c r="Z743" s="35"/>
      <c r="AA743" s="35"/>
      <c r="AB743" s="35"/>
      <c r="AC743" s="35"/>
    </row>
    <row r="744" spans="7:29" x14ac:dyDescent="0.2">
      <c r="G744" s="36"/>
      <c r="H744" s="36"/>
      <c r="I744" s="36"/>
      <c r="Z744" s="35"/>
      <c r="AA744" s="35"/>
      <c r="AB744" s="35"/>
      <c r="AC744" s="35"/>
    </row>
    <row r="745" spans="7:29" x14ac:dyDescent="0.2">
      <c r="G745" s="36"/>
      <c r="H745" s="36"/>
      <c r="I745" s="36"/>
      <c r="Z745" s="35"/>
      <c r="AA745" s="35"/>
      <c r="AB745" s="35"/>
      <c r="AC745" s="35"/>
    </row>
    <row r="746" spans="7:29" x14ac:dyDescent="0.2">
      <c r="G746" s="36"/>
      <c r="H746" s="36"/>
      <c r="I746" s="36"/>
      <c r="Z746" s="35"/>
      <c r="AA746" s="35"/>
      <c r="AB746" s="35"/>
      <c r="AC746" s="35"/>
    </row>
    <row r="747" spans="7:29" x14ac:dyDescent="0.2">
      <c r="G747" s="36"/>
      <c r="H747" s="36"/>
      <c r="I747" s="36"/>
      <c r="Z747" s="35"/>
      <c r="AA747" s="35"/>
      <c r="AB747" s="35"/>
      <c r="AC747" s="35"/>
    </row>
    <row r="748" spans="7:29" x14ac:dyDescent="0.2">
      <c r="G748" s="36"/>
      <c r="H748" s="36"/>
      <c r="I748" s="36"/>
      <c r="Z748" s="35"/>
      <c r="AA748" s="35"/>
      <c r="AB748" s="35"/>
      <c r="AC748" s="35"/>
    </row>
    <row r="749" spans="7:29" x14ac:dyDescent="0.2">
      <c r="G749" s="36"/>
      <c r="H749" s="36"/>
      <c r="I749" s="36"/>
      <c r="Z749" s="35"/>
      <c r="AA749" s="35"/>
      <c r="AB749" s="35"/>
      <c r="AC749" s="35"/>
    </row>
    <row r="750" spans="7:29" x14ac:dyDescent="0.2">
      <c r="G750" s="36"/>
      <c r="H750" s="36"/>
      <c r="I750" s="36"/>
      <c r="Z750" s="35"/>
      <c r="AA750" s="35"/>
      <c r="AB750" s="35"/>
      <c r="AC750" s="35"/>
    </row>
    <row r="751" spans="7:29" x14ac:dyDescent="0.2">
      <c r="G751" s="36"/>
      <c r="H751" s="36"/>
      <c r="I751" s="36"/>
      <c r="Z751" s="35"/>
      <c r="AA751" s="35"/>
      <c r="AB751" s="35"/>
      <c r="AC751" s="35"/>
    </row>
    <row r="752" spans="7:29" x14ac:dyDescent="0.2">
      <c r="G752" s="36"/>
      <c r="H752" s="36"/>
      <c r="I752" s="36"/>
      <c r="Z752" s="35"/>
      <c r="AA752" s="35"/>
      <c r="AB752" s="35"/>
      <c r="AC752" s="35"/>
    </row>
    <row r="753" spans="7:29" x14ac:dyDescent="0.2">
      <c r="G753" s="36"/>
      <c r="H753" s="36"/>
      <c r="I753" s="36"/>
      <c r="Z753" s="35"/>
      <c r="AA753" s="35"/>
      <c r="AB753" s="35"/>
      <c r="AC753" s="35"/>
    </row>
    <row r="754" spans="7:29" x14ac:dyDescent="0.2">
      <c r="G754" s="36"/>
      <c r="H754" s="36"/>
      <c r="I754" s="36"/>
      <c r="Z754" s="35"/>
      <c r="AA754" s="35"/>
      <c r="AB754" s="35"/>
      <c r="AC754" s="35"/>
    </row>
    <row r="755" spans="7:29" x14ac:dyDescent="0.2">
      <c r="G755" s="36"/>
      <c r="H755" s="36"/>
      <c r="I755" s="36"/>
      <c r="Z755" s="35"/>
      <c r="AA755" s="35"/>
      <c r="AB755" s="35"/>
      <c r="AC755" s="35"/>
    </row>
    <row r="756" spans="7:29" x14ac:dyDescent="0.2">
      <c r="G756" s="36"/>
      <c r="H756" s="36"/>
      <c r="I756" s="36"/>
      <c r="Z756" s="35"/>
      <c r="AA756" s="35"/>
      <c r="AB756" s="35"/>
      <c r="AC756" s="35"/>
    </row>
    <row r="757" spans="7:29" x14ac:dyDescent="0.2">
      <c r="G757" s="36"/>
      <c r="H757" s="36"/>
      <c r="I757" s="36"/>
      <c r="Z757" s="35"/>
      <c r="AA757" s="35"/>
      <c r="AB757" s="35"/>
      <c r="AC757" s="35"/>
    </row>
    <row r="758" spans="7:29" x14ac:dyDescent="0.2">
      <c r="G758" s="36"/>
      <c r="H758" s="36"/>
      <c r="I758" s="36"/>
      <c r="Z758" s="35"/>
      <c r="AA758" s="35"/>
      <c r="AB758" s="35"/>
      <c r="AC758" s="35"/>
    </row>
    <row r="759" spans="7:29" x14ac:dyDescent="0.2">
      <c r="G759" s="36"/>
      <c r="H759" s="36"/>
      <c r="I759" s="36"/>
      <c r="Z759" s="35"/>
      <c r="AA759" s="35"/>
      <c r="AB759" s="35"/>
      <c r="AC759" s="35"/>
    </row>
    <row r="760" spans="7:29" x14ac:dyDescent="0.2">
      <c r="G760" s="36"/>
      <c r="H760" s="36"/>
      <c r="I760" s="36"/>
      <c r="Z760" s="35"/>
      <c r="AA760" s="35"/>
      <c r="AB760" s="35"/>
      <c r="AC760" s="35"/>
    </row>
    <row r="761" spans="7:29" x14ac:dyDescent="0.2">
      <c r="G761" s="36"/>
      <c r="H761" s="36"/>
      <c r="I761" s="36"/>
      <c r="Z761" s="35"/>
      <c r="AA761" s="35"/>
      <c r="AB761" s="35"/>
      <c r="AC761" s="35"/>
    </row>
    <row r="762" spans="7:29" x14ac:dyDescent="0.2">
      <c r="G762" s="36"/>
      <c r="H762" s="36"/>
      <c r="I762" s="36"/>
      <c r="Z762" s="35"/>
      <c r="AA762" s="35"/>
      <c r="AB762" s="35"/>
      <c r="AC762" s="35"/>
    </row>
    <row r="763" spans="7:29" x14ac:dyDescent="0.2">
      <c r="G763" s="36"/>
      <c r="H763" s="36"/>
      <c r="I763" s="36"/>
      <c r="Z763" s="35"/>
      <c r="AA763" s="35"/>
      <c r="AB763" s="35"/>
      <c r="AC763" s="35"/>
    </row>
    <row r="764" spans="7:29" x14ac:dyDescent="0.2">
      <c r="G764" s="36"/>
      <c r="H764" s="36"/>
      <c r="I764" s="36"/>
      <c r="Z764" s="35"/>
      <c r="AA764" s="35"/>
      <c r="AB764" s="35"/>
      <c r="AC764" s="35"/>
    </row>
    <row r="765" spans="7:29" x14ac:dyDescent="0.2">
      <c r="G765" s="36"/>
      <c r="H765" s="36"/>
      <c r="I765" s="36"/>
      <c r="Z765" s="35"/>
      <c r="AA765" s="35"/>
      <c r="AB765" s="35"/>
      <c r="AC765" s="35"/>
    </row>
    <row r="766" spans="7:29" x14ac:dyDescent="0.2">
      <c r="G766" s="36"/>
      <c r="H766" s="36"/>
      <c r="I766" s="36"/>
      <c r="Z766" s="35"/>
      <c r="AA766" s="35"/>
      <c r="AB766" s="35"/>
      <c r="AC766" s="35"/>
    </row>
    <row r="767" spans="7:29" x14ac:dyDescent="0.2">
      <c r="G767" s="36"/>
      <c r="H767" s="36"/>
      <c r="I767" s="36"/>
      <c r="Z767" s="35"/>
      <c r="AA767" s="35"/>
      <c r="AB767" s="35"/>
      <c r="AC767" s="35"/>
    </row>
    <row r="768" spans="7:29" x14ac:dyDescent="0.2">
      <c r="G768" s="36"/>
      <c r="H768" s="36"/>
      <c r="I768" s="36"/>
      <c r="Z768" s="35"/>
      <c r="AA768" s="35"/>
      <c r="AB768" s="35"/>
      <c r="AC768" s="35"/>
    </row>
    <row r="769" spans="7:29" x14ac:dyDescent="0.2">
      <c r="G769" s="36"/>
      <c r="H769" s="36"/>
      <c r="I769" s="36"/>
      <c r="Z769" s="35"/>
      <c r="AA769" s="35"/>
      <c r="AB769" s="35"/>
      <c r="AC769" s="35"/>
    </row>
    <row r="770" spans="7:29" x14ac:dyDescent="0.2">
      <c r="G770" s="36"/>
      <c r="H770" s="36"/>
      <c r="I770" s="36"/>
      <c r="Z770" s="35"/>
      <c r="AA770" s="35"/>
      <c r="AB770" s="35"/>
      <c r="AC770" s="35"/>
    </row>
    <row r="771" spans="7:29" x14ac:dyDescent="0.2">
      <c r="G771" s="36"/>
      <c r="H771" s="36"/>
      <c r="I771" s="36"/>
      <c r="Z771" s="35"/>
      <c r="AA771" s="35"/>
      <c r="AB771" s="35"/>
      <c r="AC771" s="35"/>
    </row>
    <row r="772" spans="7:29" x14ac:dyDescent="0.2">
      <c r="G772" s="36"/>
      <c r="H772" s="36"/>
      <c r="I772" s="36"/>
      <c r="Z772" s="35"/>
      <c r="AA772" s="35"/>
      <c r="AB772" s="35"/>
      <c r="AC772" s="35"/>
    </row>
    <row r="773" spans="7:29" x14ac:dyDescent="0.2">
      <c r="G773" s="36"/>
      <c r="H773" s="36"/>
      <c r="I773" s="36"/>
      <c r="Z773" s="35"/>
      <c r="AA773" s="35"/>
      <c r="AB773" s="35"/>
      <c r="AC773" s="35"/>
    </row>
    <row r="774" spans="7:29" x14ac:dyDescent="0.2">
      <c r="G774" s="36"/>
      <c r="H774" s="36"/>
      <c r="I774" s="36"/>
      <c r="Z774" s="35"/>
      <c r="AA774" s="35"/>
      <c r="AB774" s="35"/>
      <c r="AC774" s="35"/>
    </row>
    <row r="775" spans="7:29" x14ac:dyDescent="0.2">
      <c r="G775" s="36"/>
      <c r="H775" s="36"/>
      <c r="I775" s="36"/>
      <c r="Z775" s="35"/>
      <c r="AA775" s="35"/>
      <c r="AB775" s="35"/>
      <c r="AC775" s="35"/>
    </row>
    <row r="776" spans="7:29" x14ac:dyDescent="0.2">
      <c r="G776" s="36"/>
      <c r="H776" s="36"/>
      <c r="I776" s="36"/>
      <c r="Z776" s="35"/>
      <c r="AA776" s="35"/>
      <c r="AB776" s="35"/>
      <c r="AC776" s="35"/>
    </row>
    <row r="777" spans="7:29" x14ac:dyDescent="0.2">
      <c r="G777" s="36"/>
      <c r="H777" s="36"/>
      <c r="I777" s="36"/>
      <c r="Z777" s="35"/>
      <c r="AA777" s="35"/>
      <c r="AB777" s="35"/>
      <c r="AC777" s="35"/>
    </row>
    <row r="778" spans="7:29" x14ac:dyDescent="0.2">
      <c r="G778" s="36"/>
      <c r="H778" s="36"/>
      <c r="I778" s="36"/>
      <c r="Z778" s="35"/>
      <c r="AA778" s="35"/>
      <c r="AB778" s="35"/>
      <c r="AC778" s="35"/>
    </row>
    <row r="779" spans="7:29" x14ac:dyDescent="0.2">
      <c r="G779" s="36"/>
      <c r="H779" s="36"/>
      <c r="I779" s="36"/>
      <c r="Z779" s="35"/>
      <c r="AA779" s="35"/>
      <c r="AB779" s="35"/>
      <c r="AC779" s="35"/>
    </row>
    <row r="780" spans="7:29" x14ac:dyDescent="0.2">
      <c r="G780" s="36"/>
      <c r="H780" s="36"/>
      <c r="I780" s="36"/>
      <c r="Z780" s="35"/>
      <c r="AA780" s="35"/>
      <c r="AB780" s="35"/>
      <c r="AC780" s="35"/>
    </row>
    <row r="781" spans="7:29" x14ac:dyDescent="0.2">
      <c r="G781" s="36"/>
      <c r="H781" s="36"/>
      <c r="I781" s="36"/>
      <c r="Z781" s="35"/>
      <c r="AA781" s="35"/>
      <c r="AB781" s="35"/>
      <c r="AC781" s="35"/>
    </row>
    <row r="782" spans="7:29" x14ac:dyDescent="0.2">
      <c r="G782" s="36"/>
      <c r="H782" s="36"/>
      <c r="I782" s="36"/>
      <c r="Z782" s="35"/>
      <c r="AA782" s="35"/>
      <c r="AB782" s="35"/>
      <c r="AC782" s="35"/>
    </row>
    <row r="783" spans="7:29" x14ac:dyDescent="0.2">
      <c r="G783" s="36"/>
      <c r="H783" s="36"/>
      <c r="I783" s="36"/>
      <c r="Z783" s="35"/>
      <c r="AA783" s="35"/>
      <c r="AB783" s="35"/>
      <c r="AC783" s="35"/>
    </row>
    <row r="784" spans="7:29" x14ac:dyDescent="0.2">
      <c r="G784" s="36"/>
      <c r="H784" s="36"/>
      <c r="I784" s="36"/>
      <c r="Z784" s="35"/>
      <c r="AA784" s="35"/>
      <c r="AB784" s="35"/>
      <c r="AC784" s="35"/>
    </row>
    <row r="785" spans="7:29" x14ac:dyDescent="0.2">
      <c r="G785" s="36"/>
      <c r="H785" s="36"/>
      <c r="I785" s="36"/>
      <c r="Z785" s="35"/>
      <c r="AA785" s="35"/>
      <c r="AB785" s="35"/>
      <c r="AC785" s="35"/>
    </row>
    <row r="786" spans="7:29" x14ac:dyDescent="0.2">
      <c r="G786" s="36"/>
      <c r="H786" s="36"/>
      <c r="I786" s="36"/>
      <c r="Z786" s="35"/>
      <c r="AA786" s="35"/>
      <c r="AB786" s="35"/>
      <c r="AC786" s="35"/>
    </row>
    <row r="787" spans="7:29" x14ac:dyDescent="0.2">
      <c r="G787" s="36"/>
      <c r="H787" s="36"/>
      <c r="I787" s="36"/>
      <c r="Z787" s="35"/>
      <c r="AA787" s="35"/>
      <c r="AB787" s="35"/>
      <c r="AC787" s="35"/>
    </row>
    <row r="788" spans="7:29" x14ac:dyDescent="0.2">
      <c r="G788" s="36"/>
      <c r="H788" s="36"/>
      <c r="I788" s="36"/>
      <c r="Z788" s="35"/>
      <c r="AA788" s="35"/>
      <c r="AB788" s="35"/>
      <c r="AC788" s="35"/>
    </row>
    <row r="789" spans="7:29" x14ac:dyDescent="0.2">
      <c r="G789" s="36"/>
      <c r="H789" s="36"/>
      <c r="I789" s="36"/>
      <c r="Z789" s="35"/>
      <c r="AA789" s="35"/>
      <c r="AB789" s="35"/>
      <c r="AC789" s="35"/>
    </row>
    <row r="790" spans="7:29" x14ac:dyDescent="0.2">
      <c r="G790" s="36"/>
      <c r="H790" s="36"/>
      <c r="I790" s="36"/>
      <c r="Z790" s="35"/>
      <c r="AA790" s="35"/>
      <c r="AB790" s="35"/>
      <c r="AC790" s="35"/>
    </row>
    <row r="791" spans="7:29" x14ac:dyDescent="0.2">
      <c r="G791" s="36"/>
      <c r="H791" s="36"/>
      <c r="I791" s="36"/>
      <c r="Z791" s="35"/>
      <c r="AA791" s="35"/>
      <c r="AB791" s="35"/>
      <c r="AC791" s="35"/>
    </row>
    <row r="792" spans="7:29" x14ac:dyDescent="0.2">
      <c r="G792" s="36"/>
      <c r="H792" s="36"/>
      <c r="I792" s="36"/>
      <c r="Z792" s="35"/>
      <c r="AA792" s="35"/>
      <c r="AB792" s="35"/>
      <c r="AC792" s="35"/>
    </row>
    <row r="793" spans="7:29" x14ac:dyDescent="0.2">
      <c r="G793" s="36"/>
      <c r="H793" s="36"/>
      <c r="I793" s="36"/>
      <c r="Z793" s="35"/>
      <c r="AA793" s="35"/>
      <c r="AB793" s="35"/>
      <c r="AC793" s="35"/>
    </row>
    <row r="794" spans="7:29" x14ac:dyDescent="0.2">
      <c r="G794" s="36"/>
      <c r="H794" s="36"/>
      <c r="I794" s="36"/>
      <c r="Z794" s="35"/>
      <c r="AA794" s="35"/>
      <c r="AB794" s="35"/>
      <c r="AC794" s="35"/>
    </row>
    <row r="795" spans="7:29" x14ac:dyDescent="0.2">
      <c r="G795" s="36"/>
      <c r="H795" s="36"/>
      <c r="I795" s="36"/>
      <c r="Z795" s="35"/>
      <c r="AA795" s="35"/>
      <c r="AB795" s="35"/>
      <c r="AC795" s="35"/>
    </row>
    <row r="796" spans="7:29" x14ac:dyDescent="0.2">
      <c r="G796" s="36"/>
      <c r="H796" s="36"/>
      <c r="I796" s="36"/>
      <c r="Z796" s="35"/>
      <c r="AA796" s="35"/>
      <c r="AB796" s="35"/>
      <c r="AC796" s="35"/>
    </row>
    <row r="797" spans="7:29" x14ac:dyDescent="0.2">
      <c r="G797" s="36"/>
      <c r="H797" s="36"/>
      <c r="I797" s="36"/>
      <c r="Z797" s="35"/>
      <c r="AA797" s="35"/>
      <c r="AB797" s="35"/>
      <c r="AC797" s="35"/>
    </row>
    <row r="798" spans="7:29" x14ac:dyDescent="0.2">
      <c r="G798" s="36"/>
      <c r="H798" s="36"/>
      <c r="I798" s="36"/>
      <c r="Z798" s="35"/>
      <c r="AA798" s="35"/>
      <c r="AB798" s="35"/>
      <c r="AC798" s="35"/>
    </row>
    <row r="799" spans="7:29" x14ac:dyDescent="0.2">
      <c r="G799" s="36"/>
      <c r="H799" s="36"/>
      <c r="I799" s="36"/>
      <c r="Z799" s="35"/>
      <c r="AA799" s="35"/>
      <c r="AB799" s="35"/>
      <c r="AC799" s="35"/>
    </row>
    <row r="800" spans="7:29" x14ac:dyDescent="0.2">
      <c r="G800" s="36"/>
      <c r="H800" s="36"/>
      <c r="I800" s="36"/>
      <c r="Z800" s="35"/>
      <c r="AA800" s="35"/>
      <c r="AB800" s="35"/>
      <c r="AC800" s="35"/>
    </row>
    <row r="801" spans="7:29" x14ac:dyDescent="0.2">
      <c r="G801" s="36"/>
      <c r="H801" s="36"/>
      <c r="I801" s="36"/>
      <c r="Z801" s="35"/>
      <c r="AA801" s="35"/>
      <c r="AB801" s="35"/>
      <c r="AC801" s="35"/>
    </row>
    <row r="802" spans="7:29" x14ac:dyDescent="0.2">
      <c r="G802" s="36"/>
      <c r="H802" s="36"/>
      <c r="I802" s="36"/>
      <c r="Z802" s="35"/>
      <c r="AA802" s="35"/>
      <c r="AB802" s="35"/>
      <c r="AC802" s="35"/>
    </row>
    <row r="803" spans="7:29" x14ac:dyDescent="0.2">
      <c r="G803" s="36"/>
      <c r="H803" s="36"/>
      <c r="I803" s="36"/>
      <c r="Z803" s="35"/>
      <c r="AA803" s="35"/>
      <c r="AB803" s="35"/>
      <c r="AC803" s="35"/>
    </row>
    <row r="804" spans="7:29" x14ac:dyDescent="0.2">
      <c r="G804" s="36"/>
      <c r="H804" s="36"/>
      <c r="I804" s="36"/>
      <c r="Z804" s="35"/>
      <c r="AA804" s="35"/>
      <c r="AB804" s="35"/>
      <c r="AC804" s="35"/>
    </row>
    <row r="805" spans="7:29" x14ac:dyDescent="0.2">
      <c r="G805" s="36"/>
      <c r="H805" s="36"/>
      <c r="I805" s="36"/>
      <c r="Z805" s="35"/>
      <c r="AA805" s="35"/>
      <c r="AB805" s="35"/>
      <c r="AC805" s="35"/>
    </row>
    <row r="806" spans="7:29" x14ac:dyDescent="0.2">
      <c r="G806" s="36"/>
      <c r="H806" s="36"/>
      <c r="I806" s="36"/>
      <c r="Z806" s="35"/>
      <c r="AA806" s="35"/>
      <c r="AB806" s="35"/>
      <c r="AC806" s="35"/>
    </row>
    <row r="807" spans="7:29" x14ac:dyDescent="0.2">
      <c r="G807" s="36"/>
      <c r="H807" s="36"/>
      <c r="I807" s="36"/>
      <c r="Z807" s="35"/>
      <c r="AA807" s="35"/>
      <c r="AB807" s="35"/>
      <c r="AC807" s="35"/>
    </row>
    <row r="808" spans="7:29" x14ac:dyDescent="0.2">
      <c r="G808" s="36"/>
      <c r="H808" s="36"/>
      <c r="I808" s="36"/>
      <c r="Z808" s="35"/>
      <c r="AA808" s="35"/>
      <c r="AB808" s="35"/>
      <c r="AC808" s="35"/>
    </row>
    <row r="809" spans="7:29" x14ac:dyDescent="0.2">
      <c r="G809" s="36"/>
      <c r="H809" s="36"/>
      <c r="I809" s="36"/>
      <c r="Z809" s="35"/>
      <c r="AA809" s="35"/>
      <c r="AB809" s="35"/>
      <c r="AC809" s="35"/>
    </row>
    <row r="810" spans="7:29" x14ac:dyDescent="0.2">
      <c r="G810" s="36"/>
      <c r="H810" s="36"/>
      <c r="I810" s="36"/>
      <c r="Z810" s="35"/>
      <c r="AA810" s="35"/>
      <c r="AB810" s="35"/>
      <c r="AC810" s="35"/>
    </row>
    <row r="811" spans="7:29" x14ac:dyDescent="0.2">
      <c r="G811" s="36"/>
      <c r="H811" s="36"/>
      <c r="I811" s="36"/>
      <c r="Z811" s="35"/>
      <c r="AA811" s="35"/>
      <c r="AB811" s="35"/>
      <c r="AC811" s="35"/>
    </row>
    <row r="812" spans="7:29" x14ac:dyDescent="0.2">
      <c r="G812" s="36"/>
      <c r="H812" s="36"/>
      <c r="I812" s="36"/>
      <c r="Z812" s="35"/>
      <c r="AA812" s="35"/>
      <c r="AB812" s="35"/>
      <c r="AC812" s="35"/>
    </row>
    <row r="813" spans="7:29" x14ac:dyDescent="0.2">
      <c r="G813" s="36"/>
      <c r="H813" s="36"/>
      <c r="I813" s="36"/>
      <c r="Z813" s="35"/>
      <c r="AA813" s="35"/>
      <c r="AB813" s="35"/>
      <c r="AC813" s="35"/>
    </row>
    <row r="814" spans="7:29" x14ac:dyDescent="0.2">
      <c r="G814" s="36"/>
      <c r="H814" s="36"/>
      <c r="I814" s="36"/>
      <c r="Z814" s="35"/>
      <c r="AA814" s="35"/>
      <c r="AB814" s="35"/>
      <c r="AC814" s="35"/>
    </row>
    <row r="815" spans="7:29" x14ac:dyDescent="0.2">
      <c r="G815" s="36"/>
      <c r="H815" s="36"/>
      <c r="I815" s="36"/>
      <c r="Z815" s="35"/>
      <c r="AA815" s="35"/>
      <c r="AB815" s="35"/>
      <c r="AC815" s="35"/>
    </row>
    <row r="816" spans="7:29" x14ac:dyDescent="0.2">
      <c r="G816" s="36"/>
      <c r="H816" s="36"/>
      <c r="I816" s="36"/>
      <c r="Z816" s="35"/>
      <c r="AA816" s="35"/>
      <c r="AB816" s="35"/>
      <c r="AC816" s="35"/>
    </row>
    <row r="817" spans="7:29" x14ac:dyDescent="0.2">
      <c r="G817" s="36"/>
      <c r="H817" s="36"/>
      <c r="I817" s="36"/>
      <c r="Z817" s="35"/>
      <c r="AA817" s="35"/>
      <c r="AB817" s="35"/>
      <c r="AC817" s="35"/>
    </row>
    <row r="818" spans="7:29" x14ac:dyDescent="0.2">
      <c r="G818" s="36"/>
      <c r="H818" s="36"/>
      <c r="I818" s="36"/>
      <c r="Z818" s="35"/>
      <c r="AA818" s="35"/>
      <c r="AB818" s="35"/>
      <c r="AC818" s="35"/>
    </row>
    <row r="819" spans="7:29" x14ac:dyDescent="0.2">
      <c r="G819" s="36"/>
      <c r="H819" s="36"/>
      <c r="I819" s="36"/>
      <c r="Z819" s="35"/>
      <c r="AA819" s="35"/>
      <c r="AB819" s="35"/>
      <c r="AC819" s="35"/>
    </row>
    <row r="820" spans="7:29" x14ac:dyDescent="0.2">
      <c r="G820" s="36"/>
      <c r="H820" s="36"/>
      <c r="I820" s="36"/>
      <c r="Z820" s="35"/>
      <c r="AA820" s="35"/>
      <c r="AB820" s="35"/>
      <c r="AC820" s="35"/>
    </row>
    <row r="821" spans="7:29" x14ac:dyDescent="0.2">
      <c r="G821" s="36"/>
      <c r="H821" s="36"/>
      <c r="I821" s="36"/>
      <c r="Z821" s="35"/>
      <c r="AA821" s="35"/>
      <c r="AB821" s="35"/>
      <c r="AC821" s="35"/>
    </row>
    <row r="822" spans="7:29" x14ac:dyDescent="0.2">
      <c r="G822" s="36"/>
      <c r="H822" s="36"/>
      <c r="I822" s="36"/>
      <c r="Z822" s="35"/>
      <c r="AA822" s="35"/>
      <c r="AB822" s="35"/>
      <c r="AC822" s="35"/>
    </row>
    <row r="823" spans="7:29" x14ac:dyDescent="0.2">
      <c r="G823" s="36"/>
      <c r="H823" s="36"/>
      <c r="I823" s="36"/>
      <c r="Z823" s="35"/>
      <c r="AA823" s="35"/>
      <c r="AB823" s="35"/>
      <c r="AC823" s="35"/>
    </row>
    <row r="824" spans="7:29" x14ac:dyDescent="0.2">
      <c r="G824" s="36"/>
      <c r="H824" s="36"/>
      <c r="I824" s="36"/>
      <c r="Z824" s="35"/>
      <c r="AA824" s="35"/>
      <c r="AB824" s="35"/>
      <c r="AC824" s="35"/>
    </row>
    <row r="825" spans="7:29" x14ac:dyDescent="0.2">
      <c r="G825" s="36"/>
      <c r="H825" s="36"/>
      <c r="I825" s="36"/>
      <c r="Z825" s="35"/>
      <c r="AA825" s="35"/>
      <c r="AB825" s="35"/>
      <c r="AC825" s="35"/>
    </row>
    <row r="826" spans="7:29" x14ac:dyDescent="0.2">
      <c r="G826" s="36"/>
      <c r="H826" s="36"/>
      <c r="I826" s="36"/>
      <c r="Z826" s="35"/>
      <c r="AA826" s="35"/>
      <c r="AB826" s="35"/>
      <c r="AC826" s="35"/>
    </row>
    <row r="827" spans="7:29" x14ac:dyDescent="0.2">
      <c r="G827" s="36"/>
      <c r="H827" s="36"/>
      <c r="I827" s="36"/>
      <c r="Z827" s="35"/>
      <c r="AA827" s="35"/>
      <c r="AB827" s="35"/>
      <c r="AC827" s="35"/>
    </row>
    <row r="828" spans="7:29" x14ac:dyDescent="0.2">
      <c r="G828" s="36"/>
      <c r="H828" s="36"/>
      <c r="I828" s="36"/>
      <c r="Z828" s="35"/>
      <c r="AA828" s="35"/>
      <c r="AB828" s="35"/>
      <c r="AC828" s="35"/>
    </row>
    <row r="829" spans="7:29" x14ac:dyDescent="0.2">
      <c r="G829" s="36"/>
      <c r="H829" s="36"/>
      <c r="I829" s="36"/>
      <c r="Z829" s="35"/>
      <c r="AA829" s="35"/>
      <c r="AB829" s="35"/>
      <c r="AC829" s="35"/>
    </row>
    <row r="830" spans="7:29" x14ac:dyDescent="0.2">
      <c r="G830" s="36"/>
      <c r="H830" s="36"/>
      <c r="I830" s="36"/>
      <c r="Z830" s="35"/>
      <c r="AA830" s="35"/>
      <c r="AB830" s="35"/>
      <c r="AC830" s="35"/>
    </row>
    <row r="831" spans="7:29" x14ac:dyDescent="0.2">
      <c r="G831" s="36"/>
      <c r="H831" s="36"/>
      <c r="I831" s="36"/>
      <c r="Z831" s="35"/>
      <c r="AA831" s="35"/>
      <c r="AB831" s="35"/>
      <c r="AC831" s="35"/>
    </row>
    <row r="832" spans="7:29" x14ac:dyDescent="0.2">
      <c r="G832" s="36"/>
      <c r="H832" s="36"/>
      <c r="I832" s="36"/>
      <c r="Z832" s="35"/>
      <c r="AA832" s="35"/>
      <c r="AB832" s="35"/>
      <c r="AC832" s="35"/>
    </row>
    <row r="833" spans="7:29" x14ac:dyDescent="0.2">
      <c r="G833" s="36"/>
      <c r="H833" s="36"/>
      <c r="I833" s="36"/>
      <c r="Z833" s="35"/>
      <c r="AA833" s="35"/>
      <c r="AB833" s="35"/>
      <c r="AC833" s="35"/>
    </row>
    <row r="834" spans="7:29" x14ac:dyDescent="0.2">
      <c r="G834" s="36"/>
      <c r="H834" s="36"/>
      <c r="I834" s="36"/>
      <c r="Z834" s="35"/>
      <c r="AA834" s="35"/>
      <c r="AB834" s="35"/>
      <c r="AC834" s="35"/>
    </row>
    <row r="835" spans="7:29" x14ac:dyDescent="0.2">
      <c r="G835" s="36"/>
      <c r="H835" s="36"/>
      <c r="I835" s="36"/>
      <c r="Z835" s="35"/>
      <c r="AA835" s="35"/>
      <c r="AB835" s="35"/>
      <c r="AC835" s="35"/>
    </row>
    <row r="836" spans="7:29" x14ac:dyDescent="0.2">
      <c r="G836" s="36"/>
      <c r="H836" s="36"/>
      <c r="I836" s="36"/>
      <c r="Z836" s="35"/>
      <c r="AA836" s="35"/>
      <c r="AB836" s="35"/>
      <c r="AC836" s="35"/>
    </row>
    <row r="837" spans="7:29" x14ac:dyDescent="0.2">
      <c r="G837" s="36"/>
      <c r="H837" s="36"/>
      <c r="I837" s="36"/>
      <c r="Z837" s="35"/>
      <c r="AA837" s="35"/>
      <c r="AB837" s="35"/>
      <c r="AC837" s="35"/>
    </row>
    <row r="838" spans="7:29" x14ac:dyDescent="0.2">
      <c r="G838" s="36"/>
      <c r="H838" s="36"/>
      <c r="I838" s="36"/>
      <c r="Z838" s="35"/>
      <c r="AA838" s="35"/>
      <c r="AB838" s="35"/>
      <c r="AC838" s="35"/>
    </row>
    <row r="839" spans="7:29" x14ac:dyDescent="0.2">
      <c r="G839" s="36"/>
      <c r="H839" s="36"/>
      <c r="I839" s="36"/>
      <c r="Z839" s="35"/>
      <c r="AA839" s="35"/>
      <c r="AB839" s="35"/>
      <c r="AC839" s="35"/>
    </row>
    <row r="840" spans="7:29" x14ac:dyDescent="0.2">
      <c r="G840" s="36"/>
      <c r="H840" s="36"/>
      <c r="I840" s="36"/>
      <c r="Z840" s="35"/>
      <c r="AA840" s="35"/>
      <c r="AB840" s="35"/>
      <c r="AC840" s="35"/>
    </row>
    <row r="841" spans="7:29" x14ac:dyDescent="0.2">
      <c r="G841" s="36"/>
      <c r="H841" s="36"/>
      <c r="I841" s="36"/>
      <c r="Z841" s="35"/>
      <c r="AA841" s="35"/>
      <c r="AB841" s="35"/>
      <c r="AC841" s="35"/>
    </row>
    <row r="842" spans="7:29" x14ac:dyDescent="0.2">
      <c r="G842" s="36"/>
      <c r="H842" s="36"/>
      <c r="I842" s="36"/>
      <c r="Z842" s="35"/>
      <c r="AA842" s="35"/>
      <c r="AB842" s="35"/>
      <c r="AC842" s="35"/>
    </row>
    <row r="843" spans="7:29" x14ac:dyDescent="0.2">
      <c r="G843" s="36"/>
      <c r="H843" s="36"/>
      <c r="I843" s="36"/>
      <c r="Z843" s="35"/>
      <c r="AA843" s="35"/>
      <c r="AB843" s="35"/>
      <c r="AC843" s="35"/>
    </row>
    <row r="844" spans="7:29" x14ac:dyDescent="0.2">
      <c r="G844" s="36"/>
      <c r="H844" s="36"/>
      <c r="I844" s="36"/>
      <c r="Z844" s="35"/>
      <c r="AA844" s="35"/>
      <c r="AB844" s="35"/>
      <c r="AC844" s="35"/>
    </row>
    <row r="845" spans="7:29" x14ac:dyDescent="0.2">
      <c r="G845" s="36"/>
      <c r="H845" s="36"/>
      <c r="I845" s="36"/>
      <c r="Z845" s="35"/>
      <c r="AA845" s="35"/>
      <c r="AB845" s="35"/>
      <c r="AC845" s="35"/>
    </row>
    <row r="846" spans="7:29" x14ac:dyDescent="0.2">
      <c r="G846" s="36"/>
      <c r="H846" s="36"/>
      <c r="I846" s="36"/>
      <c r="Z846" s="35"/>
      <c r="AA846" s="35"/>
      <c r="AB846" s="35"/>
      <c r="AC846" s="35"/>
    </row>
    <row r="847" spans="7:29" x14ac:dyDescent="0.2">
      <c r="G847" s="36"/>
      <c r="H847" s="36"/>
      <c r="I847" s="36"/>
      <c r="Z847" s="35"/>
      <c r="AA847" s="35"/>
      <c r="AB847" s="35"/>
      <c r="AC847" s="35"/>
    </row>
    <row r="848" spans="7:29" x14ac:dyDescent="0.2">
      <c r="G848" s="36"/>
      <c r="H848" s="36"/>
      <c r="I848" s="36"/>
      <c r="Z848" s="35"/>
      <c r="AA848" s="35"/>
      <c r="AB848" s="35"/>
      <c r="AC848" s="35"/>
    </row>
    <row r="849" spans="7:29" x14ac:dyDescent="0.2">
      <c r="G849" s="36"/>
      <c r="H849" s="36"/>
      <c r="I849" s="36"/>
      <c r="Z849" s="35"/>
      <c r="AA849" s="35"/>
      <c r="AB849" s="35"/>
      <c r="AC849" s="35"/>
    </row>
    <row r="850" spans="7:29" x14ac:dyDescent="0.2">
      <c r="G850" s="36"/>
      <c r="H850" s="36"/>
      <c r="I850" s="36"/>
      <c r="Z850" s="35"/>
      <c r="AA850" s="35"/>
      <c r="AB850" s="35"/>
      <c r="AC850" s="35"/>
    </row>
    <row r="851" spans="7:29" x14ac:dyDescent="0.2">
      <c r="G851" s="36"/>
      <c r="H851" s="36"/>
      <c r="I851" s="36"/>
      <c r="Z851" s="35"/>
      <c r="AA851" s="35"/>
      <c r="AB851" s="35"/>
      <c r="AC851" s="35"/>
    </row>
    <row r="852" spans="7:29" x14ac:dyDescent="0.2">
      <c r="G852" s="36"/>
      <c r="H852" s="36"/>
      <c r="I852" s="36"/>
      <c r="Z852" s="35"/>
      <c r="AA852" s="35"/>
      <c r="AB852" s="35"/>
      <c r="AC852" s="35"/>
    </row>
    <row r="853" spans="7:29" x14ac:dyDescent="0.2">
      <c r="G853" s="36"/>
      <c r="H853" s="36"/>
      <c r="I853" s="36"/>
      <c r="Z853" s="35"/>
      <c r="AA853" s="35"/>
      <c r="AB853" s="35"/>
      <c r="AC853" s="35"/>
    </row>
    <row r="854" spans="7:29" x14ac:dyDescent="0.2">
      <c r="G854" s="36"/>
      <c r="H854" s="36"/>
      <c r="I854" s="36"/>
      <c r="Z854" s="35"/>
      <c r="AA854" s="35"/>
      <c r="AB854" s="35"/>
      <c r="AC854" s="35"/>
    </row>
    <row r="855" spans="7:29" x14ac:dyDescent="0.2">
      <c r="G855" s="36"/>
      <c r="H855" s="36"/>
      <c r="I855" s="36"/>
      <c r="Z855" s="35"/>
      <c r="AA855" s="35"/>
      <c r="AB855" s="35"/>
      <c r="AC855" s="35"/>
    </row>
    <row r="856" spans="7:29" x14ac:dyDescent="0.2">
      <c r="G856" s="36"/>
      <c r="H856" s="36"/>
      <c r="I856" s="36"/>
      <c r="Z856" s="35"/>
      <c r="AA856" s="35"/>
      <c r="AB856" s="35"/>
      <c r="AC856" s="35"/>
    </row>
    <row r="857" spans="7:29" x14ac:dyDescent="0.2">
      <c r="G857" s="36"/>
      <c r="H857" s="36"/>
      <c r="I857" s="36"/>
      <c r="Z857" s="35"/>
      <c r="AA857" s="35"/>
      <c r="AB857" s="35"/>
      <c r="AC857" s="35"/>
    </row>
    <row r="858" spans="7:29" x14ac:dyDescent="0.2">
      <c r="G858" s="36"/>
      <c r="H858" s="36"/>
      <c r="I858" s="36"/>
      <c r="Z858" s="35"/>
      <c r="AA858" s="35"/>
      <c r="AB858" s="35"/>
      <c r="AC858" s="35"/>
    </row>
    <row r="859" spans="7:29" x14ac:dyDescent="0.2">
      <c r="G859" s="36"/>
      <c r="H859" s="36"/>
      <c r="I859" s="36"/>
      <c r="Z859" s="35"/>
      <c r="AA859" s="35"/>
      <c r="AB859" s="35"/>
      <c r="AC859" s="35"/>
    </row>
    <row r="860" spans="7:29" x14ac:dyDescent="0.2">
      <c r="G860" s="36"/>
      <c r="H860" s="36"/>
      <c r="I860" s="36"/>
      <c r="Z860" s="35"/>
      <c r="AA860" s="35"/>
      <c r="AB860" s="35"/>
      <c r="AC860" s="35"/>
    </row>
    <row r="861" spans="7:29" x14ac:dyDescent="0.2">
      <c r="G861" s="36"/>
      <c r="H861" s="36"/>
      <c r="I861" s="36"/>
      <c r="Z861" s="35"/>
      <c r="AA861" s="35"/>
      <c r="AB861" s="35"/>
      <c r="AC861" s="35"/>
    </row>
    <row r="862" spans="7:29" x14ac:dyDescent="0.2">
      <c r="G862" s="36"/>
      <c r="H862" s="36"/>
      <c r="I862" s="36"/>
      <c r="Z862" s="35"/>
      <c r="AA862" s="35"/>
      <c r="AB862" s="35"/>
      <c r="AC862" s="35"/>
    </row>
    <row r="863" spans="7:29" x14ac:dyDescent="0.2">
      <c r="G863" s="36"/>
      <c r="H863" s="36"/>
      <c r="I863" s="36"/>
      <c r="Z863" s="35"/>
      <c r="AA863" s="35"/>
      <c r="AB863" s="35"/>
      <c r="AC863" s="35"/>
    </row>
    <row r="864" spans="7:29" x14ac:dyDescent="0.2">
      <c r="G864" s="36"/>
      <c r="H864" s="36"/>
      <c r="I864" s="36"/>
      <c r="Z864" s="35"/>
      <c r="AA864" s="35"/>
      <c r="AB864" s="35"/>
      <c r="AC864" s="35"/>
    </row>
    <row r="865" spans="7:29" x14ac:dyDescent="0.2">
      <c r="G865" s="36"/>
      <c r="H865" s="36"/>
      <c r="I865" s="36"/>
      <c r="Z865" s="35"/>
      <c r="AA865" s="35"/>
      <c r="AB865" s="35"/>
      <c r="AC865" s="35"/>
    </row>
    <row r="866" spans="7:29" x14ac:dyDescent="0.2">
      <c r="G866" s="36"/>
      <c r="H866" s="36"/>
      <c r="I866" s="36"/>
      <c r="Z866" s="35"/>
      <c r="AA866" s="35"/>
      <c r="AB866" s="35"/>
      <c r="AC866" s="35"/>
    </row>
    <row r="867" spans="7:29" x14ac:dyDescent="0.2">
      <c r="G867" s="36"/>
      <c r="H867" s="36"/>
      <c r="I867" s="36"/>
      <c r="Z867" s="35"/>
      <c r="AA867" s="35"/>
      <c r="AB867" s="35"/>
      <c r="AC867" s="35"/>
    </row>
    <row r="868" spans="7:29" x14ac:dyDescent="0.2">
      <c r="G868" s="36"/>
      <c r="H868" s="36"/>
      <c r="I868" s="36"/>
      <c r="Z868" s="35"/>
      <c r="AA868" s="35"/>
      <c r="AB868" s="35"/>
      <c r="AC868" s="35"/>
    </row>
    <row r="869" spans="7:29" x14ac:dyDescent="0.2">
      <c r="G869" s="36"/>
      <c r="H869" s="36"/>
      <c r="I869" s="36"/>
      <c r="Z869" s="35"/>
      <c r="AA869" s="35"/>
      <c r="AB869" s="35"/>
      <c r="AC869" s="35"/>
    </row>
    <row r="870" spans="7:29" x14ac:dyDescent="0.2">
      <c r="G870" s="36"/>
      <c r="H870" s="36"/>
      <c r="I870" s="36"/>
      <c r="Z870" s="35"/>
      <c r="AA870" s="35"/>
      <c r="AB870" s="35"/>
      <c r="AC870" s="35"/>
    </row>
    <row r="871" spans="7:29" x14ac:dyDescent="0.2">
      <c r="G871" s="36"/>
      <c r="H871" s="36"/>
      <c r="I871" s="36"/>
      <c r="Z871" s="35"/>
      <c r="AA871" s="35"/>
      <c r="AB871" s="35"/>
      <c r="AC871" s="35"/>
    </row>
    <row r="872" spans="7:29" x14ac:dyDescent="0.2">
      <c r="G872" s="36"/>
      <c r="H872" s="36"/>
      <c r="I872" s="36"/>
      <c r="Z872" s="35"/>
      <c r="AA872" s="35"/>
      <c r="AB872" s="35"/>
      <c r="AC872" s="35"/>
    </row>
    <row r="873" spans="7:29" x14ac:dyDescent="0.2">
      <c r="G873" s="36"/>
      <c r="H873" s="36"/>
      <c r="I873" s="36"/>
      <c r="Z873" s="35"/>
      <c r="AA873" s="35"/>
      <c r="AB873" s="35"/>
      <c r="AC873" s="35"/>
    </row>
    <row r="874" spans="7:29" x14ac:dyDescent="0.2">
      <c r="G874" s="36"/>
      <c r="H874" s="36"/>
      <c r="I874" s="36"/>
      <c r="Z874" s="35"/>
      <c r="AA874" s="35"/>
      <c r="AB874" s="35"/>
      <c r="AC874" s="35"/>
    </row>
    <row r="875" spans="7:29" x14ac:dyDescent="0.2">
      <c r="G875" s="36"/>
      <c r="H875" s="36"/>
      <c r="I875" s="36"/>
      <c r="Z875" s="35"/>
      <c r="AA875" s="35"/>
      <c r="AB875" s="35"/>
      <c r="AC875" s="35"/>
    </row>
    <row r="876" spans="7:29" x14ac:dyDescent="0.2">
      <c r="G876" s="36"/>
      <c r="H876" s="36"/>
      <c r="I876" s="36"/>
      <c r="Z876" s="35"/>
      <c r="AA876" s="35"/>
      <c r="AB876" s="35"/>
      <c r="AC876" s="35"/>
    </row>
    <row r="877" spans="7:29" x14ac:dyDescent="0.2">
      <c r="G877" s="36"/>
      <c r="H877" s="36"/>
      <c r="I877" s="36"/>
      <c r="Z877" s="35"/>
      <c r="AA877" s="35"/>
      <c r="AB877" s="35"/>
      <c r="AC877" s="35"/>
    </row>
    <row r="878" spans="7:29" x14ac:dyDescent="0.2">
      <c r="G878" s="36"/>
      <c r="H878" s="36"/>
      <c r="I878" s="36"/>
      <c r="Z878" s="35"/>
      <c r="AA878" s="35"/>
      <c r="AB878" s="35"/>
      <c r="AC878" s="35"/>
    </row>
    <row r="879" spans="7:29" x14ac:dyDescent="0.2">
      <c r="G879" s="36"/>
      <c r="H879" s="36"/>
      <c r="I879" s="36"/>
      <c r="Z879" s="35"/>
      <c r="AA879" s="35"/>
      <c r="AB879" s="35"/>
      <c r="AC879" s="35"/>
    </row>
    <row r="880" spans="7:29" x14ac:dyDescent="0.2">
      <c r="G880" s="36"/>
      <c r="H880" s="36"/>
      <c r="I880" s="36"/>
      <c r="Z880" s="35"/>
      <c r="AA880" s="35"/>
      <c r="AB880" s="35"/>
      <c r="AC880" s="35"/>
    </row>
    <row r="881" spans="7:29" x14ac:dyDescent="0.2">
      <c r="G881" s="36"/>
      <c r="H881" s="36"/>
      <c r="I881" s="36"/>
      <c r="Z881" s="35"/>
      <c r="AA881" s="35"/>
      <c r="AB881" s="35"/>
      <c r="AC881" s="35"/>
    </row>
    <row r="882" spans="7:29" x14ac:dyDescent="0.2">
      <c r="G882" s="36"/>
      <c r="H882" s="36"/>
      <c r="I882" s="36"/>
      <c r="Z882" s="35"/>
      <c r="AA882" s="35"/>
      <c r="AB882" s="35"/>
      <c r="AC882" s="35"/>
    </row>
    <row r="883" spans="7:29" x14ac:dyDescent="0.2">
      <c r="G883" s="36"/>
      <c r="H883" s="36"/>
      <c r="I883" s="36"/>
      <c r="Z883" s="35"/>
      <c r="AA883" s="35"/>
      <c r="AB883" s="35"/>
      <c r="AC883" s="35"/>
    </row>
    <row r="884" spans="7:29" x14ac:dyDescent="0.2">
      <c r="G884" s="36"/>
      <c r="H884" s="36"/>
      <c r="I884" s="36"/>
      <c r="Z884" s="35"/>
      <c r="AA884" s="35"/>
      <c r="AB884" s="35"/>
      <c r="AC884" s="35"/>
    </row>
    <row r="885" spans="7:29" x14ac:dyDescent="0.2">
      <c r="G885" s="36"/>
      <c r="H885" s="36"/>
      <c r="I885" s="36"/>
      <c r="Z885" s="35"/>
      <c r="AA885" s="35"/>
      <c r="AB885" s="35"/>
      <c r="AC885" s="35"/>
    </row>
    <row r="886" spans="7:29" x14ac:dyDescent="0.2">
      <c r="G886" s="36"/>
      <c r="H886" s="36"/>
      <c r="I886" s="36"/>
      <c r="Z886" s="35"/>
      <c r="AA886" s="35"/>
      <c r="AB886" s="35"/>
      <c r="AC886" s="35"/>
    </row>
    <row r="887" spans="7:29" x14ac:dyDescent="0.2">
      <c r="G887" s="36"/>
      <c r="H887" s="36"/>
      <c r="I887" s="36"/>
      <c r="Z887" s="35"/>
      <c r="AA887" s="35"/>
      <c r="AB887" s="35"/>
      <c r="AC887" s="35"/>
    </row>
    <row r="888" spans="7:29" x14ac:dyDescent="0.2">
      <c r="G888" s="36"/>
      <c r="H888" s="36"/>
      <c r="I888" s="36"/>
      <c r="Z888" s="35"/>
      <c r="AA888" s="35"/>
      <c r="AB888" s="35"/>
      <c r="AC888" s="35"/>
    </row>
    <row r="889" spans="7:29" x14ac:dyDescent="0.2">
      <c r="G889" s="36"/>
      <c r="H889" s="36"/>
      <c r="I889" s="36"/>
      <c r="Z889" s="35"/>
      <c r="AA889" s="35"/>
      <c r="AB889" s="35"/>
      <c r="AC889" s="35"/>
    </row>
    <row r="890" spans="7:29" x14ac:dyDescent="0.2">
      <c r="G890" s="36"/>
      <c r="H890" s="36"/>
      <c r="I890" s="36"/>
      <c r="Z890" s="35"/>
      <c r="AA890" s="35"/>
      <c r="AB890" s="35"/>
      <c r="AC890" s="35"/>
    </row>
    <row r="891" spans="7:29" x14ac:dyDescent="0.2">
      <c r="G891" s="36"/>
      <c r="H891" s="36"/>
      <c r="I891" s="36"/>
      <c r="Z891" s="35"/>
      <c r="AA891" s="35"/>
      <c r="AB891" s="35"/>
      <c r="AC891" s="35"/>
    </row>
    <row r="892" spans="7:29" x14ac:dyDescent="0.2">
      <c r="G892" s="36"/>
      <c r="H892" s="36"/>
      <c r="I892" s="36"/>
      <c r="Z892" s="35"/>
      <c r="AA892" s="35"/>
      <c r="AB892" s="35"/>
      <c r="AC892" s="35"/>
    </row>
    <row r="893" spans="7:29" x14ac:dyDescent="0.2">
      <c r="G893" s="36"/>
      <c r="H893" s="36"/>
      <c r="I893" s="36"/>
      <c r="Z893" s="35"/>
      <c r="AA893" s="35"/>
      <c r="AB893" s="35"/>
      <c r="AC893" s="35"/>
    </row>
    <row r="894" spans="7:29" x14ac:dyDescent="0.2">
      <c r="G894" s="36"/>
      <c r="H894" s="36"/>
      <c r="I894" s="36"/>
      <c r="Z894" s="35"/>
      <c r="AA894" s="35"/>
      <c r="AB894" s="35"/>
      <c r="AC894" s="35"/>
    </row>
    <row r="895" spans="7:29" x14ac:dyDescent="0.2">
      <c r="G895" s="36"/>
      <c r="H895" s="36"/>
      <c r="I895" s="36"/>
      <c r="Z895" s="35"/>
      <c r="AA895" s="35"/>
      <c r="AB895" s="35"/>
      <c r="AC895" s="35"/>
    </row>
    <row r="896" spans="7:29" x14ac:dyDescent="0.2">
      <c r="G896" s="36"/>
      <c r="H896" s="36"/>
      <c r="I896" s="36"/>
      <c r="Z896" s="35"/>
      <c r="AA896" s="35"/>
      <c r="AB896" s="35"/>
      <c r="AC896" s="35"/>
    </row>
    <row r="897" spans="7:29" x14ac:dyDescent="0.2">
      <c r="G897" s="36"/>
      <c r="H897" s="36"/>
      <c r="I897" s="36"/>
      <c r="Z897" s="35"/>
      <c r="AA897" s="35"/>
      <c r="AB897" s="35"/>
      <c r="AC897" s="35"/>
    </row>
    <row r="898" spans="7:29" x14ac:dyDescent="0.2">
      <c r="G898" s="36"/>
      <c r="H898" s="36"/>
      <c r="I898" s="36"/>
      <c r="Z898" s="35"/>
      <c r="AA898" s="35"/>
      <c r="AB898" s="35"/>
      <c r="AC898" s="35"/>
    </row>
    <row r="899" spans="7:29" x14ac:dyDescent="0.2">
      <c r="G899" s="36"/>
      <c r="H899" s="36"/>
      <c r="I899" s="36"/>
      <c r="Z899" s="35"/>
      <c r="AA899" s="35"/>
      <c r="AB899" s="35"/>
      <c r="AC899" s="35"/>
    </row>
    <row r="900" spans="7:29" x14ac:dyDescent="0.2">
      <c r="G900" s="36"/>
      <c r="H900" s="36"/>
      <c r="I900" s="36"/>
      <c r="Z900" s="35"/>
      <c r="AA900" s="35"/>
      <c r="AB900" s="35"/>
      <c r="AC900" s="35"/>
    </row>
    <row r="901" spans="7:29" x14ac:dyDescent="0.2">
      <c r="G901" s="36"/>
      <c r="H901" s="36"/>
      <c r="I901" s="36"/>
      <c r="Z901" s="35"/>
      <c r="AA901" s="35"/>
      <c r="AB901" s="35"/>
      <c r="AC901" s="35"/>
    </row>
    <row r="902" spans="7:29" x14ac:dyDescent="0.2">
      <c r="G902" s="36"/>
      <c r="H902" s="36"/>
      <c r="I902" s="36"/>
      <c r="Z902" s="35"/>
      <c r="AA902" s="35"/>
      <c r="AB902" s="35"/>
      <c r="AC902" s="35"/>
    </row>
    <row r="903" spans="7:29" x14ac:dyDescent="0.2">
      <c r="G903" s="36"/>
      <c r="H903" s="36"/>
      <c r="I903" s="36"/>
      <c r="Z903" s="35"/>
      <c r="AA903" s="35"/>
      <c r="AB903" s="35"/>
      <c r="AC903" s="35"/>
    </row>
    <row r="904" spans="7:29" x14ac:dyDescent="0.2">
      <c r="G904" s="36"/>
      <c r="H904" s="36"/>
      <c r="I904" s="36"/>
      <c r="Z904" s="35"/>
      <c r="AA904" s="35"/>
      <c r="AB904" s="35"/>
      <c r="AC904" s="35"/>
    </row>
    <row r="905" spans="7:29" x14ac:dyDescent="0.2">
      <c r="G905" s="36"/>
      <c r="H905" s="36"/>
      <c r="I905" s="36"/>
      <c r="Z905" s="35"/>
      <c r="AA905" s="35"/>
      <c r="AB905" s="35"/>
      <c r="AC905" s="35"/>
    </row>
    <row r="906" spans="7:29" x14ac:dyDescent="0.2">
      <c r="G906" s="36"/>
      <c r="H906" s="36"/>
      <c r="I906" s="36"/>
      <c r="Z906" s="35"/>
      <c r="AA906" s="35"/>
      <c r="AB906" s="35"/>
      <c r="AC906" s="35"/>
    </row>
    <row r="907" spans="7:29" x14ac:dyDescent="0.2">
      <c r="G907" s="36"/>
      <c r="H907" s="36"/>
      <c r="I907" s="36"/>
      <c r="Z907" s="35"/>
      <c r="AA907" s="35"/>
      <c r="AB907" s="35"/>
      <c r="AC907" s="35"/>
    </row>
    <row r="908" spans="7:29" x14ac:dyDescent="0.2">
      <c r="G908" s="36"/>
      <c r="H908" s="36"/>
      <c r="I908" s="36"/>
      <c r="Z908" s="35"/>
      <c r="AA908" s="35"/>
      <c r="AB908" s="35"/>
      <c r="AC908" s="35"/>
    </row>
    <row r="909" spans="7:29" x14ac:dyDescent="0.2">
      <c r="G909" s="36"/>
      <c r="H909" s="36"/>
      <c r="I909" s="36"/>
      <c r="Z909" s="35"/>
      <c r="AA909" s="35"/>
      <c r="AB909" s="35"/>
      <c r="AC909" s="35"/>
    </row>
    <row r="910" spans="7:29" x14ac:dyDescent="0.2">
      <c r="G910" s="36"/>
      <c r="H910" s="36"/>
      <c r="I910" s="36"/>
      <c r="Z910" s="35"/>
      <c r="AA910" s="35"/>
      <c r="AB910" s="35"/>
      <c r="AC910" s="35"/>
    </row>
    <row r="911" spans="7:29" x14ac:dyDescent="0.2">
      <c r="G911" s="36"/>
      <c r="H911" s="36"/>
      <c r="I911" s="36"/>
      <c r="Z911" s="35"/>
      <c r="AA911" s="35"/>
      <c r="AB911" s="35"/>
      <c r="AC911" s="35"/>
    </row>
    <row r="912" spans="7:29" x14ac:dyDescent="0.2">
      <c r="G912" s="36"/>
      <c r="H912" s="36"/>
      <c r="I912" s="36"/>
      <c r="Z912" s="35"/>
      <c r="AA912" s="35"/>
      <c r="AB912" s="35"/>
      <c r="AC912" s="35"/>
    </row>
    <row r="913" spans="7:29" x14ac:dyDescent="0.2">
      <c r="G913" s="36"/>
      <c r="H913" s="36"/>
      <c r="I913" s="36"/>
      <c r="Z913" s="35"/>
      <c r="AA913" s="35"/>
      <c r="AB913" s="35"/>
      <c r="AC913" s="35"/>
    </row>
    <row r="914" spans="7:29" x14ac:dyDescent="0.2">
      <c r="G914" s="36"/>
      <c r="H914" s="36"/>
      <c r="I914" s="36"/>
      <c r="Z914" s="35"/>
      <c r="AA914" s="35"/>
      <c r="AB914" s="35"/>
      <c r="AC914" s="35"/>
    </row>
    <row r="915" spans="7:29" x14ac:dyDescent="0.2">
      <c r="G915" s="36"/>
      <c r="H915" s="36"/>
      <c r="I915" s="36"/>
      <c r="Z915" s="35"/>
      <c r="AA915" s="35"/>
      <c r="AB915" s="35"/>
      <c r="AC915" s="35"/>
    </row>
    <row r="916" spans="7:29" x14ac:dyDescent="0.2">
      <c r="G916" s="36"/>
      <c r="H916" s="36"/>
      <c r="I916" s="36"/>
      <c r="Z916" s="35"/>
      <c r="AA916" s="35"/>
      <c r="AB916" s="35"/>
      <c r="AC916" s="35"/>
    </row>
    <row r="917" spans="7:29" x14ac:dyDescent="0.2">
      <c r="G917" s="36"/>
      <c r="H917" s="36"/>
      <c r="I917" s="36"/>
      <c r="Z917" s="35"/>
      <c r="AA917" s="35"/>
      <c r="AB917" s="35"/>
      <c r="AC917" s="35"/>
    </row>
    <row r="918" spans="7:29" x14ac:dyDescent="0.2">
      <c r="G918" s="36"/>
      <c r="H918" s="36"/>
      <c r="I918" s="36"/>
      <c r="Z918" s="35"/>
      <c r="AA918" s="35"/>
      <c r="AB918" s="35"/>
      <c r="AC918" s="35"/>
    </row>
    <row r="919" spans="7:29" x14ac:dyDescent="0.2">
      <c r="G919" s="36"/>
      <c r="H919" s="36"/>
      <c r="I919" s="36"/>
      <c r="Z919" s="35"/>
      <c r="AA919" s="35"/>
      <c r="AB919" s="35"/>
      <c r="AC919" s="35"/>
    </row>
    <row r="920" spans="7:29" x14ac:dyDescent="0.2">
      <c r="G920" s="36"/>
      <c r="H920" s="36"/>
      <c r="I920" s="36"/>
      <c r="Z920" s="35"/>
      <c r="AA920" s="35"/>
      <c r="AB920" s="35"/>
      <c r="AC920" s="35"/>
    </row>
    <row r="921" spans="7:29" x14ac:dyDescent="0.2">
      <c r="G921" s="36"/>
      <c r="H921" s="36"/>
      <c r="I921" s="36"/>
      <c r="Z921" s="35"/>
      <c r="AA921" s="35"/>
      <c r="AB921" s="35"/>
      <c r="AC921" s="35"/>
    </row>
    <row r="922" spans="7:29" x14ac:dyDescent="0.2">
      <c r="G922" s="36"/>
      <c r="H922" s="36"/>
      <c r="I922" s="36"/>
      <c r="Z922" s="35"/>
      <c r="AA922" s="35"/>
      <c r="AB922" s="35"/>
      <c r="AC922" s="35"/>
    </row>
    <row r="923" spans="7:29" x14ac:dyDescent="0.2">
      <c r="G923" s="36"/>
      <c r="H923" s="36"/>
      <c r="I923" s="36"/>
      <c r="Z923" s="35"/>
      <c r="AA923" s="35"/>
      <c r="AB923" s="35"/>
      <c r="AC923" s="35"/>
    </row>
    <row r="924" spans="7:29" x14ac:dyDescent="0.2">
      <c r="G924" s="36"/>
      <c r="H924" s="36"/>
      <c r="I924" s="36"/>
      <c r="Z924" s="35"/>
      <c r="AA924" s="35"/>
      <c r="AB924" s="35"/>
      <c r="AC924" s="35"/>
    </row>
    <row r="925" spans="7:29" x14ac:dyDescent="0.2">
      <c r="G925" s="36"/>
      <c r="H925" s="36"/>
      <c r="I925" s="36"/>
      <c r="Z925" s="35"/>
      <c r="AA925" s="35"/>
      <c r="AB925" s="35"/>
      <c r="AC925" s="35"/>
    </row>
    <row r="926" spans="7:29" x14ac:dyDescent="0.2">
      <c r="G926" s="36"/>
      <c r="H926" s="36"/>
      <c r="I926" s="36"/>
      <c r="Z926" s="35"/>
      <c r="AA926" s="35"/>
      <c r="AB926" s="35"/>
      <c r="AC926" s="35"/>
    </row>
    <row r="927" spans="7:29" x14ac:dyDescent="0.2">
      <c r="G927" s="36"/>
      <c r="H927" s="36"/>
      <c r="I927" s="36"/>
      <c r="Z927" s="35"/>
      <c r="AA927" s="35"/>
      <c r="AB927" s="35"/>
      <c r="AC927" s="35"/>
    </row>
    <row r="928" spans="7:29" x14ac:dyDescent="0.2">
      <c r="G928" s="36"/>
      <c r="H928" s="36"/>
      <c r="I928" s="36"/>
      <c r="Z928" s="35"/>
      <c r="AA928" s="35"/>
      <c r="AB928" s="35"/>
      <c r="AC928" s="35"/>
    </row>
    <row r="929" spans="7:29" x14ac:dyDescent="0.2">
      <c r="G929" s="36"/>
      <c r="H929" s="36"/>
      <c r="I929" s="36"/>
      <c r="Z929" s="35"/>
      <c r="AA929" s="35"/>
      <c r="AB929" s="35"/>
      <c r="AC929" s="35"/>
    </row>
    <row r="930" spans="7:29" x14ac:dyDescent="0.2">
      <c r="G930" s="36"/>
      <c r="H930" s="36"/>
      <c r="I930" s="36"/>
      <c r="Z930" s="35"/>
      <c r="AA930" s="35"/>
      <c r="AB930" s="35"/>
      <c r="AC930" s="35"/>
    </row>
    <row r="931" spans="7:29" x14ac:dyDescent="0.2">
      <c r="G931" s="36"/>
      <c r="H931" s="36"/>
      <c r="I931" s="36"/>
      <c r="Z931" s="35"/>
      <c r="AA931" s="35"/>
      <c r="AB931" s="35"/>
      <c r="AC931" s="35"/>
    </row>
    <row r="932" spans="7:29" x14ac:dyDescent="0.2">
      <c r="G932" s="36"/>
      <c r="H932" s="36"/>
      <c r="I932" s="36"/>
      <c r="Z932" s="35"/>
      <c r="AA932" s="35"/>
      <c r="AB932" s="35"/>
      <c r="AC932" s="35"/>
    </row>
    <row r="933" spans="7:29" x14ac:dyDescent="0.2">
      <c r="G933" s="36"/>
      <c r="H933" s="36"/>
      <c r="I933" s="36"/>
      <c r="Z933" s="35"/>
      <c r="AA933" s="35"/>
      <c r="AB933" s="35"/>
      <c r="AC933" s="35"/>
    </row>
    <row r="934" spans="7:29" x14ac:dyDescent="0.2">
      <c r="G934" s="36"/>
      <c r="H934" s="36"/>
      <c r="I934" s="36"/>
      <c r="Z934" s="35"/>
      <c r="AA934" s="35"/>
      <c r="AB934" s="35"/>
      <c r="AC934" s="35"/>
    </row>
    <row r="935" spans="7:29" x14ac:dyDescent="0.2">
      <c r="G935" s="36"/>
      <c r="H935" s="36"/>
      <c r="I935" s="36"/>
      <c r="Z935" s="35"/>
      <c r="AA935" s="35"/>
      <c r="AB935" s="35"/>
      <c r="AC935" s="35"/>
    </row>
    <row r="936" spans="7:29" x14ac:dyDescent="0.2">
      <c r="G936" s="36"/>
      <c r="H936" s="36"/>
      <c r="I936" s="36"/>
      <c r="Z936" s="35"/>
      <c r="AA936" s="35"/>
      <c r="AB936" s="35"/>
      <c r="AC936" s="35"/>
    </row>
    <row r="937" spans="7:29" x14ac:dyDescent="0.2">
      <c r="G937" s="36"/>
      <c r="H937" s="36"/>
      <c r="I937" s="36"/>
      <c r="Z937" s="35"/>
      <c r="AA937" s="35"/>
      <c r="AB937" s="35"/>
      <c r="AC937" s="35"/>
    </row>
    <row r="938" spans="7:29" x14ac:dyDescent="0.2">
      <c r="G938" s="36"/>
      <c r="H938" s="36"/>
      <c r="I938" s="36"/>
      <c r="Z938" s="35"/>
      <c r="AA938" s="35"/>
      <c r="AB938" s="35"/>
      <c r="AC938" s="35"/>
    </row>
    <row r="939" spans="7:29" x14ac:dyDescent="0.2">
      <c r="G939" s="36"/>
      <c r="H939" s="36"/>
      <c r="I939" s="36"/>
      <c r="Z939" s="35"/>
      <c r="AA939" s="35"/>
      <c r="AB939" s="35"/>
      <c r="AC939" s="35"/>
    </row>
    <row r="940" spans="7:29" x14ac:dyDescent="0.2">
      <c r="G940" s="36"/>
      <c r="H940" s="36"/>
      <c r="I940" s="36"/>
      <c r="Z940" s="35"/>
      <c r="AA940" s="35"/>
      <c r="AB940" s="35"/>
      <c r="AC940" s="35"/>
    </row>
    <row r="941" spans="7:29" x14ac:dyDescent="0.2">
      <c r="G941" s="36"/>
      <c r="H941" s="36"/>
      <c r="I941" s="36"/>
      <c r="Z941" s="35"/>
      <c r="AA941" s="35"/>
      <c r="AB941" s="35"/>
      <c r="AC941" s="35"/>
    </row>
    <row r="942" spans="7:29" x14ac:dyDescent="0.2">
      <c r="G942" s="36"/>
      <c r="H942" s="36"/>
      <c r="I942" s="36"/>
      <c r="Z942" s="35"/>
      <c r="AA942" s="35"/>
      <c r="AB942" s="35"/>
      <c r="AC942" s="35"/>
    </row>
    <row r="943" spans="7:29" x14ac:dyDescent="0.2">
      <c r="G943" s="36"/>
      <c r="H943" s="36"/>
      <c r="I943" s="36"/>
      <c r="Z943" s="35"/>
      <c r="AA943" s="35"/>
      <c r="AB943" s="35"/>
      <c r="AC943" s="35"/>
    </row>
    <row r="944" spans="7:29" x14ac:dyDescent="0.2">
      <c r="G944" s="36"/>
      <c r="H944" s="36"/>
      <c r="I944" s="36"/>
      <c r="Z944" s="35"/>
      <c r="AA944" s="35"/>
      <c r="AB944" s="35"/>
      <c r="AC944" s="35"/>
    </row>
    <row r="945" spans="7:29" x14ac:dyDescent="0.2">
      <c r="G945" s="36"/>
      <c r="H945" s="36"/>
      <c r="I945" s="36"/>
      <c r="Z945" s="35"/>
      <c r="AA945" s="35"/>
      <c r="AB945" s="35"/>
      <c r="AC945" s="35"/>
    </row>
    <row r="946" spans="7:29" x14ac:dyDescent="0.2">
      <c r="G946" s="36"/>
      <c r="H946" s="36"/>
      <c r="I946" s="36"/>
      <c r="Z946" s="35"/>
      <c r="AA946" s="35"/>
      <c r="AB946" s="35"/>
      <c r="AC946" s="35"/>
    </row>
    <row r="947" spans="7:29" x14ac:dyDescent="0.2">
      <c r="G947" s="36"/>
      <c r="H947" s="36"/>
      <c r="I947" s="36"/>
      <c r="Z947" s="35"/>
      <c r="AA947" s="35"/>
      <c r="AB947" s="35"/>
      <c r="AC947" s="35"/>
    </row>
    <row r="948" spans="7:29" x14ac:dyDescent="0.2">
      <c r="G948" s="36"/>
      <c r="H948" s="36"/>
      <c r="I948" s="36"/>
      <c r="Z948" s="35"/>
      <c r="AA948" s="35"/>
      <c r="AB948" s="35"/>
      <c r="AC948" s="35"/>
    </row>
    <row r="949" spans="7:29" x14ac:dyDescent="0.2">
      <c r="G949" s="36"/>
      <c r="H949" s="36"/>
      <c r="I949" s="36"/>
      <c r="Z949" s="35"/>
      <c r="AA949" s="35"/>
      <c r="AB949" s="35"/>
      <c r="AC949" s="35"/>
    </row>
    <row r="950" spans="7:29" x14ac:dyDescent="0.2">
      <c r="G950" s="36"/>
      <c r="H950" s="36"/>
      <c r="I950" s="36"/>
      <c r="Z950" s="35"/>
      <c r="AA950" s="35"/>
      <c r="AB950" s="35"/>
      <c r="AC950" s="35"/>
    </row>
    <row r="951" spans="7:29" x14ac:dyDescent="0.2">
      <c r="G951" s="36"/>
      <c r="H951" s="36"/>
      <c r="I951" s="36"/>
      <c r="Z951" s="35"/>
      <c r="AA951" s="35"/>
      <c r="AB951" s="35"/>
      <c r="AC951" s="35"/>
    </row>
    <row r="952" spans="7:29" x14ac:dyDescent="0.2">
      <c r="G952" s="36"/>
      <c r="H952" s="36"/>
      <c r="I952" s="36"/>
      <c r="Z952" s="35"/>
      <c r="AA952" s="35"/>
      <c r="AB952" s="35"/>
      <c r="AC952" s="35"/>
    </row>
    <row r="953" spans="7:29" x14ac:dyDescent="0.2">
      <c r="G953" s="36"/>
      <c r="H953" s="36"/>
      <c r="I953" s="36"/>
      <c r="Z953" s="35"/>
      <c r="AA953" s="35"/>
      <c r="AB953" s="35"/>
      <c r="AC953" s="35"/>
    </row>
    <row r="954" spans="7:29" x14ac:dyDescent="0.2">
      <c r="G954" s="36"/>
      <c r="H954" s="36"/>
      <c r="I954" s="36"/>
      <c r="Z954" s="35"/>
      <c r="AA954" s="35"/>
      <c r="AB954" s="35"/>
      <c r="AC954" s="35"/>
    </row>
    <row r="955" spans="7:29" x14ac:dyDescent="0.2">
      <c r="G955" s="36"/>
      <c r="H955" s="36"/>
      <c r="I955" s="36"/>
      <c r="Z955" s="35"/>
      <c r="AA955" s="35"/>
      <c r="AB955" s="35"/>
      <c r="AC955" s="35"/>
    </row>
    <row r="956" spans="7:29" x14ac:dyDescent="0.2">
      <c r="G956" s="36"/>
      <c r="H956" s="36"/>
      <c r="I956" s="36"/>
      <c r="Z956" s="35"/>
      <c r="AA956" s="35"/>
      <c r="AB956" s="35"/>
      <c r="AC956" s="35"/>
    </row>
    <row r="957" spans="7:29" x14ac:dyDescent="0.2">
      <c r="G957" s="36"/>
      <c r="H957" s="36"/>
      <c r="I957" s="36"/>
      <c r="Z957" s="35"/>
      <c r="AA957" s="35"/>
      <c r="AB957" s="35"/>
      <c r="AC957" s="35"/>
    </row>
    <row r="958" spans="7:29" x14ac:dyDescent="0.2">
      <c r="G958" s="36"/>
      <c r="H958" s="36"/>
      <c r="I958" s="36"/>
      <c r="Z958" s="35"/>
      <c r="AA958" s="35"/>
      <c r="AB958" s="35"/>
      <c r="AC958" s="35"/>
    </row>
    <row r="959" spans="7:29" x14ac:dyDescent="0.2">
      <c r="G959" s="36"/>
      <c r="H959" s="36"/>
      <c r="I959" s="36"/>
      <c r="Z959" s="35"/>
      <c r="AA959" s="35"/>
      <c r="AB959" s="35"/>
      <c r="AC959" s="35"/>
    </row>
    <row r="960" spans="7:29" x14ac:dyDescent="0.2">
      <c r="G960" s="36"/>
      <c r="H960" s="36"/>
      <c r="I960" s="36"/>
      <c r="Z960" s="35"/>
      <c r="AA960" s="35"/>
      <c r="AB960" s="35"/>
      <c r="AC960" s="35"/>
    </row>
    <row r="961" spans="7:29" x14ac:dyDescent="0.2">
      <c r="G961" s="36"/>
      <c r="H961" s="36"/>
      <c r="I961" s="36"/>
      <c r="Z961" s="35"/>
      <c r="AA961" s="35"/>
      <c r="AB961" s="35"/>
      <c r="AC961" s="35"/>
    </row>
    <row r="962" spans="7:29" x14ac:dyDescent="0.2">
      <c r="G962" s="36"/>
      <c r="H962" s="36"/>
      <c r="I962" s="36"/>
      <c r="Z962" s="35"/>
      <c r="AA962" s="35"/>
      <c r="AB962" s="35"/>
      <c r="AC962" s="35"/>
    </row>
    <row r="963" spans="7:29" x14ac:dyDescent="0.2">
      <c r="G963" s="36"/>
      <c r="H963" s="36"/>
      <c r="I963" s="36"/>
      <c r="Z963" s="35"/>
      <c r="AA963" s="35"/>
      <c r="AB963" s="35"/>
      <c r="AC963" s="35"/>
    </row>
    <row r="964" spans="7:29" x14ac:dyDescent="0.2">
      <c r="G964" s="36"/>
      <c r="H964" s="36"/>
      <c r="I964" s="36"/>
      <c r="Z964" s="35"/>
      <c r="AA964" s="35"/>
      <c r="AB964" s="35"/>
      <c r="AC964" s="35"/>
    </row>
    <row r="965" spans="7:29" x14ac:dyDescent="0.2">
      <c r="G965" s="36"/>
      <c r="H965" s="36"/>
      <c r="I965" s="36"/>
      <c r="Z965" s="35"/>
      <c r="AA965" s="35"/>
      <c r="AB965" s="35"/>
      <c r="AC965" s="35"/>
    </row>
    <row r="966" spans="7:29" x14ac:dyDescent="0.2">
      <c r="G966" s="36"/>
      <c r="H966" s="36"/>
      <c r="I966" s="36"/>
      <c r="Z966" s="35"/>
      <c r="AA966" s="35"/>
      <c r="AB966" s="35"/>
      <c r="AC966" s="35"/>
    </row>
    <row r="967" spans="7:29" x14ac:dyDescent="0.2">
      <c r="G967" s="36"/>
      <c r="H967" s="36"/>
      <c r="I967" s="36"/>
      <c r="Z967" s="35"/>
      <c r="AA967" s="35"/>
      <c r="AB967" s="35"/>
      <c r="AC967" s="35"/>
    </row>
    <row r="968" spans="7:29" x14ac:dyDescent="0.2">
      <c r="G968" s="36"/>
      <c r="H968" s="36"/>
      <c r="I968" s="36"/>
      <c r="Z968" s="35"/>
      <c r="AA968" s="35"/>
      <c r="AB968" s="35"/>
      <c r="AC968" s="35"/>
    </row>
    <row r="969" spans="7:29" x14ac:dyDescent="0.2">
      <c r="G969" s="36"/>
      <c r="H969" s="36"/>
      <c r="I969" s="36"/>
      <c r="Z969" s="35"/>
      <c r="AA969" s="35"/>
      <c r="AB969" s="35"/>
      <c r="AC969" s="35"/>
    </row>
    <row r="970" spans="7:29" x14ac:dyDescent="0.2">
      <c r="G970" s="36"/>
      <c r="H970" s="36"/>
      <c r="I970" s="36"/>
      <c r="Z970" s="35"/>
      <c r="AA970" s="35"/>
      <c r="AB970" s="35"/>
      <c r="AC970" s="35"/>
    </row>
    <row r="971" spans="7:29" x14ac:dyDescent="0.2">
      <c r="G971" s="36"/>
      <c r="H971" s="36"/>
      <c r="I971" s="36"/>
      <c r="Z971" s="35"/>
      <c r="AA971" s="35"/>
      <c r="AB971" s="35"/>
      <c r="AC971" s="35"/>
    </row>
    <row r="972" spans="7:29" x14ac:dyDescent="0.2">
      <c r="G972" s="36"/>
      <c r="H972" s="36"/>
      <c r="I972" s="36"/>
      <c r="Z972" s="35"/>
      <c r="AA972" s="35"/>
      <c r="AB972" s="35"/>
      <c r="AC972" s="35"/>
    </row>
    <row r="973" spans="7:29" x14ac:dyDescent="0.2">
      <c r="G973" s="36"/>
      <c r="H973" s="36"/>
      <c r="I973" s="36"/>
      <c r="Z973" s="35"/>
      <c r="AA973" s="35"/>
      <c r="AB973" s="35"/>
      <c r="AC973" s="35"/>
    </row>
    <row r="974" spans="7:29" x14ac:dyDescent="0.2">
      <c r="G974" s="36"/>
      <c r="H974" s="36"/>
      <c r="I974" s="36"/>
      <c r="Z974" s="35"/>
      <c r="AA974" s="35"/>
      <c r="AB974" s="35"/>
      <c r="AC974" s="35"/>
    </row>
    <row r="975" spans="7:29" x14ac:dyDescent="0.2">
      <c r="G975" s="36"/>
      <c r="H975" s="36"/>
      <c r="I975" s="36"/>
      <c r="Z975" s="35"/>
      <c r="AA975" s="35"/>
      <c r="AB975" s="35"/>
      <c r="AC975" s="35"/>
    </row>
    <row r="976" spans="7:29" x14ac:dyDescent="0.2">
      <c r="G976" s="36"/>
      <c r="H976" s="36"/>
      <c r="I976" s="36"/>
      <c r="Z976" s="35"/>
      <c r="AA976" s="35"/>
      <c r="AB976" s="35"/>
      <c r="AC976" s="35"/>
    </row>
    <row r="977" spans="7:29" x14ac:dyDescent="0.2">
      <c r="G977" s="36"/>
      <c r="H977" s="36"/>
      <c r="I977" s="36"/>
      <c r="Z977" s="35"/>
      <c r="AA977" s="35"/>
      <c r="AB977" s="35"/>
      <c r="AC977" s="35"/>
    </row>
    <row r="978" spans="7:29" x14ac:dyDescent="0.2">
      <c r="G978" s="36"/>
      <c r="H978" s="36"/>
      <c r="I978" s="36"/>
      <c r="Z978" s="35"/>
      <c r="AA978" s="35"/>
      <c r="AB978" s="35"/>
      <c r="AC978" s="35"/>
    </row>
    <row r="979" spans="7:29" x14ac:dyDescent="0.2">
      <c r="G979" s="36"/>
      <c r="H979" s="36"/>
      <c r="I979" s="36"/>
      <c r="Z979" s="35"/>
      <c r="AA979" s="35"/>
      <c r="AB979" s="35"/>
      <c r="AC979" s="35"/>
    </row>
    <row r="980" spans="7:29" x14ac:dyDescent="0.2">
      <c r="G980" s="36"/>
      <c r="H980" s="36"/>
      <c r="I980" s="36"/>
      <c r="Z980" s="35"/>
      <c r="AA980" s="35"/>
      <c r="AB980" s="35"/>
      <c r="AC980" s="35"/>
    </row>
    <row r="981" spans="7:29" x14ac:dyDescent="0.2">
      <c r="G981" s="36"/>
      <c r="H981" s="36"/>
      <c r="I981" s="36"/>
      <c r="Z981" s="35"/>
      <c r="AA981" s="35"/>
      <c r="AB981" s="35"/>
      <c r="AC981" s="35"/>
    </row>
    <row r="982" spans="7:29" x14ac:dyDescent="0.2">
      <c r="G982" s="36"/>
      <c r="H982" s="36"/>
      <c r="I982" s="36"/>
      <c r="Z982" s="35"/>
      <c r="AA982" s="35"/>
      <c r="AB982" s="35"/>
      <c r="AC982" s="35"/>
    </row>
    <row r="983" spans="7:29" x14ac:dyDescent="0.2">
      <c r="G983" s="36"/>
      <c r="H983" s="36"/>
      <c r="I983" s="36"/>
      <c r="Z983" s="35"/>
      <c r="AA983" s="35"/>
      <c r="AB983" s="35"/>
      <c r="AC983" s="35"/>
    </row>
    <row r="984" spans="7:29" x14ac:dyDescent="0.2">
      <c r="G984" s="36"/>
      <c r="H984" s="36"/>
      <c r="I984" s="36"/>
      <c r="Z984" s="35"/>
      <c r="AA984" s="35"/>
      <c r="AB984" s="35"/>
      <c r="AC984" s="35"/>
    </row>
    <row r="985" spans="7:29" x14ac:dyDescent="0.2">
      <c r="G985" s="36"/>
      <c r="H985" s="36"/>
      <c r="I985" s="36"/>
      <c r="Z985" s="35"/>
      <c r="AA985" s="35"/>
      <c r="AB985" s="35"/>
      <c r="AC985" s="35"/>
    </row>
    <row r="986" spans="7:29" x14ac:dyDescent="0.2">
      <c r="G986" s="36"/>
      <c r="H986" s="36"/>
      <c r="I986" s="36"/>
      <c r="Z986" s="35"/>
      <c r="AA986" s="35"/>
      <c r="AB986" s="35"/>
      <c r="AC986" s="35"/>
    </row>
    <row r="987" spans="7:29" x14ac:dyDescent="0.2">
      <c r="G987" s="36"/>
      <c r="H987" s="36"/>
      <c r="I987" s="36"/>
      <c r="Z987" s="35"/>
      <c r="AA987" s="35"/>
      <c r="AB987" s="35"/>
      <c r="AC987" s="35"/>
    </row>
    <row r="988" spans="7:29" x14ac:dyDescent="0.2">
      <c r="G988" s="36"/>
      <c r="H988" s="36"/>
      <c r="I988" s="36"/>
      <c r="Z988" s="35"/>
      <c r="AA988" s="35"/>
      <c r="AB988" s="35"/>
      <c r="AC988" s="35"/>
    </row>
    <row r="989" spans="7:29" x14ac:dyDescent="0.2">
      <c r="G989" s="36"/>
      <c r="H989" s="36"/>
      <c r="I989" s="36"/>
      <c r="Z989" s="35"/>
      <c r="AA989" s="35"/>
      <c r="AB989" s="35"/>
      <c r="AC989" s="35"/>
    </row>
    <row r="990" spans="7:29" x14ac:dyDescent="0.2">
      <c r="G990" s="36"/>
      <c r="H990" s="36"/>
      <c r="I990" s="36"/>
      <c r="Z990" s="35"/>
      <c r="AA990" s="35"/>
      <c r="AB990" s="35"/>
      <c r="AC990" s="35"/>
    </row>
    <row r="991" spans="7:29" x14ac:dyDescent="0.2">
      <c r="G991" s="36"/>
      <c r="H991" s="36"/>
      <c r="I991" s="36"/>
      <c r="Z991" s="35"/>
      <c r="AA991" s="35"/>
      <c r="AB991" s="35"/>
      <c r="AC991" s="35"/>
    </row>
    <row r="992" spans="7:29" x14ac:dyDescent="0.2">
      <c r="G992" s="36"/>
      <c r="H992" s="36"/>
      <c r="I992" s="36"/>
      <c r="Z992" s="35"/>
      <c r="AA992" s="35"/>
      <c r="AB992" s="35"/>
      <c r="AC992" s="35"/>
    </row>
    <row r="993" spans="7:29" x14ac:dyDescent="0.2">
      <c r="G993" s="36"/>
      <c r="H993" s="36"/>
      <c r="I993" s="36"/>
      <c r="Z993" s="35"/>
      <c r="AA993" s="35"/>
      <c r="AB993" s="35"/>
      <c r="AC993" s="35"/>
    </row>
    <row r="994" spans="7:29" x14ac:dyDescent="0.2">
      <c r="G994" s="36"/>
      <c r="H994" s="36"/>
      <c r="I994" s="36"/>
      <c r="Z994" s="35"/>
      <c r="AA994" s="35"/>
      <c r="AB994" s="35"/>
      <c r="AC994" s="35"/>
    </row>
    <row r="995" spans="7:29" x14ac:dyDescent="0.2">
      <c r="G995" s="36"/>
      <c r="H995" s="36"/>
      <c r="I995" s="36"/>
      <c r="Z995" s="35"/>
      <c r="AA995" s="35"/>
      <c r="AB995" s="35"/>
      <c r="AC995" s="35"/>
    </row>
    <row r="996" spans="7:29" x14ac:dyDescent="0.2">
      <c r="G996" s="36"/>
      <c r="H996" s="36"/>
      <c r="I996" s="36"/>
      <c r="Z996" s="35"/>
      <c r="AA996" s="35"/>
      <c r="AB996" s="35"/>
      <c r="AC996" s="35"/>
    </row>
    <row r="997" spans="7:29" x14ac:dyDescent="0.2">
      <c r="G997" s="36"/>
      <c r="H997" s="36"/>
      <c r="I997" s="36"/>
      <c r="Z997" s="35"/>
      <c r="AA997" s="35"/>
      <c r="AB997" s="35"/>
      <c r="AC997" s="35"/>
    </row>
    <row r="998" spans="7:29" x14ac:dyDescent="0.2">
      <c r="G998" s="36"/>
      <c r="H998" s="36"/>
      <c r="I998" s="36"/>
      <c r="Z998" s="35"/>
      <c r="AA998" s="35"/>
      <c r="AB998" s="35"/>
      <c r="AC998" s="35"/>
    </row>
    <row r="999" spans="7:29" x14ac:dyDescent="0.2">
      <c r="G999" s="36"/>
      <c r="H999" s="36"/>
      <c r="I999" s="36"/>
      <c r="Z999" s="35"/>
      <c r="AA999" s="35"/>
      <c r="AB999" s="35"/>
      <c r="AC999" s="35"/>
    </row>
    <row r="1000" spans="7:29" x14ac:dyDescent="0.2">
      <c r="G1000" s="36"/>
      <c r="H1000" s="36"/>
      <c r="I1000" s="36"/>
      <c r="Z1000" s="35"/>
      <c r="AA1000" s="35"/>
      <c r="AB1000" s="35"/>
      <c r="AC1000" s="35"/>
    </row>
    <row r="1001" spans="7:29" x14ac:dyDescent="0.2">
      <c r="G1001" s="36"/>
      <c r="H1001" s="36"/>
      <c r="I1001" s="36"/>
      <c r="Z1001" s="35"/>
      <c r="AA1001" s="35"/>
      <c r="AB1001" s="35"/>
      <c r="AC1001" s="35"/>
    </row>
    <row r="1002" spans="7:29" x14ac:dyDescent="0.2">
      <c r="G1002" s="36"/>
      <c r="H1002" s="36"/>
      <c r="I1002" s="36"/>
      <c r="Z1002" s="35"/>
      <c r="AA1002" s="35"/>
      <c r="AB1002" s="35"/>
      <c r="AC1002" s="35"/>
    </row>
    <row r="1003" spans="7:29" x14ac:dyDescent="0.2">
      <c r="G1003" s="36"/>
      <c r="H1003" s="36"/>
      <c r="I1003" s="36"/>
      <c r="Z1003" s="35"/>
      <c r="AA1003" s="35"/>
      <c r="AB1003" s="35"/>
      <c r="AC1003" s="35"/>
    </row>
    <row r="1004" spans="7:29" x14ac:dyDescent="0.2">
      <c r="G1004" s="36"/>
      <c r="H1004" s="36"/>
      <c r="I1004" s="36"/>
      <c r="Z1004" s="35"/>
      <c r="AA1004" s="35"/>
      <c r="AB1004" s="35"/>
      <c r="AC1004" s="35"/>
    </row>
    <row r="1005" spans="7:29" x14ac:dyDescent="0.2">
      <c r="G1005" s="36"/>
      <c r="H1005" s="36"/>
      <c r="I1005" s="36"/>
      <c r="Z1005" s="35"/>
      <c r="AA1005" s="35"/>
      <c r="AB1005" s="35"/>
      <c r="AC1005" s="35"/>
    </row>
    <row r="1006" spans="7:29" x14ac:dyDescent="0.2">
      <c r="G1006" s="36"/>
      <c r="H1006" s="36"/>
      <c r="I1006" s="36"/>
      <c r="Z1006" s="35"/>
      <c r="AA1006" s="35"/>
      <c r="AB1006" s="35"/>
      <c r="AC1006" s="35"/>
    </row>
    <row r="1007" spans="7:29" x14ac:dyDescent="0.2">
      <c r="G1007" s="36"/>
      <c r="H1007" s="36"/>
      <c r="I1007" s="36"/>
      <c r="Z1007" s="35"/>
      <c r="AA1007" s="35"/>
      <c r="AB1007" s="35"/>
      <c r="AC1007" s="35"/>
    </row>
    <row r="1008" spans="7:29" x14ac:dyDescent="0.2">
      <c r="G1008" s="36"/>
      <c r="H1008" s="36"/>
      <c r="I1008" s="36"/>
      <c r="Z1008" s="35"/>
      <c r="AA1008" s="35"/>
      <c r="AB1008" s="35"/>
      <c r="AC1008" s="35"/>
    </row>
  </sheetData>
  <mergeCells count="20">
    <mergeCell ref="AR36:AR47"/>
    <mergeCell ref="AR48:AR65"/>
    <mergeCell ref="X36:X47"/>
    <mergeCell ref="P10:R10"/>
    <mergeCell ref="S12:S47"/>
    <mergeCell ref="T12:T47"/>
    <mergeCell ref="U12:U23"/>
    <mergeCell ref="U24:U35"/>
    <mergeCell ref="U36:U47"/>
    <mergeCell ref="AL10:AQ10"/>
    <mergeCell ref="AT10:BM10"/>
    <mergeCell ref="X24:X35"/>
    <mergeCell ref="AG25:AJ25"/>
    <mergeCell ref="X12:X23"/>
    <mergeCell ref="AR12:AR35"/>
    <mergeCell ref="P3:R3"/>
    <mergeCell ref="P4:R4"/>
    <mergeCell ref="P9:R9"/>
    <mergeCell ref="S10:AE10"/>
    <mergeCell ref="AG10:AJ10"/>
  </mergeCells>
  <hyperlinks>
    <hyperlink ref="A1" location="Assumptions!A1" display="Assumptions" xr:uid="{00000000-0004-0000-0700-000000000000}"/>
  </hyperlink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667D-4A5A-8749-8DC3-D4CC3057914C}">
  <sheetPr codeName="Sheet9"/>
  <dimension ref="A1:AZ60"/>
  <sheetViews>
    <sheetView showGridLines="0" zoomScale="80" zoomScaleNormal="80" workbookViewId="0"/>
  </sheetViews>
  <sheetFormatPr baseColWidth="10" defaultColWidth="11.5" defaultRowHeight="15" x14ac:dyDescent="0.2"/>
  <cols>
    <col min="1" max="1" width="58" customWidth="1"/>
    <col min="3" max="3" width="10.83203125" customWidth="1"/>
    <col min="4" max="4" width="9.83203125" customWidth="1"/>
    <col min="6" max="6" width="28.33203125" customWidth="1"/>
    <col min="7" max="7" width="11.5" customWidth="1"/>
    <col min="13" max="13" width="15" customWidth="1"/>
    <col min="29" max="29" width="11.5" customWidth="1"/>
    <col min="33" max="33" width="9.6640625" customWidth="1"/>
    <col min="37" max="37" width="17.83203125" customWidth="1"/>
    <col min="38" max="38" width="15" customWidth="1"/>
    <col min="39" max="39" width="5.83203125" customWidth="1"/>
    <col min="40" max="40" width="8.5" customWidth="1"/>
    <col min="41" max="41" width="34.5" customWidth="1"/>
    <col min="42" max="42" width="14.5" customWidth="1"/>
    <col min="43" max="43" width="14" customWidth="1"/>
  </cols>
  <sheetData>
    <row r="1" spans="1:52" x14ac:dyDescent="0.2">
      <c r="A1" s="87" t="s">
        <v>16</v>
      </c>
    </row>
    <row r="2" spans="1:52" ht="19" x14ac:dyDescent="0.25">
      <c r="C2" s="474" t="s">
        <v>146</v>
      </c>
      <c r="D2" s="286"/>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F2" s="474" t="s">
        <v>190</v>
      </c>
      <c r="AG2" s="287"/>
      <c r="AH2" s="287"/>
      <c r="AI2" s="287"/>
      <c r="AJ2" s="287"/>
      <c r="AK2" s="287"/>
      <c r="AL2" s="287"/>
      <c r="AM2" s="287"/>
      <c r="AN2" s="287"/>
      <c r="AO2" s="287"/>
      <c r="AP2" s="287"/>
      <c r="AQ2" s="287"/>
      <c r="AR2" s="287"/>
      <c r="AS2" s="287"/>
      <c r="AT2" s="287"/>
      <c r="AU2" s="287"/>
      <c r="AV2" s="287"/>
      <c r="AW2" s="287"/>
      <c r="AX2" s="287"/>
      <c r="AY2" s="287"/>
      <c r="AZ2" s="287"/>
    </row>
    <row r="3" spans="1:52" x14ac:dyDescent="0.2">
      <c r="N3" s="186"/>
    </row>
    <row r="4" spans="1:52" x14ac:dyDescent="0.2">
      <c r="N4" s="1"/>
      <c r="AO4" s="350"/>
    </row>
    <row r="5" spans="1:52" x14ac:dyDescent="0.2">
      <c r="C5" s="104" t="s">
        <v>144</v>
      </c>
      <c r="D5" s="104" t="s">
        <v>145</v>
      </c>
      <c r="E5" s="104" t="s">
        <v>40</v>
      </c>
      <c r="F5" s="104" t="s">
        <v>116</v>
      </c>
      <c r="G5" s="502" t="s">
        <v>142</v>
      </c>
      <c r="H5" s="502"/>
      <c r="I5" s="502"/>
      <c r="J5" s="502"/>
      <c r="K5" s="502"/>
      <c r="N5" s="1"/>
      <c r="AF5" s="104" t="s">
        <v>144</v>
      </c>
      <c r="AG5" s="104" t="s">
        <v>145</v>
      </c>
      <c r="AH5" s="104" t="s">
        <v>40</v>
      </c>
      <c r="AI5" s="254" t="s">
        <v>181</v>
      </c>
      <c r="AJ5" s="255" t="s">
        <v>182</v>
      </c>
      <c r="AK5" s="256" t="s">
        <v>183</v>
      </c>
      <c r="AL5" s="262" t="s">
        <v>180</v>
      </c>
      <c r="AM5" s="272" t="s">
        <v>118</v>
      </c>
      <c r="AN5" s="104" t="s">
        <v>119</v>
      </c>
      <c r="AO5" s="278"/>
      <c r="AP5" s="244"/>
      <c r="AQ5" s="530" t="s">
        <v>179</v>
      </c>
      <c r="AR5" s="531"/>
    </row>
    <row r="6" spans="1:52" x14ac:dyDescent="0.2">
      <c r="C6" s="521">
        <v>1</v>
      </c>
      <c r="D6" s="211">
        <v>1</v>
      </c>
      <c r="E6" s="125">
        <v>44470</v>
      </c>
      <c r="F6" s="217">
        <f>'Forecast Validation'!J12</f>
        <v>164732</v>
      </c>
      <c r="N6" s="1"/>
      <c r="AF6" s="521">
        <v>1</v>
      </c>
      <c r="AG6" s="211">
        <v>1</v>
      </c>
      <c r="AH6" s="125">
        <v>44470</v>
      </c>
      <c r="AI6" s="269">
        <f>$AR$8*F6/'Forecast Validation'!$Y36+(1-$AR$8)*(AR6+AR7)</f>
        <v>197122.43750229009</v>
      </c>
      <c r="AJ6" s="148">
        <f>$AR$9*(AI6-$AR$6)+(1-$AR$9)*$AR$7</f>
        <v>788.9243064380297</v>
      </c>
      <c r="AK6" s="258">
        <f>$AR$10*F6/AI6+(1-$AR$10)*'Forecast Validation'!Y36</f>
        <v>0.85990344369829397</v>
      </c>
      <c r="AL6" s="263">
        <f>(AI6+AM6*AJ6)*AK6</f>
        <v>170184.66156634435</v>
      </c>
      <c r="AM6" s="257">
        <v>1</v>
      </c>
      <c r="AN6" s="265">
        <f>ABS((F6-AL6)/F6)</f>
        <v>3.3100196478791928E-2</v>
      </c>
      <c r="AO6" s="526" t="s">
        <v>187</v>
      </c>
      <c r="AQ6" s="277" t="s">
        <v>184</v>
      </c>
      <c r="AR6" s="268">
        <f>'Forecast Validation'!X24</f>
        <v>196358.41281702896</v>
      </c>
    </row>
    <row r="7" spans="1:52" ht="16" thickBot="1" x14ac:dyDescent="0.25">
      <c r="C7" s="522"/>
      <c r="D7" s="212">
        <v>2</v>
      </c>
      <c r="E7" s="125">
        <v>44501</v>
      </c>
      <c r="F7" s="218">
        <f>'Forecast Validation'!J13</f>
        <v>229781.5</v>
      </c>
      <c r="AF7" s="522"/>
      <c r="AG7" s="212">
        <v>2</v>
      </c>
      <c r="AH7" s="125">
        <v>44501</v>
      </c>
      <c r="AI7" s="269">
        <f>$AR$8*F7/'Forecast Validation'!$Y37+(1-$AR$8)*(AI6+AJ6)</f>
        <v>197894.01915468273</v>
      </c>
      <c r="AJ7" s="148">
        <f t="shared" ref="AJ7:AJ41" si="0">$AR$9*(AI7-AI6)+(1-$AR$9)*AJ6</f>
        <v>788.87227847589349</v>
      </c>
      <c r="AK7" s="258">
        <f>$AR$10*F7/AI7+(1-$AR$10)*'Forecast Validation'!Y37</f>
        <v>1.183415965783003</v>
      </c>
      <c r="AL7" s="263">
        <f t="shared" ref="AL7:AL40" si="1">(AI7+AM7*AJ7)*AK7</f>
        <v>235124.50584993095</v>
      </c>
      <c r="AM7" s="257">
        <v>1</v>
      </c>
      <c r="AN7" s="265">
        <f t="shared" ref="AN7:AN41" si="2">ABS((F7-AL7)/F7)</f>
        <v>2.3252550139723837E-2</v>
      </c>
      <c r="AO7" s="527"/>
      <c r="AQ7" s="277" t="s">
        <v>185</v>
      </c>
      <c r="AR7" s="268">
        <f>'Forecast Validation'!T12</f>
        <v>788.99923007246377</v>
      </c>
    </row>
    <row r="8" spans="1:52" ht="16" thickBot="1" x14ac:dyDescent="0.25">
      <c r="C8" s="522"/>
      <c r="D8" s="212">
        <v>3</v>
      </c>
      <c r="E8" s="125">
        <v>44531</v>
      </c>
      <c r="F8" s="218">
        <f>'Forecast Validation'!J14</f>
        <v>309493.5</v>
      </c>
      <c r="L8" s="203"/>
      <c r="M8" s="200" t="s">
        <v>140</v>
      </c>
      <c r="N8" s="204">
        <f>'Forecast Validation'!AI33</f>
        <v>3.7417780506965072E-2</v>
      </c>
      <c r="AF8" s="522"/>
      <c r="AG8" s="212">
        <v>3</v>
      </c>
      <c r="AH8" s="125">
        <v>44531</v>
      </c>
      <c r="AI8" s="269">
        <f>$AR$8*F8/'Forecast Validation'!$Y38+(1-$AR$8)*(AI7+AJ7)</f>
        <v>198679.08227021722</v>
      </c>
      <c r="AJ8" s="148">
        <f t="shared" si="0"/>
        <v>788.86085098706928</v>
      </c>
      <c r="AK8" s="258">
        <f>$AR$10*F8/AI8+(1-$AR$10)*'Forecast Validation'!Y38</f>
        <v>1.5638395832620815</v>
      </c>
      <c r="AL8" s="263">
        <f t="shared" si="1"/>
        <v>311935.86504480871</v>
      </c>
      <c r="AM8" s="257">
        <v>1</v>
      </c>
      <c r="AN8" s="265">
        <f t="shared" si="2"/>
        <v>7.8914905961149865E-3</v>
      </c>
      <c r="AO8" s="527"/>
      <c r="AQ8" s="252" t="s">
        <v>85</v>
      </c>
      <c r="AR8" s="266">
        <v>1E-3</v>
      </c>
    </row>
    <row r="9" spans="1:52" ht="16" thickBot="1" x14ac:dyDescent="0.25">
      <c r="C9" s="522"/>
      <c r="D9" s="212">
        <v>4</v>
      </c>
      <c r="E9" s="125">
        <v>44562</v>
      </c>
      <c r="F9" s="218">
        <f>'Forecast Validation'!J15</f>
        <v>264563.5</v>
      </c>
      <c r="M9" s="200" t="s">
        <v>141</v>
      </c>
      <c r="N9" s="205">
        <f>_xlfn.MINIFS(N12:AD28, N12:AD28, "&lt;10%")</f>
        <v>3.7805006082014113E-2</v>
      </c>
      <c r="AF9" s="522"/>
      <c r="AG9" s="212">
        <v>4</v>
      </c>
      <c r="AH9" s="125">
        <v>44562</v>
      </c>
      <c r="AI9" s="269">
        <f>$AR$8*F9/'Forecast Validation'!$Y39+(1-$AR$8)*(AI8+AJ8)</f>
        <v>199437.55058603032</v>
      </c>
      <c r="AJ9" s="148">
        <f t="shared" si="0"/>
        <v>788.76967338154748</v>
      </c>
      <c r="AK9" s="258">
        <f>$AR$10*F9/AI9+(1-$AR$10)*'Forecast Validation'!Y39</f>
        <v>1.3741917241542421</v>
      </c>
      <c r="AL9" s="263">
        <f t="shared" si="1"/>
        <v>275149.35225834063</v>
      </c>
      <c r="AM9" s="148">
        <v>1</v>
      </c>
      <c r="AN9" s="265">
        <f t="shared" si="2"/>
        <v>4.0012519710166485E-2</v>
      </c>
      <c r="AO9" s="527"/>
      <c r="AQ9" s="252" t="s">
        <v>87</v>
      </c>
      <c r="AR9" s="266">
        <v>3.0000000000000001E-3</v>
      </c>
    </row>
    <row r="10" spans="1:52" ht="16" thickBot="1" x14ac:dyDescent="0.25">
      <c r="C10" s="522"/>
      <c r="D10" s="212">
        <v>5</v>
      </c>
      <c r="E10" s="125">
        <v>44593</v>
      </c>
      <c r="F10" s="218">
        <f>'Forecast Validation'!J16</f>
        <v>175668</v>
      </c>
      <c r="N10" s="1"/>
      <c r="AF10" s="522"/>
      <c r="AG10" s="212">
        <v>5</v>
      </c>
      <c r="AH10" s="125">
        <v>44593</v>
      </c>
      <c r="AI10" s="269">
        <f>$AR$8*F10/'Forecast Validation'!$Y40+(1-$AR$8)*(AI9+AJ9)</f>
        <v>200194.50334677662</v>
      </c>
      <c r="AJ10" s="148">
        <f t="shared" si="0"/>
        <v>788.67422264364177</v>
      </c>
      <c r="AK10" s="258">
        <f>$AR$10*F10/AI10+(1-$AR$10)*'Forecast Validation'!Y40</f>
        <v>0.91060947811958282</v>
      </c>
      <c r="AL10" s="263">
        <f t="shared" si="1"/>
        <v>183017.18643730521</v>
      </c>
      <c r="AM10" s="148">
        <v>1</v>
      </c>
      <c r="AN10" s="265">
        <f t="shared" si="2"/>
        <v>4.1835658385734505E-2</v>
      </c>
      <c r="AO10" s="527"/>
      <c r="AQ10" s="253" t="s">
        <v>147</v>
      </c>
      <c r="AR10" s="267">
        <v>0.8</v>
      </c>
    </row>
    <row r="11" spans="1:52" ht="16" thickBot="1" x14ac:dyDescent="0.25">
      <c r="C11" s="522"/>
      <c r="D11" s="212">
        <v>6</v>
      </c>
      <c r="E11" s="125">
        <v>44621</v>
      </c>
      <c r="F11" s="218">
        <f>'Forecast Validation'!J17</f>
        <v>181528</v>
      </c>
      <c r="M11" s="210" t="s">
        <v>143</v>
      </c>
      <c r="N11" s="188">
        <v>1E-3</v>
      </c>
      <c r="O11" s="188">
        <v>2E-3</v>
      </c>
      <c r="P11" s="189">
        <v>3.0000000000000001E-3</v>
      </c>
      <c r="Q11" s="188">
        <v>4.0000000000000001E-3</v>
      </c>
      <c r="R11" s="189">
        <v>5.0000000000000001E-3</v>
      </c>
      <c r="S11" s="188">
        <v>6.0000000000000001E-3</v>
      </c>
      <c r="T11" s="189">
        <v>7.0000000000000001E-3</v>
      </c>
      <c r="U11" s="188">
        <v>8.0000000000000002E-3</v>
      </c>
      <c r="V11" s="189">
        <v>8.9999999999999993E-3</v>
      </c>
      <c r="W11" s="208">
        <v>0.02</v>
      </c>
      <c r="X11" s="208">
        <v>0.03</v>
      </c>
      <c r="Y11" s="208">
        <v>0.04</v>
      </c>
      <c r="Z11" s="208">
        <v>0.05</v>
      </c>
      <c r="AA11" s="208">
        <v>0.06</v>
      </c>
      <c r="AB11" s="208">
        <v>7.0000000000000007E-2</v>
      </c>
      <c r="AC11" s="208">
        <v>0.08</v>
      </c>
      <c r="AD11" s="209">
        <v>0.09</v>
      </c>
      <c r="AE11" s="271"/>
      <c r="AF11" s="522"/>
      <c r="AG11" s="212">
        <v>6</v>
      </c>
      <c r="AH11" s="125">
        <v>44621</v>
      </c>
      <c r="AI11" s="269">
        <f>$AR$8*F11/'Forecast Validation'!$Y41+(1-$AR$8)*(AI10+AJ10)</f>
        <v>200976.01195695298</v>
      </c>
      <c r="AJ11" s="148">
        <f t="shared" si="0"/>
        <v>788.65272580623991</v>
      </c>
      <c r="AK11" s="258">
        <f>$AR$10*F11/AI11+(1-$AR$10)*'Forecast Validation'!Y41</f>
        <v>0.90990415807099734</v>
      </c>
      <c r="AL11" s="263">
        <f t="shared" si="1"/>
        <v>183586.50734664311</v>
      </c>
      <c r="AM11" s="148">
        <v>1</v>
      </c>
      <c r="AN11" s="265">
        <f t="shared" si="2"/>
        <v>1.133988886917228E-2</v>
      </c>
      <c r="AO11" s="527"/>
      <c r="AP11" s="244"/>
    </row>
    <row r="12" spans="1:52" x14ac:dyDescent="0.2">
      <c r="C12" s="522"/>
      <c r="D12" s="212">
        <v>7</v>
      </c>
      <c r="E12" s="125">
        <v>44652</v>
      </c>
      <c r="F12" s="218">
        <f>'Forecast Validation'!J18</f>
        <v>137910</v>
      </c>
      <c r="M12" s="187">
        <v>1E-3</v>
      </c>
      <c r="N12" s="190">
        <v>3.9697872616194403E-2</v>
      </c>
      <c r="O12" s="191">
        <v>3.8121972733442651E-2</v>
      </c>
      <c r="P12" s="191">
        <v>3.7805006082014113E-2</v>
      </c>
      <c r="Q12" s="191">
        <v>4.0533915119984602E-2</v>
      </c>
      <c r="R12" s="191">
        <v>4.5229671243637908E-2</v>
      </c>
      <c r="S12" s="191">
        <v>5.1479768236176782E-2</v>
      </c>
      <c r="T12" s="191">
        <v>5.9757679646711463E-2</v>
      </c>
      <c r="U12" s="191">
        <v>7.003192990711761E-2</v>
      </c>
      <c r="V12" s="191">
        <v>8.0655342719626863E-2</v>
      </c>
      <c r="W12" s="191">
        <v>0.22648252065067506</v>
      </c>
      <c r="X12" s="191">
        <v>0.38726509091850064</v>
      </c>
      <c r="Y12" s="191">
        <v>0.83990642315813024</v>
      </c>
      <c r="Z12" s="191">
        <v>0.83871600345364972</v>
      </c>
      <c r="AA12" s="191">
        <v>2.797398497160732</v>
      </c>
      <c r="AB12" s="191">
        <v>2.2796471773759714</v>
      </c>
      <c r="AC12" s="191">
        <v>2.8226353657082419</v>
      </c>
      <c r="AD12" s="192">
        <v>1.7926336571859511</v>
      </c>
      <c r="AE12" s="194"/>
      <c r="AF12" s="522"/>
      <c r="AG12" s="212">
        <v>7</v>
      </c>
      <c r="AH12" s="125">
        <v>44652</v>
      </c>
      <c r="AI12" s="269">
        <f>$AR$8*F12/'Forecast Validation'!$Y42+(1-$AR$8)*(AI11+AJ11)</f>
        <v>201742.88155148091</v>
      </c>
      <c r="AJ12" s="148">
        <f t="shared" si="0"/>
        <v>788.58737641240498</v>
      </c>
      <c r="AK12" s="258">
        <f>$AR$10*F12/AI12+(1-$AR$10)*'Forecast Validation'!Y42</f>
        <v>0.70012336972441347</v>
      </c>
      <c r="AL12" s="263">
        <f t="shared" si="1"/>
        <v>141797.01450103201</v>
      </c>
      <c r="AM12" s="148">
        <v>1</v>
      </c>
      <c r="AN12" s="265">
        <f t="shared" si="2"/>
        <v>2.8185153368370765E-2</v>
      </c>
      <c r="AO12" s="527"/>
      <c r="AP12" s="244"/>
    </row>
    <row r="13" spans="1:52" x14ac:dyDescent="0.2">
      <c r="C13" s="522"/>
      <c r="D13" s="212">
        <v>8</v>
      </c>
      <c r="E13" s="125">
        <v>44682</v>
      </c>
      <c r="F13" s="218">
        <f>'Forecast Validation'!J19</f>
        <v>153981</v>
      </c>
      <c r="M13" s="187">
        <v>2E-3</v>
      </c>
      <c r="N13" s="193">
        <v>4.157249068215086E-2</v>
      </c>
      <c r="O13" s="194">
        <v>3.9650823560421593E-2</v>
      </c>
      <c r="P13" s="194">
        <v>3.8098791635298744E-2</v>
      </c>
      <c r="Q13" s="194">
        <v>3.7980201669535078E-2</v>
      </c>
      <c r="R13" s="194">
        <v>4.0822873110622451E-2</v>
      </c>
      <c r="S13" s="194">
        <v>4.5559243720330524E-2</v>
      </c>
      <c r="T13" s="194">
        <v>5.2010268014924886E-2</v>
      </c>
      <c r="U13" s="194">
        <v>6.0461645177340623E-2</v>
      </c>
      <c r="V13" s="194">
        <v>7.0966242550661363E-2</v>
      </c>
      <c r="W13" s="194">
        <v>0.21393248471957299</v>
      </c>
      <c r="X13" s="194">
        <v>0.37253897474747671</v>
      </c>
      <c r="Y13" s="194">
        <v>0.71914320722145886</v>
      </c>
      <c r="Z13" s="194">
        <v>0.87080342299850244</v>
      </c>
      <c r="AA13" s="194">
        <v>1.7373327611128915</v>
      </c>
      <c r="AB13" s="194">
        <v>18.993220098853204</v>
      </c>
      <c r="AC13" s="194">
        <v>1.9832927853309927</v>
      </c>
      <c r="AD13" s="195">
        <v>1.6045478627094203</v>
      </c>
      <c r="AE13" s="194"/>
      <c r="AF13" s="522"/>
      <c r="AG13" s="212">
        <v>8</v>
      </c>
      <c r="AH13" s="125">
        <v>44682</v>
      </c>
      <c r="AI13" s="269">
        <f>$AR$8*F13/'Forecast Validation'!$Y43+(1-$AR$8)*(AI12+AJ12)</f>
        <v>202503.77972891991</v>
      </c>
      <c r="AJ13" s="148">
        <f t="shared" si="0"/>
        <v>788.50430881548482</v>
      </c>
      <c r="AK13" s="258">
        <f>$AR$10*F13/AI13+(1-$AR$10)*'Forecast Validation'!Y43</f>
        <v>0.78444568631064515</v>
      </c>
      <c r="AL13" s="263">
        <f t="shared" si="1"/>
        <v>159471.75527363995</v>
      </c>
      <c r="AM13" s="148">
        <v>1</v>
      </c>
      <c r="AN13" s="265">
        <f t="shared" si="2"/>
        <v>3.5658654468018469E-2</v>
      </c>
      <c r="AO13" s="527"/>
      <c r="AP13" s="244"/>
    </row>
    <row r="14" spans="1:52" x14ac:dyDescent="0.2">
      <c r="C14" s="522"/>
      <c r="D14" s="212">
        <v>9</v>
      </c>
      <c r="E14" s="125">
        <v>44713</v>
      </c>
      <c r="F14" s="218">
        <f>'Forecast Validation'!J20</f>
        <v>152656</v>
      </c>
      <c r="M14" s="187">
        <v>3.0000000000000001E-3</v>
      </c>
      <c r="N14" s="196">
        <v>4.3474497039746492E-2</v>
      </c>
      <c r="O14" s="194">
        <v>4.1528329033790383E-2</v>
      </c>
      <c r="P14" s="194">
        <v>3.9602968088404633E-2</v>
      </c>
      <c r="Q14" s="194">
        <v>3.8075458929962523E-2</v>
      </c>
      <c r="R14" s="194">
        <v>3.8157193803648105E-2</v>
      </c>
      <c r="S14" s="194">
        <v>4.1112354399610071E-2</v>
      </c>
      <c r="T14" s="194">
        <v>4.5887681046646568E-2</v>
      </c>
      <c r="U14" s="194">
        <v>5.2570269358383603E-2</v>
      </c>
      <c r="V14" s="194">
        <v>6.1312317357133127E-2</v>
      </c>
      <c r="W14" s="194">
        <v>0.20145247454403181</v>
      </c>
      <c r="X14" s="194">
        <v>0.35785068567472772</v>
      </c>
      <c r="Y14" s="194">
        <v>0.5593690099673686</v>
      </c>
      <c r="Z14" s="194">
        <v>1.027644966149065</v>
      </c>
      <c r="AA14" s="194">
        <v>4.1408422055294443</v>
      </c>
      <c r="AB14" s="194">
        <v>2.3316625291333719</v>
      </c>
      <c r="AC14" s="194">
        <v>2.5298596437039822</v>
      </c>
      <c r="AD14" s="195">
        <v>2.0017504419801826</v>
      </c>
      <c r="AE14" s="194"/>
      <c r="AF14" s="522"/>
      <c r="AG14" s="212">
        <v>9</v>
      </c>
      <c r="AH14" s="125">
        <v>44713</v>
      </c>
      <c r="AI14" s="269">
        <f>$AR$8*F14/'Forecast Validation'!$Y44+(1-$AR$8)*(AI13+AJ13)</f>
        <v>203281.96185302705</v>
      </c>
      <c r="AJ14" s="148">
        <f t="shared" si="0"/>
        <v>788.47334226135979</v>
      </c>
      <c r="AK14" s="258">
        <f>$AR$10*F14/AI14+(1-$AR$10)*'Forecast Validation'!Y44</f>
        <v>0.75898280992263645</v>
      </c>
      <c r="AL14" s="263">
        <f t="shared" si="1"/>
        <v>154885.9523266553</v>
      </c>
      <c r="AM14" s="148">
        <v>1</v>
      </c>
      <c r="AN14" s="265">
        <f t="shared" si="2"/>
        <v>1.4607695253742404E-2</v>
      </c>
      <c r="AO14" s="527"/>
      <c r="AP14" s="244"/>
    </row>
    <row r="15" spans="1:52" x14ac:dyDescent="0.2">
      <c r="C15" s="522"/>
      <c r="D15" s="212">
        <v>10</v>
      </c>
      <c r="E15" s="125">
        <v>44743</v>
      </c>
      <c r="F15" s="218">
        <f>'Forecast Validation'!J21</f>
        <v>117021</v>
      </c>
      <c r="M15" s="187">
        <v>4.0000000000000001E-3</v>
      </c>
      <c r="N15" s="196">
        <v>4.7636439412663496E-2</v>
      </c>
      <c r="O15" s="194">
        <v>4.3421498412005793E-2</v>
      </c>
      <c r="P15" s="194">
        <v>4.148302357463033E-2</v>
      </c>
      <c r="Q15" s="194">
        <v>3.9554408089642237E-2</v>
      </c>
      <c r="R15" s="194">
        <v>3.8052033879338393E-2</v>
      </c>
      <c r="S15" s="194">
        <v>3.8335763407599303E-2</v>
      </c>
      <c r="T15" s="194">
        <v>4.1402040151362375E-2</v>
      </c>
      <c r="U15" s="194">
        <v>4.6214675477778917E-2</v>
      </c>
      <c r="V15" s="194">
        <v>5.3144047888366887E-2</v>
      </c>
      <c r="W15" s="194">
        <v>0.18904425017859042</v>
      </c>
      <c r="X15" s="194">
        <v>0.34324427703878729</v>
      </c>
      <c r="Y15" s="194">
        <v>0.53067117297922295</v>
      </c>
      <c r="Z15" s="194">
        <v>0.89264881172003452</v>
      </c>
      <c r="AA15" s="194">
        <v>1.4264253134173563</v>
      </c>
      <c r="AB15" s="194">
        <v>3.075280435411639</v>
      </c>
      <c r="AC15" s="194">
        <v>3.4965531431187036</v>
      </c>
      <c r="AD15" s="195">
        <v>5.6476312315549251</v>
      </c>
      <c r="AE15" s="194"/>
      <c r="AF15" s="522"/>
      <c r="AG15" s="212">
        <v>10</v>
      </c>
      <c r="AH15" s="125">
        <v>44743</v>
      </c>
      <c r="AI15" s="269">
        <f>$AR$8*F15/'Forecast Validation'!$Y45+(1-$AR$8)*(AI14+AJ14)</f>
        <v>204047.77721087213</v>
      </c>
      <c r="AJ15" s="148">
        <f t="shared" si="0"/>
        <v>788.40536830811084</v>
      </c>
      <c r="AK15" s="258">
        <f>$AR$10*F15/AI15+(1-$AR$10)*'Forecast Validation'!Y45</f>
        <v>0.58780942153466409</v>
      </c>
      <c r="AL15" s="263">
        <f t="shared" si="1"/>
        <v>120404.63799123677</v>
      </c>
      <c r="AM15" s="148">
        <v>1</v>
      </c>
      <c r="AN15" s="265">
        <f t="shared" si="2"/>
        <v>2.8914792996443117E-2</v>
      </c>
      <c r="AO15" s="527"/>
      <c r="AP15" s="244"/>
    </row>
    <row r="16" spans="1:52" x14ac:dyDescent="0.2">
      <c r="C16" s="522"/>
      <c r="D16" s="212">
        <v>11</v>
      </c>
      <c r="E16" s="125">
        <v>44774</v>
      </c>
      <c r="F16" s="218">
        <f>'Forecast Validation'!J22</f>
        <v>136021</v>
      </c>
      <c r="M16" s="187">
        <v>5.0000000000000001E-3</v>
      </c>
      <c r="N16" s="196">
        <v>5.5024315308780124E-2</v>
      </c>
      <c r="O16" s="194">
        <v>4.7589465473778327E-2</v>
      </c>
      <c r="P16" s="194">
        <v>4.3363133453068248E-2</v>
      </c>
      <c r="Q16" s="194">
        <v>4.1436680931932521E-2</v>
      </c>
      <c r="R16" s="194">
        <v>3.9505243067111652E-2</v>
      </c>
      <c r="S16" s="194">
        <v>3.8028573926673533E-2</v>
      </c>
      <c r="T16" s="194">
        <v>3.8515693871318195E-2</v>
      </c>
      <c r="U16" s="194">
        <v>4.1691616977347697E-2</v>
      </c>
      <c r="V16" s="194">
        <v>4.6539925244030361E-2</v>
      </c>
      <c r="W16" s="194">
        <v>0.17670861590286438</v>
      </c>
      <c r="X16" s="194">
        <v>0.32874613088157845</v>
      </c>
      <c r="Y16" s="194">
        <v>0.51419886772128298</v>
      </c>
      <c r="Z16" s="194">
        <v>0.74014325076370102</v>
      </c>
      <c r="AA16" s="194">
        <v>1.6364436056074962</v>
      </c>
      <c r="AB16" s="194">
        <v>2.536258220776892</v>
      </c>
      <c r="AC16" s="194">
        <v>2.1781478710468409</v>
      </c>
      <c r="AD16" s="195">
        <v>1.8814620291682704</v>
      </c>
      <c r="AE16" s="194"/>
      <c r="AF16" s="522"/>
      <c r="AG16" s="212">
        <v>11</v>
      </c>
      <c r="AH16" s="125">
        <v>44774</v>
      </c>
      <c r="AI16" s="269">
        <f>$AR$8*F16/'Forecast Validation'!$Y46+(1-$AR$8)*(AI15+AJ15)</f>
        <v>204818.65792337473</v>
      </c>
      <c r="AJ16" s="148">
        <f t="shared" si="0"/>
        <v>788.35279434069435</v>
      </c>
      <c r="AK16" s="258">
        <f>$AR$10*F16/AI16+(1-$AR$10)*'Forecast Validation'!Y46</f>
        <v>0.6765186852129742</v>
      </c>
      <c r="AL16" s="263">
        <f t="shared" si="1"/>
        <v>139096.98456131874</v>
      </c>
      <c r="AM16" s="148">
        <v>1</v>
      </c>
      <c r="AN16" s="265">
        <f t="shared" si="2"/>
        <v>2.2614041665027718E-2</v>
      </c>
      <c r="AO16" s="527"/>
      <c r="AP16" s="244"/>
    </row>
    <row r="17" spans="3:42" x14ac:dyDescent="0.2">
      <c r="C17" s="523"/>
      <c r="D17" s="213">
        <v>12</v>
      </c>
      <c r="E17" s="125">
        <v>44805</v>
      </c>
      <c r="F17" s="219">
        <f>'Forecast Validation'!J23</f>
        <v>172911</v>
      </c>
      <c r="M17" s="187">
        <v>6.0000000000000001E-3</v>
      </c>
      <c r="N17" s="196">
        <v>6.3036721469191176E-2</v>
      </c>
      <c r="O17" s="194">
        <v>5.5050362592177549E-2</v>
      </c>
      <c r="P17" s="194">
        <v>4.7528435572740037E-2</v>
      </c>
      <c r="Q17" s="194">
        <v>4.3302876114440038E-2</v>
      </c>
      <c r="R17" s="194">
        <v>4.1389405365779321E-2</v>
      </c>
      <c r="S17" s="194">
        <v>3.9455570142848465E-2</v>
      </c>
      <c r="T17" s="194">
        <v>3.800513471173126E-2</v>
      </c>
      <c r="U17" s="194">
        <v>3.8696771208508708E-2</v>
      </c>
      <c r="V17" s="194">
        <v>4.1980777112191968E-2</v>
      </c>
      <c r="W17" s="194">
        <v>0.16444566420430709</v>
      </c>
      <c r="X17" s="194">
        <v>0.31437166975614911</v>
      </c>
      <c r="Y17" s="194">
        <v>0.49635590718335559</v>
      </c>
      <c r="Z17" s="194">
        <v>0.7142647717433892</v>
      </c>
      <c r="AA17" s="194">
        <v>1.0425395086783764</v>
      </c>
      <c r="AB17" s="194">
        <v>2.5074994110060014</v>
      </c>
      <c r="AC17" s="194">
        <v>3.2364023953364716</v>
      </c>
      <c r="AD17" s="195">
        <v>1.8396979918116356</v>
      </c>
      <c r="AE17" s="194"/>
      <c r="AF17" s="523"/>
      <c r="AG17" s="213">
        <v>12</v>
      </c>
      <c r="AH17" s="125">
        <v>44805</v>
      </c>
      <c r="AI17" s="270">
        <f>$AR$8*F17/'Forecast Validation'!$Y47+(1-$AR$8)*(AI16+AJ16)</f>
        <v>205601.70849854851</v>
      </c>
      <c r="AJ17" s="260">
        <f t="shared" si="0"/>
        <v>788.33688768319359</v>
      </c>
      <c r="AK17" s="261">
        <f>$AR$10*F17/AI17+(1-$AR$10)*'Forecast Validation'!Y47</f>
        <v>0.84544774853297711</v>
      </c>
      <c r="AL17" s="264">
        <f t="shared" si="1"/>
        <v>174491.99919140857</v>
      </c>
      <c r="AM17" s="132">
        <v>1</v>
      </c>
      <c r="AN17" s="273">
        <f t="shared" si="2"/>
        <v>9.143427493962613E-3</v>
      </c>
      <c r="AO17" s="527"/>
      <c r="AP17" s="244"/>
    </row>
    <row r="18" spans="3:42" x14ac:dyDescent="0.2">
      <c r="C18" s="521">
        <v>2</v>
      </c>
      <c r="D18" s="211">
        <v>13</v>
      </c>
      <c r="E18" s="184">
        <v>44835</v>
      </c>
      <c r="F18" s="217">
        <f>'Forecast Validation'!J24</f>
        <v>174941</v>
      </c>
      <c r="M18" s="187">
        <v>7.0000000000000001E-3</v>
      </c>
      <c r="N18" s="196">
        <v>7.1032135336180233E-2</v>
      </c>
      <c r="O18" s="194">
        <v>6.3137753138924071E-2</v>
      </c>
      <c r="P18" s="194">
        <v>5.5055734426780016E-2</v>
      </c>
      <c r="Q18" s="194">
        <v>4.7453913665896692E-2</v>
      </c>
      <c r="R18" s="194">
        <v>4.3257456534826488E-2</v>
      </c>
      <c r="S18" s="194">
        <v>4.1341298773567382E-2</v>
      </c>
      <c r="T18" s="194">
        <v>3.9405484064331607E-2</v>
      </c>
      <c r="U18" s="194">
        <v>3.7981770086484332E-2</v>
      </c>
      <c r="V18" s="194">
        <v>3.8878784209756191E-2</v>
      </c>
      <c r="W18" s="194">
        <v>0.15225495836854394</v>
      </c>
      <c r="X18" s="194">
        <v>0.30012933467828368</v>
      </c>
      <c r="Y18" s="194">
        <v>0.47837629664044173</v>
      </c>
      <c r="Z18" s="194">
        <v>0.7223335318132903</v>
      </c>
      <c r="AA18" s="194">
        <v>0.9833604489577995</v>
      </c>
      <c r="AB18" s="194">
        <v>2.5344536234132771</v>
      </c>
      <c r="AC18" s="194">
        <v>2.8784315299437577</v>
      </c>
      <c r="AD18" s="195">
        <v>4.0956092037929386</v>
      </c>
      <c r="AE18" s="194"/>
      <c r="AF18" s="521">
        <v>2</v>
      </c>
      <c r="AG18" s="211">
        <v>13</v>
      </c>
      <c r="AH18" s="184">
        <v>44835</v>
      </c>
      <c r="AI18" s="269">
        <f t="shared" ref="AI18:AI41" si="3">$AR$8*F18/AK6+(1-$AR$8)*(AI17+AJ17)</f>
        <v>206387.09794975934</v>
      </c>
      <c r="AJ18" s="148">
        <f t="shared" si="0"/>
        <v>788.32804537377649</v>
      </c>
      <c r="AK18" s="258">
        <f t="shared" ref="AK18:AK41" si="4">$AR$10*F18/AI18+(1-$AR$10)*AK6</f>
        <v>0.85008896871590334</v>
      </c>
      <c r="AL18" s="263">
        <f>(AI18+AM18*AJ18)*AK18</f>
        <v>176117.54422748066</v>
      </c>
      <c r="AM18" s="148">
        <v>1</v>
      </c>
      <c r="AN18" s="265">
        <f t="shared" si="2"/>
        <v>6.725377284231001E-3</v>
      </c>
      <c r="AO18" s="527"/>
      <c r="AP18" s="244"/>
    </row>
    <row r="19" spans="3:42" x14ac:dyDescent="0.2">
      <c r="C19" s="522"/>
      <c r="D19" s="212">
        <v>14</v>
      </c>
      <c r="E19" s="185">
        <v>44866</v>
      </c>
      <c r="F19" s="218">
        <f>'Forecast Validation'!J25</f>
        <v>244072</v>
      </c>
      <c r="M19" s="187">
        <v>8.0000000000000002E-3</v>
      </c>
      <c r="N19" s="196">
        <v>7.9010953049599139E-2</v>
      </c>
      <c r="O19" s="194">
        <v>7.1206966916575062E-2</v>
      </c>
      <c r="P19" s="194">
        <v>6.3215628054287348E-2</v>
      </c>
      <c r="Q19" s="194">
        <v>5.5041163433274899E-2</v>
      </c>
      <c r="R19" s="194">
        <v>4.7366458993840461E-2</v>
      </c>
      <c r="S19" s="194">
        <v>4.3210889568831866E-2</v>
      </c>
      <c r="T19" s="194">
        <v>4.1292460695251242E-2</v>
      </c>
      <c r="U19" s="194">
        <v>3.9355077211672161E-2</v>
      </c>
      <c r="V19" s="194">
        <v>3.7958532131319909E-2</v>
      </c>
      <c r="W19" s="194">
        <v>0.14013567015650377</v>
      </c>
      <c r="X19" s="194">
        <v>0.28602303608687057</v>
      </c>
      <c r="Y19" s="194">
        <v>0.46057813105324552</v>
      </c>
      <c r="Z19" s="194">
        <v>0.71712078054453265</v>
      </c>
      <c r="AA19" s="194">
        <v>1.3896251477296679</v>
      </c>
      <c r="AB19" s="194">
        <v>2.1098095557137024</v>
      </c>
      <c r="AC19" s="194">
        <v>2.3384153588673304</v>
      </c>
      <c r="AD19" s="195">
        <v>2.2752889393333762</v>
      </c>
      <c r="AE19" s="194"/>
      <c r="AF19" s="522"/>
      <c r="AG19" s="212">
        <v>14</v>
      </c>
      <c r="AH19" s="185">
        <v>44866</v>
      </c>
      <c r="AI19" s="269">
        <f t="shared" si="3"/>
        <v>207174.49419526526</v>
      </c>
      <c r="AJ19" s="148">
        <f t="shared" si="0"/>
        <v>788.32524997417295</v>
      </c>
      <c r="AK19" s="258">
        <f t="shared" si="4"/>
        <v>1.1791621443346669</v>
      </c>
      <c r="AL19" s="263">
        <f t="shared" si="1"/>
        <v>245221.88411893172</v>
      </c>
      <c r="AM19" s="148">
        <v>1</v>
      </c>
      <c r="AN19" s="265">
        <f t="shared" si="2"/>
        <v>4.7112496268794345E-3</v>
      </c>
      <c r="AO19" s="527"/>
      <c r="AP19" s="244"/>
    </row>
    <row r="20" spans="3:42" x14ac:dyDescent="0.2">
      <c r="C20" s="522"/>
      <c r="D20" s="212">
        <v>15</v>
      </c>
      <c r="E20" s="185">
        <v>44896</v>
      </c>
      <c r="F20" s="218">
        <f>'Forecast Validation'!J26</f>
        <v>302011.5</v>
      </c>
      <c r="M20" s="187">
        <v>8.9999999999999993E-3</v>
      </c>
      <c r="N20" s="196">
        <v>8.6973565469873046E-2</v>
      </c>
      <c r="O20" s="194">
        <v>7.9258440964266721E-2</v>
      </c>
      <c r="P20" s="194">
        <v>7.1356182205437907E-2</v>
      </c>
      <c r="Q20" s="194">
        <v>6.3271094740158559E-2</v>
      </c>
      <c r="R20" s="194">
        <v>5.5007377136438412E-2</v>
      </c>
      <c r="S20" s="194">
        <v>4.7266625760669485E-2</v>
      </c>
      <c r="T20" s="194">
        <v>4.3163279407940208E-2</v>
      </c>
      <c r="U20" s="194">
        <v>4.1242988319338925E-2</v>
      </c>
      <c r="V20" s="194">
        <v>3.9304439605600587E-2</v>
      </c>
      <c r="W20" s="194">
        <v>0.12808668426964681</v>
      </c>
      <c r="X20" s="194">
        <v>0.27205371146066593</v>
      </c>
      <c r="Y20" s="194">
        <v>0.44306713808931314</v>
      </c>
      <c r="Z20" s="194">
        <v>0.69665610624442476</v>
      </c>
      <c r="AA20" s="194">
        <v>0.88707612262891467</v>
      </c>
      <c r="AB20" s="194">
        <v>2.0153421849016868</v>
      </c>
      <c r="AC20" s="194">
        <v>14.379417601863773</v>
      </c>
      <c r="AD20" s="195">
        <v>2.0262555725045734</v>
      </c>
      <c r="AE20" s="194"/>
      <c r="AF20" s="522"/>
      <c r="AG20" s="212">
        <v>15</v>
      </c>
      <c r="AH20" s="185">
        <v>44896</v>
      </c>
      <c r="AI20" s="269">
        <f t="shared" si="3"/>
        <v>207947.97841605483</v>
      </c>
      <c r="AJ20" s="148">
        <f t="shared" si="0"/>
        <v>788.28072688661905</v>
      </c>
      <c r="AK20" s="258">
        <f t="shared" si="4"/>
        <v>1.4746411978467975</v>
      </c>
      <c r="AL20" s="263">
        <f t="shared" si="1"/>
        <v>307811.08721660671</v>
      </c>
      <c r="AM20" s="148">
        <v>1</v>
      </c>
      <c r="AN20" s="265">
        <f t="shared" si="2"/>
        <v>1.9203199933137356E-2</v>
      </c>
      <c r="AO20" s="527"/>
      <c r="AP20" s="244"/>
    </row>
    <row r="21" spans="3:42" x14ac:dyDescent="0.2">
      <c r="C21" s="522"/>
      <c r="D21" s="212">
        <v>16</v>
      </c>
      <c r="E21" s="185">
        <v>44927</v>
      </c>
      <c r="F21" s="218">
        <f>'Forecast Validation'!J27</f>
        <v>296525.5</v>
      </c>
      <c r="M21" s="206">
        <v>0.02</v>
      </c>
      <c r="N21" s="196">
        <v>0.18804514274845222</v>
      </c>
      <c r="O21" s="194">
        <v>0.18030572524741664</v>
      </c>
      <c r="P21" s="194">
        <v>0.17229480102624176</v>
      </c>
      <c r="Q21" s="194">
        <v>0.16401868307108849</v>
      </c>
      <c r="R21" s="194">
        <v>0.15548359070353182</v>
      </c>
      <c r="S21" s="194">
        <v>0.14669564399505577</v>
      </c>
      <c r="T21" s="194">
        <v>0.13766085794464356</v>
      </c>
      <c r="U21" s="194">
        <v>0.12838513639477647</v>
      </c>
      <c r="V21" s="194">
        <v>0.11887426565753999</v>
      </c>
      <c r="W21" s="194">
        <v>3.8925860640463543E-2</v>
      </c>
      <c r="X21" s="194">
        <v>0.12662386161051151</v>
      </c>
      <c r="Y21" s="194">
        <v>0.26978740859763989</v>
      </c>
      <c r="Z21" s="194">
        <v>0.43489213962235213</v>
      </c>
      <c r="AA21" s="194">
        <v>0.68396651840741995</v>
      </c>
      <c r="AB21" s="194">
        <v>1.3141493985816766</v>
      </c>
      <c r="AC21" s="194">
        <v>1.3756203834889844</v>
      </c>
      <c r="AD21" s="195">
        <v>2.3287248111171648</v>
      </c>
      <c r="AE21" s="194"/>
      <c r="AF21" s="522"/>
      <c r="AG21" s="212">
        <v>16</v>
      </c>
      <c r="AH21" s="185">
        <v>44927</v>
      </c>
      <c r="AI21" s="269">
        <f t="shared" si="3"/>
        <v>208743.30463738349</v>
      </c>
      <c r="AJ21" s="148">
        <f t="shared" si="0"/>
        <v>788.30186336994518</v>
      </c>
      <c r="AK21" s="258">
        <f t="shared" si="4"/>
        <v>1.4112599436557076</v>
      </c>
      <c r="AL21" s="263">
        <f t="shared" si="1"/>
        <v>295703.56318434322</v>
      </c>
      <c r="AM21" s="148">
        <v>1</v>
      </c>
      <c r="AN21" s="265">
        <f t="shared" si="2"/>
        <v>2.7718925207335619E-3</v>
      </c>
      <c r="AO21" s="527"/>
      <c r="AP21" s="244"/>
    </row>
    <row r="22" spans="3:42" x14ac:dyDescent="0.2">
      <c r="C22" s="522"/>
      <c r="D22" s="212">
        <v>17</v>
      </c>
      <c r="E22" s="185">
        <v>44958</v>
      </c>
      <c r="F22" s="218">
        <f>'Forecast Validation'!J28</f>
        <v>203227</v>
      </c>
      <c r="M22" s="206">
        <v>0.03</v>
      </c>
      <c r="N22" s="196">
        <v>0.28071299683672746</v>
      </c>
      <c r="O22" s="194">
        <v>0.27396784938459617</v>
      </c>
      <c r="P22" s="194">
        <v>0.26694547080012748</v>
      </c>
      <c r="Q22" s="194">
        <v>0.25965267954243926</v>
      </c>
      <c r="R22" s="194">
        <v>0.25209622725392317</v>
      </c>
      <c r="S22" s="194">
        <v>0.24428279499403086</v>
      </c>
      <c r="T22" s="194">
        <v>0.23621898940388217</v>
      </c>
      <c r="U22" s="194">
        <v>0.22791133879654171</v>
      </c>
      <c r="V22" s="194">
        <v>0.21936628916672185</v>
      </c>
      <c r="W22" s="194">
        <v>0.11145075484379091</v>
      </c>
      <c r="X22" s="194">
        <v>3.8866068734551437E-2</v>
      </c>
      <c r="Y22" s="194">
        <v>0.13352960508974362</v>
      </c>
      <c r="Z22" s="194">
        <v>0.27383869239722319</v>
      </c>
      <c r="AA22" s="194">
        <v>0.43003172337265821</v>
      </c>
      <c r="AB22" s="194">
        <v>0.63069942353057495</v>
      </c>
      <c r="AC22" s="194">
        <v>1.3863003633752624</v>
      </c>
      <c r="AD22" s="195">
        <v>1.4622474012036151</v>
      </c>
      <c r="AE22" s="194"/>
      <c r="AF22" s="522"/>
      <c r="AG22" s="212">
        <v>17</v>
      </c>
      <c r="AH22" s="185">
        <v>44958</v>
      </c>
      <c r="AI22" s="269">
        <f t="shared" si="3"/>
        <v>209545.25179377239</v>
      </c>
      <c r="AJ22" s="148">
        <f t="shared" si="0"/>
        <v>788.34279924900204</v>
      </c>
      <c r="AK22" s="258">
        <f t="shared" si="4"/>
        <v>0.95800013007805496</v>
      </c>
      <c r="AL22" s="263">
        <f t="shared" si="1"/>
        <v>201499.61097989936</v>
      </c>
      <c r="AM22" s="148">
        <v>1</v>
      </c>
      <c r="AN22" s="265">
        <f t="shared" si="2"/>
        <v>8.4998008143634621E-3</v>
      </c>
      <c r="AO22" s="527"/>
      <c r="AP22" s="244"/>
    </row>
    <row r="23" spans="3:42" x14ac:dyDescent="0.2">
      <c r="C23" s="522"/>
      <c r="D23" s="212">
        <v>18</v>
      </c>
      <c r="E23" s="185">
        <v>44986</v>
      </c>
      <c r="F23" s="218">
        <f>'Forecast Validation'!J29</f>
        <v>184191</v>
      </c>
      <c r="M23" s="206">
        <v>0.04</v>
      </c>
      <c r="N23" s="196">
        <v>0.37238525310531417</v>
      </c>
      <c r="O23" s="194">
        <v>0.36652547066828139</v>
      </c>
      <c r="P23" s="194">
        <v>0.36037948727146102</v>
      </c>
      <c r="Q23" s="194">
        <v>0.35395444849121721</v>
      </c>
      <c r="R23" s="194">
        <v>0.3472574478312343</v>
      </c>
      <c r="S23" s="194">
        <v>0.3402955237198248</v>
      </c>
      <c r="T23" s="194">
        <v>0.33307565649715565</v>
      </c>
      <c r="U23" s="194">
        <v>0.32560476539326344</v>
      </c>
      <c r="V23" s="194">
        <v>0.3178897054971917</v>
      </c>
      <c r="W23" s="194">
        <v>0.21879606870029786</v>
      </c>
      <c r="X23" s="194">
        <v>0.11076488248506532</v>
      </c>
      <c r="Y23" s="194">
        <v>3.9000374777402737E-2</v>
      </c>
      <c r="Z23" s="194">
        <v>0.13675327865403811</v>
      </c>
      <c r="AA23" s="194">
        <v>0.27106142079640511</v>
      </c>
      <c r="AB23" s="194">
        <v>0.41440102127524875</v>
      </c>
      <c r="AC23" s="194">
        <v>0.57949303672789132</v>
      </c>
      <c r="AD23" s="195">
        <v>0.83072126572312754</v>
      </c>
      <c r="AE23" s="194"/>
      <c r="AF23" s="522"/>
      <c r="AG23" s="212">
        <v>18</v>
      </c>
      <c r="AH23" s="185">
        <v>44986</v>
      </c>
      <c r="AI23" s="269">
        <f t="shared" si="3"/>
        <v>210325.6900107218</v>
      </c>
      <c r="AJ23" s="148">
        <f t="shared" si="0"/>
        <v>788.31908550210323</v>
      </c>
      <c r="AK23" s="258">
        <f t="shared" si="4"/>
        <v>0.88257427786647791</v>
      </c>
      <c r="AL23" s="263">
        <f t="shared" si="1"/>
        <v>186323.79412559685</v>
      </c>
      <c r="AM23" s="148">
        <v>1</v>
      </c>
      <c r="AN23" s="265">
        <f t="shared" si="2"/>
        <v>1.1579252654021354E-2</v>
      </c>
      <c r="AO23" s="527"/>
      <c r="AP23" s="244"/>
    </row>
    <row r="24" spans="3:42" x14ac:dyDescent="0.2">
      <c r="C24" s="522"/>
      <c r="D24" s="212">
        <v>19</v>
      </c>
      <c r="E24" s="185">
        <v>45017</v>
      </c>
      <c r="F24" s="218">
        <f>'Forecast Validation'!J30</f>
        <v>137881</v>
      </c>
      <c r="M24" s="206">
        <v>0.05</v>
      </c>
      <c r="N24" s="196">
        <v>0.46321621075619707</v>
      </c>
      <c r="O24" s="194">
        <v>0.45815689910170648</v>
      </c>
      <c r="P24" s="194">
        <v>0.45280037121434119</v>
      </c>
      <c r="Q24" s="194">
        <v>0.4471539989964099</v>
      </c>
      <c r="R24" s="194">
        <v>0.44122511111380208</v>
      </c>
      <c r="S24" s="194">
        <v>0.43502099030811947</v>
      </c>
      <c r="T24" s="194">
        <v>0.42854887071955278</v>
      </c>
      <c r="U24" s="194">
        <v>0.42181593522335148</v>
      </c>
      <c r="V24" s="194">
        <v>0.4148293127823644</v>
      </c>
      <c r="W24" s="194">
        <v>0.32321025721854957</v>
      </c>
      <c r="X24" s="194">
        <v>0.22142536683752415</v>
      </c>
      <c r="Y24" s="194">
        <v>0.10799353122383036</v>
      </c>
      <c r="Z24" s="194">
        <v>3.9176292376287093E-2</v>
      </c>
      <c r="AA24" s="194">
        <v>0.1365112507146706</v>
      </c>
      <c r="AB24" s="194">
        <v>0.26264483057630933</v>
      </c>
      <c r="AC24" s="194">
        <v>0.3915729189229929</v>
      </c>
      <c r="AD24" s="195">
        <v>0.52800400455654983</v>
      </c>
      <c r="AE24" s="194"/>
      <c r="AF24" s="522"/>
      <c r="AG24" s="212">
        <v>19</v>
      </c>
      <c r="AH24" s="185">
        <v>45017</v>
      </c>
      <c r="AI24" s="269">
        <f t="shared" si="3"/>
        <v>211099.83323540611</v>
      </c>
      <c r="AJ24" s="148">
        <f t="shared" si="0"/>
        <v>788.27655791964992</v>
      </c>
      <c r="AK24" s="258">
        <f t="shared" si="4"/>
        <v>0.66254900903990177</v>
      </c>
      <c r="AL24" s="263">
        <f t="shared" si="1"/>
        <v>140386.25717090588</v>
      </c>
      <c r="AM24" s="148">
        <v>1</v>
      </c>
      <c r="AN24" s="265">
        <f t="shared" si="2"/>
        <v>1.8169705549755825E-2</v>
      </c>
      <c r="AO24" s="527"/>
      <c r="AP24" s="244"/>
    </row>
    <row r="25" spans="3:42" x14ac:dyDescent="0.2">
      <c r="C25" s="522"/>
      <c r="D25" s="212">
        <v>20</v>
      </c>
      <c r="E25" s="185">
        <v>45047</v>
      </c>
      <c r="F25" s="218">
        <f>'Forecast Validation'!J31</f>
        <v>171600</v>
      </c>
      <c r="M25" s="206">
        <v>0.06</v>
      </c>
      <c r="N25" s="196">
        <v>0.55333208379126397</v>
      </c>
      <c r="O25" s="194">
        <v>0.54900604758249505</v>
      </c>
      <c r="P25" s="194">
        <v>0.5443704925171009</v>
      </c>
      <c r="Q25" s="194">
        <v>0.53943295910357136</v>
      </c>
      <c r="R25" s="194">
        <v>0.5342009505196984</v>
      </c>
      <c r="S25" s="194">
        <v>0.52868193004214781</v>
      </c>
      <c r="T25" s="194">
        <v>0.52288331849377856</v>
      </c>
      <c r="U25" s="194">
        <v>0.51681249171229948</v>
      </c>
      <c r="V25" s="194">
        <v>0.51047677804350722</v>
      </c>
      <c r="W25" s="194">
        <v>0.42534248035130934</v>
      </c>
      <c r="X25" s="194">
        <v>0.32858630987604376</v>
      </c>
      <c r="Y25" s="194">
        <v>0.21972218042204714</v>
      </c>
      <c r="Z25" s="194">
        <v>0.10392086972260361</v>
      </c>
      <c r="AA25" s="194">
        <v>3.982135755904237E-2</v>
      </c>
      <c r="AB25" s="194">
        <v>0.13326376208976945</v>
      </c>
      <c r="AC25" s="194">
        <v>0.25005210268187411</v>
      </c>
      <c r="AD25" s="195">
        <v>0.3647712523098805</v>
      </c>
      <c r="AE25" s="194"/>
      <c r="AF25" s="522"/>
      <c r="AG25" s="212">
        <v>20</v>
      </c>
      <c r="AH25" s="185">
        <v>45047</v>
      </c>
      <c r="AI25" s="269">
        <f t="shared" si="3"/>
        <v>211894.97487829733</v>
      </c>
      <c r="AJ25" s="148">
        <f t="shared" si="0"/>
        <v>788.29715317456453</v>
      </c>
      <c r="AK25" s="258">
        <f t="shared" si="4"/>
        <v>0.80475726192552544</v>
      </c>
      <c r="AL25" s="263">
        <f t="shared" si="1"/>
        <v>171158.407657409</v>
      </c>
      <c r="AM25" s="148">
        <v>1</v>
      </c>
      <c r="AN25" s="265">
        <f t="shared" si="2"/>
        <v>2.5733819498310051E-3</v>
      </c>
      <c r="AO25" s="527"/>
      <c r="AP25" s="244"/>
    </row>
    <row r="26" spans="3:42" x14ac:dyDescent="0.2">
      <c r="C26" s="522"/>
      <c r="D26" s="212">
        <v>21</v>
      </c>
      <c r="E26" s="185">
        <v>45078</v>
      </c>
      <c r="F26" s="218">
        <f>'Forecast Validation'!J32</f>
        <v>160487</v>
      </c>
      <c r="K26" s="532" t="s">
        <v>134</v>
      </c>
      <c r="M26" s="206">
        <v>7.0000000000000007E-2</v>
      </c>
      <c r="N26" s="196">
        <v>0.64283393045840576</v>
      </c>
      <c r="O26" s="194">
        <v>0.63918712219601548</v>
      </c>
      <c r="P26" s="194">
        <v>0.63521768643340515</v>
      </c>
      <c r="Q26" s="194">
        <v>0.63093329868687309</v>
      </c>
      <c r="R26" s="194">
        <v>0.62634160156220675</v>
      </c>
      <c r="S26" s="194">
        <v>0.62145020221057323</v>
      </c>
      <c r="T26" s="194">
        <v>0.61626666980411637</v>
      </c>
      <c r="U26" s="194">
        <v>0.61079853303513276</v>
      </c>
      <c r="V26" s="194">
        <v>0.60505327764239358</v>
      </c>
      <c r="W26" s="194">
        <v>0.52565640988605145</v>
      </c>
      <c r="X26" s="194">
        <v>0.43306651354187414</v>
      </c>
      <c r="Y26" s="194">
        <v>0.3276244374070878</v>
      </c>
      <c r="Z26" s="194">
        <v>0.2148201938106927</v>
      </c>
      <c r="AA26" s="194">
        <v>9.9174362799557589E-2</v>
      </c>
      <c r="AB26" s="194">
        <v>4.0307940572518235E-2</v>
      </c>
      <c r="AC26" s="194">
        <v>0.12764607990116647</v>
      </c>
      <c r="AD26" s="195">
        <v>0.23480388005585326</v>
      </c>
      <c r="AE26" s="194"/>
      <c r="AF26" s="522"/>
      <c r="AG26" s="212">
        <v>21</v>
      </c>
      <c r="AH26" s="185">
        <v>45078</v>
      </c>
      <c r="AI26" s="269">
        <f t="shared" si="3"/>
        <v>212682.03887122404</v>
      </c>
      <c r="AJ26" s="148">
        <f t="shared" si="0"/>
        <v>788.29345369382088</v>
      </c>
      <c r="AK26" s="258">
        <f t="shared" si="4"/>
        <v>0.75546577957058814</v>
      </c>
      <c r="AL26" s="263">
        <f t="shared" si="1"/>
        <v>161269.53102503659</v>
      </c>
      <c r="AM26" s="148">
        <v>1</v>
      </c>
      <c r="AN26" s="265">
        <f t="shared" si="2"/>
        <v>4.8759776495079813E-3</v>
      </c>
      <c r="AO26" s="527"/>
    </row>
    <row r="27" spans="3:42" x14ac:dyDescent="0.2">
      <c r="C27" s="522"/>
      <c r="D27" s="212">
        <v>22</v>
      </c>
      <c r="E27" s="185">
        <v>45108</v>
      </c>
      <c r="F27" s="218">
        <f>'Forecast Validation'!J33</f>
        <v>117214</v>
      </c>
      <c r="J27" s="532" t="s">
        <v>133</v>
      </c>
      <c r="K27" s="533"/>
      <c r="M27" s="206">
        <v>0.08</v>
      </c>
      <c r="N27" s="196">
        <v>0.73180236776395091</v>
      </c>
      <c r="O27" s="194">
        <v>0.72879064571788044</v>
      </c>
      <c r="P27" s="194">
        <v>0.72544269124206329</v>
      </c>
      <c r="Q27" s="194">
        <v>0.72176629505520096</v>
      </c>
      <c r="R27" s="194">
        <v>0.71776921861893517</v>
      </c>
      <c r="S27" s="194">
        <v>0.71345919157579785</v>
      </c>
      <c r="T27" s="194">
        <v>0.7088439092069817</v>
      </c>
      <c r="U27" s="194">
        <v>0.70393102991396628</v>
      </c>
      <c r="V27" s="194">
        <v>0.69872817272772048</v>
      </c>
      <c r="W27" s="194">
        <v>0.62449063651779868</v>
      </c>
      <c r="X27" s="194">
        <v>0.53543473061775082</v>
      </c>
      <c r="Y27" s="194">
        <v>0.43262562192885845</v>
      </c>
      <c r="Z27" s="194">
        <v>0.32178477277052103</v>
      </c>
      <c r="AA27" s="194">
        <v>0.20770611644416115</v>
      </c>
      <c r="AB27" s="194">
        <v>9.4216299388341793E-2</v>
      </c>
      <c r="AC27" s="194">
        <v>4.0636609848901668E-2</v>
      </c>
      <c r="AD27" s="195">
        <v>0.12038797334752803</v>
      </c>
      <c r="AE27" s="194"/>
      <c r="AF27" s="522"/>
      <c r="AG27" s="212">
        <v>22</v>
      </c>
      <c r="AH27" s="185">
        <v>45108</v>
      </c>
      <c r="AI27" s="269">
        <f t="shared" si="3"/>
        <v>213456.27016079478</v>
      </c>
      <c r="AJ27" s="148">
        <f t="shared" si="0"/>
        <v>788.2512672014517</v>
      </c>
      <c r="AK27" s="258">
        <f t="shared" si="4"/>
        <v>0.55686123086331629</v>
      </c>
      <c r="AL27" s="263">
        <f t="shared" si="1"/>
        <v>119304.46790811612</v>
      </c>
      <c r="AM27" s="148">
        <v>1</v>
      </c>
      <c r="AN27" s="265">
        <f t="shared" si="2"/>
        <v>1.7834626479056391E-2</v>
      </c>
      <c r="AO27" s="527"/>
    </row>
    <row r="28" spans="3:42" ht="16" thickBot="1" x14ac:dyDescent="0.25">
      <c r="C28" s="522"/>
      <c r="D28" s="212">
        <v>23</v>
      </c>
      <c r="E28" s="185">
        <v>45139</v>
      </c>
      <c r="F28" s="218">
        <f>'Forecast Validation'!J34</f>
        <v>142076</v>
      </c>
      <c r="I28" s="532" t="s">
        <v>132</v>
      </c>
      <c r="J28" s="533"/>
      <c r="K28" s="533"/>
      <c r="M28" s="207">
        <v>0.09</v>
      </c>
      <c r="N28" s="197">
        <v>0.82030195066717815</v>
      </c>
      <c r="O28" s="198">
        <v>0.81788875384596327</v>
      </c>
      <c r="P28" s="198">
        <v>0.81512542552792855</v>
      </c>
      <c r="Q28" s="198">
        <v>0.81201985988959713</v>
      </c>
      <c r="R28" s="198">
        <v>0.80857992510333287</v>
      </c>
      <c r="S28" s="198">
        <v>0.80481346073459681</v>
      </c>
      <c r="T28" s="198">
        <v>0.80072827515857881</v>
      </c>
      <c r="U28" s="198">
        <v>0.79633214300031485</v>
      </c>
      <c r="V28" s="198">
        <v>0.79163280260209501</v>
      </c>
      <c r="W28" s="198">
        <v>0.72209783598669919</v>
      </c>
      <c r="X28" s="198">
        <v>0.63609890025733618</v>
      </c>
      <c r="Y28" s="198">
        <v>0.53535784571670908</v>
      </c>
      <c r="Z28" s="198">
        <v>0.42578461567916442</v>
      </c>
      <c r="AA28" s="198">
        <v>0.31238105473250682</v>
      </c>
      <c r="AB28" s="198">
        <v>0.19919851941822653</v>
      </c>
      <c r="AC28" s="198">
        <v>8.9348912600866484E-2</v>
      </c>
      <c r="AD28" s="199">
        <v>4.0841091732312824E-2</v>
      </c>
      <c r="AE28" s="194"/>
      <c r="AF28" s="522"/>
      <c r="AG28" s="212">
        <v>23</v>
      </c>
      <c r="AH28" s="185">
        <v>45139</v>
      </c>
      <c r="AI28" s="269">
        <f t="shared" si="3"/>
        <v>214240.28736615411</v>
      </c>
      <c r="AJ28" s="148">
        <f t="shared" si="0"/>
        <v>788.23856501592536</v>
      </c>
      <c r="AK28" s="258">
        <f t="shared" si="4"/>
        <v>0.66583327188094399</v>
      </c>
      <c r="AL28" s="263">
        <f t="shared" si="1"/>
        <v>143173.14696848736</v>
      </c>
      <c r="AM28" s="148">
        <v>1</v>
      </c>
      <c r="AN28" s="265">
        <f t="shared" si="2"/>
        <v>7.722254064636949E-3</v>
      </c>
      <c r="AO28" s="527"/>
    </row>
    <row r="29" spans="3:42" x14ac:dyDescent="0.2">
      <c r="C29" s="523"/>
      <c r="D29" s="213">
        <v>24</v>
      </c>
      <c r="E29" s="141">
        <v>45170</v>
      </c>
      <c r="F29" s="219">
        <f>'Forecast Validation'!J35</f>
        <v>174735</v>
      </c>
      <c r="H29" s="532" t="s">
        <v>131</v>
      </c>
      <c r="I29" s="533"/>
      <c r="J29" s="533"/>
      <c r="K29" s="533"/>
      <c r="AF29" s="523"/>
      <c r="AG29" s="213">
        <v>24</v>
      </c>
      <c r="AH29" s="141">
        <v>45170</v>
      </c>
      <c r="AI29" s="270">
        <f t="shared" si="3"/>
        <v>215020.17487324702</v>
      </c>
      <c r="AJ29" s="260">
        <f t="shared" si="0"/>
        <v>788.21351184215621</v>
      </c>
      <c r="AK29" s="261">
        <f t="shared" si="4"/>
        <v>0.81920528922919655</v>
      </c>
      <c r="AL29" s="264">
        <f t="shared" si="1"/>
        <v>176791.37322509376</v>
      </c>
      <c r="AM29" s="259">
        <v>1</v>
      </c>
      <c r="AN29" s="273">
        <f t="shared" si="2"/>
        <v>1.1768525052758525E-2</v>
      </c>
      <c r="AO29" s="528"/>
    </row>
    <row r="30" spans="3:42" x14ac:dyDescent="0.2">
      <c r="C30" s="521">
        <v>3</v>
      </c>
      <c r="D30" s="214">
        <v>25</v>
      </c>
      <c r="E30" s="185">
        <v>45200</v>
      </c>
      <c r="F30" s="217">
        <f>'Forecast Validation'!J36</f>
        <v>194555</v>
      </c>
      <c r="G30" s="532" t="s">
        <v>130</v>
      </c>
      <c r="H30" s="533"/>
      <c r="I30" s="533"/>
      <c r="J30" s="533"/>
      <c r="K30" s="533"/>
      <c r="AF30" s="521">
        <v>3</v>
      </c>
      <c r="AG30" s="214">
        <v>25</v>
      </c>
      <c r="AH30" s="185">
        <v>45200</v>
      </c>
      <c r="AI30" s="269">
        <f t="shared" si="3"/>
        <v>215821.4442769851</v>
      </c>
      <c r="AJ30" s="148">
        <f t="shared" si="0"/>
        <v>788.25267951784394</v>
      </c>
      <c r="AK30" s="258">
        <f t="shared" si="4"/>
        <v>0.89118802092527005</v>
      </c>
      <c r="AL30" s="263">
        <f t="shared" si="1"/>
        <v>193039.96714388835</v>
      </c>
      <c r="AM30" s="148">
        <v>1</v>
      </c>
      <c r="AN30" s="265">
        <f t="shared" si="2"/>
        <v>7.7871699833550797E-3</v>
      </c>
      <c r="AO30" s="526" t="s">
        <v>186</v>
      </c>
    </row>
    <row r="31" spans="3:42" x14ac:dyDescent="0.2">
      <c r="C31" s="522"/>
      <c r="D31" s="215">
        <v>26</v>
      </c>
      <c r="E31" s="185">
        <v>45231</v>
      </c>
      <c r="F31" s="218">
        <f>'Forecast Validation'!J37</f>
        <v>248927</v>
      </c>
      <c r="G31" s="533"/>
      <c r="H31" s="533"/>
      <c r="I31" s="533"/>
      <c r="J31" s="533"/>
      <c r="K31" s="533"/>
      <c r="AF31" s="522"/>
      <c r="AG31" s="215">
        <v>26</v>
      </c>
      <c r="AH31" s="185">
        <v>45231</v>
      </c>
      <c r="AI31" s="269">
        <f t="shared" si="3"/>
        <v>216604.19223878614</v>
      </c>
      <c r="AJ31" s="148">
        <f t="shared" si="0"/>
        <v>788.23616536469353</v>
      </c>
      <c r="AK31" s="258">
        <f t="shared" si="4"/>
        <v>1.155212603099502</v>
      </c>
      <c r="AL31" s="263">
        <f t="shared" si="1"/>
        <v>252045.05346332933</v>
      </c>
      <c r="AM31" s="148">
        <f t="shared" ref="AM31:AM59" si="5">AM30+1</f>
        <v>2</v>
      </c>
      <c r="AN31" s="265">
        <f t="shared" si="2"/>
        <v>1.2525975339474337E-2</v>
      </c>
      <c r="AO31" s="527"/>
    </row>
    <row r="32" spans="3:42" x14ac:dyDescent="0.2">
      <c r="C32" s="522"/>
      <c r="D32" s="215">
        <v>27</v>
      </c>
      <c r="E32" s="185">
        <v>45261</v>
      </c>
      <c r="F32" s="218">
        <f>'Forecast Validation'!J38</f>
        <v>307644</v>
      </c>
      <c r="G32" s="533"/>
      <c r="H32" s="533"/>
      <c r="I32" s="533"/>
      <c r="J32" s="533"/>
      <c r="K32" s="533"/>
      <c r="AF32" s="522"/>
      <c r="AG32" s="215">
        <v>27</v>
      </c>
      <c r="AH32" s="185">
        <v>45261</v>
      </c>
      <c r="AI32" s="269">
        <f t="shared" si="3"/>
        <v>217383.65892785814</v>
      </c>
      <c r="AJ32" s="148">
        <f t="shared" si="0"/>
        <v>788.20985693581542</v>
      </c>
      <c r="AK32" s="258">
        <f t="shared" si="4"/>
        <v>1.4270979767696925</v>
      </c>
      <c r="AL32" s="263">
        <f t="shared" si="1"/>
        <v>313602.33791504835</v>
      </c>
      <c r="AM32" s="148">
        <f t="shared" si="5"/>
        <v>3</v>
      </c>
      <c r="AN32" s="265">
        <f t="shared" si="2"/>
        <v>1.936763894322123E-2</v>
      </c>
      <c r="AO32" s="527"/>
    </row>
    <row r="33" spans="3:41" x14ac:dyDescent="0.2">
      <c r="C33" s="522"/>
      <c r="D33" s="215">
        <v>28</v>
      </c>
      <c r="E33" s="185">
        <v>45292</v>
      </c>
      <c r="F33" s="218">
        <f>'Forecast Validation'!J39</f>
        <v>319780.5</v>
      </c>
      <c r="G33" s="533"/>
      <c r="H33" s="533"/>
      <c r="I33" s="533"/>
      <c r="J33" s="533"/>
      <c r="K33" s="533"/>
      <c r="AF33" s="522"/>
      <c r="AG33" s="215">
        <v>28</v>
      </c>
      <c r="AH33" s="185">
        <v>45292</v>
      </c>
      <c r="AI33" s="269">
        <f t="shared" si="3"/>
        <v>218180.28911926525</v>
      </c>
      <c r="AJ33" s="148">
        <f t="shared" si="0"/>
        <v>788.23511793922933</v>
      </c>
      <c r="AK33" s="258">
        <f t="shared" si="4"/>
        <v>1.4547887061069129</v>
      </c>
      <c r="AL33" s="263">
        <f t="shared" si="1"/>
        <v>321993.08269518742</v>
      </c>
      <c r="AM33" s="148">
        <f t="shared" si="5"/>
        <v>4</v>
      </c>
      <c r="AN33" s="265">
        <f t="shared" si="2"/>
        <v>6.9190669699603904E-3</v>
      </c>
      <c r="AO33" s="527"/>
    </row>
    <row r="34" spans="3:41" x14ac:dyDescent="0.2">
      <c r="C34" s="522"/>
      <c r="D34" s="215">
        <v>29</v>
      </c>
      <c r="E34" s="185">
        <v>45323</v>
      </c>
      <c r="F34" s="218">
        <f>'Forecast Validation'!J40</f>
        <v>211019.5</v>
      </c>
      <c r="G34" s="533"/>
      <c r="H34" s="533"/>
      <c r="I34" s="533"/>
      <c r="J34" s="533"/>
      <c r="K34" s="533"/>
      <c r="AF34" s="522"/>
      <c r="AG34" s="215">
        <v>29</v>
      </c>
      <c r="AH34" s="185">
        <v>45323</v>
      </c>
      <c r="AI34" s="269">
        <f t="shared" si="3"/>
        <v>218969.82655988546</v>
      </c>
      <c r="AJ34" s="148">
        <f t="shared" si="0"/>
        <v>788.23902490727221</v>
      </c>
      <c r="AK34" s="258">
        <f t="shared" si="4"/>
        <v>0.96255373526482146</v>
      </c>
      <c r="AL34" s="263">
        <f t="shared" si="1"/>
        <v>214563.83655403784</v>
      </c>
      <c r="AM34" s="148">
        <f t="shared" si="5"/>
        <v>5</v>
      </c>
      <c r="AN34" s="265">
        <f t="shared" si="2"/>
        <v>1.6796251313446593E-2</v>
      </c>
      <c r="AO34" s="527"/>
    </row>
    <row r="35" spans="3:41" x14ac:dyDescent="0.2">
      <c r="C35" s="522"/>
      <c r="D35" s="215">
        <v>30</v>
      </c>
      <c r="E35" s="185">
        <v>45352</v>
      </c>
      <c r="F35" s="218">
        <f>'Forecast Validation'!J41</f>
        <v>181870</v>
      </c>
      <c r="G35" s="533"/>
      <c r="H35" s="533"/>
      <c r="I35" s="533"/>
      <c r="J35" s="533"/>
      <c r="K35" s="533"/>
      <c r="AF35" s="522"/>
      <c r="AG35" s="215">
        <v>30</v>
      </c>
      <c r="AH35" s="185">
        <v>45352</v>
      </c>
      <c r="AI35" s="269">
        <f t="shared" si="3"/>
        <v>219744.37516083426</v>
      </c>
      <c r="AJ35" s="148">
        <f t="shared" si="0"/>
        <v>788.19795363539674</v>
      </c>
      <c r="AK35" s="258">
        <f t="shared" si="4"/>
        <v>0.83862964187219058</v>
      </c>
      <c r="AL35" s="263">
        <f t="shared" si="1"/>
        <v>188250.1836500486</v>
      </c>
      <c r="AM35" s="148">
        <f t="shared" si="5"/>
        <v>6</v>
      </c>
      <c r="AN35" s="265">
        <f t="shared" si="2"/>
        <v>3.508101198685102E-2</v>
      </c>
      <c r="AO35" s="527"/>
    </row>
    <row r="36" spans="3:41" x14ac:dyDescent="0.2">
      <c r="C36" s="522"/>
      <c r="D36" s="215">
        <v>31</v>
      </c>
      <c r="E36" s="185">
        <v>45383</v>
      </c>
      <c r="F36" s="218">
        <f>'Forecast Validation'!J42</f>
        <v>162943</v>
      </c>
      <c r="G36" s="533"/>
      <c r="H36" s="533"/>
      <c r="I36" s="533"/>
      <c r="J36" s="533"/>
      <c r="K36" s="533"/>
      <c r="AF36" s="522"/>
      <c r="AG36" s="215">
        <v>31</v>
      </c>
      <c r="AH36" s="185">
        <v>45383</v>
      </c>
      <c r="AI36" s="269">
        <f t="shared" si="3"/>
        <v>220557.97404631373</v>
      </c>
      <c r="AJ36" s="148">
        <f t="shared" si="0"/>
        <v>788.274156430929</v>
      </c>
      <c r="AK36" s="258">
        <f t="shared" si="4"/>
        <v>0.72353082729413043</v>
      </c>
      <c r="AL36" s="263">
        <f t="shared" si="1"/>
        <v>163572.87799580608</v>
      </c>
      <c r="AM36" s="148">
        <f t="shared" si="5"/>
        <v>7</v>
      </c>
      <c r="AN36" s="265">
        <f t="shared" si="2"/>
        <v>3.8656339689712156E-3</v>
      </c>
      <c r="AO36" s="527"/>
    </row>
    <row r="37" spans="3:41" x14ac:dyDescent="0.2">
      <c r="C37" s="522"/>
      <c r="D37" s="215">
        <v>32</v>
      </c>
      <c r="E37" s="185">
        <v>45413</v>
      </c>
      <c r="F37" s="218">
        <f>'Forecast Validation'!J43</f>
        <v>180578</v>
      </c>
      <c r="G37" s="533"/>
      <c r="H37" s="533"/>
      <c r="I37" s="533"/>
      <c r="J37" s="533"/>
      <c r="K37" s="534"/>
      <c r="AF37" s="522"/>
      <c r="AG37" s="215">
        <v>32</v>
      </c>
      <c r="AH37" s="185">
        <v>45413</v>
      </c>
      <c r="AI37" s="269">
        <f t="shared" si="3"/>
        <v>221349.29011298853</v>
      </c>
      <c r="AJ37" s="148">
        <f t="shared" si="0"/>
        <v>788.28328216166062</v>
      </c>
      <c r="AK37" s="258">
        <f t="shared" si="4"/>
        <v>0.81359596697224768</v>
      </c>
      <c r="AL37" s="263">
        <f t="shared" si="1"/>
        <v>185219.64252168447</v>
      </c>
      <c r="AM37" s="148">
        <f t="shared" si="5"/>
        <v>8</v>
      </c>
      <c r="AN37" s="265">
        <f t="shared" si="2"/>
        <v>2.5704363331549056E-2</v>
      </c>
      <c r="AO37" s="527"/>
    </row>
    <row r="38" spans="3:41" x14ac:dyDescent="0.2">
      <c r="C38" s="522"/>
      <c r="D38" s="215">
        <v>33</v>
      </c>
      <c r="E38" s="185">
        <v>45444</v>
      </c>
      <c r="F38" s="218">
        <f>'Forecast Validation'!J44</f>
        <v>154104</v>
      </c>
      <c r="G38" s="533"/>
      <c r="H38" s="533"/>
      <c r="I38" s="533"/>
      <c r="J38" s="534"/>
      <c r="AF38" s="522"/>
      <c r="AG38" s="215">
        <v>33</v>
      </c>
      <c r="AH38" s="185">
        <v>45444</v>
      </c>
      <c r="AI38" s="269">
        <f t="shared" si="3"/>
        <v>222119.42123600846</v>
      </c>
      <c r="AJ38" s="148">
        <f t="shared" si="0"/>
        <v>788.22882568423552</v>
      </c>
      <c r="AK38" s="258">
        <f t="shared" si="4"/>
        <v>0.70612431579188417</v>
      </c>
      <c r="AL38" s="263">
        <f t="shared" si="1"/>
        <v>161853.21220637928</v>
      </c>
      <c r="AM38" s="148">
        <f t="shared" si="5"/>
        <v>9</v>
      </c>
      <c r="AN38" s="265">
        <f t="shared" si="2"/>
        <v>5.0285600674734449E-2</v>
      </c>
      <c r="AO38" s="527"/>
    </row>
    <row r="39" spans="3:41" x14ac:dyDescent="0.2">
      <c r="C39" s="522"/>
      <c r="D39" s="215">
        <v>34</v>
      </c>
      <c r="E39" s="185">
        <v>45474</v>
      </c>
      <c r="F39" s="218">
        <f>'Forecast Validation'!J45</f>
        <v>139177</v>
      </c>
      <c r="G39" s="533"/>
      <c r="H39" s="533"/>
      <c r="I39" s="534"/>
      <c r="AF39" s="522"/>
      <c r="AG39" s="215">
        <v>34</v>
      </c>
      <c r="AH39" s="185">
        <v>45474</v>
      </c>
      <c r="AI39" s="269">
        <f t="shared" si="3"/>
        <v>222934.67361941905</v>
      </c>
      <c r="AJ39" s="148">
        <f t="shared" si="0"/>
        <v>788.30989635741457</v>
      </c>
      <c r="AK39" s="258">
        <f t="shared" si="4"/>
        <v>0.61080823875439971</v>
      </c>
      <c r="AL39" s="263">
        <f t="shared" si="1"/>
        <v>140985.39714463166</v>
      </c>
      <c r="AM39" s="148">
        <f t="shared" si="5"/>
        <v>10</v>
      </c>
      <c r="AN39" s="265">
        <f t="shared" si="2"/>
        <v>1.2993505713096685E-2</v>
      </c>
      <c r="AO39" s="527"/>
    </row>
    <row r="40" spans="3:41" x14ac:dyDescent="0.2">
      <c r="C40" s="522"/>
      <c r="D40" s="215">
        <v>35</v>
      </c>
      <c r="E40" s="185">
        <v>45505</v>
      </c>
      <c r="F40" s="218">
        <f>'Forecast Validation'!J46</f>
        <v>149026</v>
      </c>
      <c r="G40" s="533"/>
      <c r="H40" s="534"/>
      <c r="AF40" s="522"/>
      <c r="AG40" s="215">
        <v>35</v>
      </c>
      <c r="AH40" s="185">
        <v>45505</v>
      </c>
      <c r="AI40" s="269">
        <f t="shared" si="3"/>
        <v>223723.07932638464</v>
      </c>
      <c r="AJ40" s="148">
        <f t="shared" si="0"/>
        <v>788.31018378923909</v>
      </c>
      <c r="AK40" s="258">
        <f t="shared" si="4"/>
        <v>0.66606116109836488</v>
      </c>
      <c r="AL40" s="263">
        <f t="shared" si="1"/>
        <v>154788.94474015693</v>
      </c>
      <c r="AM40" s="148">
        <f t="shared" si="5"/>
        <v>11</v>
      </c>
      <c r="AN40" s="265">
        <f t="shared" si="2"/>
        <v>3.8670733564323906E-2</v>
      </c>
      <c r="AO40" s="527"/>
    </row>
    <row r="41" spans="3:41" x14ac:dyDescent="0.2">
      <c r="C41" s="523"/>
      <c r="D41" s="216">
        <v>36</v>
      </c>
      <c r="E41" s="245">
        <v>45536</v>
      </c>
      <c r="F41" s="219">
        <f>'Forecast Validation'!J47</f>
        <v>170577</v>
      </c>
      <c r="G41" s="534"/>
      <c r="AF41" s="523"/>
      <c r="AG41" s="216">
        <v>36</v>
      </c>
      <c r="AH41" s="245">
        <v>45536</v>
      </c>
      <c r="AI41" s="270">
        <f t="shared" si="3"/>
        <v>224495.10065321167</v>
      </c>
      <c r="AJ41" s="260">
        <f t="shared" si="0"/>
        <v>788.26131721835247</v>
      </c>
      <c r="AK41" s="261">
        <f t="shared" si="4"/>
        <v>0.7717010940022575</v>
      </c>
      <c r="AL41" s="264">
        <f>(AI41+AM41*AJ41)*AK41</f>
        <v>180542.74022251513</v>
      </c>
      <c r="AM41" s="264">
        <f t="shared" si="5"/>
        <v>12</v>
      </c>
      <c r="AN41" s="273">
        <f t="shared" si="2"/>
        <v>5.8423704382860119E-2</v>
      </c>
      <c r="AO41" s="528"/>
    </row>
    <row r="42" spans="3:41" x14ac:dyDescent="0.2">
      <c r="AF42" s="521">
        <v>4</v>
      </c>
      <c r="AG42" s="247">
        <v>37</v>
      </c>
      <c r="AH42" s="249">
        <v>45566</v>
      </c>
      <c r="AI42" s="274">
        <f>AI30</f>
        <v>215821.4442769851</v>
      </c>
      <c r="AJ42" s="275">
        <f>AJ30</f>
        <v>788.25267951784394</v>
      </c>
      <c r="AK42" s="276">
        <f>AVERAGE(AK6,AK18,AK30)</f>
        <v>0.86706014444648905</v>
      </c>
      <c r="AL42" s="263">
        <f>(AI42+AM42*AJ42)*AK42</f>
        <v>196015.18491757254</v>
      </c>
      <c r="AM42" s="263">
        <f t="shared" si="5"/>
        <v>13</v>
      </c>
      <c r="AN42" s="529" t="s">
        <v>189</v>
      </c>
      <c r="AO42" s="529" t="s">
        <v>188</v>
      </c>
    </row>
    <row r="43" spans="3:41" x14ac:dyDescent="0.2">
      <c r="AF43" s="522"/>
      <c r="AG43" s="248">
        <v>38</v>
      </c>
      <c r="AH43" s="250">
        <v>45597</v>
      </c>
      <c r="AI43" s="279">
        <f>AI31</f>
        <v>216604.19223878614</v>
      </c>
      <c r="AJ43" s="243">
        <f>AJ31</f>
        <v>788.23616536469353</v>
      </c>
      <c r="AK43" s="280">
        <f>AVERAGE(AK7,AK19,AK31)</f>
        <v>1.1725969044057238</v>
      </c>
      <c r="AL43" s="263">
        <f t="shared" ref="AL43:AL59" si="6">(AI43+AM43*AJ43)*AK43</f>
        <v>266929.3713247648</v>
      </c>
      <c r="AM43" s="263">
        <f t="shared" si="5"/>
        <v>14</v>
      </c>
      <c r="AN43" s="522"/>
      <c r="AO43" s="522"/>
    </row>
    <row r="44" spans="3:41" x14ac:dyDescent="0.2">
      <c r="AF44" s="522"/>
      <c r="AG44" s="248">
        <v>39</v>
      </c>
      <c r="AH44" s="250">
        <v>45627</v>
      </c>
      <c r="AI44" s="279">
        <f t="shared" ref="AI44:AJ44" si="7">AI32</f>
        <v>217383.65892785814</v>
      </c>
      <c r="AJ44" s="243">
        <f t="shared" si="7"/>
        <v>788.20985693581542</v>
      </c>
      <c r="AK44" s="280">
        <f t="shared" ref="AK44:AK52" si="8">AVERAGE(AK8,AK20,AK32)</f>
        <v>1.4885262526261904</v>
      </c>
      <c r="AL44" s="263">
        <f t="shared" si="6"/>
        <v>341180.34917547001</v>
      </c>
      <c r="AM44" s="263">
        <f t="shared" si="5"/>
        <v>15</v>
      </c>
      <c r="AN44" s="522"/>
      <c r="AO44" s="522"/>
    </row>
    <row r="45" spans="3:41" x14ac:dyDescent="0.2">
      <c r="AF45" s="522"/>
      <c r="AG45" s="248">
        <v>40</v>
      </c>
      <c r="AH45" s="250">
        <v>45658</v>
      </c>
      <c r="AI45" s="279">
        <f t="shared" ref="AI45:AJ45" si="9">AI33</f>
        <v>218180.28911926525</v>
      </c>
      <c r="AJ45" s="243">
        <f t="shared" si="9"/>
        <v>788.23511793922933</v>
      </c>
      <c r="AK45" s="280">
        <f t="shared" si="8"/>
        <v>1.4134134579722877</v>
      </c>
      <c r="AL45" s="263">
        <f t="shared" si="6"/>
        <v>326204.59088532109</v>
      </c>
      <c r="AM45" s="263">
        <f t="shared" si="5"/>
        <v>16</v>
      </c>
      <c r="AN45" s="522"/>
      <c r="AO45" s="522"/>
    </row>
    <row r="46" spans="3:41" x14ac:dyDescent="0.2">
      <c r="AF46" s="522"/>
      <c r="AG46" s="248">
        <v>41</v>
      </c>
      <c r="AH46" s="250">
        <v>45689</v>
      </c>
      <c r="AI46" s="279">
        <f t="shared" ref="AI46:AJ46" si="10">AI34</f>
        <v>218969.82655988546</v>
      </c>
      <c r="AJ46" s="243">
        <f t="shared" si="10"/>
        <v>788.23902490727221</v>
      </c>
      <c r="AK46" s="280">
        <f t="shared" si="8"/>
        <v>0.94372111448748652</v>
      </c>
      <c r="AL46" s="263">
        <f t="shared" si="6"/>
        <v>219292.37154838309</v>
      </c>
      <c r="AM46" s="263">
        <f t="shared" si="5"/>
        <v>17</v>
      </c>
      <c r="AN46" s="522"/>
      <c r="AO46" s="522"/>
    </row>
    <row r="47" spans="3:41" x14ac:dyDescent="0.2">
      <c r="AF47" s="522"/>
      <c r="AG47" s="248">
        <v>42</v>
      </c>
      <c r="AH47" s="250">
        <v>45717</v>
      </c>
      <c r="AI47" s="279">
        <f t="shared" ref="AI47:AJ47" si="11">AI35</f>
        <v>219744.37516083426</v>
      </c>
      <c r="AJ47" s="243">
        <f t="shared" si="11"/>
        <v>788.19795363539674</v>
      </c>
      <c r="AK47" s="280">
        <f t="shared" si="8"/>
        <v>0.87703602593655516</v>
      </c>
      <c r="AL47" s="263">
        <f t="shared" si="6"/>
        <v>205166.73752930839</v>
      </c>
      <c r="AM47" s="263">
        <f t="shared" si="5"/>
        <v>18</v>
      </c>
      <c r="AN47" s="522"/>
      <c r="AO47" s="522"/>
    </row>
    <row r="48" spans="3:41" x14ac:dyDescent="0.2">
      <c r="AF48" s="522"/>
      <c r="AG48" s="248">
        <v>43</v>
      </c>
      <c r="AH48" s="250">
        <v>45748</v>
      </c>
      <c r="AI48" s="279">
        <f t="shared" ref="AI48:AJ48" si="12">AI36</f>
        <v>220557.97404631373</v>
      </c>
      <c r="AJ48" s="243">
        <f t="shared" si="12"/>
        <v>788.274156430929</v>
      </c>
      <c r="AK48" s="280">
        <f t="shared" si="8"/>
        <v>0.69540106868614859</v>
      </c>
      <c r="AL48" s="263">
        <f t="shared" si="6"/>
        <v>163791.41798425346</v>
      </c>
      <c r="AM48" s="263">
        <f t="shared" si="5"/>
        <v>19</v>
      </c>
      <c r="AN48" s="522"/>
      <c r="AO48" s="522"/>
    </row>
    <row r="49" spans="32:41" x14ac:dyDescent="0.2">
      <c r="AF49" s="522"/>
      <c r="AG49" s="248">
        <v>44</v>
      </c>
      <c r="AH49" s="250">
        <v>45778</v>
      </c>
      <c r="AI49" s="279">
        <f t="shared" ref="AI49:AJ49" si="13">AI37</f>
        <v>221349.29011298853</v>
      </c>
      <c r="AJ49" s="243">
        <f t="shared" si="13"/>
        <v>788.28328216166062</v>
      </c>
      <c r="AK49" s="280">
        <f t="shared" si="8"/>
        <v>0.80093297173613942</v>
      </c>
      <c r="AL49" s="263">
        <f t="shared" si="6"/>
        <v>189913.1861569139</v>
      </c>
      <c r="AM49" s="263">
        <f t="shared" si="5"/>
        <v>20</v>
      </c>
      <c r="AN49" s="522"/>
      <c r="AO49" s="522"/>
    </row>
    <row r="50" spans="32:41" x14ac:dyDescent="0.2">
      <c r="AF50" s="522"/>
      <c r="AG50" s="248">
        <v>45</v>
      </c>
      <c r="AH50" s="250">
        <v>45809</v>
      </c>
      <c r="AI50" s="279">
        <f t="shared" ref="AI50:AJ50" si="14">AI38</f>
        <v>222119.42123600846</v>
      </c>
      <c r="AJ50" s="243">
        <f t="shared" si="14"/>
        <v>788.22882568423552</v>
      </c>
      <c r="AK50" s="280">
        <f t="shared" si="8"/>
        <v>0.74019096842836962</v>
      </c>
      <c r="AL50" s="263">
        <f t="shared" si="6"/>
        <v>176663.02652578385</v>
      </c>
      <c r="AM50" s="263">
        <f t="shared" si="5"/>
        <v>21</v>
      </c>
      <c r="AN50" s="522"/>
      <c r="AO50" s="522"/>
    </row>
    <row r="51" spans="32:41" x14ac:dyDescent="0.2">
      <c r="AF51" s="522"/>
      <c r="AG51" s="248">
        <v>46</v>
      </c>
      <c r="AH51" s="250">
        <v>45839</v>
      </c>
      <c r="AI51" s="279">
        <f t="shared" ref="AI51:AJ51" si="15">AI39</f>
        <v>222934.67361941905</v>
      </c>
      <c r="AJ51" s="243">
        <f t="shared" si="15"/>
        <v>788.30989635741457</v>
      </c>
      <c r="AK51" s="280">
        <f t="shared" si="8"/>
        <v>0.58515963038412666</v>
      </c>
      <c r="AL51" s="263">
        <f t="shared" si="6"/>
        <v>140600.68802171954</v>
      </c>
      <c r="AM51" s="263">
        <f t="shared" si="5"/>
        <v>22</v>
      </c>
      <c r="AN51" s="522"/>
      <c r="AO51" s="522"/>
    </row>
    <row r="52" spans="32:41" x14ac:dyDescent="0.2">
      <c r="AF52" s="522"/>
      <c r="AG52" s="248">
        <v>47</v>
      </c>
      <c r="AH52" s="250">
        <v>45870</v>
      </c>
      <c r="AI52" s="279">
        <f t="shared" ref="AI52:AJ52" si="16">AI40</f>
        <v>223723.07932638464</v>
      </c>
      <c r="AJ52" s="243">
        <f t="shared" si="16"/>
        <v>788.31018378923909</v>
      </c>
      <c r="AK52" s="280">
        <f t="shared" si="8"/>
        <v>0.66947103939742769</v>
      </c>
      <c r="AL52" s="263">
        <f t="shared" si="6"/>
        <v>161914.39173033397</v>
      </c>
      <c r="AM52" s="263">
        <f t="shared" si="5"/>
        <v>23</v>
      </c>
      <c r="AN52" s="522"/>
      <c r="AO52" s="522"/>
    </row>
    <row r="53" spans="32:41" x14ac:dyDescent="0.2">
      <c r="AF53" s="523"/>
      <c r="AG53" s="246">
        <v>48</v>
      </c>
      <c r="AH53" s="251">
        <v>45901</v>
      </c>
      <c r="AI53" s="279">
        <f t="shared" ref="AI53:AJ53" si="17">AI41</f>
        <v>224495.10065321167</v>
      </c>
      <c r="AJ53" s="243">
        <f t="shared" si="17"/>
        <v>788.26131721835247</v>
      </c>
      <c r="AK53" s="280">
        <f>AVERAGE(AK17,AK29,AK41)</f>
        <v>0.81211804392147702</v>
      </c>
      <c r="AL53" s="263">
        <f t="shared" si="6"/>
        <v>197680.39174936138</v>
      </c>
      <c r="AM53" s="263">
        <f t="shared" si="5"/>
        <v>24</v>
      </c>
      <c r="AN53" s="522"/>
      <c r="AO53" s="522"/>
    </row>
    <row r="54" spans="32:41" x14ac:dyDescent="0.2">
      <c r="AF54" s="524">
        <v>5</v>
      </c>
      <c r="AG54" s="248">
        <v>49</v>
      </c>
      <c r="AH54" s="250">
        <v>45931</v>
      </c>
      <c r="AI54" s="274">
        <f>AI42</f>
        <v>215821.4442769851</v>
      </c>
      <c r="AJ54" s="275">
        <f>AJ42</f>
        <v>788.25267951784394</v>
      </c>
      <c r="AK54" s="276">
        <f>AVERAGE(AK6,AK18,AK30,AK42)</f>
        <v>0.86706014444648905</v>
      </c>
      <c r="AL54" s="351">
        <f t="shared" si="6"/>
        <v>204216.73470352945</v>
      </c>
      <c r="AM54" s="351">
        <f t="shared" si="5"/>
        <v>25</v>
      </c>
      <c r="AN54" s="522"/>
      <c r="AO54" s="522"/>
    </row>
    <row r="55" spans="32:41" x14ac:dyDescent="0.2">
      <c r="AF55" s="525"/>
      <c r="AG55" s="248">
        <v>50</v>
      </c>
      <c r="AH55" s="250">
        <v>45962</v>
      </c>
      <c r="AI55" s="279">
        <f t="shared" ref="AI55:AJ55" si="18">AI43</f>
        <v>216604.19223878614</v>
      </c>
      <c r="AJ55" s="243">
        <f t="shared" si="18"/>
        <v>788.23616536469353</v>
      </c>
      <c r="AK55" s="280">
        <f t="shared" ref="AK55:AK59" si="19">AVERAGE(AK7,AK19,AK31,AK43)</f>
        <v>1.1725969044057238</v>
      </c>
      <c r="AL55" s="263">
        <f t="shared" si="6"/>
        <v>278020.77077413216</v>
      </c>
      <c r="AM55" s="263">
        <f t="shared" si="5"/>
        <v>26</v>
      </c>
      <c r="AN55" s="522"/>
      <c r="AO55" s="522"/>
    </row>
    <row r="56" spans="32:41" x14ac:dyDescent="0.2">
      <c r="AF56" s="525"/>
      <c r="AG56" s="248">
        <v>51</v>
      </c>
      <c r="AH56" s="250">
        <v>45992</v>
      </c>
      <c r="AI56" s="279">
        <f t="shared" ref="AI56:AJ56" si="20">AI44</f>
        <v>217383.65892785814</v>
      </c>
      <c r="AJ56" s="243">
        <f t="shared" si="20"/>
        <v>788.20985693581542</v>
      </c>
      <c r="AK56" s="280">
        <f t="shared" si="19"/>
        <v>1.4885262526261904</v>
      </c>
      <c r="AL56" s="263">
        <f t="shared" si="6"/>
        <v>355259.60195100238</v>
      </c>
      <c r="AM56" s="263">
        <f t="shared" si="5"/>
        <v>27</v>
      </c>
      <c r="AN56" s="522"/>
      <c r="AO56" s="522"/>
    </row>
    <row r="57" spans="32:41" x14ac:dyDescent="0.2">
      <c r="AF57" s="525"/>
      <c r="AG57" s="248">
        <v>52</v>
      </c>
      <c r="AH57" s="250">
        <v>46023</v>
      </c>
      <c r="AI57" s="279">
        <f t="shared" ref="AI57:AJ57" si="21">AI45</f>
        <v>218180.28911926525</v>
      </c>
      <c r="AJ57" s="243">
        <f t="shared" si="21"/>
        <v>788.23511793922933</v>
      </c>
      <c r="AK57" s="280">
        <f t="shared" si="19"/>
        <v>1.4134134579722877</v>
      </c>
      <c r="AL57" s="263">
        <f t="shared" si="6"/>
        <v>339573.8163702212</v>
      </c>
      <c r="AM57" s="263">
        <f t="shared" si="5"/>
        <v>28</v>
      </c>
      <c r="AN57" s="522"/>
      <c r="AO57" s="522"/>
    </row>
    <row r="58" spans="32:41" x14ac:dyDescent="0.2">
      <c r="AF58" s="525"/>
      <c r="AG58" s="248">
        <v>53</v>
      </c>
      <c r="AH58" s="250">
        <v>46054</v>
      </c>
      <c r="AI58" s="279">
        <f t="shared" ref="AI58:AJ58" si="22">AI46</f>
        <v>218969.82655988546</v>
      </c>
      <c r="AJ58" s="243">
        <f t="shared" si="22"/>
        <v>788.23902490727221</v>
      </c>
      <c r="AK58" s="280">
        <f t="shared" si="19"/>
        <v>0.94372111448748652</v>
      </c>
      <c r="AL58" s="263">
        <f t="shared" si="6"/>
        <v>228218.90528119935</v>
      </c>
      <c r="AM58" s="263">
        <f t="shared" si="5"/>
        <v>29</v>
      </c>
      <c r="AN58" s="522"/>
      <c r="AO58" s="522"/>
    </row>
    <row r="59" spans="32:41" x14ac:dyDescent="0.2">
      <c r="AF59" s="525"/>
      <c r="AG59" s="248">
        <v>54</v>
      </c>
      <c r="AH59" s="250">
        <v>46082</v>
      </c>
      <c r="AI59" s="279">
        <f t="shared" ref="AI59:AJ59" si="23">AI47</f>
        <v>219744.37516083426</v>
      </c>
      <c r="AJ59" s="243">
        <f t="shared" si="23"/>
        <v>788.19795363539674</v>
      </c>
      <c r="AK59" s="280">
        <f t="shared" si="19"/>
        <v>0.87703602593655516</v>
      </c>
      <c r="AL59" s="263">
        <f t="shared" si="6"/>
        <v>213462.07354020094</v>
      </c>
      <c r="AM59" s="263">
        <f t="shared" si="5"/>
        <v>30</v>
      </c>
      <c r="AN59" s="522"/>
      <c r="AO59" s="523"/>
    </row>
    <row r="60" spans="32:41" x14ac:dyDescent="0.2">
      <c r="AH60" s="244"/>
      <c r="AI60" s="281"/>
      <c r="AJ60" s="243"/>
      <c r="AK60" s="282"/>
    </row>
  </sheetData>
  <mergeCells count="19">
    <mergeCell ref="J27:J38"/>
    <mergeCell ref="K26:K37"/>
    <mergeCell ref="G5:K5"/>
    <mergeCell ref="C30:C41"/>
    <mergeCell ref="C18:C29"/>
    <mergeCell ref="C6:C17"/>
    <mergeCell ref="G30:G41"/>
    <mergeCell ref="H29:H40"/>
    <mergeCell ref="I28:I39"/>
    <mergeCell ref="AO6:AO29"/>
    <mergeCell ref="AO30:AO41"/>
    <mergeCell ref="AO42:AO59"/>
    <mergeCell ref="AN42:AN59"/>
    <mergeCell ref="AQ5:AR5"/>
    <mergeCell ref="AF6:AF17"/>
    <mergeCell ref="AF18:AF29"/>
    <mergeCell ref="AF30:AF41"/>
    <mergeCell ref="AF42:AF53"/>
    <mergeCell ref="AF54:AF59"/>
  </mergeCells>
  <conditionalFormatting sqref="N12:AE28">
    <cfRule type="colorScale" priority="1">
      <colorScale>
        <cfvo type="percentile" val="1"/>
        <cfvo type="percentile" val="50"/>
        <cfvo type="percentile" val="75"/>
        <color rgb="FF5A8AC6"/>
        <color rgb="FFFCFCFF"/>
        <color rgb="FFF8696B"/>
      </colorScale>
    </cfRule>
  </conditionalFormatting>
  <hyperlinks>
    <hyperlink ref="A1" location="Assumptions!A1" display="Assumptions" xr:uid="{E5D44808-CB6E-6C4C-B92F-8E345A6F1C3F}"/>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2C5E-9BCF-42B5-8DF9-655AB6FCCAD8}">
  <dimension ref="A1:AR68"/>
  <sheetViews>
    <sheetView showGridLines="0" zoomScale="80" zoomScaleNormal="80" workbookViewId="0"/>
  </sheetViews>
  <sheetFormatPr baseColWidth="10" defaultColWidth="8.83203125" defaultRowHeight="15" x14ac:dyDescent="0.2"/>
  <cols>
    <col min="1" max="1" width="45" customWidth="1"/>
    <col min="7" max="7" width="9.1640625" style="220"/>
    <col min="8" max="8" width="9.1640625" style="222"/>
    <col min="9" max="9" width="30.5" style="222" customWidth="1"/>
    <col min="10" max="10" width="11.1640625" style="222" bestFit="1" customWidth="1"/>
    <col min="11" max="11" width="10.6640625" style="222" customWidth="1"/>
    <col min="12" max="12" width="10.83203125" style="222" customWidth="1"/>
    <col min="13" max="13" width="11.83203125" style="222" customWidth="1"/>
    <col min="14" max="14" width="12.1640625" style="222" customWidth="1"/>
    <col min="15" max="15" width="12.6640625" style="222" customWidth="1"/>
    <col min="16" max="16" width="12.33203125" style="222" customWidth="1"/>
    <col min="17" max="17" width="11.83203125" style="222" customWidth="1"/>
    <col min="18" max="18" width="12.1640625" style="221" customWidth="1"/>
    <col min="19" max="19" width="12.6640625" customWidth="1"/>
    <col min="20" max="20" width="11.83203125" customWidth="1"/>
    <col min="21" max="21" width="12.33203125" customWidth="1"/>
    <col min="22" max="22" width="12.6640625" customWidth="1"/>
  </cols>
  <sheetData>
    <row r="1" spans="1:25" x14ac:dyDescent="0.2">
      <c r="A1" s="87" t="s">
        <v>16</v>
      </c>
    </row>
    <row r="2" spans="1:25" x14ac:dyDescent="0.2">
      <c r="H2" s="241">
        <v>1</v>
      </c>
      <c r="I2" s="535" t="s">
        <v>148</v>
      </c>
      <c r="J2" s="535"/>
      <c r="K2" s="535"/>
      <c r="L2" s="535"/>
      <c r="M2" s="535"/>
      <c r="N2" s="535"/>
      <c r="O2" s="535"/>
      <c r="P2" s="535"/>
      <c r="Q2" s="535"/>
      <c r="R2" s="535"/>
      <c r="S2" s="535"/>
      <c r="T2" s="535"/>
      <c r="U2" s="535"/>
    </row>
    <row r="3" spans="1:25" x14ac:dyDescent="0.2">
      <c r="I3" s="223"/>
      <c r="L3" s="224"/>
      <c r="O3" s="224"/>
      <c r="P3" s="541" t="s">
        <v>191</v>
      </c>
      <c r="Q3" s="541"/>
      <c r="R3" s="541" t="s">
        <v>98</v>
      </c>
      <c r="S3" s="541"/>
      <c r="T3" s="541" t="s">
        <v>192</v>
      </c>
      <c r="U3" s="541"/>
    </row>
    <row r="4" spans="1:25" x14ac:dyDescent="0.2">
      <c r="L4" s="225" t="s">
        <v>150</v>
      </c>
      <c r="M4" s="226"/>
      <c r="N4" s="242"/>
      <c r="O4" s="240" t="s">
        <v>151</v>
      </c>
      <c r="P4" s="239" t="s">
        <v>152</v>
      </c>
      <c r="Q4" s="238" t="s">
        <v>149</v>
      </c>
      <c r="R4" s="239" t="s">
        <v>152</v>
      </c>
      <c r="S4" s="238" t="s">
        <v>149</v>
      </c>
      <c r="T4" s="239" t="s">
        <v>152</v>
      </c>
      <c r="U4" s="238" t="s">
        <v>149</v>
      </c>
    </row>
    <row r="5" spans="1:25" x14ac:dyDescent="0.2">
      <c r="L5" s="225" t="s">
        <v>153</v>
      </c>
      <c r="M5" s="226"/>
      <c r="N5" s="226"/>
      <c r="O5" s="237">
        <v>5</v>
      </c>
      <c r="P5" s="309">
        <f>SUM(J28:V28)</f>
        <v>2925000</v>
      </c>
      <c r="Q5" s="227">
        <f t="shared" ref="Q5:Q10" si="0">$O5*P5</f>
        <v>14625000</v>
      </c>
      <c r="R5" s="309">
        <f>SUM(J44:V44)</f>
        <v>3185000</v>
      </c>
      <c r="S5" s="227">
        <f t="shared" ref="S5:S10" si="1">$O5*R5</f>
        <v>15925000</v>
      </c>
      <c r="T5" s="309">
        <f>SUM(J61:V61)</f>
        <v>2822677</v>
      </c>
      <c r="U5" s="227">
        <f t="shared" ref="U5:U10" si="2">$O5*T5</f>
        <v>14113385</v>
      </c>
    </row>
    <row r="6" spans="1:25" ht="16" thickBot="1" x14ac:dyDescent="0.25">
      <c r="L6" s="225" t="s">
        <v>154</v>
      </c>
      <c r="M6" s="226"/>
      <c r="N6" s="226"/>
      <c r="O6" s="228">
        <v>9</v>
      </c>
      <c r="P6" s="309">
        <f>SUM(J29:V29)</f>
        <v>0</v>
      </c>
      <c r="Q6" s="227">
        <f t="shared" si="0"/>
        <v>0</v>
      </c>
      <c r="R6" s="309">
        <f>SUM(J45:V45)</f>
        <v>0</v>
      </c>
      <c r="S6" s="227">
        <f t="shared" si="1"/>
        <v>0</v>
      </c>
      <c r="T6" s="309">
        <f>SUM(J62:V62)</f>
        <v>0</v>
      </c>
      <c r="U6" s="227">
        <f t="shared" si="2"/>
        <v>0</v>
      </c>
    </row>
    <row r="7" spans="1:25" ht="16" thickTop="1" x14ac:dyDescent="0.2">
      <c r="I7" s="225" t="s">
        <v>155</v>
      </c>
      <c r="J7" s="283">
        <f>AVERAGE('Parameters Optimisation'!AL30:AL41)</f>
        <v>205871.43968772612</v>
      </c>
      <c r="L7" s="225" t="s">
        <v>156</v>
      </c>
      <c r="M7" s="226"/>
      <c r="N7" s="226"/>
      <c r="O7" s="228">
        <v>5</v>
      </c>
      <c r="P7" s="309">
        <f>SUM(J21:V21)</f>
        <v>2649921.1690686154</v>
      </c>
      <c r="Q7" s="227">
        <f t="shared" si="0"/>
        <v>13249605.845343078</v>
      </c>
      <c r="R7" s="309">
        <f>SUM(J37:V37)</f>
        <v>1204152.153006667</v>
      </c>
      <c r="S7" s="227">
        <f t="shared" si="1"/>
        <v>6020760.7650333354</v>
      </c>
      <c r="T7" s="309">
        <f>SUM(J54:V54)</f>
        <v>2676311.169068615</v>
      </c>
      <c r="U7" s="227">
        <f>$O7*T7</f>
        <v>13381555.845343076</v>
      </c>
    </row>
    <row r="8" spans="1:25" x14ac:dyDescent="0.2">
      <c r="I8" s="225" t="s">
        <v>157</v>
      </c>
      <c r="J8" s="284">
        <v>2150</v>
      </c>
      <c r="L8" s="225" t="s">
        <v>158</v>
      </c>
      <c r="M8" s="226"/>
      <c r="N8" s="226"/>
      <c r="O8" s="228">
        <v>10</v>
      </c>
      <c r="P8" s="309">
        <f>SUM(J22:V22)</f>
        <v>0</v>
      </c>
      <c r="Q8" s="227">
        <f t="shared" si="0"/>
        <v>0</v>
      </c>
      <c r="R8" s="309">
        <f>SUM(J38:V38)</f>
        <v>213372.4500355178</v>
      </c>
      <c r="S8" s="227">
        <f t="shared" si="1"/>
        <v>2133724.500355178</v>
      </c>
      <c r="T8" s="309">
        <f>SUM(J55:V55)</f>
        <v>0</v>
      </c>
      <c r="U8" s="227">
        <f t="shared" si="2"/>
        <v>0</v>
      </c>
    </row>
    <row r="9" spans="1:25" ht="16" thickBot="1" x14ac:dyDescent="0.25">
      <c r="I9" s="225" t="s">
        <v>159</v>
      </c>
      <c r="J9" s="229">
        <v>100</v>
      </c>
      <c r="L9" s="225" t="s">
        <v>160</v>
      </c>
      <c r="M9" s="226"/>
      <c r="N9" s="226"/>
      <c r="O9" s="228">
        <v>500</v>
      </c>
      <c r="P9" s="309">
        <f>SUM(J25:V25)</f>
        <v>400</v>
      </c>
      <c r="Q9" s="227">
        <f t="shared" si="0"/>
        <v>200000</v>
      </c>
      <c r="R9" s="309">
        <f>SUM(J41:V41)</f>
        <v>300</v>
      </c>
      <c r="S9" s="227">
        <f t="shared" si="1"/>
        <v>150000</v>
      </c>
      <c r="T9" s="309">
        <f>SUM(J58:V58)</f>
        <v>2159.1799999999994</v>
      </c>
      <c r="U9" s="227">
        <f t="shared" si="2"/>
        <v>1079589.9999999998</v>
      </c>
    </row>
    <row r="10" spans="1:25" ht="17" thickTop="1" thickBot="1" x14ac:dyDescent="0.25">
      <c r="L10" s="225" t="s">
        <v>161</v>
      </c>
      <c r="M10" s="226"/>
      <c r="N10" s="226"/>
      <c r="O10" s="230">
        <v>800</v>
      </c>
      <c r="P10" s="309">
        <f>SUM(J26:V26)</f>
        <v>500</v>
      </c>
      <c r="Q10" s="227">
        <f t="shared" si="0"/>
        <v>400000</v>
      </c>
      <c r="R10" s="309">
        <f>SUM(J42:V42)</f>
        <v>0</v>
      </c>
      <c r="S10" s="227">
        <f t="shared" si="1"/>
        <v>0</v>
      </c>
      <c r="T10" s="309">
        <f>SUM(J59:V59)</f>
        <v>2267.0100000000002</v>
      </c>
      <c r="U10" s="227">
        <f t="shared" si="2"/>
        <v>1813608.0000000002</v>
      </c>
    </row>
    <row r="11" spans="1:25" ht="16" thickTop="1" x14ac:dyDescent="0.2">
      <c r="O11" s="539" t="s">
        <v>162</v>
      </c>
      <c r="P11" s="540"/>
      <c r="Q11" s="227">
        <f>SUM(Q5:Q10)</f>
        <v>28474605.845343076</v>
      </c>
      <c r="R11" s="349" t="s">
        <v>162</v>
      </c>
      <c r="S11" s="227">
        <f>SUM(S5:S10)</f>
        <v>24229485.265388511</v>
      </c>
      <c r="T11" s="349" t="s">
        <v>162</v>
      </c>
      <c r="U11" s="227">
        <f>SUM(U5:U10)</f>
        <v>30388138.845343076</v>
      </c>
      <c r="Y11" s="244"/>
    </row>
    <row r="12" spans="1:25" x14ac:dyDescent="0.2">
      <c r="W12" s="305"/>
      <c r="Y12" s="244"/>
    </row>
    <row r="13" spans="1:25" x14ac:dyDescent="0.2">
      <c r="H13" s="241">
        <v>2</v>
      </c>
      <c r="I13" s="234" t="s">
        <v>163</v>
      </c>
      <c r="J13" s="308">
        <v>45566</v>
      </c>
      <c r="K13" s="308">
        <v>45597</v>
      </c>
      <c r="L13" s="308">
        <v>45627</v>
      </c>
      <c r="M13" s="308">
        <v>45658</v>
      </c>
      <c r="N13" s="308">
        <v>45689</v>
      </c>
      <c r="O13" s="308">
        <v>45717</v>
      </c>
      <c r="P13" s="308">
        <v>45748</v>
      </c>
      <c r="Q13" s="308">
        <v>45778</v>
      </c>
      <c r="R13" s="308">
        <v>45809</v>
      </c>
      <c r="S13" s="308">
        <v>45839</v>
      </c>
      <c r="T13" s="308">
        <v>45870</v>
      </c>
      <c r="U13" s="308">
        <v>45901</v>
      </c>
      <c r="V13" s="308">
        <v>45931</v>
      </c>
      <c r="Y13" s="185"/>
    </row>
    <row r="14" spans="1:25" ht="16" thickBot="1" x14ac:dyDescent="0.25">
      <c r="I14" s="225" t="s">
        <v>164</v>
      </c>
      <c r="J14" s="306">
        <f>'Parameters Optimisation'!AL42</f>
        <v>196015.18491757254</v>
      </c>
      <c r="K14" s="307">
        <f>'Parameters Optimisation'!AL43</f>
        <v>266929.3713247648</v>
      </c>
      <c r="L14" s="307">
        <f>'Parameters Optimisation'!AL44</f>
        <v>341180.34917547001</v>
      </c>
      <c r="M14" s="307">
        <f>'Parameters Optimisation'!AL45</f>
        <v>326204.59088532109</v>
      </c>
      <c r="N14" s="307">
        <f>'Parameters Optimisation'!AL46</f>
        <v>219292.37154838309</v>
      </c>
      <c r="O14" s="307">
        <f>'Parameters Optimisation'!AL46</f>
        <v>219292.37154838309</v>
      </c>
      <c r="P14" s="307">
        <f>'Parameters Optimisation'!AL48</f>
        <v>163791.41798425346</v>
      </c>
      <c r="Q14" s="307">
        <f>'Parameters Optimisation'!AL49</f>
        <v>189913.1861569139</v>
      </c>
      <c r="R14" s="307">
        <f>'Parameters Optimisation'!AL50</f>
        <v>176663.02652578385</v>
      </c>
      <c r="S14" s="307">
        <f>'Parameters Optimisation'!AL51</f>
        <v>140600.68802171954</v>
      </c>
      <c r="T14" s="307">
        <f>'Parameters Optimisation'!AL52</f>
        <v>161914.39173033397</v>
      </c>
      <c r="U14" s="307">
        <f>'Parameters Optimisation'!AL53</f>
        <v>197680.39174936138</v>
      </c>
      <c r="V14" s="307">
        <f>'Parameters Optimisation'!AL54</f>
        <v>204216.73470352945</v>
      </c>
      <c r="X14" s="305"/>
      <c r="Y14" s="185"/>
    </row>
    <row r="15" spans="1:25" ht="16" thickTop="1" x14ac:dyDescent="0.2">
      <c r="I15" s="232" t="s">
        <v>165</v>
      </c>
      <c r="J15" s="288">
        <f>J14</f>
        <v>196015.18491757254</v>
      </c>
      <c r="K15" s="288">
        <f>J15+K14</f>
        <v>462944.55624233733</v>
      </c>
      <c r="L15" s="288">
        <f>K15+L14</f>
        <v>804124.9054178074</v>
      </c>
      <c r="M15" s="288">
        <f t="shared" ref="M15:P15" si="3">L15+M14</f>
        <v>1130329.4963031285</v>
      </c>
      <c r="N15" s="288">
        <f t="shared" si="3"/>
        <v>1349621.8678515116</v>
      </c>
      <c r="O15" s="288">
        <f t="shared" si="3"/>
        <v>1568914.2393998946</v>
      </c>
      <c r="P15" s="288">
        <f t="shared" si="3"/>
        <v>1732705.6573841481</v>
      </c>
      <c r="Q15" s="288">
        <f>P15+Q14</f>
        <v>1922618.843541062</v>
      </c>
      <c r="R15" s="288">
        <f t="shared" ref="R15:V15" si="4">Q15+R14</f>
        <v>2099281.8700668458</v>
      </c>
      <c r="S15" s="288">
        <f>R15+S14</f>
        <v>2239882.5580885652</v>
      </c>
      <c r="T15" s="288">
        <f t="shared" si="4"/>
        <v>2401796.9498188994</v>
      </c>
      <c r="U15" s="288">
        <f t="shared" si="4"/>
        <v>2599477.3415682609</v>
      </c>
      <c r="V15" s="288">
        <f t="shared" si="4"/>
        <v>2803694.0762717905</v>
      </c>
      <c r="Y15" s="185"/>
    </row>
    <row r="16" spans="1:25" x14ac:dyDescent="0.2">
      <c r="I16" s="232" t="s">
        <v>166</v>
      </c>
      <c r="J16" s="289">
        <f>J15-$J$7</f>
        <v>-9856.2547701535805</v>
      </c>
      <c r="K16" s="289">
        <f t="shared" ref="K16:Q16" si="5">K15-$J$7</f>
        <v>257073.11655461122</v>
      </c>
      <c r="L16" s="289">
        <f>L15-$J$7</f>
        <v>598253.46573008131</v>
      </c>
      <c r="M16" s="289">
        <f t="shared" si="5"/>
        <v>924458.05661540246</v>
      </c>
      <c r="N16" s="289">
        <f t="shared" si="5"/>
        <v>1143750.4281637855</v>
      </c>
      <c r="O16" s="289">
        <f t="shared" si="5"/>
        <v>1363042.7997121685</v>
      </c>
      <c r="P16" s="289">
        <f t="shared" si="5"/>
        <v>1526834.217696422</v>
      </c>
      <c r="Q16" s="289">
        <f t="shared" si="5"/>
        <v>1716747.4038533359</v>
      </c>
      <c r="R16" s="289">
        <f t="shared" ref="R16" si="6">R15-$J$7</f>
        <v>1893410.4303791197</v>
      </c>
      <c r="S16" s="289">
        <f>S15-$J$7</f>
        <v>2034011.1184008392</v>
      </c>
      <c r="T16" s="289">
        <f t="shared" ref="T16" si="7">T15-$J$7</f>
        <v>2195925.5101311733</v>
      </c>
      <c r="U16" s="289">
        <f t="shared" ref="U16" si="8">U15-$J$7</f>
        <v>2393605.9018805348</v>
      </c>
      <c r="V16" s="289">
        <f t="shared" ref="V16" si="9">V15-$J$7</f>
        <v>2597822.6365840645</v>
      </c>
      <c r="Y16" s="185"/>
    </row>
    <row r="17" spans="8:25" x14ac:dyDescent="0.2">
      <c r="J17" s="291"/>
      <c r="K17" s="291"/>
      <c r="L17" s="291"/>
      <c r="M17" s="291"/>
      <c r="N17" s="291"/>
      <c r="O17" s="291"/>
      <c r="P17" s="291"/>
      <c r="Q17" s="291"/>
      <c r="Y17" s="185"/>
    </row>
    <row r="18" spans="8:25" x14ac:dyDescent="0.2">
      <c r="H18" s="241" t="s">
        <v>206</v>
      </c>
      <c r="I18" s="233" t="s">
        <v>167</v>
      </c>
      <c r="J18" s="292" t="s">
        <v>54</v>
      </c>
      <c r="K18" s="292" t="s">
        <v>55</v>
      </c>
      <c r="L18" s="292" t="s">
        <v>56</v>
      </c>
      <c r="M18" s="292" t="s">
        <v>45</v>
      </c>
      <c r="N18" s="292" t="s">
        <v>46</v>
      </c>
      <c r="O18" s="292" t="s">
        <v>47</v>
      </c>
      <c r="P18" s="292" t="s">
        <v>48</v>
      </c>
      <c r="Q18" s="292" t="s">
        <v>49</v>
      </c>
      <c r="R18" s="231" t="s">
        <v>50</v>
      </c>
      <c r="S18" s="231" t="s">
        <v>51</v>
      </c>
      <c r="T18" s="231" t="s">
        <v>52</v>
      </c>
      <c r="U18" s="231" t="s">
        <v>53</v>
      </c>
      <c r="V18" s="231" t="s">
        <v>54</v>
      </c>
      <c r="W18" s="536" t="s">
        <v>191</v>
      </c>
      <c r="Y18" s="185"/>
    </row>
    <row r="19" spans="8:25" x14ac:dyDescent="0.2">
      <c r="I19" s="225" t="s">
        <v>168</v>
      </c>
      <c r="J19" s="304">
        <f>J28</f>
        <v>215000</v>
      </c>
      <c r="K19" s="304">
        <f t="shared" ref="K19:V19" si="10">K28</f>
        <v>255000</v>
      </c>
      <c r="L19" s="304">
        <f t="shared" si="10"/>
        <v>255000</v>
      </c>
      <c r="M19" s="304">
        <f t="shared" si="10"/>
        <v>255000</v>
      </c>
      <c r="N19" s="304">
        <f t="shared" si="10"/>
        <v>255000</v>
      </c>
      <c r="O19" s="304">
        <f t="shared" si="10"/>
        <v>255000</v>
      </c>
      <c r="P19" s="304">
        <f t="shared" si="10"/>
        <v>205000</v>
      </c>
      <c r="Q19" s="304">
        <f t="shared" si="10"/>
        <v>205000</v>
      </c>
      <c r="R19" s="304">
        <f t="shared" si="10"/>
        <v>205000</v>
      </c>
      <c r="S19" s="304">
        <f t="shared" si="10"/>
        <v>205000</v>
      </c>
      <c r="T19" s="304">
        <f t="shared" si="10"/>
        <v>205000</v>
      </c>
      <c r="U19" s="304">
        <f t="shared" si="10"/>
        <v>205000</v>
      </c>
      <c r="V19" s="304">
        <f t="shared" si="10"/>
        <v>205000</v>
      </c>
      <c r="W19" s="537"/>
      <c r="Y19" s="185"/>
    </row>
    <row r="20" spans="8:25" x14ac:dyDescent="0.2">
      <c r="I20" s="232" t="s">
        <v>169</v>
      </c>
      <c r="J20" s="288">
        <f>J19</f>
        <v>215000</v>
      </c>
      <c r="K20" s="288">
        <f t="shared" ref="K20:P20" si="11">J20+K19</f>
        <v>470000</v>
      </c>
      <c r="L20" s="288">
        <f t="shared" si="11"/>
        <v>725000</v>
      </c>
      <c r="M20" s="288">
        <f t="shared" si="11"/>
        <v>980000</v>
      </c>
      <c r="N20" s="288">
        <f t="shared" si="11"/>
        <v>1235000</v>
      </c>
      <c r="O20" s="288">
        <f t="shared" si="11"/>
        <v>1490000</v>
      </c>
      <c r="P20" s="288">
        <f t="shared" si="11"/>
        <v>1695000</v>
      </c>
      <c r="Q20" s="300">
        <f>P20+Q19</f>
        <v>1900000</v>
      </c>
      <c r="R20" s="300">
        <f t="shared" ref="R20:V20" si="12">Q20+R19</f>
        <v>2105000</v>
      </c>
      <c r="S20" s="300">
        <f t="shared" si="12"/>
        <v>2310000</v>
      </c>
      <c r="T20" s="300">
        <f t="shared" si="12"/>
        <v>2515000</v>
      </c>
      <c r="U20" s="300">
        <f t="shared" si="12"/>
        <v>2720000</v>
      </c>
      <c r="V20" s="300">
        <f t="shared" si="12"/>
        <v>2925000</v>
      </c>
      <c r="W20" s="537"/>
      <c r="Y20" s="185"/>
    </row>
    <row r="21" spans="8:25" x14ac:dyDescent="0.2">
      <c r="I21" s="232" t="s">
        <v>170</v>
      </c>
      <c r="J21" s="289">
        <f>MAX(0,J20-J$16)</f>
        <v>224856.25477015358</v>
      </c>
      <c r="K21" s="289">
        <f t="shared" ref="K21:P21" si="13">MAX(0,K20-K$16)</f>
        <v>212926.88344538878</v>
      </c>
      <c r="L21" s="289">
        <f t="shared" si="13"/>
        <v>126746.53426991869</v>
      </c>
      <c r="M21" s="289">
        <f t="shared" si="13"/>
        <v>55541.943384597544</v>
      </c>
      <c r="N21" s="289">
        <f t="shared" si="13"/>
        <v>91249.571836214513</v>
      </c>
      <c r="O21" s="289">
        <f t="shared" si="13"/>
        <v>126957.20028783148</v>
      </c>
      <c r="P21" s="289">
        <f t="shared" si="13"/>
        <v>168165.78230357799</v>
      </c>
      <c r="Q21" s="289">
        <f>MAX(0,Q20-Q$16)</f>
        <v>183252.59614666412</v>
      </c>
      <c r="R21" s="289">
        <f t="shared" ref="R21" si="14">MAX(0,R20-R$16)</f>
        <v>211589.5696208803</v>
      </c>
      <c r="S21" s="289">
        <f t="shared" ref="S21" si="15">MAX(0,S20-S$16)</f>
        <v>275988.88159916084</v>
      </c>
      <c r="T21" s="289">
        <f t="shared" ref="T21" si="16">MAX(0,T20-T$16)</f>
        <v>319074.4898688267</v>
      </c>
      <c r="U21" s="289">
        <f t="shared" ref="U21" si="17">MAX(0,U20-U$16)</f>
        <v>326394.09811946517</v>
      </c>
      <c r="V21" s="348">
        <f t="shared" ref="V21" si="18">MAX(0,V20-V$16)</f>
        <v>327177.36341593554</v>
      </c>
      <c r="W21" s="537"/>
      <c r="Y21" s="185"/>
    </row>
    <row r="22" spans="8:25" x14ac:dyDescent="0.2">
      <c r="I22" s="232" t="s">
        <v>171</v>
      </c>
      <c r="J22" s="289">
        <f>MAX(0,J$16-J20)</f>
        <v>0</v>
      </c>
      <c r="K22" s="289">
        <f>MAX(0,K$16-K20)</f>
        <v>0</v>
      </c>
      <c r="L22" s="289">
        <f>MAX(0,L$16-L20)</f>
        <v>0</v>
      </c>
      <c r="M22" s="289">
        <f>MAX(0,M$16-M20)</f>
        <v>0</v>
      </c>
      <c r="N22" s="289">
        <f t="shared" ref="N22:P22" si="19">MAX(0,N$16-N20)</f>
        <v>0</v>
      </c>
      <c r="O22" s="289">
        <f>MAX(0,O$16-O20)</f>
        <v>0</v>
      </c>
      <c r="P22" s="289">
        <f t="shared" si="19"/>
        <v>0</v>
      </c>
      <c r="Q22" s="289">
        <f>MAX(0,Q$16-Q20)</f>
        <v>0</v>
      </c>
      <c r="R22" s="289">
        <f t="shared" ref="R22:V22" si="20">MAX(0,R$16-R20)</f>
        <v>0</v>
      </c>
      <c r="S22" s="289">
        <f t="shared" si="20"/>
        <v>0</v>
      </c>
      <c r="T22" s="289">
        <f t="shared" si="20"/>
        <v>0</v>
      </c>
      <c r="U22" s="289">
        <f t="shared" si="20"/>
        <v>0</v>
      </c>
      <c r="V22" s="348">
        <f t="shared" si="20"/>
        <v>0</v>
      </c>
      <c r="W22" s="537"/>
      <c r="Y22" s="185"/>
    </row>
    <row r="23" spans="8:25" x14ac:dyDescent="0.2">
      <c r="J23" s="291"/>
      <c r="K23" s="291"/>
      <c r="L23" s="291"/>
      <c r="M23" s="291"/>
      <c r="N23" s="291"/>
      <c r="O23" s="291"/>
      <c r="P23" s="291"/>
      <c r="Q23" s="290"/>
      <c r="V23" s="244"/>
      <c r="W23" s="537"/>
      <c r="Y23" s="185"/>
    </row>
    <row r="24" spans="8:25" ht="16" thickBot="1" x14ac:dyDescent="0.25">
      <c r="H24" s="241" t="s">
        <v>207</v>
      </c>
      <c r="I24" s="235" t="s">
        <v>172</v>
      </c>
      <c r="J24" s="292" t="s">
        <v>54</v>
      </c>
      <c r="K24" s="292" t="s">
        <v>55</v>
      </c>
      <c r="L24" s="292" t="s">
        <v>56</v>
      </c>
      <c r="M24" s="292" t="s">
        <v>45</v>
      </c>
      <c r="N24" s="292" t="s">
        <v>46</v>
      </c>
      <c r="O24" s="292" t="s">
        <v>47</v>
      </c>
      <c r="P24" s="292" t="s">
        <v>48</v>
      </c>
      <c r="Q24" s="292" t="s">
        <v>49</v>
      </c>
      <c r="R24" s="231" t="s">
        <v>50</v>
      </c>
      <c r="S24" s="231" t="s">
        <v>51</v>
      </c>
      <c r="T24" s="231" t="s">
        <v>52</v>
      </c>
      <c r="U24" s="231" t="s">
        <v>53</v>
      </c>
      <c r="V24" s="231" t="s">
        <v>54</v>
      </c>
      <c r="W24" s="537"/>
      <c r="Y24" s="185"/>
    </row>
    <row r="25" spans="8:25" ht="16" thickTop="1" x14ac:dyDescent="0.2">
      <c r="I25" s="225" t="s">
        <v>173</v>
      </c>
      <c r="J25" s="293"/>
      <c r="K25" s="294">
        <v>400</v>
      </c>
      <c r="L25" s="294"/>
      <c r="M25" s="294"/>
      <c r="N25" s="294"/>
      <c r="O25" s="294"/>
      <c r="P25" s="293"/>
      <c r="Q25" s="301"/>
      <c r="R25" s="301"/>
      <c r="S25" s="301"/>
      <c r="T25" s="301"/>
      <c r="U25" s="301"/>
      <c r="V25" s="301"/>
      <c r="W25" s="537"/>
      <c r="Y25" s="185"/>
    </row>
    <row r="26" spans="8:25" ht="16" thickBot="1" x14ac:dyDescent="0.25">
      <c r="I26" s="225" t="s">
        <v>174</v>
      </c>
      <c r="J26" s="295"/>
      <c r="K26" s="296"/>
      <c r="L26" s="296"/>
      <c r="M26" s="296"/>
      <c r="N26" s="296"/>
      <c r="O26" s="296"/>
      <c r="P26" s="296">
        <v>500</v>
      </c>
      <c r="Q26" s="302"/>
      <c r="R26" s="302"/>
      <c r="S26" s="302"/>
      <c r="T26" s="302"/>
      <c r="U26" s="302"/>
      <c r="V26" s="302"/>
      <c r="W26" s="537"/>
      <c r="Y26" s="244"/>
    </row>
    <row r="27" spans="8:25" ht="16" thickTop="1" x14ac:dyDescent="0.2">
      <c r="I27" s="232" t="s">
        <v>175</v>
      </c>
      <c r="J27" s="288">
        <f>$J$8+J25-J26</f>
        <v>2150</v>
      </c>
      <c r="K27" s="288">
        <f>J27+K25-K26</f>
        <v>2550</v>
      </c>
      <c r="L27" s="288">
        <f t="shared" ref="L27:P27" si="21">K27+L25-L26</f>
        <v>2550</v>
      </c>
      <c r="M27" s="288">
        <f t="shared" si="21"/>
        <v>2550</v>
      </c>
      <c r="N27" s="288">
        <f t="shared" si="21"/>
        <v>2550</v>
      </c>
      <c r="O27" s="288">
        <f>N27+O25-O26</f>
        <v>2550</v>
      </c>
      <c r="P27" s="288">
        <f t="shared" si="21"/>
        <v>2050</v>
      </c>
      <c r="Q27" s="300">
        <f>P27+Q25-Q26</f>
        <v>2050</v>
      </c>
      <c r="R27" s="300">
        <f t="shared" ref="R27:V27" si="22">Q27+R25-R26</f>
        <v>2050</v>
      </c>
      <c r="S27" s="300">
        <f t="shared" si="22"/>
        <v>2050</v>
      </c>
      <c r="T27" s="300">
        <f t="shared" si="22"/>
        <v>2050</v>
      </c>
      <c r="U27" s="300">
        <f t="shared" si="22"/>
        <v>2050</v>
      </c>
      <c r="V27" s="300">
        <f t="shared" si="22"/>
        <v>2050</v>
      </c>
      <c r="W27" s="537"/>
    </row>
    <row r="28" spans="8:25" ht="16" thickBot="1" x14ac:dyDescent="0.25">
      <c r="I28" s="232" t="s">
        <v>176</v>
      </c>
      <c r="J28" s="297">
        <f>$J$9*J27</f>
        <v>215000</v>
      </c>
      <c r="K28" s="297">
        <f>$J$9*K27</f>
        <v>255000</v>
      </c>
      <c r="L28" s="297">
        <f t="shared" ref="L28:P28" si="23">$J$9*L27</f>
        <v>255000</v>
      </c>
      <c r="M28" s="297">
        <f t="shared" si="23"/>
        <v>255000</v>
      </c>
      <c r="N28" s="297">
        <f t="shared" si="23"/>
        <v>255000</v>
      </c>
      <c r="O28" s="297">
        <f t="shared" si="23"/>
        <v>255000</v>
      </c>
      <c r="P28" s="297">
        <f t="shared" si="23"/>
        <v>205000</v>
      </c>
      <c r="Q28" s="303">
        <f>$J$9*Q27</f>
        <v>205000</v>
      </c>
      <c r="R28" s="303">
        <f>$J$9*R27</f>
        <v>205000</v>
      </c>
      <c r="S28" s="303">
        <f t="shared" ref="S28:V28" si="24">$J$9*S27</f>
        <v>205000</v>
      </c>
      <c r="T28" s="303">
        <f t="shared" si="24"/>
        <v>205000</v>
      </c>
      <c r="U28" s="303">
        <f t="shared" si="24"/>
        <v>205000</v>
      </c>
      <c r="V28" s="303">
        <f t="shared" si="24"/>
        <v>205000</v>
      </c>
      <c r="W28" s="537"/>
    </row>
    <row r="29" spans="8:25" ht="17" thickTop="1" thickBot="1" x14ac:dyDescent="0.25">
      <c r="I29" s="225" t="s">
        <v>177</v>
      </c>
      <c r="J29" s="298">
        <f>MAX(0,J19-J28)</f>
        <v>0</v>
      </c>
      <c r="K29" s="299">
        <f>MAX(0,K19-K28)</f>
        <v>0</v>
      </c>
      <c r="L29" s="299">
        <f t="shared" ref="L29:V29" si="25">MAX(0,L19-L28)</f>
        <v>0</v>
      </c>
      <c r="M29" s="299">
        <f>MAX(0,M19-M28)</f>
        <v>0</v>
      </c>
      <c r="N29" s="299">
        <f t="shared" si="25"/>
        <v>0</v>
      </c>
      <c r="O29" s="299">
        <f>MAX(0,O19-O28)</f>
        <v>0</v>
      </c>
      <c r="P29" s="299">
        <f>MAX(0,P19-P28)</f>
        <v>0</v>
      </c>
      <c r="Q29" s="299">
        <f t="shared" si="25"/>
        <v>0</v>
      </c>
      <c r="R29" s="299">
        <f t="shared" si="25"/>
        <v>0</v>
      </c>
      <c r="S29" s="299">
        <f t="shared" si="25"/>
        <v>0</v>
      </c>
      <c r="T29" s="299">
        <f t="shared" si="25"/>
        <v>0</v>
      </c>
      <c r="U29" s="299">
        <f t="shared" si="25"/>
        <v>0</v>
      </c>
      <c r="V29" s="299">
        <f t="shared" si="25"/>
        <v>0</v>
      </c>
      <c r="W29" s="537"/>
    </row>
    <row r="30" spans="8:25" ht="16" thickTop="1" x14ac:dyDescent="0.2">
      <c r="I30" s="232" t="s">
        <v>178</v>
      </c>
      <c r="J30" s="288">
        <f>J28+J29</f>
        <v>215000</v>
      </c>
      <c r="K30" s="288">
        <f t="shared" ref="K30:P30" si="26">K28+K29</f>
        <v>255000</v>
      </c>
      <c r="L30" s="288">
        <f t="shared" si="26"/>
        <v>255000</v>
      </c>
      <c r="M30" s="288">
        <f t="shared" si="26"/>
        <v>255000</v>
      </c>
      <c r="N30" s="288">
        <f t="shared" si="26"/>
        <v>255000</v>
      </c>
      <c r="O30" s="288">
        <f t="shared" si="26"/>
        <v>255000</v>
      </c>
      <c r="P30" s="288">
        <f t="shared" si="26"/>
        <v>205000</v>
      </c>
      <c r="Q30" s="300">
        <f>Q28+Q29</f>
        <v>205000</v>
      </c>
      <c r="R30" s="300">
        <f t="shared" ref="R30:V30" si="27">R28+R29</f>
        <v>205000</v>
      </c>
      <c r="S30" s="300">
        <f t="shared" si="27"/>
        <v>205000</v>
      </c>
      <c r="T30" s="300">
        <f t="shared" si="27"/>
        <v>205000</v>
      </c>
      <c r="U30" s="300">
        <f t="shared" si="27"/>
        <v>205000</v>
      </c>
      <c r="V30" s="300">
        <f t="shared" si="27"/>
        <v>205000</v>
      </c>
      <c r="W30" s="537"/>
    </row>
    <row r="31" spans="8:25" x14ac:dyDescent="0.2">
      <c r="I31" s="232" t="s">
        <v>212</v>
      </c>
      <c r="J31" s="288">
        <f>J28*$O$5+J29*$O$6+J25*$O$9+J26*$O$10+J22*$O$8</f>
        <v>1075000</v>
      </c>
      <c r="K31" s="288">
        <f>K28*$O$5+K29*$O$6+K25*$O$9+K26*$O$10+K22*$O$8</f>
        <v>1475000</v>
      </c>
      <c r="L31" s="288">
        <f t="shared" ref="L31:V31" si="28">L28*$O$5+L29*$O$6+L25*$O$9+L26*$O$10+L22*$O$8</f>
        <v>1275000</v>
      </c>
      <c r="M31" s="288">
        <f t="shared" si="28"/>
        <v>1275000</v>
      </c>
      <c r="N31" s="288">
        <f t="shared" si="28"/>
        <v>1275000</v>
      </c>
      <c r="O31" s="288">
        <f>O28*$O$5+O29*$O$6+O25*$O$9+O26*$O$10+O22*$O$8</f>
        <v>1275000</v>
      </c>
      <c r="P31" s="288">
        <f t="shared" si="28"/>
        <v>1425000</v>
      </c>
      <c r="Q31" s="288">
        <f t="shared" si="28"/>
        <v>1025000</v>
      </c>
      <c r="R31" s="288">
        <f t="shared" si="28"/>
        <v>1025000</v>
      </c>
      <c r="S31" s="288">
        <f t="shared" si="28"/>
        <v>1025000</v>
      </c>
      <c r="T31" s="288">
        <f t="shared" si="28"/>
        <v>1025000</v>
      </c>
      <c r="U31" s="288">
        <f t="shared" si="28"/>
        <v>1025000</v>
      </c>
      <c r="V31" s="288">
        <f t="shared" si="28"/>
        <v>1025000</v>
      </c>
      <c r="W31" s="537"/>
    </row>
    <row r="32" spans="8:25" x14ac:dyDescent="0.2">
      <c r="I32" s="232" t="s">
        <v>211</v>
      </c>
      <c r="J32" s="288">
        <f>J31</f>
        <v>1075000</v>
      </c>
      <c r="K32" s="288">
        <f>K31+J32</f>
        <v>2550000</v>
      </c>
      <c r="L32" s="288">
        <f t="shared" ref="L32:V32" si="29">L31+K32</f>
        <v>3825000</v>
      </c>
      <c r="M32" s="288">
        <f t="shared" si="29"/>
        <v>5100000</v>
      </c>
      <c r="N32" s="288">
        <f t="shared" si="29"/>
        <v>6375000</v>
      </c>
      <c r="O32" s="288">
        <f t="shared" si="29"/>
        <v>7650000</v>
      </c>
      <c r="P32" s="288">
        <f t="shared" si="29"/>
        <v>9075000</v>
      </c>
      <c r="Q32" s="288">
        <f t="shared" si="29"/>
        <v>10100000</v>
      </c>
      <c r="R32" s="288">
        <f t="shared" si="29"/>
        <v>11125000</v>
      </c>
      <c r="S32" s="288">
        <f t="shared" si="29"/>
        <v>12150000</v>
      </c>
      <c r="T32" s="288">
        <f t="shared" si="29"/>
        <v>13175000</v>
      </c>
      <c r="U32" s="288">
        <f t="shared" si="29"/>
        <v>14200000</v>
      </c>
      <c r="V32" s="288">
        <f t="shared" si="29"/>
        <v>15225000</v>
      </c>
      <c r="W32" s="538"/>
    </row>
    <row r="33" spans="8:26" x14ac:dyDescent="0.2">
      <c r="I33" s="236"/>
      <c r="J33" s="291"/>
      <c r="K33" s="291"/>
      <c r="L33" s="291"/>
      <c r="M33" s="291"/>
      <c r="N33" s="291"/>
      <c r="O33" s="291"/>
      <c r="P33" s="291"/>
      <c r="Q33" s="291"/>
      <c r="W33" s="221"/>
    </row>
    <row r="34" spans="8:26" ht="16" thickBot="1" x14ac:dyDescent="0.25">
      <c r="H34" s="241" t="s">
        <v>204</v>
      </c>
      <c r="I34" s="233" t="s">
        <v>167</v>
      </c>
      <c r="J34" s="292" t="s">
        <v>54</v>
      </c>
      <c r="K34" s="292" t="s">
        <v>55</v>
      </c>
      <c r="L34" s="292" t="s">
        <v>56</v>
      </c>
      <c r="M34" s="292" t="s">
        <v>45</v>
      </c>
      <c r="N34" s="292" t="s">
        <v>46</v>
      </c>
      <c r="O34" s="292" t="s">
        <v>47</v>
      </c>
      <c r="P34" s="292" t="s">
        <v>48</v>
      </c>
      <c r="Q34" s="292" t="s">
        <v>49</v>
      </c>
      <c r="R34" s="231" t="s">
        <v>50</v>
      </c>
      <c r="S34" s="231" t="s">
        <v>51</v>
      </c>
      <c r="T34" s="231" t="s">
        <v>52</v>
      </c>
      <c r="U34" s="231" t="s">
        <v>53</v>
      </c>
      <c r="V34" s="231" t="s">
        <v>54</v>
      </c>
      <c r="W34" s="536" t="s">
        <v>98</v>
      </c>
    </row>
    <row r="35" spans="8:26" ht="17" thickTop="1" thickBot="1" x14ac:dyDescent="0.25">
      <c r="I35" s="225" t="s">
        <v>168</v>
      </c>
      <c r="J35" s="285">
        <f>AVERAGE($J$14:$V$14)</f>
        <v>215668.77509783005</v>
      </c>
      <c r="K35" s="285">
        <f t="shared" ref="K35:V35" si="30">AVERAGE($J$14:$V$14)</f>
        <v>215668.77509783005</v>
      </c>
      <c r="L35" s="285">
        <f t="shared" si="30"/>
        <v>215668.77509783005</v>
      </c>
      <c r="M35" s="285">
        <f t="shared" si="30"/>
        <v>215668.77509783005</v>
      </c>
      <c r="N35" s="285">
        <f t="shared" si="30"/>
        <v>215668.77509783005</v>
      </c>
      <c r="O35" s="285">
        <f t="shared" si="30"/>
        <v>215668.77509783005</v>
      </c>
      <c r="P35" s="285">
        <f>AVERAGE($J$14:$V$14)</f>
        <v>215668.77509783005</v>
      </c>
      <c r="Q35" s="285">
        <f t="shared" si="30"/>
        <v>215668.77509783005</v>
      </c>
      <c r="R35" s="285">
        <f t="shared" si="30"/>
        <v>215668.77509783005</v>
      </c>
      <c r="S35" s="285">
        <f t="shared" si="30"/>
        <v>215668.77509783005</v>
      </c>
      <c r="T35" s="285">
        <f t="shared" si="30"/>
        <v>215668.77509783005</v>
      </c>
      <c r="U35" s="285">
        <f t="shared" si="30"/>
        <v>215668.77509783005</v>
      </c>
      <c r="V35" s="285">
        <f t="shared" si="30"/>
        <v>215668.77509783005</v>
      </c>
      <c r="W35" s="537"/>
      <c r="X35" s="290"/>
      <c r="Y35" s="290"/>
      <c r="Z35" s="290"/>
    </row>
    <row r="36" spans="8:26" ht="16" thickTop="1" x14ac:dyDescent="0.2">
      <c r="I36" s="232" t="s">
        <v>169</v>
      </c>
      <c r="J36" s="288">
        <f>J35</f>
        <v>215668.77509783005</v>
      </c>
      <c r="K36" s="288">
        <f>J36+K35</f>
        <v>431337.55019566009</v>
      </c>
      <c r="L36" s="288">
        <f t="shared" ref="L36:P36" si="31">K36+L35</f>
        <v>647006.3252934902</v>
      </c>
      <c r="M36" s="288">
        <f t="shared" si="31"/>
        <v>862675.10039132019</v>
      </c>
      <c r="N36" s="288">
        <f t="shared" si="31"/>
        <v>1078343.8754891502</v>
      </c>
      <c r="O36" s="288">
        <f t="shared" si="31"/>
        <v>1294012.6505869802</v>
      </c>
      <c r="P36" s="288">
        <f t="shared" si="31"/>
        <v>1509681.4256848102</v>
      </c>
      <c r="Q36" s="288">
        <f>P36+Q35</f>
        <v>1725350.2007826401</v>
      </c>
      <c r="R36" s="288">
        <f t="shared" ref="R36:V36" si="32">Q36+R35</f>
        <v>1941018.9758804701</v>
      </c>
      <c r="S36" s="288">
        <f t="shared" si="32"/>
        <v>2156687.7509783003</v>
      </c>
      <c r="T36" s="288">
        <f t="shared" si="32"/>
        <v>2372356.5260761306</v>
      </c>
      <c r="U36" s="288">
        <f t="shared" si="32"/>
        <v>2588025.3011739608</v>
      </c>
      <c r="V36" s="300">
        <f t="shared" si="32"/>
        <v>2803694.076271791</v>
      </c>
      <c r="W36" s="537"/>
    </row>
    <row r="37" spans="8:26" x14ac:dyDescent="0.2">
      <c r="I37" s="232" t="s">
        <v>170</v>
      </c>
      <c r="J37" s="289">
        <f>MAX(0,J36-J$16)</f>
        <v>225525.02986798363</v>
      </c>
      <c r="K37" s="289">
        <f t="shared" ref="K37:P37" si="33">MAX(0,K36-K$16)</f>
        <v>174264.43364104888</v>
      </c>
      <c r="L37" s="289">
        <f>MAX(0,L36-L$16)</f>
        <v>48752.859563408885</v>
      </c>
      <c r="M37" s="289">
        <f t="shared" si="33"/>
        <v>0</v>
      </c>
      <c r="N37" s="289">
        <f t="shared" si="33"/>
        <v>0</v>
      </c>
      <c r="O37" s="289">
        <f t="shared" si="33"/>
        <v>0</v>
      </c>
      <c r="P37" s="289">
        <f t="shared" si="33"/>
        <v>0</v>
      </c>
      <c r="Q37" s="289">
        <f>MAX(0,Q36-Q$16)</f>
        <v>8602.7969293042552</v>
      </c>
      <c r="R37" s="289">
        <f t="shared" ref="R37:V37" si="34">MAX(0,R36-R$16)</f>
        <v>47608.545501350425</v>
      </c>
      <c r="S37" s="289">
        <f t="shared" si="34"/>
        <v>122676.63257746119</v>
      </c>
      <c r="T37" s="289">
        <f t="shared" si="34"/>
        <v>176431.01594495727</v>
      </c>
      <c r="U37" s="289">
        <f t="shared" si="34"/>
        <v>194419.39929342596</v>
      </c>
      <c r="V37" s="348">
        <f t="shared" si="34"/>
        <v>205871.43968772655</v>
      </c>
      <c r="W37" s="537"/>
    </row>
    <row r="38" spans="8:26" x14ac:dyDescent="0.2">
      <c r="I38" s="232" t="s">
        <v>171</v>
      </c>
      <c r="J38" s="289">
        <f>MAX(0,J$16-J36)</f>
        <v>0</v>
      </c>
      <c r="K38" s="289">
        <f t="shared" ref="K38:Q38" si="35">MAX(0,K$16-K36)</f>
        <v>0</v>
      </c>
      <c r="L38" s="289">
        <f t="shared" si="35"/>
        <v>0</v>
      </c>
      <c r="M38" s="289">
        <f>MAX(0,M$16-M36)</f>
        <v>61782.956224082271</v>
      </c>
      <c r="N38" s="289">
        <f t="shared" si="35"/>
        <v>65406.552674635313</v>
      </c>
      <c r="O38" s="289">
        <f t="shared" si="35"/>
        <v>69030.149125188356</v>
      </c>
      <c r="P38" s="289">
        <f t="shared" si="35"/>
        <v>17152.792011611862</v>
      </c>
      <c r="Q38" s="289">
        <f t="shared" si="35"/>
        <v>0</v>
      </c>
      <c r="R38" s="289">
        <f t="shared" ref="R38:V38" si="36">MAX(0,R$16-R36)</f>
        <v>0</v>
      </c>
      <c r="S38" s="289">
        <f t="shared" si="36"/>
        <v>0</v>
      </c>
      <c r="T38" s="289">
        <f t="shared" si="36"/>
        <v>0</v>
      </c>
      <c r="U38" s="289">
        <f t="shared" si="36"/>
        <v>0</v>
      </c>
      <c r="V38" s="348">
        <f t="shared" si="36"/>
        <v>0</v>
      </c>
      <c r="W38" s="537"/>
    </row>
    <row r="39" spans="8:26" x14ac:dyDescent="0.2">
      <c r="J39" s="291"/>
      <c r="K39" s="291"/>
      <c r="L39" s="291"/>
      <c r="M39" s="291"/>
      <c r="N39" s="291"/>
      <c r="O39" s="291"/>
      <c r="P39" s="291"/>
      <c r="Q39" s="290"/>
      <c r="V39" s="244"/>
      <c r="W39" s="537"/>
    </row>
    <row r="40" spans="8:26" ht="16" thickBot="1" x14ac:dyDescent="0.25">
      <c r="H40" s="241" t="s">
        <v>205</v>
      </c>
      <c r="I40" s="235" t="s">
        <v>172</v>
      </c>
      <c r="J40" s="292" t="s">
        <v>54</v>
      </c>
      <c r="K40" s="292" t="s">
        <v>55</v>
      </c>
      <c r="L40" s="292" t="s">
        <v>56</v>
      </c>
      <c r="M40" s="292" t="s">
        <v>45</v>
      </c>
      <c r="N40" s="292" t="s">
        <v>46</v>
      </c>
      <c r="O40" s="292" t="s">
        <v>47</v>
      </c>
      <c r="P40" s="292" t="s">
        <v>48</v>
      </c>
      <c r="Q40" s="292" t="s">
        <v>49</v>
      </c>
      <c r="R40" s="231" t="s">
        <v>50</v>
      </c>
      <c r="S40" s="231" t="s">
        <v>51</v>
      </c>
      <c r="T40" s="231" t="s">
        <v>52</v>
      </c>
      <c r="U40" s="231" t="s">
        <v>53</v>
      </c>
      <c r="V40" s="231" t="s">
        <v>54</v>
      </c>
      <c r="W40" s="537"/>
    </row>
    <row r="41" spans="8:26" ht="16" thickTop="1" x14ac:dyDescent="0.2">
      <c r="I41" s="225" t="s">
        <v>173</v>
      </c>
      <c r="J41" s="293">
        <v>300</v>
      </c>
      <c r="K41" s="294">
        <v>0</v>
      </c>
      <c r="L41" s="294">
        <v>0</v>
      </c>
      <c r="M41" s="294">
        <v>0</v>
      </c>
      <c r="N41" s="294">
        <v>0</v>
      </c>
      <c r="O41" s="294">
        <v>0</v>
      </c>
      <c r="P41" s="294">
        <v>0</v>
      </c>
      <c r="Q41" s="294">
        <v>0</v>
      </c>
      <c r="R41" s="294">
        <v>0</v>
      </c>
      <c r="S41" s="294">
        <v>0</v>
      </c>
      <c r="T41" s="294">
        <v>0</v>
      </c>
      <c r="U41" s="294">
        <v>0</v>
      </c>
      <c r="V41" s="294">
        <v>0</v>
      </c>
      <c r="W41" s="537"/>
    </row>
    <row r="42" spans="8:26" ht="16" thickBot="1" x14ac:dyDescent="0.25">
      <c r="I42" s="225" t="s">
        <v>174</v>
      </c>
      <c r="J42" s="295">
        <v>0</v>
      </c>
      <c r="K42" s="296">
        <v>0</v>
      </c>
      <c r="L42" s="296">
        <v>0</v>
      </c>
      <c r="M42" s="296">
        <v>0</v>
      </c>
      <c r="N42" s="296">
        <v>0</v>
      </c>
      <c r="O42" s="296">
        <v>0</v>
      </c>
      <c r="P42" s="296">
        <v>0</v>
      </c>
      <c r="Q42" s="296">
        <v>0</v>
      </c>
      <c r="R42" s="296">
        <v>0</v>
      </c>
      <c r="S42" s="296">
        <v>0</v>
      </c>
      <c r="T42" s="296">
        <v>0</v>
      </c>
      <c r="U42" s="296">
        <v>0</v>
      </c>
      <c r="V42" s="302">
        <v>0</v>
      </c>
      <c r="W42" s="537"/>
    </row>
    <row r="43" spans="8:26" ht="16" thickTop="1" x14ac:dyDescent="0.2">
      <c r="I43" s="232" t="s">
        <v>175</v>
      </c>
      <c r="J43" s="288">
        <f>$J$8+J41-J42</f>
        <v>2450</v>
      </c>
      <c r="K43" s="288">
        <f t="shared" ref="K43" si="37">J43+K41-K42</f>
        <v>2450</v>
      </c>
      <c r="L43" s="288">
        <f t="shared" ref="L43" si="38">K43+L41-L42</f>
        <v>2450</v>
      </c>
      <c r="M43" s="288">
        <f t="shared" ref="M43" si="39">L43+M41-M42</f>
        <v>2450</v>
      </c>
      <c r="N43" s="288">
        <f t="shared" ref="N43" si="40">M43+N41-N42</f>
        <v>2450</v>
      </c>
      <c r="O43" s="288">
        <f t="shared" ref="O43" si="41">N43+O41-O42</f>
        <v>2450</v>
      </c>
      <c r="P43" s="288">
        <f t="shared" ref="P43" si="42">O43+P41-P42</f>
        <v>2450</v>
      </c>
      <c r="Q43" s="300">
        <f t="shared" ref="Q43" si="43">P43+Q41-Q42</f>
        <v>2450</v>
      </c>
      <c r="R43" s="300">
        <f t="shared" ref="R43" si="44">Q43+R41-R42</f>
        <v>2450</v>
      </c>
      <c r="S43" s="300">
        <f t="shared" ref="S43" si="45">R43+S41-S42</f>
        <v>2450</v>
      </c>
      <c r="T43" s="300">
        <f t="shared" ref="T43" si="46">S43+T41-T42</f>
        <v>2450</v>
      </c>
      <c r="U43" s="300">
        <f t="shared" ref="U43" si="47">T43+U41-U42</f>
        <v>2450</v>
      </c>
      <c r="V43" s="300">
        <f t="shared" ref="V43" si="48">U43+V41-V42</f>
        <v>2450</v>
      </c>
      <c r="W43" s="537"/>
    </row>
    <row r="44" spans="8:26" ht="16" thickBot="1" x14ac:dyDescent="0.25">
      <c r="I44" s="232" t="s">
        <v>176</v>
      </c>
      <c r="J44" s="297">
        <f>$J$9*J43</f>
        <v>245000</v>
      </c>
      <c r="K44" s="297">
        <f t="shared" ref="K44:Q44" si="49">$J$9*K43</f>
        <v>245000</v>
      </c>
      <c r="L44" s="297">
        <f t="shared" si="49"/>
        <v>245000</v>
      </c>
      <c r="M44" s="297">
        <f t="shared" si="49"/>
        <v>245000</v>
      </c>
      <c r="N44" s="297">
        <f t="shared" si="49"/>
        <v>245000</v>
      </c>
      <c r="O44" s="297">
        <f t="shared" si="49"/>
        <v>245000</v>
      </c>
      <c r="P44" s="297">
        <f t="shared" si="49"/>
        <v>245000</v>
      </c>
      <c r="Q44" s="303">
        <f t="shared" si="49"/>
        <v>245000</v>
      </c>
      <c r="R44" s="303">
        <f t="shared" ref="R44" si="50">$J$9*R43</f>
        <v>245000</v>
      </c>
      <c r="S44" s="303">
        <f t="shared" ref="S44" si="51">$J$9*S43</f>
        <v>245000</v>
      </c>
      <c r="T44" s="303">
        <f t="shared" ref="T44" si="52">$J$9*T43</f>
        <v>245000</v>
      </c>
      <c r="U44" s="303">
        <f t="shared" ref="U44" si="53">$J$9*U43</f>
        <v>245000</v>
      </c>
      <c r="V44" s="303">
        <f t="shared" ref="V44" si="54">$J$9*V43</f>
        <v>245000</v>
      </c>
      <c r="W44" s="537"/>
    </row>
    <row r="45" spans="8:26" ht="17" thickTop="1" thickBot="1" x14ac:dyDescent="0.25">
      <c r="I45" s="225" t="s">
        <v>177</v>
      </c>
      <c r="J45" s="298">
        <f>MAX(0,J35-J44)</f>
        <v>0</v>
      </c>
      <c r="K45" s="299">
        <f>MAX(0,K35-K44)</f>
        <v>0</v>
      </c>
      <c r="L45" s="299">
        <f t="shared" ref="L45:V45" si="55">MAX(0,L35-L44)</f>
        <v>0</v>
      </c>
      <c r="M45" s="299">
        <f t="shared" si="55"/>
        <v>0</v>
      </c>
      <c r="N45" s="299">
        <f t="shared" si="55"/>
        <v>0</v>
      </c>
      <c r="O45" s="299">
        <f t="shared" si="55"/>
        <v>0</v>
      </c>
      <c r="P45" s="299">
        <f t="shared" si="55"/>
        <v>0</v>
      </c>
      <c r="Q45" s="299">
        <f t="shared" si="55"/>
        <v>0</v>
      </c>
      <c r="R45" s="299">
        <f t="shared" si="55"/>
        <v>0</v>
      </c>
      <c r="S45" s="299">
        <f t="shared" si="55"/>
        <v>0</v>
      </c>
      <c r="T45" s="299">
        <f t="shared" si="55"/>
        <v>0</v>
      </c>
      <c r="U45" s="299">
        <f t="shared" si="55"/>
        <v>0</v>
      </c>
      <c r="V45" s="299">
        <f t="shared" si="55"/>
        <v>0</v>
      </c>
      <c r="W45" s="537"/>
    </row>
    <row r="46" spans="8:26" ht="16" thickTop="1" x14ac:dyDescent="0.2">
      <c r="I46" s="232" t="s">
        <v>178</v>
      </c>
      <c r="J46" s="288">
        <f t="shared" ref="J46:Q46" si="56">J44+J45</f>
        <v>245000</v>
      </c>
      <c r="K46" s="288">
        <f t="shared" si="56"/>
        <v>245000</v>
      </c>
      <c r="L46" s="288">
        <f t="shared" si="56"/>
        <v>245000</v>
      </c>
      <c r="M46" s="288">
        <f t="shared" si="56"/>
        <v>245000</v>
      </c>
      <c r="N46" s="288">
        <f t="shared" si="56"/>
        <v>245000</v>
      </c>
      <c r="O46" s="288">
        <f t="shared" si="56"/>
        <v>245000</v>
      </c>
      <c r="P46" s="288">
        <f t="shared" si="56"/>
        <v>245000</v>
      </c>
      <c r="Q46" s="300">
        <f t="shared" si="56"/>
        <v>245000</v>
      </c>
      <c r="R46" s="300">
        <f t="shared" ref="R46:V46" si="57">R44+R45</f>
        <v>245000</v>
      </c>
      <c r="S46" s="300">
        <f t="shared" si="57"/>
        <v>245000</v>
      </c>
      <c r="T46" s="300">
        <f t="shared" si="57"/>
        <v>245000</v>
      </c>
      <c r="U46" s="300">
        <f t="shared" si="57"/>
        <v>245000</v>
      </c>
      <c r="V46" s="300">
        <f t="shared" si="57"/>
        <v>245000</v>
      </c>
      <c r="W46" s="537"/>
    </row>
    <row r="47" spans="8:26" x14ac:dyDescent="0.2">
      <c r="I47" s="232" t="s">
        <v>212</v>
      </c>
      <c r="J47" s="288">
        <f>J44*$O$5+J45*$O$6+J41*$O$9+J42*$O$10+J38*$O$8</f>
        <v>1375000</v>
      </c>
      <c r="K47" s="288">
        <f>K44*$O$5+K45*$O$6+K41*$O$9+K42*$O$10+K38*$O$8</f>
        <v>1225000</v>
      </c>
      <c r="L47" s="288">
        <f>L44*$O$5+L45*$O$6+L41*$O$9+L42*$O$10+L38*$O$8</f>
        <v>1225000</v>
      </c>
      <c r="M47" s="288">
        <f t="shared" ref="M47:V47" si="58">M44*$O$5+M45*$O$6+M41*$O$9+M42*$O$10+M38*$O$8</f>
        <v>1842829.5622408227</v>
      </c>
      <c r="N47" s="288">
        <f t="shared" si="58"/>
        <v>1879065.5267463531</v>
      </c>
      <c r="O47" s="288">
        <f t="shared" si="58"/>
        <v>1915301.4912518836</v>
      </c>
      <c r="P47" s="288">
        <f t="shared" si="58"/>
        <v>1396527.9201161186</v>
      </c>
      <c r="Q47" s="288">
        <f t="shared" si="58"/>
        <v>1225000</v>
      </c>
      <c r="R47" s="288">
        <f t="shared" si="58"/>
        <v>1225000</v>
      </c>
      <c r="S47" s="288">
        <f t="shared" si="58"/>
        <v>1225000</v>
      </c>
      <c r="T47" s="288">
        <f t="shared" si="58"/>
        <v>1225000</v>
      </c>
      <c r="U47" s="288">
        <f t="shared" si="58"/>
        <v>1225000</v>
      </c>
      <c r="V47" s="288">
        <f t="shared" si="58"/>
        <v>1225000</v>
      </c>
      <c r="W47" s="537"/>
    </row>
    <row r="48" spans="8:26" x14ac:dyDescent="0.2">
      <c r="I48" s="232" t="s">
        <v>211</v>
      </c>
      <c r="J48" s="288">
        <f>J47</f>
        <v>1375000</v>
      </c>
      <c r="K48" s="288">
        <f>K47+J48</f>
        <v>2600000</v>
      </c>
      <c r="L48" s="288">
        <f t="shared" ref="L48" si="59">L47+K48</f>
        <v>3825000</v>
      </c>
      <c r="M48" s="288">
        <f t="shared" ref="M48" si="60">M47+L48</f>
        <v>5667829.5622408222</v>
      </c>
      <c r="N48" s="288">
        <f t="shared" ref="N48" si="61">N47+M48</f>
        <v>7546895.0889871754</v>
      </c>
      <c r="O48" s="288">
        <f t="shared" ref="O48" si="62">O47+N48</f>
        <v>9462196.5802390594</v>
      </c>
      <c r="P48" s="288">
        <f t="shared" ref="P48" si="63">P47+O48</f>
        <v>10858724.500355178</v>
      </c>
      <c r="Q48" s="288">
        <f t="shared" ref="Q48" si="64">Q47+P48</f>
        <v>12083724.500355178</v>
      </c>
      <c r="R48" s="288">
        <f t="shared" ref="R48" si="65">R47+Q48</f>
        <v>13308724.500355178</v>
      </c>
      <c r="S48" s="288">
        <f t="shared" ref="S48" si="66">S47+R48</f>
        <v>14533724.500355178</v>
      </c>
      <c r="T48" s="288">
        <f t="shared" ref="T48" si="67">T47+S48</f>
        <v>15758724.500355178</v>
      </c>
      <c r="U48" s="288">
        <f t="shared" ref="U48" si="68">U47+T48</f>
        <v>16983724.500355177</v>
      </c>
      <c r="V48" s="288">
        <f t="shared" ref="V48" si="69">V47+U48</f>
        <v>18208724.500355177</v>
      </c>
      <c r="W48" s="538"/>
    </row>
    <row r="49" spans="8:25" x14ac:dyDescent="0.2">
      <c r="J49" s="291"/>
      <c r="K49" s="291"/>
      <c r="L49" s="291"/>
      <c r="M49" s="291"/>
      <c r="N49" s="291"/>
      <c r="O49" s="291"/>
      <c r="P49" s="291"/>
      <c r="Q49" s="291"/>
      <c r="W49" s="221"/>
    </row>
    <row r="50" spans="8:25" x14ac:dyDescent="0.2">
      <c r="J50" s="291"/>
      <c r="K50" s="291"/>
      <c r="L50" s="291"/>
      <c r="M50" s="291"/>
      <c r="N50" s="291"/>
      <c r="O50" s="291"/>
      <c r="P50" s="291"/>
      <c r="Q50" s="291"/>
      <c r="W50" s="221"/>
    </row>
    <row r="51" spans="8:25" ht="16" thickBot="1" x14ac:dyDescent="0.25">
      <c r="H51" s="241" t="s">
        <v>208</v>
      </c>
      <c r="I51" s="233" t="s">
        <v>167</v>
      </c>
      <c r="J51" s="292" t="s">
        <v>54</v>
      </c>
      <c r="K51" s="292" t="s">
        <v>55</v>
      </c>
      <c r="L51" s="292" t="s">
        <v>56</v>
      </c>
      <c r="M51" s="292" t="s">
        <v>45</v>
      </c>
      <c r="N51" s="292" t="s">
        <v>46</v>
      </c>
      <c r="O51" s="292" t="s">
        <v>47</v>
      </c>
      <c r="P51" s="292" t="s">
        <v>48</v>
      </c>
      <c r="Q51" s="292" t="s">
        <v>49</v>
      </c>
      <c r="R51" s="231" t="s">
        <v>50</v>
      </c>
      <c r="S51" s="231" t="s">
        <v>51</v>
      </c>
      <c r="T51" s="231" t="s">
        <v>52</v>
      </c>
      <c r="U51" s="231" t="s">
        <v>53</v>
      </c>
      <c r="V51" s="231" t="s">
        <v>54</v>
      </c>
      <c r="W51" s="536" t="s">
        <v>192</v>
      </c>
    </row>
    <row r="52" spans="8:25" ht="17" thickTop="1" thickBot="1" x14ac:dyDescent="0.25">
      <c r="I52" s="225" t="s">
        <v>168</v>
      </c>
      <c r="J52" s="285">
        <f>ROUND(J14,0)</f>
        <v>196015</v>
      </c>
      <c r="K52" s="285">
        <f t="shared" ref="K52:V52" si="70">ROUND(K14,0)</f>
        <v>266929</v>
      </c>
      <c r="L52" s="285">
        <f t="shared" si="70"/>
        <v>341180</v>
      </c>
      <c r="M52" s="285">
        <f t="shared" si="70"/>
        <v>326205</v>
      </c>
      <c r="N52" s="285">
        <f t="shared" si="70"/>
        <v>219292</v>
      </c>
      <c r="O52" s="285">
        <f t="shared" si="70"/>
        <v>219292</v>
      </c>
      <c r="P52" s="285">
        <f t="shared" si="70"/>
        <v>163791</v>
      </c>
      <c r="Q52" s="285">
        <f t="shared" si="70"/>
        <v>189913</v>
      </c>
      <c r="R52" s="285">
        <f t="shared" si="70"/>
        <v>176663</v>
      </c>
      <c r="S52" s="285">
        <f t="shared" si="70"/>
        <v>140601</v>
      </c>
      <c r="T52" s="285">
        <f t="shared" si="70"/>
        <v>161914</v>
      </c>
      <c r="U52" s="285">
        <f t="shared" si="70"/>
        <v>197680</v>
      </c>
      <c r="V52" s="285">
        <f t="shared" si="70"/>
        <v>204217</v>
      </c>
      <c r="W52" s="537"/>
    </row>
    <row r="53" spans="8:25" ht="16" thickTop="1" x14ac:dyDescent="0.2">
      <c r="I53" s="232" t="s">
        <v>169</v>
      </c>
      <c r="J53" s="288">
        <f>J52</f>
        <v>196015</v>
      </c>
      <c r="K53" s="288">
        <f>J53+K52</f>
        <v>462944</v>
      </c>
      <c r="L53" s="288">
        <f t="shared" ref="L53" si="71">K53+L52</f>
        <v>804124</v>
      </c>
      <c r="M53" s="288">
        <f t="shared" ref="M53" si="72">L53+M52</f>
        <v>1130329</v>
      </c>
      <c r="N53" s="288">
        <f t="shared" ref="N53" si="73">M53+N52</f>
        <v>1349621</v>
      </c>
      <c r="O53" s="288">
        <f t="shared" ref="O53" si="74">N53+O52</f>
        <v>1568913</v>
      </c>
      <c r="P53" s="288">
        <f t="shared" ref="P53" si="75">O53+P52</f>
        <v>1732704</v>
      </c>
      <c r="Q53" s="300">
        <f t="shared" ref="Q53" si="76">P53+Q52</f>
        <v>1922617</v>
      </c>
      <c r="R53" s="300">
        <f t="shared" ref="R53" si="77">Q53+R52</f>
        <v>2099280</v>
      </c>
      <c r="S53" s="300">
        <f t="shared" ref="S53" si="78">R53+S52</f>
        <v>2239881</v>
      </c>
      <c r="T53" s="300">
        <f t="shared" ref="T53" si="79">S53+T52</f>
        <v>2401795</v>
      </c>
      <c r="U53" s="300">
        <f t="shared" ref="U53" si="80">T53+U52</f>
        <v>2599475</v>
      </c>
      <c r="V53" s="300">
        <f t="shared" ref="V53" si="81">U53+V52</f>
        <v>2803692</v>
      </c>
      <c r="W53" s="537"/>
    </row>
    <row r="54" spans="8:25" x14ac:dyDescent="0.2">
      <c r="I54" s="232" t="s">
        <v>170</v>
      </c>
      <c r="J54" s="289">
        <f>MAX(0,J53-J$16)</f>
        <v>205871.25477015358</v>
      </c>
      <c r="K54" s="289">
        <f t="shared" ref="K54:Q54" si="82">MAX(0,K53-K$16)</f>
        <v>205870.88344538878</v>
      </c>
      <c r="L54" s="289">
        <f>MAX(0,L53-L$16)</f>
        <v>205870.53426991869</v>
      </c>
      <c r="M54" s="289">
        <f t="shared" si="82"/>
        <v>205870.94338459754</v>
      </c>
      <c r="N54" s="289">
        <f t="shared" si="82"/>
        <v>205870.57183621451</v>
      </c>
      <c r="O54" s="289">
        <f t="shared" si="82"/>
        <v>205870.20028783148</v>
      </c>
      <c r="P54" s="289">
        <f t="shared" si="82"/>
        <v>205869.78230357799</v>
      </c>
      <c r="Q54" s="289">
        <f t="shared" si="82"/>
        <v>205869.59614666412</v>
      </c>
      <c r="R54" s="289">
        <f t="shared" ref="R54" si="83">MAX(0,R53-R$16)</f>
        <v>205869.5696208803</v>
      </c>
      <c r="S54" s="289">
        <f t="shared" ref="S54" si="84">MAX(0,S53-S$16)</f>
        <v>205869.88159916084</v>
      </c>
      <c r="T54" s="289">
        <f t="shared" ref="T54" si="85">MAX(0,T53-T$16)</f>
        <v>205869.4898688267</v>
      </c>
      <c r="U54" s="289">
        <f t="shared" ref="U54" si="86">MAX(0,U53-U$16)</f>
        <v>205869.09811946517</v>
      </c>
      <c r="V54" s="348">
        <f t="shared" ref="V54" si="87">MAX(0,V53-V$16)</f>
        <v>205869.36341593554</v>
      </c>
      <c r="W54" s="537"/>
    </row>
    <row r="55" spans="8:25" x14ac:dyDescent="0.2">
      <c r="I55" s="232" t="s">
        <v>171</v>
      </c>
      <c r="J55" s="289">
        <f>MAX(0,J$16-J53)</f>
        <v>0</v>
      </c>
      <c r="K55" s="289">
        <f t="shared" ref="K55:Q55" si="88">MAX(0,K$16-K53)</f>
        <v>0</v>
      </c>
      <c r="L55" s="289">
        <f t="shared" si="88"/>
        <v>0</v>
      </c>
      <c r="M55" s="289">
        <f t="shared" si="88"/>
        <v>0</v>
      </c>
      <c r="N55" s="289">
        <f t="shared" si="88"/>
        <v>0</v>
      </c>
      <c r="O55" s="289">
        <f t="shared" si="88"/>
        <v>0</v>
      </c>
      <c r="P55" s="289">
        <f t="shared" si="88"/>
        <v>0</v>
      </c>
      <c r="Q55" s="289">
        <f t="shared" si="88"/>
        <v>0</v>
      </c>
      <c r="R55" s="289">
        <f t="shared" ref="R55:V55" si="89">MAX(0,R$16-R53)</f>
        <v>0</v>
      </c>
      <c r="S55" s="289">
        <f t="shared" si="89"/>
        <v>0</v>
      </c>
      <c r="T55" s="289">
        <f t="shared" si="89"/>
        <v>0</v>
      </c>
      <c r="U55" s="289">
        <f t="shared" si="89"/>
        <v>0</v>
      </c>
      <c r="V55" s="348">
        <f t="shared" si="89"/>
        <v>0</v>
      </c>
      <c r="W55" s="537"/>
    </row>
    <row r="56" spans="8:25" x14ac:dyDescent="0.2">
      <c r="J56" s="291"/>
      <c r="K56" s="291"/>
      <c r="L56" s="291"/>
      <c r="M56" s="291"/>
      <c r="N56" s="291"/>
      <c r="O56" s="291"/>
      <c r="P56" s="291"/>
      <c r="Q56" s="290"/>
      <c r="V56" s="244"/>
      <c r="W56" s="537"/>
    </row>
    <row r="57" spans="8:25" ht="16" thickBot="1" x14ac:dyDescent="0.25">
      <c r="H57" s="241" t="s">
        <v>209</v>
      </c>
      <c r="I57" s="235" t="s">
        <v>172</v>
      </c>
      <c r="J57" s="292" t="s">
        <v>54</v>
      </c>
      <c r="K57" s="292" t="s">
        <v>55</v>
      </c>
      <c r="L57" s="292" t="s">
        <v>56</v>
      </c>
      <c r="M57" s="292" t="s">
        <v>45</v>
      </c>
      <c r="N57" s="292" t="s">
        <v>46</v>
      </c>
      <c r="O57" s="292" t="s">
        <v>47</v>
      </c>
      <c r="P57" s="292" t="s">
        <v>48</v>
      </c>
      <c r="Q57" s="292" t="s">
        <v>49</v>
      </c>
      <c r="R57" s="231" t="s">
        <v>50</v>
      </c>
      <c r="S57" s="231" t="s">
        <v>51</v>
      </c>
      <c r="T57" s="231" t="s">
        <v>52</v>
      </c>
      <c r="U57" s="231" t="s">
        <v>53</v>
      </c>
      <c r="V57" s="231" t="s">
        <v>54</v>
      </c>
      <c r="W57" s="537"/>
    </row>
    <row r="58" spans="8:25" ht="16" thickTop="1" x14ac:dyDescent="0.2">
      <c r="I58" s="225" t="s">
        <v>173</v>
      </c>
      <c r="J58" s="293">
        <v>0</v>
      </c>
      <c r="K58" s="294">
        <f>MAX(0,(K52-J61)/$J$9)</f>
        <v>519.29</v>
      </c>
      <c r="L58" s="294">
        <f>MAX(0,(L52-K61)/$J$9)</f>
        <v>742.51</v>
      </c>
      <c r="M58" s="294">
        <f>MAX(0,(M52-L61)/$J$9)</f>
        <v>0</v>
      </c>
      <c r="N58" s="294">
        <f>MAX(0,(N52-M61)/$J$9)</f>
        <v>0</v>
      </c>
      <c r="O58" s="294">
        <f t="shared" ref="O58:V58" si="90">MAX(0,(O52-N61)/$J$9)</f>
        <v>0</v>
      </c>
      <c r="P58" s="294">
        <f t="shared" si="90"/>
        <v>0</v>
      </c>
      <c r="Q58" s="294">
        <f t="shared" si="90"/>
        <v>261.22000000000003</v>
      </c>
      <c r="R58" s="294">
        <f t="shared" si="90"/>
        <v>0</v>
      </c>
      <c r="S58" s="294">
        <f t="shared" si="90"/>
        <v>0</v>
      </c>
      <c r="T58" s="294">
        <f t="shared" si="90"/>
        <v>213.12999999999971</v>
      </c>
      <c r="U58" s="294">
        <f t="shared" si="90"/>
        <v>357.66</v>
      </c>
      <c r="V58" s="301">
        <f t="shared" si="90"/>
        <v>65.37</v>
      </c>
      <c r="W58" s="537"/>
      <c r="Y58" s="305"/>
    </row>
    <row r="59" spans="8:25" ht="16" thickBot="1" x14ac:dyDescent="0.25">
      <c r="I59" s="225" t="s">
        <v>174</v>
      </c>
      <c r="J59" s="295">
        <v>0</v>
      </c>
      <c r="K59" s="296">
        <f>ABS(MIN(0,(K52-J61)/$J$9))</f>
        <v>0</v>
      </c>
      <c r="L59" s="296">
        <f t="shared" ref="L59:V59" si="91">ABS(MIN(0,(L52-K61)/$J$9))</f>
        <v>0</v>
      </c>
      <c r="M59" s="296">
        <f>ABS(MIN(0,(M52-L61)/$J$9))</f>
        <v>149.75</v>
      </c>
      <c r="N59" s="296">
        <f>ABS(MIN(0,(N52-M61)/$J$9))</f>
        <v>1069.1300000000001</v>
      </c>
      <c r="O59" s="296">
        <f t="shared" si="91"/>
        <v>0</v>
      </c>
      <c r="P59" s="296">
        <f t="shared" si="91"/>
        <v>555.01</v>
      </c>
      <c r="Q59" s="296">
        <f t="shared" si="91"/>
        <v>0</v>
      </c>
      <c r="R59" s="296">
        <f t="shared" si="91"/>
        <v>132.5</v>
      </c>
      <c r="S59" s="296">
        <f t="shared" si="91"/>
        <v>360.62</v>
      </c>
      <c r="T59" s="296">
        <f t="shared" si="91"/>
        <v>0</v>
      </c>
      <c r="U59" s="296">
        <f t="shared" si="91"/>
        <v>0</v>
      </c>
      <c r="V59" s="302">
        <f t="shared" si="91"/>
        <v>0</v>
      </c>
      <c r="W59" s="537"/>
    </row>
    <row r="60" spans="8:25" ht="16" thickTop="1" x14ac:dyDescent="0.2">
      <c r="I60" s="232" t="s">
        <v>175</v>
      </c>
      <c r="J60" s="288">
        <f>$J$8+J58-J59</f>
        <v>2150</v>
      </c>
      <c r="K60" s="288">
        <f t="shared" ref="K60" si="92">J60+K58-K59</f>
        <v>2669.29</v>
      </c>
      <c r="L60" s="288">
        <f t="shared" ref="L60" si="93">K60+L58-L59</f>
        <v>3411.8</v>
      </c>
      <c r="M60" s="288">
        <f t="shared" ref="M60" si="94">L60+M58-M59</f>
        <v>3262.05</v>
      </c>
      <c r="N60" s="288">
        <f t="shared" ref="N60" si="95">M60+N58-N59</f>
        <v>2192.92</v>
      </c>
      <c r="O60" s="288">
        <f t="shared" ref="O60" si="96">N60+O58-O59</f>
        <v>2192.92</v>
      </c>
      <c r="P60" s="288">
        <f t="shared" ref="P60" si="97">O60+P58-P59</f>
        <v>1637.91</v>
      </c>
      <c r="Q60" s="300">
        <f t="shared" ref="Q60" si="98">P60+Q58-Q59</f>
        <v>1899.13</v>
      </c>
      <c r="R60" s="300">
        <f t="shared" ref="R60" si="99">Q60+R58-R59</f>
        <v>1766.63</v>
      </c>
      <c r="S60" s="300">
        <f t="shared" ref="S60" si="100">R60+S58-S59</f>
        <v>1406.0100000000002</v>
      </c>
      <c r="T60" s="300">
        <f t="shared" ref="T60" si="101">S60+T58-T59</f>
        <v>1619.1399999999999</v>
      </c>
      <c r="U60" s="300">
        <f t="shared" ref="U60" si="102">T60+U58-U59</f>
        <v>1976.8</v>
      </c>
      <c r="V60" s="300">
        <f t="shared" ref="V60" si="103">U60+V58-V59</f>
        <v>2042.17</v>
      </c>
      <c r="W60" s="537"/>
    </row>
    <row r="61" spans="8:25" ht="16" thickBot="1" x14ac:dyDescent="0.25">
      <c r="I61" s="232" t="s">
        <v>176</v>
      </c>
      <c r="J61" s="297">
        <f>$J$9*J60</f>
        <v>215000</v>
      </c>
      <c r="K61" s="297">
        <f t="shared" ref="K61:Q61" si="104">$J$9*K60</f>
        <v>266929</v>
      </c>
      <c r="L61" s="297">
        <f t="shared" si="104"/>
        <v>341180</v>
      </c>
      <c r="M61" s="297">
        <f t="shared" si="104"/>
        <v>326205</v>
      </c>
      <c r="N61" s="297">
        <f t="shared" si="104"/>
        <v>219292</v>
      </c>
      <c r="O61" s="297">
        <f t="shared" si="104"/>
        <v>219292</v>
      </c>
      <c r="P61" s="297">
        <f t="shared" si="104"/>
        <v>163791</v>
      </c>
      <c r="Q61" s="303">
        <f t="shared" si="104"/>
        <v>189913</v>
      </c>
      <c r="R61" s="303">
        <f t="shared" ref="R61" si="105">$J$9*R60</f>
        <v>176663</v>
      </c>
      <c r="S61" s="303">
        <f t="shared" ref="S61" si="106">$J$9*S60</f>
        <v>140601.00000000003</v>
      </c>
      <c r="T61" s="303">
        <f t="shared" ref="T61" si="107">$J$9*T60</f>
        <v>161914</v>
      </c>
      <c r="U61" s="303">
        <f t="shared" ref="U61" si="108">$J$9*U60</f>
        <v>197680</v>
      </c>
      <c r="V61" s="303">
        <f t="shared" ref="V61" si="109">$J$9*V60</f>
        <v>204217</v>
      </c>
      <c r="W61" s="537"/>
    </row>
    <row r="62" spans="8:25" ht="17" thickTop="1" thickBot="1" x14ac:dyDescent="0.25">
      <c r="I62" s="225" t="s">
        <v>177</v>
      </c>
      <c r="J62" s="298">
        <f>MAX(0,J52-J61)</f>
        <v>0</v>
      </c>
      <c r="K62" s="299">
        <f>MAX(0,K52-K61)</f>
        <v>0</v>
      </c>
      <c r="L62" s="299">
        <f t="shared" ref="L62:V62" si="110">MAX(0,L52-L61)</f>
        <v>0</v>
      </c>
      <c r="M62" s="299">
        <f t="shared" si="110"/>
        <v>0</v>
      </c>
      <c r="N62" s="299">
        <f t="shared" si="110"/>
        <v>0</v>
      </c>
      <c r="O62" s="299">
        <f>MAX(0,O52-O61)</f>
        <v>0</v>
      </c>
      <c r="P62" s="299">
        <f t="shared" si="110"/>
        <v>0</v>
      </c>
      <c r="Q62" s="299">
        <f t="shared" si="110"/>
        <v>0</v>
      </c>
      <c r="R62" s="299">
        <f t="shared" si="110"/>
        <v>0</v>
      </c>
      <c r="S62" s="299">
        <f t="shared" si="110"/>
        <v>0</v>
      </c>
      <c r="T62" s="299">
        <f t="shared" si="110"/>
        <v>0</v>
      </c>
      <c r="U62" s="299">
        <f t="shared" si="110"/>
        <v>0</v>
      </c>
      <c r="V62" s="299">
        <f t="shared" si="110"/>
        <v>0</v>
      </c>
      <c r="W62" s="537"/>
    </row>
    <row r="63" spans="8:25" ht="16" thickTop="1" x14ac:dyDescent="0.2">
      <c r="I63" s="232" t="s">
        <v>178</v>
      </c>
      <c r="J63" s="288">
        <f>J61+J62</f>
        <v>215000</v>
      </c>
      <c r="K63" s="288">
        <f t="shared" ref="K63:Q63" si="111">K61+K62</f>
        <v>266929</v>
      </c>
      <c r="L63" s="288">
        <f t="shared" si="111"/>
        <v>341180</v>
      </c>
      <c r="M63" s="288">
        <f t="shared" si="111"/>
        <v>326205</v>
      </c>
      <c r="N63" s="288">
        <f t="shared" si="111"/>
        <v>219292</v>
      </c>
      <c r="O63" s="288">
        <f t="shared" si="111"/>
        <v>219292</v>
      </c>
      <c r="P63" s="288">
        <f t="shared" si="111"/>
        <v>163791</v>
      </c>
      <c r="Q63" s="300">
        <f t="shared" si="111"/>
        <v>189913</v>
      </c>
      <c r="R63" s="300">
        <f t="shared" ref="R63:V63" si="112">R61+R62</f>
        <v>176663</v>
      </c>
      <c r="S63" s="300">
        <f t="shared" si="112"/>
        <v>140601.00000000003</v>
      </c>
      <c r="T63" s="300">
        <f t="shared" si="112"/>
        <v>161914</v>
      </c>
      <c r="U63" s="300">
        <f t="shared" si="112"/>
        <v>197680</v>
      </c>
      <c r="V63" s="300">
        <f t="shared" si="112"/>
        <v>204217</v>
      </c>
      <c r="W63" s="537"/>
    </row>
    <row r="64" spans="8:25" x14ac:dyDescent="0.2">
      <c r="I64" s="232" t="s">
        <v>210</v>
      </c>
      <c r="J64" s="288">
        <f>J61*$O$5+J62*$O$6+J58*$O$9+J59*$O$10+J55*$O$8</f>
        <v>1075000</v>
      </c>
      <c r="K64" s="288">
        <f t="shared" ref="K64:V64" si="113">K61*$O$5+K62*$O$6+K58*$O$9+K59*$O$10+K55*$O$8</f>
        <v>1594290</v>
      </c>
      <c r="L64" s="288">
        <f t="shared" si="113"/>
        <v>2077155</v>
      </c>
      <c r="M64" s="288">
        <f t="shared" si="113"/>
        <v>1750825</v>
      </c>
      <c r="N64" s="288">
        <f t="shared" si="113"/>
        <v>1951764</v>
      </c>
      <c r="O64" s="288">
        <f t="shared" si="113"/>
        <v>1096460</v>
      </c>
      <c r="P64" s="288">
        <f t="shared" si="113"/>
        <v>1262963</v>
      </c>
      <c r="Q64" s="288">
        <f t="shared" si="113"/>
        <v>1080175</v>
      </c>
      <c r="R64" s="288">
        <f t="shared" si="113"/>
        <v>989315</v>
      </c>
      <c r="S64" s="288">
        <f t="shared" si="113"/>
        <v>991501.00000000012</v>
      </c>
      <c r="T64" s="288">
        <f t="shared" si="113"/>
        <v>916134.99999999988</v>
      </c>
      <c r="U64" s="288">
        <f t="shared" si="113"/>
        <v>1167230</v>
      </c>
      <c r="V64" s="288">
        <f t="shared" si="113"/>
        <v>1053770</v>
      </c>
      <c r="W64" s="537"/>
    </row>
    <row r="65" spans="9:44" x14ac:dyDescent="0.2">
      <c r="I65" s="232" t="s">
        <v>211</v>
      </c>
      <c r="J65" s="288">
        <f>J64</f>
        <v>1075000</v>
      </c>
      <c r="K65" s="288">
        <f>K64+J65</f>
        <v>2669290</v>
      </c>
      <c r="L65" s="288">
        <f t="shared" ref="L65" si="114">L64+K65</f>
        <v>4746445</v>
      </c>
      <c r="M65" s="288">
        <f t="shared" ref="M65" si="115">M64+L65</f>
        <v>6497270</v>
      </c>
      <c r="N65" s="288">
        <f t="shared" ref="N65" si="116">N64+M65</f>
        <v>8449034</v>
      </c>
      <c r="O65" s="288">
        <f t="shared" ref="O65" si="117">O64+N65</f>
        <v>9545494</v>
      </c>
      <c r="P65" s="288">
        <f t="shared" ref="P65" si="118">P64+O65</f>
        <v>10808457</v>
      </c>
      <c r="Q65" s="288">
        <f t="shared" ref="Q65" si="119">Q64+P65</f>
        <v>11888632</v>
      </c>
      <c r="R65" s="288">
        <f t="shared" ref="R65" si="120">R64+Q65</f>
        <v>12877947</v>
      </c>
      <c r="S65" s="288">
        <f t="shared" ref="S65" si="121">S64+R65</f>
        <v>13869448</v>
      </c>
      <c r="T65" s="288">
        <f t="shared" ref="T65" si="122">T64+S65</f>
        <v>14785583</v>
      </c>
      <c r="U65" s="288">
        <f t="shared" ref="U65" si="123">U64+T65</f>
        <v>15952813</v>
      </c>
      <c r="V65" s="288">
        <f t="shared" ref="V65" si="124">V64+U65</f>
        <v>17006583</v>
      </c>
      <c r="W65" s="538"/>
    </row>
    <row r="68" spans="9:44" x14ac:dyDescent="0.2">
      <c r="AR68" t="s">
        <v>0</v>
      </c>
    </row>
  </sheetData>
  <mergeCells count="8">
    <mergeCell ref="I2:U2"/>
    <mergeCell ref="W18:W32"/>
    <mergeCell ref="W34:W48"/>
    <mergeCell ref="W51:W65"/>
    <mergeCell ref="O11:P11"/>
    <mergeCell ref="P3:Q3"/>
    <mergeCell ref="R3:S3"/>
    <mergeCell ref="T3:U3"/>
  </mergeCells>
  <phoneticPr fontId="45" type="noConversion"/>
  <hyperlinks>
    <hyperlink ref="A1" location="Assumptions!A1" display="Assumptions" xr:uid="{597D1AE6-3EA1-446C-B236-D92FE416DEEC}"/>
  </hyperlinks>
  <pageMargins left="0.7" right="0.7" top="0.75" bottom="0.75" header="0.3" footer="0.3"/>
  <pageSetup orientation="portrait" r:id="rId1"/>
  <ignoredErrors>
    <ignoredError sqref="T5:T6 R5:R10 T8:T10"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1B40E-BC73-EC4F-A618-3540254E59C4}">
  <dimension ref="A1:BA46"/>
  <sheetViews>
    <sheetView showGridLines="0" zoomScale="80" zoomScaleNormal="80" workbookViewId="0"/>
  </sheetViews>
  <sheetFormatPr baseColWidth="10" defaultColWidth="10.83203125" defaultRowHeight="15" x14ac:dyDescent="0.2"/>
  <cols>
    <col min="1" max="1" width="77.5" style="311" customWidth="1"/>
    <col min="2" max="3" width="10.83203125" style="311"/>
    <col min="4" max="4" width="22.6640625" style="311" customWidth="1"/>
    <col min="5" max="5" width="12.1640625" style="311" bestFit="1" customWidth="1"/>
    <col min="6" max="6" width="11.1640625" style="311" bestFit="1" customWidth="1"/>
    <col min="7" max="7" width="11" style="311" bestFit="1" customWidth="1"/>
    <col min="8" max="19" width="11.1640625" style="311" bestFit="1" customWidth="1"/>
    <col min="20" max="16384" width="10.83203125" style="311"/>
  </cols>
  <sheetData>
    <row r="1" spans="1:53" x14ac:dyDescent="0.2">
      <c r="A1" s="310" t="s">
        <v>16</v>
      </c>
    </row>
    <row r="3" spans="1:53" x14ac:dyDescent="0.2">
      <c r="D3" s="312" t="s">
        <v>193</v>
      </c>
      <c r="E3" s="313">
        <f>'Aggregate Planning'!J54</f>
        <v>205871.25477015358</v>
      </c>
    </row>
    <row r="4" spans="1:53" x14ac:dyDescent="0.2">
      <c r="D4" s="312" t="s">
        <v>194</v>
      </c>
      <c r="E4" s="313">
        <f>E3*0.2</f>
        <v>41174.250954030722</v>
      </c>
    </row>
    <row r="6" spans="1:53" ht="16" thickBot="1" x14ac:dyDescent="0.25"/>
    <row r="7" spans="1:53" ht="16" thickBot="1" x14ac:dyDescent="0.25">
      <c r="C7" s="548" t="s">
        <v>213</v>
      </c>
      <c r="D7" s="314" t="s">
        <v>163</v>
      </c>
      <c r="E7" s="542" t="s">
        <v>55</v>
      </c>
      <c r="F7" s="543"/>
      <c r="G7" s="543"/>
      <c r="H7" s="544"/>
      <c r="I7" s="542" t="s">
        <v>56</v>
      </c>
      <c r="J7" s="543"/>
      <c r="K7" s="543"/>
      <c r="L7" s="544"/>
      <c r="M7" s="542" t="s">
        <v>45</v>
      </c>
      <c r="N7" s="543"/>
      <c r="O7" s="543"/>
      <c r="P7" s="544"/>
      <c r="Q7" s="542" t="s">
        <v>46</v>
      </c>
      <c r="R7" s="543"/>
      <c r="S7" s="543"/>
      <c r="T7" s="544"/>
      <c r="U7" s="542" t="s">
        <v>47</v>
      </c>
      <c r="V7" s="543"/>
      <c r="W7" s="543"/>
      <c r="X7" s="544"/>
      <c r="Y7" s="542" t="s">
        <v>48</v>
      </c>
      <c r="Z7" s="543"/>
      <c r="AA7" s="543"/>
      <c r="AB7" s="544"/>
      <c r="AC7" s="542" t="s">
        <v>49</v>
      </c>
      <c r="AD7" s="543"/>
      <c r="AE7" s="543"/>
      <c r="AF7" s="544"/>
      <c r="AG7" s="542" t="s">
        <v>50</v>
      </c>
      <c r="AH7" s="543"/>
      <c r="AI7" s="543"/>
      <c r="AJ7" s="544"/>
      <c r="AK7" s="542" t="s">
        <v>51</v>
      </c>
      <c r="AL7" s="543"/>
      <c r="AM7" s="543"/>
      <c r="AN7" s="544"/>
      <c r="AO7" s="542" t="s">
        <v>52</v>
      </c>
      <c r="AP7" s="543"/>
      <c r="AQ7" s="543"/>
      <c r="AR7" s="544"/>
      <c r="AS7" s="542" t="s">
        <v>53</v>
      </c>
      <c r="AT7" s="543"/>
      <c r="AU7" s="543"/>
      <c r="AV7" s="544"/>
      <c r="AW7" s="542" t="s">
        <v>54</v>
      </c>
      <c r="AX7" s="543"/>
      <c r="AY7" s="543"/>
      <c r="AZ7" s="544"/>
    </row>
    <row r="8" spans="1:53" ht="16" thickBot="1" x14ac:dyDescent="0.25">
      <c r="C8" s="546"/>
      <c r="D8" s="315" t="s">
        <v>195</v>
      </c>
      <c r="E8" s="316">
        <v>1</v>
      </c>
      <c r="F8" s="317">
        <f>E8+1</f>
        <v>2</v>
      </c>
      <c r="G8" s="317">
        <f t="shared" ref="G8:AZ8" si="0">F8+1</f>
        <v>3</v>
      </c>
      <c r="H8" s="318">
        <f t="shared" si="0"/>
        <v>4</v>
      </c>
      <c r="I8" s="316">
        <f t="shared" si="0"/>
        <v>5</v>
      </c>
      <c r="J8" s="317">
        <f t="shared" si="0"/>
        <v>6</v>
      </c>
      <c r="K8" s="317">
        <f t="shared" si="0"/>
        <v>7</v>
      </c>
      <c r="L8" s="318">
        <f t="shared" si="0"/>
        <v>8</v>
      </c>
      <c r="M8" s="316">
        <f t="shared" si="0"/>
        <v>9</v>
      </c>
      <c r="N8" s="317">
        <f t="shared" si="0"/>
        <v>10</v>
      </c>
      <c r="O8" s="317">
        <f t="shared" si="0"/>
        <v>11</v>
      </c>
      <c r="P8" s="318">
        <f t="shared" si="0"/>
        <v>12</v>
      </c>
      <c r="Q8" s="316">
        <f t="shared" si="0"/>
        <v>13</v>
      </c>
      <c r="R8" s="317">
        <f t="shared" si="0"/>
        <v>14</v>
      </c>
      <c r="S8" s="317">
        <f t="shared" si="0"/>
        <v>15</v>
      </c>
      <c r="T8" s="318">
        <f t="shared" si="0"/>
        <v>16</v>
      </c>
      <c r="U8" s="316">
        <f t="shared" si="0"/>
        <v>17</v>
      </c>
      <c r="V8" s="317">
        <f t="shared" si="0"/>
        <v>18</v>
      </c>
      <c r="W8" s="317">
        <f t="shared" si="0"/>
        <v>19</v>
      </c>
      <c r="X8" s="318">
        <f t="shared" si="0"/>
        <v>20</v>
      </c>
      <c r="Y8" s="316">
        <f t="shared" si="0"/>
        <v>21</v>
      </c>
      <c r="Z8" s="317">
        <f t="shared" si="0"/>
        <v>22</v>
      </c>
      <c r="AA8" s="317">
        <f t="shared" si="0"/>
        <v>23</v>
      </c>
      <c r="AB8" s="318">
        <f t="shared" si="0"/>
        <v>24</v>
      </c>
      <c r="AC8" s="316">
        <f t="shared" si="0"/>
        <v>25</v>
      </c>
      <c r="AD8" s="317">
        <f t="shared" si="0"/>
        <v>26</v>
      </c>
      <c r="AE8" s="317">
        <f t="shared" si="0"/>
        <v>27</v>
      </c>
      <c r="AF8" s="318">
        <f t="shared" si="0"/>
        <v>28</v>
      </c>
      <c r="AG8" s="316">
        <f t="shared" si="0"/>
        <v>29</v>
      </c>
      <c r="AH8" s="317">
        <f t="shared" si="0"/>
        <v>30</v>
      </c>
      <c r="AI8" s="317">
        <f t="shared" si="0"/>
        <v>31</v>
      </c>
      <c r="AJ8" s="318">
        <f t="shared" si="0"/>
        <v>32</v>
      </c>
      <c r="AK8" s="316">
        <f t="shared" si="0"/>
        <v>33</v>
      </c>
      <c r="AL8" s="317">
        <f t="shared" si="0"/>
        <v>34</v>
      </c>
      <c r="AM8" s="317">
        <f t="shared" si="0"/>
        <v>35</v>
      </c>
      <c r="AN8" s="318">
        <f t="shared" si="0"/>
        <v>36</v>
      </c>
      <c r="AO8" s="316">
        <f t="shared" si="0"/>
        <v>37</v>
      </c>
      <c r="AP8" s="317">
        <f t="shared" si="0"/>
        <v>38</v>
      </c>
      <c r="AQ8" s="317">
        <f t="shared" si="0"/>
        <v>39</v>
      </c>
      <c r="AR8" s="318">
        <f t="shared" si="0"/>
        <v>40</v>
      </c>
      <c r="AS8" s="316">
        <f t="shared" si="0"/>
        <v>41</v>
      </c>
      <c r="AT8" s="317">
        <f t="shared" si="0"/>
        <v>42</v>
      </c>
      <c r="AU8" s="317">
        <f t="shared" si="0"/>
        <v>43</v>
      </c>
      <c r="AV8" s="318">
        <f t="shared" si="0"/>
        <v>44</v>
      </c>
      <c r="AW8" s="316">
        <f t="shared" si="0"/>
        <v>45</v>
      </c>
      <c r="AX8" s="317">
        <f t="shared" si="0"/>
        <v>46</v>
      </c>
      <c r="AY8" s="317">
        <f t="shared" si="0"/>
        <v>47</v>
      </c>
      <c r="AZ8" s="318">
        <f t="shared" si="0"/>
        <v>48</v>
      </c>
    </row>
    <row r="9" spans="1:53" ht="17" thickTop="1" thickBot="1" x14ac:dyDescent="0.25">
      <c r="C9" s="546"/>
      <c r="D9" s="319" t="s">
        <v>196</v>
      </c>
      <c r="E9" s="320">
        <f>'Aggregate Planning'!$K$14/4</f>
        <v>66732.342831191199</v>
      </c>
      <c r="F9" s="321">
        <f>'Aggregate Planning'!$K$14/4</f>
        <v>66732.342831191199</v>
      </c>
      <c r="G9" s="321">
        <f>'Aggregate Planning'!$K$14/4</f>
        <v>66732.342831191199</v>
      </c>
      <c r="H9" s="322">
        <f>'Aggregate Planning'!$K$14/4</f>
        <v>66732.342831191199</v>
      </c>
      <c r="I9" s="320">
        <f>'Aggregate Planning'!$L$14/4</f>
        <v>85295.087293867502</v>
      </c>
      <c r="J9" s="321">
        <f>'Aggregate Planning'!$L$14/4</f>
        <v>85295.087293867502</v>
      </c>
      <c r="K9" s="321">
        <f>'Aggregate Planning'!$L$14/4</f>
        <v>85295.087293867502</v>
      </c>
      <c r="L9" s="322">
        <f>'Aggregate Planning'!$L$14/4</f>
        <v>85295.087293867502</v>
      </c>
      <c r="M9" s="320">
        <f>'Aggregate Planning'!$M$14/4</f>
        <v>81551.147721330271</v>
      </c>
      <c r="N9" s="321">
        <f>'Aggregate Planning'!$M$14/4</f>
        <v>81551.147721330271</v>
      </c>
      <c r="O9" s="321">
        <f>'Aggregate Planning'!$M$14/4</f>
        <v>81551.147721330271</v>
      </c>
      <c r="P9" s="322">
        <f>'Aggregate Planning'!$M$14/4</f>
        <v>81551.147721330271</v>
      </c>
      <c r="Q9" s="320">
        <f>'Aggregate Planning'!$N$14/4</f>
        <v>54823.092887095772</v>
      </c>
      <c r="R9" s="321">
        <f>'Aggregate Planning'!$N$14/4</f>
        <v>54823.092887095772</v>
      </c>
      <c r="S9" s="321">
        <f>'Aggregate Planning'!$N$14/4</f>
        <v>54823.092887095772</v>
      </c>
      <c r="T9" s="322">
        <f>'Aggregate Planning'!$N$14/4</f>
        <v>54823.092887095772</v>
      </c>
      <c r="U9" s="323">
        <f>'Aggregate Planning'!$O$14/4</f>
        <v>54823.092887095772</v>
      </c>
      <c r="V9" s="324">
        <f>'Aggregate Planning'!$O$14/4</f>
        <v>54823.092887095772</v>
      </c>
      <c r="W9" s="324">
        <f>'Aggregate Planning'!$O$14/4</f>
        <v>54823.092887095772</v>
      </c>
      <c r="X9" s="325">
        <f>'Aggregate Planning'!$O$14/4</f>
        <v>54823.092887095772</v>
      </c>
      <c r="Y9" s="323">
        <f>'Aggregate Planning'!$P$14/4</f>
        <v>40947.854496063366</v>
      </c>
      <c r="Z9" s="324">
        <f>'Aggregate Planning'!$P$14/4</f>
        <v>40947.854496063366</v>
      </c>
      <c r="AA9" s="324">
        <f>'Aggregate Planning'!$P$14/4</f>
        <v>40947.854496063366</v>
      </c>
      <c r="AB9" s="325">
        <f>'Aggregate Planning'!$P$14/4</f>
        <v>40947.854496063366</v>
      </c>
      <c r="AC9" s="323">
        <f>'Aggregate Planning'!$Q$14/4</f>
        <v>47478.296539228475</v>
      </c>
      <c r="AD9" s="324">
        <f>'Aggregate Planning'!$Q$14/4</f>
        <v>47478.296539228475</v>
      </c>
      <c r="AE9" s="324">
        <f>'Aggregate Planning'!$Q$14/4</f>
        <v>47478.296539228475</v>
      </c>
      <c r="AF9" s="325">
        <f>'Aggregate Planning'!$Q$14/4</f>
        <v>47478.296539228475</v>
      </c>
      <c r="AG9" s="323">
        <f>'Aggregate Planning'!$R$14/4</f>
        <v>44165.756631445962</v>
      </c>
      <c r="AH9" s="324">
        <f>'Aggregate Planning'!$R$14/4</f>
        <v>44165.756631445962</v>
      </c>
      <c r="AI9" s="324">
        <f>'Aggregate Planning'!$R$14/4</f>
        <v>44165.756631445962</v>
      </c>
      <c r="AJ9" s="325">
        <f>'Aggregate Planning'!$R$14/4</f>
        <v>44165.756631445962</v>
      </c>
      <c r="AK9" s="323">
        <f>'Aggregate Planning'!$S$14/4</f>
        <v>35150.172005429886</v>
      </c>
      <c r="AL9" s="324">
        <f>'Aggregate Planning'!$S$14/4</f>
        <v>35150.172005429886</v>
      </c>
      <c r="AM9" s="324">
        <f>'Aggregate Planning'!$S$14/4</f>
        <v>35150.172005429886</v>
      </c>
      <c r="AN9" s="325">
        <f>'Aggregate Planning'!$S$14/4</f>
        <v>35150.172005429886</v>
      </c>
      <c r="AO9" s="323">
        <f>'Aggregate Planning'!$T$14/4</f>
        <v>40478.597932583492</v>
      </c>
      <c r="AP9" s="324">
        <f>'Aggregate Planning'!$T$14/4</f>
        <v>40478.597932583492</v>
      </c>
      <c r="AQ9" s="324">
        <f>'Aggregate Planning'!$T$14/4</f>
        <v>40478.597932583492</v>
      </c>
      <c r="AR9" s="325">
        <f>'Aggregate Planning'!$T$14/4</f>
        <v>40478.597932583492</v>
      </c>
      <c r="AS9" s="323">
        <f>'Aggregate Planning'!$U$14/4</f>
        <v>49420.097937340346</v>
      </c>
      <c r="AT9" s="324">
        <f>'Aggregate Planning'!$U$14/4</f>
        <v>49420.097937340346</v>
      </c>
      <c r="AU9" s="324">
        <f>'Aggregate Planning'!$U$14/4</f>
        <v>49420.097937340346</v>
      </c>
      <c r="AV9" s="325">
        <f>'Aggregate Planning'!$U$14/4</f>
        <v>49420.097937340346</v>
      </c>
      <c r="AW9" s="323">
        <f>'Aggregate Planning'!$V$14/4</f>
        <v>51054.183675882363</v>
      </c>
      <c r="AX9" s="324">
        <f>'Aggregate Planning'!$V$14/4</f>
        <v>51054.183675882363</v>
      </c>
      <c r="AY9" s="324">
        <f>'Aggregate Planning'!$V$14/4</f>
        <v>51054.183675882363</v>
      </c>
      <c r="AZ9" s="325">
        <f>'Aggregate Planning'!$V$14/4</f>
        <v>51054.183675882363</v>
      </c>
    </row>
    <row r="10" spans="1:53" ht="16" thickTop="1" x14ac:dyDescent="0.2">
      <c r="C10" s="546"/>
      <c r="D10" s="326" t="s">
        <v>197</v>
      </c>
      <c r="E10" s="327">
        <v>63000</v>
      </c>
      <c r="F10" s="327">
        <v>63000</v>
      </c>
      <c r="G10" s="327">
        <v>63000</v>
      </c>
      <c r="H10" s="327">
        <v>63000</v>
      </c>
      <c r="I10" s="327">
        <v>63000</v>
      </c>
      <c r="J10" s="327">
        <v>63000</v>
      </c>
      <c r="K10" s="327">
        <v>63000</v>
      </c>
      <c r="L10" s="327">
        <v>63000</v>
      </c>
      <c r="M10" s="327">
        <v>63000</v>
      </c>
      <c r="N10" s="327">
        <v>63000</v>
      </c>
      <c r="O10" s="327">
        <v>63000</v>
      </c>
      <c r="P10" s="327">
        <v>63000</v>
      </c>
      <c r="Q10" s="327">
        <v>63000</v>
      </c>
      <c r="R10" s="327">
        <v>63000</v>
      </c>
      <c r="S10" s="327">
        <v>63000</v>
      </c>
      <c r="T10" s="327">
        <v>63000</v>
      </c>
      <c r="U10" s="327">
        <v>63000</v>
      </c>
      <c r="V10" s="327">
        <v>63000</v>
      </c>
      <c r="W10" s="327">
        <v>63000</v>
      </c>
      <c r="X10" s="327">
        <v>63000</v>
      </c>
      <c r="Y10" s="327">
        <v>48000</v>
      </c>
      <c r="Z10" s="327">
        <v>48000</v>
      </c>
      <c r="AA10" s="327">
        <v>48000</v>
      </c>
      <c r="AB10" s="327">
        <v>48000</v>
      </c>
      <c r="AC10" s="327">
        <v>48000</v>
      </c>
      <c r="AD10" s="327">
        <v>48000</v>
      </c>
      <c r="AE10" s="327">
        <v>48000</v>
      </c>
      <c r="AF10" s="327">
        <v>48000</v>
      </c>
      <c r="AG10" s="327">
        <v>48000</v>
      </c>
      <c r="AH10" s="327">
        <v>48000</v>
      </c>
      <c r="AI10" s="327">
        <v>48000</v>
      </c>
      <c r="AJ10" s="327">
        <v>48000</v>
      </c>
      <c r="AK10" s="327">
        <v>48000</v>
      </c>
      <c r="AL10" s="327">
        <v>48000</v>
      </c>
      <c r="AM10" s="327">
        <v>48000</v>
      </c>
      <c r="AN10" s="327">
        <v>48000</v>
      </c>
      <c r="AO10" s="327">
        <v>48000</v>
      </c>
      <c r="AP10" s="327">
        <v>48000</v>
      </c>
      <c r="AQ10" s="327">
        <v>48000</v>
      </c>
      <c r="AR10" s="327">
        <v>48000</v>
      </c>
      <c r="AS10" s="327">
        <v>48000</v>
      </c>
      <c r="AT10" s="327">
        <v>48000</v>
      </c>
      <c r="AU10" s="327">
        <v>48000</v>
      </c>
      <c r="AV10" s="327">
        <v>48000</v>
      </c>
      <c r="AW10" s="327">
        <v>48000</v>
      </c>
      <c r="AX10" s="327">
        <v>48000</v>
      </c>
      <c r="AY10" s="327">
        <v>48000</v>
      </c>
      <c r="AZ10" s="327">
        <v>48000</v>
      </c>
    </row>
    <row r="11" spans="1:53" ht="16" thickBot="1" x14ac:dyDescent="0.25">
      <c r="C11" s="547"/>
      <c r="D11" s="330" t="s">
        <v>198</v>
      </c>
      <c r="E11" s="331">
        <f>$E$3+E10-E9</f>
        <v>202138.91193896235</v>
      </c>
      <c r="F11" s="332">
        <f>E11+F10-F9</f>
        <v>198406.56910777115</v>
      </c>
      <c r="G11" s="332">
        <f>F11+G10-G9</f>
        <v>194674.22627657995</v>
      </c>
      <c r="H11" s="332">
        <f t="shared" ref="H11:AZ11" si="1">G11+H10-H9</f>
        <v>190941.88344538875</v>
      </c>
      <c r="I11" s="332">
        <f t="shared" si="1"/>
        <v>168646.79615152127</v>
      </c>
      <c r="J11" s="332">
        <f t="shared" si="1"/>
        <v>146351.70885765378</v>
      </c>
      <c r="K11" s="332">
        <f t="shared" si="1"/>
        <v>124056.62156378628</v>
      </c>
      <c r="L11" s="332">
        <f t="shared" si="1"/>
        <v>101761.53426991879</v>
      </c>
      <c r="M11" s="332">
        <f t="shared" si="1"/>
        <v>83210.386548588533</v>
      </c>
      <c r="N11" s="332">
        <f t="shared" si="1"/>
        <v>64659.238827258247</v>
      </c>
      <c r="O11" s="332">
        <f t="shared" si="1"/>
        <v>46108.091105927975</v>
      </c>
      <c r="P11" s="332">
        <f t="shared" si="1"/>
        <v>27556.943384597704</v>
      </c>
      <c r="Q11" s="332">
        <f t="shared" si="1"/>
        <v>35733.850497501931</v>
      </c>
      <c r="R11" s="332">
        <f t="shared" si="1"/>
        <v>43910.757610406159</v>
      </c>
      <c r="S11" s="332">
        <f t="shared" si="1"/>
        <v>52087.664723310387</v>
      </c>
      <c r="T11" s="332">
        <f t="shared" si="1"/>
        <v>60264.571836214614</v>
      </c>
      <c r="U11" s="332">
        <f t="shared" si="1"/>
        <v>68441.478949118842</v>
      </c>
      <c r="V11" s="332">
        <f t="shared" si="1"/>
        <v>76618.38606202307</v>
      </c>
      <c r="W11" s="332">
        <f t="shared" si="1"/>
        <v>84795.293174927283</v>
      </c>
      <c r="X11" s="332">
        <f t="shared" si="1"/>
        <v>92972.200287831525</v>
      </c>
      <c r="Y11" s="332">
        <f t="shared" si="1"/>
        <v>100024.34579176817</v>
      </c>
      <c r="Z11" s="332">
        <f t="shared" si="1"/>
        <v>107076.49129570479</v>
      </c>
      <c r="AA11" s="332">
        <f t="shared" si="1"/>
        <v>114128.63679964142</v>
      </c>
      <c r="AB11" s="332">
        <f t="shared" si="1"/>
        <v>121180.78230357805</v>
      </c>
      <c r="AC11" s="332">
        <f t="shared" si="1"/>
        <v>121702.48576434958</v>
      </c>
      <c r="AD11" s="332">
        <f t="shared" si="1"/>
        <v>122224.18922512111</v>
      </c>
      <c r="AE11" s="332">
        <f t="shared" si="1"/>
        <v>122745.89268589264</v>
      </c>
      <c r="AF11" s="332">
        <f t="shared" si="1"/>
        <v>123267.59614666417</v>
      </c>
      <c r="AG11" s="332">
        <f t="shared" si="1"/>
        <v>127101.83951521822</v>
      </c>
      <c r="AH11" s="332">
        <f t="shared" si="1"/>
        <v>130936.08288377227</v>
      </c>
      <c r="AI11" s="332">
        <f t="shared" si="1"/>
        <v>134770.32625232631</v>
      </c>
      <c r="AJ11" s="332">
        <f t="shared" si="1"/>
        <v>138604.56962088036</v>
      </c>
      <c r="AK11" s="332">
        <f t="shared" si="1"/>
        <v>151454.39761545046</v>
      </c>
      <c r="AL11" s="332">
        <f t="shared" si="1"/>
        <v>164304.22561002057</v>
      </c>
      <c r="AM11" s="332">
        <f t="shared" si="1"/>
        <v>177154.05360459068</v>
      </c>
      <c r="AN11" s="332">
        <f t="shared" si="1"/>
        <v>190003.88159916078</v>
      </c>
      <c r="AO11" s="332">
        <f t="shared" si="1"/>
        <v>197525.28366657731</v>
      </c>
      <c r="AP11" s="332">
        <f t="shared" si="1"/>
        <v>205046.68573399383</v>
      </c>
      <c r="AQ11" s="332">
        <f t="shared" si="1"/>
        <v>212568.08780141035</v>
      </c>
      <c r="AR11" s="332">
        <f t="shared" si="1"/>
        <v>220089.48986882687</v>
      </c>
      <c r="AS11" s="332">
        <f t="shared" si="1"/>
        <v>218669.39193148652</v>
      </c>
      <c r="AT11" s="332">
        <f t="shared" si="1"/>
        <v>217249.2939941462</v>
      </c>
      <c r="AU11" s="332">
        <f t="shared" si="1"/>
        <v>215829.19605680581</v>
      </c>
      <c r="AV11" s="332">
        <f t="shared" si="1"/>
        <v>214409.09811946543</v>
      </c>
      <c r="AW11" s="332">
        <f t="shared" si="1"/>
        <v>211354.91444358305</v>
      </c>
      <c r="AX11" s="332">
        <f t="shared" si="1"/>
        <v>208300.7307677007</v>
      </c>
      <c r="AY11" s="332">
        <f t="shared" si="1"/>
        <v>205246.54709181836</v>
      </c>
      <c r="AZ11" s="332">
        <f t="shared" si="1"/>
        <v>202192.36341593601</v>
      </c>
    </row>
    <row r="13" spans="1:53" ht="16" thickBot="1" x14ac:dyDescent="0.25"/>
    <row r="14" spans="1:53" ht="16" thickBot="1" x14ac:dyDescent="0.25">
      <c r="C14" s="545" t="s">
        <v>199</v>
      </c>
      <c r="D14" s="314" t="s">
        <v>163</v>
      </c>
      <c r="E14" s="542" t="s">
        <v>55</v>
      </c>
      <c r="F14" s="543"/>
      <c r="G14" s="543"/>
      <c r="H14" s="544"/>
      <c r="I14" s="542" t="s">
        <v>56</v>
      </c>
      <c r="J14" s="543"/>
      <c r="K14" s="543"/>
      <c r="L14" s="544"/>
      <c r="M14" s="542" t="s">
        <v>45</v>
      </c>
      <c r="N14" s="543"/>
      <c r="O14" s="543"/>
      <c r="P14" s="544"/>
      <c r="Q14" s="542" t="s">
        <v>46</v>
      </c>
      <c r="R14" s="543"/>
      <c r="S14" s="543"/>
      <c r="T14" s="544"/>
      <c r="U14" s="542" t="s">
        <v>47</v>
      </c>
      <c r="V14" s="543"/>
      <c r="W14" s="543"/>
      <c r="X14" s="544"/>
      <c r="Y14" s="542" t="s">
        <v>48</v>
      </c>
      <c r="Z14" s="543"/>
      <c r="AA14" s="543"/>
      <c r="AB14" s="544"/>
      <c r="AC14" s="542" t="s">
        <v>49</v>
      </c>
      <c r="AD14" s="543"/>
      <c r="AE14" s="543"/>
      <c r="AF14" s="544"/>
      <c r="AG14" s="542" t="s">
        <v>50</v>
      </c>
      <c r="AH14" s="543"/>
      <c r="AI14" s="543"/>
      <c r="AJ14" s="544"/>
      <c r="AK14" s="542" t="s">
        <v>51</v>
      </c>
      <c r="AL14" s="543"/>
      <c r="AM14" s="543"/>
      <c r="AN14" s="544"/>
      <c r="AO14" s="542" t="s">
        <v>52</v>
      </c>
      <c r="AP14" s="543"/>
      <c r="AQ14" s="543"/>
      <c r="AR14" s="544"/>
      <c r="AS14" s="542" t="s">
        <v>53</v>
      </c>
      <c r="AT14" s="543"/>
      <c r="AU14" s="543"/>
      <c r="AV14" s="544"/>
      <c r="AW14" s="542" t="s">
        <v>54</v>
      </c>
      <c r="AX14" s="543"/>
      <c r="AY14" s="543"/>
      <c r="AZ14" s="544"/>
    </row>
    <row r="15" spans="1:53" ht="16" thickBot="1" x14ac:dyDescent="0.25">
      <c r="C15" s="546"/>
      <c r="D15" s="315" t="s">
        <v>195</v>
      </c>
      <c r="E15" s="316">
        <v>1</v>
      </c>
      <c r="F15" s="317">
        <f>E15+1</f>
        <v>2</v>
      </c>
      <c r="G15" s="317">
        <f t="shared" ref="G15:AZ15" si="2">F15+1</f>
        <v>3</v>
      </c>
      <c r="H15" s="318">
        <f t="shared" si="2"/>
        <v>4</v>
      </c>
      <c r="I15" s="316">
        <f t="shared" si="2"/>
        <v>5</v>
      </c>
      <c r="J15" s="317">
        <f t="shared" si="2"/>
        <v>6</v>
      </c>
      <c r="K15" s="317">
        <f t="shared" si="2"/>
        <v>7</v>
      </c>
      <c r="L15" s="318">
        <f t="shared" si="2"/>
        <v>8</v>
      </c>
      <c r="M15" s="316">
        <f t="shared" si="2"/>
        <v>9</v>
      </c>
      <c r="N15" s="317">
        <f t="shared" si="2"/>
        <v>10</v>
      </c>
      <c r="O15" s="317">
        <f t="shared" si="2"/>
        <v>11</v>
      </c>
      <c r="P15" s="318">
        <f t="shared" si="2"/>
        <v>12</v>
      </c>
      <c r="Q15" s="316">
        <f t="shared" si="2"/>
        <v>13</v>
      </c>
      <c r="R15" s="317">
        <f t="shared" si="2"/>
        <v>14</v>
      </c>
      <c r="S15" s="317">
        <f t="shared" si="2"/>
        <v>15</v>
      </c>
      <c r="T15" s="318">
        <f t="shared" si="2"/>
        <v>16</v>
      </c>
      <c r="U15" s="316">
        <f t="shared" si="2"/>
        <v>17</v>
      </c>
      <c r="V15" s="317">
        <f t="shared" si="2"/>
        <v>18</v>
      </c>
      <c r="W15" s="317">
        <f t="shared" si="2"/>
        <v>19</v>
      </c>
      <c r="X15" s="318">
        <f t="shared" si="2"/>
        <v>20</v>
      </c>
      <c r="Y15" s="316">
        <f t="shared" si="2"/>
        <v>21</v>
      </c>
      <c r="Z15" s="317">
        <f t="shared" si="2"/>
        <v>22</v>
      </c>
      <c r="AA15" s="317">
        <f t="shared" si="2"/>
        <v>23</v>
      </c>
      <c r="AB15" s="318">
        <f t="shared" si="2"/>
        <v>24</v>
      </c>
      <c r="AC15" s="316">
        <f t="shared" si="2"/>
        <v>25</v>
      </c>
      <c r="AD15" s="317">
        <f t="shared" si="2"/>
        <v>26</v>
      </c>
      <c r="AE15" s="317">
        <f t="shared" si="2"/>
        <v>27</v>
      </c>
      <c r="AF15" s="318">
        <f t="shared" si="2"/>
        <v>28</v>
      </c>
      <c r="AG15" s="316">
        <f t="shared" si="2"/>
        <v>29</v>
      </c>
      <c r="AH15" s="317">
        <f t="shared" si="2"/>
        <v>30</v>
      </c>
      <c r="AI15" s="317">
        <f t="shared" si="2"/>
        <v>31</v>
      </c>
      <c r="AJ15" s="318">
        <f t="shared" si="2"/>
        <v>32</v>
      </c>
      <c r="AK15" s="316">
        <f t="shared" si="2"/>
        <v>33</v>
      </c>
      <c r="AL15" s="317">
        <f t="shared" si="2"/>
        <v>34</v>
      </c>
      <c r="AM15" s="317">
        <f t="shared" si="2"/>
        <v>35</v>
      </c>
      <c r="AN15" s="318">
        <f t="shared" si="2"/>
        <v>36</v>
      </c>
      <c r="AO15" s="316">
        <f t="shared" si="2"/>
        <v>37</v>
      </c>
      <c r="AP15" s="317">
        <f t="shared" si="2"/>
        <v>38</v>
      </c>
      <c r="AQ15" s="317">
        <f t="shared" si="2"/>
        <v>39</v>
      </c>
      <c r="AR15" s="318">
        <f t="shared" si="2"/>
        <v>40</v>
      </c>
      <c r="AS15" s="316">
        <f t="shared" si="2"/>
        <v>41</v>
      </c>
      <c r="AT15" s="317">
        <f t="shared" si="2"/>
        <v>42</v>
      </c>
      <c r="AU15" s="317">
        <f t="shared" si="2"/>
        <v>43</v>
      </c>
      <c r="AV15" s="318">
        <f t="shared" si="2"/>
        <v>44</v>
      </c>
      <c r="AW15" s="316">
        <f t="shared" si="2"/>
        <v>45</v>
      </c>
      <c r="AX15" s="317">
        <f t="shared" si="2"/>
        <v>46</v>
      </c>
      <c r="AY15" s="317">
        <f t="shared" si="2"/>
        <v>47</v>
      </c>
      <c r="AZ15" s="318">
        <f t="shared" si="2"/>
        <v>48</v>
      </c>
    </row>
    <row r="16" spans="1:53" x14ac:dyDescent="0.2">
      <c r="C16" s="546"/>
      <c r="D16" s="319" t="s">
        <v>200</v>
      </c>
      <c r="E16" s="333">
        <f>('Aggregate Planning'!$K27*'Aggregate Planning'!$J$9)/4</f>
        <v>63750</v>
      </c>
      <c r="F16" s="333">
        <f>('Aggregate Planning'!$K27*'Aggregate Planning'!$J$9)/4</f>
        <v>63750</v>
      </c>
      <c r="G16" s="333">
        <f>('Aggregate Planning'!$K27*'Aggregate Planning'!$J$9)/4</f>
        <v>63750</v>
      </c>
      <c r="H16" s="333">
        <f>('Aggregate Planning'!$K27*'Aggregate Planning'!$J$9)/4</f>
        <v>63750</v>
      </c>
      <c r="I16" s="333">
        <f>('Aggregate Planning'!$L27*'Aggregate Planning'!$J$9)/4</f>
        <v>63750</v>
      </c>
      <c r="J16" s="333">
        <f>('Aggregate Planning'!$L27*'Aggregate Planning'!$J$9)/4</f>
        <v>63750</v>
      </c>
      <c r="K16" s="333">
        <f>('Aggregate Planning'!$L27*'Aggregate Planning'!$J$9)/4</f>
        <v>63750</v>
      </c>
      <c r="L16" s="333">
        <f>('Aggregate Planning'!$L27*'Aggregate Planning'!$J$9)/4</f>
        <v>63750</v>
      </c>
      <c r="M16" s="334">
        <f>('Aggregate Planning'!$M27*'Aggregate Planning'!$J$9)/4</f>
        <v>63750</v>
      </c>
      <c r="N16" s="334">
        <f>('Aggregate Planning'!$M27*'Aggregate Planning'!$J$9)/4</f>
        <v>63750</v>
      </c>
      <c r="O16" s="334">
        <f>('Aggregate Planning'!$M27*'Aggregate Planning'!$J$9)/4</f>
        <v>63750</v>
      </c>
      <c r="P16" s="334">
        <f>('Aggregate Planning'!$M27*'Aggregate Planning'!$J$9)/4</f>
        <v>63750</v>
      </c>
      <c r="Q16" s="333">
        <f>('Aggregate Planning'!$N27*'Aggregate Planning'!$J$9)/4</f>
        <v>63750</v>
      </c>
      <c r="R16" s="333">
        <f>('Aggregate Planning'!$N27*'Aggregate Planning'!$J$9)/4</f>
        <v>63750</v>
      </c>
      <c r="S16" s="333">
        <f>('Aggregate Planning'!$N27*'Aggregate Planning'!$J$9)/4</f>
        <v>63750</v>
      </c>
      <c r="T16" s="333">
        <f>('Aggregate Planning'!$N27*'Aggregate Planning'!$J$9)/4</f>
        <v>63750</v>
      </c>
      <c r="U16" s="333">
        <f>('Aggregate Planning'!$O27*'Aggregate Planning'!$J$9)/4</f>
        <v>63750</v>
      </c>
      <c r="V16" s="333">
        <f>('Aggregate Planning'!$O27*'Aggregate Planning'!$J$9)/4</f>
        <v>63750</v>
      </c>
      <c r="W16" s="333">
        <f>('Aggregate Planning'!$O27*'Aggregate Planning'!$J$9)/4</f>
        <v>63750</v>
      </c>
      <c r="X16" s="333">
        <f>('Aggregate Planning'!$O27*'Aggregate Planning'!$J$9)/4</f>
        <v>63750</v>
      </c>
      <c r="Y16" s="334">
        <f>('Aggregate Planning'!$P27*'Aggregate Planning'!$J$9)/4</f>
        <v>51250</v>
      </c>
      <c r="Z16" s="334">
        <f>('Aggregate Planning'!$P27*'Aggregate Planning'!$J$9)/4</f>
        <v>51250</v>
      </c>
      <c r="AA16" s="334">
        <f>('Aggregate Planning'!$P27*'Aggregate Planning'!$J$9)/4</f>
        <v>51250</v>
      </c>
      <c r="AB16" s="334">
        <f>('Aggregate Planning'!$P27*'Aggregate Planning'!$J$9)/4</f>
        <v>51250</v>
      </c>
      <c r="AC16" s="333">
        <f>('Aggregate Planning'!$Q27*'Aggregate Planning'!$J$9)/4</f>
        <v>51250</v>
      </c>
      <c r="AD16" s="333">
        <f>('Aggregate Planning'!$Q27*'Aggregate Planning'!$J$9)/4</f>
        <v>51250</v>
      </c>
      <c r="AE16" s="333">
        <f>('Aggregate Planning'!$Q27*'Aggregate Planning'!$J$9)/4</f>
        <v>51250</v>
      </c>
      <c r="AF16" s="333">
        <f>('Aggregate Planning'!$Q27*'Aggregate Planning'!$J$9)/4</f>
        <v>51250</v>
      </c>
      <c r="AG16" s="333">
        <f>('Aggregate Planning'!$R27*'Aggregate Planning'!$J$9)/4</f>
        <v>51250</v>
      </c>
      <c r="AH16" s="333">
        <f>('Aggregate Planning'!$R27*'Aggregate Planning'!$J$9)/4</f>
        <v>51250</v>
      </c>
      <c r="AI16" s="333">
        <f>('Aggregate Planning'!$R27*'Aggregate Planning'!$J$9)/4</f>
        <v>51250</v>
      </c>
      <c r="AJ16" s="333">
        <f>('Aggregate Planning'!$R27*'Aggregate Planning'!$J$9)/4</f>
        <v>51250</v>
      </c>
      <c r="AK16" s="333">
        <f>('Aggregate Planning'!$S27*'Aggregate Planning'!$J$9)/4</f>
        <v>51250</v>
      </c>
      <c r="AL16" s="333">
        <f>('Aggregate Planning'!$S27*'Aggregate Planning'!$J$9)/4</f>
        <v>51250</v>
      </c>
      <c r="AM16" s="333">
        <f>('Aggregate Planning'!$S27*'Aggregate Planning'!$J$9)/4</f>
        <v>51250</v>
      </c>
      <c r="AN16" s="333">
        <f>('Aggregate Planning'!$S27*'Aggregate Planning'!$J$9)/4</f>
        <v>51250</v>
      </c>
      <c r="AO16" s="333">
        <f>('Aggregate Planning'!$T27*'Aggregate Planning'!$J$9)/4</f>
        <v>51250</v>
      </c>
      <c r="AP16" s="333">
        <f>('Aggregate Planning'!$T27*'Aggregate Planning'!$J$9)/4</f>
        <v>51250</v>
      </c>
      <c r="AQ16" s="333">
        <f>('Aggregate Planning'!$T27*'Aggregate Planning'!$J$9)/4</f>
        <v>51250</v>
      </c>
      <c r="AR16" s="333">
        <f>('Aggregate Planning'!$T27*'Aggregate Planning'!$J$9)/4</f>
        <v>51250</v>
      </c>
      <c r="AS16" s="333">
        <f>('Aggregate Planning'!$U27*'Aggregate Planning'!$J$9)/4</f>
        <v>51250</v>
      </c>
      <c r="AT16" s="333">
        <f>('Aggregate Planning'!$U27*'Aggregate Planning'!$J$9)/4</f>
        <v>51250</v>
      </c>
      <c r="AU16" s="333">
        <f>('Aggregate Planning'!$U27*'Aggregate Planning'!$J$9)/4</f>
        <v>51250</v>
      </c>
      <c r="AV16" s="333">
        <f>('Aggregate Planning'!$U27*'Aggregate Planning'!$J$9)/4</f>
        <v>51250</v>
      </c>
      <c r="AW16" s="333">
        <f>('Aggregate Planning'!$V27*'Aggregate Planning'!$J$9)/4</f>
        <v>51250</v>
      </c>
      <c r="AX16" s="333">
        <f>('Aggregate Planning'!$V27*'Aggregate Planning'!$J$9)/4</f>
        <v>51250</v>
      </c>
      <c r="AY16" s="333">
        <f>('Aggregate Planning'!$V27*'Aggregate Planning'!$J$9)/4</f>
        <v>51250</v>
      </c>
      <c r="AZ16" s="333">
        <f>('Aggregate Planning'!$V27*'Aggregate Planning'!$J$9)/4</f>
        <v>51250</v>
      </c>
      <c r="BA16" s="335"/>
    </row>
    <row r="17" spans="3:52" x14ac:dyDescent="0.2">
      <c r="C17" s="546"/>
      <c r="D17" s="336" t="s">
        <v>201</v>
      </c>
      <c r="E17" s="337">
        <f>E10</f>
        <v>63000</v>
      </c>
      <c r="F17" s="338">
        <f t="shared" ref="F17:AV17" si="3">F10</f>
        <v>63000</v>
      </c>
      <c r="G17" s="338">
        <f>G10</f>
        <v>63000</v>
      </c>
      <c r="H17" s="339">
        <f>H10</f>
        <v>63000</v>
      </c>
      <c r="I17" s="337">
        <f t="shared" si="3"/>
        <v>63000</v>
      </c>
      <c r="J17" s="338">
        <f t="shared" si="3"/>
        <v>63000</v>
      </c>
      <c r="K17" s="338">
        <f t="shared" si="3"/>
        <v>63000</v>
      </c>
      <c r="L17" s="339">
        <f t="shared" si="3"/>
        <v>63000</v>
      </c>
      <c r="M17" s="337">
        <f t="shared" si="3"/>
        <v>63000</v>
      </c>
      <c r="N17" s="338">
        <f t="shared" si="3"/>
        <v>63000</v>
      </c>
      <c r="O17" s="338">
        <f t="shared" si="3"/>
        <v>63000</v>
      </c>
      <c r="P17" s="339">
        <f t="shared" si="3"/>
        <v>63000</v>
      </c>
      <c r="Q17" s="337">
        <f t="shared" si="3"/>
        <v>63000</v>
      </c>
      <c r="R17" s="338">
        <f t="shared" si="3"/>
        <v>63000</v>
      </c>
      <c r="S17" s="338">
        <f t="shared" si="3"/>
        <v>63000</v>
      </c>
      <c r="T17" s="339">
        <f t="shared" si="3"/>
        <v>63000</v>
      </c>
      <c r="U17" s="337">
        <f t="shared" si="3"/>
        <v>63000</v>
      </c>
      <c r="V17" s="338">
        <f t="shared" si="3"/>
        <v>63000</v>
      </c>
      <c r="W17" s="338">
        <f t="shared" si="3"/>
        <v>63000</v>
      </c>
      <c r="X17" s="339">
        <f t="shared" si="3"/>
        <v>63000</v>
      </c>
      <c r="Y17" s="337">
        <f t="shared" si="3"/>
        <v>48000</v>
      </c>
      <c r="Z17" s="338">
        <f t="shared" si="3"/>
        <v>48000</v>
      </c>
      <c r="AA17" s="338">
        <f t="shared" si="3"/>
        <v>48000</v>
      </c>
      <c r="AB17" s="339">
        <f t="shared" si="3"/>
        <v>48000</v>
      </c>
      <c r="AC17" s="337">
        <f t="shared" si="3"/>
        <v>48000</v>
      </c>
      <c r="AD17" s="338">
        <f t="shared" si="3"/>
        <v>48000</v>
      </c>
      <c r="AE17" s="338">
        <f t="shared" si="3"/>
        <v>48000</v>
      </c>
      <c r="AF17" s="339">
        <f t="shared" si="3"/>
        <v>48000</v>
      </c>
      <c r="AG17" s="337">
        <f t="shared" si="3"/>
        <v>48000</v>
      </c>
      <c r="AH17" s="338">
        <f t="shared" si="3"/>
        <v>48000</v>
      </c>
      <c r="AI17" s="338">
        <f t="shared" si="3"/>
        <v>48000</v>
      </c>
      <c r="AJ17" s="339">
        <f t="shared" si="3"/>
        <v>48000</v>
      </c>
      <c r="AK17" s="337">
        <f t="shared" si="3"/>
        <v>48000</v>
      </c>
      <c r="AL17" s="338">
        <f t="shared" si="3"/>
        <v>48000</v>
      </c>
      <c r="AM17" s="338">
        <f t="shared" si="3"/>
        <v>48000</v>
      </c>
      <c r="AN17" s="339">
        <f t="shared" si="3"/>
        <v>48000</v>
      </c>
      <c r="AO17" s="337">
        <f t="shared" si="3"/>
        <v>48000</v>
      </c>
      <c r="AP17" s="338">
        <f t="shared" si="3"/>
        <v>48000</v>
      </c>
      <c r="AQ17" s="338">
        <f t="shared" si="3"/>
        <v>48000</v>
      </c>
      <c r="AR17" s="339">
        <f t="shared" si="3"/>
        <v>48000</v>
      </c>
      <c r="AS17" s="337">
        <f t="shared" si="3"/>
        <v>48000</v>
      </c>
      <c r="AT17" s="338">
        <f t="shared" si="3"/>
        <v>48000</v>
      </c>
      <c r="AU17" s="338">
        <f t="shared" si="3"/>
        <v>48000</v>
      </c>
      <c r="AV17" s="339">
        <f t="shared" si="3"/>
        <v>48000</v>
      </c>
      <c r="AW17" s="337">
        <f>AW10</f>
        <v>48000</v>
      </c>
      <c r="AX17" s="338">
        <f>AX10</f>
        <v>48000</v>
      </c>
      <c r="AY17" s="338">
        <f>AY10</f>
        <v>48000</v>
      </c>
      <c r="AZ17" s="339">
        <f>AZ10</f>
        <v>48000</v>
      </c>
    </row>
    <row r="18" spans="3:52" x14ac:dyDescent="0.2">
      <c r="C18" s="546"/>
      <c r="D18" s="336" t="s">
        <v>202</v>
      </c>
      <c r="E18" s="345">
        <f>(E17/E16*100)/100</f>
        <v>0.9882352941176471</v>
      </c>
      <c r="F18" s="346">
        <f t="shared" ref="F18:AZ18" si="4">(F17/F16*100)/100</f>
        <v>0.9882352941176471</v>
      </c>
      <c r="G18" s="346">
        <f t="shared" si="4"/>
        <v>0.9882352941176471</v>
      </c>
      <c r="H18" s="347">
        <f>(H17/H16*100)/100</f>
        <v>0.9882352941176471</v>
      </c>
      <c r="I18" s="345">
        <f t="shared" si="4"/>
        <v>0.9882352941176471</v>
      </c>
      <c r="J18" s="346">
        <f t="shared" si="4"/>
        <v>0.9882352941176471</v>
      </c>
      <c r="K18" s="346">
        <f t="shared" si="4"/>
        <v>0.9882352941176471</v>
      </c>
      <c r="L18" s="347">
        <f t="shared" si="4"/>
        <v>0.9882352941176471</v>
      </c>
      <c r="M18" s="345">
        <f t="shared" si="4"/>
        <v>0.9882352941176471</v>
      </c>
      <c r="N18" s="346">
        <f t="shared" si="4"/>
        <v>0.9882352941176471</v>
      </c>
      <c r="O18" s="346">
        <f t="shared" si="4"/>
        <v>0.9882352941176471</v>
      </c>
      <c r="P18" s="347">
        <f t="shared" si="4"/>
        <v>0.9882352941176471</v>
      </c>
      <c r="Q18" s="345">
        <f t="shared" si="4"/>
        <v>0.9882352941176471</v>
      </c>
      <c r="R18" s="346">
        <f t="shared" si="4"/>
        <v>0.9882352941176471</v>
      </c>
      <c r="S18" s="346">
        <f t="shared" si="4"/>
        <v>0.9882352941176471</v>
      </c>
      <c r="T18" s="347">
        <f t="shared" si="4"/>
        <v>0.9882352941176471</v>
      </c>
      <c r="U18" s="345">
        <f t="shared" si="4"/>
        <v>0.9882352941176471</v>
      </c>
      <c r="V18" s="346">
        <f t="shared" si="4"/>
        <v>0.9882352941176471</v>
      </c>
      <c r="W18" s="346">
        <f t="shared" si="4"/>
        <v>0.9882352941176471</v>
      </c>
      <c r="X18" s="347">
        <f t="shared" si="4"/>
        <v>0.9882352941176471</v>
      </c>
      <c r="Y18" s="345">
        <f t="shared" si="4"/>
        <v>0.9365853658536587</v>
      </c>
      <c r="Z18" s="346">
        <f t="shared" si="4"/>
        <v>0.9365853658536587</v>
      </c>
      <c r="AA18" s="346">
        <f t="shared" si="4"/>
        <v>0.9365853658536587</v>
      </c>
      <c r="AB18" s="347">
        <f t="shared" si="4"/>
        <v>0.9365853658536587</v>
      </c>
      <c r="AC18" s="345">
        <f t="shared" si="4"/>
        <v>0.9365853658536587</v>
      </c>
      <c r="AD18" s="346">
        <f t="shared" si="4"/>
        <v>0.9365853658536587</v>
      </c>
      <c r="AE18" s="346">
        <f t="shared" si="4"/>
        <v>0.9365853658536587</v>
      </c>
      <c r="AF18" s="347">
        <f t="shared" si="4"/>
        <v>0.9365853658536587</v>
      </c>
      <c r="AG18" s="345">
        <f t="shared" si="4"/>
        <v>0.9365853658536587</v>
      </c>
      <c r="AH18" s="346">
        <f t="shared" si="4"/>
        <v>0.9365853658536587</v>
      </c>
      <c r="AI18" s="346">
        <f t="shared" si="4"/>
        <v>0.9365853658536587</v>
      </c>
      <c r="AJ18" s="347">
        <f t="shared" si="4"/>
        <v>0.9365853658536587</v>
      </c>
      <c r="AK18" s="345">
        <f t="shared" si="4"/>
        <v>0.9365853658536587</v>
      </c>
      <c r="AL18" s="346">
        <f t="shared" si="4"/>
        <v>0.9365853658536587</v>
      </c>
      <c r="AM18" s="346">
        <f t="shared" si="4"/>
        <v>0.9365853658536587</v>
      </c>
      <c r="AN18" s="347">
        <f t="shared" si="4"/>
        <v>0.9365853658536587</v>
      </c>
      <c r="AO18" s="345">
        <f t="shared" si="4"/>
        <v>0.9365853658536587</v>
      </c>
      <c r="AP18" s="346">
        <f t="shared" si="4"/>
        <v>0.9365853658536587</v>
      </c>
      <c r="AQ18" s="346">
        <f t="shared" si="4"/>
        <v>0.9365853658536587</v>
      </c>
      <c r="AR18" s="347">
        <f t="shared" si="4"/>
        <v>0.9365853658536587</v>
      </c>
      <c r="AS18" s="345">
        <f t="shared" si="4"/>
        <v>0.9365853658536587</v>
      </c>
      <c r="AT18" s="346">
        <f t="shared" si="4"/>
        <v>0.9365853658536587</v>
      </c>
      <c r="AU18" s="346">
        <f t="shared" si="4"/>
        <v>0.9365853658536587</v>
      </c>
      <c r="AV18" s="347">
        <f t="shared" si="4"/>
        <v>0.9365853658536587</v>
      </c>
      <c r="AW18" s="345">
        <f>(AW17/AW16*100)/100</f>
        <v>0.9365853658536587</v>
      </c>
      <c r="AX18" s="346">
        <f t="shared" si="4"/>
        <v>0.9365853658536587</v>
      </c>
      <c r="AY18" s="346">
        <f t="shared" si="4"/>
        <v>0.9365853658536587</v>
      </c>
      <c r="AZ18" s="347">
        <f t="shared" si="4"/>
        <v>0.9365853658536587</v>
      </c>
    </row>
    <row r="19" spans="3:52" ht="16" thickBot="1" x14ac:dyDescent="0.25">
      <c r="C19" s="547"/>
      <c r="D19" s="340" t="s">
        <v>203</v>
      </c>
      <c r="E19" s="342">
        <f t="shared" ref="E19:AZ19" si="5">1-E18</f>
        <v>1.1764705882352899E-2</v>
      </c>
      <c r="F19" s="343">
        <f t="shared" si="5"/>
        <v>1.1764705882352899E-2</v>
      </c>
      <c r="G19" s="343">
        <f t="shared" si="5"/>
        <v>1.1764705882352899E-2</v>
      </c>
      <c r="H19" s="344">
        <f>1-H18</f>
        <v>1.1764705882352899E-2</v>
      </c>
      <c r="I19" s="342">
        <f t="shared" si="5"/>
        <v>1.1764705882352899E-2</v>
      </c>
      <c r="J19" s="343">
        <f t="shared" si="5"/>
        <v>1.1764705882352899E-2</v>
      </c>
      <c r="K19" s="343">
        <f t="shared" si="5"/>
        <v>1.1764705882352899E-2</v>
      </c>
      <c r="L19" s="344">
        <f t="shared" si="5"/>
        <v>1.1764705882352899E-2</v>
      </c>
      <c r="M19" s="342">
        <f t="shared" si="5"/>
        <v>1.1764705882352899E-2</v>
      </c>
      <c r="N19" s="343">
        <f t="shared" si="5"/>
        <v>1.1764705882352899E-2</v>
      </c>
      <c r="O19" s="343">
        <f t="shared" si="5"/>
        <v>1.1764705882352899E-2</v>
      </c>
      <c r="P19" s="344">
        <f t="shared" si="5"/>
        <v>1.1764705882352899E-2</v>
      </c>
      <c r="Q19" s="342">
        <f t="shared" si="5"/>
        <v>1.1764705882352899E-2</v>
      </c>
      <c r="R19" s="343">
        <f t="shared" si="5"/>
        <v>1.1764705882352899E-2</v>
      </c>
      <c r="S19" s="343">
        <f t="shared" si="5"/>
        <v>1.1764705882352899E-2</v>
      </c>
      <c r="T19" s="344">
        <f t="shared" si="5"/>
        <v>1.1764705882352899E-2</v>
      </c>
      <c r="U19" s="342">
        <f t="shared" si="5"/>
        <v>1.1764705882352899E-2</v>
      </c>
      <c r="V19" s="343">
        <f t="shared" si="5"/>
        <v>1.1764705882352899E-2</v>
      </c>
      <c r="W19" s="343">
        <f t="shared" si="5"/>
        <v>1.1764705882352899E-2</v>
      </c>
      <c r="X19" s="344">
        <f t="shared" si="5"/>
        <v>1.1764705882352899E-2</v>
      </c>
      <c r="Y19" s="342">
        <f t="shared" si="5"/>
        <v>6.3414634146341298E-2</v>
      </c>
      <c r="Z19" s="343">
        <f t="shared" si="5"/>
        <v>6.3414634146341298E-2</v>
      </c>
      <c r="AA19" s="343">
        <f t="shared" si="5"/>
        <v>6.3414634146341298E-2</v>
      </c>
      <c r="AB19" s="344">
        <f t="shared" si="5"/>
        <v>6.3414634146341298E-2</v>
      </c>
      <c r="AC19" s="342">
        <f t="shared" si="5"/>
        <v>6.3414634146341298E-2</v>
      </c>
      <c r="AD19" s="343">
        <f t="shared" si="5"/>
        <v>6.3414634146341298E-2</v>
      </c>
      <c r="AE19" s="343">
        <f t="shared" si="5"/>
        <v>6.3414634146341298E-2</v>
      </c>
      <c r="AF19" s="344">
        <f t="shared" si="5"/>
        <v>6.3414634146341298E-2</v>
      </c>
      <c r="AG19" s="342">
        <f t="shared" si="5"/>
        <v>6.3414634146341298E-2</v>
      </c>
      <c r="AH19" s="343">
        <f t="shared" si="5"/>
        <v>6.3414634146341298E-2</v>
      </c>
      <c r="AI19" s="343">
        <f t="shared" si="5"/>
        <v>6.3414634146341298E-2</v>
      </c>
      <c r="AJ19" s="344">
        <f t="shared" si="5"/>
        <v>6.3414634146341298E-2</v>
      </c>
      <c r="AK19" s="342">
        <f t="shared" si="5"/>
        <v>6.3414634146341298E-2</v>
      </c>
      <c r="AL19" s="343">
        <f t="shared" si="5"/>
        <v>6.3414634146341298E-2</v>
      </c>
      <c r="AM19" s="343">
        <f t="shared" si="5"/>
        <v>6.3414634146341298E-2</v>
      </c>
      <c r="AN19" s="344">
        <f t="shared" si="5"/>
        <v>6.3414634146341298E-2</v>
      </c>
      <c r="AO19" s="342">
        <f t="shared" si="5"/>
        <v>6.3414634146341298E-2</v>
      </c>
      <c r="AP19" s="343">
        <f t="shared" si="5"/>
        <v>6.3414634146341298E-2</v>
      </c>
      <c r="AQ19" s="343">
        <f t="shared" si="5"/>
        <v>6.3414634146341298E-2</v>
      </c>
      <c r="AR19" s="344">
        <f t="shared" si="5"/>
        <v>6.3414634146341298E-2</v>
      </c>
      <c r="AS19" s="342">
        <f t="shared" si="5"/>
        <v>6.3414634146341298E-2</v>
      </c>
      <c r="AT19" s="343">
        <f t="shared" si="5"/>
        <v>6.3414634146341298E-2</v>
      </c>
      <c r="AU19" s="343">
        <f t="shared" si="5"/>
        <v>6.3414634146341298E-2</v>
      </c>
      <c r="AV19" s="344">
        <f t="shared" si="5"/>
        <v>6.3414634146341298E-2</v>
      </c>
      <c r="AW19" s="342">
        <f t="shared" si="5"/>
        <v>6.3414634146341298E-2</v>
      </c>
      <c r="AX19" s="343">
        <f t="shared" si="5"/>
        <v>6.3414634146341298E-2</v>
      </c>
      <c r="AY19" s="343">
        <f t="shared" si="5"/>
        <v>6.3414634146341298E-2</v>
      </c>
      <c r="AZ19" s="344">
        <f t="shared" si="5"/>
        <v>6.3414634146341298E-2</v>
      </c>
    </row>
    <row r="20" spans="3:52" x14ac:dyDescent="0.2">
      <c r="D20" s="341"/>
    </row>
    <row r="24" spans="3:52" ht="16" customHeight="1" x14ac:dyDescent="0.2"/>
    <row r="46" spans="5:52" x14ac:dyDescent="0.2">
      <c r="E46" s="468"/>
      <c r="F46" s="468"/>
      <c r="G46" s="468"/>
      <c r="H46" s="468"/>
      <c r="I46" s="468"/>
      <c r="J46" s="468"/>
      <c r="K46" s="468"/>
      <c r="L46" s="468"/>
      <c r="M46" s="468"/>
      <c r="N46" s="468"/>
      <c r="O46" s="468"/>
      <c r="P46" s="468"/>
      <c r="Q46" s="468"/>
      <c r="R46" s="468"/>
      <c r="S46" s="468"/>
      <c r="T46" s="468"/>
      <c r="U46" s="468"/>
      <c r="V46" s="468"/>
      <c r="W46" s="468"/>
      <c r="X46" s="468"/>
      <c r="Y46" s="468"/>
      <c r="Z46" s="468"/>
      <c r="AA46" s="468"/>
      <c r="AB46" s="468"/>
      <c r="AC46" s="468"/>
      <c r="AD46" s="468"/>
      <c r="AE46" s="468"/>
      <c r="AF46" s="468"/>
      <c r="AG46" s="468"/>
      <c r="AH46" s="468"/>
      <c r="AI46" s="468"/>
      <c r="AJ46" s="468"/>
      <c r="AK46" s="468"/>
      <c r="AL46" s="468"/>
      <c r="AM46" s="468"/>
      <c r="AN46" s="468"/>
      <c r="AO46" s="468"/>
      <c r="AP46" s="468"/>
      <c r="AQ46" s="468"/>
      <c r="AR46" s="468"/>
      <c r="AS46" s="468"/>
      <c r="AT46" s="468"/>
      <c r="AU46" s="468"/>
      <c r="AV46" s="468"/>
      <c r="AW46" s="468"/>
      <c r="AX46" s="468"/>
      <c r="AY46" s="468"/>
      <c r="AZ46" s="468"/>
    </row>
  </sheetData>
  <mergeCells count="26">
    <mergeCell ref="C7:C11"/>
    <mergeCell ref="E7:H7"/>
    <mergeCell ref="I7:L7"/>
    <mergeCell ref="M7:P7"/>
    <mergeCell ref="Q7:T7"/>
    <mergeCell ref="U14:X14"/>
    <mergeCell ref="Y14:AB14"/>
    <mergeCell ref="AC14:AF14"/>
    <mergeCell ref="AG14:AJ14"/>
    <mergeCell ref="Y7:AB7"/>
    <mergeCell ref="AC7:AF7"/>
    <mergeCell ref="AG7:AJ7"/>
    <mergeCell ref="U7:X7"/>
    <mergeCell ref="C14:C19"/>
    <mergeCell ref="E14:H14"/>
    <mergeCell ref="I14:L14"/>
    <mergeCell ref="M14:P14"/>
    <mergeCell ref="Q14:T14"/>
    <mergeCell ref="AK14:AN14"/>
    <mergeCell ref="AO14:AR14"/>
    <mergeCell ref="AS14:AV14"/>
    <mergeCell ref="AW14:AZ14"/>
    <mergeCell ref="AW7:AZ7"/>
    <mergeCell ref="AK7:AN7"/>
    <mergeCell ref="AO7:AR7"/>
    <mergeCell ref="AS7:AV7"/>
  </mergeCells>
  <hyperlinks>
    <hyperlink ref="A1" location="Assumptions!A1" display="Assumptions" xr:uid="{8F97D028-C272-FA4F-8830-0CB49A086FA0}"/>
  </hyperlinks>
  <pageMargins left="0.7" right="0.7" top="0.75" bottom="0.75" header="0.3" footer="0.3"/>
  <pageSetup paperSize="9"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5259-283C-7A4A-98E0-447B457A7D0C}">
  <dimension ref="A1:AZ25"/>
  <sheetViews>
    <sheetView showGridLines="0" zoomScale="80" zoomScaleNormal="80" workbookViewId="0"/>
  </sheetViews>
  <sheetFormatPr baseColWidth="10" defaultColWidth="10.83203125" defaultRowHeight="15" x14ac:dyDescent="0.2"/>
  <cols>
    <col min="1" max="1" width="85" style="311" customWidth="1"/>
    <col min="2" max="2" width="10.83203125" style="311"/>
    <col min="3" max="3" width="12.6640625" style="311" customWidth="1"/>
    <col min="4" max="4" width="22.5" style="311" customWidth="1"/>
    <col min="5" max="5" width="12.1640625" style="311" bestFit="1" customWidth="1"/>
    <col min="6" max="6" width="11.1640625" style="311" bestFit="1" customWidth="1"/>
    <col min="7" max="7" width="11" style="311" bestFit="1" customWidth="1"/>
    <col min="8" max="19" width="11.1640625" style="311" bestFit="1" customWidth="1"/>
    <col min="20" max="16384" width="10.83203125" style="311"/>
  </cols>
  <sheetData>
    <row r="1" spans="1:52" x14ac:dyDescent="0.2">
      <c r="A1" s="310" t="s">
        <v>16</v>
      </c>
    </row>
    <row r="3" spans="1:52" x14ac:dyDescent="0.2">
      <c r="D3" s="312" t="s">
        <v>193</v>
      </c>
      <c r="E3" s="313">
        <f>'Initial MPS and RCCP'!E3</f>
        <v>205871.25477015358</v>
      </c>
    </row>
    <row r="4" spans="1:52" x14ac:dyDescent="0.2">
      <c r="D4" s="312" t="s">
        <v>194</v>
      </c>
      <c r="E4" s="313">
        <f>E3*0.2</f>
        <v>41174.250954030722</v>
      </c>
    </row>
    <row r="7" spans="1:52" ht="16" thickBot="1" x14ac:dyDescent="0.25">
      <c r="E7" s="461"/>
      <c r="F7" s="461"/>
      <c r="G7" s="461"/>
      <c r="H7" s="461"/>
      <c r="I7" s="461"/>
      <c r="J7" s="461"/>
      <c r="K7" s="461"/>
      <c r="L7" s="461"/>
      <c r="M7" s="461"/>
      <c r="N7" s="461"/>
      <c r="O7" s="461"/>
      <c r="P7" s="461"/>
      <c r="Q7" s="461"/>
      <c r="R7" s="461"/>
      <c r="S7" s="461"/>
      <c r="T7" s="461"/>
      <c r="U7" s="461"/>
      <c r="V7" s="461"/>
      <c r="W7" s="461"/>
      <c r="X7" s="461"/>
      <c r="Y7" s="461"/>
      <c r="Z7" s="461"/>
      <c r="AA7" s="461"/>
      <c r="AB7" s="461"/>
      <c r="AC7" s="461"/>
      <c r="AD7" s="461"/>
      <c r="AE7" s="461"/>
      <c r="AF7" s="461"/>
      <c r="AG7" s="461"/>
      <c r="AH7" s="461"/>
      <c r="AI7" s="461"/>
      <c r="AJ7" s="461"/>
      <c r="AK7" s="461"/>
      <c r="AL7" s="461"/>
      <c r="AM7" s="461"/>
      <c r="AN7" s="461"/>
      <c r="AO7" s="461"/>
      <c r="AP7" s="461"/>
      <c r="AQ7" s="461"/>
      <c r="AR7" s="461"/>
      <c r="AS7" s="461"/>
      <c r="AT7" s="461"/>
      <c r="AU7" s="461"/>
      <c r="AV7" s="461"/>
      <c r="AW7" s="461"/>
      <c r="AX7" s="461"/>
      <c r="AY7" s="461"/>
      <c r="AZ7" s="461"/>
    </row>
    <row r="8" spans="1:52" ht="16" thickBot="1" x14ac:dyDescent="0.25">
      <c r="C8" s="552" t="s">
        <v>214</v>
      </c>
      <c r="D8" s="314" t="s">
        <v>163</v>
      </c>
      <c r="E8" s="549" t="s">
        <v>55</v>
      </c>
      <c r="F8" s="550"/>
      <c r="G8" s="550"/>
      <c r="H8" s="551"/>
      <c r="I8" s="549" t="s">
        <v>56</v>
      </c>
      <c r="J8" s="550"/>
      <c r="K8" s="550"/>
      <c r="L8" s="551"/>
      <c r="M8" s="549" t="s">
        <v>45</v>
      </c>
      <c r="N8" s="550"/>
      <c r="O8" s="550"/>
      <c r="P8" s="551"/>
      <c r="Q8" s="549" t="s">
        <v>46</v>
      </c>
      <c r="R8" s="550"/>
      <c r="S8" s="550"/>
      <c r="T8" s="551"/>
      <c r="U8" s="549" t="s">
        <v>47</v>
      </c>
      <c r="V8" s="550"/>
      <c r="W8" s="550"/>
      <c r="X8" s="551"/>
      <c r="Y8" s="549" t="s">
        <v>48</v>
      </c>
      <c r="Z8" s="550"/>
      <c r="AA8" s="550"/>
      <c r="AB8" s="551"/>
      <c r="AC8" s="549" t="s">
        <v>49</v>
      </c>
      <c r="AD8" s="550"/>
      <c r="AE8" s="550"/>
      <c r="AF8" s="551"/>
      <c r="AG8" s="549" t="s">
        <v>50</v>
      </c>
      <c r="AH8" s="550"/>
      <c r="AI8" s="550"/>
      <c r="AJ8" s="551"/>
      <c r="AK8" s="549" t="s">
        <v>51</v>
      </c>
      <c r="AL8" s="550"/>
      <c r="AM8" s="550"/>
      <c r="AN8" s="551"/>
      <c r="AO8" s="549" t="s">
        <v>52</v>
      </c>
      <c r="AP8" s="550"/>
      <c r="AQ8" s="550"/>
      <c r="AR8" s="551"/>
      <c r="AS8" s="549" t="s">
        <v>53</v>
      </c>
      <c r="AT8" s="550"/>
      <c r="AU8" s="550"/>
      <c r="AV8" s="551"/>
      <c r="AW8" s="549" t="s">
        <v>54</v>
      </c>
      <c r="AX8" s="550"/>
      <c r="AY8" s="550"/>
      <c r="AZ8" s="551"/>
    </row>
    <row r="9" spans="1:52" ht="16" thickBot="1" x14ac:dyDescent="0.25">
      <c r="C9" s="553"/>
      <c r="D9" s="315" t="s">
        <v>195</v>
      </c>
      <c r="E9" s="316" t="s">
        <v>297</v>
      </c>
      <c r="F9" s="317" t="s">
        <v>298</v>
      </c>
      <c r="G9" s="317" t="s">
        <v>299</v>
      </c>
      <c r="H9" s="318" t="s">
        <v>300</v>
      </c>
      <c r="I9" s="316" t="s">
        <v>301</v>
      </c>
      <c r="J9" s="317" t="s">
        <v>302</v>
      </c>
      <c r="K9" s="317" t="s">
        <v>303</v>
      </c>
      <c r="L9" s="318" t="s">
        <v>304</v>
      </c>
      <c r="M9" s="316" t="s">
        <v>305</v>
      </c>
      <c r="N9" s="317" t="s">
        <v>306</v>
      </c>
      <c r="O9" s="317" t="s">
        <v>307</v>
      </c>
      <c r="P9" s="318" t="s">
        <v>308</v>
      </c>
      <c r="Q9" s="316" t="s">
        <v>309</v>
      </c>
      <c r="R9" s="317" t="s">
        <v>310</v>
      </c>
      <c r="S9" s="317" t="s">
        <v>311</v>
      </c>
      <c r="T9" s="318" t="s">
        <v>312</v>
      </c>
      <c r="U9" s="316" t="s">
        <v>313</v>
      </c>
      <c r="V9" s="317" t="s">
        <v>314</v>
      </c>
      <c r="W9" s="317" t="s">
        <v>315</v>
      </c>
      <c r="X9" s="318" t="s">
        <v>316</v>
      </c>
      <c r="Y9" s="316" t="s">
        <v>317</v>
      </c>
      <c r="Z9" s="317" t="s">
        <v>318</v>
      </c>
      <c r="AA9" s="317" t="s">
        <v>319</v>
      </c>
      <c r="AB9" s="318" t="s">
        <v>320</v>
      </c>
      <c r="AC9" s="316" t="s">
        <v>321</v>
      </c>
      <c r="AD9" s="317" t="s">
        <v>322</v>
      </c>
      <c r="AE9" s="317" t="s">
        <v>323</v>
      </c>
      <c r="AF9" s="318" t="s">
        <v>324</v>
      </c>
      <c r="AG9" s="316" t="s">
        <v>325</v>
      </c>
      <c r="AH9" s="317" t="s">
        <v>326</v>
      </c>
      <c r="AI9" s="317" t="s">
        <v>327</v>
      </c>
      <c r="AJ9" s="318" t="s">
        <v>328</v>
      </c>
      <c r="AK9" s="316" t="s">
        <v>329</v>
      </c>
      <c r="AL9" s="317" t="s">
        <v>330</v>
      </c>
      <c r="AM9" s="317" t="s">
        <v>331</v>
      </c>
      <c r="AN9" s="318" t="s">
        <v>332</v>
      </c>
      <c r="AO9" s="316" t="s">
        <v>333</v>
      </c>
      <c r="AP9" s="317" t="s">
        <v>334</v>
      </c>
      <c r="AQ9" s="317" t="s">
        <v>335</v>
      </c>
      <c r="AR9" s="318" t="s">
        <v>336</v>
      </c>
      <c r="AS9" s="316" t="s">
        <v>337</v>
      </c>
      <c r="AT9" s="317" t="s">
        <v>338</v>
      </c>
      <c r="AU9" s="317" t="s">
        <v>339</v>
      </c>
      <c r="AV9" s="318" t="s">
        <v>340</v>
      </c>
      <c r="AW9" s="316" t="s">
        <v>341</v>
      </c>
      <c r="AX9" s="317" t="s">
        <v>342</v>
      </c>
      <c r="AY9" s="317" t="s">
        <v>343</v>
      </c>
      <c r="AZ9" s="318" t="s">
        <v>344</v>
      </c>
    </row>
    <row r="10" spans="1:52" ht="17" thickTop="1" thickBot="1" x14ac:dyDescent="0.25">
      <c r="C10" s="553"/>
      <c r="D10" s="319" t="s">
        <v>219</v>
      </c>
      <c r="E10" s="320">
        <f>ROUND('Aggregate Planning'!$K$14/4,0)</f>
        <v>66732</v>
      </c>
      <c r="F10" s="320">
        <f>ROUND('Aggregate Planning'!$K$14/4,0)</f>
        <v>66732</v>
      </c>
      <c r="G10" s="320">
        <f>ROUND('Aggregate Planning'!$K$14/4,0)</f>
        <v>66732</v>
      </c>
      <c r="H10" s="320">
        <f>ROUND('Aggregate Planning'!$K$14/4,0)</f>
        <v>66732</v>
      </c>
      <c r="I10" s="320">
        <f>ROUND('Aggregate Planning'!$L$14/4,0)</f>
        <v>85295</v>
      </c>
      <c r="J10" s="320">
        <f>ROUND('Aggregate Planning'!$L$14/4,0)</f>
        <v>85295</v>
      </c>
      <c r="K10" s="320">
        <f>ROUND('Aggregate Planning'!$L$14/4,0)</f>
        <v>85295</v>
      </c>
      <c r="L10" s="320">
        <f>ROUND('Aggregate Planning'!$L$14/4,0)</f>
        <v>85295</v>
      </c>
      <c r="M10" s="320">
        <f>ROUND('Aggregate Planning'!$M$14/4,0)</f>
        <v>81551</v>
      </c>
      <c r="N10" s="320">
        <f>ROUND('Aggregate Planning'!$M$14/4,0)</f>
        <v>81551</v>
      </c>
      <c r="O10" s="320">
        <f>ROUND('Aggregate Planning'!$M$14/4,0)</f>
        <v>81551</v>
      </c>
      <c r="P10" s="320">
        <f>ROUND('Aggregate Planning'!$M$14/4,0)</f>
        <v>81551</v>
      </c>
      <c r="Q10" s="320">
        <f>ROUND('Aggregate Planning'!$N$14/4,0)</f>
        <v>54823</v>
      </c>
      <c r="R10" s="320">
        <f>ROUND('Aggregate Planning'!$N$14/4,0)</f>
        <v>54823</v>
      </c>
      <c r="S10" s="320">
        <f>ROUND('Aggregate Planning'!$N$14/4,0)</f>
        <v>54823</v>
      </c>
      <c r="T10" s="320">
        <f>ROUND('Aggregate Planning'!$N$14/4,0)</f>
        <v>54823</v>
      </c>
      <c r="U10" s="323">
        <f>ROUND('Aggregate Planning'!$O$14/4,0)</f>
        <v>54823</v>
      </c>
      <c r="V10" s="323">
        <f>ROUND('Aggregate Planning'!$O$14/4,0)</f>
        <v>54823</v>
      </c>
      <c r="W10" s="323">
        <f>ROUND('Aggregate Planning'!$O$14/4,0)</f>
        <v>54823</v>
      </c>
      <c r="X10" s="323">
        <f>ROUND('Aggregate Planning'!$O$14/4,0)</f>
        <v>54823</v>
      </c>
      <c r="Y10" s="323">
        <f>ROUND('Aggregate Planning'!$P$14/4,0)</f>
        <v>40948</v>
      </c>
      <c r="Z10" s="323">
        <f>ROUND('Aggregate Planning'!$P$14/4,0)</f>
        <v>40948</v>
      </c>
      <c r="AA10" s="323">
        <f>ROUND('Aggregate Planning'!$P$14/4,0)</f>
        <v>40948</v>
      </c>
      <c r="AB10" s="323">
        <f>ROUND('Aggregate Planning'!$P$14/4,0)</f>
        <v>40948</v>
      </c>
      <c r="AC10" s="323">
        <f>ROUND('Aggregate Planning'!$Q$14/4,0)</f>
        <v>47478</v>
      </c>
      <c r="AD10" s="323">
        <f>ROUND('Aggregate Planning'!$Q$14/4,0)</f>
        <v>47478</v>
      </c>
      <c r="AE10" s="323">
        <f>ROUND('Aggregate Planning'!$Q$14/4,0)</f>
        <v>47478</v>
      </c>
      <c r="AF10" s="323">
        <f>ROUND('Aggregate Planning'!$Q$14/4,0)</f>
        <v>47478</v>
      </c>
      <c r="AG10" s="323">
        <f>ROUND('Aggregate Planning'!$R$14/4,0)</f>
        <v>44166</v>
      </c>
      <c r="AH10" s="323">
        <f>ROUND('Aggregate Planning'!$R$14/4,0)</f>
        <v>44166</v>
      </c>
      <c r="AI10" s="323">
        <f>ROUND('Aggregate Planning'!$R$14/4,0)</f>
        <v>44166</v>
      </c>
      <c r="AJ10" s="323">
        <f>ROUND('Aggregate Planning'!$R$14/4,0)</f>
        <v>44166</v>
      </c>
      <c r="AK10" s="323">
        <f>ROUND('Aggregate Planning'!$S$14/4,0)</f>
        <v>35150</v>
      </c>
      <c r="AL10" s="323">
        <f>ROUND('Aggregate Planning'!$S$14/4,0)</f>
        <v>35150</v>
      </c>
      <c r="AM10" s="323">
        <f>ROUND('Aggregate Planning'!$S$14/4,0)</f>
        <v>35150</v>
      </c>
      <c r="AN10" s="323">
        <f>ROUND('Aggregate Planning'!$S$14/4,0)</f>
        <v>35150</v>
      </c>
      <c r="AO10" s="323">
        <f>ROUND('Aggregate Planning'!$T$14/4,0)</f>
        <v>40479</v>
      </c>
      <c r="AP10" s="323">
        <f>ROUND('Aggregate Planning'!$T$14/4,0)</f>
        <v>40479</v>
      </c>
      <c r="AQ10" s="323">
        <f>ROUND('Aggregate Planning'!$T$14/4,0)</f>
        <v>40479</v>
      </c>
      <c r="AR10" s="323">
        <f>ROUND('Aggregate Planning'!$T$14/4,0)</f>
        <v>40479</v>
      </c>
      <c r="AS10" s="323">
        <f>ROUND('Aggregate Planning'!$U$14/4,0)</f>
        <v>49420</v>
      </c>
      <c r="AT10" s="323">
        <f>ROUND('Aggregate Planning'!$U$14/4,0)</f>
        <v>49420</v>
      </c>
      <c r="AU10" s="323">
        <f>ROUND('Aggregate Planning'!$U$14/4,0)</f>
        <v>49420</v>
      </c>
      <c r="AV10" s="323">
        <f>ROUND('Aggregate Planning'!$U$14/4,0)</f>
        <v>49420</v>
      </c>
      <c r="AW10" s="323">
        <f>ROUND('Aggregate Planning'!$V$14/4,0)</f>
        <v>51054</v>
      </c>
      <c r="AX10" s="323">
        <f>ROUND('Aggregate Planning'!$V$14/4,0)</f>
        <v>51054</v>
      </c>
      <c r="AY10" s="323">
        <f>ROUND('Aggregate Planning'!$V$14/4,0)</f>
        <v>51054</v>
      </c>
      <c r="AZ10" s="323">
        <f>ROUND('Aggregate Planning'!$V$14/4,0)</f>
        <v>51054</v>
      </c>
    </row>
    <row r="11" spans="1:52" ht="16" thickTop="1" x14ac:dyDescent="0.2">
      <c r="C11" s="553"/>
      <c r="D11" s="326" t="s">
        <v>218</v>
      </c>
      <c r="E11" s="337"/>
      <c r="F11" s="338">
        <v>230000</v>
      </c>
      <c r="G11" s="338"/>
      <c r="H11" s="339"/>
      <c r="I11" s="337">
        <v>312000</v>
      </c>
      <c r="J11" s="338"/>
      <c r="K11" s="338"/>
      <c r="L11" s="339"/>
      <c r="M11" s="337"/>
      <c r="N11" s="338">
        <v>274000</v>
      </c>
      <c r="O11" s="338"/>
      <c r="P11" s="339"/>
      <c r="Q11" s="337"/>
      <c r="R11" s="338"/>
      <c r="S11" s="338"/>
      <c r="T11" s="339"/>
      <c r="U11" s="337">
        <v>401000</v>
      </c>
      <c r="V11" s="338"/>
      <c r="W11" s="338"/>
      <c r="X11" s="339"/>
      <c r="Y11" s="337"/>
      <c r="Z11" s="338"/>
      <c r="AA11" s="338"/>
      <c r="AB11" s="339"/>
      <c r="AC11" s="337"/>
      <c r="AD11" s="338"/>
      <c r="AE11" s="338"/>
      <c r="AF11" s="339"/>
      <c r="AG11" s="337"/>
      <c r="AH11" s="338"/>
      <c r="AI11" s="338"/>
      <c r="AJ11" s="339"/>
      <c r="AK11" s="337"/>
      <c r="AL11" s="338"/>
      <c r="AM11" s="338"/>
      <c r="AN11" s="339"/>
      <c r="AO11" s="337"/>
      <c r="AP11" s="338"/>
      <c r="AQ11" s="338"/>
      <c r="AR11" s="339"/>
      <c r="AS11" s="337"/>
      <c r="AT11" s="338"/>
      <c r="AU11" s="338"/>
      <c r="AV11" s="339"/>
      <c r="AW11" s="337"/>
      <c r="AX11" s="338"/>
      <c r="AY11" s="338"/>
      <c r="AZ11" s="339"/>
    </row>
    <row r="12" spans="1:52" x14ac:dyDescent="0.2">
      <c r="C12" s="553"/>
      <c r="D12" s="352" t="s">
        <v>220</v>
      </c>
      <c r="E12" s="327">
        <v>170000</v>
      </c>
      <c r="F12" s="328">
        <v>60000</v>
      </c>
      <c r="G12" s="328">
        <v>63000</v>
      </c>
      <c r="H12" s="328">
        <v>63000</v>
      </c>
      <c r="I12" s="328">
        <v>63000</v>
      </c>
      <c r="J12" s="328">
        <v>63000</v>
      </c>
      <c r="K12" s="327">
        <v>60000</v>
      </c>
      <c r="L12" s="327">
        <v>63000</v>
      </c>
      <c r="M12" s="327">
        <v>63000</v>
      </c>
      <c r="N12" s="328">
        <v>63000</v>
      </c>
      <c r="O12" s="328">
        <v>63000</v>
      </c>
      <c r="P12" s="329">
        <v>22000</v>
      </c>
      <c r="Q12" s="327"/>
      <c r="R12" s="327"/>
      <c r="S12" s="327"/>
      <c r="T12" s="327"/>
      <c r="U12" s="327"/>
      <c r="V12" s="327"/>
      <c r="W12" s="327"/>
      <c r="X12" s="327"/>
      <c r="Y12" s="327"/>
      <c r="Z12" s="328"/>
      <c r="AA12" s="328"/>
      <c r="AB12" s="329"/>
      <c r="AC12" s="327"/>
      <c r="AD12" s="328"/>
      <c r="AE12" s="328"/>
      <c r="AF12" s="329"/>
      <c r="AG12" s="327"/>
      <c r="AH12" s="328"/>
      <c r="AI12" s="328"/>
      <c r="AJ12" s="329"/>
      <c r="AK12" s="327"/>
      <c r="AL12" s="328"/>
      <c r="AM12" s="328"/>
      <c r="AN12" s="329"/>
      <c r="AO12" s="327"/>
      <c r="AP12" s="328"/>
      <c r="AQ12" s="328"/>
      <c r="AR12" s="329"/>
      <c r="AS12" s="327"/>
      <c r="AT12" s="328"/>
      <c r="AU12" s="328"/>
      <c r="AV12" s="329"/>
      <c r="AW12" s="327"/>
      <c r="AX12" s="328"/>
      <c r="AY12" s="328"/>
      <c r="AZ12" s="329"/>
    </row>
    <row r="13" spans="1:52" x14ac:dyDescent="0.2">
      <c r="C13" s="553"/>
      <c r="D13" s="326" t="s">
        <v>217</v>
      </c>
      <c r="E13" s="337"/>
      <c r="F13" s="338" t="b">
        <f>SUM(E12:F12)=F11</f>
        <v>1</v>
      </c>
      <c r="G13" s="338"/>
      <c r="H13" s="339"/>
      <c r="I13" s="337" t="b">
        <f>SUM(G12:K12)=I11</f>
        <v>1</v>
      </c>
      <c r="J13" s="338"/>
      <c r="K13" s="338"/>
      <c r="L13" s="339"/>
      <c r="M13" s="337"/>
      <c r="N13" s="338" t="b">
        <f>SUM(L12:P12)=N11</f>
        <v>1</v>
      </c>
      <c r="O13" s="338"/>
      <c r="P13" s="339"/>
      <c r="Q13" s="337"/>
      <c r="R13" s="338"/>
      <c r="S13" s="338"/>
      <c r="T13" s="339"/>
      <c r="U13" s="337" t="b">
        <f>SUM(Q12:X12)=U11</f>
        <v>0</v>
      </c>
      <c r="V13" s="338"/>
      <c r="W13" s="338"/>
      <c r="X13" s="339"/>
      <c r="Y13" s="337"/>
      <c r="Z13" s="338"/>
      <c r="AA13" s="338"/>
      <c r="AB13" s="339"/>
      <c r="AC13" s="337"/>
      <c r="AD13" s="338"/>
      <c r="AE13" s="338"/>
      <c r="AF13" s="339"/>
      <c r="AG13" s="337"/>
      <c r="AH13" s="338"/>
      <c r="AI13" s="338"/>
      <c r="AJ13" s="339"/>
      <c r="AK13" s="337"/>
      <c r="AL13" s="338"/>
      <c r="AM13" s="338"/>
      <c r="AN13" s="339"/>
      <c r="AO13" s="337"/>
      <c r="AP13" s="338"/>
      <c r="AQ13" s="338"/>
      <c r="AR13" s="339"/>
      <c r="AS13" s="337"/>
      <c r="AT13" s="338"/>
      <c r="AU13" s="338"/>
      <c r="AV13" s="339"/>
      <c r="AW13" s="337"/>
      <c r="AX13" s="338"/>
      <c r="AY13" s="338"/>
      <c r="AZ13" s="339"/>
    </row>
    <row r="14" spans="1:52" x14ac:dyDescent="0.2">
      <c r="C14" s="553"/>
      <c r="D14" s="353" t="s">
        <v>215</v>
      </c>
      <c r="E14" s="327" t="str">
        <f>IF(E12&gt;=E10,"Yes","No")</f>
        <v>Yes</v>
      </c>
      <c r="F14" s="327" t="str">
        <f>IF(F12&gt;=F10,"Yes","No")</f>
        <v>No</v>
      </c>
      <c r="G14" s="327" t="str">
        <f>IF(G12&gt;=G10,"Yes","No")</f>
        <v>No</v>
      </c>
      <c r="H14" s="327" t="str">
        <f t="shared" ref="H14:AZ14" si="0">IF(H12&gt;=H10,"Yes","No")</f>
        <v>No</v>
      </c>
      <c r="I14" s="327" t="str">
        <f t="shared" si="0"/>
        <v>No</v>
      </c>
      <c r="J14" s="327" t="str">
        <f t="shared" si="0"/>
        <v>No</v>
      </c>
      <c r="K14" s="327" t="str">
        <f t="shared" si="0"/>
        <v>No</v>
      </c>
      <c r="L14" s="327" t="str">
        <f t="shared" si="0"/>
        <v>No</v>
      </c>
      <c r="M14" s="327" t="str">
        <f t="shared" si="0"/>
        <v>No</v>
      </c>
      <c r="N14" s="327" t="str">
        <f t="shared" si="0"/>
        <v>No</v>
      </c>
      <c r="O14" s="327" t="str">
        <f t="shared" si="0"/>
        <v>No</v>
      </c>
      <c r="P14" s="327" t="str">
        <f t="shared" si="0"/>
        <v>No</v>
      </c>
      <c r="Q14" s="327" t="str">
        <f t="shared" si="0"/>
        <v>No</v>
      </c>
      <c r="R14" s="327" t="str">
        <f t="shared" si="0"/>
        <v>No</v>
      </c>
      <c r="S14" s="327" t="str">
        <f t="shared" si="0"/>
        <v>No</v>
      </c>
      <c r="T14" s="327" t="str">
        <f t="shared" si="0"/>
        <v>No</v>
      </c>
      <c r="U14" s="327" t="str">
        <f t="shared" si="0"/>
        <v>No</v>
      </c>
      <c r="V14" s="327" t="str">
        <f t="shared" si="0"/>
        <v>No</v>
      </c>
      <c r="W14" s="327" t="str">
        <f t="shared" si="0"/>
        <v>No</v>
      </c>
      <c r="X14" s="327" t="str">
        <f t="shared" si="0"/>
        <v>No</v>
      </c>
      <c r="Y14" s="327" t="str">
        <f t="shared" si="0"/>
        <v>No</v>
      </c>
      <c r="Z14" s="327" t="str">
        <f t="shared" si="0"/>
        <v>No</v>
      </c>
      <c r="AA14" s="327" t="str">
        <f t="shared" si="0"/>
        <v>No</v>
      </c>
      <c r="AB14" s="327" t="str">
        <f t="shared" si="0"/>
        <v>No</v>
      </c>
      <c r="AC14" s="327" t="str">
        <f t="shared" si="0"/>
        <v>No</v>
      </c>
      <c r="AD14" s="327" t="str">
        <f t="shared" si="0"/>
        <v>No</v>
      </c>
      <c r="AE14" s="327" t="str">
        <f t="shared" si="0"/>
        <v>No</v>
      </c>
      <c r="AF14" s="327" t="str">
        <f t="shared" si="0"/>
        <v>No</v>
      </c>
      <c r="AG14" s="327" t="str">
        <f t="shared" si="0"/>
        <v>No</v>
      </c>
      <c r="AH14" s="327" t="str">
        <f t="shared" si="0"/>
        <v>No</v>
      </c>
      <c r="AI14" s="327" t="str">
        <f t="shared" si="0"/>
        <v>No</v>
      </c>
      <c r="AJ14" s="327" t="str">
        <f t="shared" si="0"/>
        <v>No</v>
      </c>
      <c r="AK14" s="327" t="str">
        <f t="shared" si="0"/>
        <v>No</v>
      </c>
      <c r="AL14" s="327" t="str">
        <f t="shared" si="0"/>
        <v>No</v>
      </c>
      <c r="AM14" s="327" t="str">
        <f t="shared" si="0"/>
        <v>No</v>
      </c>
      <c r="AN14" s="327" t="str">
        <f t="shared" si="0"/>
        <v>No</v>
      </c>
      <c r="AO14" s="327" t="str">
        <f t="shared" si="0"/>
        <v>No</v>
      </c>
      <c r="AP14" s="327" t="str">
        <f t="shared" si="0"/>
        <v>No</v>
      </c>
      <c r="AQ14" s="327" t="str">
        <f t="shared" si="0"/>
        <v>No</v>
      </c>
      <c r="AR14" s="327" t="str">
        <f t="shared" si="0"/>
        <v>No</v>
      </c>
      <c r="AS14" s="327" t="str">
        <f t="shared" si="0"/>
        <v>No</v>
      </c>
      <c r="AT14" s="327" t="str">
        <f t="shared" si="0"/>
        <v>No</v>
      </c>
      <c r="AU14" s="327" t="str">
        <f t="shared" si="0"/>
        <v>No</v>
      </c>
      <c r="AV14" s="327" t="str">
        <f t="shared" si="0"/>
        <v>No</v>
      </c>
      <c r="AW14" s="327" t="str">
        <f t="shared" si="0"/>
        <v>No</v>
      </c>
      <c r="AX14" s="327" t="str">
        <f t="shared" si="0"/>
        <v>No</v>
      </c>
      <c r="AY14" s="327" t="str">
        <f t="shared" si="0"/>
        <v>No</v>
      </c>
      <c r="AZ14" s="327" t="str">
        <f t="shared" si="0"/>
        <v>No</v>
      </c>
    </row>
    <row r="15" spans="1:52" x14ac:dyDescent="0.2">
      <c r="C15" s="553"/>
      <c r="D15" s="326" t="s">
        <v>198</v>
      </c>
      <c r="E15" s="337">
        <f>$E$3+E17-MAX(E10,E12)</f>
        <v>98871.254770153551</v>
      </c>
      <c r="F15" s="338">
        <f>E15+F17-MAX(F12,F10)</f>
        <v>95139.254770153551</v>
      </c>
      <c r="G15" s="338">
        <f>F15+G17-MAX(G12,G10)</f>
        <v>91407.254770153551</v>
      </c>
      <c r="H15" s="339">
        <f t="shared" ref="H15:AZ15" si="1">G15+H17-MAX(H12,H10)</f>
        <v>87675.254770153551</v>
      </c>
      <c r="I15" s="337">
        <f t="shared" si="1"/>
        <v>65380.254770153551</v>
      </c>
      <c r="J15" s="338">
        <f t="shared" si="1"/>
        <v>43085.254770153551</v>
      </c>
      <c r="K15" s="338">
        <f t="shared" si="1"/>
        <v>20790.254770153551</v>
      </c>
      <c r="L15" s="339">
        <f>K15+L17-MAX(L12,L10)</f>
        <v>-1504.7452298464486</v>
      </c>
      <c r="M15" s="337">
        <f>L15+M17-MAX(M12,M10)</f>
        <v>-20055.745229846449</v>
      </c>
      <c r="N15" s="338">
        <f t="shared" si="1"/>
        <v>-38606.745229846449</v>
      </c>
      <c r="O15" s="338">
        <f t="shared" si="1"/>
        <v>-57157.745229846449</v>
      </c>
      <c r="P15" s="339">
        <f>O15+P17-MAX(P12,P10)</f>
        <v>-75708.745229846449</v>
      </c>
      <c r="Q15" s="337">
        <f t="shared" si="1"/>
        <v>-67531.745229846449</v>
      </c>
      <c r="R15" s="338">
        <f t="shared" si="1"/>
        <v>-59354.745229846449</v>
      </c>
      <c r="S15" s="338">
        <f t="shared" si="1"/>
        <v>-51177.745229846449</v>
      </c>
      <c r="T15" s="339">
        <f t="shared" si="1"/>
        <v>-43000.745229846449</v>
      </c>
      <c r="U15" s="337">
        <f t="shared" si="1"/>
        <v>-34823.745229846449</v>
      </c>
      <c r="V15" s="338">
        <f t="shared" si="1"/>
        <v>-26646.745229846449</v>
      </c>
      <c r="W15" s="338">
        <f t="shared" si="1"/>
        <v>-18469.745229846449</v>
      </c>
      <c r="X15" s="339">
        <f t="shared" si="1"/>
        <v>-10292.745229846449</v>
      </c>
      <c r="Y15" s="337">
        <f t="shared" si="1"/>
        <v>-3240.7452298464486</v>
      </c>
      <c r="Z15" s="338">
        <f t="shared" si="1"/>
        <v>3811.2547701535514</v>
      </c>
      <c r="AA15" s="338">
        <f t="shared" si="1"/>
        <v>10863.254770153551</v>
      </c>
      <c r="AB15" s="339">
        <f t="shared" si="1"/>
        <v>17915.254770153551</v>
      </c>
      <c r="AC15" s="337">
        <f t="shared" si="1"/>
        <v>18437.254770153551</v>
      </c>
      <c r="AD15" s="338">
        <f t="shared" si="1"/>
        <v>18959.254770153551</v>
      </c>
      <c r="AE15" s="338">
        <f t="shared" si="1"/>
        <v>19481.254770153551</v>
      </c>
      <c r="AF15" s="339">
        <f t="shared" si="1"/>
        <v>20003.254770153551</v>
      </c>
      <c r="AG15" s="337">
        <f t="shared" si="1"/>
        <v>23837.254770153551</v>
      </c>
      <c r="AH15" s="338">
        <f t="shared" si="1"/>
        <v>27671.254770153551</v>
      </c>
      <c r="AI15" s="338">
        <f t="shared" si="1"/>
        <v>31505.254770153551</v>
      </c>
      <c r="AJ15" s="339">
        <f t="shared" si="1"/>
        <v>35339.254770153551</v>
      </c>
      <c r="AK15" s="337">
        <f t="shared" si="1"/>
        <v>48189.254770153551</v>
      </c>
      <c r="AL15" s="338">
        <f t="shared" si="1"/>
        <v>61039.254770153551</v>
      </c>
      <c r="AM15" s="338">
        <f t="shared" si="1"/>
        <v>73889.254770153551</v>
      </c>
      <c r="AN15" s="339">
        <f t="shared" si="1"/>
        <v>86739.254770153551</v>
      </c>
      <c r="AO15" s="337">
        <f t="shared" si="1"/>
        <v>94260.254770153551</v>
      </c>
      <c r="AP15" s="338">
        <f t="shared" si="1"/>
        <v>101781.25477015355</v>
      </c>
      <c r="AQ15" s="338">
        <f t="shared" si="1"/>
        <v>109302.25477015355</v>
      </c>
      <c r="AR15" s="339">
        <f t="shared" si="1"/>
        <v>116823.25477015355</v>
      </c>
      <c r="AS15" s="337">
        <f t="shared" si="1"/>
        <v>115403.25477015355</v>
      </c>
      <c r="AT15" s="338">
        <f t="shared" si="1"/>
        <v>113983.25477015355</v>
      </c>
      <c r="AU15" s="338">
        <f t="shared" si="1"/>
        <v>112563.25477015355</v>
      </c>
      <c r="AV15" s="339">
        <f t="shared" si="1"/>
        <v>111143.25477015355</v>
      </c>
      <c r="AW15" s="337">
        <f t="shared" si="1"/>
        <v>108089.25477015355</v>
      </c>
      <c r="AX15" s="338">
        <f t="shared" si="1"/>
        <v>105035.25477015355</v>
      </c>
      <c r="AY15" s="338">
        <f t="shared" si="1"/>
        <v>101981.25477015355</v>
      </c>
      <c r="AZ15" s="339">
        <f t="shared" si="1"/>
        <v>98927.254770153551</v>
      </c>
    </row>
    <row r="16" spans="1:52" x14ac:dyDescent="0.2">
      <c r="C16" s="553"/>
      <c r="D16" s="326" t="s">
        <v>216</v>
      </c>
      <c r="E16" s="337">
        <f>$E$3+E17-E12</f>
        <v>98871.254770153551</v>
      </c>
      <c r="F16" s="338">
        <f>F17-F12</f>
        <v>3000</v>
      </c>
      <c r="G16" s="338">
        <f>G17-G12</f>
        <v>0</v>
      </c>
      <c r="H16" s="338">
        <f>H17-H12</f>
        <v>0</v>
      </c>
      <c r="I16" s="338">
        <f>I17-I12</f>
        <v>0</v>
      </c>
      <c r="J16" s="338">
        <f>J17-J12</f>
        <v>0</v>
      </c>
      <c r="K16" s="338">
        <f t="shared" ref="K16:AZ16" si="2">K17-K12</f>
        <v>3000</v>
      </c>
      <c r="L16" s="338">
        <f t="shared" si="2"/>
        <v>0</v>
      </c>
      <c r="M16" s="338">
        <f t="shared" si="2"/>
        <v>0</v>
      </c>
      <c r="N16" s="338">
        <f t="shared" si="2"/>
        <v>0</v>
      </c>
      <c r="O16" s="338">
        <f t="shared" si="2"/>
        <v>0</v>
      </c>
      <c r="P16" s="338">
        <f>P17-P12</f>
        <v>41000</v>
      </c>
      <c r="Q16" s="338">
        <f t="shared" si="2"/>
        <v>63000</v>
      </c>
      <c r="R16" s="338">
        <f t="shared" si="2"/>
        <v>63000</v>
      </c>
      <c r="S16" s="338">
        <f t="shared" si="2"/>
        <v>63000</v>
      </c>
      <c r="T16" s="338">
        <f t="shared" si="2"/>
        <v>63000</v>
      </c>
      <c r="U16" s="338">
        <f t="shared" si="2"/>
        <v>63000</v>
      </c>
      <c r="V16" s="338">
        <f t="shared" si="2"/>
        <v>63000</v>
      </c>
      <c r="W16" s="338">
        <f t="shared" si="2"/>
        <v>63000</v>
      </c>
      <c r="X16" s="338">
        <f t="shared" si="2"/>
        <v>63000</v>
      </c>
      <c r="Y16" s="338">
        <f t="shared" si="2"/>
        <v>48000</v>
      </c>
      <c r="Z16" s="338">
        <f t="shared" si="2"/>
        <v>48000</v>
      </c>
      <c r="AA16" s="338">
        <f t="shared" si="2"/>
        <v>48000</v>
      </c>
      <c r="AB16" s="338">
        <f t="shared" si="2"/>
        <v>48000</v>
      </c>
      <c r="AC16" s="338">
        <f t="shared" si="2"/>
        <v>48000</v>
      </c>
      <c r="AD16" s="338">
        <f t="shared" si="2"/>
        <v>48000</v>
      </c>
      <c r="AE16" s="338">
        <f t="shared" si="2"/>
        <v>48000</v>
      </c>
      <c r="AF16" s="338">
        <f t="shared" si="2"/>
        <v>48000</v>
      </c>
      <c r="AG16" s="338">
        <f t="shared" si="2"/>
        <v>48000</v>
      </c>
      <c r="AH16" s="338">
        <f t="shared" si="2"/>
        <v>48000</v>
      </c>
      <c r="AI16" s="338">
        <f t="shared" si="2"/>
        <v>48000</v>
      </c>
      <c r="AJ16" s="338">
        <f t="shared" si="2"/>
        <v>48000</v>
      </c>
      <c r="AK16" s="338">
        <f t="shared" si="2"/>
        <v>48000</v>
      </c>
      <c r="AL16" s="338">
        <f t="shared" si="2"/>
        <v>48000</v>
      </c>
      <c r="AM16" s="338">
        <f t="shared" si="2"/>
        <v>48000</v>
      </c>
      <c r="AN16" s="338">
        <f t="shared" si="2"/>
        <v>48000</v>
      </c>
      <c r="AO16" s="338">
        <f t="shared" si="2"/>
        <v>48000</v>
      </c>
      <c r="AP16" s="338">
        <f t="shared" si="2"/>
        <v>48000</v>
      </c>
      <c r="AQ16" s="338">
        <f t="shared" si="2"/>
        <v>48000</v>
      </c>
      <c r="AR16" s="338">
        <f t="shared" si="2"/>
        <v>48000</v>
      </c>
      <c r="AS16" s="338">
        <f t="shared" si="2"/>
        <v>48000</v>
      </c>
      <c r="AT16" s="338">
        <f t="shared" si="2"/>
        <v>48000</v>
      </c>
      <c r="AU16" s="338">
        <f t="shared" si="2"/>
        <v>48000</v>
      </c>
      <c r="AV16" s="338">
        <f t="shared" si="2"/>
        <v>48000</v>
      </c>
      <c r="AW16" s="338">
        <f t="shared" si="2"/>
        <v>48000</v>
      </c>
      <c r="AX16" s="338">
        <f t="shared" si="2"/>
        <v>48000</v>
      </c>
      <c r="AY16" s="338">
        <f t="shared" si="2"/>
        <v>48000</v>
      </c>
      <c r="AZ16" s="338">
        <f t="shared" si="2"/>
        <v>48000</v>
      </c>
    </row>
    <row r="17" spans="3:52" ht="16" thickBot="1" x14ac:dyDescent="0.25">
      <c r="C17" s="554"/>
      <c r="D17" s="326" t="s">
        <v>214</v>
      </c>
      <c r="E17" s="327">
        <v>63000</v>
      </c>
      <c r="F17" s="327">
        <v>63000</v>
      </c>
      <c r="G17" s="327">
        <v>63000</v>
      </c>
      <c r="H17" s="327">
        <v>63000</v>
      </c>
      <c r="I17" s="327">
        <v>63000</v>
      </c>
      <c r="J17" s="327">
        <v>63000</v>
      </c>
      <c r="K17" s="327">
        <v>63000</v>
      </c>
      <c r="L17" s="327">
        <v>63000</v>
      </c>
      <c r="M17" s="327">
        <v>63000</v>
      </c>
      <c r="N17" s="327">
        <v>63000</v>
      </c>
      <c r="O17" s="327">
        <v>63000</v>
      </c>
      <c r="P17" s="327">
        <v>63000</v>
      </c>
      <c r="Q17" s="327">
        <v>63000</v>
      </c>
      <c r="R17" s="327">
        <v>63000</v>
      </c>
      <c r="S17" s="327">
        <v>63000</v>
      </c>
      <c r="T17" s="327">
        <v>63000</v>
      </c>
      <c r="U17" s="327">
        <v>63000</v>
      </c>
      <c r="V17" s="327">
        <v>63000</v>
      </c>
      <c r="W17" s="327">
        <v>63000</v>
      </c>
      <c r="X17" s="327">
        <v>63000</v>
      </c>
      <c r="Y17" s="460">
        <v>48000</v>
      </c>
      <c r="Z17" s="460">
        <v>48000</v>
      </c>
      <c r="AA17" s="460">
        <v>48000</v>
      </c>
      <c r="AB17" s="460">
        <v>48000</v>
      </c>
      <c r="AC17" s="460">
        <v>48000</v>
      </c>
      <c r="AD17" s="460">
        <v>48000</v>
      </c>
      <c r="AE17" s="460">
        <v>48000</v>
      </c>
      <c r="AF17" s="460">
        <v>48000</v>
      </c>
      <c r="AG17" s="460">
        <v>48000</v>
      </c>
      <c r="AH17" s="460">
        <v>48000</v>
      </c>
      <c r="AI17" s="460">
        <v>48000</v>
      </c>
      <c r="AJ17" s="460">
        <v>48000</v>
      </c>
      <c r="AK17" s="460">
        <v>48000</v>
      </c>
      <c r="AL17" s="460">
        <v>48000</v>
      </c>
      <c r="AM17" s="460">
        <v>48000</v>
      </c>
      <c r="AN17" s="460">
        <v>48000</v>
      </c>
      <c r="AO17" s="460">
        <v>48000</v>
      </c>
      <c r="AP17" s="460">
        <v>48000</v>
      </c>
      <c r="AQ17" s="460">
        <v>48000</v>
      </c>
      <c r="AR17" s="460">
        <v>48000</v>
      </c>
      <c r="AS17" s="460">
        <v>48000</v>
      </c>
      <c r="AT17" s="460">
        <v>48000</v>
      </c>
      <c r="AU17" s="460">
        <v>48000</v>
      </c>
      <c r="AV17" s="460">
        <v>48000</v>
      </c>
      <c r="AW17" s="460">
        <v>48000</v>
      </c>
      <c r="AX17" s="460">
        <v>48000</v>
      </c>
      <c r="AY17" s="460">
        <v>48000</v>
      </c>
      <c r="AZ17" s="460">
        <v>48000</v>
      </c>
    </row>
    <row r="18" spans="3:52" ht="16" thickBot="1" x14ac:dyDescent="0.25"/>
    <row r="19" spans="3:52" ht="16" thickBot="1" x14ac:dyDescent="0.25">
      <c r="C19" s="545" t="s">
        <v>199</v>
      </c>
      <c r="D19" s="314" t="s">
        <v>163</v>
      </c>
      <c r="E19" s="542" t="s">
        <v>55</v>
      </c>
      <c r="F19" s="543"/>
      <c r="G19" s="543"/>
      <c r="H19" s="544"/>
      <c r="I19" s="542" t="s">
        <v>56</v>
      </c>
      <c r="J19" s="543"/>
      <c r="K19" s="543"/>
      <c r="L19" s="544"/>
      <c r="M19" s="542" t="s">
        <v>45</v>
      </c>
      <c r="N19" s="543"/>
      <c r="O19" s="543"/>
      <c r="P19" s="544"/>
      <c r="Q19" s="542" t="s">
        <v>46</v>
      </c>
      <c r="R19" s="543"/>
      <c r="S19" s="543"/>
      <c r="T19" s="544"/>
      <c r="U19" s="542" t="s">
        <v>47</v>
      </c>
      <c r="V19" s="543"/>
      <c r="W19" s="543"/>
      <c r="X19" s="544"/>
      <c r="Y19" s="542" t="s">
        <v>48</v>
      </c>
      <c r="Z19" s="543"/>
      <c r="AA19" s="543"/>
      <c r="AB19" s="544"/>
      <c r="AC19" s="542" t="s">
        <v>49</v>
      </c>
      <c r="AD19" s="543"/>
      <c r="AE19" s="543"/>
      <c r="AF19" s="544"/>
      <c r="AG19" s="542" t="s">
        <v>50</v>
      </c>
      <c r="AH19" s="543"/>
      <c r="AI19" s="543"/>
      <c r="AJ19" s="544"/>
      <c r="AK19" s="542" t="s">
        <v>51</v>
      </c>
      <c r="AL19" s="543"/>
      <c r="AM19" s="543"/>
      <c r="AN19" s="544"/>
      <c r="AO19" s="542" t="s">
        <v>52</v>
      </c>
      <c r="AP19" s="543"/>
      <c r="AQ19" s="543"/>
      <c r="AR19" s="544"/>
      <c r="AS19" s="542" t="s">
        <v>53</v>
      </c>
      <c r="AT19" s="543"/>
      <c r="AU19" s="543"/>
      <c r="AV19" s="544"/>
      <c r="AW19" s="542" t="s">
        <v>54</v>
      </c>
      <c r="AX19" s="543"/>
      <c r="AY19" s="543"/>
      <c r="AZ19" s="544"/>
    </row>
    <row r="20" spans="3:52" ht="16" thickBot="1" x14ac:dyDescent="0.25">
      <c r="C20" s="546"/>
      <c r="D20" s="315" t="s">
        <v>195</v>
      </c>
      <c r="E20" s="316">
        <v>1</v>
      </c>
      <c r="F20" s="317">
        <f>E20+1</f>
        <v>2</v>
      </c>
      <c r="G20" s="317">
        <f t="shared" ref="G20:AZ20" si="3">F20+1</f>
        <v>3</v>
      </c>
      <c r="H20" s="318">
        <f t="shared" si="3"/>
        <v>4</v>
      </c>
      <c r="I20" s="316">
        <f t="shared" si="3"/>
        <v>5</v>
      </c>
      <c r="J20" s="317">
        <f t="shared" si="3"/>
        <v>6</v>
      </c>
      <c r="K20" s="317">
        <f t="shared" si="3"/>
        <v>7</v>
      </c>
      <c r="L20" s="318">
        <f t="shared" si="3"/>
        <v>8</v>
      </c>
      <c r="M20" s="316">
        <f t="shared" si="3"/>
        <v>9</v>
      </c>
      <c r="N20" s="317">
        <f t="shared" si="3"/>
        <v>10</v>
      </c>
      <c r="O20" s="317">
        <f t="shared" si="3"/>
        <v>11</v>
      </c>
      <c r="P20" s="318">
        <f t="shared" si="3"/>
        <v>12</v>
      </c>
      <c r="Q20" s="316">
        <f t="shared" si="3"/>
        <v>13</v>
      </c>
      <c r="R20" s="317">
        <f t="shared" si="3"/>
        <v>14</v>
      </c>
      <c r="S20" s="317">
        <f t="shared" si="3"/>
        <v>15</v>
      </c>
      <c r="T20" s="318">
        <f t="shared" si="3"/>
        <v>16</v>
      </c>
      <c r="U20" s="316">
        <f t="shared" si="3"/>
        <v>17</v>
      </c>
      <c r="V20" s="317">
        <f t="shared" si="3"/>
        <v>18</v>
      </c>
      <c r="W20" s="317">
        <f t="shared" si="3"/>
        <v>19</v>
      </c>
      <c r="X20" s="318">
        <f t="shared" si="3"/>
        <v>20</v>
      </c>
      <c r="Y20" s="316">
        <f t="shared" si="3"/>
        <v>21</v>
      </c>
      <c r="Z20" s="317">
        <f t="shared" si="3"/>
        <v>22</v>
      </c>
      <c r="AA20" s="317">
        <f t="shared" si="3"/>
        <v>23</v>
      </c>
      <c r="AB20" s="318">
        <f t="shared" si="3"/>
        <v>24</v>
      </c>
      <c r="AC20" s="316">
        <f t="shared" si="3"/>
        <v>25</v>
      </c>
      <c r="AD20" s="317">
        <f t="shared" si="3"/>
        <v>26</v>
      </c>
      <c r="AE20" s="317">
        <f t="shared" si="3"/>
        <v>27</v>
      </c>
      <c r="AF20" s="318">
        <f t="shared" si="3"/>
        <v>28</v>
      </c>
      <c r="AG20" s="316">
        <f t="shared" si="3"/>
        <v>29</v>
      </c>
      <c r="AH20" s="317">
        <f t="shared" si="3"/>
        <v>30</v>
      </c>
      <c r="AI20" s="317">
        <f t="shared" si="3"/>
        <v>31</v>
      </c>
      <c r="AJ20" s="318">
        <f t="shared" si="3"/>
        <v>32</v>
      </c>
      <c r="AK20" s="316">
        <f t="shared" si="3"/>
        <v>33</v>
      </c>
      <c r="AL20" s="317">
        <f t="shared" si="3"/>
        <v>34</v>
      </c>
      <c r="AM20" s="317">
        <f t="shared" si="3"/>
        <v>35</v>
      </c>
      <c r="AN20" s="318">
        <f t="shared" si="3"/>
        <v>36</v>
      </c>
      <c r="AO20" s="316">
        <f t="shared" si="3"/>
        <v>37</v>
      </c>
      <c r="AP20" s="317">
        <f t="shared" si="3"/>
        <v>38</v>
      </c>
      <c r="AQ20" s="317">
        <f t="shared" si="3"/>
        <v>39</v>
      </c>
      <c r="AR20" s="318">
        <f t="shared" si="3"/>
        <v>40</v>
      </c>
      <c r="AS20" s="316">
        <f t="shared" si="3"/>
        <v>41</v>
      </c>
      <c r="AT20" s="317">
        <f t="shared" si="3"/>
        <v>42</v>
      </c>
      <c r="AU20" s="317">
        <f t="shared" si="3"/>
        <v>43</v>
      </c>
      <c r="AV20" s="318">
        <f t="shared" si="3"/>
        <v>44</v>
      </c>
      <c r="AW20" s="316">
        <f t="shared" si="3"/>
        <v>45</v>
      </c>
      <c r="AX20" s="317">
        <f t="shared" si="3"/>
        <v>46</v>
      </c>
      <c r="AY20" s="317">
        <f t="shared" si="3"/>
        <v>47</v>
      </c>
      <c r="AZ20" s="318">
        <f t="shared" si="3"/>
        <v>48</v>
      </c>
    </row>
    <row r="21" spans="3:52" x14ac:dyDescent="0.2">
      <c r="C21" s="546"/>
      <c r="D21" s="319" t="s">
        <v>200</v>
      </c>
      <c r="E21" s="333">
        <f>('Aggregate Planning'!$K27*'Aggregate Planning'!$J$9)/4</f>
        <v>63750</v>
      </c>
      <c r="F21" s="333">
        <f>('Aggregate Planning'!$K27*'Aggregate Planning'!$J$9)/4</f>
        <v>63750</v>
      </c>
      <c r="G21" s="333">
        <f>('Aggregate Planning'!$K27*'Aggregate Planning'!$J$9)/4</f>
        <v>63750</v>
      </c>
      <c r="H21" s="333">
        <f>('Aggregate Planning'!$K27*'Aggregate Planning'!$J$9)/4</f>
        <v>63750</v>
      </c>
      <c r="I21" s="333">
        <f>('Aggregate Planning'!$L27*'Aggregate Planning'!$J$9)/4</f>
        <v>63750</v>
      </c>
      <c r="J21" s="333">
        <f>('Aggregate Planning'!$L27*'Aggregate Planning'!$J$9)/4</f>
        <v>63750</v>
      </c>
      <c r="K21" s="333">
        <f>('Aggregate Planning'!$L27*'Aggregate Planning'!$J$9)/4</f>
        <v>63750</v>
      </c>
      <c r="L21" s="333">
        <f>('Aggregate Planning'!$L27*'Aggregate Planning'!$J$9)/4</f>
        <v>63750</v>
      </c>
      <c r="M21" s="334">
        <f>('Aggregate Planning'!$M27*'Aggregate Planning'!$J$9)/4</f>
        <v>63750</v>
      </c>
      <c r="N21" s="334">
        <f>('Aggregate Planning'!$M27*'Aggregate Planning'!$J$9)/4</f>
        <v>63750</v>
      </c>
      <c r="O21" s="334">
        <f>('Aggregate Planning'!$M27*'Aggregate Planning'!$J$9)/4</f>
        <v>63750</v>
      </c>
      <c r="P21" s="334">
        <f>('Aggregate Planning'!$M27*'Aggregate Planning'!$J$9)/4</f>
        <v>63750</v>
      </c>
      <c r="Q21" s="333">
        <f>('Aggregate Planning'!$N27*'Aggregate Planning'!$J$9)/4</f>
        <v>63750</v>
      </c>
      <c r="R21" s="333">
        <f>('Aggregate Planning'!$N27*'Aggregate Planning'!$J$9)/4</f>
        <v>63750</v>
      </c>
      <c r="S21" s="333">
        <f>('Aggregate Planning'!$N27*'Aggregate Planning'!$J$9)/4</f>
        <v>63750</v>
      </c>
      <c r="T21" s="333">
        <f>('Aggregate Planning'!$N27*'Aggregate Planning'!$J$9)/4</f>
        <v>63750</v>
      </c>
      <c r="U21" s="333">
        <f>('Aggregate Planning'!$O27*'Aggregate Planning'!$J$9)/4</f>
        <v>63750</v>
      </c>
      <c r="V21" s="333">
        <f>('Aggregate Planning'!$O27*'Aggregate Planning'!$J$9)/4</f>
        <v>63750</v>
      </c>
      <c r="W21" s="333">
        <f>('Aggregate Planning'!$O27*'Aggregate Planning'!$J$9)/4</f>
        <v>63750</v>
      </c>
      <c r="X21" s="333">
        <f>('Aggregate Planning'!$O27*'Aggregate Planning'!$J$9)/4</f>
        <v>63750</v>
      </c>
      <c r="Y21" s="334">
        <f>('Aggregate Planning'!$P27*'Aggregate Planning'!$J$9)/4</f>
        <v>51250</v>
      </c>
      <c r="Z21" s="334">
        <f>('Aggregate Planning'!$P27*'Aggregate Planning'!$J$9)/4</f>
        <v>51250</v>
      </c>
      <c r="AA21" s="334">
        <f>('Aggregate Planning'!$P27*'Aggregate Planning'!$J$9)/4</f>
        <v>51250</v>
      </c>
      <c r="AB21" s="334">
        <f>('Aggregate Planning'!$P27*'Aggregate Planning'!$J$9)/4</f>
        <v>51250</v>
      </c>
      <c r="AC21" s="333">
        <f>('Aggregate Planning'!$Q27*'Aggregate Planning'!$J$9)/4</f>
        <v>51250</v>
      </c>
      <c r="AD21" s="333">
        <f>('Aggregate Planning'!$Q27*'Aggregate Planning'!$J$9)/4</f>
        <v>51250</v>
      </c>
      <c r="AE21" s="333">
        <f>('Aggregate Planning'!$Q27*'Aggregate Planning'!$J$9)/4</f>
        <v>51250</v>
      </c>
      <c r="AF21" s="333">
        <f>('Aggregate Planning'!$Q27*'Aggregate Planning'!$J$9)/4</f>
        <v>51250</v>
      </c>
      <c r="AG21" s="333">
        <f>('Aggregate Planning'!$R27*'Aggregate Planning'!$J$9)/4</f>
        <v>51250</v>
      </c>
      <c r="AH21" s="333">
        <f>('Aggregate Planning'!$R27*'Aggregate Planning'!$J$9)/4</f>
        <v>51250</v>
      </c>
      <c r="AI21" s="333">
        <f>('Aggregate Planning'!$R27*'Aggregate Planning'!$J$9)/4</f>
        <v>51250</v>
      </c>
      <c r="AJ21" s="333">
        <f>('Aggregate Planning'!$R27*'Aggregate Planning'!$J$9)/4</f>
        <v>51250</v>
      </c>
      <c r="AK21" s="333">
        <f>('Aggregate Planning'!$S27*'Aggregate Planning'!$J$9)/4</f>
        <v>51250</v>
      </c>
      <c r="AL21" s="333">
        <f>('Aggregate Planning'!$S27*'Aggregate Planning'!$J$9)/4</f>
        <v>51250</v>
      </c>
      <c r="AM21" s="333">
        <f>('Aggregate Planning'!$S27*'Aggregate Planning'!$J$9)/4</f>
        <v>51250</v>
      </c>
      <c r="AN21" s="333">
        <f>('Aggregate Planning'!$S27*'Aggregate Planning'!$J$9)/4</f>
        <v>51250</v>
      </c>
      <c r="AO21" s="333">
        <f>('Aggregate Planning'!$T27*'Aggregate Planning'!$J$9)/4</f>
        <v>51250</v>
      </c>
      <c r="AP21" s="333">
        <f>('Aggregate Planning'!$T27*'Aggregate Planning'!$J$9)/4</f>
        <v>51250</v>
      </c>
      <c r="AQ21" s="333">
        <f>('Aggregate Planning'!$T27*'Aggregate Planning'!$J$9)/4</f>
        <v>51250</v>
      </c>
      <c r="AR21" s="333">
        <f>('Aggregate Planning'!$T27*'Aggregate Planning'!$J$9)/4</f>
        <v>51250</v>
      </c>
      <c r="AS21" s="333">
        <f>('Aggregate Planning'!$U27*'Aggregate Planning'!$J$9)/4</f>
        <v>51250</v>
      </c>
      <c r="AT21" s="333">
        <f>('Aggregate Planning'!$U27*'Aggregate Planning'!$J$9)/4</f>
        <v>51250</v>
      </c>
      <c r="AU21" s="333">
        <f>('Aggregate Planning'!$U27*'Aggregate Planning'!$J$9)/4</f>
        <v>51250</v>
      </c>
      <c r="AV21" s="333">
        <f>('Aggregate Planning'!$U27*'Aggregate Planning'!$J$9)/4</f>
        <v>51250</v>
      </c>
      <c r="AW21" s="333">
        <f>('Aggregate Planning'!$V27*'Aggregate Planning'!$J$9)/4</f>
        <v>51250</v>
      </c>
      <c r="AX21" s="333">
        <f>('Aggregate Planning'!$V27*'Aggregate Planning'!$J$9)/4</f>
        <v>51250</v>
      </c>
      <c r="AY21" s="333">
        <f>('Aggregate Planning'!$V27*'Aggregate Planning'!$J$9)/4</f>
        <v>51250</v>
      </c>
      <c r="AZ21" s="333">
        <f>('Aggregate Planning'!$V27*'Aggregate Planning'!$J$9)/4</f>
        <v>51250</v>
      </c>
    </row>
    <row r="22" spans="3:52" x14ac:dyDescent="0.2">
      <c r="C22" s="546"/>
      <c r="D22" s="336" t="s">
        <v>201</v>
      </c>
      <c r="E22" s="337">
        <f t="shared" ref="E22:AZ22" si="4">E17</f>
        <v>63000</v>
      </c>
      <c r="F22" s="337">
        <f t="shared" si="4"/>
        <v>63000</v>
      </c>
      <c r="G22" s="337">
        <f t="shared" si="4"/>
        <v>63000</v>
      </c>
      <c r="H22" s="337">
        <f t="shared" si="4"/>
        <v>63000</v>
      </c>
      <c r="I22" s="337">
        <f t="shared" si="4"/>
        <v>63000</v>
      </c>
      <c r="J22" s="337">
        <f t="shared" si="4"/>
        <v>63000</v>
      </c>
      <c r="K22" s="337">
        <f t="shared" si="4"/>
        <v>63000</v>
      </c>
      <c r="L22" s="337">
        <f t="shared" si="4"/>
        <v>63000</v>
      </c>
      <c r="M22" s="337">
        <f t="shared" si="4"/>
        <v>63000</v>
      </c>
      <c r="N22" s="337">
        <f t="shared" si="4"/>
        <v>63000</v>
      </c>
      <c r="O22" s="337">
        <f t="shared" si="4"/>
        <v>63000</v>
      </c>
      <c r="P22" s="337">
        <f>P17</f>
        <v>63000</v>
      </c>
      <c r="Q22" s="337">
        <f t="shared" si="4"/>
        <v>63000</v>
      </c>
      <c r="R22" s="337">
        <f t="shared" si="4"/>
        <v>63000</v>
      </c>
      <c r="S22" s="337">
        <f t="shared" si="4"/>
        <v>63000</v>
      </c>
      <c r="T22" s="337">
        <f t="shared" si="4"/>
        <v>63000</v>
      </c>
      <c r="U22" s="337">
        <f t="shared" si="4"/>
        <v>63000</v>
      </c>
      <c r="V22" s="337">
        <f t="shared" si="4"/>
        <v>63000</v>
      </c>
      <c r="W22" s="337">
        <f t="shared" si="4"/>
        <v>63000</v>
      </c>
      <c r="X22" s="337">
        <f t="shared" si="4"/>
        <v>63000</v>
      </c>
      <c r="Y22" s="337">
        <f t="shared" si="4"/>
        <v>48000</v>
      </c>
      <c r="Z22" s="337">
        <f t="shared" si="4"/>
        <v>48000</v>
      </c>
      <c r="AA22" s="337">
        <f t="shared" si="4"/>
        <v>48000</v>
      </c>
      <c r="AB22" s="337">
        <f t="shared" si="4"/>
        <v>48000</v>
      </c>
      <c r="AC22" s="337">
        <f t="shared" si="4"/>
        <v>48000</v>
      </c>
      <c r="AD22" s="337">
        <f t="shared" si="4"/>
        <v>48000</v>
      </c>
      <c r="AE22" s="337">
        <f t="shared" si="4"/>
        <v>48000</v>
      </c>
      <c r="AF22" s="337">
        <f t="shared" si="4"/>
        <v>48000</v>
      </c>
      <c r="AG22" s="337">
        <f t="shared" si="4"/>
        <v>48000</v>
      </c>
      <c r="AH22" s="337">
        <f t="shared" si="4"/>
        <v>48000</v>
      </c>
      <c r="AI22" s="337">
        <f t="shared" si="4"/>
        <v>48000</v>
      </c>
      <c r="AJ22" s="337">
        <f t="shared" si="4"/>
        <v>48000</v>
      </c>
      <c r="AK22" s="337">
        <f t="shared" si="4"/>
        <v>48000</v>
      </c>
      <c r="AL22" s="337">
        <f t="shared" si="4"/>
        <v>48000</v>
      </c>
      <c r="AM22" s="337">
        <f t="shared" si="4"/>
        <v>48000</v>
      </c>
      <c r="AN22" s="337">
        <f t="shared" si="4"/>
        <v>48000</v>
      </c>
      <c r="AO22" s="337">
        <f t="shared" si="4"/>
        <v>48000</v>
      </c>
      <c r="AP22" s="337">
        <f t="shared" si="4"/>
        <v>48000</v>
      </c>
      <c r="AQ22" s="337">
        <f t="shared" si="4"/>
        <v>48000</v>
      </c>
      <c r="AR22" s="337">
        <f t="shared" si="4"/>
        <v>48000</v>
      </c>
      <c r="AS22" s="337">
        <f t="shared" si="4"/>
        <v>48000</v>
      </c>
      <c r="AT22" s="337">
        <f t="shared" si="4"/>
        <v>48000</v>
      </c>
      <c r="AU22" s="337">
        <f t="shared" si="4"/>
        <v>48000</v>
      </c>
      <c r="AV22" s="337">
        <f t="shared" si="4"/>
        <v>48000</v>
      </c>
      <c r="AW22" s="337">
        <f t="shared" si="4"/>
        <v>48000</v>
      </c>
      <c r="AX22" s="337">
        <f t="shared" si="4"/>
        <v>48000</v>
      </c>
      <c r="AY22" s="337">
        <f t="shared" si="4"/>
        <v>48000</v>
      </c>
      <c r="AZ22" s="337">
        <f t="shared" si="4"/>
        <v>48000</v>
      </c>
    </row>
    <row r="23" spans="3:52" x14ac:dyDescent="0.2">
      <c r="C23" s="546"/>
      <c r="D23" s="336" t="s">
        <v>202</v>
      </c>
      <c r="E23" s="345">
        <f t="shared" ref="E23:AZ23" si="5">(E22/E21*100)/100</f>
        <v>0.9882352941176471</v>
      </c>
      <c r="F23" s="346">
        <f t="shared" si="5"/>
        <v>0.9882352941176471</v>
      </c>
      <c r="G23" s="346">
        <f>(G22/G21*100)/100</f>
        <v>0.9882352941176471</v>
      </c>
      <c r="H23" s="347">
        <f>(H22/H21*100)/100</f>
        <v>0.9882352941176471</v>
      </c>
      <c r="I23" s="345">
        <f t="shared" si="5"/>
        <v>0.9882352941176471</v>
      </c>
      <c r="J23" s="346">
        <f t="shared" si="5"/>
        <v>0.9882352941176471</v>
      </c>
      <c r="K23" s="346">
        <f t="shared" si="5"/>
        <v>0.9882352941176471</v>
      </c>
      <c r="L23" s="347">
        <f t="shared" si="5"/>
        <v>0.9882352941176471</v>
      </c>
      <c r="M23" s="345">
        <f t="shared" si="5"/>
        <v>0.9882352941176471</v>
      </c>
      <c r="N23" s="346">
        <f t="shared" si="5"/>
        <v>0.9882352941176471</v>
      </c>
      <c r="O23" s="346">
        <f t="shared" si="5"/>
        <v>0.9882352941176471</v>
      </c>
      <c r="P23" s="347">
        <f>(P22/P21*100)/100</f>
        <v>0.9882352941176471</v>
      </c>
      <c r="Q23" s="345">
        <f t="shared" si="5"/>
        <v>0.9882352941176471</v>
      </c>
      <c r="R23" s="346">
        <f t="shared" si="5"/>
        <v>0.9882352941176471</v>
      </c>
      <c r="S23" s="346">
        <f t="shared" si="5"/>
        <v>0.9882352941176471</v>
      </c>
      <c r="T23" s="347">
        <f t="shared" si="5"/>
        <v>0.9882352941176471</v>
      </c>
      <c r="U23" s="345">
        <f t="shared" si="5"/>
        <v>0.9882352941176471</v>
      </c>
      <c r="V23" s="346">
        <f t="shared" si="5"/>
        <v>0.9882352941176471</v>
      </c>
      <c r="W23" s="346">
        <f t="shared" si="5"/>
        <v>0.9882352941176471</v>
      </c>
      <c r="X23" s="347">
        <f t="shared" si="5"/>
        <v>0.9882352941176471</v>
      </c>
      <c r="Y23" s="345">
        <f t="shared" si="5"/>
        <v>0.9365853658536587</v>
      </c>
      <c r="Z23" s="346">
        <f t="shared" si="5"/>
        <v>0.9365853658536587</v>
      </c>
      <c r="AA23" s="346">
        <f t="shared" si="5"/>
        <v>0.9365853658536587</v>
      </c>
      <c r="AB23" s="347">
        <f t="shared" si="5"/>
        <v>0.9365853658536587</v>
      </c>
      <c r="AC23" s="345">
        <f t="shared" si="5"/>
        <v>0.9365853658536587</v>
      </c>
      <c r="AD23" s="346">
        <f t="shared" si="5"/>
        <v>0.9365853658536587</v>
      </c>
      <c r="AE23" s="346">
        <f t="shared" si="5"/>
        <v>0.9365853658536587</v>
      </c>
      <c r="AF23" s="347">
        <f t="shared" si="5"/>
        <v>0.9365853658536587</v>
      </c>
      <c r="AG23" s="345">
        <f t="shared" si="5"/>
        <v>0.9365853658536587</v>
      </c>
      <c r="AH23" s="346">
        <f t="shared" si="5"/>
        <v>0.9365853658536587</v>
      </c>
      <c r="AI23" s="346">
        <f t="shared" si="5"/>
        <v>0.9365853658536587</v>
      </c>
      <c r="AJ23" s="347">
        <f t="shared" si="5"/>
        <v>0.9365853658536587</v>
      </c>
      <c r="AK23" s="345">
        <f t="shared" si="5"/>
        <v>0.9365853658536587</v>
      </c>
      <c r="AL23" s="346">
        <f t="shared" si="5"/>
        <v>0.9365853658536587</v>
      </c>
      <c r="AM23" s="346">
        <f t="shared" si="5"/>
        <v>0.9365853658536587</v>
      </c>
      <c r="AN23" s="347">
        <f t="shared" si="5"/>
        <v>0.9365853658536587</v>
      </c>
      <c r="AO23" s="345">
        <f t="shared" si="5"/>
        <v>0.9365853658536587</v>
      </c>
      <c r="AP23" s="346">
        <f t="shared" si="5"/>
        <v>0.9365853658536587</v>
      </c>
      <c r="AQ23" s="346">
        <f t="shared" si="5"/>
        <v>0.9365853658536587</v>
      </c>
      <c r="AR23" s="347">
        <f t="shared" si="5"/>
        <v>0.9365853658536587</v>
      </c>
      <c r="AS23" s="345">
        <f t="shared" si="5"/>
        <v>0.9365853658536587</v>
      </c>
      <c r="AT23" s="346">
        <f t="shared" si="5"/>
        <v>0.9365853658536587</v>
      </c>
      <c r="AU23" s="346">
        <f t="shared" si="5"/>
        <v>0.9365853658536587</v>
      </c>
      <c r="AV23" s="347">
        <f t="shared" si="5"/>
        <v>0.9365853658536587</v>
      </c>
      <c r="AW23" s="345">
        <f t="shared" si="5"/>
        <v>0.9365853658536587</v>
      </c>
      <c r="AX23" s="346">
        <f t="shared" si="5"/>
        <v>0.9365853658536587</v>
      </c>
      <c r="AY23" s="346">
        <f t="shared" si="5"/>
        <v>0.9365853658536587</v>
      </c>
      <c r="AZ23" s="347">
        <f t="shared" si="5"/>
        <v>0.9365853658536587</v>
      </c>
    </row>
    <row r="24" spans="3:52" ht="16" customHeight="1" thickBot="1" x14ac:dyDescent="0.25">
      <c r="C24" s="547"/>
      <c r="D24" s="340" t="s">
        <v>203</v>
      </c>
      <c r="E24" s="342">
        <f t="shared" ref="E24:AZ24" si="6">1-E23</f>
        <v>1.1764705882352899E-2</v>
      </c>
      <c r="F24" s="343">
        <f t="shared" si="6"/>
        <v>1.1764705882352899E-2</v>
      </c>
      <c r="G24" s="343">
        <f t="shared" si="6"/>
        <v>1.1764705882352899E-2</v>
      </c>
      <c r="H24" s="344">
        <f t="shared" si="6"/>
        <v>1.1764705882352899E-2</v>
      </c>
      <c r="I24" s="342">
        <f t="shared" si="6"/>
        <v>1.1764705882352899E-2</v>
      </c>
      <c r="J24" s="343">
        <f t="shared" si="6"/>
        <v>1.1764705882352899E-2</v>
      </c>
      <c r="K24" s="343">
        <f t="shared" si="6"/>
        <v>1.1764705882352899E-2</v>
      </c>
      <c r="L24" s="344">
        <f t="shared" si="6"/>
        <v>1.1764705882352899E-2</v>
      </c>
      <c r="M24" s="342">
        <f t="shared" si="6"/>
        <v>1.1764705882352899E-2</v>
      </c>
      <c r="N24" s="343">
        <f t="shared" si="6"/>
        <v>1.1764705882352899E-2</v>
      </c>
      <c r="O24" s="343">
        <f t="shared" si="6"/>
        <v>1.1764705882352899E-2</v>
      </c>
      <c r="P24" s="344">
        <f t="shared" si="6"/>
        <v>1.1764705882352899E-2</v>
      </c>
      <c r="Q24" s="342">
        <f t="shared" si="6"/>
        <v>1.1764705882352899E-2</v>
      </c>
      <c r="R24" s="343">
        <f t="shared" si="6"/>
        <v>1.1764705882352899E-2</v>
      </c>
      <c r="S24" s="343">
        <f t="shared" si="6"/>
        <v>1.1764705882352899E-2</v>
      </c>
      <c r="T24" s="344">
        <f t="shared" si="6"/>
        <v>1.1764705882352899E-2</v>
      </c>
      <c r="U24" s="342">
        <f t="shared" si="6"/>
        <v>1.1764705882352899E-2</v>
      </c>
      <c r="V24" s="343">
        <f t="shared" si="6"/>
        <v>1.1764705882352899E-2</v>
      </c>
      <c r="W24" s="343">
        <f t="shared" si="6"/>
        <v>1.1764705882352899E-2</v>
      </c>
      <c r="X24" s="344">
        <f t="shared" si="6"/>
        <v>1.1764705882352899E-2</v>
      </c>
      <c r="Y24" s="342">
        <f t="shared" si="6"/>
        <v>6.3414634146341298E-2</v>
      </c>
      <c r="Z24" s="343">
        <f t="shared" si="6"/>
        <v>6.3414634146341298E-2</v>
      </c>
      <c r="AA24" s="343">
        <f t="shared" si="6"/>
        <v>6.3414634146341298E-2</v>
      </c>
      <c r="AB24" s="344">
        <f t="shared" si="6"/>
        <v>6.3414634146341298E-2</v>
      </c>
      <c r="AC24" s="342">
        <f t="shared" si="6"/>
        <v>6.3414634146341298E-2</v>
      </c>
      <c r="AD24" s="343">
        <f t="shared" si="6"/>
        <v>6.3414634146341298E-2</v>
      </c>
      <c r="AE24" s="343">
        <f t="shared" si="6"/>
        <v>6.3414634146341298E-2</v>
      </c>
      <c r="AF24" s="344">
        <f t="shared" si="6"/>
        <v>6.3414634146341298E-2</v>
      </c>
      <c r="AG24" s="342">
        <f t="shared" si="6"/>
        <v>6.3414634146341298E-2</v>
      </c>
      <c r="AH24" s="343">
        <f t="shared" si="6"/>
        <v>6.3414634146341298E-2</v>
      </c>
      <c r="AI24" s="343">
        <f t="shared" si="6"/>
        <v>6.3414634146341298E-2</v>
      </c>
      <c r="AJ24" s="344">
        <f t="shared" si="6"/>
        <v>6.3414634146341298E-2</v>
      </c>
      <c r="AK24" s="342">
        <f t="shared" si="6"/>
        <v>6.3414634146341298E-2</v>
      </c>
      <c r="AL24" s="343">
        <f t="shared" si="6"/>
        <v>6.3414634146341298E-2</v>
      </c>
      <c r="AM24" s="343">
        <f t="shared" si="6"/>
        <v>6.3414634146341298E-2</v>
      </c>
      <c r="AN24" s="344">
        <f t="shared" si="6"/>
        <v>6.3414634146341298E-2</v>
      </c>
      <c r="AO24" s="342">
        <f t="shared" si="6"/>
        <v>6.3414634146341298E-2</v>
      </c>
      <c r="AP24" s="343">
        <f t="shared" si="6"/>
        <v>6.3414634146341298E-2</v>
      </c>
      <c r="AQ24" s="343">
        <f t="shared" si="6"/>
        <v>6.3414634146341298E-2</v>
      </c>
      <c r="AR24" s="344">
        <f t="shared" si="6"/>
        <v>6.3414634146341298E-2</v>
      </c>
      <c r="AS24" s="342">
        <f t="shared" si="6"/>
        <v>6.3414634146341298E-2</v>
      </c>
      <c r="AT24" s="343">
        <f t="shared" si="6"/>
        <v>6.3414634146341298E-2</v>
      </c>
      <c r="AU24" s="343">
        <f t="shared" si="6"/>
        <v>6.3414634146341298E-2</v>
      </c>
      <c r="AV24" s="344">
        <f t="shared" si="6"/>
        <v>6.3414634146341298E-2</v>
      </c>
      <c r="AW24" s="342">
        <f t="shared" si="6"/>
        <v>6.3414634146341298E-2</v>
      </c>
      <c r="AX24" s="343">
        <f t="shared" si="6"/>
        <v>6.3414634146341298E-2</v>
      </c>
      <c r="AY24" s="343">
        <f t="shared" si="6"/>
        <v>6.3414634146341298E-2</v>
      </c>
      <c r="AZ24" s="344">
        <f t="shared" si="6"/>
        <v>6.3414634146341298E-2</v>
      </c>
    </row>
    <row r="25" spans="3:52" x14ac:dyDescent="0.2">
      <c r="D25" s="341"/>
    </row>
  </sheetData>
  <mergeCells count="26">
    <mergeCell ref="AO19:AR19"/>
    <mergeCell ref="AS19:AV19"/>
    <mergeCell ref="AW19:AZ19"/>
    <mergeCell ref="U19:X19"/>
    <mergeCell ref="Y19:AB19"/>
    <mergeCell ref="AC19:AF19"/>
    <mergeCell ref="AG19:AJ19"/>
    <mergeCell ref="AK19:AN19"/>
    <mergeCell ref="C19:C24"/>
    <mergeCell ref="E19:H19"/>
    <mergeCell ref="I19:L19"/>
    <mergeCell ref="M19:P19"/>
    <mergeCell ref="Q19:T19"/>
    <mergeCell ref="C8:C17"/>
    <mergeCell ref="E8:H8"/>
    <mergeCell ref="I8:L8"/>
    <mergeCell ref="M8:P8"/>
    <mergeCell ref="Q8:T8"/>
    <mergeCell ref="AO8:AR8"/>
    <mergeCell ref="AS8:AV8"/>
    <mergeCell ref="AW8:AZ8"/>
    <mergeCell ref="U8:X8"/>
    <mergeCell ref="Y8:AB8"/>
    <mergeCell ref="AC8:AF8"/>
    <mergeCell ref="AG8:AJ8"/>
    <mergeCell ref="AK8:AN8"/>
  </mergeCells>
  <conditionalFormatting sqref="E14:AZ14">
    <cfRule type="cellIs" dxfId="7" priority="1" operator="equal">
      <formula>"Yes"</formula>
    </cfRule>
  </conditionalFormatting>
  <hyperlinks>
    <hyperlink ref="A1" location="Assumptions!A1" display="Assumptions" xr:uid="{0F4EB65F-1BD4-314A-B0F8-E2379A756DD3}"/>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63C9-EAFC-2B48-A1A3-5DA3A3D62926}">
  <dimension ref="A1:BP31"/>
  <sheetViews>
    <sheetView showGridLines="0" zoomScale="80" zoomScaleNormal="80" workbookViewId="0"/>
  </sheetViews>
  <sheetFormatPr baseColWidth="10" defaultColWidth="11.5" defaultRowHeight="15" x14ac:dyDescent="0.2"/>
  <cols>
    <col min="8" max="8" width="24.6640625" customWidth="1"/>
    <col min="9" max="9" width="16.5" customWidth="1"/>
  </cols>
  <sheetData>
    <row r="1" spans="1:68" ht="16" thickBot="1" x14ac:dyDescent="0.25">
      <c r="A1" s="310" t="s">
        <v>16</v>
      </c>
    </row>
    <row r="2" spans="1:68" ht="16" thickBot="1" x14ac:dyDescent="0.25">
      <c r="H2" s="555" t="s">
        <v>225</v>
      </c>
      <c r="I2" s="367" t="s">
        <v>222</v>
      </c>
      <c r="J2" s="368">
        <v>205871.439687726</v>
      </c>
    </row>
    <row r="3" spans="1:68" ht="16" thickBot="1" x14ac:dyDescent="0.25">
      <c r="H3" s="556"/>
      <c r="I3" s="314" t="s">
        <v>163</v>
      </c>
      <c r="J3" s="542" t="s">
        <v>55</v>
      </c>
      <c r="K3" s="543"/>
      <c r="L3" s="543"/>
      <c r="M3" s="544"/>
      <c r="N3" s="542" t="s">
        <v>56</v>
      </c>
      <c r="O3" s="543"/>
      <c r="P3" s="543"/>
      <c r="Q3" s="544"/>
      <c r="R3" s="542" t="s">
        <v>45</v>
      </c>
      <c r="S3" s="543"/>
      <c r="T3" s="543"/>
      <c r="U3" s="544"/>
      <c r="V3" s="542" t="s">
        <v>46</v>
      </c>
      <c r="W3" s="543"/>
      <c r="X3" s="543"/>
      <c r="Y3" s="544"/>
      <c r="Z3" s="542" t="s">
        <v>47</v>
      </c>
      <c r="AA3" s="543"/>
      <c r="AB3" s="543"/>
      <c r="AC3" s="544"/>
      <c r="AD3" s="542" t="s">
        <v>48</v>
      </c>
      <c r="AE3" s="543"/>
      <c r="AF3" s="543"/>
      <c r="AG3" s="544"/>
      <c r="AH3" s="542" t="s">
        <v>49</v>
      </c>
      <c r="AI3" s="543"/>
      <c r="AJ3" s="543"/>
      <c r="AK3" s="544"/>
      <c r="AL3" s="542" t="s">
        <v>50</v>
      </c>
      <c r="AM3" s="543"/>
      <c r="AN3" s="543"/>
      <c r="AO3" s="544"/>
      <c r="AP3" s="542" t="s">
        <v>51</v>
      </c>
      <c r="AQ3" s="543"/>
      <c r="AR3" s="543"/>
      <c r="AS3" s="544"/>
      <c r="AT3" s="542" t="s">
        <v>52</v>
      </c>
      <c r="AU3" s="543"/>
      <c r="AV3" s="543"/>
      <c r="AW3" s="544"/>
      <c r="AX3" s="542" t="s">
        <v>53</v>
      </c>
      <c r="AY3" s="543"/>
      <c r="AZ3" s="543"/>
      <c r="BA3" s="544"/>
      <c r="BB3" s="542" t="s">
        <v>54</v>
      </c>
      <c r="BC3" s="543"/>
      <c r="BD3" s="543"/>
      <c r="BE3" s="544"/>
    </row>
    <row r="4" spans="1:68" ht="16" thickBot="1" x14ac:dyDescent="0.25">
      <c r="H4" s="556"/>
      <c r="I4" s="356" t="s">
        <v>195</v>
      </c>
      <c r="J4" s="316">
        <v>1</v>
      </c>
      <c r="K4" s="317">
        <f>J4+1</f>
        <v>2</v>
      </c>
      <c r="L4" s="317">
        <f t="shared" ref="L4:BE4" si="0">K4+1</f>
        <v>3</v>
      </c>
      <c r="M4" s="318">
        <f t="shared" si="0"/>
        <v>4</v>
      </c>
      <c r="N4" s="316">
        <f t="shared" si="0"/>
        <v>5</v>
      </c>
      <c r="O4" s="317">
        <f t="shared" si="0"/>
        <v>6</v>
      </c>
      <c r="P4" s="317">
        <f t="shared" si="0"/>
        <v>7</v>
      </c>
      <c r="Q4" s="318">
        <f t="shared" si="0"/>
        <v>8</v>
      </c>
      <c r="R4" s="316">
        <f t="shared" si="0"/>
        <v>9</v>
      </c>
      <c r="S4" s="317">
        <f t="shared" si="0"/>
        <v>10</v>
      </c>
      <c r="T4" s="317">
        <f t="shared" si="0"/>
        <v>11</v>
      </c>
      <c r="U4" s="318">
        <f t="shared" si="0"/>
        <v>12</v>
      </c>
      <c r="V4" s="316">
        <f t="shared" si="0"/>
        <v>13</v>
      </c>
      <c r="W4" s="317">
        <f t="shared" si="0"/>
        <v>14</v>
      </c>
      <c r="X4" s="317">
        <f t="shared" si="0"/>
        <v>15</v>
      </c>
      <c r="Y4" s="318">
        <f t="shared" si="0"/>
        <v>16</v>
      </c>
      <c r="Z4" s="316">
        <f t="shared" si="0"/>
        <v>17</v>
      </c>
      <c r="AA4" s="317">
        <f t="shared" si="0"/>
        <v>18</v>
      </c>
      <c r="AB4" s="317">
        <f t="shared" si="0"/>
        <v>19</v>
      </c>
      <c r="AC4" s="318">
        <f t="shared" si="0"/>
        <v>20</v>
      </c>
      <c r="AD4" s="316">
        <f t="shared" si="0"/>
        <v>21</v>
      </c>
      <c r="AE4" s="317">
        <f t="shared" si="0"/>
        <v>22</v>
      </c>
      <c r="AF4" s="317">
        <f t="shared" si="0"/>
        <v>23</v>
      </c>
      <c r="AG4" s="318">
        <f t="shared" si="0"/>
        <v>24</v>
      </c>
      <c r="AH4" s="316">
        <f t="shared" si="0"/>
        <v>25</v>
      </c>
      <c r="AI4" s="317">
        <f t="shared" si="0"/>
        <v>26</v>
      </c>
      <c r="AJ4" s="317">
        <f t="shared" si="0"/>
        <v>27</v>
      </c>
      <c r="AK4" s="318">
        <f t="shared" si="0"/>
        <v>28</v>
      </c>
      <c r="AL4" s="316">
        <f t="shared" si="0"/>
        <v>29</v>
      </c>
      <c r="AM4" s="317">
        <f t="shared" si="0"/>
        <v>30</v>
      </c>
      <c r="AN4" s="317">
        <f t="shared" si="0"/>
        <v>31</v>
      </c>
      <c r="AO4" s="318">
        <f t="shared" si="0"/>
        <v>32</v>
      </c>
      <c r="AP4" s="316">
        <f t="shared" si="0"/>
        <v>33</v>
      </c>
      <c r="AQ4" s="317">
        <f t="shared" si="0"/>
        <v>34</v>
      </c>
      <c r="AR4" s="317">
        <f t="shared" si="0"/>
        <v>35</v>
      </c>
      <c r="AS4" s="318">
        <f t="shared" si="0"/>
        <v>36</v>
      </c>
      <c r="AT4" s="316">
        <f t="shared" si="0"/>
        <v>37</v>
      </c>
      <c r="AU4" s="317">
        <f t="shared" si="0"/>
        <v>38</v>
      </c>
      <c r="AV4" s="317">
        <f t="shared" si="0"/>
        <v>39</v>
      </c>
      <c r="AW4" s="318">
        <f t="shared" si="0"/>
        <v>40</v>
      </c>
      <c r="AX4" s="316">
        <f t="shared" si="0"/>
        <v>41</v>
      </c>
      <c r="AY4" s="317">
        <f t="shared" si="0"/>
        <v>42</v>
      </c>
      <c r="AZ4" s="317">
        <f t="shared" si="0"/>
        <v>43</v>
      </c>
      <c r="BA4" s="318">
        <f t="shared" si="0"/>
        <v>44</v>
      </c>
      <c r="BB4" s="316">
        <f t="shared" si="0"/>
        <v>45</v>
      </c>
      <c r="BC4" s="317">
        <f t="shared" si="0"/>
        <v>46</v>
      </c>
      <c r="BD4" s="317">
        <f t="shared" si="0"/>
        <v>47</v>
      </c>
      <c r="BE4" s="318">
        <f t="shared" si="0"/>
        <v>48</v>
      </c>
    </row>
    <row r="5" spans="1:68" x14ac:dyDescent="0.2">
      <c r="H5" s="556"/>
      <c r="I5" s="364" t="s">
        <v>221</v>
      </c>
      <c r="J5" s="357">
        <f>'Authorised MPS'!E17</f>
        <v>63000</v>
      </c>
      <c r="K5" s="357">
        <f>'Authorised MPS'!F17</f>
        <v>63000</v>
      </c>
      <c r="L5" s="357">
        <f>'Authorised MPS'!G17</f>
        <v>63000</v>
      </c>
      <c r="M5" s="357">
        <f>'Authorised MPS'!H17</f>
        <v>63000</v>
      </c>
      <c r="N5" s="357">
        <f>'Authorised MPS'!I17</f>
        <v>63000</v>
      </c>
      <c r="O5" s="357">
        <f>'Authorised MPS'!J17</f>
        <v>63000</v>
      </c>
      <c r="P5" s="357">
        <f>'Authorised MPS'!K17</f>
        <v>63000</v>
      </c>
      <c r="Q5" s="357">
        <f>'Authorised MPS'!L17</f>
        <v>63000</v>
      </c>
      <c r="R5" s="357">
        <f>'Authorised MPS'!M17</f>
        <v>63000</v>
      </c>
      <c r="S5" s="357">
        <f>'Authorised MPS'!N17</f>
        <v>63000</v>
      </c>
      <c r="T5" s="357">
        <f>'Authorised MPS'!O17</f>
        <v>63000</v>
      </c>
      <c r="U5" s="357">
        <f>'Authorised MPS'!P17</f>
        <v>63000</v>
      </c>
      <c r="V5" s="357">
        <f>'Authorised MPS'!Q17</f>
        <v>63000</v>
      </c>
      <c r="W5" s="357">
        <f>'Authorised MPS'!R17</f>
        <v>63000</v>
      </c>
      <c r="X5" s="357">
        <f>'Authorised MPS'!S17</f>
        <v>63000</v>
      </c>
      <c r="Y5" s="357">
        <f>'Authorised MPS'!T17</f>
        <v>63000</v>
      </c>
      <c r="Z5" s="357">
        <f>'Authorised MPS'!U17</f>
        <v>63000</v>
      </c>
      <c r="AA5" s="357">
        <f>'Authorised MPS'!V17</f>
        <v>63000</v>
      </c>
      <c r="AB5" s="357">
        <f>'Authorised MPS'!W17</f>
        <v>63000</v>
      </c>
      <c r="AC5" s="357">
        <f>'Authorised MPS'!X17</f>
        <v>63000</v>
      </c>
      <c r="AD5" s="357">
        <f>'Authorised MPS'!Y17</f>
        <v>48000</v>
      </c>
      <c r="AE5" s="357">
        <f>'Authorised MPS'!Z17</f>
        <v>48000</v>
      </c>
      <c r="AF5" s="357">
        <f>'Authorised MPS'!AA17</f>
        <v>48000</v>
      </c>
      <c r="AG5" s="357">
        <f>'Authorised MPS'!AB17</f>
        <v>48000</v>
      </c>
      <c r="AH5" s="357">
        <f>'Authorised MPS'!AC17</f>
        <v>48000</v>
      </c>
      <c r="AI5" s="357">
        <f>'Authorised MPS'!AD17</f>
        <v>48000</v>
      </c>
      <c r="AJ5" s="357">
        <f>'Authorised MPS'!AE17</f>
        <v>48000</v>
      </c>
      <c r="AK5" s="357">
        <f>'Authorised MPS'!AF17</f>
        <v>48000</v>
      </c>
      <c r="AL5" s="357">
        <f>'Authorised MPS'!AG17</f>
        <v>48000</v>
      </c>
      <c r="AM5" s="357">
        <f>'Authorised MPS'!AH17</f>
        <v>48000</v>
      </c>
      <c r="AN5" s="357">
        <f>'Authorised MPS'!AI17</f>
        <v>48000</v>
      </c>
      <c r="AO5" s="357">
        <f>'Authorised MPS'!AJ17</f>
        <v>48000</v>
      </c>
      <c r="AP5" s="357">
        <f>'Authorised MPS'!AK17</f>
        <v>48000</v>
      </c>
      <c r="AQ5" s="357">
        <f>'Authorised MPS'!AL17</f>
        <v>48000</v>
      </c>
      <c r="AR5" s="357">
        <f>'Authorised MPS'!AM17</f>
        <v>48000</v>
      </c>
      <c r="AS5" s="357">
        <f>'Authorised MPS'!AN17</f>
        <v>48000</v>
      </c>
      <c r="AT5" s="357">
        <f>'Authorised MPS'!AO17</f>
        <v>48000</v>
      </c>
      <c r="AU5" s="357">
        <f>'Authorised MPS'!AP17</f>
        <v>48000</v>
      </c>
      <c r="AV5" s="357">
        <f>'Authorised MPS'!AQ17</f>
        <v>48000</v>
      </c>
      <c r="AW5" s="357">
        <f>'Authorised MPS'!AR17</f>
        <v>48000</v>
      </c>
      <c r="AX5" s="357">
        <f>'Authorised MPS'!AS17</f>
        <v>48000</v>
      </c>
      <c r="AY5" s="357">
        <f>'Authorised MPS'!AT17</f>
        <v>48000</v>
      </c>
      <c r="AZ5" s="357">
        <f>'Authorised MPS'!AU17</f>
        <v>48000</v>
      </c>
      <c r="BA5" s="357">
        <f>'Authorised MPS'!AV17</f>
        <v>48000</v>
      </c>
      <c r="BB5" s="357">
        <f>'Authorised MPS'!AW17</f>
        <v>48000</v>
      </c>
      <c r="BC5" s="357">
        <f>'Authorised MPS'!AX17</f>
        <v>48000</v>
      </c>
      <c r="BD5" s="357">
        <f>'Authorised MPS'!AY17</f>
        <v>48000</v>
      </c>
      <c r="BE5" s="358">
        <f>'Authorised MPS'!AZ17</f>
        <v>48000</v>
      </c>
      <c r="BF5" s="354"/>
      <c r="BG5" s="354"/>
      <c r="BH5" s="354"/>
      <c r="BI5" s="354"/>
      <c r="BJ5" s="354"/>
      <c r="BK5" s="354"/>
      <c r="BL5" s="354"/>
      <c r="BM5" s="354"/>
      <c r="BN5" s="354"/>
      <c r="BO5" s="354"/>
      <c r="BP5" s="354"/>
    </row>
    <row r="6" spans="1:68" x14ac:dyDescent="0.2">
      <c r="H6" s="556"/>
      <c r="I6" s="365" t="s">
        <v>236</v>
      </c>
      <c r="J6" s="359">
        <f>K5</f>
        <v>63000</v>
      </c>
      <c r="K6" s="359">
        <f>L5</f>
        <v>63000</v>
      </c>
      <c r="L6" s="359">
        <f>M5</f>
        <v>63000</v>
      </c>
      <c r="M6" s="359">
        <f t="shared" ref="M6:BD6" si="1">N5</f>
        <v>63000</v>
      </c>
      <c r="N6" s="359">
        <f t="shared" si="1"/>
        <v>63000</v>
      </c>
      <c r="O6" s="359">
        <f t="shared" si="1"/>
        <v>63000</v>
      </c>
      <c r="P6" s="359">
        <f t="shared" si="1"/>
        <v>63000</v>
      </c>
      <c r="Q6" s="359">
        <f t="shared" si="1"/>
        <v>63000</v>
      </c>
      <c r="R6" s="359">
        <f t="shared" si="1"/>
        <v>63000</v>
      </c>
      <c r="S6" s="359">
        <f t="shared" si="1"/>
        <v>63000</v>
      </c>
      <c r="T6" s="359">
        <f t="shared" si="1"/>
        <v>63000</v>
      </c>
      <c r="U6" s="359">
        <f t="shared" si="1"/>
        <v>63000</v>
      </c>
      <c r="V6" s="359">
        <f t="shared" si="1"/>
        <v>63000</v>
      </c>
      <c r="W6" s="359">
        <f t="shared" si="1"/>
        <v>63000</v>
      </c>
      <c r="X6" s="359">
        <f t="shared" si="1"/>
        <v>63000</v>
      </c>
      <c r="Y6" s="359">
        <f t="shared" si="1"/>
        <v>63000</v>
      </c>
      <c r="Z6" s="359">
        <f t="shared" si="1"/>
        <v>63000</v>
      </c>
      <c r="AA6" s="359">
        <f t="shared" si="1"/>
        <v>63000</v>
      </c>
      <c r="AB6" s="359">
        <f t="shared" si="1"/>
        <v>63000</v>
      </c>
      <c r="AC6" s="359">
        <f t="shared" si="1"/>
        <v>48000</v>
      </c>
      <c r="AD6" s="359">
        <f t="shared" si="1"/>
        <v>48000</v>
      </c>
      <c r="AE6" s="359">
        <f t="shared" si="1"/>
        <v>48000</v>
      </c>
      <c r="AF6" s="359">
        <f t="shared" si="1"/>
        <v>48000</v>
      </c>
      <c r="AG6" s="359">
        <f t="shared" si="1"/>
        <v>48000</v>
      </c>
      <c r="AH6" s="359">
        <f t="shared" si="1"/>
        <v>48000</v>
      </c>
      <c r="AI6" s="359">
        <f t="shared" si="1"/>
        <v>48000</v>
      </c>
      <c r="AJ6" s="359">
        <f t="shared" si="1"/>
        <v>48000</v>
      </c>
      <c r="AK6" s="359">
        <f t="shared" si="1"/>
        <v>48000</v>
      </c>
      <c r="AL6" s="359">
        <f t="shared" si="1"/>
        <v>48000</v>
      </c>
      <c r="AM6" s="359">
        <f t="shared" si="1"/>
        <v>48000</v>
      </c>
      <c r="AN6" s="359">
        <f t="shared" si="1"/>
        <v>48000</v>
      </c>
      <c r="AO6" s="359">
        <f t="shared" si="1"/>
        <v>48000</v>
      </c>
      <c r="AP6" s="359">
        <f t="shared" si="1"/>
        <v>48000</v>
      </c>
      <c r="AQ6" s="359">
        <f t="shared" si="1"/>
        <v>48000</v>
      </c>
      <c r="AR6" s="359">
        <f t="shared" si="1"/>
        <v>48000</v>
      </c>
      <c r="AS6" s="359">
        <f t="shared" si="1"/>
        <v>48000</v>
      </c>
      <c r="AT6" s="359">
        <f t="shared" si="1"/>
        <v>48000</v>
      </c>
      <c r="AU6" s="359">
        <f t="shared" si="1"/>
        <v>48000</v>
      </c>
      <c r="AV6" s="359">
        <f t="shared" si="1"/>
        <v>48000</v>
      </c>
      <c r="AW6" s="359">
        <f t="shared" si="1"/>
        <v>48000</v>
      </c>
      <c r="AX6" s="359">
        <f t="shared" si="1"/>
        <v>48000</v>
      </c>
      <c r="AY6" s="359">
        <f t="shared" si="1"/>
        <v>48000</v>
      </c>
      <c r="AZ6" s="359">
        <f t="shared" si="1"/>
        <v>48000</v>
      </c>
      <c r="BA6" s="359">
        <f t="shared" si="1"/>
        <v>48000</v>
      </c>
      <c r="BB6" s="359">
        <f t="shared" si="1"/>
        <v>48000</v>
      </c>
      <c r="BC6" s="359">
        <f t="shared" si="1"/>
        <v>48000</v>
      </c>
      <c r="BD6" s="359">
        <f t="shared" si="1"/>
        <v>48000</v>
      </c>
      <c r="BE6" s="360">
        <f>BF5</f>
        <v>0</v>
      </c>
    </row>
    <row r="7" spans="1:68" ht="16" thickBot="1" x14ac:dyDescent="0.25">
      <c r="H7" s="557"/>
      <c r="I7" s="366" t="s">
        <v>198</v>
      </c>
      <c r="J7" s="361">
        <f>J2</f>
        <v>205871.439687726</v>
      </c>
      <c r="K7" s="362">
        <f>J7+J6-K5</f>
        <v>205871.43968772597</v>
      </c>
      <c r="L7" s="362">
        <f>K7+K6-L5</f>
        <v>205871.43968772597</v>
      </c>
      <c r="M7" s="362">
        <f t="shared" ref="M7:BE7" si="2">L7+L6-M5</f>
        <v>205871.43968772597</v>
      </c>
      <c r="N7" s="362">
        <f t="shared" si="2"/>
        <v>205871.43968772597</v>
      </c>
      <c r="O7" s="362">
        <f t="shared" si="2"/>
        <v>205871.43968772597</v>
      </c>
      <c r="P7" s="362">
        <f t="shared" si="2"/>
        <v>205871.43968772597</v>
      </c>
      <c r="Q7" s="362">
        <f t="shared" si="2"/>
        <v>205871.43968772597</v>
      </c>
      <c r="R7" s="362">
        <f t="shared" si="2"/>
        <v>205871.43968772597</v>
      </c>
      <c r="S7" s="362">
        <f t="shared" si="2"/>
        <v>205871.43968772597</v>
      </c>
      <c r="T7" s="362">
        <f t="shared" si="2"/>
        <v>205871.43968772597</v>
      </c>
      <c r="U7" s="362">
        <f t="shared" si="2"/>
        <v>205871.43968772597</v>
      </c>
      <c r="V7" s="362">
        <f t="shared" si="2"/>
        <v>205871.43968772597</v>
      </c>
      <c r="W7" s="362">
        <f t="shared" si="2"/>
        <v>205871.43968772597</v>
      </c>
      <c r="X7" s="362">
        <f t="shared" si="2"/>
        <v>205871.43968772597</v>
      </c>
      <c r="Y7" s="362">
        <f t="shared" si="2"/>
        <v>205871.43968772597</v>
      </c>
      <c r="Z7" s="362">
        <f t="shared" si="2"/>
        <v>205871.43968772597</v>
      </c>
      <c r="AA7" s="362">
        <f t="shared" si="2"/>
        <v>205871.43968772597</v>
      </c>
      <c r="AB7" s="362">
        <f t="shared" si="2"/>
        <v>205871.43968772597</v>
      </c>
      <c r="AC7" s="362">
        <f t="shared" si="2"/>
        <v>205871.43968772597</v>
      </c>
      <c r="AD7" s="362">
        <f t="shared" si="2"/>
        <v>205871.43968772597</v>
      </c>
      <c r="AE7" s="362">
        <f t="shared" si="2"/>
        <v>205871.43968772597</v>
      </c>
      <c r="AF7" s="362">
        <f t="shared" si="2"/>
        <v>205871.43968772597</v>
      </c>
      <c r="AG7" s="362">
        <f t="shared" si="2"/>
        <v>205871.43968772597</v>
      </c>
      <c r="AH7" s="362">
        <f t="shared" si="2"/>
        <v>205871.43968772597</v>
      </c>
      <c r="AI7" s="362">
        <f t="shared" si="2"/>
        <v>205871.43968772597</v>
      </c>
      <c r="AJ7" s="362">
        <f t="shared" si="2"/>
        <v>205871.43968772597</v>
      </c>
      <c r="AK7" s="362">
        <f t="shared" si="2"/>
        <v>205871.43968772597</v>
      </c>
      <c r="AL7" s="362">
        <f t="shared" si="2"/>
        <v>205871.43968772597</v>
      </c>
      <c r="AM7" s="362">
        <f t="shared" si="2"/>
        <v>205871.43968772597</v>
      </c>
      <c r="AN7" s="362">
        <f t="shared" si="2"/>
        <v>205871.43968772597</v>
      </c>
      <c r="AO7" s="362">
        <f t="shared" si="2"/>
        <v>205871.43968772597</v>
      </c>
      <c r="AP7" s="362">
        <f t="shared" si="2"/>
        <v>205871.43968772597</v>
      </c>
      <c r="AQ7" s="362">
        <f t="shared" si="2"/>
        <v>205871.43968772597</v>
      </c>
      <c r="AR7" s="362">
        <f t="shared" si="2"/>
        <v>205871.43968772597</v>
      </c>
      <c r="AS7" s="362">
        <f t="shared" si="2"/>
        <v>205871.43968772597</v>
      </c>
      <c r="AT7" s="362">
        <f t="shared" si="2"/>
        <v>205871.43968772597</v>
      </c>
      <c r="AU7" s="362">
        <f t="shared" si="2"/>
        <v>205871.43968772597</v>
      </c>
      <c r="AV7" s="362">
        <f t="shared" si="2"/>
        <v>205871.43968772597</v>
      </c>
      <c r="AW7" s="362">
        <f t="shared" si="2"/>
        <v>205871.43968772597</v>
      </c>
      <c r="AX7" s="362">
        <f t="shared" si="2"/>
        <v>205871.43968772597</v>
      </c>
      <c r="AY7" s="362">
        <f t="shared" si="2"/>
        <v>205871.43968772597</v>
      </c>
      <c r="AZ7" s="362">
        <f t="shared" si="2"/>
        <v>205871.43968772597</v>
      </c>
      <c r="BA7" s="362">
        <f t="shared" si="2"/>
        <v>205871.43968772597</v>
      </c>
      <c r="BB7" s="362">
        <f t="shared" si="2"/>
        <v>205871.43968772597</v>
      </c>
      <c r="BC7" s="362">
        <f t="shared" si="2"/>
        <v>205871.43968772597</v>
      </c>
      <c r="BD7" s="362">
        <f t="shared" si="2"/>
        <v>205871.43968772597</v>
      </c>
      <c r="BE7" s="362">
        <f t="shared" si="2"/>
        <v>205871.43968772597</v>
      </c>
      <c r="BF7" s="372"/>
    </row>
    <row r="8" spans="1:68" ht="16" thickBot="1" x14ac:dyDescent="0.25"/>
    <row r="9" spans="1:68" ht="16" thickBot="1" x14ac:dyDescent="0.25">
      <c r="K9" s="462" t="s">
        <v>349</v>
      </c>
      <c r="L9" s="370" t="s">
        <v>350</v>
      </c>
    </row>
    <row r="10" spans="1:68" ht="16" thickBot="1" x14ac:dyDescent="0.25">
      <c r="H10" s="555" t="s">
        <v>224</v>
      </c>
      <c r="I10" s="367" t="s">
        <v>222</v>
      </c>
      <c r="J10" s="369">
        <v>252000</v>
      </c>
      <c r="K10" s="463">
        <f>2*AVERAGE(J13:BE13)</f>
        <v>105875</v>
      </c>
      <c r="L10" s="371">
        <v>107000</v>
      </c>
    </row>
    <row r="11" spans="1:68" ht="16" thickBot="1" x14ac:dyDescent="0.25">
      <c r="H11" s="556"/>
      <c r="I11" s="314" t="s">
        <v>163</v>
      </c>
      <c r="J11" s="542" t="s">
        <v>55</v>
      </c>
      <c r="K11" s="543"/>
      <c r="L11" s="550"/>
      <c r="M11" s="544"/>
      <c r="N11" s="542" t="s">
        <v>56</v>
      </c>
      <c r="O11" s="543"/>
      <c r="P11" s="543"/>
      <c r="Q11" s="544"/>
      <c r="R11" s="542" t="s">
        <v>45</v>
      </c>
      <c r="S11" s="543"/>
      <c r="T11" s="543"/>
      <c r="U11" s="544"/>
      <c r="V11" s="542" t="s">
        <v>46</v>
      </c>
      <c r="W11" s="543"/>
      <c r="X11" s="543"/>
      <c r="Y11" s="544"/>
      <c r="Z11" s="542" t="s">
        <v>47</v>
      </c>
      <c r="AA11" s="543"/>
      <c r="AB11" s="543"/>
      <c r="AC11" s="544"/>
      <c r="AD11" s="542" t="s">
        <v>48</v>
      </c>
      <c r="AE11" s="543"/>
      <c r="AF11" s="543"/>
      <c r="AG11" s="544"/>
      <c r="AH11" s="542" t="s">
        <v>49</v>
      </c>
      <c r="AI11" s="543"/>
      <c r="AJ11" s="543"/>
      <c r="AK11" s="544"/>
      <c r="AL11" s="542" t="s">
        <v>50</v>
      </c>
      <c r="AM11" s="543"/>
      <c r="AN11" s="543"/>
      <c r="AO11" s="544"/>
      <c r="AP11" s="542" t="s">
        <v>51</v>
      </c>
      <c r="AQ11" s="543"/>
      <c r="AR11" s="543"/>
      <c r="AS11" s="544"/>
      <c r="AT11" s="542" t="s">
        <v>52</v>
      </c>
      <c r="AU11" s="543"/>
      <c r="AV11" s="543"/>
      <c r="AW11" s="544"/>
      <c r="AX11" s="542" t="s">
        <v>53</v>
      </c>
      <c r="AY11" s="543"/>
      <c r="AZ11" s="543"/>
      <c r="BA11" s="544"/>
      <c r="BB11" s="542" t="s">
        <v>54</v>
      </c>
      <c r="BC11" s="543"/>
      <c r="BD11" s="543"/>
      <c r="BE11" s="544"/>
    </row>
    <row r="12" spans="1:68" ht="16" thickBot="1" x14ac:dyDescent="0.25">
      <c r="H12" s="556"/>
      <c r="I12" s="356" t="s">
        <v>195</v>
      </c>
      <c r="J12" s="316">
        <v>1</v>
      </c>
      <c r="K12" s="317">
        <f>J12+1</f>
        <v>2</v>
      </c>
      <c r="L12" s="317">
        <f t="shared" ref="L12" si="3">K12+1</f>
        <v>3</v>
      </c>
      <c r="M12" s="318">
        <f t="shared" ref="M12" si="4">L12+1</f>
        <v>4</v>
      </c>
      <c r="N12" s="316">
        <f t="shared" ref="N12" si="5">M12+1</f>
        <v>5</v>
      </c>
      <c r="O12" s="317">
        <f t="shared" ref="O12" si="6">N12+1</f>
        <v>6</v>
      </c>
      <c r="P12" s="317">
        <f t="shared" ref="P12" si="7">O12+1</f>
        <v>7</v>
      </c>
      <c r="Q12" s="318">
        <f t="shared" ref="Q12" si="8">P12+1</f>
        <v>8</v>
      </c>
      <c r="R12" s="316">
        <f t="shared" ref="R12" si="9">Q12+1</f>
        <v>9</v>
      </c>
      <c r="S12" s="317">
        <f t="shared" ref="S12" si="10">R12+1</f>
        <v>10</v>
      </c>
      <c r="T12" s="317">
        <f t="shared" ref="T12" si="11">S12+1</f>
        <v>11</v>
      </c>
      <c r="U12" s="318">
        <f t="shared" ref="U12" si="12">T12+1</f>
        <v>12</v>
      </c>
      <c r="V12" s="316">
        <f t="shared" ref="V12" si="13">U12+1</f>
        <v>13</v>
      </c>
      <c r="W12" s="317">
        <f t="shared" ref="W12" si="14">V12+1</f>
        <v>14</v>
      </c>
      <c r="X12" s="317">
        <f t="shared" ref="X12" si="15">W12+1</f>
        <v>15</v>
      </c>
      <c r="Y12" s="318">
        <f t="shared" ref="Y12" si="16">X12+1</f>
        <v>16</v>
      </c>
      <c r="Z12" s="316">
        <f t="shared" ref="Z12" si="17">Y12+1</f>
        <v>17</v>
      </c>
      <c r="AA12" s="317">
        <f t="shared" ref="AA12" si="18">Z12+1</f>
        <v>18</v>
      </c>
      <c r="AB12" s="317">
        <f t="shared" ref="AB12" si="19">AA12+1</f>
        <v>19</v>
      </c>
      <c r="AC12" s="318">
        <f t="shared" ref="AC12" si="20">AB12+1</f>
        <v>20</v>
      </c>
      <c r="AD12" s="316">
        <f t="shared" ref="AD12" si="21">AC12+1</f>
        <v>21</v>
      </c>
      <c r="AE12" s="317">
        <f t="shared" ref="AE12" si="22">AD12+1</f>
        <v>22</v>
      </c>
      <c r="AF12" s="317">
        <f t="shared" ref="AF12" si="23">AE12+1</f>
        <v>23</v>
      </c>
      <c r="AG12" s="318">
        <f t="shared" ref="AG12" si="24">AF12+1</f>
        <v>24</v>
      </c>
      <c r="AH12" s="316">
        <f t="shared" ref="AH12" si="25">AG12+1</f>
        <v>25</v>
      </c>
      <c r="AI12" s="317">
        <f t="shared" ref="AI12" si="26">AH12+1</f>
        <v>26</v>
      </c>
      <c r="AJ12" s="317">
        <f t="shared" ref="AJ12" si="27">AI12+1</f>
        <v>27</v>
      </c>
      <c r="AK12" s="318">
        <f t="shared" ref="AK12" si="28">AJ12+1</f>
        <v>28</v>
      </c>
      <c r="AL12" s="316">
        <f t="shared" ref="AL12" si="29">AK12+1</f>
        <v>29</v>
      </c>
      <c r="AM12" s="317">
        <f t="shared" ref="AM12" si="30">AL12+1</f>
        <v>30</v>
      </c>
      <c r="AN12" s="317">
        <f t="shared" ref="AN12" si="31">AM12+1</f>
        <v>31</v>
      </c>
      <c r="AO12" s="318">
        <f t="shared" ref="AO12" si="32">AN12+1</f>
        <v>32</v>
      </c>
      <c r="AP12" s="316">
        <f t="shared" ref="AP12" si="33">AO12+1</f>
        <v>33</v>
      </c>
      <c r="AQ12" s="317">
        <f t="shared" ref="AQ12" si="34">AP12+1</f>
        <v>34</v>
      </c>
      <c r="AR12" s="317">
        <f t="shared" ref="AR12" si="35">AQ12+1</f>
        <v>35</v>
      </c>
      <c r="AS12" s="318">
        <f t="shared" ref="AS12" si="36">AR12+1</f>
        <v>36</v>
      </c>
      <c r="AT12" s="316">
        <f t="shared" ref="AT12" si="37">AS12+1</f>
        <v>37</v>
      </c>
      <c r="AU12" s="317">
        <f t="shared" ref="AU12" si="38">AT12+1</f>
        <v>38</v>
      </c>
      <c r="AV12" s="317">
        <f t="shared" ref="AV12" si="39">AU12+1</f>
        <v>39</v>
      </c>
      <c r="AW12" s="318">
        <f t="shared" ref="AW12" si="40">AV12+1</f>
        <v>40</v>
      </c>
      <c r="AX12" s="316">
        <f t="shared" ref="AX12" si="41">AW12+1</f>
        <v>41</v>
      </c>
      <c r="AY12" s="317">
        <f t="shared" ref="AY12" si="42">AX12+1</f>
        <v>42</v>
      </c>
      <c r="AZ12" s="317">
        <f t="shared" ref="AZ12" si="43">AY12+1</f>
        <v>43</v>
      </c>
      <c r="BA12" s="318">
        <f t="shared" ref="BA12" si="44">AZ12+1</f>
        <v>44</v>
      </c>
      <c r="BB12" s="316">
        <f t="shared" ref="BB12" si="45">BA12+1</f>
        <v>45</v>
      </c>
      <c r="BC12" s="317">
        <f t="shared" ref="BC12" si="46">BB12+1</f>
        <v>46</v>
      </c>
      <c r="BD12" s="317">
        <f t="shared" ref="BD12" si="47">BC12+1</f>
        <v>47</v>
      </c>
      <c r="BE12" s="318">
        <f t="shared" ref="BE12" si="48">BD12+1</f>
        <v>48</v>
      </c>
    </row>
    <row r="13" spans="1:68" x14ac:dyDescent="0.2">
      <c r="B13" s="355"/>
      <c r="C13" s="313"/>
      <c r="H13" s="556"/>
      <c r="I13" s="364" t="s">
        <v>221</v>
      </c>
      <c r="J13" s="357">
        <f>J6</f>
        <v>63000</v>
      </c>
      <c r="K13" s="357">
        <f>K6</f>
        <v>63000</v>
      </c>
      <c r="L13" s="357">
        <f>L6</f>
        <v>63000</v>
      </c>
      <c r="M13" s="357">
        <f t="shared" ref="M13:BE13" si="49">M6</f>
        <v>63000</v>
      </c>
      <c r="N13" s="357">
        <f t="shared" si="49"/>
        <v>63000</v>
      </c>
      <c r="O13" s="357">
        <f t="shared" si="49"/>
        <v>63000</v>
      </c>
      <c r="P13" s="357">
        <f t="shared" si="49"/>
        <v>63000</v>
      </c>
      <c r="Q13" s="357">
        <f t="shared" si="49"/>
        <v>63000</v>
      </c>
      <c r="R13" s="357">
        <f t="shared" si="49"/>
        <v>63000</v>
      </c>
      <c r="S13" s="357">
        <f t="shared" si="49"/>
        <v>63000</v>
      </c>
      <c r="T13" s="357">
        <f t="shared" si="49"/>
        <v>63000</v>
      </c>
      <c r="U13" s="357">
        <f t="shared" si="49"/>
        <v>63000</v>
      </c>
      <c r="V13" s="357">
        <f t="shared" si="49"/>
        <v>63000</v>
      </c>
      <c r="W13" s="357">
        <f t="shared" si="49"/>
        <v>63000</v>
      </c>
      <c r="X13" s="357">
        <f t="shared" si="49"/>
        <v>63000</v>
      </c>
      <c r="Y13" s="357">
        <f t="shared" si="49"/>
        <v>63000</v>
      </c>
      <c r="Z13" s="357">
        <f t="shared" si="49"/>
        <v>63000</v>
      </c>
      <c r="AA13" s="357">
        <f t="shared" si="49"/>
        <v>63000</v>
      </c>
      <c r="AB13" s="357">
        <f t="shared" si="49"/>
        <v>63000</v>
      </c>
      <c r="AC13" s="357">
        <f t="shared" si="49"/>
        <v>48000</v>
      </c>
      <c r="AD13" s="357">
        <f t="shared" si="49"/>
        <v>48000</v>
      </c>
      <c r="AE13" s="357">
        <f t="shared" si="49"/>
        <v>48000</v>
      </c>
      <c r="AF13" s="357">
        <f t="shared" si="49"/>
        <v>48000</v>
      </c>
      <c r="AG13" s="357">
        <f t="shared" si="49"/>
        <v>48000</v>
      </c>
      <c r="AH13" s="357">
        <f t="shared" si="49"/>
        <v>48000</v>
      </c>
      <c r="AI13" s="357">
        <f t="shared" si="49"/>
        <v>48000</v>
      </c>
      <c r="AJ13" s="357">
        <f t="shared" si="49"/>
        <v>48000</v>
      </c>
      <c r="AK13" s="357">
        <f t="shared" si="49"/>
        <v>48000</v>
      </c>
      <c r="AL13" s="357">
        <f t="shared" si="49"/>
        <v>48000</v>
      </c>
      <c r="AM13" s="357">
        <f t="shared" si="49"/>
        <v>48000</v>
      </c>
      <c r="AN13" s="357">
        <f t="shared" si="49"/>
        <v>48000</v>
      </c>
      <c r="AO13" s="357">
        <f t="shared" si="49"/>
        <v>48000</v>
      </c>
      <c r="AP13" s="357">
        <f t="shared" si="49"/>
        <v>48000</v>
      </c>
      <c r="AQ13" s="357">
        <f t="shared" si="49"/>
        <v>48000</v>
      </c>
      <c r="AR13" s="357">
        <f t="shared" si="49"/>
        <v>48000</v>
      </c>
      <c r="AS13" s="357">
        <f t="shared" si="49"/>
        <v>48000</v>
      </c>
      <c r="AT13" s="357">
        <f t="shared" si="49"/>
        <v>48000</v>
      </c>
      <c r="AU13" s="357">
        <f t="shared" si="49"/>
        <v>48000</v>
      </c>
      <c r="AV13" s="357">
        <f t="shared" si="49"/>
        <v>48000</v>
      </c>
      <c r="AW13" s="357">
        <f t="shared" si="49"/>
        <v>48000</v>
      </c>
      <c r="AX13" s="357">
        <f t="shared" si="49"/>
        <v>48000</v>
      </c>
      <c r="AY13" s="357">
        <f t="shared" si="49"/>
        <v>48000</v>
      </c>
      <c r="AZ13" s="357">
        <f t="shared" si="49"/>
        <v>48000</v>
      </c>
      <c r="BA13" s="357">
        <f t="shared" si="49"/>
        <v>48000</v>
      </c>
      <c r="BB13" s="357">
        <f t="shared" si="49"/>
        <v>48000</v>
      </c>
      <c r="BC13" s="357">
        <f t="shared" si="49"/>
        <v>48000</v>
      </c>
      <c r="BD13" s="357">
        <f t="shared" si="49"/>
        <v>48000</v>
      </c>
      <c r="BE13" s="357">
        <f t="shared" si="49"/>
        <v>0</v>
      </c>
      <c r="BF13" s="354"/>
    </row>
    <row r="14" spans="1:68" x14ac:dyDescent="0.2">
      <c r="B14" s="355"/>
      <c r="C14" s="313"/>
      <c r="H14" s="556"/>
      <c r="I14" s="365" t="s">
        <v>236</v>
      </c>
      <c r="J14" s="359">
        <f>$L$10</f>
        <v>107000</v>
      </c>
      <c r="K14" s="359">
        <f>0</f>
        <v>0</v>
      </c>
      <c r="L14" s="359">
        <f>$L$10</f>
        <v>107000</v>
      </c>
      <c r="M14" s="359">
        <f>0</f>
        <v>0</v>
      </c>
      <c r="N14" s="359">
        <f t="shared" ref="N14" si="50">$L$10</f>
        <v>107000</v>
      </c>
      <c r="O14" s="359">
        <f>0</f>
        <v>0</v>
      </c>
      <c r="P14" s="359">
        <f t="shared" ref="P14" si="51">$L$10</f>
        <v>107000</v>
      </c>
      <c r="Q14" s="359">
        <f>0</f>
        <v>0</v>
      </c>
      <c r="R14" s="359">
        <f t="shared" ref="R14" si="52">$L$10</f>
        <v>107000</v>
      </c>
      <c r="S14" s="359">
        <f>0</f>
        <v>0</v>
      </c>
      <c r="T14" s="359">
        <f t="shared" ref="T14" si="53">$L$10</f>
        <v>107000</v>
      </c>
      <c r="U14" s="359">
        <f>0</f>
        <v>0</v>
      </c>
      <c r="V14" s="359">
        <f t="shared" ref="V14" si="54">$L$10</f>
        <v>107000</v>
      </c>
      <c r="W14" s="359">
        <f>0</f>
        <v>0</v>
      </c>
      <c r="X14" s="359">
        <f t="shared" ref="X14" si="55">$L$10</f>
        <v>107000</v>
      </c>
      <c r="Y14" s="359">
        <f>0</f>
        <v>0</v>
      </c>
      <c r="Z14" s="359">
        <f t="shared" ref="Z14" si="56">$L$10</f>
        <v>107000</v>
      </c>
      <c r="AA14" s="359">
        <f>0</f>
        <v>0</v>
      </c>
      <c r="AB14" s="359">
        <f t="shared" ref="AB14" si="57">$L$10</f>
        <v>107000</v>
      </c>
      <c r="AC14" s="359">
        <f>0</f>
        <v>0</v>
      </c>
      <c r="AD14" s="359">
        <f t="shared" ref="AD14" si="58">$L$10</f>
        <v>107000</v>
      </c>
      <c r="AE14" s="359">
        <f>0</f>
        <v>0</v>
      </c>
      <c r="AF14" s="359">
        <f t="shared" ref="AF14" si="59">$L$10</f>
        <v>107000</v>
      </c>
      <c r="AG14" s="359">
        <f>0</f>
        <v>0</v>
      </c>
      <c r="AH14" s="359">
        <f t="shared" ref="AH14" si="60">$L$10</f>
        <v>107000</v>
      </c>
      <c r="AI14" s="359">
        <f>0</f>
        <v>0</v>
      </c>
      <c r="AJ14" s="359">
        <f t="shared" ref="AJ14" si="61">$L$10</f>
        <v>107000</v>
      </c>
      <c r="AK14" s="359">
        <f>0</f>
        <v>0</v>
      </c>
      <c r="AL14" s="359">
        <f t="shared" ref="AL14" si="62">$L$10</f>
        <v>107000</v>
      </c>
      <c r="AM14" s="359">
        <f>0</f>
        <v>0</v>
      </c>
      <c r="AN14" s="359">
        <f t="shared" ref="AN14" si="63">$L$10</f>
        <v>107000</v>
      </c>
      <c r="AO14" s="359">
        <f>0</f>
        <v>0</v>
      </c>
      <c r="AP14" s="359">
        <f t="shared" ref="AP14" si="64">$L$10</f>
        <v>107000</v>
      </c>
      <c r="AQ14" s="359">
        <f>0</f>
        <v>0</v>
      </c>
      <c r="AR14" s="359">
        <f t="shared" ref="AR14" si="65">$L$10</f>
        <v>107000</v>
      </c>
      <c r="AS14" s="359">
        <f>0</f>
        <v>0</v>
      </c>
      <c r="AT14" s="359">
        <f t="shared" ref="AT14" si="66">$L$10</f>
        <v>107000</v>
      </c>
      <c r="AU14" s="359">
        <f>0</f>
        <v>0</v>
      </c>
      <c r="AV14" s="359">
        <f t="shared" ref="AV14" si="67">$L$10</f>
        <v>107000</v>
      </c>
      <c r="AW14" s="359">
        <f>0</f>
        <v>0</v>
      </c>
      <c r="AX14" s="359">
        <f t="shared" ref="AX14" si="68">$L$10</f>
        <v>107000</v>
      </c>
      <c r="AY14" s="359">
        <f>0</f>
        <v>0</v>
      </c>
      <c r="AZ14" s="359">
        <f t="shared" ref="AZ14" si="69">$L$10</f>
        <v>107000</v>
      </c>
      <c r="BA14" s="359">
        <f>0</f>
        <v>0</v>
      </c>
      <c r="BB14" s="359">
        <f t="shared" ref="BB14" si="70">$L$10</f>
        <v>107000</v>
      </c>
      <c r="BC14" s="359">
        <f>0</f>
        <v>0</v>
      </c>
      <c r="BD14" s="359">
        <f t="shared" ref="BD14" si="71">$L$10</f>
        <v>107000</v>
      </c>
      <c r="BE14" s="359">
        <f>0</f>
        <v>0</v>
      </c>
    </row>
    <row r="15" spans="1:68" ht="16" thickBot="1" x14ac:dyDescent="0.25">
      <c r="H15" s="557"/>
      <c r="I15" s="366" t="s">
        <v>198</v>
      </c>
      <c r="J15" s="362">
        <f>J10-J13</f>
        <v>189000</v>
      </c>
      <c r="K15" s="362">
        <f>J15+J14-K13</f>
        <v>233000</v>
      </c>
      <c r="L15" s="362">
        <f>K15+K14-L13</f>
        <v>170000</v>
      </c>
      <c r="M15" s="362">
        <f t="shared" ref="M15:BE15" si="72">L15+L14-M13</f>
        <v>214000</v>
      </c>
      <c r="N15" s="362">
        <f t="shared" si="72"/>
        <v>151000</v>
      </c>
      <c r="O15" s="362">
        <f t="shared" si="72"/>
        <v>195000</v>
      </c>
      <c r="P15" s="362">
        <f t="shared" si="72"/>
        <v>132000</v>
      </c>
      <c r="Q15" s="362">
        <f t="shared" si="72"/>
        <v>176000</v>
      </c>
      <c r="R15" s="362">
        <f t="shared" si="72"/>
        <v>113000</v>
      </c>
      <c r="S15" s="362">
        <f t="shared" si="72"/>
        <v>157000</v>
      </c>
      <c r="T15" s="362">
        <f t="shared" si="72"/>
        <v>94000</v>
      </c>
      <c r="U15" s="362">
        <f t="shared" si="72"/>
        <v>138000</v>
      </c>
      <c r="V15" s="362">
        <f t="shared" si="72"/>
        <v>75000</v>
      </c>
      <c r="W15" s="362">
        <f t="shared" si="72"/>
        <v>119000</v>
      </c>
      <c r="X15" s="362">
        <f t="shared" si="72"/>
        <v>56000</v>
      </c>
      <c r="Y15" s="362">
        <f t="shared" si="72"/>
        <v>100000</v>
      </c>
      <c r="Z15" s="362">
        <f t="shared" si="72"/>
        <v>37000</v>
      </c>
      <c r="AA15" s="362">
        <f t="shared" si="72"/>
        <v>81000</v>
      </c>
      <c r="AB15" s="362">
        <f t="shared" si="72"/>
        <v>18000</v>
      </c>
      <c r="AC15" s="362">
        <f t="shared" si="72"/>
        <v>77000</v>
      </c>
      <c r="AD15" s="362">
        <f t="shared" si="72"/>
        <v>29000</v>
      </c>
      <c r="AE15" s="362">
        <f t="shared" si="72"/>
        <v>88000</v>
      </c>
      <c r="AF15" s="362">
        <f t="shared" si="72"/>
        <v>40000</v>
      </c>
      <c r="AG15" s="362">
        <f t="shared" si="72"/>
        <v>99000</v>
      </c>
      <c r="AH15" s="362">
        <f t="shared" si="72"/>
        <v>51000</v>
      </c>
      <c r="AI15" s="362">
        <f t="shared" si="72"/>
        <v>110000</v>
      </c>
      <c r="AJ15" s="362">
        <f t="shared" si="72"/>
        <v>62000</v>
      </c>
      <c r="AK15" s="362">
        <f t="shared" si="72"/>
        <v>121000</v>
      </c>
      <c r="AL15" s="362">
        <f t="shared" si="72"/>
        <v>73000</v>
      </c>
      <c r="AM15" s="362">
        <f t="shared" si="72"/>
        <v>132000</v>
      </c>
      <c r="AN15" s="362">
        <f t="shared" si="72"/>
        <v>84000</v>
      </c>
      <c r="AO15" s="362">
        <f t="shared" si="72"/>
        <v>143000</v>
      </c>
      <c r="AP15" s="362">
        <f t="shared" si="72"/>
        <v>95000</v>
      </c>
      <c r="AQ15" s="362">
        <f t="shared" si="72"/>
        <v>154000</v>
      </c>
      <c r="AR15" s="362">
        <f t="shared" si="72"/>
        <v>106000</v>
      </c>
      <c r="AS15" s="362">
        <f t="shared" si="72"/>
        <v>165000</v>
      </c>
      <c r="AT15" s="362">
        <f t="shared" si="72"/>
        <v>117000</v>
      </c>
      <c r="AU15" s="362">
        <f t="shared" si="72"/>
        <v>176000</v>
      </c>
      <c r="AV15" s="362">
        <f t="shared" si="72"/>
        <v>128000</v>
      </c>
      <c r="AW15" s="362">
        <f t="shared" si="72"/>
        <v>187000</v>
      </c>
      <c r="AX15" s="362">
        <f t="shared" si="72"/>
        <v>139000</v>
      </c>
      <c r="AY15" s="362">
        <f t="shared" si="72"/>
        <v>198000</v>
      </c>
      <c r="AZ15" s="362">
        <f t="shared" si="72"/>
        <v>150000</v>
      </c>
      <c r="BA15" s="362">
        <f t="shared" si="72"/>
        <v>209000</v>
      </c>
      <c r="BB15" s="362">
        <f t="shared" si="72"/>
        <v>161000</v>
      </c>
      <c r="BC15" s="362">
        <f t="shared" si="72"/>
        <v>220000</v>
      </c>
      <c r="BD15" s="362">
        <f t="shared" si="72"/>
        <v>172000</v>
      </c>
      <c r="BE15" s="362">
        <f t="shared" si="72"/>
        <v>279000</v>
      </c>
      <c r="BF15" s="372"/>
    </row>
    <row r="17" spans="8:57" ht="16" thickBot="1" x14ac:dyDescent="0.25"/>
    <row r="18" spans="8:57" ht="16" thickBot="1" x14ac:dyDescent="0.25">
      <c r="H18" s="555" t="s">
        <v>227</v>
      </c>
      <c r="I18" s="367" t="s">
        <v>222</v>
      </c>
      <c r="J18" s="369">
        <f>2*J21</f>
        <v>214000</v>
      </c>
    </row>
    <row r="19" spans="8:57" ht="16" thickBot="1" x14ac:dyDescent="0.25">
      <c r="H19" s="556"/>
      <c r="I19" s="314" t="s">
        <v>163</v>
      </c>
      <c r="J19" s="542" t="s">
        <v>55</v>
      </c>
      <c r="K19" s="543"/>
      <c r="L19" s="543"/>
      <c r="M19" s="544"/>
      <c r="N19" s="542" t="s">
        <v>56</v>
      </c>
      <c r="O19" s="543"/>
      <c r="P19" s="543"/>
      <c r="Q19" s="544"/>
      <c r="R19" s="542" t="s">
        <v>45</v>
      </c>
      <c r="S19" s="543"/>
      <c r="T19" s="543"/>
      <c r="U19" s="544"/>
      <c r="V19" s="542" t="s">
        <v>46</v>
      </c>
      <c r="W19" s="543"/>
      <c r="X19" s="543"/>
      <c r="Y19" s="544"/>
      <c r="Z19" s="542" t="s">
        <v>47</v>
      </c>
      <c r="AA19" s="543"/>
      <c r="AB19" s="543"/>
      <c r="AC19" s="544"/>
      <c r="AD19" s="542" t="s">
        <v>48</v>
      </c>
      <c r="AE19" s="543"/>
      <c r="AF19" s="543"/>
      <c r="AG19" s="544"/>
      <c r="AH19" s="542" t="s">
        <v>49</v>
      </c>
      <c r="AI19" s="543"/>
      <c r="AJ19" s="543"/>
      <c r="AK19" s="544"/>
      <c r="AL19" s="542" t="s">
        <v>50</v>
      </c>
      <c r="AM19" s="543"/>
      <c r="AN19" s="543"/>
      <c r="AO19" s="544"/>
      <c r="AP19" s="542" t="s">
        <v>51</v>
      </c>
      <c r="AQ19" s="543"/>
      <c r="AR19" s="543"/>
      <c r="AS19" s="544"/>
      <c r="AT19" s="542" t="s">
        <v>52</v>
      </c>
      <c r="AU19" s="543"/>
      <c r="AV19" s="543"/>
      <c r="AW19" s="544"/>
      <c r="AX19" s="542" t="s">
        <v>53</v>
      </c>
      <c r="AY19" s="543"/>
      <c r="AZ19" s="543"/>
      <c r="BA19" s="544"/>
      <c r="BB19" s="542" t="s">
        <v>54</v>
      </c>
      <c r="BC19" s="543"/>
      <c r="BD19" s="543"/>
      <c r="BE19" s="544"/>
    </row>
    <row r="20" spans="8:57" ht="16" thickBot="1" x14ac:dyDescent="0.25">
      <c r="H20" s="556"/>
      <c r="I20" s="356" t="s">
        <v>195</v>
      </c>
      <c r="J20" s="316">
        <v>1</v>
      </c>
      <c r="K20" s="317">
        <f>J20+1</f>
        <v>2</v>
      </c>
      <c r="L20" s="317">
        <f t="shared" ref="L20" si="73">K20+1</f>
        <v>3</v>
      </c>
      <c r="M20" s="318">
        <f t="shared" ref="M20" si="74">L20+1</f>
        <v>4</v>
      </c>
      <c r="N20" s="316">
        <f t="shared" ref="N20" si="75">M20+1</f>
        <v>5</v>
      </c>
      <c r="O20" s="317">
        <f t="shared" ref="O20" si="76">N20+1</f>
        <v>6</v>
      </c>
      <c r="P20" s="317">
        <f t="shared" ref="P20" si="77">O20+1</f>
        <v>7</v>
      </c>
      <c r="Q20" s="318">
        <f t="shared" ref="Q20" si="78">P20+1</f>
        <v>8</v>
      </c>
      <c r="R20" s="316">
        <f t="shared" ref="R20" si="79">Q20+1</f>
        <v>9</v>
      </c>
      <c r="S20" s="317">
        <f t="shared" ref="S20" si="80">R20+1</f>
        <v>10</v>
      </c>
      <c r="T20" s="317">
        <f t="shared" ref="T20" si="81">S20+1</f>
        <v>11</v>
      </c>
      <c r="U20" s="318">
        <f t="shared" ref="U20" si="82">T20+1</f>
        <v>12</v>
      </c>
      <c r="V20" s="316">
        <f t="shared" ref="V20" si="83">U20+1</f>
        <v>13</v>
      </c>
      <c r="W20" s="317">
        <f t="shared" ref="W20" si="84">V20+1</f>
        <v>14</v>
      </c>
      <c r="X20" s="317">
        <f t="shared" ref="X20" si="85">W20+1</f>
        <v>15</v>
      </c>
      <c r="Y20" s="318">
        <f t="shared" ref="Y20" si="86">X20+1</f>
        <v>16</v>
      </c>
      <c r="Z20" s="316">
        <f t="shared" ref="Z20" si="87">Y20+1</f>
        <v>17</v>
      </c>
      <c r="AA20" s="317">
        <f t="shared" ref="AA20" si="88">Z20+1</f>
        <v>18</v>
      </c>
      <c r="AB20" s="317">
        <f t="shared" ref="AB20" si="89">AA20+1</f>
        <v>19</v>
      </c>
      <c r="AC20" s="318">
        <f t="shared" ref="AC20" si="90">AB20+1</f>
        <v>20</v>
      </c>
      <c r="AD20" s="316">
        <f t="shared" ref="AD20" si="91">AC20+1</f>
        <v>21</v>
      </c>
      <c r="AE20" s="317">
        <f t="shared" ref="AE20" si="92">AD20+1</f>
        <v>22</v>
      </c>
      <c r="AF20" s="317">
        <f t="shared" ref="AF20" si="93">AE20+1</f>
        <v>23</v>
      </c>
      <c r="AG20" s="318">
        <f t="shared" ref="AG20" si="94">AF20+1</f>
        <v>24</v>
      </c>
      <c r="AH20" s="316">
        <f t="shared" ref="AH20" si="95">AG20+1</f>
        <v>25</v>
      </c>
      <c r="AI20" s="317">
        <f t="shared" ref="AI20" si="96">AH20+1</f>
        <v>26</v>
      </c>
      <c r="AJ20" s="317">
        <f t="shared" ref="AJ20" si="97">AI20+1</f>
        <v>27</v>
      </c>
      <c r="AK20" s="318">
        <f t="shared" ref="AK20" si="98">AJ20+1</f>
        <v>28</v>
      </c>
      <c r="AL20" s="316">
        <f t="shared" ref="AL20" si="99">AK20+1</f>
        <v>29</v>
      </c>
      <c r="AM20" s="317">
        <f t="shared" ref="AM20" si="100">AL20+1</f>
        <v>30</v>
      </c>
      <c r="AN20" s="317">
        <f t="shared" ref="AN20" si="101">AM20+1</f>
        <v>31</v>
      </c>
      <c r="AO20" s="318">
        <f t="shared" ref="AO20" si="102">AN20+1</f>
        <v>32</v>
      </c>
      <c r="AP20" s="316">
        <f t="shared" ref="AP20" si="103">AO20+1</f>
        <v>33</v>
      </c>
      <c r="AQ20" s="317">
        <f t="shared" ref="AQ20" si="104">AP20+1</f>
        <v>34</v>
      </c>
      <c r="AR20" s="317">
        <f t="shared" ref="AR20" si="105">AQ20+1</f>
        <v>35</v>
      </c>
      <c r="AS20" s="318">
        <f t="shared" ref="AS20" si="106">AR20+1</f>
        <v>36</v>
      </c>
      <c r="AT20" s="316">
        <f t="shared" ref="AT20" si="107">AS20+1</f>
        <v>37</v>
      </c>
      <c r="AU20" s="317">
        <f t="shared" ref="AU20" si="108">AT20+1</f>
        <v>38</v>
      </c>
      <c r="AV20" s="317">
        <f t="shared" ref="AV20" si="109">AU20+1</f>
        <v>39</v>
      </c>
      <c r="AW20" s="318">
        <f t="shared" ref="AW20" si="110">AV20+1</f>
        <v>40</v>
      </c>
      <c r="AX20" s="316">
        <f t="shared" ref="AX20" si="111">AW20+1</f>
        <v>41</v>
      </c>
      <c r="AY20" s="317">
        <f t="shared" ref="AY20" si="112">AX20+1</f>
        <v>42</v>
      </c>
      <c r="AZ20" s="317">
        <f t="shared" ref="AZ20" si="113">AY20+1</f>
        <v>43</v>
      </c>
      <c r="BA20" s="318">
        <f t="shared" ref="BA20" si="114">AZ20+1</f>
        <v>44</v>
      </c>
      <c r="BB20" s="316">
        <f t="shared" ref="BB20" si="115">BA20+1</f>
        <v>45</v>
      </c>
      <c r="BC20" s="317">
        <f t="shared" ref="BC20" si="116">BB20+1</f>
        <v>46</v>
      </c>
      <c r="BD20" s="317">
        <f t="shared" ref="BD20" si="117">BC20+1</f>
        <v>47</v>
      </c>
      <c r="BE20" s="318">
        <f t="shared" ref="BE20" si="118">BD20+1</f>
        <v>48</v>
      </c>
    </row>
    <row r="21" spans="8:57" x14ac:dyDescent="0.2">
      <c r="H21" s="556"/>
      <c r="I21" s="364" t="s">
        <v>221</v>
      </c>
      <c r="J21" s="357">
        <f>J14</f>
        <v>107000</v>
      </c>
      <c r="K21" s="357">
        <f>K14</f>
        <v>0</v>
      </c>
      <c r="L21" s="357">
        <f>L14</f>
        <v>107000</v>
      </c>
      <c r="M21" s="357">
        <f t="shared" ref="M21:BE21" si="119">M14</f>
        <v>0</v>
      </c>
      <c r="N21" s="357">
        <f t="shared" si="119"/>
        <v>107000</v>
      </c>
      <c r="O21" s="357">
        <f t="shared" si="119"/>
        <v>0</v>
      </c>
      <c r="P21" s="357">
        <f t="shared" si="119"/>
        <v>107000</v>
      </c>
      <c r="Q21" s="357">
        <f t="shared" si="119"/>
        <v>0</v>
      </c>
      <c r="R21" s="357">
        <f t="shared" si="119"/>
        <v>107000</v>
      </c>
      <c r="S21" s="357">
        <f t="shared" si="119"/>
        <v>0</v>
      </c>
      <c r="T21" s="357">
        <f t="shared" si="119"/>
        <v>107000</v>
      </c>
      <c r="U21" s="357">
        <f t="shared" si="119"/>
        <v>0</v>
      </c>
      <c r="V21" s="357">
        <f t="shared" si="119"/>
        <v>107000</v>
      </c>
      <c r="W21" s="357">
        <f t="shared" si="119"/>
        <v>0</v>
      </c>
      <c r="X21" s="357">
        <f t="shared" si="119"/>
        <v>107000</v>
      </c>
      <c r="Y21" s="357">
        <f t="shared" si="119"/>
        <v>0</v>
      </c>
      <c r="Z21" s="357">
        <f t="shared" si="119"/>
        <v>107000</v>
      </c>
      <c r="AA21" s="357">
        <f t="shared" si="119"/>
        <v>0</v>
      </c>
      <c r="AB21" s="357">
        <f t="shared" si="119"/>
        <v>107000</v>
      </c>
      <c r="AC21" s="357">
        <f t="shared" si="119"/>
        <v>0</v>
      </c>
      <c r="AD21" s="357">
        <f t="shared" si="119"/>
        <v>107000</v>
      </c>
      <c r="AE21" s="357">
        <f t="shared" si="119"/>
        <v>0</v>
      </c>
      <c r="AF21" s="357">
        <f t="shared" si="119"/>
        <v>107000</v>
      </c>
      <c r="AG21" s="357">
        <f t="shared" si="119"/>
        <v>0</v>
      </c>
      <c r="AH21" s="357">
        <f t="shared" si="119"/>
        <v>107000</v>
      </c>
      <c r="AI21" s="357">
        <f t="shared" si="119"/>
        <v>0</v>
      </c>
      <c r="AJ21" s="357">
        <f t="shared" si="119"/>
        <v>107000</v>
      </c>
      <c r="AK21" s="357">
        <f t="shared" si="119"/>
        <v>0</v>
      </c>
      <c r="AL21" s="357">
        <f t="shared" si="119"/>
        <v>107000</v>
      </c>
      <c r="AM21" s="357">
        <f t="shared" si="119"/>
        <v>0</v>
      </c>
      <c r="AN21" s="357">
        <f t="shared" si="119"/>
        <v>107000</v>
      </c>
      <c r="AO21" s="357">
        <f t="shared" si="119"/>
        <v>0</v>
      </c>
      <c r="AP21" s="357">
        <f t="shared" si="119"/>
        <v>107000</v>
      </c>
      <c r="AQ21" s="357">
        <f t="shared" si="119"/>
        <v>0</v>
      </c>
      <c r="AR21" s="357">
        <f t="shared" si="119"/>
        <v>107000</v>
      </c>
      <c r="AS21" s="357">
        <f t="shared" si="119"/>
        <v>0</v>
      </c>
      <c r="AT21" s="357">
        <f t="shared" si="119"/>
        <v>107000</v>
      </c>
      <c r="AU21" s="357">
        <f t="shared" si="119"/>
        <v>0</v>
      </c>
      <c r="AV21" s="357">
        <f t="shared" si="119"/>
        <v>107000</v>
      </c>
      <c r="AW21" s="357">
        <f t="shared" si="119"/>
        <v>0</v>
      </c>
      <c r="AX21" s="357">
        <f t="shared" si="119"/>
        <v>107000</v>
      </c>
      <c r="AY21" s="357">
        <f t="shared" si="119"/>
        <v>0</v>
      </c>
      <c r="AZ21" s="357">
        <f t="shared" si="119"/>
        <v>107000</v>
      </c>
      <c r="BA21" s="357">
        <f t="shared" si="119"/>
        <v>0</v>
      </c>
      <c r="BB21" s="357">
        <f t="shared" si="119"/>
        <v>107000</v>
      </c>
      <c r="BC21" s="357">
        <f t="shared" si="119"/>
        <v>0</v>
      </c>
      <c r="BD21" s="357">
        <f t="shared" si="119"/>
        <v>107000</v>
      </c>
      <c r="BE21" s="358">
        <f t="shared" si="119"/>
        <v>0</v>
      </c>
    </row>
    <row r="22" spans="8:57" x14ac:dyDescent="0.2">
      <c r="H22" s="556"/>
      <c r="I22" s="365" t="s">
        <v>236</v>
      </c>
      <c r="J22" s="359">
        <f>$L$10</f>
        <v>107000</v>
      </c>
      <c r="K22" s="359">
        <f>0</f>
        <v>0</v>
      </c>
      <c r="L22" s="359">
        <f>$L$10</f>
        <v>107000</v>
      </c>
      <c r="M22" s="359">
        <f>0</f>
        <v>0</v>
      </c>
      <c r="N22" s="359">
        <f t="shared" ref="N22" si="120">$L$10</f>
        <v>107000</v>
      </c>
      <c r="O22" s="359">
        <f>0</f>
        <v>0</v>
      </c>
      <c r="P22" s="359">
        <f t="shared" ref="P22" si="121">$L$10</f>
        <v>107000</v>
      </c>
      <c r="Q22" s="359">
        <f>0</f>
        <v>0</v>
      </c>
      <c r="R22" s="359">
        <f t="shared" ref="R22" si="122">$L$10</f>
        <v>107000</v>
      </c>
      <c r="S22" s="359">
        <f>0</f>
        <v>0</v>
      </c>
      <c r="T22" s="359">
        <f t="shared" ref="T22" si="123">$L$10</f>
        <v>107000</v>
      </c>
      <c r="U22" s="359">
        <f>0</f>
        <v>0</v>
      </c>
      <c r="V22" s="359">
        <f t="shared" ref="V22" si="124">$L$10</f>
        <v>107000</v>
      </c>
      <c r="W22" s="359">
        <f>0</f>
        <v>0</v>
      </c>
      <c r="X22" s="359">
        <f t="shared" ref="X22" si="125">$L$10</f>
        <v>107000</v>
      </c>
      <c r="Y22" s="359">
        <f>0</f>
        <v>0</v>
      </c>
      <c r="Z22" s="359">
        <f t="shared" ref="Z22" si="126">$L$10</f>
        <v>107000</v>
      </c>
      <c r="AA22" s="359">
        <f>0</f>
        <v>0</v>
      </c>
      <c r="AB22" s="359">
        <f t="shared" ref="AB22" si="127">$L$10</f>
        <v>107000</v>
      </c>
      <c r="AC22" s="359">
        <f>0</f>
        <v>0</v>
      </c>
      <c r="AD22" s="359">
        <f t="shared" ref="AD22" si="128">$L$10</f>
        <v>107000</v>
      </c>
      <c r="AE22" s="359">
        <f>0</f>
        <v>0</v>
      </c>
      <c r="AF22" s="359">
        <f t="shared" ref="AF22" si="129">$L$10</f>
        <v>107000</v>
      </c>
      <c r="AG22" s="359">
        <f>0</f>
        <v>0</v>
      </c>
      <c r="AH22" s="359">
        <f t="shared" ref="AH22" si="130">$L$10</f>
        <v>107000</v>
      </c>
      <c r="AI22" s="359">
        <f>0</f>
        <v>0</v>
      </c>
      <c r="AJ22" s="359">
        <f t="shared" ref="AJ22" si="131">$L$10</f>
        <v>107000</v>
      </c>
      <c r="AK22" s="359">
        <f>0</f>
        <v>0</v>
      </c>
      <c r="AL22" s="359">
        <f t="shared" ref="AL22" si="132">$L$10</f>
        <v>107000</v>
      </c>
      <c r="AM22" s="359">
        <f>0</f>
        <v>0</v>
      </c>
      <c r="AN22" s="359">
        <f t="shared" ref="AN22" si="133">$L$10</f>
        <v>107000</v>
      </c>
      <c r="AO22" s="359">
        <f>0</f>
        <v>0</v>
      </c>
      <c r="AP22" s="359">
        <f t="shared" ref="AP22" si="134">$L$10</f>
        <v>107000</v>
      </c>
      <c r="AQ22" s="359">
        <f>0</f>
        <v>0</v>
      </c>
      <c r="AR22" s="359">
        <f t="shared" ref="AR22" si="135">$L$10</f>
        <v>107000</v>
      </c>
      <c r="AS22" s="359">
        <f>0</f>
        <v>0</v>
      </c>
      <c r="AT22" s="359">
        <f t="shared" ref="AT22" si="136">$L$10</f>
        <v>107000</v>
      </c>
      <c r="AU22" s="359">
        <f>0</f>
        <v>0</v>
      </c>
      <c r="AV22" s="359">
        <f t="shared" ref="AV22" si="137">$L$10</f>
        <v>107000</v>
      </c>
      <c r="AW22" s="359">
        <f>0</f>
        <v>0</v>
      </c>
      <c r="AX22" s="359">
        <f t="shared" ref="AX22" si="138">$L$10</f>
        <v>107000</v>
      </c>
      <c r="AY22" s="359">
        <f>0</f>
        <v>0</v>
      </c>
      <c r="AZ22" s="359">
        <f t="shared" ref="AZ22" si="139">$L$10</f>
        <v>107000</v>
      </c>
      <c r="BA22" s="359">
        <f>0</f>
        <v>0</v>
      </c>
      <c r="BB22" s="359">
        <f t="shared" ref="BB22" si="140">$L$10</f>
        <v>107000</v>
      </c>
      <c r="BC22" s="359">
        <f>0</f>
        <v>0</v>
      </c>
      <c r="BD22" s="359">
        <f t="shared" ref="BD22" si="141">$L$10</f>
        <v>107000</v>
      </c>
      <c r="BE22" s="359">
        <f>0</f>
        <v>0</v>
      </c>
    </row>
    <row r="23" spans="8:57" ht="16" thickBot="1" x14ac:dyDescent="0.25">
      <c r="H23" s="557"/>
      <c r="I23" s="366" t="s">
        <v>198</v>
      </c>
      <c r="J23" s="362">
        <f>J18-J21</f>
        <v>107000</v>
      </c>
      <c r="K23" s="362">
        <f>J23-K21</f>
        <v>107000</v>
      </c>
      <c r="L23" s="362">
        <f>K23-L21</f>
        <v>0</v>
      </c>
      <c r="M23" s="362">
        <f>L23+J22-M21</f>
        <v>107000</v>
      </c>
      <c r="N23" s="362">
        <f>M23+K22-N21</f>
        <v>0</v>
      </c>
      <c r="O23" s="362">
        <f>N23+L22-O21</f>
        <v>107000</v>
      </c>
      <c r="P23" s="362">
        <f t="shared" ref="P23:BE23" si="142">O23+M22-P21</f>
        <v>0</v>
      </c>
      <c r="Q23" s="362">
        <f t="shared" si="142"/>
        <v>107000</v>
      </c>
      <c r="R23" s="362">
        <f t="shared" si="142"/>
        <v>0</v>
      </c>
      <c r="S23" s="362">
        <f t="shared" si="142"/>
        <v>107000</v>
      </c>
      <c r="T23" s="362">
        <f t="shared" si="142"/>
        <v>0</v>
      </c>
      <c r="U23" s="362">
        <f t="shared" si="142"/>
        <v>107000</v>
      </c>
      <c r="V23" s="362">
        <f t="shared" si="142"/>
        <v>0</v>
      </c>
      <c r="W23" s="362">
        <f t="shared" si="142"/>
        <v>107000</v>
      </c>
      <c r="X23" s="362">
        <f t="shared" si="142"/>
        <v>0</v>
      </c>
      <c r="Y23" s="362">
        <f t="shared" si="142"/>
        <v>107000</v>
      </c>
      <c r="Z23" s="362">
        <f t="shared" si="142"/>
        <v>0</v>
      </c>
      <c r="AA23" s="362">
        <f t="shared" si="142"/>
        <v>107000</v>
      </c>
      <c r="AB23" s="362">
        <f t="shared" si="142"/>
        <v>0</v>
      </c>
      <c r="AC23" s="362">
        <f t="shared" si="142"/>
        <v>107000</v>
      </c>
      <c r="AD23" s="362">
        <f t="shared" si="142"/>
        <v>0</v>
      </c>
      <c r="AE23" s="362">
        <f t="shared" si="142"/>
        <v>107000</v>
      </c>
      <c r="AF23" s="362">
        <f t="shared" si="142"/>
        <v>0</v>
      </c>
      <c r="AG23" s="362">
        <f t="shared" si="142"/>
        <v>107000</v>
      </c>
      <c r="AH23" s="362">
        <f t="shared" si="142"/>
        <v>0</v>
      </c>
      <c r="AI23" s="362">
        <f t="shared" si="142"/>
        <v>107000</v>
      </c>
      <c r="AJ23" s="362">
        <f t="shared" si="142"/>
        <v>0</v>
      </c>
      <c r="AK23" s="362">
        <f t="shared" si="142"/>
        <v>107000</v>
      </c>
      <c r="AL23" s="362">
        <f t="shared" si="142"/>
        <v>0</v>
      </c>
      <c r="AM23" s="362">
        <f t="shared" si="142"/>
        <v>107000</v>
      </c>
      <c r="AN23" s="362">
        <f t="shared" si="142"/>
        <v>0</v>
      </c>
      <c r="AO23" s="362">
        <f t="shared" si="142"/>
        <v>107000</v>
      </c>
      <c r="AP23" s="362">
        <f t="shared" si="142"/>
        <v>0</v>
      </c>
      <c r="AQ23" s="362">
        <f t="shared" si="142"/>
        <v>107000</v>
      </c>
      <c r="AR23" s="362">
        <f t="shared" si="142"/>
        <v>0</v>
      </c>
      <c r="AS23" s="362">
        <f t="shared" si="142"/>
        <v>107000</v>
      </c>
      <c r="AT23" s="362">
        <f t="shared" si="142"/>
        <v>0</v>
      </c>
      <c r="AU23" s="362">
        <f t="shared" si="142"/>
        <v>107000</v>
      </c>
      <c r="AV23" s="362">
        <f t="shared" si="142"/>
        <v>0</v>
      </c>
      <c r="AW23" s="362">
        <f t="shared" si="142"/>
        <v>107000</v>
      </c>
      <c r="AX23" s="362">
        <f t="shared" si="142"/>
        <v>0</v>
      </c>
      <c r="AY23" s="362">
        <f t="shared" si="142"/>
        <v>107000</v>
      </c>
      <c r="AZ23" s="362">
        <f t="shared" si="142"/>
        <v>0</v>
      </c>
      <c r="BA23" s="362">
        <f t="shared" si="142"/>
        <v>107000</v>
      </c>
      <c r="BB23" s="362">
        <f t="shared" si="142"/>
        <v>0</v>
      </c>
      <c r="BC23" s="362">
        <f t="shared" si="142"/>
        <v>107000</v>
      </c>
      <c r="BD23" s="362">
        <f t="shared" si="142"/>
        <v>0</v>
      </c>
      <c r="BE23" s="363">
        <f t="shared" si="142"/>
        <v>107000</v>
      </c>
    </row>
    <row r="24" spans="8:57" ht="16" thickBot="1" x14ac:dyDescent="0.25"/>
    <row r="25" spans="8:57" ht="16" thickBot="1" x14ac:dyDescent="0.25">
      <c r="K25" s="370" t="s">
        <v>223</v>
      </c>
    </row>
    <row r="26" spans="8:57" ht="16" thickBot="1" x14ac:dyDescent="0.25">
      <c r="H26" s="555" t="s">
        <v>226</v>
      </c>
      <c r="I26" s="367" t="s">
        <v>222</v>
      </c>
      <c r="J26" s="369">
        <v>318000</v>
      </c>
      <c r="K26" s="371">
        <f>10000</f>
        <v>10000</v>
      </c>
    </row>
    <row r="27" spans="8:57" ht="16" thickBot="1" x14ac:dyDescent="0.25">
      <c r="H27" s="556"/>
      <c r="I27" s="314" t="s">
        <v>163</v>
      </c>
      <c r="J27" s="542" t="s">
        <v>55</v>
      </c>
      <c r="K27" s="543"/>
      <c r="L27" s="543"/>
      <c r="M27" s="544"/>
      <c r="N27" s="542" t="s">
        <v>56</v>
      </c>
      <c r="O27" s="543"/>
      <c r="P27" s="543"/>
      <c r="Q27" s="544"/>
      <c r="R27" s="542" t="s">
        <v>45</v>
      </c>
      <c r="S27" s="543"/>
      <c r="T27" s="543"/>
      <c r="U27" s="544"/>
      <c r="V27" s="542" t="s">
        <v>46</v>
      </c>
      <c r="W27" s="543"/>
      <c r="X27" s="543"/>
      <c r="Y27" s="544"/>
      <c r="Z27" s="542" t="s">
        <v>47</v>
      </c>
      <c r="AA27" s="543"/>
      <c r="AB27" s="543"/>
      <c r="AC27" s="544"/>
      <c r="AD27" s="542" t="s">
        <v>48</v>
      </c>
      <c r="AE27" s="543"/>
      <c r="AF27" s="543"/>
      <c r="AG27" s="544"/>
      <c r="AH27" s="542" t="s">
        <v>49</v>
      </c>
      <c r="AI27" s="543"/>
      <c r="AJ27" s="543"/>
      <c r="AK27" s="544"/>
      <c r="AL27" s="542" t="s">
        <v>50</v>
      </c>
      <c r="AM27" s="543"/>
      <c r="AN27" s="543"/>
      <c r="AO27" s="544"/>
      <c r="AP27" s="542" t="s">
        <v>51</v>
      </c>
      <c r="AQ27" s="543"/>
      <c r="AR27" s="543"/>
      <c r="AS27" s="544"/>
      <c r="AT27" s="542" t="s">
        <v>52</v>
      </c>
      <c r="AU27" s="543"/>
      <c r="AV27" s="543"/>
      <c r="AW27" s="544"/>
      <c r="AX27" s="542" t="s">
        <v>53</v>
      </c>
      <c r="AY27" s="543"/>
      <c r="AZ27" s="543"/>
      <c r="BA27" s="544"/>
      <c r="BB27" s="542" t="s">
        <v>54</v>
      </c>
      <c r="BC27" s="543"/>
      <c r="BD27" s="543"/>
      <c r="BE27" s="544"/>
    </row>
    <row r="28" spans="8:57" ht="16" thickBot="1" x14ac:dyDescent="0.25">
      <c r="H28" s="556"/>
      <c r="I28" s="356" t="s">
        <v>195</v>
      </c>
      <c r="J28" s="316">
        <v>1</v>
      </c>
      <c r="K28" s="317">
        <f>J28+1</f>
        <v>2</v>
      </c>
      <c r="L28" s="317">
        <f t="shared" ref="L28" si="143">K28+1</f>
        <v>3</v>
      </c>
      <c r="M28" s="318">
        <f t="shared" ref="M28" si="144">L28+1</f>
        <v>4</v>
      </c>
      <c r="N28" s="316">
        <f t="shared" ref="N28" si="145">M28+1</f>
        <v>5</v>
      </c>
      <c r="O28" s="317">
        <f t="shared" ref="O28" si="146">N28+1</f>
        <v>6</v>
      </c>
      <c r="P28" s="317">
        <f t="shared" ref="P28" si="147">O28+1</f>
        <v>7</v>
      </c>
      <c r="Q28" s="318">
        <f t="shared" ref="Q28" si="148">P28+1</f>
        <v>8</v>
      </c>
      <c r="R28" s="316">
        <f t="shared" ref="R28" si="149">Q28+1</f>
        <v>9</v>
      </c>
      <c r="S28" s="317">
        <f t="shared" ref="S28" si="150">R28+1</f>
        <v>10</v>
      </c>
      <c r="T28" s="317">
        <f t="shared" ref="T28" si="151">S28+1</f>
        <v>11</v>
      </c>
      <c r="U28" s="318">
        <f t="shared" ref="U28" si="152">T28+1</f>
        <v>12</v>
      </c>
      <c r="V28" s="316">
        <f t="shared" ref="V28" si="153">U28+1</f>
        <v>13</v>
      </c>
      <c r="W28" s="317">
        <f t="shared" ref="W28" si="154">V28+1</f>
        <v>14</v>
      </c>
      <c r="X28" s="317">
        <f t="shared" ref="X28" si="155">W28+1</f>
        <v>15</v>
      </c>
      <c r="Y28" s="318">
        <f t="shared" ref="Y28" si="156">X28+1</f>
        <v>16</v>
      </c>
      <c r="Z28" s="316">
        <f t="shared" ref="Z28" si="157">Y28+1</f>
        <v>17</v>
      </c>
      <c r="AA28" s="317">
        <f t="shared" ref="AA28" si="158">Z28+1</f>
        <v>18</v>
      </c>
      <c r="AB28" s="317">
        <f t="shared" ref="AB28" si="159">AA28+1</f>
        <v>19</v>
      </c>
      <c r="AC28" s="318">
        <f t="shared" ref="AC28" si="160">AB28+1</f>
        <v>20</v>
      </c>
      <c r="AD28" s="316">
        <f t="shared" ref="AD28" si="161">AC28+1</f>
        <v>21</v>
      </c>
      <c r="AE28" s="317">
        <f t="shared" ref="AE28" si="162">AD28+1</f>
        <v>22</v>
      </c>
      <c r="AF28" s="317">
        <f t="shared" ref="AF28" si="163">AE28+1</f>
        <v>23</v>
      </c>
      <c r="AG28" s="318">
        <f t="shared" ref="AG28" si="164">AF28+1</f>
        <v>24</v>
      </c>
      <c r="AH28" s="316">
        <f t="shared" ref="AH28" si="165">AG28+1</f>
        <v>25</v>
      </c>
      <c r="AI28" s="317">
        <f t="shared" ref="AI28" si="166">AH28+1</f>
        <v>26</v>
      </c>
      <c r="AJ28" s="317">
        <f t="shared" ref="AJ28" si="167">AI28+1</f>
        <v>27</v>
      </c>
      <c r="AK28" s="318">
        <f t="shared" ref="AK28" si="168">AJ28+1</f>
        <v>28</v>
      </c>
      <c r="AL28" s="316">
        <f t="shared" ref="AL28" si="169">AK28+1</f>
        <v>29</v>
      </c>
      <c r="AM28" s="317">
        <f t="shared" ref="AM28" si="170">AL28+1</f>
        <v>30</v>
      </c>
      <c r="AN28" s="317">
        <f t="shared" ref="AN28" si="171">AM28+1</f>
        <v>31</v>
      </c>
      <c r="AO28" s="318">
        <f t="shared" ref="AO28" si="172">AN28+1</f>
        <v>32</v>
      </c>
      <c r="AP28" s="316">
        <f t="shared" ref="AP28" si="173">AO28+1</f>
        <v>33</v>
      </c>
      <c r="AQ28" s="317">
        <f t="shared" ref="AQ28" si="174">AP28+1</f>
        <v>34</v>
      </c>
      <c r="AR28" s="317">
        <f t="shared" ref="AR28" si="175">AQ28+1</f>
        <v>35</v>
      </c>
      <c r="AS28" s="318">
        <f t="shared" ref="AS28" si="176">AR28+1</f>
        <v>36</v>
      </c>
      <c r="AT28" s="316">
        <f t="shared" ref="AT28" si="177">AS28+1</f>
        <v>37</v>
      </c>
      <c r="AU28" s="317">
        <f t="shared" ref="AU28" si="178">AT28+1</f>
        <v>38</v>
      </c>
      <c r="AV28" s="317">
        <f t="shared" ref="AV28" si="179">AU28+1</f>
        <v>39</v>
      </c>
      <c r="AW28" s="318">
        <f t="shared" ref="AW28" si="180">AV28+1</f>
        <v>40</v>
      </c>
      <c r="AX28" s="316">
        <f t="shared" ref="AX28" si="181">AW28+1</f>
        <v>41</v>
      </c>
      <c r="AY28" s="317">
        <f t="shared" ref="AY28" si="182">AX28+1</f>
        <v>42</v>
      </c>
      <c r="AZ28" s="317">
        <f t="shared" ref="AZ28" si="183">AY28+1</f>
        <v>43</v>
      </c>
      <c r="BA28" s="318">
        <f t="shared" ref="BA28" si="184">AZ28+1</f>
        <v>44</v>
      </c>
      <c r="BB28" s="316">
        <f t="shared" ref="BB28" si="185">BA28+1</f>
        <v>45</v>
      </c>
      <c r="BC28" s="317">
        <f t="shared" ref="BC28" si="186">BB28+1</f>
        <v>46</v>
      </c>
      <c r="BD28" s="317">
        <f t="shared" ref="BD28" si="187">BC28+1</f>
        <v>47</v>
      </c>
      <c r="BE28" s="318">
        <f t="shared" ref="BE28" si="188">BD28+1</f>
        <v>48</v>
      </c>
    </row>
    <row r="29" spans="8:57" x14ac:dyDescent="0.2">
      <c r="H29" s="556"/>
      <c r="I29" s="364" t="s">
        <v>221</v>
      </c>
      <c r="J29" s="357">
        <f>2*J22</f>
        <v>214000</v>
      </c>
      <c r="K29" s="357">
        <f>2*K22</f>
        <v>0</v>
      </c>
      <c r="L29" s="357">
        <f t="shared" ref="L29:BE29" si="189">2*L22</f>
        <v>214000</v>
      </c>
      <c r="M29" s="357">
        <f t="shared" si="189"/>
        <v>0</v>
      </c>
      <c r="N29" s="357">
        <f t="shared" si="189"/>
        <v>214000</v>
      </c>
      <c r="O29" s="357">
        <f t="shared" si="189"/>
        <v>0</v>
      </c>
      <c r="P29" s="357">
        <f t="shared" si="189"/>
        <v>214000</v>
      </c>
      <c r="Q29" s="357">
        <f t="shared" si="189"/>
        <v>0</v>
      </c>
      <c r="R29" s="357">
        <f t="shared" si="189"/>
        <v>214000</v>
      </c>
      <c r="S29" s="357">
        <f t="shared" si="189"/>
        <v>0</v>
      </c>
      <c r="T29" s="357">
        <f t="shared" si="189"/>
        <v>214000</v>
      </c>
      <c r="U29" s="357">
        <f t="shared" si="189"/>
        <v>0</v>
      </c>
      <c r="V29" s="357">
        <f t="shared" si="189"/>
        <v>214000</v>
      </c>
      <c r="W29" s="357">
        <f t="shared" si="189"/>
        <v>0</v>
      </c>
      <c r="X29" s="357">
        <f t="shared" si="189"/>
        <v>214000</v>
      </c>
      <c r="Y29" s="357">
        <f t="shared" si="189"/>
        <v>0</v>
      </c>
      <c r="Z29" s="357">
        <f t="shared" si="189"/>
        <v>214000</v>
      </c>
      <c r="AA29" s="357">
        <f t="shared" si="189"/>
        <v>0</v>
      </c>
      <c r="AB29" s="357">
        <f t="shared" si="189"/>
        <v>214000</v>
      </c>
      <c r="AC29" s="357">
        <f t="shared" si="189"/>
        <v>0</v>
      </c>
      <c r="AD29" s="357">
        <f t="shared" si="189"/>
        <v>214000</v>
      </c>
      <c r="AE29" s="357">
        <f t="shared" si="189"/>
        <v>0</v>
      </c>
      <c r="AF29" s="357">
        <f t="shared" si="189"/>
        <v>214000</v>
      </c>
      <c r="AG29" s="357">
        <f t="shared" si="189"/>
        <v>0</v>
      </c>
      <c r="AH29" s="357">
        <f t="shared" si="189"/>
        <v>214000</v>
      </c>
      <c r="AI29" s="357">
        <f t="shared" si="189"/>
        <v>0</v>
      </c>
      <c r="AJ29" s="357">
        <f t="shared" si="189"/>
        <v>214000</v>
      </c>
      <c r="AK29" s="357">
        <f t="shared" si="189"/>
        <v>0</v>
      </c>
      <c r="AL29" s="357">
        <f t="shared" si="189"/>
        <v>214000</v>
      </c>
      <c r="AM29" s="357">
        <f t="shared" si="189"/>
        <v>0</v>
      </c>
      <c r="AN29" s="357">
        <f t="shared" si="189"/>
        <v>214000</v>
      </c>
      <c r="AO29" s="357">
        <f t="shared" si="189"/>
        <v>0</v>
      </c>
      <c r="AP29" s="357">
        <f t="shared" si="189"/>
        <v>214000</v>
      </c>
      <c r="AQ29" s="357">
        <f t="shared" si="189"/>
        <v>0</v>
      </c>
      <c r="AR29" s="357">
        <f t="shared" si="189"/>
        <v>214000</v>
      </c>
      <c r="AS29" s="357">
        <f t="shared" si="189"/>
        <v>0</v>
      </c>
      <c r="AT29" s="357">
        <f t="shared" si="189"/>
        <v>214000</v>
      </c>
      <c r="AU29" s="357">
        <f t="shared" si="189"/>
        <v>0</v>
      </c>
      <c r="AV29" s="357">
        <f t="shared" si="189"/>
        <v>214000</v>
      </c>
      <c r="AW29" s="357">
        <f t="shared" si="189"/>
        <v>0</v>
      </c>
      <c r="AX29" s="357">
        <f t="shared" si="189"/>
        <v>214000</v>
      </c>
      <c r="AY29" s="357">
        <f t="shared" si="189"/>
        <v>0</v>
      </c>
      <c r="AZ29" s="357">
        <f t="shared" si="189"/>
        <v>214000</v>
      </c>
      <c r="BA29" s="357">
        <f t="shared" si="189"/>
        <v>0</v>
      </c>
      <c r="BB29" s="357">
        <f t="shared" si="189"/>
        <v>214000</v>
      </c>
      <c r="BC29" s="357">
        <f t="shared" si="189"/>
        <v>0</v>
      </c>
      <c r="BD29" s="357">
        <f t="shared" si="189"/>
        <v>214000</v>
      </c>
      <c r="BE29" s="358">
        <f t="shared" si="189"/>
        <v>0</v>
      </c>
    </row>
    <row r="30" spans="8:57" x14ac:dyDescent="0.2">
      <c r="H30" s="556"/>
      <c r="I30" s="365" t="s">
        <v>236</v>
      </c>
      <c r="J30" s="359">
        <f>11*$K$26</f>
        <v>110000</v>
      </c>
      <c r="K30" s="359">
        <f>11*$K$26</f>
        <v>110000</v>
      </c>
      <c r="L30" s="359">
        <f>11*$K$26</f>
        <v>110000</v>
      </c>
      <c r="M30" s="359">
        <f>10*$K$26</f>
        <v>100000</v>
      </c>
      <c r="N30" s="359">
        <f t="shared" ref="N30:P30" si="190">11*$K$26</f>
        <v>110000</v>
      </c>
      <c r="O30" s="359">
        <f t="shared" si="190"/>
        <v>110000</v>
      </c>
      <c r="P30" s="359">
        <f t="shared" si="190"/>
        <v>110000</v>
      </c>
      <c r="Q30" s="359">
        <f t="shared" ref="Q30" si="191">10*$K$26</f>
        <v>100000</v>
      </c>
      <c r="R30" s="359">
        <f t="shared" ref="R30:T30" si="192">11*$K$26</f>
        <v>110000</v>
      </c>
      <c r="S30" s="359">
        <f t="shared" si="192"/>
        <v>110000</v>
      </c>
      <c r="T30" s="359">
        <f t="shared" si="192"/>
        <v>110000</v>
      </c>
      <c r="U30" s="359">
        <f t="shared" ref="U30" si="193">10*$K$26</f>
        <v>100000</v>
      </c>
      <c r="V30" s="359">
        <f t="shared" ref="V30:X30" si="194">11*$K$26</f>
        <v>110000</v>
      </c>
      <c r="W30" s="359">
        <f t="shared" si="194"/>
        <v>110000</v>
      </c>
      <c r="X30" s="359">
        <f t="shared" si="194"/>
        <v>110000</v>
      </c>
      <c r="Y30" s="359">
        <f t="shared" ref="Y30" si="195">10*$K$26</f>
        <v>100000</v>
      </c>
      <c r="Z30" s="359">
        <f t="shared" ref="Z30:AB30" si="196">11*$K$26</f>
        <v>110000</v>
      </c>
      <c r="AA30" s="359">
        <f t="shared" si="196"/>
        <v>110000</v>
      </c>
      <c r="AB30" s="359">
        <f t="shared" si="196"/>
        <v>110000</v>
      </c>
      <c r="AC30" s="359">
        <f t="shared" ref="AC30" si="197">10*$K$26</f>
        <v>100000</v>
      </c>
      <c r="AD30" s="359">
        <f t="shared" ref="AD30:AF30" si="198">11*$K$26</f>
        <v>110000</v>
      </c>
      <c r="AE30" s="359">
        <f t="shared" si="198"/>
        <v>110000</v>
      </c>
      <c r="AF30" s="359">
        <f t="shared" si="198"/>
        <v>110000</v>
      </c>
      <c r="AG30" s="359">
        <f t="shared" ref="AG30" si="199">10*$K$26</f>
        <v>100000</v>
      </c>
      <c r="AH30" s="359">
        <f t="shared" ref="AH30:AJ30" si="200">11*$K$26</f>
        <v>110000</v>
      </c>
      <c r="AI30" s="359">
        <f t="shared" si="200"/>
        <v>110000</v>
      </c>
      <c r="AJ30" s="359">
        <f t="shared" si="200"/>
        <v>110000</v>
      </c>
      <c r="AK30" s="359">
        <f t="shared" ref="AK30" si="201">10*$K$26</f>
        <v>100000</v>
      </c>
      <c r="AL30" s="359">
        <f t="shared" ref="AL30:AN30" si="202">11*$K$26</f>
        <v>110000</v>
      </c>
      <c r="AM30" s="359">
        <f t="shared" si="202"/>
        <v>110000</v>
      </c>
      <c r="AN30" s="359">
        <f t="shared" si="202"/>
        <v>110000</v>
      </c>
      <c r="AO30" s="359">
        <f t="shared" ref="AO30" si="203">10*$K$26</f>
        <v>100000</v>
      </c>
      <c r="AP30" s="359">
        <f t="shared" ref="AP30:AR30" si="204">11*$K$26</f>
        <v>110000</v>
      </c>
      <c r="AQ30" s="359">
        <f t="shared" si="204"/>
        <v>110000</v>
      </c>
      <c r="AR30" s="359">
        <f t="shared" si="204"/>
        <v>110000</v>
      </c>
      <c r="AS30" s="359">
        <f t="shared" ref="AS30" si="205">10*$K$26</f>
        <v>100000</v>
      </c>
      <c r="AT30" s="359">
        <f t="shared" ref="AT30:AV30" si="206">11*$K$26</f>
        <v>110000</v>
      </c>
      <c r="AU30" s="359">
        <f t="shared" si="206"/>
        <v>110000</v>
      </c>
      <c r="AV30" s="359">
        <f t="shared" si="206"/>
        <v>110000</v>
      </c>
      <c r="AW30" s="359">
        <f t="shared" ref="AW30" si="207">10*$K$26</f>
        <v>100000</v>
      </c>
      <c r="AX30" s="359">
        <f t="shared" ref="AX30:AZ30" si="208">11*$K$26</f>
        <v>110000</v>
      </c>
      <c r="AY30" s="359">
        <f t="shared" si="208"/>
        <v>110000</v>
      </c>
      <c r="AZ30" s="359">
        <f t="shared" si="208"/>
        <v>110000</v>
      </c>
      <c r="BA30" s="359">
        <f t="shared" ref="BA30" si="209">10*$K$26</f>
        <v>100000</v>
      </c>
      <c r="BB30" s="359">
        <f t="shared" ref="BB30:BD30" si="210">11*$K$26</f>
        <v>110000</v>
      </c>
      <c r="BC30" s="359">
        <f t="shared" si="210"/>
        <v>110000</v>
      </c>
      <c r="BD30" s="359">
        <f t="shared" si="210"/>
        <v>110000</v>
      </c>
      <c r="BE30" s="359">
        <f t="shared" ref="BE30" si="211">10*$K$26</f>
        <v>100000</v>
      </c>
    </row>
    <row r="31" spans="8:57" ht="16" thickBot="1" x14ac:dyDescent="0.25">
      <c r="H31" s="557"/>
      <c r="I31" s="366" t="s">
        <v>198</v>
      </c>
      <c r="J31" s="362">
        <f>J26-J29</f>
        <v>104000</v>
      </c>
      <c r="K31" s="362">
        <f>J31-K29</f>
        <v>104000</v>
      </c>
      <c r="L31" s="362">
        <f>K31+J30-L29</f>
        <v>0</v>
      </c>
      <c r="M31" s="362">
        <f>L31+K30-M29</f>
        <v>110000</v>
      </c>
      <c r="N31" s="362">
        <f>M31+L30-N29</f>
        <v>6000</v>
      </c>
      <c r="O31" s="362">
        <f>N31+M30-O29</f>
        <v>106000</v>
      </c>
      <c r="P31" s="362">
        <f t="shared" ref="P31:BE31" si="212">O31+N30-P29</f>
        <v>2000</v>
      </c>
      <c r="Q31" s="362">
        <f>P31+O30-Q29</f>
        <v>112000</v>
      </c>
      <c r="R31" s="362">
        <f>Q31+P30-R29</f>
        <v>8000</v>
      </c>
      <c r="S31" s="362">
        <f t="shared" si="212"/>
        <v>108000</v>
      </c>
      <c r="T31" s="362">
        <f>S31+R30-T29</f>
        <v>4000</v>
      </c>
      <c r="U31" s="362">
        <f t="shared" si="212"/>
        <v>114000</v>
      </c>
      <c r="V31" s="362">
        <f t="shared" si="212"/>
        <v>10000</v>
      </c>
      <c r="W31" s="362">
        <f t="shared" si="212"/>
        <v>110000</v>
      </c>
      <c r="X31" s="362">
        <f t="shared" si="212"/>
        <v>6000</v>
      </c>
      <c r="Y31" s="362">
        <f t="shared" si="212"/>
        <v>116000</v>
      </c>
      <c r="Z31" s="362">
        <f t="shared" si="212"/>
        <v>12000</v>
      </c>
      <c r="AA31" s="362">
        <f t="shared" si="212"/>
        <v>112000</v>
      </c>
      <c r="AB31" s="362">
        <f t="shared" si="212"/>
        <v>8000</v>
      </c>
      <c r="AC31" s="362">
        <f t="shared" si="212"/>
        <v>118000</v>
      </c>
      <c r="AD31" s="362">
        <f t="shared" si="212"/>
        <v>14000</v>
      </c>
      <c r="AE31" s="362">
        <f t="shared" si="212"/>
        <v>114000</v>
      </c>
      <c r="AF31" s="362">
        <f t="shared" si="212"/>
        <v>10000</v>
      </c>
      <c r="AG31" s="362">
        <f t="shared" si="212"/>
        <v>120000</v>
      </c>
      <c r="AH31" s="362">
        <f t="shared" si="212"/>
        <v>16000</v>
      </c>
      <c r="AI31" s="362">
        <f t="shared" si="212"/>
        <v>116000</v>
      </c>
      <c r="AJ31" s="362">
        <f t="shared" si="212"/>
        <v>12000</v>
      </c>
      <c r="AK31" s="362">
        <f t="shared" si="212"/>
        <v>122000</v>
      </c>
      <c r="AL31" s="362">
        <f t="shared" si="212"/>
        <v>18000</v>
      </c>
      <c r="AM31" s="362">
        <f t="shared" si="212"/>
        <v>118000</v>
      </c>
      <c r="AN31" s="362">
        <f t="shared" si="212"/>
        <v>14000</v>
      </c>
      <c r="AO31" s="362">
        <f t="shared" si="212"/>
        <v>124000</v>
      </c>
      <c r="AP31" s="362">
        <f t="shared" si="212"/>
        <v>20000</v>
      </c>
      <c r="AQ31" s="362">
        <f t="shared" si="212"/>
        <v>120000</v>
      </c>
      <c r="AR31" s="362">
        <f t="shared" si="212"/>
        <v>16000</v>
      </c>
      <c r="AS31" s="362">
        <f t="shared" si="212"/>
        <v>126000</v>
      </c>
      <c r="AT31" s="362">
        <f t="shared" si="212"/>
        <v>22000</v>
      </c>
      <c r="AU31" s="362">
        <f t="shared" si="212"/>
        <v>122000</v>
      </c>
      <c r="AV31" s="362">
        <f t="shared" si="212"/>
        <v>18000</v>
      </c>
      <c r="AW31" s="362">
        <f t="shared" si="212"/>
        <v>128000</v>
      </c>
      <c r="AX31" s="362">
        <f t="shared" si="212"/>
        <v>24000</v>
      </c>
      <c r="AY31" s="362">
        <f t="shared" si="212"/>
        <v>124000</v>
      </c>
      <c r="AZ31" s="362">
        <f t="shared" si="212"/>
        <v>20000</v>
      </c>
      <c r="BA31" s="362">
        <f t="shared" si="212"/>
        <v>130000</v>
      </c>
      <c r="BB31" s="362">
        <f t="shared" si="212"/>
        <v>26000</v>
      </c>
      <c r="BC31" s="362">
        <f t="shared" si="212"/>
        <v>126000</v>
      </c>
      <c r="BD31" s="362">
        <f t="shared" si="212"/>
        <v>22000</v>
      </c>
      <c r="BE31" s="363">
        <f t="shared" si="212"/>
        <v>132000</v>
      </c>
    </row>
  </sheetData>
  <mergeCells count="52">
    <mergeCell ref="H2:H7"/>
    <mergeCell ref="H10:H15"/>
    <mergeCell ref="H18:H23"/>
    <mergeCell ref="H26:H31"/>
    <mergeCell ref="AH27:AK27"/>
    <mergeCell ref="J27:M27"/>
    <mergeCell ref="N27:Q27"/>
    <mergeCell ref="R27:U27"/>
    <mergeCell ref="V27:Y27"/>
    <mergeCell ref="Z27:AC27"/>
    <mergeCell ref="AD27:AG27"/>
    <mergeCell ref="AH19:AK19"/>
    <mergeCell ref="J19:M19"/>
    <mergeCell ref="N19:Q19"/>
    <mergeCell ref="R19:U19"/>
    <mergeCell ref="V19:Y19"/>
    <mergeCell ref="AT19:AW19"/>
    <mergeCell ref="AX19:BA19"/>
    <mergeCell ref="BB19:BE19"/>
    <mergeCell ref="AL27:AO27"/>
    <mergeCell ref="AP27:AS27"/>
    <mergeCell ref="AT27:AW27"/>
    <mergeCell ref="AX27:BA27"/>
    <mergeCell ref="BB27:BE27"/>
    <mergeCell ref="Z19:AC19"/>
    <mergeCell ref="AD19:AG19"/>
    <mergeCell ref="AH11:AK11"/>
    <mergeCell ref="AL11:AO11"/>
    <mergeCell ref="AP11:AS11"/>
    <mergeCell ref="AL19:AO19"/>
    <mergeCell ref="AP19:AS19"/>
    <mergeCell ref="AT11:AW11"/>
    <mergeCell ref="AX11:BA11"/>
    <mergeCell ref="BB11:BE11"/>
    <mergeCell ref="J11:M11"/>
    <mergeCell ref="N11:Q11"/>
    <mergeCell ref="R11:U11"/>
    <mergeCell ref="V11:Y11"/>
    <mergeCell ref="Z11:AC11"/>
    <mergeCell ref="AD11:AG11"/>
    <mergeCell ref="BB3:BE3"/>
    <mergeCell ref="J3:M3"/>
    <mergeCell ref="N3:Q3"/>
    <mergeCell ref="R3:U3"/>
    <mergeCell ref="V3:Y3"/>
    <mergeCell ref="Z3:AC3"/>
    <mergeCell ref="AD3:AG3"/>
    <mergeCell ref="AH3:AK3"/>
    <mergeCell ref="AL3:AO3"/>
    <mergeCell ref="AP3:AS3"/>
    <mergeCell ref="AT3:AW3"/>
    <mergeCell ref="AX3:BA3"/>
  </mergeCells>
  <hyperlinks>
    <hyperlink ref="A1" location="Assumptions!A1" display="Assumptions" xr:uid="{FFB305D4-FEFB-1648-9FF8-CEB6CE98E963}"/>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EC20-0750-B443-B713-6210074EBF02}">
  <dimension ref="A1:AL42"/>
  <sheetViews>
    <sheetView showGridLines="0" topLeftCell="E1" zoomScale="110" zoomScaleNormal="110" workbookViewId="0">
      <selection activeCell="I12" sqref="I12:I13"/>
    </sheetView>
  </sheetViews>
  <sheetFormatPr baseColWidth="10" defaultColWidth="11.5" defaultRowHeight="15" x14ac:dyDescent="0.2"/>
  <cols>
    <col min="4" max="4" width="21.33203125" customWidth="1"/>
    <col min="5" max="5" width="20.83203125" customWidth="1"/>
    <col min="7" max="7" width="14" customWidth="1"/>
    <col min="8" max="8" width="27.5" customWidth="1"/>
    <col min="9" max="9" width="12.5" customWidth="1"/>
    <col min="10" max="10" width="21.5" customWidth="1"/>
    <col min="11" max="11" width="12.1640625" customWidth="1"/>
    <col min="12" max="12" width="17.1640625" bestFit="1" customWidth="1"/>
  </cols>
  <sheetData>
    <row r="1" spans="1:12" x14ac:dyDescent="0.2">
      <c r="A1" s="310" t="s">
        <v>16</v>
      </c>
      <c r="B1" s="310"/>
    </row>
    <row r="2" spans="1:12" ht="16" thickBot="1" x14ac:dyDescent="0.25">
      <c r="C2" s="310"/>
      <c r="D2" s="310"/>
      <c r="E2" s="310"/>
      <c r="F2" s="310"/>
    </row>
    <row r="3" spans="1:12" x14ac:dyDescent="0.2">
      <c r="I3" s="383" t="s">
        <v>229</v>
      </c>
      <c r="J3" s="383" t="s">
        <v>230</v>
      </c>
      <c r="K3" s="383" t="s">
        <v>231</v>
      </c>
      <c r="L3" s="383" t="s">
        <v>232</v>
      </c>
    </row>
    <row r="4" spans="1:12" x14ac:dyDescent="0.2">
      <c r="H4" s="376" t="s">
        <v>241</v>
      </c>
      <c r="I4" s="386">
        <f>SUM(MRP!$J$5:$BE$5)</f>
        <v>2604000</v>
      </c>
      <c r="J4" s="386">
        <f>SUM(MRP!$J$5:$BE$5)</f>
        <v>2604000</v>
      </c>
      <c r="K4" s="386">
        <f>SUM(MRP!$J$5:$BE$5)</f>
        <v>2604000</v>
      </c>
      <c r="L4" s="387">
        <f>K4*2</f>
        <v>5208000</v>
      </c>
    </row>
    <row r="5" spans="1:12" ht="16" x14ac:dyDescent="0.2">
      <c r="H5" s="377" t="s">
        <v>239</v>
      </c>
      <c r="I5" s="388">
        <v>5</v>
      </c>
      <c r="J5" s="388">
        <v>5</v>
      </c>
      <c r="K5" s="388">
        <v>15</v>
      </c>
      <c r="L5" s="389">
        <v>10</v>
      </c>
    </row>
    <row r="6" spans="1:12" x14ac:dyDescent="0.2">
      <c r="H6" s="378" t="s">
        <v>233</v>
      </c>
      <c r="I6" s="388">
        <v>300</v>
      </c>
      <c r="J6" s="388">
        <v>300</v>
      </c>
      <c r="K6" s="388">
        <v>300</v>
      </c>
      <c r="L6" s="389">
        <v>300</v>
      </c>
    </row>
    <row r="7" spans="1:12" x14ac:dyDescent="0.2">
      <c r="H7" s="378" t="s">
        <v>234</v>
      </c>
      <c r="I7" s="432">
        <v>1</v>
      </c>
      <c r="J7" s="432">
        <v>0.5</v>
      </c>
      <c r="K7" s="432">
        <v>0.15</v>
      </c>
      <c r="L7" s="433">
        <v>0.35</v>
      </c>
    </row>
    <row r="8" spans="1:12" x14ac:dyDescent="0.2">
      <c r="H8" s="378" t="s">
        <v>243</v>
      </c>
      <c r="I8" s="384">
        <f>I7*'Aggregate Planning'!$O$7</f>
        <v>5</v>
      </c>
      <c r="J8" s="384">
        <f>J7*'Aggregate Planning'!$O$7</f>
        <v>2.5</v>
      </c>
      <c r="K8" s="384">
        <f>K7*'Aggregate Planning'!$O$7</f>
        <v>0.75</v>
      </c>
      <c r="L8" s="385">
        <f>L7*'Aggregate Planning'!$O$7</f>
        <v>1.75</v>
      </c>
    </row>
    <row r="9" spans="1:12" x14ac:dyDescent="0.2">
      <c r="H9" s="378" t="s">
        <v>242</v>
      </c>
      <c r="I9" s="384">
        <f>'Aggregate Planning'!$O$5*50</f>
        <v>250</v>
      </c>
      <c r="J9" s="384">
        <f>'Aggregate Planning'!$O$5*50</f>
        <v>250</v>
      </c>
      <c r="K9" s="384">
        <f>'Aggregate Planning'!$O$5*50</f>
        <v>250</v>
      </c>
      <c r="L9" s="385">
        <f>'Aggregate Planning'!$O$5*50</f>
        <v>250</v>
      </c>
    </row>
    <row r="10" spans="1:12" x14ac:dyDescent="0.2">
      <c r="H10" s="379" t="s">
        <v>274</v>
      </c>
      <c r="I10" s="390">
        <f>I4/I6</f>
        <v>8680</v>
      </c>
      <c r="J10" s="390">
        <f>J4/J6</f>
        <v>8680</v>
      </c>
      <c r="K10" s="390">
        <f>K4/K6</f>
        <v>8680</v>
      </c>
      <c r="L10" s="391">
        <f t="shared" ref="L10" si="0">L4/L6</f>
        <v>17360</v>
      </c>
    </row>
    <row r="12" spans="1:12" x14ac:dyDescent="0.2">
      <c r="H12" s="376" t="s">
        <v>240</v>
      </c>
      <c r="I12" s="275">
        <f>SQRT(2*I4*I9/I8)</f>
        <v>16136.914203155447</v>
      </c>
      <c r="J12" s="275">
        <f>SQRT(2*J4*J9/J8)</f>
        <v>22821.04292095346</v>
      </c>
      <c r="K12" s="275">
        <f>SQRT(2*K4*K9/K8)</f>
        <v>41665.333311999319</v>
      </c>
      <c r="L12" s="374">
        <f>SQRT(2*L4*L9/L8)</f>
        <v>38574.603043971823</v>
      </c>
    </row>
    <row r="13" spans="1:12" x14ac:dyDescent="0.2">
      <c r="H13" s="378" t="s">
        <v>244</v>
      </c>
      <c r="I13" s="243">
        <f>I5*I10</f>
        <v>43400</v>
      </c>
      <c r="J13" s="243">
        <f>J5*J10++'Authorised MPS'!E4</f>
        <v>84574.250954030722</v>
      </c>
      <c r="K13" s="243">
        <f>K5*K10++'Authorised MPS'!E4</f>
        <v>171374.25095403072</v>
      </c>
      <c r="L13" s="375">
        <f>L5*L10++'Authorised MPS'!E4</f>
        <v>214774.25095403072</v>
      </c>
    </row>
    <row r="14" spans="1:12" x14ac:dyDescent="0.2">
      <c r="H14" s="411" t="s">
        <v>268</v>
      </c>
      <c r="I14" s="437">
        <f>I12/I10</f>
        <v>1.8590914980593833</v>
      </c>
      <c r="J14" s="437">
        <f>J12/J10</f>
        <v>2.6291524102480945</v>
      </c>
      <c r="K14" s="437">
        <f>K12/K10</f>
        <v>4.8001536073731934</v>
      </c>
      <c r="L14" s="438">
        <f>L12/L10</f>
        <v>2.2220393458509116</v>
      </c>
    </row>
    <row r="15" spans="1:12" x14ac:dyDescent="0.2">
      <c r="H15" s="378" t="s">
        <v>288</v>
      </c>
      <c r="I15" s="243">
        <f>I12+'Authorised MPS'!$E$4</f>
        <v>57311.165157186173</v>
      </c>
      <c r="J15" s="243">
        <f>J12+'Authorised MPS'!$E$4</f>
        <v>63995.293874984185</v>
      </c>
      <c r="K15" s="243">
        <f>K12+'Authorised MPS'!$E$4</f>
        <v>82839.58426603004</v>
      </c>
      <c r="L15" s="375">
        <f>L12+'Authorised MPS'!$E$4</f>
        <v>79748.853998002538</v>
      </c>
    </row>
    <row r="16" spans="1:12" x14ac:dyDescent="0.2">
      <c r="H16" s="441" t="s">
        <v>238</v>
      </c>
      <c r="I16" s="442">
        <f>I4/I12*I9+I12/2*I8</f>
        <v>80684.571015777241</v>
      </c>
      <c r="J16" s="443">
        <f t="shared" ref="J16:L16" si="1">J4/J12*J9+J12/2*J8</f>
        <v>57052.607302383651</v>
      </c>
      <c r="K16" s="443">
        <f t="shared" si="1"/>
        <v>31248.999983999485</v>
      </c>
      <c r="L16" s="444">
        <f t="shared" si="1"/>
        <v>67505.555326950678</v>
      </c>
    </row>
    <row r="17" spans="7:29" x14ac:dyDescent="0.2">
      <c r="I17" s="373" t="s">
        <v>235</v>
      </c>
      <c r="J17">
        <v>3000</v>
      </c>
    </row>
    <row r="18" spans="7:29" x14ac:dyDescent="0.2">
      <c r="G18" s="524" t="s">
        <v>229</v>
      </c>
      <c r="H18" s="380" t="s">
        <v>237</v>
      </c>
      <c r="I18" s="392">
        <v>5000</v>
      </c>
      <c r="J18" s="392">
        <f>I18+$J$17</f>
        <v>8000</v>
      </c>
      <c r="K18" s="392">
        <f t="shared" ref="K18:Z18" si="2">J18+$J$17</f>
        <v>11000</v>
      </c>
      <c r="L18" s="392">
        <f t="shared" si="2"/>
        <v>14000</v>
      </c>
      <c r="M18" s="392">
        <f t="shared" si="2"/>
        <v>17000</v>
      </c>
      <c r="N18" s="392">
        <f t="shared" si="2"/>
        <v>20000</v>
      </c>
      <c r="O18" s="392">
        <f t="shared" si="2"/>
        <v>23000</v>
      </c>
      <c r="P18" s="392">
        <f t="shared" si="2"/>
        <v>26000</v>
      </c>
      <c r="Q18" s="392">
        <f t="shared" si="2"/>
        <v>29000</v>
      </c>
      <c r="R18" s="392">
        <f t="shared" si="2"/>
        <v>32000</v>
      </c>
      <c r="S18" s="392">
        <f t="shared" si="2"/>
        <v>35000</v>
      </c>
      <c r="T18" s="392">
        <f t="shared" si="2"/>
        <v>38000</v>
      </c>
      <c r="U18" s="392">
        <f t="shared" si="2"/>
        <v>41000</v>
      </c>
      <c r="V18" s="392">
        <f t="shared" si="2"/>
        <v>44000</v>
      </c>
      <c r="W18" s="392">
        <f t="shared" si="2"/>
        <v>47000</v>
      </c>
      <c r="X18" s="392">
        <f t="shared" si="2"/>
        <v>50000</v>
      </c>
      <c r="Y18" s="392">
        <f t="shared" si="2"/>
        <v>53000</v>
      </c>
      <c r="Z18" s="392">
        <f t="shared" si="2"/>
        <v>56000</v>
      </c>
      <c r="AA18" s="392">
        <f t="shared" ref="AA18:AC18" si="3">Z18+$J$17</f>
        <v>59000</v>
      </c>
      <c r="AB18" s="392">
        <f t="shared" si="3"/>
        <v>62000</v>
      </c>
      <c r="AC18" s="393">
        <f t="shared" si="3"/>
        <v>65000</v>
      </c>
    </row>
    <row r="19" spans="7:29" x14ac:dyDescent="0.2">
      <c r="G19" s="525"/>
      <c r="H19" s="381" t="s">
        <v>238</v>
      </c>
      <c r="I19" s="359">
        <f>SUM(I20:I21)</f>
        <v>142700</v>
      </c>
      <c r="J19" s="359">
        <f t="shared" ref="J19:Z19" si="4">SUM(J20:J21)</f>
        <v>101375</v>
      </c>
      <c r="K19" s="359">
        <f t="shared" si="4"/>
        <v>86681.818181818177</v>
      </c>
      <c r="L19" s="359">
        <f t="shared" si="4"/>
        <v>81500</v>
      </c>
      <c r="M19" s="359">
        <f t="shared" si="4"/>
        <v>80794.117647058825</v>
      </c>
      <c r="N19" s="359">
        <f t="shared" si="4"/>
        <v>82550</v>
      </c>
      <c r="O19" s="359">
        <f t="shared" si="4"/>
        <v>85804.34782608696</v>
      </c>
      <c r="P19" s="359">
        <f t="shared" si="4"/>
        <v>90038.461538461532</v>
      </c>
      <c r="Q19" s="359">
        <f t="shared" si="4"/>
        <v>94948.275862068956</v>
      </c>
      <c r="R19" s="359">
        <f t="shared" si="4"/>
        <v>100343.75</v>
      </c>
      <c r="S19" s="359">
        <f t="shared" si="4"/>
        <v>106100</v>
      </c>
      <c r="T19" s="359">
        <f t="shared" si="4"/>
        <v>112131.57894736843</v>
      </c>
      <c r="U19" s="359">
        <f t="shared" si="4"/>
        <v>118378.04878048781</v>
      </c>
      <c r="V19" s="359">
        <f t="shared" si="4"/>
        <v>124795.45454545454</v>
      </c>
      <c r="W19" s="359">
        <f t="shared" si="4"/>
        <v>131351.06382978722</v>
      </c>
      <c r="X19" s="359">
        <f t="shared" si="4"/>
        <v>138020</v>
      </c>
      <c r="Y19" s="359">
        <f t="shared" si="4"/>
        <v>144783.01886792452</v>
      </c>
      <c r="Z19" s="359">
        <f t="shared" si="4"/>
        <v>151625</v>
      </c>
      <c r="AA19" s="359">
        <f t="shared" ref="AA19" si="5">SUM(AA20:AA21)</f>
        <v>158533.89830508473</v>
      </c>
      <c r="AB19" s="359">
        <f t="shared" ref="AB19" si="6">SUM(AB20:AB21)</f>
        <v>165500</v>
      </c>
      <c r="AC19" s="394">
        <f t="shared" ref="AC19" si="7">SUM(AC20:AC21)</f>
        <v>172515.38461538462</v>
      </c>
    </row>
    <row r="20" spans="7:29" x14ac:dyDescent="0.2">
      <c r="G20" s="525"/>
      <c r="H20" s="381" t="s">
        <v>290</v>
      </c>
      <c r="I20" s="359">
        <f>$I$4/I18*$I$9</f>
        <v>130199.99999999999</v>
      </c>
      <c r="J20" s="359">
        <f t="shared" ref="J20:Z20" si="8">$I$4/J18*$I$9</f>
        <v>81375</v>
      </c>
      <c r="K20" s="359">
        <f t="shared" si="8"/>
        <v>59181.818181818177</v>
      </c>
      <c r="L20" s="359">
        <f t="shared" si="8"/>
        <v>46500</v>
      </c>
      <c r="M20" s="359">
        <f t="shared" si="8"/>
        <v>38294.117647058825</v>
      </c>
      <c r="N20" s="359">
        <f t="shared" si="8"/>
        <v>32549.999999999996</v>
      </c>
      <c r="O20" s="359">
        <f t="shared" si="8"/>
        <v>28304.347826086956</v>
      </c>
      <c r="P20" s="359">
        <f t="shared" si="8"/>
        <v>25038.461538461539</v>
      </c>
      <c r="Q20" s="359">
        <f t="shared" si="8"/>
        <v>22448.275862068964</v>
      </c>
      <c r="R20" s="359">
        <f t="shared" si="8"/>
        <v>20343.75</v>
      </c>
      <c r="S20" s="359">
        <f t="shared" si="8"/>
        <v>18600</v>
      </c>
      <c r="T20" s="359">
        <f t="shared" si="8"/>
        <v>17131.57894736842</v>
      </c>
      <c r="U20" s="359">
        <f t="shared" si="8"/>
        <v>15878.048780487805</v>
      </c>
      <c r="V20" s="359">
        <f t="shared" si="8"/>
        <v>14795.454545454544</v>
      </c>
      <c r="W20" s="359">
        <f t="shared" si="8"/>
        <v>13851.063829787234</v>
      </c>
      <c r="X20" s="359">
        <f t="shared" si="8"/>
        <v>13020</v>
      </c>
      <c r="Y20" s="359">
        <f t="shared" si="8"/>
        <v>12283.018867924529</v>
      </c>
      <c r="Z20" s="359">
        <f t="shared" si="8"/>
        <v>11625</v>
      </c>
      <c r="AA20" s="359">
        <f t="shared" ref="AA20:AC20" si="9">$I$4/AA18*$I$9</f>
        <v>11033.898305084746</v>
      </c>
      <c r="AB20" s="359">
        <f t="shared" si="9"/>
        <v>10500</v>
      </c>
      <c r="AC20" s="394">
        <f t="shared" si="9"/>
        <v>10015.384615384615</v>
      </c>
    </row>
    <row r="21" spans="7:29" x14ac:dyDescent="0.2">
      <c r="G21" s="561"/>
      <c r="H21" s="382" t="s">
        <v>291</v>
      </c>
      <c r="I21" s="395">
        <f>I18/2*$I$8</f>
        <v>12500</v>
      </c>
      <c r="J21" s="395">
        <f t="shared" ref="J21:Z21" si="10">J18/2*$I$8</f>
        <v>20000</v>
      </c>
      <c r="K21" s="395">
        <f t="shared" si="10"/>
        <v>27500</v>
      </c>
      <c r="L21" s="395">
        <f t="shared" si="10"/>
        <v>35000</v>
      </c>
      <c r="M21" s="395">
        <f t="shared" si="10"/>
        <v>42500</v>
      </c>
      <c r="N21" s="395">
        <f t="shared" si="10"/>
        <v>50000</v>
      </c>
      <c r="O21" s="395">
        <f t="shared" si="10"/>
        <v>57500</v>
      </c>
      <c r="P21" s="395">
        <f t="shared" si="10"/>
        <v>65000</v>
      </c>
      <c r="Q21" s="395">
        <f t="shared" si="10"/>
        <v>72500</v>
      </c>
      <c r="R21" s="395">
        <f t="shared" si="10"/>
        <v>80000</v>
      </c>
      <c r="S21" s="395">
        <f t="shared" si="10"/>
        <v>87500</v>
      </c>
      <c r="T21" s="395">
        <f t="shared" si="10"/>
        <v>95000</v>
      </c>
      <c r="U21" s="395">
        <f t="shared" si="10"/>
        <v>102500</v>
      </c>
      <c r="V21" s="395">
        <f t="shared" si="10"/>
        <v>110000</v>
      </c>
      <c r="W21" s="395">
        <f t="shared" si="10"/>
        <v>117500</v>
      </c>
      <c r="X21" s="395">
        <f t="shared" si="10"/>
        <v>125000</v>
      </c>
      <c r="Y21" s="395">
        <f t="shared" si="10"/>
        <v>132500</v>
      </c>
      <c r="Z21" s="395">
        <f t="shared" si="10"/>
        <v>140000</v>
      </c>
      <c r="AA21" s="395">
        <f t="shared" ref="AA21:AC21" si="11">AA18/2*$I$8</f>
        <v>147500</v>
      </c>
      <c r="AB21" s="395">
        <f t="shared" si="11"/>
        <v>155000</v>
      </c>
      <c r="AC21" s="396">
        <f t="shared" si="11"/>
        <v>162500</v>
      </c>
    </row>
    <row r="22" spans="7:29" x14ac:dyDescent="0.2">
      <c r="I22" s="354"/>
      <c r="J22" s="354"/>
      <c r="K22" s="354"/>
      <c r="L22" s="354"/>
      <c r="M22" s="354"/>
      <c r="N22" s="354"/>
      <c r="O22" s="354"/>
      <c r="P22" s="354"/>
      <c r="Q22" s="354"/>
      <c r="R22" s="354"/>
      <c r="S22" s="354"/>
      <c r="T22" s="354"/>
      <c r="U22" s="354"/>
      <c r="V22" s="354"/>
      <c r="W22" s="354"/>
      <c r="X22" s="354"/>
      <c r="Y22" s="354"/>
      <c r="Z22" s="354"/>
      <c r="AA22" s="354"/>
      <c r="AB22" s="354"/>
      <c r="AC22" s="354"/>
    </row>
    <row r="23" spans="7:29" x14ac:dyDescent="0.2">
      <c r="I23" s="354"/>
      <c r="J23" s="354"/>
      <c r="K23" s="354"/>
      <c r="L23" s="354"/>
      <c r="M23" s="354"/>
      <c r="N23" s="354"/>
      <c r="O23" s="354"/>
      <c r="P23" s="354"/>
      <c r="Q23" s="354"/>
      <c r="R23" s="354"/>
      <c r="S23" s="354"/>
      <c r="T23" s="354"/>
      <c r="U23" s="354"/>
      <c r="V23" s="354"/>
      <c r="W23" s="354"/>
      <c r="X23" s="354"/>
      <c r="Y23" s="354"/>
      <c r="Z23" s="354"/>
      <c r="AA23" s="354"/>
      <c r="AB23" s="354"/>
      <c r="AC23" s="354"/>
    </row>
    <row r="24" spans="7:29" x14ac:dyDescent="0.2">
      <c r="I24" s="397" t="s">
        <v>235</v>
      </c>
      <c r="J24" s="354">
        <v>3000</v>
      </c>
      <c r="K24" s="354"/>
      <c r="L24" s="354"/>
      <c r="M24" s="354"/>
      <c r="N24" s="354"/>
      <c r="O24" s="354"/>
      <c r="P24" s="354"/>
      <c r="Q24" s="354"/>
      <c r="R24" s="354"/>
      <c r="S24" s="354"/>
      <c r="T24" s="354"/>
      <c r="U24" s="354"/>
      <c r="V24" s="354"/>
      <c r="W24" s="354"/>
      <c r="X24" s="354"/>
      <c r="Y24" s="354"/>
      <c r="Z24" s="354"/>
      <c r="AA24" s="354"/>
      <c r="AB24" s="354"/>
      <c r="AC24" s="354"/>
    </row>
    <row r="25" spans="7:29" x14ac:dyDescent="0.2">
      <c r="G25" s="558" t="s">
        <v>230</v>
      </c>
      <c r="H25" s="380" t="s">
        <v>237</v>
      </c>
      <c r="I25" s="392">
        <v>5000</v>
      </c>
      <c r="J25" s="392">
        <f>I25+$J$24</f>
        <v>8000</v>
      </c>
      <c r="K25" s="392">
        <f t="shared" ref="K25:AC25" si="12">J25+$J$24</f>
        <v>11000</v>
      </c>
      <c r="L25" s="392">
        <f t="shared" si="12"/>
        <v>14000</v>
      </c>
      <c r="M25" s="392">
        <f t="shared" si="12"/>
        <v>17000</v>
      </c>
      <c r="N25" s="392">
        <f t="shared" si="12"/>
        <v>20000</v>
      </c>
      <c r="O25" s="392">
        <f t="shared" si="12"/>
        <v>23000</v>
      </c>
      <c r="P25" s="392">
        <f t="shared" si="12"/>
        <v>26000</v>
      </c>
      <c r="Q25" s="392">
        <f t="shared" si="12"/>
        <v>29000</v>
      </c>
      <c r="R25" s="392">
        <f t="shared" si="12"/>
        <v>32000</v>
      </c>
      <c r="S25" s="392">
        <f t="shared" si="12"/>
        <v>35000</v>
      </c>
      <c r="T25" s="392">
        <f t="shared" si="12"/>
        <v>38000</v>
      </c>
      <c r="U25" s="392">
        <f t="shared" si="12"/>
        <v>41000</v>
      </c>
      <c r="V25" s="392">
        <f t="shared" si="12"/>
        <v>44000</v>
      </c>
      <c r="W25" s="392">
        <f t="shared" si="12"/>
        <v>47000</v>
      </c>
      <c r="X25" s="392">
        <f t="shared" si="12"/>
        <v>50000</v>
      </c>
      <c r="Y25" s="392">
        <f t="shared" si="12"/>
        <v>53000</v>
      </c>
      <c r="Z25" s="392">
        <f t="shared" si="12"/>
        <v>56000</v>
      </c>
      <c r="AA25" s="392">
        <f t="shared" si="12"/>
        <v>59000</v>
      </c>
      <c r="AB25" s="392">
        <f t="shared" si="12"/>
        <v>62000</v>
      </c>
      <c r="AC25" s="393">
        <f t="shared" si="12"/>
        <v>65000</v>
      </c>
    </row>
    <row r="26" spans="7:29" x14ac:dyDescent="0.2">
      <c r="G26" s="559"/>
      <c r="H26" s="381" t="s">
        <v>238</v>
      </c>
      <c r="I26" s="359">
        <f>SUM(I27:I28)</f>
        <v>136450</v>
      </c>
      <c r="J26" s="359">
        <f t="shared" ref="J26" si="13">SUM(J27:J28)</f>
        <v>91375</v>
      </c>
      <c r="K26" s="359">
        <f t="shared" ref="K26" si="14">SUM(K27:K28)</f>
        <v>72931.818181818177</v>
      </c>
      <c r="L26" s="359">
        <f t="shared" ref="L26" si="15">SUM(L27:L28)</f>
        <v>64000</v>
      </c>
      <c r="M26" s="359">
        <f t="shared" ref="M26" si="16">SUM(M27:M28)</f>
        <v>59544.117647058825</v>
      </c>
      <c r="N26" s="359">
        <f t="shared" ref="N26" si="17">SUM(N27:N28)</f>
        <v>57550</v>
      </c>
      <c r="O26" s="359">
        <f t="shared" ref="O26" si="18">SUM(O27:O28)</f>
        <v>57054.34782608696</v>
      </c>
      <c r="P26" s="359">
        <f t="shared" ref="P26" si="19">SUM(P27:P28)</f>
        <v>57538.461538461539</v>
      </c>
      <c r="Q26" s="359">
        <f t="shared" ref="Q26" si="20">SUM(Q27:Q28)</f>
        <v>58698.275862068964</v>
      </c>
      <c r="R26" s="359">
        <f t="shared" ref="R26" si="21">SUM(R27:R28)</f>
        <v>60343.75</v>
      </c>
      <c r="S26" s="359">
        <f t="shared" ref="S26" si="22">SUM(S27:S28)</f>
        <v>62350</v>
      </c>
      <c r="T26" s="359">
        <f t="shared" ref="T26" si="23">SUM(T27:T28)</f>
        <v>64631.57894736842</v>
      </c>
      <c r="U26" s="359">
        <f t="shared" ref="U26" si="24">SUM(U27:U28)</f>
        <v>67128.048780487807</v>
      </c>
      <c r="V26" s="359">
        <f t="shared" ref="V26" si="25">SUM(V27:V28)</f>
        <v>69795.454545454544</v>
      </c>
      <c r="W26" s="359">
        <f t="shared" ref="W26" si="26">SUM(W27:W28)</f>
        <v>72601.063829787236</v>
      </c>
      <c r="X26" s="359">
        <f t="shared" ref="X26" si="27">SUM(X27:X28)</f>
        <v>75520</v>
      </c>
      <c r="Y26" s="359">
        <f t="shared" ref="Y26" si="28">SUM(Y27:Y28)</f>
        <v>78533.018867924533</v>
      </c>
      <c r="Z26" s="359">
        <f t="shared" ref="Z26" si="29">SUM(Z27:Z28)</f>
        <v>81625</v>
      </c>
      <c r="AA26" s="359">
        <f t="shared" ref="AA26" si="30">SUM(AA27:AA28)</f>
        <v>84783.898305084746</v>
      </c>
      <c r="AB26" s="359">
        <f t="shared" ref="AB26" si="31">SUM(AB27:AB28)</f>
        <v>88000</v>
      </c>
      <c r="AC26" s="394">
        <f t="shared" ref="AC26" si="32">SUM(AC27:AC28)</f>
        <v>91265.38461538461</v>
      </c>
    </row>
    <row r="27" spans="7:29" x14ac:dyDescent="0.2">
      <c r="G27" s="559"/>
      <c r="H27" s="381" t="s">
        <v>290</v>
      </c>
      <c r="I27" s="359">
        <f>$J$4/I25*$J$9</f>
        <v>130199.99999999999</v>
      </c>
      <c r="J27" s="359">
        <f t="shared" ref="J27:AC27" si="33">$J$4/J25*$J$9</f>
        <v>81375</v>
      </c>
      <c r="K27" s="359">
        <f t="shared" si="33"/>
        <v>59181.818181818177</v>
      </c>
      <c r="L27" s="359">
        <f t="shared" si="33"/>
        <v>46500</v>
      </c>
      <c r="M27" s="359">
        <f t="shared" si="33"/>
        <v>38294.117647058825</v>
      </c>
      <c r="N27" s="359">
        <f t="shared" si="33"/>
        <v>32549.999999999996</v>
      </c>
      <c r="O27" s="359">
        <f t="shared" si="33"/>
        <v>28304.347826086956</v>
      </c>
      <c r="P27" s="359">
        <f t="shared" si="33"/>
        <v>25038.461538461539</v>
      </c>
      <c r="Q27" s="359">
        <f t="shared" si="33"/>
        <v>22448.275862068964</v>
      </c>
      <c r="R27" s="359">
        <f t="shared" si="33"/>
        <v>20343.75</v>
      </c>
      <c r="S27" s="359">
        <f t="shared" si="33"/>
        <v>18600</v>
      </c>
      <c r="T27" s="359">
        <f t="shared" si="33"/>
        <v>17131.57894736842</v>
      </c>
      <c r="U27" s="359">
        <f t="shared" si="33"/>
        <v>15878.048780487805</v>
      </c>
      <c r="V27" s="359">
        <f t="shared" si="33"/>
        <v>14795.454545454544</v>
      </c>
      <c r="W27" s="359">
        <f t="shared" si="33"/>
        <v>13851.063829787234</v>
      </c>
      <c r="X27" s="359">
        <f t="shared" si="33"/>
        <v>13020</v>
      </c>
      <c r="Y27" s="359">
        <f t="shared" si="33"/>
        <v>12283.018867924529</v>
      </c>
      <c r="Z27" s="359">
        <f t="shared" si="33"/>
        <v>11625</v>
      </c>
      <c r="AA27" s="359">
        <f t="shared" si="33"/>
        <v>11033.898305084746</v>
      </c>
      <c r="AB27" s="359">
        <f t="shared" si="33"/>
        <v>10500</v>
      </c>
      <c r="AC27" s="394">
        <f t="shared" si="33"/>
        <v>10015.384615384615</v>
      </c>
    </row>
    <row r="28" spans="7:29" x14ac:dyDescent="0.2">
      <c r="G28" s="560"/>
      <c r="H28" s="382" t="s">
        <v>291</v>
      </c>
      <c r="I28" s="395">
        <f>I25/2*$J$8</f>
        <v>6250</v>
      </c>
      <c r="J28" s="395">
        <f t="shared" ref="J28:AC28" si="34">J25/2*$J$8</f>
        <v>10000</v>
      </c>
      <c r="K28" s="395">
        <f t="shared" si="34"/>
        <v>13750</v>
      </c>
      <c r="L28" s="395">
        <f t="shared" si="34"/>
        <v>17500</v>
      </c>
      <c r="M28" s="395">
        <f t="shared" si="34"/>
        <v>21250</v>
      </c>
      <c r="N28" s="395">
        <f t="shared" si="34"/>
        <v>25000</v>
      </c>
      <c r="O28" s="395">
        <f t="shared" si="34"/>
        <v>28750</v>
      </c>
      <c r="P28" s="395">
        <f t="shared" si="34"/>
        <v>32500</v>
      </c>
      <c r="Q28" s="395">
        <f t="shared" si="34"/>
        <v>36250</v>
      </c>
      <c r="R28" s="395">
        <f t="shared" si="34"/>
        <v>40000</v>
      </c>
      <c r="S28" s="395">
        <f t="shared" si="34"/>
        <v>43750</v>
      </c>
      <c r="T28" s="395">
        <f t="shared" si="34"/>
        <v>47500</v>
      </c>
      <c r="U28" s="395">
        <f t="shared" si="34"/>
        <v>51250</v>
      </c>
      <c r="V28" s="395">
        <f t="shared" si="34"/>
        <v>55000</v>
      </c>
      <c r="W28" s="395">
        <f t="shared" si="34"/>
        <v>58750</v>
      </c>
      <c r="X28" s="395">
        <f t="shared" si="34"/>
        <v>62500</v>
      </c>
      <c r="Y28" s="395">
        <f t="shared" si="34"/>
        <v>66250</v>
      </c>
      <c r="Z28" s="395">
        <f t="shared" si="34"/>
        <v>70000</v>
      </c>
      <c r="AA28" s="395">
        <f t="shared" si="34"/>
        <v>73750</v>
      </c>
      <c r="AB28" s="395">
        <f t="shared" si="34"/>
        <v>77500</v>
      </c>
      <c r="AC28" s="396">
        <f t="shared" si="34"/>
        <v>81250</v>
      </c>
    </row>
    <row r="29" spans="7:29" x14ac:dyDescent="0.2">
      <c r="I29" s="354"/>
      <c r="J29" s="354"/>
      <c r="K29" s="354"/>
      <c r="L29" s="354"/>
      <c r="M29" s="354"/>
      <c r="N29" s="354"/>
      <c r="O29" s="354"/>
      <c r="P29" s="354"/>
      <c r="Q29" s="354"/>
      <c r="R29" s="354"/>
      <c r="S29" s="354"/>
      <c r="T29" s="354"/>
      <c r="U29" s="354"/>
      <c r="V29" s="354"/>
      <c r="W29" s="354"/>
      <c r="X29" s="354"/>
      <c r="Y29" s="354"/>
      <c r="Z29" s="354"/>
      <c r="AA29" s="354"/>
      <c r="AB29" s="354"/>
      <c r="AC29" s="354"/>
    </row>
    <row r="30" spans="7:29" x14ac:dyDescent="0.2">
      <c r="I30" s="354"/>
      <c r="J30" s="354"/>
      <c r="K30" s="354"/>
      <c r="L30" s="354"/>
      <c r="M30" s="354"/>
      <c r="N30" s="354"/>
      <c r="O30" s="354"/>
      <c r="P30" s="354"/>
      <c r="Q30" s="354"/>
      <c r="R30" s="354"/>
      <c r="S30" s="354"/>
      <c r="T30" s="354"/>
      <c r="U30" s="354"/>
      <c r="V30" s="354"/>
      <c r="W30" s="354"/>
      <c r="X30" s="354"/>
      <c r="Y30" s="354"/>
      <c r="Z30" s="354"/>
      <c r="AA30" s="354"/>
      <c r="AB30" s="354"/>
      <c r="AC30" s="354"/>
    </row>
    <row r="31" spans="7:29" x14ac:dyDescent="0.2">
      <c r="I31" s="397" t="s">
        <v>235</v>
      </c>
      <c r="J31" s="354">
        <v>3000</v>
      </c>
      <c r="K31" s="354"/>
      <c r="L31" s="354"/>
      <c r="M31" s="354"/>
      <c r="N31" s="354"/>
      <c r="O31" s="354"/>
      <c r="P31" s="354"/>
      <c r="Q31" s="354"/>
      <c r="R31" s="354"/>
      <c r="S31" s="354"/>
      <c r="T31" s="354"/>
      <c r="U31" s="354"/>
      <c r="V31" s="354"/>
      <c r="W31" s="354"/>
      <c r="X31" s="354"/>
      <c r="Y31" s="354"/>
      <c r="Z31" s="354"/>
      <c r="AA31" s="354"/>
      <c r="AB31" s="354"/>
      <c r="AC31" s="354"/>
    </row>
    <row r="32" spans="7:29" x14ac:dyDescent="0.2">
      <c r="G32" s="562" t="s">
        <v>231</v>
      </c>
      <c r="H32" s="380" t="s">
        <v>237</v>
      </c>
      <c r="I32" s="392">
        <v>5000</v>
      </c>
      <c r="J32" s="392">
        <f>I32+$J$31</f>
        <v>8000</v>
      </c>
      <c r="K32" s="392">
        <f t="shared" ref="K32:AC32" si="35">J32+$J$31</f>
        <v>11000</v>
      </c>
      <c r="L32" s="392">
        <f t="shared" si="35"/>
        <v>14000</v>
      </c>
      <c r="M32" s="392">
        <f t="shared" si="35"/>
        <v>17000</v>
      </c>
      <c r="N32" s="392">
        <f t="shared" si="35"/>
        <v>20000</v>
      </c>
      <c r="O32" s="392">
        <f t="shared" si="35"/>
        <v>23000</v>
      </c>
      <c r="P32" s="392">
        <f t="shared" si="35"/>
        <v>26000</v>
      </c>
      <c r="Q32" s="392">
        <f t="shared" si="35"/>
        <v>29000</v>
      </c>
      <c r="R32" s="392">
        <f t="shared" si="35"/>
        <v>32000</v>
      </c>
      <c r="S32" s="392">
        <f t="shared" si="35"/>
        <v>35000</v>
      </c>
      <c r="T32" s="392">
        <f t="shared" si="35"/>
        <v>38000</v>
      </c>
      <c r="U32" s="392">
        <f t="shared" si="35"/>
        <v>41000</v>
      </c>
      <c r="V32" s="392">
        <f t="shared" si="35"/>
        <v>44000</v>
      </c>
      <c r="W32" s="392">
        <f t="shared" si="35"/>
        <v>47000</v>
      </c>
      <c r="X32" s="392">
        <f t="shared" si="35"/>
        <v>50000</v>
      </c>
      <c r="Y32" s="392">
        <f t="shared" si="35"/>
        <v>53000</v>
      </c>
      <c r="Z32" s="392">
        <f t="shared" si="35"/>
        <v>56000</v>
      </c>
      <c r="AA32" s="392">
        <f t="shared" si="35"/>
        <v>59000</v>
      </c>
      <c r="AB32" s="392">
        <f t="shared" si="35"/>
        <v>62000</v>
      </c>
      <c r="AC32" s="393">
        <f t="shared" si="35"/>
        <v>65000</v>
      </c>
    </row>
    <row r="33" spans="7:38" x14ac:dyDescent="0.2">
      <c r="G33" s="563"/>
      <c r="H33" s="381" t="s">
        <v>238</v>
      </c>
      <c r="I33" s="359">
        <f>SUM(I34:I35)</f>
        <v>132075</v>
      </c>
      <c r="J33" s="359">
        <f t="shared" ref="J33" si="36">SUM(J34:J35)</f>
        <v>84375</v>
      </c>
      <c r="K33" s="359">
        <f t="shared" ref="K33" si="37">SUM(K34:K35)</f>
        <v>63306.818181818177</v>
      </c>
      <c r="L33" s="359">
        <f t="shared" ref="L33" si="38">SUM(L34:L35)</f>
        <v>51750</v>
      </c>
      <c r="M33" s="359">
        <f t="shared" ref="M33" si="39">SUM(M34:M35)</f>
        <v>44669.117647058825</v>
      </c>
      <c r="N33" s="359">
        <f t="shared" ref="N33" si="40">SUM(N34:N35)</f>
        <v>40050</v>
      </c>
      <c r="O33" s="359">
        <f t="shared" ref="O33" si="41">SUM(O34:O35)</f>
        <v>36929.34782608696</v>
      </c>
      <c r="P33" s="359">
        <f t="shared" ref="P33" si="42">SUM(P34:P35)</f>
        <v>34788.461538461539</v>
      </c>
      <c r="Q33" s="359">
        <f t="shared" ref="Q33" si="43">SUM(Q34:Q35)</f>
        <v>33323.275862068964</v>
      </c>
      <c r="R33" s="359">
        <f t="shared" ref="R33" si="44">SUM(R34:R35)</f>
        <v>32343.75</v>
      </c>
      <c r="S33" s="359">
        <f t="shared" ref="S33" si="45">SUM(S34:S35)</f>
        <v>31725</v>
      </c>
      <c r="T33" s="359">
        <f t="shared" ref="T33" si="46">SUM(T34:T35)</f>
        <v>31381.57894736842</v>
      </c>
      <c r="U33" s="359">
        <f t="shared" ref="U33" si="47">SUM(U34:U35)</f>
        <v>31253.048780487807</v>
      </c>
      <c r="V33" s="359">
        <f t="shared" ref="V33" si="48">SUM(V34:V35)</f>
        <v>31295.454545454544</v>
      </c>
      <c r="W33" s="359">
        <f t="shared" ref="W33" si="49">SUM(W34:W35)</f>
        <v>31476.063829787236</v>
      </c>
      <c r="X33" s="359">
        <f t="shared" ref="X33" si="50">SUM(X34:X35)</f>
        <v>31770</v>
      </c>
      <c r="Y33" s="359">
        <f t="shared" ref="Y33" si="51">SUM(Y34:Y35)</f>
        <v>32158.018867924529</v>
      </c>
      <c r="Z33" s="359">
        <f t="shared" ref="Z33" si="52">SUM(Z34:Z35)</f>
        <v>32625</v>
      </c>
      <c r="AA33" s="359">
        <f t="shared" ref="AA33" si="53">SUM(AA34:AA35)</f>
        <v>33158.898305084746</v>
      </c>
      <c r="AB33" s="359">
        <f t="shared" ref="AB33" si="54">SUM(AB34:AB35)</f>
        <v>33750</v>
      </c>
      <c r="AC33" s="394">
        <f t="shared" ref="AC33" si="55">SUM(AC34:AC35)</f>
        <v>34390.384615384617</v>
      </c>
    </row>
    <row r="34" spans="7:38" x14ac:dyDescent="0.2">
      <c r="G34" s="563"/>
      <c r="H34" s="381" t="s">
        <v>290</v>
      </c>
      <c r="I34" s="359">
        <f>$K$4/I32*$K$9</f>
        <v>130199.99999999999</v>
      </c>
      <c r="J34" s="359">
        <f t="shared" ref="J34:AC34" si="56">$K$4/J32*$K$9</f>
        <v>81375</v>
      </c>
      <c r="K34" s="359">
        <f t="shared" si="56"/>
        <v>59181.818181818177</v>
      </c>
      <c r="L34" s="359">
        <f t="shared" si="56"/>
        <v>46500</v>
      </c>
      <c r="M34" s="359">
        <f t="shared" si="56"/>
        <v>38294.117647058825</v>
      </c>
      <c r="N34" s="359">
        <f t="shared" si="56"/>
        <v>32549.999999999996</v>
      </c>
      <c r="O34" s="359">
        <f t="shared" si="56"/>
        <v>28304.347826086956</v>
      </c>
      <c r="P34" s="359">
        <f t="shared" si="56"/>
        <v>25038.461538461539</v>
      </c>
      <c r="Q34" s="359">
        <f t="shared" si="56"/>
        <v>22448.275862068964</v>
      </c>
      <c r="R34" s="359">
        <f t="shared" si="56"/>
        <v>20343.75</v>
      </c>
      <c r="S34" s="359">
        <f t="shared" si="56"/>
        <v>18600</v>
      </c>
      <c r="T34" s="359">
        <f t="shared" si="56"/>
        <v>17131.57894736842</v>
      </c>
      <c r="U34" s="359">
        <f t="shared" si="56"/>
        <v>15878.048780487805</v>
      </c>
      <c r="V34" s="359">
        <f t="shared" si="56"/>
        <v>14795.454545454544</v>
      </c>
      <c r="W34" s="359">
        <f t="shared" si="56"/>
        <v>13851.063829787234</v>
      </c>
      <c r="X34" s="359">
        <f t="shared" si="56"/>
        <v>13020</v>
      </c>
      <c r="Y34" s="359">
        <f t="shared" si="56"/>
        <v>12283.018867924529</v>
      </c>
      <c r="Z34" s="359">
        <f t="shared" si="56"/>
        <v>11625</v>
      </c>
      <c r="AA34" s="359">
        <f t="shared" si="56"/>
        <v>11033.898305084746</v>
      </c>
      <c r="AB34" s="359">
        <f t="shared" si="56"/>
        <v>10500</v>
      </c>
      <c r="AC34" s="394">
        <f t="shared" si="56"/>
        <v>10015.384615384615</v>
      </c>
    </row>
    <row r="35" spans="7:38" x14ac:dyDescent="0.2">
      <c r="G35" s="564"/>
      <c r="H35" s="382" t="s">
        <v>291</v>
      </c>
      <c r="I35" s="395">
        <f>I32/2*$K$8</f>
        <v>1875</v>
      </c>
      <c r="J35" s="395">
        <f t="shared" ref="J35:AC35" si="57">J32/2*$K$8</f>
        <v>3000</v>
      </c>
      <c r="K35" s="395">
        <f t="shared" si="57"/>
        <v>4125</v>
      </c>
      <c r="L35" s="395">
        <f t="shared" si="57"/>
        <v>5250</v>
      </c>
      <c r="M35" s="395">
        <f t="shared" si="57"/>
        <v>6375</v>
      </c>
      <c r="N35" s="395">
        <f t="shared" si="57"/>
        <v>7500</v>
      </c>
      <c r="O35" s="395">
        <f t="shared" si="57"/>
        <v>8625</v>
      </c>
      <c r="P35" s="395">
        <f t="shared" si="57"/>
        <v>9750</v>
      </c>
      <c r="Q35" s="395">
        <f t="shared" si="57"/>
        <v>10875</v>
      </c>
      <c r="R35" s="395">
        <f t="shared" si="57"/>
        <v>12000</v>
      </c>
      <c r="S35" s="395">
        <f t="shared" si="57"/>
        <v>13125</v>
      </c>
      <c r="T35" s="395">
        <f t="shared" si="57"/>
        <v>14250</v>
      </c>
      <c r="U35" s="395">
        <f t="shared" si="57"/>
        <v>15375</v>
      </c>
      <c r="V35" s="395">
        <f t="shared" si="57"/>
        <v>16500</v>
      </c>
      <c r="W35" s="395">
        <f t="shared" si="57"/>
        <v>17625</v>
      </c>
      <c r="X35" s="395">
        <f t="shared" si="57"/>
        <v>18750</v>
      </c>
      <c r="Y35" s="395">
        <f t="shared" si="57"/>
        <v>19875</v>
      </c>
      <c r="Z35" s="395">
        <f t="shared" si="57"/>
        <v>21000</v>
      </c>
      <c r="AA35" s="395">
        <f t="shared" si="57"/>
        <v>22125</v>
      </c>
      <c r="AB35" s="395">
        <f t="shared" si="57"/>
        <v>23250</v>
      </c>
      <c r="AC35" s="396">
        <f t="shared" si="57"/>
        <v>24375</v>
      </c>
    </row>
    <row r="36" spans="7:38" x14ac:dyDescent="0.2">
      <c r="I36" s="354"/>
      <c r="J36" s="354"/>
      <c r="K36" s="354"/>
      <c r="L36" s="354"/>
      <c r="M36" s="354"/>
      <c r="N36" s="354"/>
      <c r="O36" s="354"/>
      <c r="P36" s="354"/>
      <c r="Q36" s="354"/>
      <c r="R36" s="354"/>
      <c r="S36" s="354"/>
      <c r="T36" s="354"/>
      <c r="U36" s="354"/>
      <c r="V36" s="354"/>
      <c r="W36" s="354"/>
      <c r="X36" s="354"/>
      <c r="Y36" s="354"/>
      <c r="Z36" s="354"/>
      <c r="AA36" s="354"/>
      <c r="AB36" s="354"/>
      <c r="AC36" s="354"/>
    </row>
    <row r="37" spans="7:38" x14ac:dyDescent="0.2">
      <c r="I37" s="354"/>
      <c r="J37" s="354"/>
      <c r="K37" s="354"/>
      <c r="L37" s="354"/>
      <c r="M37" s="354"/>
      <c r="N37" s="354"/>
      <c r="O37" s="354"/>
      <c r="P37" s="354"/>
      <c r="Q37" s="354"/>
      <c r="R37" s="354"/>
      <c r="S37" s="354"/>
      <c r="T37" s="354"/>
      <c r="U37" s="354"/>
      <c r="V37" s="354"/>
      <c r="W37" s="354"/>
      <c r="X37" s="354"/>
      <c r="Y37" s="354"/>
      <c r="Z37" s="354"/>
      <c r="AA37" s="354"/>
      <c r="AB37" s="354"/>
      <c r="AC37" s="354"/>
    </row>
    <row r="38" spans="7:38" x14ac:dyDescent="0.2">
      <c r="I38" s="397" t="s">
        <v>235</v>
      </c>
      <c r="J38" s="354">
        <v>5000</v>
      </c>
      <c r="K38" s="354"/>
      <c r="L38" s="354"/>
      <c r="M38" s="354"/>
      <c r="N38" s="354"/>
      <c r="O38" s="354"/>
      <c r="P38" s="354"/>
      <c r="Q38" s="354"/>
      <c r="R38" s="354"/>
      <c r="S38" s="354"/>
      <c r="T38" s="354"/>
      <c r="U38" s="354"/>
      <c r="V38" s="354"/>
      <c r="W38" s="354"/>
      <c r="X38" s="354"/>
      <c r="Y38" s="354"/>
      <c r="Z38" s="354"/>
      <c r="AA38" s="354"/>
      <c r="AB38" s="354"/>
      <c r="AC38" s="354"/>
    </row>
    <row r="39" spans="7:38" x14ac:dyDescent="0.2">
      <c r="G39" s="558" t="s">
        <v>232</v>
      </c>
      <c r="H39" s="380" t="s">
        <v>237</v>
      </c>
      <c r="I39" s="392">
        <v>10000</v>
      </c>
      <c r="J39" s="392">
        <f>I39+$J$38</f>
        <v>15000</v>
      </c>
      <c r="K39" s="392">
        <f t="shared" ref="K39:AL39" si="58">J39+$J$38</f>
        <v>20000</v>
      </c>
      <c r="L39" s="392">
        <f t="shared" si="58"/>
        <v>25000</v>
      </c>
      <c r="M39" s="392">
        <f t="shared" si="58"/>
        <v>30000</v>
      </c>
      <c r="N39" s="392">
        <f t="shared" si="58"/>
        <v>35000</v>
      </c>
      <c r="O39" s="392">
        <f t="shared" si="58"/>
        <v>40000</v>
      </c>
      <c r="P39" s="392">
        <f t="shared" si="58"/>
        <v>45000</v>
      </c>
      <c r="Q39" s="392">
        <f t="shared" si="58"/>
        <v>50000</v>
      </c>
      <c r="R39" s="392">
        <f t="shared" si="58"/>
        <v>55000</v>
      </c>
      <c r="S39" s="392">
        <f t="shared" si="58"/>
        <v>60000</v>
      </c>
      <c r="T39" s="392">
        <f t="shared" si="58"/>
        <v>65000</v>
      </c>
      <c r="U39" s="392">
        <f t="shared" si="58"/>
        <v>70000</v>
      </c>
      <c r="V39" s="392">
        <f t="shared" si="58"/>
        <v>75000</v>
      </c>
      <c r="W39" s="392">
        <f t="shared" si="58"/>
        <v>80000</v>
      </c>
      <c r="X39" s="392">
        <f t="shared" si="58"/>
        <v>85000</v>
      </c>
      <c r="Y39" s="392">
        <f t="shared" si="58"/>
        <v>90000</v>
      </c>
      <c r="Z39" s="392">
        <f t="shared" si="58"/>
        <v>95000</v>
      </c>
      <c r="AA39" s="392">
        <f t="shared" si="58"/>
        <v>100000</v>
      </c>
      <c r="AB39" s="392">
        <f t="shared" si="58"/>
        <v>105000</v>
      </c>
      <c r="AC39" s="392">
        <f t="shared" si="58"/>
        <v>110000</v>
      </c>
      <c r="AD39" s="392">
        <f t="shared" si="58"/>
        <v>115000</v>
      </c>
      <c r="AE39" s="392">
        <f t="shared" si="58"/>
        <v>120000</v>
      </c>
      <c r="AF39" s="392">
        <f t="shared" si="58"/>
        <v>125000</v>
      </c>
      <c r="AG39" s="392">
        <f t="shared" si="58"/>
        <v>130000</v>
      </c>
      <c r="AH39" s="392">
        <f t="shared" si="58"/>
        <v>135000</v>
      </c>
      <c r="AI39" s="392">
        <f t="shared" si="58"/>
        <v>140000</v>
      </c>
      <c r="AJ39" s="392">
        <f t="shared" si="58"/>
        <v>145000</v>
      </c>
      <c r="AK39" s="392">
        <f t="shared" si="58"/>
        <v>150000</v>
      </c>
      <c r="AL39" s="393">
        <f t="shared" si="58"/>
        <v>155000</v>
      </c>
    </row>
    <row r="40" spans="7:38" x14ac:dyDescent="0.2">
      <c r="G40" s="559"/>
      <c r="H40" s="381" t="s">
        <v>238</v>
      </c>
      <c r="I40" s="359">
        <f>SUM(I41:I42)</f>
        <v>138950</v>
      </c>
      <c r="J40" s="359">
        <f t="shared" ref="J40" si="59">SUM(J41:J42)</f>
        <v>99925</v>
      </c>
      <c r="K40" s="359">
        <f t="shared" ref="K40" si="60">SUM(K41:K42)</f>
        <v>82600</v>
      </c>
      <c r="L40" s="359">
        <f t="shared" ref="L40" si="61">SUM(L41:L42)</f>
        <v>73955</v>
      </c>
      <c r="M40" s="359">
        <f t="shared" ref="M40" si="62">SUM(M41:M42)</f>
        <v>69650</v>
      </c>
      <c r="N40" s="359">
        <f t="shared" ref="N40" si="63">SUM(N41:N42)</f>
        <v>67825</v>
      </c>
      <c r="O40" s="359">
        <f t="shared" ref="O40" si="64">SUM(O41:O42)</f>
        <v>67550</v>
      </c>
      <c r="P40" s="359">
        <f t="shared" ref="P40" si="65">SUM(P41:P42)</f>
        <v>68308.333333333328</v>
      </c>
      <c r="Q40" s="359">
        <f t="shared" ref="Q40" si="66">SUM(Q41:Q42)</f>
        <v>69790</v>
      </c>
      <c r="R40" s="359">
        <f t="shared" ref="R40" si="67">SUM(R41:R42)</f>
        <v>71797.727272727265</v>
      </c>
      <c r="S40" s="359">
        <f t="shared" ref="S40" si="68">SUM(S41:S42)</f>
        <v>74200</v>
      </c>
      <c r="T40" s="359">
        <f t="shared" ref="T40" si="69">SUM(T41:T42)</f>
        <v>76905.769230769234</v>
      </c>
      <c r="U40" s="359">
        <f t="shared" ref="U40" si="70">SUM(U41:U42)</f>
        <v>79850</v>
      </c>
      <c r="V40" s="359">
        <f t="shared" ref="V40" si="71">SUM(V41:V42)</f>
        <v>82985</v>
      </c>
      <c r="W40" s="359">
        <f t="shared" ref="W40" si="72">SUM(W41:W42)</f>
        <v>86275</v>
      </c>
      <c r="X40" s="359">
        <f t="shared" ref="X40" si="73">SUM(X41:X42)</f>
        <v>89692.647058823524</v>
      </c>
      <c r="Y40" s="359">
        <f t="shared" ref="Y40" si="74">SUM(Y41:Y42)</f>
        <v>93216.666666666672</v>
      </c>
      <c r="Z40" s="359">
        <f t="shared" ref="Z40" si="75">SUM(Z41:Z42)</f>
        <v>96830.263157894733</v>
      </c>
      <c r="AA40" s="359">
        <f t="shared" ref="AA40" si="76">SUM(AA41:AA42)</f>
        <v>100520</v>
      </c>
      <c r="AB40" s="359">
        <f t="shared" ref="AB40" si="77">SUM(AB41:AB42)</f>
        <v>104275</v>
      </c>
      <c r="AC40" s="359">
        <f t="shared" ref="AC40" si="78">SUM(AC41:AC42)</f>
        <v>108086.36363636363</v>
      </c>
      <c r="AD40" s="359">
        <f t="shared" ref="AD40" si="79">SUM(AD41:AD42)</f>
        <v>111946.73913043478</v>
      </c>
      <c r="AE40" s="359">
        <f t="shared" ref="AE40" si="80">SUM(AE41:AE42)</f>
        <v>115850</v>
      </c>
      <c r="AF40" s="359">
        <f t="shared" ref="AF40" si="81">SUM(AF41:AF42)</f>
        <v>119791</v>
      </c>
      <c r="AG40" s="359">
        <f t="shared" ref="AG40" si="82">SUM(AG41:AG42)</f>
        <v>123765.38461538461</v>
      </c>
      <c r="AH40" s="359">
        <f t="shared" ref="AH40" si="83">SUM(AH41:AH42)</f>
        <v>127769.44444444444</v>
      </c>
      <c r="AI40" s="359">
        <f t="shared" ref="AI40" si="84">SUM(AI41:AI42)</f>
        <v>131800</v>
      </c>
      <c r="AJ40" s="359">
        <f t="shared" ref="AJ40" si="85">SUM(AJ41:AJ42)</f>
        <v>135854.31034482759</v>
      </c>
      <c r="AK40" s="359">
        <f t="shared" ref="AK40" si="86">SUM(AK41:AK42)</f>
        <v>139930</v>
      </c>
      <c r="AL40" s="394">
        <f t="shared" ref="AL40" si="87">SUM(AL41:AL42)</f>
        <v>144025</v>
      </c>
    </row>
    <row r="41" spans="7:38" x14ac:dyDescent="0.2">
      <c r="G41" s="559"/>
      <c r="H41" s="381" t="s">
        <v>290</v>
      </c>
      <c r="I41" s="359">
        <f>$L$4/I39*$L$9</f>
        <v>130199.99999999999</v>
      </c>
      <c r="J41" s="359">
        <f t="shared" ref="J41:AC41" si="88">$L$4/J39*$L$9</f>
        <v>86800</v>
      </c>
      <c r="K41" s="359">
        <f t="shared" si="88"/>
        <v>65099.999999999993</v>
      </c>
      <c r="L41" s="359">
        <f t="shared" si="88"/>
        <v>52080</v>
      </c>
      <c r="M41" s="359">
        <f t="shared" si="88"/>
        <v>43400</v>
      </c>
      <c r="N41" s="359">
        <f t="shared" si="88"/>
        <v>37200</v>
      </c>
      <c r="O41" s="359">
        <f t="shared" si="88"/>
        <v>32549.999999999996</v>
      </c>
      <c r="P41" s="359">
        <f t="shared" si="88"/>
        <v>28933.333333333332</v>
      </c>
      <c r="Q41" s="359">
        <f t="shared" si="88"/>
        <v>26040</v>
      </c>
      <c r="R41" s="359">
        <f t="shared" si="88"/>
        <v>23672.727272727272</v>
      </c>
      <c r="S41" s="359">
        <f t="shared" si="88"/>
        <v>21700</v>
      </c>
      <c r="T41" s="359">
        <f t="shared" si="88"/>
        <v>20030.76923076923</v>
      </c>
      <c r="U41" s="359">
        <f t="shared" si="88"/>
        <v>18600</v>
      </c>
      <c r="V41" s="359">
        <f t="shared" si="88"/>
        <v>17360</v>
      </c>
      <c r="W41" s="359">
        <f t="shared" si="88"/>
        <v>16274.999999999998</v>
      </c>
      <c r="X41" s="359">
        <f t="shared" si="88"/>
        <v>15317.64705882353</v>
      </c>
      <c r="Y41" s="359">
        <f t="shared" si="88"/>
        <v>14466.666666666666</v>
      </c>
      <c r="Z41" s="359">
        <f t="shared" si="88"/>
        <v>13705.263157894738</v>
      </c>
      <c r="AA41" s="359">
        <f t="shared" si="88"/>
        <v>13020</v>
      </c>
      <c r="AB41" s="359">
        <f t="shared" si="88"/>
        <v>12400</v>
      </c>
      <c r="AC41" s="359">
        <f t="shared" si="88"/>
        <v>11836.363636363636</v>
      </c>
      <c r="AD41" s="359">
        <f t="shared" ref="AD41:AL41" si="89">$L$4/AD39*$L$9</f>
        <v>11321.739130434782</v>
      </c>
      <c r="AE41" s="359">
        <f t="shared" si="89"/>
        <v>10850</v>
      </c>
      <c r="AF41" s="359">
        <f t="shared" si="89"/>
        <v>10416</v>
      </c>
      <c r="AG41" s="359">
        <f t="shared" si="89"/>
        <v>10015.384615384615</v>
      </c>
      <c r="AH41" s="359">
        <f t="shared" si="89"/>
        <v>9644.4444444444434</v>
      </c>
      <c r="AI41" s="359">
        <f t="shared" si="89"/>
        <v>9300</v>
      </c>
      <c r="AJ41" s="359">
        <f t="shared" si="89"/>
        <v>8979.310344827587</v>
      </c>
      <c r="AK41" s="359">
        <f t="shared" si="89"/>
        <v>8680</v>
      </c>
      <c r="AL41" s="394">
        <f t="shared" si="89"/>
        <v>8400</v>
      </c>
    </row>
    <row r="42" spans="7:38" x14ac:dyDescent="0.2">
      <c r="G42" s="560"/>
      <c r="H42" s="382" t="s">
        <v>291</v>
      </c>
      <c r="I42" s="395">
        <f>I39/2*$L$8</f>
        <v>8750</v>
      </c>
      <c r="J42" s="395">
        <f t="shared" ref="J42:AC42" si="90">J39/2*$L$8</f>
        <v>13125</v>
      </c>
      <c r="K42" s="395">
        <f t="shared" si="90"/>
        <v>17500</v>
      </c>
      <c r="L42" s="395">
        <f t="shared" si="90"/>
        <v>21875</v>
      </c>
      <c r="M42" s="395">
        <f t="shared" si="90"/>
        <v>26250</v>
      </c>
      <c r="N42" s="395">
        <f t="shared" si="90"/>
        <v>30625</v>
      </c>
      <c r="O42" s="395">
        <f t="shared" si="90"/>
        <v>35000</v>
      </c>
      <c r="P42" s="395">
        <f t="shared" si="90"/>
        <v>39375</v>
      </c>
      <c r="Q42" s="395">
        <f t="shared" si="90"/>
        <v>43750</v>
      </c>
      <c r="R42" s="395">
        <f t="shared" si="90"/>
        <v>48125</v>
      </c>
      <c r="S42" s="395">
        <f t="shared" si="90"/>
        <v>52500</v>
      </c>
      <c r="T42" s="395">
        <f t="shared" si="90"/>
        <v>56875</v>
      </c>
      <c r="U42" s="395">
        <f t="shared" si="90"/>
        <v>61250</v>
      </c>
      <c r="V42" s="395">
        <f t="shared" si="90"/>
        <v>65625</v>
      </c>
      <c r="W42" s="395">
        <f t="shared" si="90"/>
        <v>70000</v>
      </c>
      <c r="X42" s="395">
        <f t="shared" si="90"/>
        <v>74375</v>
      </c>
      <c r="Y42" s="395">
        <f t="shared" si="90"/>
        <v>78750</v>
      </c>
      <c r="Z42" s="395">
        <f t="shared" si="90"/>
        <v>83125</v>
      </c>
      <c r="AA42" s="395">
        <f t="shared" si="90"/>
        <v>87500</v>
      </c>
      <c r="AB42" s="395">
        <f t="shared" si="90"/>
        <v>91875</v>
      </c>
      <c r="AC42" s="395">
        <f t="shared" si="90"/>
        <v>96250</v>
      </c>
      <c r="AD42" s="395">
        <f t="shared" ref="AD42:AL42" si="91">AD39/2*$L$8</f>
        <v>100625</v>
      </c>
      <c r="AE42" s="395">
        <f t="shared" si="91"/>
        <v>105000</v>
      </c>
      <c r="AF42" s="395">
        <f t="shared" si="91"/>
        <v>109375</v>
      </c>
      <c r="AG42" s="395">
        <f t="shared" si="91"/>
        <v>113750</v>
      </c>
      <c r="AH42" s="395">
        <f t="shared" si="91"/>
        <v>118125</v>
      </c>
      <c r="AI42" s="395">
        <f t="shared" si="91"/>
        <v>122500</v>
      </c>
      <c r="AJ42" s="395">
        <f t="shared" si="91"/>
        <v>126875</v>
      </c>
      <c r="AK42" s="395">
        <f t="shared" si="91"/>
        <v>131250</v>
      </c>
      <c r="AL42" s="396">
        <f t="shared" si="91"/>
        <v>135625</v>
      </c>
    </row>
  </sheetData>
  <mergeCells count="4">
    <mergeCell ref="G39:G42"/>
    <mergeCell ref="G18:G21"/>
    <mergeCell ref="G25:G28"/>
    <mergeCell ref="G32:G35"/>
  </mergeCells>
  <conditionalFormatting sqref="I15:L15">
    <cfRule type="cellIs" dxfId="6" priority="1" operator="lessThan">
      <formula>$I$13</formula>
    </cfRule>
    <cfRule type="cellIs" dxfId="5" priority="2" operator="greaterThan">
      <formula>"$I$12"</formula>
    </cfRule>
  </conditionalFormatting>
  <hyperlinks>
    <hyperlink ref="A1" location="Assumptions!A1" display="Assumptions" xr:uid="{8E85462D-80F7-A043-951A-20C78047103B}"/>
  </hyperlinks>
  <pageMargins left="0.7" right="0.7" top="0.75" bottom="0.75" header="0.3" footer="0.3"/>
  <pageSetup paperSize="9"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4E08-A3D4-FB49-B5AC-67446ABBF333}">
  <dimension ref="A1:AC33"/>
  <sheetViews>
    <sheetView showGridLines="0" zoomScale="80" zoomScaleNormal="80" workbookViewId="0">
      <selection activeCell="I4" sqref="I4"/>
    </sheetView>
  </sheetViews>
  <sheetFormatPr baseColWidth="10" defaultColWidth="10.83203125" defaultRowHeight="15" x14ac:dyDescent="0.2"/>
  <cols>
    <col min="1" max="6" width="10.83203125" style="404"/>
    <col min="7" max="7" width="12.1640625" style="404" bestFit="1" customWidth="1"/>
    <col min="8" max="8" width="29.6640625" style="404" customWidth="1"/>
    <col min="9" max="9" width="12.1640625" style="404" bestFit="1" customWidth="1"/>
    <col min="10" max="10" width="21.6640625" style="404" bestFit="1" customWidth="1"/>
    <col min="11" max="11" width="11.5" style="404" bestFit="1" customWidth="1"/>
    <col min="12" max="12" width="17.1640625" style="404" bestFit="1" customWidth="1"/>
    <col min="13" max="16384" width="10.83203125" style="404"/>
  </cols>
  <sheetData>
    <row r="1" spans="1:12" x14ac:dyDescent="0.2">
      <c r="A1" s="403" t="s">
        <v>16</v>
      </c>
    </row>
    <row r="2" spans="1:12" ht="16" thickBot="1" x14ac:dyDescent="0.25">
      <c r="B2" s="403"/>
      <c r="C2" s="403"/>
      <c r="D2" s="403"/>
      <c r="E2" s="403"/>
      <c r="F2" s="403"/>
    </row>
    <row r="3" spans="1:12" x14ac:dyDescent="0.2">
      <c r="I3" s="405" t="s">
        <v>229</v>
      </c>
      <c r="J3" s="405" t="s">
        <v>230</v>
      </c>
      <c r="K3" s="405" t="s">
        <v>231</v>
      </c>
      <c r="L3" s="405" t="s">
        <v>232</v>
      </c>
    </row>
    <row r="4" spans="1:12" x14ac:dyDescent="0.2">
      <c r="H4" s="406" t="s">
        <v>164</v>
      </c>
      <c r="I4" s="407">
        <f>EOQ!I4</f>
        <v>2604000</v>
      </c>
      <c r="J4" s="407">
        <f>EOQ!J4</f>
        <v>2604000</v>
      </c>
      <c r="K4" s="407">
        <f>EOQ!K4</f>
        <v>2604000</v>
      </c>
      <c r="L4" s="408">
        <f>EOQ!L4</f>
        <v>5208000</v>
      </c>
    </row>
    <row r="5" spans="1:12" ht="15" customHeight="1" x14ac:dyDescent="0.2">
      <c r="H5" s="409" t="s">
        <v>250</v>
      </c>
      <c r="I5" s="404">
        <v>5</v>
      </c>
      <c r="J5" s="404">
        <v>5</v>
      </c>
      <c r="K5" s="404">
        <v>15</v>
      </c>
      <c r="L5" s="410">
        <v>10</v>
      </c>
    </row>
    <row r="6" spans="1:12" x14ac:dyDescent="0.2">
      <c r="H6" s="411" t="s">
        <v>233</v>
      </c>
      <c r="I6" s="404">
        <v>300</v>
      </c>
      <c r="J6" s="404">
        <v>300</v>
      </c>
      <c r="K6" s="404">
        <v>300</v>
      </c>
      <c r="L6" s="410">
        <v>300</v>
      </c>
    </row>
    <row r="7" spans="1:12" x14ac:dyDescent="0.2">
      <c r="H7" s="411" t="s">
        <v>234</v>
      </c>
      <c r="I7" s="412">
        <v>1</v>
      </c>
      <c r="J7" s="412">
        <v>0.5</v>
      </c>
      <c r="K7" s="412">
        <v>0.25</v>
      </c>
      <c r="L7" s="413">
        <v>0.25</v>
      </c>
    </row>
    <row r="8" spans="1:12" x14ac:dyDescent="0.2">
      <c r="H8" s="411" t="s">
        <v>251</v>
      </c>
      <c r="I8" s="414">
        <f>I7*'Aggregate Planning'!$O$7</f>
        <v>5</v>
      </c>
      <c r="J8" s="414">
        <f>J7*'Aggregate Planning'!$O$7</f>
        <v>2.5</v>
      </c>
      <c r="K8" s="414">
        <f>K7*'Aggregate Planning'!$O$7</f>
        <v>1.25</v>
      </c>
      <c r="L8" s="415">
        <f>L7*'Aggregate Planning'!$O$7</f>
        <v>1.25</v>
      </c>
    </row>
    <row r="9" spans="1:12" x14ac:dyDescent="0.2">
      <c r="H9" s="411" t="s">
        <v>252</v>
      </c>
      <c r="I9" s="416">
        <f>'Aggregate Planning'!$O$5*50</f>
        <v>250</v>
      </c>
      <c r="J9" s="416">
        <f>'Aggregate Planning'!$O$5*50</f>
        <v>250</v>
      </c>
      <c r="K9" s="416">
        <f>'Aggregate Planning'!$O$5*50</f>
        <v>250</v>
      </c>
      <c r="L9" s="417">
        <f>'Aggregate Planning'!$O$5*50</f>
        <v>250</v>
      </c>
    </row>
    <row r="10" spans="1:12" x14ac:dyDescent="0.2">
      <c r="H10" s="418" t="s">
        <v>274</v>
      </c>
      <c r="I10" s="419">
        <f>I4/I6</f>
        <v>8680</v>
      </c>
      <c r="J10" s="419">
        <f t="shared" ref="J10" si="0">J4/J6</f>
        <v>8680</v>
      </c>
      <c r="K10" s="419">
        <f>K4/K6</f>
        <v>8680</v>
      </c>
      <c r="L10" s="420">
        <f>L4/L6</f>
        <v>17360</v>
      </c>
    </row>
    <row r="11" spans="1:12" x14ac:dyDescent="0.2">
      <c r="H11" s="421" t="s">
        <v>253</v>
      </c>
      <c r="I11" s="422">
        <f>I4/I6</f>
        <v>8680</v>
      </c>
      <c r="J11" s="422">
        <f>J4/J6</f>
        <v>8680</v>
      </c>
      <c r="K11" s="422">
        <f t="shared" ref="K11:L11" si="1">K4/K6</f>
        <v>8680</v>
      </c>
      <c r="L11" s="422">
        <f t="shared" si="1"/>
        <v>17360</v>
      </c>
    </row>
    <row r="12" spans="1:12" x14ac:dyDescent="0.2">
      <c r="H12" s="421" t="s">
        <v>254</v>
      </c>
      <c r="I12" s="422">
        <f>SUM('Aggregate Planning'!J19:U19)/I6</f>
        <v>9066.6666666666661</v>
      </c>
      <c r="J12" s="422">
        <f>SUM('Aggregate Planning'!J19:U19)/J6</f>
        <v>9066.6666666666661</v>
      </c>
      <c r="K12" s="422">
        <f>SUM('Aggregate Planning'!J19:U19)/K6</f>
        <v>9066.6666666666661</v>
      </c>
      <c r="L12" s="422">
        <f>SUM('Aggregate Planning'!J19:U19)/L6*2</f>
        <v>18133.333333333332</v>
      </c>
    </row>
    <row r="14" spans="1:12" x14ac:dyDescent="0.2">
      <c r="H14" s="406" t="s">
        <v>267</v>
      </c>
      <c r="I14" s="407">
        <f>SQRT(2*I4*I9/(I8*(1-I11/I12)))</f>
        <v>78140.457091590943</v>
      </c>
      <c r="J14" s="407">
        <f t="shared" ref="J14:L14" si="2">SQRT(2*J4*J9/(J8*(1-J11/J12)))</f>
        <v>110507.29418896079</v>
      </c>
      <c r="K14" s="407">
        <f t="shared" si="2"/>
        <v>156280.91418318189</v>
      </c>
      <c r="L14" s="408">
        <f t="shared" si="2"/>
        <v>221014.58837792158</v>
      </c>
    </row>
    <row r="15" spans="1:12" x14ac:dyDescent="0.2">
      <c r="H15" s="411" t="s">
        <v>255</v>
      </c>
      <c r="I15" s="416">
        <f>I5*I10+'Authorised MPS'!$E$4</f>
        <v>84574.250954030722</v>
      </c>
      <c r="J15" s="416">
        <f>J5*J10+'Authorised MPS'!$E$4</f>
        <v>84574.250954030722</v>
      </c>
      <c r="K15" s="416">
        <f>K5*K10+'Authorised MPS'!$E$4</f>
        <v>171374.25095403072</v>
      </c>
      <c r="L15" s="417">
        <f>L5*L10+'Authorised MPS'!$E$4</f>
        <v>214774.25095403072</v>
      </c>
    </row>
    <row r="16" spans="1:12" x14ac:dyDescent="0.2">
      <c r="H16" s="411" t="s">
        <v>268</v>
      </c>
      <c r="I16" s="414">
        <f>I14/I10</f>
        <v>9.0023568077869758</v>
      </c>
      <c r="J16" s="414">
        <f t="shared" ref="J16:L16" si="3">J14/J10</f>
        <v>12.7312550908941</v>
      </c>
      <c r="K16" s="414">
        <f t="shared" si="3"/>
        <v>18.004713615573952</v>
      </c>
      <c r="L16" s="415">
        <f t="shared" si="3"/>
        <v>12.7312550908941</v>
      </c>
    </row>
    <row r="17" spans="7:29" x14ac:dyDescent="0.2">
      <c r="H17" s="379" t="s">
        <v>289</v>
      </c>
      <c r="I17" s="439">
        <f>I14+'Authorised MPS'!$E$4</f>
        <v>119314.70804562166</v>
      </c>
      <c r="J17" s="439">
        <f>J14+'Authorised MPS'!$E$4</f>
        <v>151681.54514299153</v>
      </c>
      <c r="K17" s="439">
        <f>K14+'Authorised MPS'!$E$4</f>
        <v>197455.16513721261</v>
      </c>
      <c r="L17" s="440">
        <f>L14+'Authorised MPS'!$E$4</f>
        <v>262188.83933195227</v>
      </c>
    </row>
    <row r="18" spans="7:29" x14ac:dyDescent="0.2">
      <c r="H18" s="445" t="s">
        <v>238</v>
      </c>
      <c r="I18" s="446">
        <f>I4/I14*I9+I14*(1-I11/I12)/2*I8</f>
        <v>16662.30335041276</v>
      </c>
      <c r="J18" s="447">
        <f t="shared" ref="J18:L18" si="4">J4/J14*J9+J14*(1-J11/J12)/2*J8</f>
        <v>11782.027689264192</v>
      </c>
      <c r="K18" s="447">
        <f t="shared" si="4"/>
        <v>8331.1516752063799</v>
      </c>
      <c r="L18" s="448">
        <f t="shared" si="4"/>
        <v>11782.027689264192</v>
      </c>
    </row>
    <row r="19" spans="7:29" x14ac:dyDescent="0.2">
      <c r="I19" s="404" t="s">
        <v>235</v>
      </c>
      <c r="J19" s="404">
        <v>7000</v>
      </c>
    </row>
    <row r="20" spans="7:29" x14ac:dyDescent="0.2">
      <c r="G20" s="565" t="s">
        <v>229</v>
      </c>
      <c r="H20" s="380" t="s">
        <v>256</v>
      </c>
      <c r="I20" s="423">
        <v>20000</v>
      </c>
      <c r="J20" s="423">
        <f>I20+$J$19</f>
        <v>27000</v>
      </c>
      <c r="K20" s="423">
        <f t="shared" ref="K20:AC20" si="5">J20+$J$19</f>
        <v>34000</v>
      </c>
      <c r="L20" s="423">
        <f t="shared" si="5"/>
        <v>41000</v>
      </c>
      <c r="M20" s="423">
        <f t="shared" si="5"/>
        <v>48000</v>
      </c>
      <c r="N20" s="423">
        <f t="shared" si="5"/>
        <v>55000</v>
      </c>
      <c r="O20" s="423">
        <f t="shared" si="5"/>
        <v>62000</v>
      </c>
      <c r="P20" s="423">
        <f t="shared" si="5"/>
        <v>69000</v>
      </c>
      <c r="Q20" s="423">
        <f t="shared" si="5"/>
        <v>76000</v>
      </c>
      <c r="R20" s="423">
        <f t="shared" si="5"/>
        <v>83000</v>
      </c>
      <c r="S20" s="423">
        <f t="shared" si="5"/>
        <v>90000</v>
      </c>
      <c r="T20" s="423">
        <f t="shared" si="5"/>
        <v>97000</v>
      </c>
      <c r="U20" s="423">
        <f t="shared" si="5"/>
        <v>104000</v>
      </c>
      <c r="V20" s="423">
        <f t="shared" si="5"/>
        <v>111000</v>
      </c>
      <c r="W20" s="423">
        <f t="shared" si="5"/>
        <v>118000</v>
      </c>
      <c r="X20" s="423">
        <f t="shared" si="5"/>
        <v>125000</v>
      </c>
      <c r="Y20" s="423">
        <f t="shared" si="5"/>
        <v>132000</v>
      </c>
      <c r="Z20" s="423">
        <f t="shared" si="5"/>
        <v>139000</v>
      </c>
      <c r="AA20" s="423">
        <f t="shared" si="5"/>
        <v>146000</v>
      </c>
      <c r="AB20" s="423">
        <f t="shared" si="5"/>
        <v>153000</v>
      </c>
      <c r="AC20" s="424">
        <f t="shared" si="5"/>
        <v>160000</v>
      </c>
    </row>
    <row r="21" spans="7:29" x14ac:dyDescent="0.2">
      <c r="G21" s="566"/>
      <c r="H21" s="381" t="s">
        <v>257</v>
      </c>
      <c r="I21" s="416">
        <f>SUM(I22:I23)</f>
        <v>34682.352941176461</v>
      </c>
      <c r="J21" s="416">
        <f t="shared" ref="J21:AC21" si="6">SUM(J22:J23)</f>
        <v>26989.78758169934</v>
      </c>
      <c r="K21" s="416">
        <f t="shared" si="6"/>
        <v>22772.058823529409</v>
      </c>
      <c r="L21" s="416">
        <f t="shared" si="6"/>
        <v>20249.372309899565</v>
      </c>
      <c r="M21" s="416">
        <f t="shared" si="6"/>
        <v>18680.147058823524</v>
      </c>
      <c r="N21" s="416">
        <f t="shared" si="6"/>
        <v>17700.334224598926</v>
      </c>
      <c r="O21" s="416">
        <f t="shared" si="6"/>
        <v>17110.294117647052</v>
      </c>
      <c r="P21" s="416">
        <f t="shared" si="6"/>
        <v>16791.400255754466</v>
      </c>
      <c r="Q21" s="416">
        <f t="shared" si="6"/>
        <v>16668.73065015479</v>
      </c>
      <c r="R21" s="416">
        <f t="shared" si="6"/>
        <v>16692.638199858247</v>
      </c>
      <c r="S21" s="416">
        <f t="shared" si="6"/>
        <v>16828.92156862744</v>
      </c>
      <c r="T21" s="416">
        <f t="shared" si="6"/>
        <v>17053.251970891441</v>
      </c>
      <c r="U21" s="416">
        <f t="shared" si="6"/>
        <v>17347.850678733023</v>
      </c>
      <c r="V21" s="416">
        <f t="shared" si="6"/>
        <v>17699.423688394265</v>
      </c>
      <c r="W21" s="416">
        <f t="shared" si="6"/>
        <v>18097.831505483537</v>
      </c>
      <c r="X21" s="416">
        <f t="shared" si="6"/>
        <v>18535.20588235293</v>
      </c>
      <c r="Y21" s="416">
        <f t="shared" si="6"/>
        <v>19005.347593582876</v>
      </c>
      <c r="Z21" s="416">
        <f t="shared" si="6"/>
        <v>19503.306178586528</v>
      </c>
      <c r="AA21" s="416">
        <f t="shared" si="6"/>
        <v>20025.080580177262</v>
      </c>
      <c r="AB21" s="416">
        <f t="shared" si="6"/>
        <v>20567.401960784297</v>
      </c>
      <c r="AC21" s="417">
        <f t="shared" si="6"/>
        <v>21127.573529411748</v>
      </c>
    </row>
    <row r="22" spans="7:29" x14ac:dyDescent="0.2">
      <c r="G22" s="566"/>
      <c r="H22" s="381" t="s">
        <v>290</v>
      </c>
      <c r="I22" s="416">
        <f>$I$4/I20*$I$9</f>
        <v>32549.999999999996</v>
      </c>
      <c r="J22" s="416">
        <f t="shared" ref="J22:AC22" si="7">$I$4/J20*$I$9</f>
        <v>24111.111111111109</v>
      </c>
      <c r="K22" s="416">
        <f t="shared" si="7"/>
        <v>19147.058823529413</v>
      </c>
      <c r="L22" s="416">
        <f t="shared" si="7"/>
        <v>15878.048780487805</v>
      </c>
      <c r="M22" s="416">
        <f t="shared" si="7"/>
        <v>13562.5</v>
      </c>
      <c r="N22" s="416">
        <f t="shared" si="7"/>
        <v>11836.363636363636</v>
      </c>
      <c r="O22" s="416">
        <f t="shared" si="7"/>
        <v>10500</v>
      </c>
      <c r="P22" s="416">
        <f t="shared" si="7"/>
        <v>9434.782608695652</v>
      </c>
      <c r="Q22" s="416">
        <f t="shared" si="7"/>
        <v>8565.78947368421</v>
      </c>
      <c r="R22" s="416">
        <f t="shared" si="7"/>
        <v>7843.3734939759033</v>
      </c>
      <c r="S22" s="416">
        <f t="shared" si="7"/>
        <v>7233.333333333333</v>
      </c>
      <c r="T22" s="416">
        <f t="shared" si="7"/>
        <v>6711.3402061855668</v>
      </c>
      <c r="U22" s="416">
        <f t="shared" si="7"/>
        <v>6259.6153846153848</v>
      </c>
      <c r="V22" s="416">
        <f t="shared" si="7"/>
        <v>5864.864864864865</v>
      </c>
      <c r="W22" s="416">
        <f t="shared" si="7"/>
        <v>5516.9491525423728</v>
      </c>
      <c r="X22" s="416">
        <f t="shared" si="7"/>
        <v>5208</v>
      </c>
      <c r="Y22" s="416">
        <f t="shared" si="7"/>
        <v>4931.818181818182</v>
      </c>
      <c r="Z22" s="416">
        <f t="shared" si="7"/>
        <v>4683.4532374100718</v>
      </c>
      <c r="AA22" s="416">
        <f t="shared" si="7"/>
        <v>4458.9041095890416</v>
      </c>
      <c r="AB22" s="416">
        <f t="shared" si="7"/>
        <v>4254.9019607843138</v>
      </c>
      <c r="AC22" s="417">
        <f t="shared" si="7"/>
        <v>4068.7499999999995</v>
      </c>
    </row>
    <row r="23" spans="7:29" x14ac:dyDescent="0.2">
      <c r="G23" s="567"/>
      <c r="H23" s="382" t="s">
        <v>291</v>
      </c>
      <c r="I23" s="419">
        <f>I20*(1-$I$11/$I$12)/2*$I$8</f>
        <v>2132.3529411764684</v>
      </c>
      <c r="J23" s="419">
        <f t="shared" ref="J23:AC23" si="8">J20*(1-$I$11/$I$12)/2*$I$8</f>
        <v>2878.6764705882324</v>
      </c>
      <c r="K23" s="419">
        <f t="shared" si="8"/>
        <v>3624.9999999999964</v>
      </c>
      <c r="L23" s="419">
        <f t="shared" si="8"/>
        <v>4371.3235294117603</v>
      </c>
      <c r="M23" s="419">
        <f t="shared" si="8"/>
        <v>5117.6470588235243</v>
      </c>
      <c r="N23" s="419">
        <f t="shared" si="8"/>
        <v>5863.9705882352882</v>
      </c>
      <c r="O23" s="419">
        <f t="shared" si="8"/>
        <v>6610.2941176470531</v>
      </c>
      <c r="P23" s="419">
        <f>P20*(1-$I$11/$I$12)/2*$I$8</f>
        <v>7356.6176470588161</v>
      </c>
      <c r="Q23" s="419">
        <f t="shared" si="8"/>
        <v>8102.941176470581</v>
      </c>
      <c r="R23" s="419">
        <f t="shared" si="8"/>
        <v>8849.2647058823441</v>
      </c>
      <c r="S23" s="419">
        <f t="shared" si="8"/>
        <v>9595.588235294108</v>
      </c>
      <c r="T23" s="419">
        <f t="shared" si="8"/>
        <v>10341.911764705872</v>
      </c>
      <c r="U23" s="419">
        <f t="shared" si="8"/>
        <v>11088.235294117638</v>
      </c>
      <c r="V23" s="419">
        <f t="shared" si="8"/>
        <v>11834.558823529402</v>
      </c>
      <c r="W23" s="419">
        <f t="shared" si="8"/>
        <v>12580.882352941164</v>
      </c>
      <c r="X23" s="419">
        <f t="shared" si="8"/>
        <v>13327.205882352928</v>
      </c>
      <c r="Y23" s="419">
        <f t="shared" si="8"/>
        <v>14073.529411764694</v>
      </c>
      <c r="Z23" s="419">
        <f t="shared" si="8"/>
        <v>14819.852941176458</v>
      </c>
      <c r="AA23" s="419">
        <f t="shared" si="8"/>
        <v>15566.17647058822</v>
      </c>
      <c r="AB23" s="419">
        <f t="shared" si="8"/>
        <v>16312.499999999984</v>
      </c>
      <c r="AC23" s="420">
        <f t="shared" si="8"/>
        <v>17058.823529411748</v>
      </c>
    </row>
    <row r="31" spans="7:29" x14ac:dyDescent="0.2">
      <c r="H31"/>
    </row>
    <row r="32" spans="7:29" x14ac:dyDescent="0.2">
      <c r="H32"/>
    </row>
    <row r="33" spans="10:10" ht="16" x14ac:dyDescent="0.2">
      <c r="J33" s="467"/>
    </row>
  </sheetData>
  <mergeCells count="1">
    <mergeCell ref="G20:G23"/>
  </mergeCells>
  <conditionalFormatting sqref="I17:L17">
    <cfRule type="cellIs" dxfId="4" priority="1" operator="greaterThan">
      <formula>$I$15</formula>
    </cfRule>
    <cfRule type="cellIs" dxfId="3" priority="2" operator="lessThan">
      <formula>$I$12</formula>
    </cfRule>
    <cfRule type="cellIs" dxfId="2" priority="3" operator="greaterThan">
      <formula>"$I$12"</formula>
    </cfRule>
  </conditionalFormatting>
  <hyperlinks>
    <hyperlink ref="A1" location="Assumptions!A1" display="Assumptions" xr:uid="{EF2CDD65-07C0-B748-B88B-1CA1FC9F7946}"/>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E901-3A32-EE44-B98C-D128FB4723D4}">
  <dimension ref="A1:I11"/>
  <sheetViews>
    <sheetView showGridLines="0" topLeftCell="A4" zoomScale="110" zoomScaleNormal="110" workbookViewId="0">
      <selection activeCell="H10" sqref="H10"/>
    </sheetView>
  </sheetViews>
  <sheetFormatPr baseColWidth="10" defaultColWidth="11.5" defaultRowHeight="15" x14ac:dyDescent="0.2"/>
  <cols>
    <col min="4" max="4" width="38.1640625" customWidth="1"/>
    <col min="7" max="7" width="22.83203125" customWidth="1"/>
  </cols>
  <sheetData>
    <row r="1" spans="1:9" x14ac:dyDescent="0.2">
      <c r="A1" s="403" t="s">
        <v>16</v>
      </c>
      <c r="B1" s="403"/>
    </row>
    <row r="6" spans="1:9" x14ac:dyDescent="0.2">
      <c r="H6" s="380" t="s">
        <v>247</v>
      </c>
      <c r="I6" s="380" t="s">
        <v>248</v>
      </c>
    </row>
    <row r="7" spans="1:9" x14ac:dyDescent="0.2">
      <c r="G7" s="449" t="s">
        <v>292</v>
      </c>
      <c r="H7" s="449">
        <f>EOQ!I12</f>
        <v>16136.914203155447</v>
      </c>
      <c r="I7" s="453">
        <f>EPQ!I14</f>
        <v>78140.457091590943</v>
      </c>
    </row>
    <row r="8" spans="1:9" x14ac:dyDescent="0.2">
      <c r="G8" s="450" t="s">
        <v>244</v>
      </c>
      <c r="H8" s="450">
        <f>EOQ!I13</f>
        <v>43400</v>
      </c>
      <c r="I8" s="454">
        <f>EPQ!I15</f>
        <v>84574.250954030722</v>
      </c>
    </row>
    <row r="9" spans="1:9" x14ac:dyDescent="0.2">
      <c r="G9" s="450" t="s">
        <v>268</v>
      </c>
      <c r="H9" s="452">
        <f>EOQ!I14</f>
        <v>1.8590914980593833</v>
      </c>
      <c r="I9" s="455">
        <f>EPQ!I16</f>
        <v>9.0023568077869758</v>
      </c>
    </row>
    <row r="10" spans="1:9" x14ac:dyDescent="0.2">
      <c r="G10" s="450" t="s">
        <v>345</v>
      </c>
      <c r="H10" s="457">
        <f>EOQ!I15</f>
        <v>57311.165157186173</v>
      </c>
      <c r="I10" s="456">
        <f>EPQ!I17</f>
        <v>119314.70804562166</v>
      </c>
    </row>
    <row r="11" spans="1:9" x14ac:dyDescent="0.2">
      <c r="G11" s="451" t="s">
        <v>346</v>
      </c>
      <c r="H11" s="458">
        <f>EOQ!I16</f>
        <v>80684.571015777241</v>
      </c>
      <c r="I11" s="459">
        <f>EPQ!I18</f>
        <v>16662.30335041276</v>
      </c>
    </row>
  </sheetData>
  <hyperlinks>
    <hyperlink ref="A1" location="Assumptions!A1" display="Assumptions" xr:uid="{5795BA5E-CC00-CE4C-93A1-AA09BC570E0F}"/>
  </hyperlinks>
  <pageMargins left="0.7" right="0.7" top="0.75" bottom="0.75" header="0.3" footer="0.3"/>
  <pageSetup paperSize="9" orientation="portrait" horizontalDpi="0"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5C67-5A07-984E-BE08-C6FD857575E3}">
  <dimension ref="A1:R174"/>
  <sheetViews>
    <sheetView showGridLines="0" zoomScale="80" zoomScaleNormal="80" workbookViewId="0"/>
  </sheetViews>
  <sheetFormatPr baseColWidth="10" defaultColWidth="11.5" defaultRowHeight="15" x14ac:dyDescent="0.2"/>
  <cols>
    <col min="1" max="1" width="3.33203125" customWidth="1"/>
    <col min="5" max="5" width="16" customWidth="1"/>
    <col min="6" max="6" width="21.1640625" customWidth="1"/>
    <col min="7" max="7" width="10.83203125" customWidth="1"/>
    <col min="8" max="8" width="18.6640625" customWidth="1"/>
    <col min="9" max="9" width="17.1640625" bestFit="1" customWidth="1"/>
    <col min="10" max="10" width="13.6640625" bestFit="1" customWidth="1"/>
    <col min="11" max="11" width="26.1640625" bestFit="1" customWidth="1"/>
    <col min="12" max="16" width="10.83203125" bestFit="1" customWidth="1"/>
    <col min="17" max="18" width="8.1640625" customWidth="1"/>
  </cols>
  <sheetData>
    <row r="1" spans="1:18" x14ac:dyDescent="0.2">
      <c r="A1" s="310" t="s">
        <v>16</v>
      </c>
    </row>
    <row r="3" spans="1:18" x14ac:dyDescent="0.2">
      <c r="H3" s="465" t="s">
        <v>352</v>
      </c>
      <c r="I3" s="287"/>
      <c r="J3" s="287"/>
      <c r="K3" s="287"/>
      <c r="L3" s="287"/>
    </row>
    <row r="4" spans="1:18" x14ac:dyDescent="0.2">
      <c r="H4" s="373" t="s">
        <v>266</v>
      </c>
      <c r="I4" s="466" t="s">
        <v>281</v>
      </c>
      <c r="J4" s="466" t="s">
        <v>282</v>
      </c>
      <c r="K4" s="466" t="s">
        <v>284</v>
      </c>
      <c r="L4" s="466" t="s">
        <v>283</v>
      </c>
      <c r="M4" s="373"/>
      <c r="N4" s="373"/>
      <c r="O4" s="373"/>
      <c r="P4" s="373"/>
      <c r="Q4" s="373"/>
      <c r="R4" s="373"/>
    </row>
    <row r="5" spans="1:18" x14ac:dyDescent="0.2">
      <c r="H5" s="373" t="s">
        <v>258</v>
      </c>
      <c r="I5">
        <v>0</v>
      </c>
      <c r="J5" s="373">
        <v>50000</v>
      </c>
      <c r="K5" s="373">
        <v>200000</v>
      </c>
      <c r="L5" s="373">
        <v>300000</v>
      </c>
      <c r="M5" s="373"/>
      <c r="N5" s="373"/>
      <c r="O5" s="373"/>
      <c r="P5" s="373"/>
      <c r="Q5" s="373"/>
      <c r="R5" s="373"/>
    </row>
    <row r="6" spans="1:18" x14ac:dyDescent="0.2">
      <c r="H6" s="373" t="s">
        <v>259</v>
      </c>
      <c r="I6" s="350">
        <v>0</v>
      </c>
      <c r="J6" s="350">
        <v>0.05</v>
      </c>
      <c r="K6" s="350">
        <v>0.08</v>
      </c>
      <c r="L6" s="350">
        <v>0.1</v>
      </c>
      <c r="M6" s="350"/>
      <c r="N6" s="350"/>
      <c r="O6" s="350"/>
      <c r="P6" s="350"/>
      <c r="Q6" s="350"/>
      <c r="R6" s="350"/>
    </row>
    <row r="7" spans="1:18" x14ac:dyDescent="0.2">
      <c r="H7" s="373" t="s">
        <v>260</v>
      </c>
      <c r="I7" s="427">
        <v>1</v>
      </c>
      <c r="J7" s="427">
        <f>$I$7*(1-J6)</f>
        <v>0.95</v>
      </c>
      <c r="K7" s="427">
        <f t="shared" ref="K7:L7" si="0">$I$7*(1-K6)</f>
        <v>0.92</v>
      </c>
      <c r="L7" s="427">
        <f t="shared" si="0"/>
        <v>0.9</v>
      </c>
      <c r="M7" s="427"/>
      <c r="N7" s="427"/>
      <c r="O7" s="427"/>
      <c r="P7" s="427"/>
      <c r="Q7" s="427"/>
      <c r="R7" s="427"/>
    </row>
    <row r="10" spans="1:18" x14ac:dyDescent="0.2">
      <c r="H10" s="373" t="s">
        <v>263</v>
      </c>
      <c r="I10" s="373" t="s">
        <v>232</v>
      </c>
    </row>
    <row r="11" spans="1:18" x14ac:dyDescent="0.2">
      <c r="H11" s="373" t="s">
        <v>164</v>
      </c>
      <c r="I11" s="354">
        <f>EOQ!L4</f>
        <v>5208000</v>
      </c>
    </row>
    <row r="12" spans="1:18" x14ac:dyDescent="0.2">
      <c r="H12" s="373" t="s">
        <v>261</v>
      </c>
      <c r="I12" s="428">
        <f>EOQ!L9</f>
        <v>250</v>
      </c>
    </row>
    <row r="13" spans="1:18" x14ac:dyDescent="0.2">
      <c r="H13" s="373" t="s">
        <v>262</v>
      </c>
      <c r="I13" s="428">
        <f>EOQ!L8</f>
        <v>1.75</v>
      </c>
    </row>
    <row r="16" spans="1:18" x14ac:dyDescent="0.2">
      <c r="H16" s="429" t="s">
        <v>247</v>
      </c>
      <c r="I16" s="429" t="s">
        <v>237</v>
      </c>
      <c r="J16" s="429" t="s">
        <v>269</v>
      </c>
    </row>
    <row r="17" spans="7:16" x14ac:dyDescent="0.2">
      <c r="H17" t="str">
        <f>"Q*("&amp;TEXT(L7,"$0.00")&amp;")"</f>
        <v>Q*($0.90)</v>
      </c>
      <c r="I17" s="305">
        <f>POWER(2*$I$11*$I$12/(1-L6)/$I$13,0.5)</f>
        <v>40661.201818605085</v>
      </c>
      <c r="J17" t="str">
        <f>IF(AND(I17&gt;=L5,I17&lt;2^1023*(2-2^-52)),"Feasible", "Unfeasible")</f>
        <v>Unfeasible</v>
      </c>
    </row>
    <row r="18" spans="7:16" x14ac:dyDescent="0.2">
      <c r="H18" t="str">
        <f>"Q*("&amp;TEXT(K7,"$0.00")&amp;")"</f>
        <v>Q*($0.92)</v>
      </c>
      <c r="I18" s="305">
        <f>POWER(2*$I$11*$I$12/(1-K6)/$I$13,0.5)</f>
        <v>40216.803755990179</v>
      </c>
      <c r="J18" t="str">
        <f>IF(AND(I18&gt;=K5,I18&lt;L5),"Feasible", "Unfeasible")</f>
        <v>Unfeasible</v>
      </c>
    </row>
    <row r="19" spans="7:16" x14ac:dyDescent="0.2">
      <c r="H19" t="str">
        <f>"Q*("&amp;TEXT(J7,"$0.00")&amp;")"</f>
        <v>Q*($0.95)</v>
      </c>
      <c r="I19" s="305">
        <f>POWER(2*$I$11*$I$12/(1-J6)/$I$13,0.5)</f>
        <v>39576.707663393179</v>
      </c>
      <c r="J19" t="str">
        <f>IF(AND(I19&gt;=J5,I19&lt;K5),"Feasible", "Unfeasible")</f>
        <v>Unfeasible</v>
      </c>
    </row>
    <row r="20" spans="7:16" x14ac:dyDescent="0.2">
      <c r="H20" t="str">
        <f>"Q*("&amp;TEXT(I7,"$0.00")&amp;")"</f>
        <v>Q*($1.00)</v>
      </c>
      <c r="I20" s="305">
        <f>POWER(2*$I$11*$I$12/(1-I6)/$I$13,0.5)</f>
        <v>38574.603043971823</v>
      </c>
      <c r="J20" t="str">
        <f>IF(AND(I20&gt;=I5,I20&lt;J5),"Feasible", "Unfeasible")</f>
        <v>Feasible</v>
      </c>
    </row>
    <row r="23" spans="7:16" x14ac:dyDescent="0.2">
      <c r="H23" s="465" t="s">
        <v>353</v>
      </c>
      <c r="I23" s="287"/>
      <c r="K23" s="465" t="s">
        <v>351</v>
      </c>
      <c r="L23" s="287"/>
      <c r="M23" s="287"/>
      <c r="N23" s="287"/>
      <c r="O23" s="287"/>
      <c r="P23" s="287"/>
    </row>
    <row r="24" spans="7:16" x14ac:dyDescent="0.2">
      <c r="H24" s="429" t="s">
        <v>265</v>
      </c>
      <c r="I24" s="429" t="s">
        <v>264</v>
      </c>
      <c r="K24" s="429" t="s">
        <v>265</v>
      </c>
      <c r="L24" s="429" t="s">
        <v>354</v>
      </c>
      <c r="M24" s="429" t="s">
        <v>355</v>
      </c>
      <c r="N24" s="429" t="s">
        <v>356</v>
      </c>
      <c r="O24" s="429" t="s">
        <v>357</v>
      </c>
      <c r="P24" s="429" t="s">
        <v>264</v>
      </c>
    </row>
    <row r="25" spans="7:16" x14ac:dyDescent="0.2">
      <c r="G25" s="430">
        <f>H25/1000000</f>
        <v>0.01</v>
      </c>
      <c r="H25" s="354">
        <v>10000</v>
      </c>
      <c r="I25" s="305">
        <f>IF(AND(H25&gt;=$I$5,H25&lt;$J$5),$I$11/H25*$I$12+H25/2*$I$13+$I$7*$I$11,
IF(AND(H25&gt;=$J$5,H25&lt;$K$5),$I$11/H25*$I$12+H25/2*$I$13*(1-$J$6)+$J$7*$I$11,
IF(AND(H25&gt;=$K$5,H25&lt;$L$5),$I$11/H25*$I$12+H25/2*$I$13*(1-$K$6)+$K$7*$I$11,$I$11/H25*$I$12+H25/2*$I$13*(1-$L$6)+$L$7*$I$11)))</f>
        <v>5346950</v>
      </c>
      <c r="K25" s="305">
        <v>10000</v>
      </c>
      <c r="L25" s="305">
        <f>P25</f>
        <v>5346950</v>
      </c>
      <c r="P25" s="305">
        <f>I25</f>
        <v>5346950</v>
      </c>
    </row>
    <row r="26" spans="7:16" x14ac:dyDescent="0.2">
      <c r="G26" s="430">
        <f t="shared" ref="G26:G89" si="1">H26/1000000</f>
        <v>0.02</v>
      </c>
      <c r="H26" s="354">
        <f>H25+10000</f>
        <v>20000</v>
      </c>
      <c r="I26" s="305">
        <f t="shared" ref="I26:I89" si="2">IF(AND(H26&gt;=$I$5,H26&lt;$J$5),$I$11/H26*$I$12+H26/2*$I$13+$I$7*$I$11,
IF(AND(H26&gt;=$J$5,H26&lt;$K$5),$I$11/H26*$I$12+H26/2*$I$13*(1-$J$6)+$J$7*$I$11,
IF(AND(H26&gt;=$K$5,H26&lt;$L$5),$I$11/H26*$I$12+H26/2*$I$13*(1-$K$6)+$K$7*$I$11,$I$11/H26*$I$12+H26/2*$I$13*(1-$L$6)+$L$7*$I$11)))</f>
        <v>5290600</v>
      </c>
      <c r="K26" s="305">
        <v>20000</v>
      </c>
      <c r="L26" s="305">
        <f t="shared" ref="L26:L28" si="3">P26</f>
        <v>5290600</v>
      </c>
      <c r="P26" s="305">
        <f t="shared" ref="P26:P89" si="4">I26</f>
        <v>5290600</v>
      </c>
    </row>
    <row r="27" spans="7:16" x14ac:dyDescent="0.2">
      <c r="G27" s="430">
        <f t="shared" si="1"/>
        <v>0.03</v>
      </c>
      <c r="H27" s="354">
        <f t="shared" ref="H27:H90" si="5">H26+10000</f>
        <v>30000</v>
      </c>
      <c r="I27" s="305">
        <f t="shared" si="2"/>
        <v>5277650</v>
      </c>
      <c r="K27" s="305">
        <v>30000</v>
      </c>
      <c r="L27" s="305">
        <f t="shared" si="3"/>
        <v>5277650</v>
      </c>
      <c r="P27" s="305">
        <f t="shared" si="4"/>
        <v>5277650</v>
      </c>
    </row>
    <row r="28" spans="7:16" x14ac:dyDescent="0.2">
      <c r="G28" s="430">
        <f t="shared" si="1"/>
        <v>0.04</v>
      </c>
      <c r="H28" s="354">
        <f t="shared" si="5"/>
        <v>40000</v>
      </c>
      <c r="I28" s="305">
        <f t="shared" si="2"/>
        <v>5275550</v>
      </c>
      <c r="K28" s="305">
        <v>40000</v>
      </c>
      <c r="L28" s="305">
        <f t="shared" si="3"/>
        <v>5275550</v>
      </c>
      <c r="P28" s="305">
        <f t="shared" si="4"/>
        <v>5275550</v>
      </c>
    </row>
    <row r="29" spans="7:16" x14ac:dyDescent="0.2">
      <c r="G29" s="430">
        <f t="shared" si="1"/>
        <v>0.05</v>
      </c>
      <c r="H29" s="354">
        <f t="shared" si="5"/>
        <v>50000</v>
      </c>
      <c r="I29" s="305">
        <f t="shared" si="2"/>
        <v>5015202.5</v>
      </c>
      <c r="K29" s="305">
        <v>50000</v>
      </c>
      <c r="M29" s="305">
        <f>P29</f>
        <v>5015202.5</v>
      </c>
      <c r="P29" s="305">
        <f t="shared" si="4"/>
        <v>5015202.5</v>
      </c>
    </row>
    <row r="30" spans="7:16" x14ac:dyDescent="0.2">
      <c r="G30" s="430">
        <f t="shared" si="1"/>
        <v>0.06</v>
      </c>
      <c r="H30" s="354">
        <f t="shared" si="5"/>
        <v>60000</v>
      </c>
      <c r="I30" s="305">
        <f t="shared" si="2"/>
        <v>5019175</v>
      </c>
      <c r="K30" s="305">
        <v>60000</v>
      </c>
      <c r="M30" s="305">
        <f t="shared" ref="M30:M43" si="6">P30</f>
        <v>5019175</v>
      </c>
      <c r="P30" s="305">
        <f t="shared" si="4"/>
        <v>5019175</v>
      </c>
    </row>
    <row r="31" spans="7:16" x14ac:dyDescent="0.2">
      <c r="G31" s="430">
        <f t="shared" si="1"/>
        <v>7.0000000000000007E-2</v>
      </c>
      <c r="H31" s="354">
        <f t="shared" si="5"/>
        <v>70000</v>
      </c>
      <c r="I31" s="305">
        <f t="shared" si="2"/>
        <v>5024387.5</v>
      </c>
      <c r="K31" s="305">
        <v>70000</v>
      </c>
      <c r="M31" s="305">
        <f t="shared" si="6"/>
        <v>5024387.5</v>
      </c>
      <c r="P31" s="305">
        <f t="shared" si="4"/>
        <v>5024387.5</v>
      </c>
    </row>
    <row r="32" spans="7:16" x14ac:dyDescent="0.2">
      <c r="G32" s="430">
        <f t="shared" si="1"/>
        <v>0.08</v>
      </c>
      <c r="H32" s="354">
        <f t="shared" si="5"/>
        <v>80000</v>
      </c>
      <c r="I32" s="305">
        <f t="shared" si="2"/>
        <v>5030375</v>
      </c>
      <c r="K32" s="305">
        <v>80000</v>
      </c>
      <c r="M32" s="305">
        <f t="shared" si="6"/>
        <v>5030375</v>
      </c>
      <c r="P32" s="305">
        <f t="shared" si="4"/>
        <v>5030375</v>
      </c>
    </row>
    <row r="33" spans="7:16" x14ac:dyDescent="0.2">
      <c r="G33" s="430">
        <f t="shared" si="1"/>
        <v>0.09</v>
      </c>
      <c r="H33" s="354">
        <f t="shared" si="5"/>
        <v>90000</v>
      </c>
      <c r="I33" s="305">
        <f t="shared" si="2"/>
        <v>5036879.166666667</v>
      </c>
      <c r="K33" s="305">
        <v>90000</v>
      </c>
      <c r="M33" s="305">
        <f t="shared" si="6"/>
        <v>5036879.166666667</v>
      </c>
      <c r="P33" s="305">
        <f t="shared" si="4"/>
        <v>5036879.166666667</v>
      </c>
    </row>
    <row r="34" spans="7:16" x14ac:dyDescent="0.2">
      <c r="G34" s="430">
        <f t="shared" si="1"/>
        <v>0.1</v>
      </c>
      <c r="H34" s="354">
        <f t="shared" si="5"/>
        <v>100000</v>
      </c>
      <c r="I34" s="305">
        <f t="shared" si="2"/>
        <v>5043745</v>
      </c>
      <c r="K34" s="305">
        <v>100000</v>
      </c>
      <c r="M34" s="305">
        <f t="shared" si="6"/>
        <v>5043745</v>
      </c>
      <c r="P34" s="305">
        <f t="shared" si="4"/>
        <v>5043745</v>
      </c>
    </row>
    <row r="35" spans="7:16" x14ac:dyDescent="0.2">
      <c r="G35" s="430">
        <f t="shared" si="1"/>
        <v>0.11</v>
      </c>
      <c r="H35" s="354">
        <f t="shared" si="5"/>
        <v>110000</v>
      </c>
      <c r="I35" s="305">
        <f t="shared" si="2"/>
        <v>5050873.8636363633</v>
      </c>
      <c r="K35" s="305">
        <v>110000</v>
      </c>
      <c r="M35" s="305">
        <f t="shared" si="6"/>
        <v>5050873.8636363633</v>
      </c>
      <c r="P35" s="305">
        <f t="shared" si="4"/>
        <v>5050873.8636363633</v>
      </c>
    </row>
    <row r="36" spans="7:16" x14ac:dyDescent="0.2">
      <c r="G36" s="430">
        <f t="shared" si="1"/>
        <v>0.12</v>
      </c>
      <c r="H36" s="354">
        <f>H35+10000</f>
        <v>120000</v>
      </c>
      <c r="I36" s="305">
        <f t="shared" si="2"/>
        <v>5058200</v>
      </c>
      <c r="K36" s="305">
        <v>120000</v>
      </c>
      <c r="M36" s="305">
        <f t="shared" si="6"/>
        <v>5058200</v>
      </c>
      <c r="P36" s="305">
        <f t="shared" si="4"/>
        <v>5058200</v>
      </c>
    </row>
    <row r="37" spans="7:16" x14ac:dyDescent="0.2">
      <c r="G37" s="430">
        <f t="shared" si="1"/>
        <v>0.13</v>
      </c>
      <c r="H37" s="354">
        <f t="shared" si="5"/>
        <v>130000</v>
      </c>
      <c r="I37" s="305">
        <f t="shared" si="2"/>
        <v>5065677.884615385</v>
      </c>
      <c r="K37" s="305">
        <v>130000</v>
      </c>
      <c r="M37" s="305">
        <f t="shared" si="6"/>
        <v>5065677.884615385</v>
      </c>
      <c r="P37" s="305">
        <f t="shared" si="4"/>
        <v>5065677.884615385</v>
      </c>
    </row>
    <row r="38" spans="7:16" x14ac:dyDescent="0.2">
      <c r="G38" s="430">
        <f t="shared" si="1"/>
        <v>0.14000000000000001</v>
      </c>
      <c r="H38" s="354">
        <f t="shared" si="5"/>
        <v>140000</v>
      </c>
      <c r="I38" s="305">
        <f t="shared" si="2"/>
        <v>5073275</v>
      </c>
      <c r="K38" s="305">
        <v>140000</v>
      </c>
      <c r="M38" s="305">
        <f t="shared" si="6"/>
        <v>5073275</v>
      </c>
      <c r="P38" s="305">
        <f t="shared" si="4"/>
        <v>5073275</v>
      </c>
    </row>
    <row r="39" spans="7:16" x14ac:dyDescent="0.2">
      <c r="G39" s="430">
        <f t="shared" si="1"/>
        <v>0.15</v>
      </c>
      <c r="H39" s="354">
        <f t="shared" si="5"/>
        <v>150000</v>
      </c>
      <c r="I39" s="305">
        <f t="shared" si="2"/>
        <v>5080967.5</v>
      </c>
      <c r="K39" s="305">
        <v>150000</v>
      </c>
      <c r="M39" s="305">
        <f t="shared" si="6"/>
        <v>5080967.5</v>
      </c>
      <c r="P39" s="305">
        <f t="shared" si="4"/>
        <v>5080967.5</v>
      </c>
    </row>
    <row r="40" spans="7:16" x14ac:dyDescent="0.2">
      <c r="G40" s="430">
        <f t="shared" si="1"/>
        <v>0.16</v>
      </c>
      <c r="H40" s="354">
        <f t="shared" si="5"/>
        <v>160000</v>
      </c>
      <c r="I40" s="305">
        <f t="shared" si="2"/>
        <v>5088737.5</v>
      </c>
      <c r="K40" s="305">
        <v>160000</v>
      </c>
      <c r="M40" s="305">
        <f t="shared" si="6"/>
        <v>5088737.5</v>
      </c>
      <c r="P40" s="305">
        <f t="shared" si="4"/>
        <v>5088737.5</v>
      </c>
    </row>
    <row r="41" spans="7:16" x14ac:dyDescent="0.2">
      <c r="G41" s="430">
        <f t="shared" si="1"/>
        <v>0.17</v>
      </c>
      <c r="H41" s="354">
        <f t="shared" si="5"/>
        <v>170000</v>
      </c>
      <c r="I41" s="305">
        <f t="shared" si="2"/>
        <v>5096571.323529412</v>
      </c>
      <c r="K41" s="305">
        <v>170000</v>
      </c>
      <c r="M41" s="305">
        <f t="shared" si="6"/>
        <v>5096571.323529412</v>
      </c>
      <c r="P41" s="305">
        <f t="shared" si="4"/>
        <v>5096571.323529412</v>
      </c>
    </row>
    <row r="42" spans="7:16" x14ac:dyDescent="0.2">
      <c r="G42" s="430">
        <f t="shared" si="1"/>
        <v>0.18</v>
      </c>
      <c r="H42" s="354">
        <f t="shared" si="5"/>
        <v>180000</v>
      </c>
      <c r="I42" s="305">
        <f t="shared" si="2"/>
        <v>5104458.333333333</v>
      </c>
      <c r="K42" s="305">
        <v>180000</v>
      </c>
      <c r="M42" s="305">
        <f t="shared" si="6"/>
        <v>5104458.333333333</v>
      </c>
      <c r="P42" s="305">
        <f t="shared" si="4"/>
        <v>5104458.333333333</v>
      </c>
    </row>
    <row r="43" spans="7:16" x14ac:dyDescent="0.2">
      <c r="G43" s="430">
        <f t="shared" si="1"/>
        <v>0.19</v>
      </c>
      <c r="H43" s="354">
        <f t="shared" si="5"/>
        <v>190000</v>
      </c>
      <c r="I43" s="305">
        <f t="shared" si="2"/>
        <v>5112390.1315789474</v>
      </c>
      <c r="K43" s="305">
        <v>190000</v>
      </c>
      <c r="M43" s="305">
        <f t="shared" si="6"/>
        <v>5112390.1315789474</v>
      </c>
      <c r="P43" s="305">
        <f t="shared" si="4"/>
        <v>5112390.1315789474</v>
      </c>
    </row>
    <row r="44" spans="7:16" x14ac:dyDescent="0.2">
      <c r="G44" s="430">
        <f t="shared" si="1"/>
        <v>0.2</v>
      </c>
      <c r="H44" s="354">
        <f t="shared" si="5"/>
        <v>200000</v>
      </c>
      <c r="I44" s="305">
        <f t="shared" si="2"/>
        <v>4958870</v>
      </c>
      <c r="K44" s="305">
        <v>200000</v>
      </c>
      <c r="N44" s="305">
        <f>P44</f>
        <v>4958870</v>
      </c>
      <c r="P44" s="305">
        <f t="shared" si="4"/>
        <v>4958870</v>
      </c>
    </row>
    <row r="45" spans="7:16" x14ac:dyDescent="0.2">
      <c r="G45" s="430">
        <f t="shared" si="1"/>
        <v>0.21</v>
      </c>
      <c r="H45" s="354">
        <f t="shared" si="5"/>
        <v>210000</v>
      </c>
      <c r="I45" s="305">
        <f t="shared" si="2"/>
        <v>4966610</v>
      </c>
      <c r="K45" s="305">
        <v>210000</v>
      </c>
      <c r="N45" s="305">
        <f t="shared" ref="N45:N53" si="7">P45</f>
        <v>4966610</v>
      </c>
      <c r="P45" s="305">
        <f t="shared" si="4"/>
        <v>4966610</v>
      </c>
    </row>
    <row r="46" spans="7:16" x14ac:dyDescent="0.2">
      <c r="G46" s="430">
        <f t="shared" si="1"/>
        <v>0.22</v>
      </c>
      <c r="H46" s="354">
        <f t="shared" si="5"/>
        <v>220000</v>
      </c>
      <c r="I46" s="305">
        <f t="shared" si="2"/>
        <v>4974378.1818181816</v>
      </c>
      <c r="K46" s="305">
        <v>220000</v>
      </c>
      <c r="N46" s="305">
        <f t="shared" si="7"/>
        <v>4974378.1818181816</v>
      </c>
      <c r="P46" s="305">
        <f t="shared" si="4"/>
        <v>4974378.1818181816</v>
      </c>
    </row>
    <row r="47" spans="7:16" x14ac:dyDescent="0.2">
      <c r="G47" s="430">
        <f t="shared" si="1"/>
        <v>0.23</v>
      </c>
      <c r="H47" s="354">
        <f t="shared" si="5"/>
        <v>230000</v>
      </c>
      <c r="I47" s="305">
        <f t="shared" si="2"/>
        <v>4982170.8695652178</v>
      </c>
      <c r="K47" s="305">
        <v>230000</v>
      </c>
      <c r="N47" s="305">
        <f t="shared" si="7"/>
        <v>4982170.8695652178</v>
      </c>
      <c r="P47" s="305">
        <f t="shared" si="4"/>
        <v>4982170.8695652178</v>
      </c>
    </row>
    <row r="48" spans="7:16" x14ac:dyDescent="0.2">
      <c r="G48" s="430">
        <f t="shared" si="1"/>
        <v>0.24</v>
      </c>
      <c r="H48" s="354">
        <f t="shared" si="5"/>
        <v>240000</v>
      </c>
      <c r="I48" s="305">
        <f t="shared" si="2"/>
        <v>4989985</v>
      </c>
      <c r="K48" s="305">
        <v>240000</v>
      </c>
      <c r="N48" s="305">
        <f t="shared" si="7"/>
        <v>4989985</v>
      </c>
      <c r="P48" s="305">
        <f t="shared" si="4"/>
        <v>4989985</v>
      </c>
    </row>
    <row r="49" spans="7:16" x14ac:dyDescent="0.2">
      <c r="G49" s="430">
        <f t="shared" si="1"/>
        <v>0.25</v>
      </c>
      <c r="H49" s="354">
        <f t="shared" si="5"/>
        <v>250000</v>
      </c>
      <c r="I49" s="305">
        <f t="shared" si="2"/>
        <v>4997818</v>
      </c>
      <c r="K49" s="305">
        <v>250000</v>
      </c>
      <c r="N49" s="305">
        <f t="shared" si="7"/>
        <v>4997818</v>
      </c>
      <c r="P49" s="305">
        <f t="shared" si="4"/>
        <v>4997818</v>
      </c>
    </row>
    <row r="50" spans="7:16" x14ac:dyDescent="0.2">
      <c r="G50" s="430">
        <f t="shared" si="1"/>
        <v>0.26</v>
      </c>
      <c r="H50" s="354">
        <f t="shared" si="5"/>
        <v>260000</v>
      </c>
      <c r="I50" s="305">
        <f t="shared" si="2"/>
        <v>5005667.692307692</v>
      </c>
      <c r="K50" s="305">
        <v>260000</v>
      </c>
      <c r="N50" s="305">
        <f t="shared" si="7"/>
        <v>5005667.692307692</v>
      </c>
      <c r="P50" s="305">
        <f t="shared" si="4"/>
        <v>5005667.692307692</v>
      </c>
    </row>
    <row r="51" spans="7:16" x14ac:dyDescent="0.2">
      <c r="G51" s="430">
        <f t="shared" si="1"/>
        <v>0.27</v>
      </c>
      <c r="H51" s="354">
        <f t="shared" si="5"/>
        <v>270000</v>
      </c>
      <c r="I51" s="305">
        <f t="shared" si="2"/>
        <v>5013532.222222222</v>
      </c>
      <c r="K51" s="305">
        <v>270000</v>
      </c>
      <c r="N51" s="305">
        <f t="shared" si="7"/>
        <v>5013532.222222222</v>
      </c>
      <c r="P51" s="305">
        <f t="shared" si="4"/>
        <v>5013532.222222222</v>
      </c>
    </row>
    <row r="52" spans="7:16" x14ac:dyDescent="0.2">
      <c r="G52" s="430">
        <f t="shared" si="1"/>
        <v>0.28000000000000003</v>
      </c>
      <c r="H52" s="354">
        <f t="shared" si="5"/>
        <v>280000</v>
      </c>
      <c r="I52" s="305">
        <f t="shared" si="2"/>
        <v>5021410</v>
      </c>
      <c r="K52" s="305">
        <v>280000</v>
      </c>
      <c r="N52" s="305">
        <f t="shared" si="7"/>
        <v>5021410</v>
      </c>
      <c r="P52" s="305">
        <f t="shared" si="4"/>
        <v>5021410</v>
      </c>
    </row>
    <row r="53" spans="7:16" x14ac:dyDescent="0.2">
      <c r="G53" s="430">
        <f t="shared" si="1"/>
        <v>0.28999999999999998</v>
      </c>
      <c r="H53" s="354">
        <f t="shared" si="5"/>
        <v>290000</v>
      </c>
      <c r="I53" s="305">
        <f t="shared" si="2"/>
        <v>5029299.6551724141</v>
      </c>
      <c r="K53" s="305">
        <v>290000</v>
      </c>
      <c r="N53" s="305">
        <f t="shared" si="7"/>
        <v>5029299.6551724141</v>
      </c>
      <c r="P53" s="305">
        <f t="shared" si="4"/>
        <v>5029299.6551724141</v>
      </c>
    </row>
    <row r="54" spans="7:16" x14ac:dyDescent="0.2">
      <c r="G54" s="430">
        <f t="shared" si="1"/>
        <v>0.3</v>
      </c>
      <c r="H54" s="354">
        <f t="shared" si="5"/>
        <v>300000</v>
      </c>
      <c r="I54" s="305">
        <f t="shared" si="2"/>
        <v>4927790</v>
      </c>
      <c r="K54" s="305">
        <v>300000</v>
      </c>
      <c r="O54" s="305">
        <f>P54</f>
        <v>4927790</v>
      </c>
      <c r="P54" s="305">
        <f t="shared" si="4"/>
        <v>4927790</v>
      </c>
    </row>
    <row r="55" spans="7:16" x14ac:dyDescent="0.2">
      <c r="G55" s="430">
        <f t="shared" si="1"/>
        <v>0.31</v>
      </c>
      <c r="H55" s="354">
        <f t="shared" si="5"/>
        <v>310000</v>
      </c>
      <c r="I55" s="305">
        <f t="shared" si="2"/>
        <v>4935525</v>
      </c>
      <c r="K55" s="305">
        <v>310000</v>
      </c>
      <c r="O55" s="305">
        <f t="shared" ref="O55:O118" si="8">P55</f>
        <v>4935525</v>
      </c>
      <c r="P55" s="305">
        <f t="shared" si="4"/>
        <v>4935525</v>
      </c>
    </row>
    <row r="56" spans="7:16" x14ac:dyDescent="0.2">
      <c r="G56" s="430">
        <f t="shared" si="1"/>
        <v>0.32</v>
      </c>
      <c r="H56" s="354">
        <f t="shared" si="5"/>
        <v>320000</v>
      </c>
      <c r="I56" s="305">
        <f t="shared" si="2"/>
        <v>4943268.75</v>
      </c>
      <c r="K56" s="305">
        <v>320000</v>
      </c>
      <c r="O56" s="305">
        <f t="shared" si="8"/>
        <v>4943268.75</v>
      </c>
      <c r="P56" s="305">
        <f t="shared" si="4"/>
        <v>4943268.75</v>
      </c>
    </row>
    <row r="57" spans="7:16" x14ac:dyDescent="0.2">
      <c r="G57" s="430">
        <f t="shared" si="1"/>
        <v>0.33</v>
      </c>
      <c r="H57" s="354">
        <f t="shared" si="5"/>
        <v>330000</v>
      </c>
      <c r="I57" s="305">
        <f t="shared" si="2"/>
        <v>4951020.4545454541</v>
      </c>
      <c r="K57" s="305">
        <v>330000</v>
      </c>
      <c r="O57" s="305">
        <f t="shared" si="8"/>
        <v>4951020.4545454541</v>
      </c>
      <c r="P57" s="305">
        <f t="shared" si="4"/>
        <v>4951020.4545454541</v>
      </c>
    </row>
    <row r="58" spans="7:16" x14ac:dyDescent="0.2">
      <c r="G58" s="430">
        <f t="shared" si="1"/>
        <v>0.34</v>
      </c>
      <c r="H58" s="354">
        <f t="shared" si="5"/>
        <v>340000</v>
      </c>
      <c r="I58" s="305">
        <f t="shared" si="2"/>
        <v>4958779.4117647056</v>
      </c>
      <c r="K58" s="305">
        <v>340000</v>
      </c>
      <c r="O58" s="305">
        <f t="shared" si="8"/>
        <v>4958779.4117647056</v>
      </c>
      <c r="P58" s="305">
        <f t="shared" si="4"/>
        <v>4958779.4117647056</v>
      </c>
    </row>
    <row r="59" spans="7:16" x14ac:dyDescent="0.2">
      <c r="G59" s="430">
        <f t="shared" si="1"/>
        <v>0.35</v>
      </c>
      <c r="H59" s="354">
        <f t="shared" si="5"/>
        <v>350000</v>
      </c>
      <c r="I59" s="305">
        <f t="shared" si="2"/>
        <v>4966545</v>
      </c>
      <c r="K59" s="305">
        <v>350000</v>
      </c>
      <c r="O59" s="305">
        <f t="shared" si="8"/>
        <v>4966545</v>
      </c>
      <c r="P59" s="305">
        <f t="shared" si="4"/>
        <v>4966545</v>
      </c>
    </row>
    <row r="60" spans="7:16" x14ac:dyDescent="0.2">
      <c r="G60" s="430">
        <f t="shared" si="1"/>
        <v>0.36</v>
      </c>
      <c r="H60" s="354">
        <f t="shared" si="5"/>
        <v>360000</v>
      </c>
      <c r="I60" s="305">
        <f t="shared" si="2"/>
        <v>4974316.666666667</v>
      </c>
      <c r="K60" s="305">
        <v>360000</v>
      </c>
      <c r="O60" s="305">
        <f t="shared" si="8"/>
        <v>4974316.666666667</v>
      </c>
      <c r="P60" s="305">
        <f t="shared" si="4"/>
        <v>4974316.666666667</v>
      </c>
    </row>
    <row r="61" spans="7:16" x14ac:dyDescent="0.2">
      <c r="G61" s="430">
        <f t="shared" si="1"/>
        <v>0.37</v>
      </c>
      <c r="H61" s="354">
        <f t="shared" si="5"/>
        <v>370000</v>
      </c>
      <c r="I61" s="305">
        <f t="shared" si="2"/>
        <v>4982093.9189189188</v>
      </c>
      <c r="K61" s="305">
        <v>370000</v>
      </c>
      <c r="O61" s="305">
        <f t="shared" si="8"/>
        <v>4982093.9189189188</v>
      </c>
      <c r="P61" s="305">
        <f t="shared" si="4"/>
        <v>4982093.9189189188</v>
      </c>
    </row>
    <row r="62" spans="7:16" x14ac:dyDescent="0.2">
      <c r="G62" s="430">
        <f t="shared" si="1"/>
        <v>0.38</v>
      </c>
      <c r="H62" s="354">
        <f t="shared" si="5"/>
        <v>380000</v>
      </c>
      <c r="I62" s="305">
        <f t="shared" si="2"/>
        <v>4989876.3157894742</v>
      </c>
      <c r="K62" s="305">
        <v>380000</v>
      </c>
      <c r="O62" s="305">
        <f t="shared" si="8"/>
        <v>4989876.3157894742</v>
      </c>
      <c r="P62" s="305">
        <f t="shared" si="4"/>
        <v>4989876.3157894742</v>
      </c>
    </row>
    <row r="63" spans="7:16" x14ac:dyDescent="0.2">
      <c r="G63" s="430">
        <f t="shared" si="1"/>
        <v>0.39</v>
      </c>
      <c r="H63" s="354">
        <f t="shared" si="5"/>
        <v>390000</v>
      </c>
      <c r="I63" s="305">
        <f t="shared" si="2"/>
        <v>4997663.461538462</v>
      </c>
      <c r="K63" s="305">
        <v>390000</v>
      </c>
      <c r="O63" s="305">
        <f t="shared" si="8"/>
        <v>4997663.461538462</v>
      </c>
      <c r="P63" s="305">
        <f t="shared" si="4"/>
        <v>4997663.461538462</v>
      </c>
    </row>
    <row r="64" spans="7:16" x14ac:dyDescent="0.2">
      <c r="G64" s="430">
        <f t="shared" si="1"/>
        <v>0.4</v>
      </c>
      <c r="H64" s="354">
        <f t="shared" si="5"/>
        <v>400000</v>
      </c>
      <c r="I64" s="305">
        <f t="shared" si="2"/>
        <v>5005455</v>
      </c>
      <c r="K64" s="305">
        <v>400000</v>
      </c>
      <c r="O64" s="305">
        <f t="shared" si="8"/>
        <v>5005455</v>
      </c>
      <c r="P64" s="305">
        <f t="shared" si="4"/>
        <v>5005455</v>
      </c>
    </row>
    <row r="65" spans="7:16" x14ac:dyDescent="0.2">
      <c r="G65" s="430">
        <f t="shared" si="1"/>
        <v>0.41</v>
      </c>
      <c r="H65" s="354">
        <f t="shared" si="5"/>
        <v>410000</v>
      </c>
      <c r="I65" s="305">
        <f t="shared" si="2"/>
        <v>5013250.6097560972</v>
      </c>
      <c r="K65" s="305">
        <v>410000</v>
      </c>
      <c r="O65" s="305">
        <f t="shared" si="8"/>
        <v>5013250.6097560972</v>
      </c>
      <c r="P65" s="305">
        <f t="shared" si="4"/>
        <v>5013250.6097560972</v>
      </c>
    </row>
    <row r="66" spans="7:16" x14ac:dyDescent="0.2">
      <c r="G66" s="430">
        <f t="shared" si="1"/>
        <v>0.42</v>
      </c>
      <c r="H66" s="354">
        <f t="shared" si="5"/>
        <v>420000</v>
      </c>
      <c r="I66" s="305">
        <f t="shared" si="2"/>
        <v>5021050</v>
      </c>
      <c r="K66" s="305">
        <v>420000</v>
      </c>
      <c r="O66" s="305">
        <f t="shared" si="8"/>
        <v>5021050</v>
      </c>
      <c r="P66" s="305">
        <f t="shared" si="4"/>
        <v>5021050</v>
      </c>
    </row>
    <row r="67" spans="7:16" x14ac:dyDescent="0.2">
      <c r="G67" s="430">
        <f t="shared" si="1"/>
        <v>0.43</v>
      </c>
      <c r="H67" s="354">
        <f t="shared" si="5"/>
        <v>430000</v>
      </c>
      <c r="I67" s="305">
        <f t="shared" si="2"/>
        <v>5028852.9069767445</v>
      </c>
      <c r="K67" s="305">
        <v>430000</v>
      </c>
      <c r="O67" s="305">
        <f t="shared" si="8"/>
        <v>5028852.9069767445</v>
      </c>
      <c r="P67" s="305">
        <f t="shared" si="4"/>
        <v>5028852.9069767445</v>
      </c>
    </row>
    <row r="68" spans="7:16" x14ac:dyDescent="0.2">
      <c r="G68" s="430">
        <f t="shared" si="1"/>
        <v>0.44</v>
      </c>
      <c r="H68" s="354">
        <f t="shared" si="5"/>
        <v>440000</v>
      </c>
      <c r="I68" s="305">
        <f t="shared" si="2"/>
        <v>5036659.0909090908</v>
      </c>
      <c r="K68" s="305">
        <v>440000</v>
      </c>
      <c r="O68" s="305">
        <f t="shared" si="8"/>
        <v>5036659.0909090908</v>
      </c>
      <c r="P68" s="305">
        <f t="shared" si="4"/>
        <v>5036659.0909090908</v>
      </c>
    </row>
    <row r="69" spans="7:16" x14ac:dyDescent="0.2">
      <c r="G69" s="430">
        <f t="shared" si="1"/>
        <v>0.45</v>
      </c>
      <c r="H69" s="354">
        <f t="shared" si="5"/>
        <v>450000</v>
      </c>
      <c r="I69" s="305">
        <f t="shared" si="2"/>
        <v>5044468.333333333</v>
      </c>
      <c r="K69" s="305">
        <v>450000</v>
      </c>
      <c r="O69" s="305">
        <f t="shared" si="8"/>
        <v>5044468.333333333</v>
      </c>
      <c r="P69" s="305">
        <f t="shared" si="4"/>
        <v>5044468.333333333</v>
      </c>
    </row>
    <row r="70" spans="7:16" x14ac:dyDescent="0.2">
      <c r="G70" s="430">
        <f t="shared" si="1"/>
        <v>0.46</v>
      </c>
      <c r="H70" s="354">
        <f t="shared" si="5"/>
        <v>460000</v>
      </c>
      <c r="I70" s="305">
        <f t="shared" si="2"/>
        <v>5052280.4347826084</v>
      </c>
      <c r="K70" s="305">
        <v>460000</v>
      </c>
      <c r="O70" s="305">
        <f t="shared" si="8"/>
        <v>5052280.4347826084</v>
      </c>
      <c r="P70" s="305">
        <f t="shared" si="4"/>
        <v>5052280.4347826084</v>
      </c>
    </row>
    <row r="71" spans="7:16" x14ac:dyDescent="0.2">
      <c r="G71" s="430">
        <f t="shared" si="1"/>
        <v>0.47</v>
      </c>
      <c r="H71" s="354">
        <f t="shared" si="5"/>
        <v>470000</v>
      </c>
      <c r="I71" s="305">
        <f t="shared" si="2"/>
        <v>5060095.2127659572</v>
      </c>
      <c r="K71" s="305">
        <v>470000</v>
      </c>
      <c r="O71" s="305">
        <f t="shared" si="8"/>
        <v>5060095.2127659572</v>
      </c>
      <c r="P71" s="305">
        <f t="shared" si="4"/>
        <v>5060095.2127659572</v>
      </c>
    </row>
    <row r="72" spans="7:16" x14ac:dyDescent="0.2">
      <c r="G72" s="430">
        <f t="shared" si="1"/>
        <v>0.48</v>
      </c>
      <c r="H72" s="354">
        <f t="shared" si="5"/>
        <v>480000</v>
      </c>
      <c r="I72" s="305">
        <f t="shared" si="2"/>
        <v>5067912.5</v>
      </c>
      <c r="K72" s="305">
        <v>480000</v>
      </c>
      <c r="O72" s="305">
        <f t="shared" si="8"/>
        <v>5067912.5</v>
      </c>
      <c r="P72" s="305">
        <f t="shared" si="4"/>
        <v>5067912.5</v>
      </c>
    </row>
    <row r="73" spans="7:16" x14ac:dyDescent="0.2">
      <c r="G73" s="430">
        <f t="shared" si="1"/>
        <v>0.49</v>
      </c>
      <c r="H73" s="354">
        <f t="shared" si="5"/>
        <v>490000</v>
      </c>
      <c r="I73" s="305">
        <f t="shared" si="2"/>
        <v>5075732.1428571427</v>
      </c>
      <c r="K73" s="305">
        <v>490000</v>
      </c>
      <c r="O73" s="305">
        <f t="shared" si="8"/>
        <v>5075732.1428571427</v>
      </c>
      <c r="P73" s="305">
        <f t="shared" si="4"/>
        <v>5075732.1428571427</v>
      </c>
    </row>
    <row r="74" spans="7:16" x14ac:dyDescent="0.2">
      <c r="G74" s="430">
        <f t="shared" si="1"/>
        <v>0.5</v>
      </c>
      <c r="H74" s="354">
        <f t="shared" si="5"/>
        <v>500000</v>
      </c>
      <c r="I74" s="305">
        <f t="shared" si="2"/>
        <v>5083554</v>
      </c>
      <c r="K74" s="305">
        <v>500000</v>
      </c>
      <c r="O74" s="305">
        <f t="shared" si="8"/>
        <v>5083554</v>
      </c>
      <c r="P74" s="305">
        <f t="shared" si="4"/>
        <v>5083554</v>
      </c>
    </row>
    <row r="75" spans="7:16" x14ac:dyDescent="0.2">
      <c r="G75" s="430">
        <f t="shared" si="1"/>
        <v>0.51</v>
      </c>
      <c r="H75" s="354">
        <f t="shared" si="5"/>
        <v>510000</v>
      </c>
      <c r="I75" s="305">
        <f t="shared" si="2"/>
        <v>5091377.9411764704</v>
      </c>
      <c r="K75" s="305">
        <v>510000</v>
      </c>
      <c r="O75" s="305">
        <f t="shared" si="8"/>
        <v>5091377.9411764704</v>
      </c>
      <c r="P75" s="305">
        <f t="shared" si="4"/>
        <v>5091377.9411764704</v>
      </c>
    </row>
    <row r="76" spans="7:16" x14ac:dyDescent="0.2">
      <c r="G76" s="430">
        <f t="shared" si="1"/>
        <v>0.52</v>
      </c>
      <c r="H76" s="354">
        <f t="shared" si="5"/>
        <v>520000</v>
      </c>
      <c r="I76" s="305">
        <f t="shared" si="2"/>
        <v>5099203.846153846</v>
      </c>
      <c r="K76" s="305">
        <v>520000</v>
      </c>
      <c r="O76" s="305">
        <f t="shared" si="8"/>
        <v>5099203.846153846</v>
      </c>
      <c r="P76" s="305">
        <f t="shared" si="4"/>
        <v>5099203.846153846</v>
      </c>
    </row>
    <row r="77" spans="7:16" x14ac:dyDescent="0.2">
      <c r="G77" s="430">
        <f t="shared" si="1"/>
        <v>0.53</v>
      </c>
      <c r="H77" s="354">
        <f t="shared" si="5"/>
        <v>530000</v>
      </c>
      <c r="I77" s="305">
        <f t="shared" si="2"/>
        <v>5107031.6037735846</v>
      </c>
      <c r="K77" s="305">
        <v>530000</v>
      </c>
      <c r="O77" s="305">
        <f t="shared" si="8"/>
        <v>5107031.6037735846</v>
      </c>
      <c r="P77" s="305">
        <f t="shared" si="4"/>
        <v>5107031.6037735846</v>
      </c>
    </row>
    <row r="78" spans="7:16" x14ac:dyDescent="0.2">
      <c r="G78" s="430">
        <f t="shared" si="1"/>
        <v>0.54</v>
      </c>
      <c r="H78" s="354">
        <f t="shared" si="5"/>
        <v>540000</v>
      </c>
      <c r="I78" s="305">
        <f t="shared" si="2"/>
        <v>5114861.111111111</v>
      </c>
      <c r="K78" s="305">
        <v>540000</v>
      </c>
      <c r="O78" s="305">
        <f t="shared" si="8"/>
        <v>5114861.111111111</v>
      </c>
      <c r="P78" s="305">
        <f t="shared" si="4"/>
        <v>5114861.111111111</v>
      </c>
    </row>
    <row r="79" spans="7:16" x14ac:dyDescent="0.2">
      <c r="G79" s="430">
        <f t="shared" si="1"/>
        <v>0.55000000000000004</v>
      </c>
      <c r="H79" s="354">
        <f t="shared" si="5"/>
        <v>550000</v>
      </c>
      <c r="I79" s="305">
        <f t="shared" si="2"/>
        <v>5122692.2727272725</v>
      </c>
      <c r="K79" s="305">
        <v>550000</v>
      </c>
      <c r="O79" s="305">
        <f t="shared" si="8"/>
        <v>5122692.2727272725</v>
      </c>
      <c r="P79" s="305">
        <f t="shared" si="4"/>
        <v>5122692.2727272725</v>
      </c>
    </row>
    <row r="80" spans="7:16" x14ac:dyDescent="0.2">
      <c r="G80" s="430">
        <f t="shared" si="1"/>
        <v>0.56000000000000005</v>
      </c>
      <c r="H80" s="354">
        <f t="shared" si="5"/>
        <v>560000</v>
      </c>
      <c r="I80" s="305">
        <f t="shared" si="2"/>
        <v>5130525</v>
      </c>
      <c r="K80" s="305">
        <v>560000</v>
      </c>
      <c r="O80" s="305">
        <f t="shared" si="8"/>
        <v>5130525</v>
      </c>
      <c r="P80" s="305">
        <f t="shared" si="4"/>
        <v>5130525</v>
      </c>
    </row>
    <row r="81" spans="7:16" x14ac:dyDescent="0.2">
      <c r="G81" s="430">
        <f t="shared" si="1"/>
        <v>0.56999999999999995</v>
      </c>
      <c r="H81" s="354">
        <f t="shared" si="5"/>
        <v>570000</v>
      </c>
      <c r="I81" s="305">
        <f t="shared" si="2"/>
        <v>5138359.2105263155</v>
      </c>
      <c r="K81" s="305">
        <v>570000</v>
      </c>
      <c r="O81" s="305">
        <f t="shared" si="8"/>
        <v>5138359.2105263155</v>
      </c>
      <c r="P81" s="305">
        <f t="shared" si="4"/>
        <v>5138359.2105263155</v>
      </c>
    </row>
    <row r="82" spans="7:16" x14ac:dyDescent="0.2">
      <c r="G82" s="430">
        <f t="shared" si="1"/>
        <v>0.57999999999999996</v>
      </c>
      <c r="H82" s="354">
        <f>H81+10000</f>
        <v>580000</v>
      </c>
      <c r="I82" s="305">
        <f>IF(AND(H82&gt;=$I$5,H82&lt;$J$5),$I$11/H82*$I$12+H82/2*$I$13+$I$7*$I$11,
IF(AND(H82&gt;=$J$5,H82&lt;$K$5),$I$11/H82*$I$12+H82/2*$I$13*(1-$J$6)+$J$7*$I$11,
IF(AND(H82&gt;=$K$5,H82&lt;$L$5),$I$11/H82*$I$12+H82/2*$I$13*(1-$K$6)+$K$7*$I$11,$I$11/H82*$I$12+H82/2*$I$13*(1-$L$6)+$L$7*$I$11)))</f>
        <v>5146194.8275862066</v>
      </c>
      <c r="K82" s="305">
        <v>580000</v>
      </c>
      <c r="O82" s="305">
        <f t="shared" si="8"/>
        <v>5146194.8275862066</v>
      </c>
      <c r="P82" s="305">
        <f t="shared" si="4"/>
        <v>5146194.8275862066</v>
      </c>
    </row>
    <row r="83" spans="7:16" x14ac:dyDescent="0.2">
      <c r="G83" s="430">
        <f t="shared" si="1"/>
        <v>0.59</v>
      </c>
      <c r="H83" s="354">
        <f t="shared" si="5"/>
        <v>590000</v>
      </c>
      <c r="I83" s="305">
        <f t="shared" si="2"/>
        <v>5154031.7796610165</v>
      </c>
      <c r="K83" s="305">
        <v>590000</v>
      </c>
      <c r="O83" s="305">
        <f t="shared" si="8"/>
        <v>5154031.7796610165</v>
      </c>
      <c r="P83" s="305">
        <f t="shared" si="4"/>
        <v>5154031.7796610165</v>
      </c>
    </row>
    <row r="84" spans="7:16" x14ac:dyDescent="0.2">
      <c r="G84" s="430">
        <f t="shared" si="1"/>
        <v>0.6</v>
      </c>
      <c r="H84" s="354">
        <f t="shared" si="5"/>
        <v>600000</v>
      </c>
      <c r="I84" s="305">
        <f t="shared" si="2"/>
        <v>5161870</v>
      </c>
      <c r="K84" s="305">
        <v>600000</v>
      </c>
      <c r="O84" s="305">
        <f t="shared" si="8"/>
        <v>5161870</v>
      </c>
      <c r="P84" s="305">
        <f t="shared" si="4"/>
        <v>5161870</v>
      </c>
    </row>
    <row r="85" spans="7:16" x14ac:dyDescent="0.2">
      <c r="G85" s="430">
        <f t="shared" si="1"/>
        <v>0.61</v>
      </c>
      <c r="H85" s="354">
        <f t="shared" si="5"/>
        <v>610000</v>
      </c>
      <c r="I85" s="305">
        <f t="shared" si="2"/>
        <v>5169709.4262295086</v>
      </c>
      <c r="K85" s="305">
        <v>610000</v>
      </c>
      <c r="O85" s="305">
        <f t="shared" si="8"/>
        <v>5169709.4262295086</v>
      </c>
      <c r="P85" s="305">
        <f t="shared" si="4"/>
        <v>5169709.4262295086</v>
      </c>
    </row>
    <row r="86" spans="7:16" x14ac:dyDescent="0.2">
      <c r="G86" s="430">
        <f t="shared" si="1"/>
        <v>0.62</v>
      </c>
      <c r="H86" s="354">
        <f t="shared" si="5"/>
        <v>620000</v>
      </c>
      <c r="I86" s="305">
        <f t="shared" si="2"/>
        <v>5177550</v>
      </c>
      <c r="K86" s="305">
        <v>620000</v>
      </c>
      <c r="O86" s="305">
        <f t="shared" si="8"/>
        <v>5177550</v>
      </c>
      <c r="P86" s="305">
        <f t="shared" si="4"/>
        <v>5177550</v>
      </c>
    </row>
    <row r="87" spans="7:16" x14ac:dyDescent="0.2">
      <c r="G87" s="430">
        <f t="shared" si="1"/>
        <v>0.63</v>
      </c>
      <c r="H87" s="354">
        <f t="shared" si="5"/>
        <v>630000</v>
      </c>
      <c r="I87" s="305">
        <f t="shared" si="2"/>
        <v>5185391.666666667</v>
      </c>
      <c r="K87" s="305">
        <v>630000</v>
      </c>
      <c r="O87" s="305">
        <f t="shared" si="8"/>
        <v>5185391.666666667</v>
      </c>
      <c r="P87" s="305">
        <f t="shared" si="4"/>
        <v>5185391.666666667</v>
      </c>
    </row>
    <row r="88" spans="7:16" x14ac:dyDescent="0.2">
      <c r="G88" s="430">
        <f t="shared" si="1"/>
        <v>0.64</v>
      </c>
      <c r="H88" s="354">
        <f t="shared" si="5"/>
        <v>640000</v>
      </c>
      <c r="I88" s="305">
        <f t="shared" si="2"/>
        <v>5193234.375</v>
      </c>
      <c r="K88" s="305">
        <v>640000</v>
      </c>
      <c r="O88" s="305">
        <f t="shared" si="8"/>
        <v>5193234.375</v>
      </c>
      <c r="P88" s="305">
        <f t="shared" si="4"/>
        <v>5193234.375</v>
      </c>
    </row>
    <row r="89" spans="7:16" x14ac:dyDescent="0.2">
      <c r="G89" s="430">
        <f t="shared" si="1"/>
        <v>0.65</v>
      </c>
      <c r="H89" s="354">
        <f t="shared" si="5"/>
        <v>650000</v>
      </c>
      <c r="I89" s="305">
        <f t="shared" si="2"/>
        <v>5201078.076923077</v>
      </c>
      <c r="K89" s="305">
        <v>650000</v>
      </c>
      <c r="O89" s="305">
        <f t="shared" si="8"/>
        <v>5201078.076923077</v>
      </c>
      <c r="P89" s="305">
        <f t="shared" si="4"/>
        <v>5201078.076923077</v>
      </c>
    </row>
    <row r="90" spans="7:16" x14ac:dyDescent="0.2">
      <c r="G90" s="430">
        <f t="shared" ref="G90:G124" si="9">H90/1000000</f>
        <v>0.66</v>
      </c>
      <c r="H90" s="354">
        <f t="shared" si="5"/>
        <v>660000</v>
      </c>
      <c r="I90" s="305">
        <f t="shared" ref="I90:I124" si="10">IF(AND(H90&gt;=$I$5,H90&lt;$J$5),$I$11/H90*$I$12+H90/2*$I$13+$I$7*$I$11,
IF(AND(H90&gt;=$J$5,H90&lt;$K$5),$I$11/H90*$I$12+H90/2*$I$13*(1-$J$6)+$J$7*$I$11,
IF(AND(H90&gt;=$K$5,H90&lt;$L$5),$I$11/H90*$I$12+H90/2*$I$13*(1-$K$6)+$K$7*$I$11,$I$11/H90*$I$12+H90/2*$I$13*(1-$L$6)+$L$7*$I$11)))</f>
        <v>5208922.7272727275</v>
      </c>
      <c r="K90" s="305">
        <v>660000</v>
      </c>
      <c r="O90" s="305">
        <f t="shared" si="8"/>
        <v>5208922.7272727275</v>
      </c>
      <c r="P90" s="305">
        <f t="shared" ref="P90:P124" si="11">I90</f>
        <v>5208922.7272727275</v>
      </c>
    </row>
    <row r="91" spans="7:16" x14ac:dyDescent="0.2">
      <c r="G91" s="430">
        <f t="shared" si="9"/>
        <v>0.67</v>
      </c>
      <c r="H91" s="354">
        <f t="shared" ref="H91:H124" si="12">H90+10000</f>
        <v>670000</v>
      </c>
      <c r="I91" s="305">
        <f t="shared" si="10"/>
        <v>5216768.2835820895</v>
      </c>
      <c r="K91" s="305">
        <v>670000</v>
      </c>
      <c r="O91" s="305">
        <f t="shared" si="8"/>
        <v>5216768.2835820895</v>
      </c>
      <c r="P91" s="305">
        <f t="shared" si="11"/>
        <v>5216768.2835820895</v>
      </c>
    </row>
    <row r="92" spans="7:16" x14ac:dyDescent="0.2">
      <c r="G92" s="430">
        <f t="shared" si="9"/>
        <v>0.68</v>
      </c>
      <c r="H92" s="354">
        <f t="shared" si="12"/>
        <v>680000</v>
      </c>
      <c r="I92" s="305">
        <f t="shared" si="10"/>
        <v>5224614.7058823528</v>
      </c>
      <c r="K92" s="305">
        <v>680000</v>
      </c>
      <c r="O92" s="305">
        <f t="shared" si="8"/>
        <v>5224614.7058823528</v>
      </c>
      <c r="P92" s="305">
        <f t="shared" si="11"/>
        <v>5224614.7058823528</v>
      </c>
    </row>
    <row r="93" spans="7:16" x14ac:dyDescent="0.2">
      <c r="G93" s="430">
        <f t="shared" si="9"/>
        <v>0.69</v>
      </c>
      <c r="H93" s="354">
        <f t="shared" si="12"/>
        <v>690000</v>
      </c>
      <c r="I93" s="305">
        <f t="shared" si="10"/>
        <v>5232461.9565217393</v>
      </c>
      <c r="K93" s="305">
        <v>690000</v>
      </c>
      <c r="O93" s="305">
        <f t="shared" si="8"/>
        <v>5232461.9565217393</v>
      </c>
      <c r="P93" s="305">
        <f t="shared" si="11"/>
        <v>5232461.9565217393</v>
      </c>
    </row>
    <row r="94" spans="7:16" x14ac:dyDescent="0.2">
      <c r="G94" s="430">
        <f t="shared" si="9"/>
        <v>0.7</v>
      </c>
      <c r="H94" s="354">
        <f t="shared" si="12"/>
        <v>700000</v>
      </c>
      <c r="I94" s="305">
        <f t="shared" si="10"/>
        <v>5240310</v>
      </c>
      <c r="K94" s="305">
        <v>700000</v>
      </c>
      <c r="O94" s="305">
        <f t="shared" si="8"/>
        <v>5240310</v>
      </c>
      <c r="P94" s="305">
        <f t="shared" si="11"/>
        <v>5240310</v>
      </c>
    </row>
    <row r="95" spans="7:16" x14ac:dyDescent="0.2">
      <c r="G95" s="430">
        <f t="shared" si="9"/>
        <v>0.71</v>
      </c>
      <c r="H95" s="354">
        <f t="shared" si="12"/>
        <v>710000</v>
      </c>
      <c r="I95" s="305">
        <f t="shared" si="10"/>
        <v>5248158.8028169014</v>
      </c>
      <c r="K95" s="305">
        <v>710000</v>
      </c>
      <c r="O95" s="305">
        <f t="shared" si="8"/>
        <v>5248158.8028169014</v>
      </c>
      <c r="P95" s="305">
        <f t="shared" si="11"/>
        <v>5248158.8028169014</v>
      </c>
    </row>
    <row r="96" spans="7:16" x14ac:dyDescent="0.2">
      <c r="G96" s="430">
        <f t="shared" si="9"/>
        <v>0.72</v>
      </c>
      <c r="H96" s="354">
        <f t="shared" si="12"/>
        <v>720000</v>
      </c>
      <c r="I96" s="305">
        <f t="shared" si="10"/>
        <v>5256008.333333333</v>
      </c>
      <c r="K96" s="305">
        <v>720000</v>
      </c>
      <c r="O96" s="305">
        <f t="shared" si="8"/>
        <v>5256008.333333333</v>
      </c>
      <c r="P96" s="305">
        <f t="shared" si="11"/>
        <v>5256008.333333333</v>
      </c>
    </row>
    <row r="97" spans="7:16" x14ac:dyDescent="0.2">
      <c r="G97" s="430">
        <f t="shared" si="9"/>
        <v>0.73</v>
      </c>
      <c r="H97" s="354">
        <f t="shared" si="12"/>
        <v>730000</v>
      </c>
      <c r="I97" s="305">
        <f t="shared" si="10"/>
        <v>5263858.5616438352</v>
      </c>
      <c r="K97" s="305">
        <v>730000</v>
      </c>
      <c r="O97" s="305">
        <f t="shared" si="8"/>
        <v>5263858.5616438352</v>
      </c>
      <c r="P97" s="305">
        <f t="shared" si="11"/>
        <v>5263858.5616438352</v>
      </c>
    </row>
    <row r="98" spans="7:16" x14ac:dyDescent="0.2">
      <c r="G98" s="430">
        <f t="shared" si="9"/>
        <v>0.74</v>
      </c>
      <c r="H98" s="354">
        <f t="shared" si="12"/>
        <v>740000</v>
      </c>
      <c r="I98" s="305">
        <f t="shared" si="10"/>
        <v>5271709.4594594594</v>
      </c>
      <c r="K98" s="305">
        <v>740000</v>
      </c>
      <c r="O98" s="305">
        <f t="shared" si="8"/>
        <v>5271709.4594594594</v>
      </c>
      <c r="P98" s="305">
        <f t="shared" si="11"/>
        <v>5271709.4594594594</v>
      </c>
    </row>
    <row r="99" spans="7:16" x14ac:dyDescent="0.2">
      <c r="G99" s="430">
        <f t="shared" si="9"/>
        <v>0.75</v>
      </c>
      <c r="H99" s="354">
        <f t="shared" si="12"/>
        <v>750000</v>
      </c>
      <c r="I99" s="305">
        <f t="shared" si="10"/>
        <v>5279561</v>
      </c>
      <c r="K99" s="305">
        <v>750000</v>
      </c>
      <c r="O99" s="305">
        <f t="shared" si="8"/>
        <v>5279561</v>
      </c>
      <c r="P99" s="305">
        <f t="shared" si="11"/>
        <v>5279561</v>
      </c>
    </row>
    <row r="100" spans="7:16" x14ac:dyDescent="0.2">
      <c r="G100" s="430">
        <f t="shared" si="9"/>
        <v>0.76</v>
      </c>
      <c r="H100" s="354">
        <f t="shared" si="12"/>
        <v>760000</v>
      </c>
      <c r="I100" s="305">
        <f t="shared" si="10"/>
        <v>5287413.1578947371</v>
      </c>
      <c r="K100" s="305">
        <v>760000</v>
      </c>
      <c r="O100" s="305">
        <f t="shared" si="8"/>
        <v>5287413.1578947371</v>
      </c>
      <c r="P100" s="305">
        <f t="shared" si="11"/>
        <v>5287413.1578947371</v>
      </c>
    </row>
    <row r="101" spans="7:16" x14ac:dyDescent="0.2">
      <c r="G101" s="430">
        <f t="shared" si="9"/>
        <v>0.77</v>
      </c>
      <c r="H101" s="354">
        <f t="shared" si="12"/>
        <v>770000</v>
      </c>
      <c r="I101" s="305">
        <f t="shared" si="10"/>
        <v>5295265.9090909092</v>
      </c>
      <c r="K101" s="305">
        <v>770000</v>
      </c>
      <c r="O101" s="305">
        <f t="shared" si="8"/>
        <v>5295265.9090909092</v>
      </c>
      <c r="P101" s="305">
        <f t="shared" si="11"/>
        <v>5295265.9090909092</v>
      </c>
    </row>
    <row r="102" spans="7:16" x14ac:dyDescent="0.2">
      <c r="G102" s="430">
        <f t="shared" si="9"/>
        <v>0.78</v>
      </c>
      <c r="H102" s="354">
        <f t="shared" si="12"/>
        <v>780000</v>
      </c>
      <c r="I102" s="305">
        <f t="shared" si="10"/>
        <v>5303119.230769231</v>
      </c>
      <c r="K102" s="305">
        <v>780000</v>
      </c>
      <c r="O102" s="305">
        <f t="shared" si="8"/>
        <v>5303119.230769231</v>
      </c>
      <c r="P102" s="305">
        <f t="shared" si="11"/>
        <v>5303119.230769231</v>
      </c>
    </row>
    <row r="103" spans="7:16" x14ac:dyDescent="0.2">
      <c r="G103" s="430">
        <f t="shared" si="9"/>
        <v>0.79</v>
      </c>
      <c r="H103" s="354">
        <f t="shared" si="12"/>
        <v>790000</v>
      </c>
      <c r="I103" s="305">
        <f t="shared" si="10"/>
        <v>5310973.1012658225</v>
      </c>
      <c r="K103" s="305">
        <v>790000</v>
      </c>
      <c r="O103" s="305">
        <f t="shared" si="8"/>
        <v>5310973.1012658225</v>
      </c>
      <c r="P103" s="305">
        <f t="shared" si="11"/>
        <v>5310973.1012658225</v>
      </c>
    </row>
    <row r="104" spans="7:16" x14ac:dyDescent="0.2">
      <c r="G104" s="430">
        <f t="shared" si="9"/>
        <v>0.8</v>
      </c>
      <c r="H104" s="354">
        <f t="shared" si="12"/>
        <v>800000</v>
      </c>
      <c r="I104" s="305">
        <f t="shared" si="10"/>
        <v>5318827.5</v>
      </c>
      <c r="K104" s="305">
        <v>800000</v>
      </c>
      <c r="O104" s="305">
        <f t="shared" si="8"/>
        <v>5318827.5</v>
      </c>
      <c r="P104" s="305">
        <f t="shared" si="11"/>
        <v>5318827.5</v>
      </c>
    </row>
    <row r="105" spans="7:16" x14ac:dyDescent="0.2">
      <c r="G105" s="430">
        <f t="shared" si="9"/>
        <v>0.81</v>
      </c>
      <c r="H105" s="354">
        <f t="shared" si="12"/>
        <v>810000</v>
      </c>
      <c r="I105" s="305">
        <f t="shared" si="10"/>
        <v>5326682.4074074076</v>
      </c>
      <c r="K105" s="305">
        <v>810000</v>
      </c>
      <c r="O105" s="305">
        <f t="shared" si="8"/>
        <v>5326682.4074074076</v>
      </c>
      <c r="P105" s="305">
        <f t="shared" si="11"/>
        <v>5326682.4074074076</v>
      </c>
    </row>
    <row r="106" spans="7:16" x14ac:dyDescent="0.2">
      <c r="G106" s="430">
        <f t="shared" si="9"/>
        <v>0.82</v>
      </c>
      <c r="H106" s="354">
        <f t="shared" si="12"/>
        <v>820000</v>
      </c>
      <c r="I106" s="305">
        <f t="shared" si="10"/>
        <v>5334537.8048780486</v>
      </c>
      <c r="K106" s="305">
        <v>820000</v>
      </c>
      <c r="O106" s="305">
        <f t="shared" si="8"/>
        <v>5334537.8048780486</v>
      </c>
      <c r="P106" s="305">
        <f t="shared" si="11"/>
        <v>5334537.8048780486</v>
      </c>
    </row>
    <row r="107" spans="7:16" x14ac:dyDescent="0.2">
      <c r="G107" s="430">
        <f t="shared" si="9"/>
        <v>0.83</v>
      </c>
      <c r="H107" s="354">
        <f t="shared" si="12"/>
        <v>830000</v>
      </c>
      <c r="I107" s="305">
        <f t="shared" si="10"/>
        <v>5342393.6746987952</v>
      </c>
      <c r="K107" s="305">
        <v>830000</v>
      </c>
      <c r="O107" s="305">
        <f t="shared" si="8"/>
        <v>5342393.6746987952</v>
      </c>
      <c r="P107" s="305">
        <f t="shared" si="11"/>
        <v>5342393.6746987952</v>
      </c>
    </row>
    <row r="108" spans="7:16" x14ac:dyDescent="0.2">
      <c r="G108" s="430">
        <f t="shared" si="9"/>
        <v>0.84</v>
      </c>
      <c r="H108" s="354">
        <f t="shared" si="12"/>
        <v>840000</v>
      </c>
      <c r="I108" s="305">
        <f t="shared" si="10"/>
        <v>5350250</v>
      </c>
      <c r="K108" s="305">
        <v>840000</v>
      </c>
      <c r="O108" s="305">
        <f t="shared" si="8"/>
        <v>5350250</v>
      </c>
      <c r="P108" s="305">
        <f t="shared" si="11"/>
        <v>5350250</v>
      </c>
    </row>
    <row r="109" spans="7:16" x14ac:dyDescent="0.2">
      <c r="G109" s="430">
        <f t="shared" si="9"/>
        <v>0.85</v>
      </c>
      <c r="H109" s="354">
        <f t="shared" si="12"/>
        <v>850000</v>
      </c>
      <c r="I109" s="305">
        <f t="shared" si="10"/>
        <v>5358106.7647058824</v>
      </c>
      <c r="K109" s="305">
        <v>850000</v>
      </c>
      <c r="O109" s="305">
        <f t="shared" si="8"/>
        <v>5358106.7647058824</v>
      </c>
      <c r="P109" s="305">
        <f t="shared" si="11"/>
        <v>5358106.7647058824</v>
      </c>
    </row>
    <row r="110" spans="7:16" x14ac:dyDescent="0.2">
      <c r="G110" s="430">
        <f t="shared" si="9"/>
        <v>0.86</v>
      </c>
      <c r="H110" s="354">
        <f t="shared" si="12"/>
        <v>860000</v>
      </c>
      <c r="I110" s="305">
        <f t="shared" si="10"/>
        <v>5365963.9534883723</v>
      </c>
      <c r="K110" s="305">
        <v>860000</v>
      </c>
      <c r="O110" s="305">
        <f t="shared" si="8"/>
        <v>5365963.9534883723</v>
      </c>
      <c r="P110" s="305">
        <f t="shared" si="11"/>
        <v>5365963.9534883723</v>
      </c>
    </row>
    <row r="111" spans="7:16" x14ac:dyDescent="0.2">
      <c r="G111" s="430">
        <f t="shared" si="9"/>
        <v>0.87</v>
      </c>
      <c r="H111" s="354">
        <f t="shared" si="12"/>
        <v>870000</v>
      </c>
      <c r="I111" s="305">
        <f t="shared" si="10"/>
        <v>5373821.5517241377</v>
      </c>
      <c r="K111" s="305">
        <v>870000</v>
      </c>
      <c r="O111" s="305">
        <f t="shared" si="8"/>
        <v>5373821.5517241377</v>
      </c>
      <c r="P111" s="305">
        <f t="shared" si="11"/>
        <v>5373821.5517241377</v>
      </c>
    </row>
    <row r="112" spans="7:16" x14ac:dyDescent="0.2">
      <c r="G112" s="430">
        <f t="shared" si="9"/>
        <v>0.88</v>
      </c>
      <c r="H112" s="354">
        <f t="shared" si="12"/>
        <v>880000</v>
      </c>
      <c r="I112" s="305">
        <f t="shared" si="10"/>
        <v>5381679.5454545449</v>
      </c>
      <c r="K112" s="305">
        <v>880000</v>
      </c>
      <c r="O112" s="305">
        <f t="shared" si="8"/>
        <v>5381679.5454545449</v>
      </c>
      <c r="P112" s="305">
        <f t="shared" si="11"/>
        <v>5381679.5454545449</v>
      </c>
    </row>
    <row r="113" spans="7:16" x14ac:dyDescent="0.2">
      <c r="G113" s="430">
        <f t="shared" si="9"/>
        <v>0.89</v>
      </c>
      <c r="H113" s="354">
        <f t="shared" si="12"/>
        <v>890000</v>
      </c>
      <c r="I113" s="305">
        <f t="shared" si="10"/>
        <v>5389537.9213483147</v>
      </c>
      <c r="K113" s="305">
        <v>890000</v>
      </c>
      <c r="O113" s="305">
        <f t="shared" si="8"/>
        <v>5389537.9213483147</v>
      </c>
      <c r="P113" s="305">
        <f t="shared" si="11"/>
        <v>5389537.9213483147</v>
      </c>
    </row>
    <row r="114" spans="7:16" x14ac:dyDescent="0.2">
      <c r="G114" s="430">
        <f t="shared" si="9"/>
        <v>0.9</v>
      </c>
      <c r="H114" s="354">
        <f t="shared" si="12"/>
        <v>900000</v>
      </c>
      <c r="I114" s="305">
        <f t="shared" si="10"/>
        <v>5397396.666666667</v>
      </c>
      <c r="K114" s="305">
        <v>900000</v>
      </c>
      <c r="O114" s="305">
        <f t="shared" si="8"/>
        <v>5397396.666666667</v>
      </c>
      <c r="P114" s="305">
        <f t="shared" si="11"/>
        <v>5397396.666666667</v>
      </c>
    </row>
    <row r="115" spans="7:16" x14ac:dyDescent="0.2">
      <c r="G115" s="430">
        <f t="shared" si="9"/>
        <v>0.91</v>
      </c>
      <c r="H115" s="354">
        <f t="shared" si="12"/>
        <v>910000</v>
      </c>
      <c r="I115" s="305">
        <f t="shared" si="10"/>
        <v>5405255.769230769</v>
      </c>
      <c r="K115" s="305">
        <v>910000</v>
      </c>
      <c r="O115" s="305">
        <f t="shared" si="8"/>
        <v>5405255.769230769</v>
      </c>
      <c r="P115" s="305">
        <f t="shared" si="11"/>
        <v>5405255.769230769</v>
      </c>
    </row>
    <row r="116" spans="7:16" x14ac:dyDescent="0.2">
      <c r="G116" s="430">
        <f t="shared" si="9"/>
        <v>0.92</v>
      </c>
      <c r="H116" s="354">
        <f t="shared" si="12"/>
        <v>920000</v>
      </c>
      <c r="I116" s="305">
        <f t="shared" si="10"/>
        <v>5413115.2173913047</v>
      </c>
      <c r="K116" s="305">
        <v>920000</v>
      </c>
      <c r="O116" s="305">
        <f t="shared" si="8"/>
        <v>5413115.2173913047</v>
      </c>
      <c r="P116" s="305">
        <f t="shared" si="11"/>
        <v>5413115.2173913047</v>
      </c>
    </row>
    <row r="117" spans="7:16" x14ac:dyDescent="0.2">
      <c r="G117" s="430">
        <f t="shared" si="9"/>
        <v>0.93</v>
      </c>
      <c r="H117" s="354">
        <f t="shared" si="12"/>
        <v>930000</v>
      </c>
      <c r="I117" s="305">
        <f t="shared" si="10"/>
        <v>5420975</v>
      </c>
      <c r="K117" s="305">
        <v>930000</v>
      </c>
      <c r="O117" s="305">
        <f t="shared" si="8"/>
        <v>5420975</v>
      </c>
      <c r="P117" s="305">
        <f t="shared" si="11"/>
        <v>5420975</v>
      </c>
    </row>
    <row r="118" spans="7:16" x14ac:dyDescent="0.2">
      <c r="G118" s="430">
        <f t="shared" si="9"/>
        <v>0.94</v>
      </c>
      <c r="H118" s="354">
        <f t="shared" si="12"/>
        <v>940000</v>
      </c>
      <c r="I118" s="305">
        <f t="shared" si="10"/>
        <v>5428835.1063829791</v>
      </c>
      <c r="K118" s="305">
        <v>940000</v>
      </c>
      <c r="O118" s="305">
        <f t="shared" si="8"/>
        <v>5428835.1063829791</v>
      </c>
      <c r="P118" s="305">
        <f t="shared" si="11"/>
        <v>5428835.1063829791</v>
      </c>
    </row>
    <row r="119" spans="7:16" x14ac:dyDescent="0.2">
      <c r="G119" s="430">
        <f t="shared" si="9"/>
        <v>0.95</v>
      </c>
      <c r="H119" s="354">
        <f t="shared" si="12"/>
        <v>950000</v>
      </c>
      <c r="I119" s="305">
        <f t="shared" si="10"/>
        <v>5436695.5263157897</v>
      </c>
      <c r="K119" s="305">
        <v>950000</v>
      </c>
      <c r="O119" s="305">
        <f t="shared" ref="O119:O124" si="13">P119</f>
        <v>5436695.5263157897</v>
      </c>
      <c r="P119" s="305">
        <f t="shared" si="11"/>
        <v>5436695.5263157897</v>
      </c>
    </row>
    <row r="120" spans="7:16" x14ac:dyDescent="0.2">
      <c r="G120" s="430">
        <f t="shared" si="9"/>
        <v>0.96</v>
      </c>
      <c r="H120" s="354">
        <f t="shared" si="12"/>
        <v>960000</v>
      </c>
      <c r="I120" s="305">
        <f t="shared" si="10"/>
        <v>5444556.25</v>
      </c>
      <c r="K120" s="305">
        <v>960000</v>
      </c>
      <c r="O120" s="305">
        <f t="shared" si="13"/>
        <v>5444556.25</v>
      </c>
      <c r="P120" s="305">
        <f t="shared" si="11"/>
        <v>5444556.25</v>
      </c>
    </row>
    <row r="121" spans="7:16" x14ac:dyDescent="0.2">
      <c r="G121" s="430">
        <f t="shared" si="9"/>
        <v>0.97</v>
      </c>
      <c r="H121" s="354">
        <f t="shared" si="12"/>
        <v>970000</v>
      </c>
      <c r="I121" s="305">
        <f t="shared" si="10"/>
        <v>5452417.2680412373</v>
      </c>
      <c r="K121" s="305">
        <v>970000</v>
      </c>
      <c r="O121" s="305">
        <f t="shared" si="13"/>
        <v>5452417.2680412373</v>
      </c>
      <c r="P121" s="305">
        <f t="shared" si="11"/>
        <v>5452417.2680412373</v>
      </c>
    </row>
    <row r="122" spans="7:16" x14ac:dyDescent="0.2">
      <c r="G122" s="430">
        <f t="shared" si="9"/>
        <v>0.98</v>
      </c>
      <c r="H122" s="354">
        <f t="shared" si="12"/>
        <v>980000</v>
      </c>
      <c r="I122" s="305">
        <f t="shared" si="10"/>
        <v>5460278.5714285718</v>
      </c>
      <c r="K122" s="305">
        <v>980000</v>
      </c>
      <c r="O122" s="305">
        <f t="shared" si="13"/>
        <v>5460278.5714285718</v>
      </c>
      <c r="P122" s="305">
        <f t="shared" si="11"/>
        <v>5460278.5714285718</v>
      </c>
    </row>
    <row r="123" spans="7:16" x14ac:dyDescent="0.2">
      <c r="G123" s="430">
        <f t="shared" si="9"/>
        <v>0.99</v>
      </c>
      <c r="H123" s="354">
        <f t="shared" si="12"/>
        <v>990000</v>
      </c>
      <c r="I123" s="305">
        <f t="shared" si="10"/>
        <v>5468140.1515151514</v>
      </c>
      <c r="K123" s="305">
        <v>990000</v>
      </c>
      <c r="O123" s="305">
        <f t="shared" si="13"/>
        <v>5468140.1515151514</v>
      </c>
      <c r="P123" s="305">
        <f t="shared" si="11"/>
        <v>5468140.1515151514</v>
      </c>
    </row>
    <row r="124" spans="7:16" x14ac:dyDescent="0.2">
      <c r="G124" s="430">
        <f t="shared" si="9"/>
        <v>1</v>
      </c>
      <c r="H124" s="354">
        <f t="shared" si="12"/>
        <v>1000000</v>
      </c>
      <c r="I124" s="305">
        <f t="shared" si="10"/>
        <v>5476002</v>
      </c>
      <c r="K124" s="305">
        <v>1000000</v>
      </c>
      <c r="O124" s="305">
        <f t="shared" si="13"/>
        <v>5476002</v>
      </c>
      <c r="P124" s="305">
        <f t="shared" si="11"/>
        <v>5476002</v>
      </c>
    </row>
    <row r="125" spans="7:16" x14ac:dyDescent="0.2">
      <c r="G125" s="430"/>
      <c r="H125" s="354"/>
      <c r="I125" s="305"/>
    </row>
    <row r="126" spans="7:16" x14ac:dyDescent="0.2">
      <c r="G126" s="430"/>
      <c r="H126" s="354"/>
      <c r="I126" s="305"/>
    </row>
    <row r="127" spans="7:16" x14ac:dyDescent="0.2">
      <c r="G127" s="430"/>
      <c r="H127" s="354"/>
      <c r="I127" s="305"/>
    </row>
    <row r="128" spans="7:16" x14ac:dyDescent="0.2">
      <c r="G128" s="430"/>
      <c r="H128" s="354"/>
      <c r="I128" s="305"/>
    </row>
    <row r="129" spans="7:9" x14ac:dyDescent="0.2">
      <c r="G129" s="430"/>
      <c r="H129" s="354"/>
      <c r="I129" s="305"/>
    </row>
    <row r="130" spans="7:9" x14ac:dyDescent="0.2">
      <c r="G130" s="430"/>
      <c r="H130" s="354"/>
      <c r="I130" s="305"/>
    </row>
    <row r="131" spans="7:9" x14ac:dyDescent="0.2">
      <c r="G131" s="430"/>
      <c r="H131" s="354"/>
      <c r="I131" s="305"/>
    </row>
    <row r="132" spans="7:9" x14ac:dyDescent="0.2">
      <c r="G132" s="430"/>
      <c r="H132" s="354"/>
      <c r="I132" s="305"/>
    </row>
    <row r="133" spans="7:9" x14ac:dyDescent="0.2">
      <c r="G133" s="430"/>
      <c r="H133" s="354"/>
      <c r="I133" s="305"/>
    </row>
    <row r="134" spans="7:9" x14ac:dyDescent="0.2">
      <c r="G134" s="430"/>
      <c r="H134" s="354"/>
      <c r="I134" s="305"/>
    </row>
    <row r="135" spans="7:9" x14ac:dyDescent="0.2">
      <c r="G135" s="430"/>
      <c r="H135" s="354"/>
      <c r="I135" s="305"/>
    </row>
    <row r="136" spans="7:9" x14ac:dyDescent="0.2">
      <c r="G136" s="430"/>
      <c r="H136" s="354"/>
      <c r="I136" s="305"/>
    </row>
    <row r="137" spans="7:9" x14ac:dyDescent="0.2">
      <c r="G137" s="430"/>
      <c r="H137" s="354"/>
      <c r="I137" s="305"/>
    </row>
    <row r="138" spans="7:9" x14ac:dyDescent="0.2">
      <c r="G138" s="430"/>
      <c r="H138" s="354"/>
      <c r="I138" s="305"/>
    </row>
    <row r="139" spans="7:9" x14ac:dyDescent="0.2">
      <c r="G139" s="430"/>
      <c r="H139" s="354"/>
      <c r="I139" s="305"/>
    </row>
    <row r="140" spans="7:9" x14ac:dyDescent="0.2">
      <c r="G140" s="430"/>
      <c r="H140" s="354"/>
      <c r="I140" s="305"/>
    </row>
    <row r="141" spans="7:9" x14ac:dyDescent="0.2">
      <c r="G141" s="430"/>
      <c r="H141" s="354"/>
      <c r="I141" s="305"/>
    </row>
    <row r="142" spans="7:9" x14ac:dyDescent="0.2">
      <c r="G142" s="430"/>
      <c r="H142" s="354"/>
      <c r="I142" s="305"/>
    </row>
    <row r="143" spans="7:9" x14ac:dyDescent="0.2">
      <c r="G143" s="430"/>
      <c r="H143" s="354"/>
      <c r="I143" s="305"/>
    </row>
    <row r="144" spans="7:9" x14ac:dyDescent="0.2">
      <c r="G144" s="430"/>
      <c r="H144" s="354"/>
      <c r="I144" s="305"/>
    </row>
    <row r="145" spans="7:9" x14ac:dyDescent="0.2">
      <c r="G145" s="430"/>
      <c r="H145" s="354"/>
      <c r="I145" s="305"/>
    </row>
    <row r="146" spans="7:9" x14ac:dyDescent="0.2">
      <c r="G146" s="430"/>
      <c r="H146" s="354"/>
      <c r="I146" s="305"/>
    </row>
    <row r="147" spans="7:9" x14ac:dyDescent="0.2">
      <c r="G147" s="430"/>
      <c r="H147" s="354"/>
      <c r="I147" s="305"/>
    </row>
    <row r="148" spans="7:9" x14ac:dyDescent="0.2">
      <c r="G148" s="430"/>
      <c r="H148" s="354"/>
      <c r="I148" s="305"/>
    </row>
    <row r="149" spans="7:9" x14ac:dyDescent="0.2">
      <c r="G149" s="430"/>
      <c r="H149" s="354"/>
      <c r="I149" s="305"/>
    </row>
    <row r="150" spans="7:9" x14ac:dyDescent="0.2">
      <c r="G150" s="430"/>
      <c r="H150" s="354"/>
      <c r="I150" s="305"/>
    </row>
    <row r="151" spans="7:9" x14ac:dyDescent="0.2">
      <c r="G151" s="430"/>
      <c r="H151" s="354"/>
      <c r="I151" s="305"/>
    </row>
    <row r="152" spans="7:9" x14ac:dyDescent="0.2">
      <c r="G152" s="430"/>
      <c r="H152" s="354"/>
      <c r="I152" s="305"/>
    </row>
    <row r="153" spans="7:9" x14ac:dyDescent="0.2">
      <c r="G153" s="430"/>
      <c r="H153" s="354"/>
      <c r="I153" s="305"/>
    </row>
    <row r="154" spans="7:9" x14ac:dyDescent="0.2">
      <c r="G154" s="430"/>
      <c r="H154" s="354"/>
      <c r="I154" s="305"/>
    </row>
    <row r="155" spans="7:9" x14ac:dyDescent="0.2">
      <c r="G155" s="430"/>
      <c r="H155" s="354"/>
      <c r="I155" s="305"/>
    </row>
    <row r="156" spans="7:9" x14ac:dyDescent="0.2">
      <c r="G156" s="430"/>
      <c r="H156" s="354"/>
      <c r="I156" s="305"/>
    </row>
    <row r="157" spans="7:9" x14ac:dyDescent="0.2">
      <c r="G157" s="430"/>
      <c r="H157" s="354"/>
      <c r="I157" s="305"/>
    </row>
    <row r="158" spans="7:9" x14ac:dyDescent="0.2">
      <c r="G158" s="430"/>
      <c r="H158" s="354"/>
      <c r="I158" s="305"/>
    </row>
    <row r="159" spans="7:9" x14ac:dyDescent="0.2">
      <c r="G159" s="430"/>
      <c r="H159" s="354"/>
      <c r="I159" s="305"/>
    </row>
    <row r="160" spans="7:9" x14ac:dyDescent="0.2">
      <c r="G160" s="430"/>
      <c r="H160" s="354"/>
      <c r="I160" s="305"/>
    </row>
    <row r="161" spans="7:9" x14ac:dyDescent="0.2">
      <c r="G161" s="430"/>
      <c r="H161" s="354"/>
      <c r="I161" s="305"/>
    </row>
    <row r="162" spans="7:9" x14ac:dyDescent="0.2">
      <c r="G162" s="430"/>
      <c r="H162" s="354"/>
      <c r="I162" s="305"/>
    </row>
    <row r="163" spans="7:9" x14ac:dyDescent="0.2">
      <c r="G163" s="430"/>
      <c r="H163" s="354"/>
      <c r="I163" s="305"/>
    </row>
    <row r="164" spans="7:9" x14ac:dyDescent="0.2">
      <c r="G164" s="430"/>
      <c r="H164" s="354"/>
      <c r="I164" s="305"/>
    </row>
    <row r="165" spans="7:9" x14ac:dyDescent="0.2">
      <c r="G165" s="430"/>
      <c r="H165" s="354"/>
      <c r="I165" s="305"/>
    </row>
    <row r="166" spans="7:9" x14ac:dyDescent="0.2">
      <c r="G166" s="430"/>
      <c r="H166" s="354"/>
      <c r="I166" s="305"/>
    </row>
    <row r="167" spans="7:9" x14ac:dyDescent="0.2">
      <c r="G167" s="430"/>
      <c r="H167" s="354"/>
      <c r="I167" s="305"/>
    </row>
    <row r="168" spans="7:9" x14ac:dyDescent="0.2">
      <c r="G168" s="430"/>
      <c r="H168" s="354"/>
      <c r="I168" s="305"/>
    </row>
    <row r="169" spans="7:9" x14ac:dyDescent="0.2">
      <c r="G169" s="430"/>
      <c r="H169" s="354"/>
      <c r="I169" s="305"/>
    </row>
    <row r="170" spans="7:9" x14ac:dyDescent="0.2">
      <c r="G170" s="430"/>
      <c r="H170" s="354"/>
      <c r="I170" s="305"/>
    </row>
    <row r="171" spans="7:9" x14ac:dyDescent="0.2">
      <c r="G171" s="430"/>
      <c r="H171" s="354"/>
      <c r="I171" s="305"/>
    </row>
    <row r="172" spans="7:9" x14ac:dyDescent="0.2">
      <c r="G172" s="430"/>
      <c r="H172" s="354"/>
      <c r="I172" s="305"/>
    </row>
    <row r="173" spans="7:9" x14ac:dyDescent="0.2">
      <c r="G173" s="430"/>
      <c r="H173" s="354"/>
      <c r="I173" s="305"/>
    </row>
    <row r="174" spans="7:9" x14ac:dyDescent="0.2">
      <c r="G174" s="430"/>
      <c r="H174" s="354"/>
      <c r="I174" s="305"/>
    </row>
  </sheetData>
  <conditionalFormatting sqref="J17:J20">
    <cfRule type="cellIs" dxfId="1" priority="1" operator="equal">
      <formula>"Feasible"</formula>
    </cfRule>
    <cfRule type="cellIs" dxfId="0" priority="2" operator="equal">
      <formula>"Unfeasible"</formula>
    </cfRule>
  </conditionalFormatting>
  <hyperlinks>
    <hyperlink ref="A1" location="Assumptions!A1" display="Assumptions" xr:uid="{CB5BBD51-2ADD-3444-9B19-E570404DD45C}"/>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13B87-D8B1-404F-9F89-8989EE8C1BC2}">
  <dimension ref="A1:S73"/>
  <sheetViews>
    <sheetView showGridLines="0" tabSelected="1" topLeftCell="A54" zoomScale="80" zoomScaleNormal="80" workbookViewId="0">
      <selection activeCell="D91" sqref="D91"/>
    </sheetView>
  </sheetViews>
  <sheetFormatPr baseColWidth="10" defaultColWidth="10.83203125" defaultRowHeight="15" x14ac:dyDescent="0.2"/>
  <cols>
    <col min="1" max="1" width="4.6640625" style="398" customWidth="1"/>
    <col min="2" max="2" width="67.33203125" style="398" customWidth="1"/>
    <col min="3" max="3" width="10.83203125" style="398"/>
    <col min="4" max="4" width="54.1640625" style="398" customWidth="1"/>
    <col min="5" max="5" width="14.1640625" style="398" customWidth="1"/>
    <col min="6" max="8" width="17.83203125" style="398" customWidth="1"/>
    <col min="9" max="32" width="10.83203125" style="398"/>
    <col min="33" max="33" width="16.33203125" style="398" customWidth="1"/>
    <col min="34" max="58" width="10.83203125" style="398"/>
    <col min="59" max="59" width="20.6640625" style="398" bestFit="1" customWidth="1"/>
    <col min="60" max="16384" width="10.83203125" style="398"/>
  </cols>
  <sheetData>
    <row r="1" spans="1:10" x14ac:dyDescent="0.2">
      <c r="A1" s="403" t="s">
        <v>16</v>
      </c>
      <c r="B1" s="403"/>
    </row>
    <row r="2" spans="1:10" x14ac:dyDescent="0.2">
      <c r="A2" s="403"/>
      <c r="B2" s="403"/>
      <c r="D2" s="484" t="s">
        <v>193</v>
      </c>
      <c r="E2" s="399">
        <f>'Initial MPS and RCCP'!E3</f>
        <v>205871.25477015358</v>
      </c>
    </row>
    <row r="3" spans="1:10" ht="19" x14ac:dyDescent="0.25">
      <c r="D3" s="425" t="s">
        <v>347</v>
      </c>
      <c r="E3" s="426"/>
      <c r="F3" s="426"/>
      <c r="G3" s="426"/>
      <c r="H3" s="426"/>
      <c r="I3" s="426"/>
      <c r="J3" s="426"/>
    </row>
    <row r="4" spans="1:10" x14ac:dyDescent="0.2">
      <c r="D4" s="398" t="s">
        <v>363</v>
      </c>
    </row>
    <row r="5" spans="1:10" x14ac:dyDescent="0.2">
      <c r="D5" s="398" t="s">
        <v>271</v>
      </c>
      <c r="E5" s="431">
        <v>1</v>
      </c>
    </row>
    <row r="6" spans="1:10" x14ac:dyDescent="0.2">
      <c r="D6" s="398" t="s">
        <v>273</v>
      </c>
      <c r="E6" s="399">
        <f>EPQ!I10</f>
        <v>8680</v>
      </c>
    </row>
    <row r="7" spans="1:10" x14ac:dyDescent="0.2">
      <c r="D7" s="398" t="s">
        <v>293</v>
      </c>
      <c r="E7" s="399">
        <f>EPQ!I18</f>
        <v>16662.30335041276</v>
      </c>
    </row>
    <row r="8" spans="1:10" x14ac:dyDescent="0.2">
      <c r="D8" s="398" t="s">
        <v>361</v>
      </c>
      <c r="E8" s="400">
        <f>AVERAGE(MRP!$J$5:$BE$5)</f>
        <v>54250</v>
      </c>
    </row>
    <row r="9" spans="1:10" x14ac:dyDescent="0.2">
      <c r="D9" s="398" t="s">
        <v>359</v>
      </c>
      <c r="E9" s="399">
        <f>STDEV(MRP!$J$5:$BE$5)</f>
        <v>7473.3569317802048</v>
      </c>
    </row>
    <row r="10" spans="1:10" x14ac:dyDescent="0.2">
      <c r="D10" s="398" t="s">
        <v>360</v>
      </c>
      <c r="E10" s="399">
        <f>E9/SQRT(7)</f>
        <v>2824.6634143301603</v>
      </c>
    </row>
    <row r="11" spans="1:10" x14ac:dyDescent="0.2">
      <c r="D11" s="398" t="s">
        <v>245</v>
      </c>
      <c r="E11" s="483">
        <v>0.95</v>
      </c>
      <c r="F11" s="401">
        <v>0.9</v>
      </c>
      <c r="G11" s="401">
        <v>0.85</v>
      </c>
      <c r="H11" s="401">
        <v>0.8</v>
      </c>
    </row>
    <row r="12" spans="1:10" x14ac:dyDescent="0.2">
      <c r="D12" s="398" t="s">
        <v>246</v>
      </c>
      <c r="E12" s="482">
        <f>NORMSINV(E11)</f>
        <v>1.6448536269514715</v>
      </c>
      <c r="F12" s="402">
        <f>NORMSINV(F11)</f>
        <v>1.2815515655446006</v>
      </c>
      <c r="G12" s="402">
        <f>NORMSINV(G11)</f>
        <v>1.0364333894937898</v>
      </c>
      <c r="H12" s="402">
        <f>NORMSINV(H11)</f>
        <v>0.84162123357291474</v>
      </c>
    </row>
    <row r="13" spans="1:10" x14ac:dyDescent="0.2">
      <c r="D13" s="398" t="s">
        <v>270</v>
      </c>
      <c r="E13" s="481">
        <f>E12*$E$9</f>
        <v>12292.578254741591</v>
      </c>
      <c r="F13" s="399">
        <f>F12*$E$9</f>
        <v>9577.4922757965141</v>
      </c>
      <c r="G13" s="399">
        <f>G12*$E$9</f>
        <v>7745.6366557018673</v>
      </c>
      <c r="H13" s="399">
        <f>H12*$E$9</f>
        <v>6289.7358798555488</v>
      </c>
    </row>
    <row r="14" spans="1:10" x14ac:dyDescent="0.2">
      <c r="D14" s="398" t="s">
        <v>244</v>
      </c>
      <c r="E14" s="481">
        <f>$E$8+E13</f>
        <v>66542.578254741587</v>
      </c>
      <c r="F14" s="399">
        <f>$E$8+F13</f>
        <v>63827.492275796511</v>
      </c>
      <c r="G14" s="399">
        <f>$E$8+G13</f>
        <v>61995.63665570187</v>
      </c>
      <c r="H14" s="399">
        <f>$E$8+H13</f>
        <v>60539.735879855551</v>
      </c>
    </row>
    <row r="15" spans="1:10" x14ac:dyDescent="0.2">
      <c r="D15" s="398" t="s">
        <v>294</v>
      </c>
      <c r="E15" s="481">
        <f>$E$7+E13*EPQ!$I$8</f>
        <v>78125.194624120719</v>
      </c>
      <c r="F15" s="399">
        <f>$E$7+F13*EPQ!$I$8</f>
        <v>64549.764729395327</v>
      </c>
      <c r="G15" s="399">
        <f>$E$7+G13*EPQ!$I$8</f>
        <v>55390.486628922095</v>
      </c>
      <c r="H15" s="399">
        <f>$E$7+H13*EPQ!$I$8</f>
        <v>48110.982749690505</v>
      </c>
    </row>
    <row r="18" spans="4:10" ht="19" x14ac:dyDescent="0.25">
      <c r="D18" s="425" t="s">
        <v>348</v>
      </c>
      <c r="E18" s="426"/>
      <c r="F18" s="426"/>
      <c r="G18" s="426"/>
      <c r="H18" s="426"/>
      <c r="I18" s="426"/>
      <c r="J18" s="426"/>
    </row>
    <row r="19" spans="4:10" x14ac:dyDescent="0.2">
      <c r="D19" s="398" t="s">
        <v>364</v>
      </c>
    </row>
    <row r="20" spans="4:10" x14ac:dyDescent="0.2">
      <c r="D20" s="398" t="s">
        <v>372</v>
      </c>
      <c r="E20" s="469">
        <v>2</v>
      </c>
    </row>
    <row r="21" spans="4:10" x14ac:dyDescent="0.2">
      <c r="D21" s="398" t="s">
        <v>271</v>
      </c>
      <c r="E21" s="398">
        <v>1</v>
      </c>
    </row>
    <row r="22" spans="4:10" x14ac:dyDescent="0.2">
      <c r="D22" s="398" t="s">
        <v>273</v>
      </c>
      <c r="E22" s="399">
        <f>EPQ!I10</f>
        <v>8680</v>
      </c>
    </row>
    <row r="23" spans="4:10" x14ac:dyDescent="0.2">
      <c r="D23" s="398" t="s">
        <v>361</v>
      </c>
      <c r="E23" s="400">
        <f>AVERAGE(MRP!$J$5:$BE$5)</f>
        <v>54250</v>
      </c>
    </row>
    <row r="24" spans="4:10" x14ac:dyDescent="0.2">
      <c r="D24" s="398" t="s">
        <v>359</v>
      </c>
      <c r="E24" s="399">
        <f>STDEV(MRP!$J$5:$BE$5)</f>
        <v>7473.3569317802048</v>
      </c>
    </row>
    <row r="25" spans="4:10" x14ac:dyDescent="0.2">
      <c r="D25" s="398" t="s">
        <v>360</v>
      </c>
      <c r="E25" s="399">
        <f>E24/SQRT(7)</f>
        <v>2824.6634143301603</v>
      </c>
    </row>
    <row r="26" spans="4:10" x14ac:dyDescent="0.2">
      <c r="D26" s="398" t="s">
        <v>362</v>
      </c>
      <c r="E26" s="399">
        <f>EPQ!I14</f>
        <v>78140.457091590943</v>
      </c>
      <c r="F26" s="399"/>
    </row>
    <row r="27" spans="4:10" x14ac:dyDescent="0.2">
      <c r="D27" s="398" t="s">
        <v>245</v>
      </c>
      <c r="E27" s="483">
        <v>0.95</v>
      </c>
      <c r="F27" s="398">
        <v>0.9</v>
      </c>
      <c r="G27" s="398">
        <v>0.85</v>
      </c>
      <c r="H27" s="398">
        <v>0.8</v>
      </c>
    </row>
    <row r="28" spans="4:10" x14ac:dyDescent="0.2">
      <c r="D28" s="398" t="s">
        <v>246</v>
      </c>
      <c r="E28" s="482">
        <f>NORMSINV(E27)</f>
        <v>1.6448536269514715</v>
      </c>
      <c r="F28" s="435">
        <f>NORMSINV(F27)</f>
        <v>1.2815515655446006</v>
      </c>
      <c r="G28" s="435">
        <f>NORMSINV(G27)</f>
        <v>1.0364333894937898</v>
      </c>
      <c r="H28" s="435">
        <f>NORMSINV(H27)</f>
        <v>0.84162123357291474</v>
      </c>
    </row>
    <row r="29" spans="4:10" x14ac:dyDescent="0.2">
      <c r="D29" s="398" t="s">
        <v>270</v>
      </c>
      <c r="E29" s="481">
        <f>E28*$E$24*SQRT($E$20+$E$21)</f>
        <v>21291.37009322879</v>
      </c>
      <c r="F29" s="399">
        <f>F28*$E$24*SQRT($E$20+$E$21)</f>
        <v>16588.703230778036</v>
      </c>
      <c r="G29" s="399">
        <f>G28*$E$24*SQRT($E$20+$E$21)</f>
        <v>13415.836224643517</v>
      </c>
      <c r="H29" s="399">
        <f>H28*$E$24*SQRT($E$20+$E$21)</f>
        <v>10894.142110098746</v>
      </c>
      <c r="I29" s="399"/>
    </row>
    <row r="30" spans="4:10" x14ac:dyDescent="0.2">
      <c r="D30" s="398" t="s">
        <v>371</v>
      </c>
      <c r="E30" s="481">
        <f>$E$23*($E$20+$E$21)</f>
        <v>162750</v>
      </c>
      <c r="F30" s="399">
        <f>$E$23*($E$20+$E$21)</f>
        <v>162750</v>
      </c>
      <c r="G30" s="399">
        <f>$E$23*($E$20+$E$21)</f>
        <v>162750</v>
      </c>
      <c r="H30" s="399">
        <f>$E$23*($E$20+$E$21)</f>
        <v>162750</v>
      </c>
      <c r="I30" s="399"/>
    </row>
    <row r="31" spans="4:10" x14ac:dyDescent="0.2">
      <c r="D31" s="398" t="s">
        <v>272</v>
      </c>
      <c r="E31" s="481">
        <f>E30+E29</f>
        <v>184041.37009322879</v>
      </c>
      <c r="F31" s="399">
        <f>F30+F29</f>
        <v>179338.70323077805</v>
      </c>
      <c r="G31" s="399">
        <f>G30+G29</f>
        <v>176165.83622464351</v>
      </c>
      <c r="H31" s="399">
        <f>H30+H29</f>
        <v>173644.14211009874</v>
      </c>
      <c r="I31" s="399"/>
    </row>
    <row r="32" spans="4:10" x14ac:dyDescent="0.2">
      <c r="D32" s="398" t="s">
        <v>295</v>
      </c>
      <c r="E32" s="481">
        <f>((E31-E29)/2+E29)*EPQ!$I$8+EPQ!$I$4/(AVERAGE($E$38:$P$38)*EPQ!I9)</f>
        <v>513331.93626035628</v>
      </c>
      <c r="F32" s="399">
        <f>((F31-F29)/2+F29)*EPQ!$I$8+EPQ!$I$4/(AVERAGE($E$38:$P$38)*EPQ!J9)</f>
        <v>489818.60194810253</v>
      </c>
      <c r="G32" s="399">
        <f>((G31-G29)/2+G29)*EPQ!$I$8+EPQ!$I$4/(AVERAGE($E$38:$P$38)*EPQ!K9)</f>
        <v>473954.26691742992</v>
      </c>
      <c r="H32" s="399">
        <f>((H31-H29)/2+H29)*EPQ!$I$8+EPQ!$I$4/(AVERAGE($E$38:$P$38)*EPQ!L9)</f>
        <v>461345.79634470609</v>
      </c>
      <c r="I32" s="399"/>
    </row>
    <row r="33" spans="4:19" ht="16" thickBot="1" x14ac:dyDescent="0.25">
      <c r="F33" s="399"/>
      <c r="G33" s="399"/>
      <c r="H33" s="399"/>
      <c r="I33" s="399"/>
    </row>
    <row r="34" spans="4:19" ht="16" thickBot="1" x14ac:dyDescent="0.25">
      <c r="D34" s="480" t="s">
        <v>163</v>
      </c>
      <c r="E34" s="568" t="s">
        <v>55</v>
      </c>
      <c r="F34" s="569"/>
      <c r="G34" s="569"/>
      <c r="H34" s="570"/>
      <c r="I34" s="568" t="s">
        <v>56</v>
      </c>
      <c r="J34" s="569"/>
      <c r="K34" s="569"/>
      <c r="L34" s="570"/>
      <c r="M34" s="568" t="s">
        <v>45</v>
      </c>
      <c r="N34" s="569"/>
      <c r="O34" s="569"/>
      <c r="P34" s="570"/>
      <c r="Q34" s="485"/>
      <c r="R34" s="485"/>
      <c r="S34" s="485"/>
    </row>
    <row r="35" spans="4:19" ht="16" thickBot="1" x14ac:dyDescent="0.25">
      <c r="D35" s="479" t="s">
        <v>195</v>
      </c>
      <c r="E35" s="478" t="s">
        <v>297</v>
      </c>
      <c r="F35" s="477" t="s">
        <v>298</v>
      </c>
      <c r="G35" s="477" t="s">
        <v>299</v>
      </c>
      <c r="H35" s="476" t="s">
        <v>300</v>
      </c>
      <c r="I35" s="478" t="s">
        <v>301</v>
      </c>
      <c r="J35" s="477" t="s">
        <v>302</v>
      </c>
      <c r="K35" s="477" t="s">
        <v>303</v>
      </c>
      <c r="L35" s="476" t="s">
        <v>304</v>
      </c>
      <c r="M35" s="478" t="s">
        <v>305</v>
      </c>
      <c r="N35" s="477" t="s">
        <v>306</v>
      </c>
      <c r="O35" s="477" t="s">
        <v>307</v>
      </c>
      <c r="P35" s="476" t="s">
        <v>308</v>
      </c>
      <c r="Q35" s="485"/>
      <c r="R35" s="485"/>
      <c r="S35" s="485"/>
    </row>
    <row r="36" spans="4:19" x14ac:dyDescent="0.2">
      <c r="D36" s="475" t="s">
        <v>378</v>
      </c>
      <c r="E36" s="475">
        <v>66732</v>
      </c>
      <c r="F36" s="475">
        <v>66732</v>
      </c>
      <c r="G36" s="475">
        <v>66732</v>
      </c>
      <c r="H36" s="475">
        <v>66732</v>
      </c>
      <c r="I36" s="475">
        <v>85295</v>
      </c>
      <c r="J36" s="475">
        <v>85295</v>
      </c>
      <c r="K36" s="475">
        <v>85295</v>
      </c>
      <c r="L36" s="475">
        <v>85295</v>
      </c>
      <c r="M36" s="475">
        <v>81551</v>
      </c>
      <c r="N36" s="475">
        <v>81551</v>
      </c>
      <c r="O36" s="475">
        <v>81551</v>
      </c>
      <c r="P36" s="475">
        <v>81551</v>
      </c>
      <c r="Q36" s="490" t="s">
        <v>379</v>
      </c>
      <c r="R36" s="485"/>
      <c r="S36" s="485"/>
    </row>
    <row r="37" spans="4:19" x14ac:dyDescent="0.2">
      <c r="D37" s="475" t="s">
        <v>370</v>
      </c>
      <c r="E37" s="475">
        <f>E31-E36+E2</f>
        <v>323180.62486338237</v>
      </c>
      <c r="F37" s="475">
        <f>E37-F36+F39</f>
        <v>256448.62486338237</v>
      </c>
      <c r="G37" s="475">
        <f t="shared" ref="G37:P37" si="0">F37-G36+G39</f>
        <v>189716.62486338237</v>
      </c>
      <c r="H37" s="475">
        <f t="shared" si="0"/>
        <v>122984.62486338237</v>
      </c>
      <c r="I37" s="475">
        <f>H37-I36+I39</f>
        <v>98746.37009322879</v>
      </c>
      <c r="J37" s="475">
        <f t="shared" si="0"/>
        <v>13451.37009322879</v>
      </c>
      <c r="K37" s="475">
        <f t="shared" si="0"/>
        <v>98746.37009322879</v>
      </c>
      <c r="L37" s="475">
        <f t="shared" si="0"/>
        <v>13451.37009322879</v>
      </c>
      <c r="M37" s="475">
        <f t="shared" si="0"/>
        <v>102490.37009322879</v>
      </c>
      <c r="N37" s="475">
        <f t="shared" si="0"/>
        <v>20939.37009322879</v>
      </c>
      <c r="O37" s="475">
        <f t="shared" si="0"/>
        <v>102490.37009322879</v>
      </c>
      <c r="P37" s="475">
        <f t="shared" si="0"/>
        <v>20939.37009322879</v>
      </c>
    </row>
    <row r="38" spans="4:19" x14ac:dyDescent="0.2">
      <c r="D38" s="475" t="s">
        <v>369</v>
      </c>
      <c r="E38" s="486"/>
      <c r="F38" s="486">
        <f>MAX(F40-F37-F39,0)</f>
        <v>0</v>
      </c>
      <c r="G38" s="486"/>
      <c r="H38" s="486">
        <f>MAX(H40-H37-H39,0)</f>
        <v>61056.74522984642</v>
      </c>
      <c r="I38" s="486"/>
      <c r="J38" s="486">
        <f>MAX(J40-J37-J39,0)</f>
        <v>170590</v>
      </c>
      <c r="K38" s="486"/>
      <c r="L38" s="486">
        <f>MAX(L40-L37-L39,0)</f>
        <v>170590</v>
      </c>
      <c r="M38" s="486"/>
      <c r="N38" s="486">
        <f>MAX(N40-N37-N39,0)</f>
        <v>163102</v>
      </c>
      <c r="O38" s="486"/>
      <c r="P38" s="486">
        <f>MAX(P40-P37-P39,0)</f>
        <v>163102</v>
      </c>
    </row>
    <row r="39" spans="4:19" x14ac:dyDescent="0.2">
      <c r="D39" s="475" t="s">
        <v>367</v>
      </c>
      <c r="E39" s="475"/>
      <c r="F39" s="475"/>
      <c r="G39" s="475">
        <f>F38</f>
        <v>0</v>
      </c>
      <c r="H39" s="475"/>
      <c r="I39" s="475">
        <f>H38</f>
        <v>61056.74522984642</v>
      </c>
      <c r="J39" s="475"/>
      <c r="K39" s="475">
        <f>J38</f>
        <v>170590</v>
      </c>
      <c r="L39" s="475"/>
      <c r="M39" s="475">
        <f>L38</f>
        <v>170590</v>
      </c>
      <c r="N39" s="475"/>
      <c r="O39" s="475">
        <f>N38</f>
        <v>163102</v>
      </c>
      <c r="P39" s="475"/>
    </row>
    <row r="40" spans="4:19" x14ac:dyDescent="0.2">
      <c r="D40" s="475" t="s">
        <v>272</v>
      </c>
      <c r="E40" s="475">
        <f>$E$31</f>
        <v>184041.37009322879</v>
      </c>
      <c r="F40" s="475">
        <f t="shared" ref="F40:P40" si="1">$E$31</f>
        <v>184041.37009322879</v>
      </c>
      <c r="G40" s="475">
        <f t="shared" si="1"/>
        <v>184041.37009322879</v>
      </c>
      <c r="H40" s="475">
        <f t="shared" si="1"/>
        <v>184041.37009322879</v>
      </c>
      <c r="I40" s="475">
        <f t="shared" si="1"/>
        <v>184041.37009322879</v>
      </c>
      <c r="J40" s="475">
        <f t="shared" si="1"/>
        <v>184041.37009322879</v>
      </c>
      <c r="K40" s="475">
        <f t="shared" si="1"/>
        <v>184041.37009322879</v>
      </c>
      <c r="L40" s="475">
        <f t="shared" si="1"/>
        <v>184041.37009322879</v>
      </c>
      <c r="M40" s="475">
        <f t="shared" si="1"/>
        <v>184041.37009322879</v>
      </c>
      <c r="N40" s="475">
        <f t="shared" si="1"/>
        <v>184041.37009322879</v>
      </c>
      <c r="O40" s="475">
        <f t="shared" si="1"/>
        <v>184041.37009322879</v>
      </c>
      <c r="P40" s="475">
        <f t="shared" si="1"/>
        <v>184041.37009322879</v>
      </c>
    </row>
    <row r="41" spans="4:19" x14ac:dyDescent="0.2">
      <c r="D41" s="475" t="s">
        <v>270</v>
      </c>
      <c r="E41" s="475">
        <f>$E$29</f>
        <v>21291.37009322879</v>
      </c>
      <c r="F41" s="475">
        <f t="shared" ref="F41:P41" si="2">$E$29</f>
        <v>21291.37009322879</v>
      </c>
      <c r="G41" s="475">
        <f t="shared" si="2"/>
        <v>21291.37009322879</v>
      </c>
      <c r="H41" s="475">
        <f t="shared" si="2"/>
        <v>21291.37009322879</v>
      </c>
      <c r="I41" s="475">
        <f t="shared" si="2"/>
        <v>21291.37009322879</v>
      </c>
      <c r="J41" s="475">
        <f t="shared" si="2"/>
        <v>21291.37009322879</v>
      </c>
      <c r="K41" s="475">
        <f t="shared" si="2"/>
        <v>21291.37009322879</v>
      </c>
      <c r="L41" s="475">
        <f t="shared" si="2"/>
        <v>21291.37009322879</v>
      </c>
      <c r="M41" s="475">
        <f t="shared" si="2"/>
        <v>21291.37009322879</v>
      </c>
      <c r="N41" s="475">
        <f t="shared" si="2"/>
        <v>21291.37009322879</v>
      </c>
      <c r="O41" s="475">
        <f t="shared" si="2"/>
        <v>21291.37009322879</v>
      </c>
      <c r="P41" s="475">
        <f t="shared" si="2"/>
        <v>21291.37009322879</v>
      </c>
    </row>
    <row r="42" spans="4:19" x14ac:dyDescent="0.2">
      <c r="D42" s="475" t="s">
        <v>368</v>
      </c>
      <c r="E42" s="475">
        <f>E37-E39</f>
        <v>323180.62486338237</v>
      </c>
      <c r="F42" s="475">
        <f t="shared" ref="F42:P42" si="3">F37-F39</f>
        <v>256448.62486338237</v>
      </c>
      <c r="G42" s="475">
        <f t="shared" si="3"/>
        <v>189716.62486338237</v>
      </c>
      <c r="H42" s="475">
        <f>H37-H39</f>
        <v>122984.62486338237</v>
      </c>
      <c r="I42" s="475">
        <f t="shared" si="3"/>
        <v>37689.624863382371</v>
      </c>
      <c r="J42" s="475">
        <f t="shared" si="3"/>
        <v>13451.37009322879</v>
      </c>
      <c r="K42" s="475">
        <f t="shared" si="3"/>
        <v>-71843.62990677121</v>
      </c>
      <c r="L42" s="475">
        <f t="shared" si="3"/>
        <v>13451.37009322879</v>
      </c>
      <c r="M42" s="475">
        <f t="shared" si="3"/>
        <v>-68099.62990677121</v>
      </c>
      <c r="N42" s="475">
        <f t="shared" si="3"/>
        <v>20939.37009322879</v>
      </c>
      <c r="O42" s="475">
        <f t="shared" si="3"/>
        <v>-60611.62990677121</v>
      </c>
      <c r="P42" s="475">
        <f t="shared" si="3"/>
        <v>20939.37009322879</v>
      </c>
    </row>
    <row r="44" spans="4:19" ht="19" x14ac:dyDescent="0.25">
      <c r="D44" s="425" t="s">
        <v>287</v>
      </c>
      <c r="E44" s="426"/>
      <c r="F44" s="426"/>
      <c r="G44" s="426"/>
      <c r="H44" s="426"/>
      <c r="I44" s="426"/>
      <c r="J44" s="426"/>
    </row>
    <row r="45" spans="4:19" x14ac:dyDescent="0.2">
      <c r="D45" s="398" t="s">
        <v>275</v>
      </c>
      <c r="E45" s="398">
        <v>300</v>
      </c>
    </row>
    <row r="46" spans="4:19" x14ac:dyDescent="0.2">
      <c r="D46" s="398" t="s">
        <v>276</v>
      </c>
      <c r="E46" s="398">
        <v>150</v>
      </c>
    </row>
    <row r="47" spans="4:19" x14ac:dyDescent="0.2">
      <c r="D47" s="398" t="s">
        <v>277</v>
      </c>
      <c r="E47" s="398">
        <v>120</v>
      </c>
    </row>
    <row r="48" spans="4:19" x14ac:dyDescent="0.2">
      <c r="D48" s="398" t="s">
        <v>278</v>
      </c>
      <c r="E48" s="398">
        <f>E45-E46</f>
        <v>150</v>
      </c>
    </row>
    <row r="49" spans="4:16" x14ac:dyDescent="0.2">
      <c r="D49" s="398" t="s">
        <v>279</v>
      </c>
      <c r="E49" s="398">
        <f>E46-E47</f>
        <v>30</v>
      </c>
    </row>
    <row r="50" spans="4:16" x14ac:dyDescent="0.2">
      <c r="D50" s="398" t="s">
        <v>245</v>
      </c>
      <c r="E50" s="435">
        <f>E48/(E48+E49)</f>
        <v>0.83333333333333337</v>
      </c>
    </row>
    <row r="51" spans="4:16" x14ac:dyDescent="0.2">
      <c r="D51" s="398" t="s">
        <v>280</v>
      </c>
      <c r="E51" s="435">
        <f>NORMSINV(E50)</f>
        <v>0.96742156610170071</v>
      </c>
    </row>
    <row r="52" spans="4:16" x14ac:dyDescent="0.2">
      <c r="D52" s="398" t="s">
        <v>256</v>
      </c>
      <c r="E52" s="464">
        <f>E8+E9*E51</f>
        <v>61479.886666979808</v>
      </c>
    </row>
    <row r="57" spans="4:16" ht="19" x14ac:dyDescent="0.25">
      <c r="D57" s="436"/>
    </row>
    <row r="63" spans="4:16" x14ac:dyDescent="0.2">
      <c r="D63" s="488" t="s">
        <v>373</v>
      </c>
      <c r="E63" s="489"/>
      <c r="F63" s="489"/>
      <c r="G63" s="489"/>
      <c r="H63" s="489"/>
      <c r="I63" s="489"/>
      <c r="J63" s="489"/>
      <c r="K63" s="489"/>
      <c r="L63" s="489"/>
      <c r="M63" s="489"/>
      <c r="N63" s="489"/>
      <c r="O63" s="489"/>
      <c r="P63" s="489"/>
    </row>
    <row r="64" spans="4:16" x14ac:dyDescent="0.2">
      <c r="D64" s="398" t="s">
        <v>163</v>
      </c>
      <c r="E64" s="398" t="s">
        <v>55</v>
      </c>
      <c r="I64" s="398" t="s">
        <v>56</v>
      </c>
      <c r="M64" s="398" t="s">
        <v>45</v>
      </c>
    </row>
    <row r="65" spans="4:16" x14ac:dyDescent="0.2">
      <c r="D65" s="398" t="s">
        <v>195</v>
      </c>
      <c r="E65" s="398" t="s">
        <v>297</v>
      </c>
      <c r="F65" s="398" t="s">
        <v>298</v>
      </c>
      <c r="G65" s="398" t="s">
        <v>299</v>
      </c>
      <c r="H65" s="398" t="s">
        <v>300</v>
      </c>
      <c r="I65" s="398" t="s">
        <v>301</v>
      </c>
      <c r="J65" s="398" t="s">
        <v>302</v>
      </c>
      <c r="K65" s="398" t="s">
        <v>303</v>
      </c>
      <c r="L65" s="398" t="s">
        <v>304</v>
      </c>
      <c r="M65" s="398" t="s">
        <v>305</v>
      </c>
      <c r="N65" s="398" t="s">
        <v>306</v>
      </c>
      <c r="O65" s="398" t="s">
        <v>307</v>
      </c>
      <c r="P65" s="398" t="s">
        <v>308</v>
      </c>
    </row>
    <row r="66" spans="4:16" x14ac:dyDescent="0.2">
      <c r="D66" s="398" t="s">
        <v>367</v>
      </c>
      <c r="E66" s="399">
        <f t="shared" ref="E66:P66" si="4">E39</f>
        <v>0</v>
      </c>
      <c r="F66" s="399">
        <f t="shared" si="4"/>
        <v>0</v>
      </c>
      <c r="G66" s="399">
        <f t="shared" si="4"/>
        <v>0</v>
      </c>
      <c r="H66" s="399">
        <f t="shared" si="4"/>
        <v>0</v>
      </c>
      <c r="I66" s="399">
        <f t="shared" si="4"/>
        <v>61056.74522984642</v>
      </c>
      <c r="J66" s="399">
        <f t="shared" si="4"/>
        <v>0</v>
      </c>
      <c r="K66" s="399">
        <f t="shared" si="4"/>
        <v>170590</v>
      </c>
      <c r="L66" s="399">
        <f t="shared" si="4"/>
        <v>0</v>
      </c>
      <c r="M66" s="399">
        <f t="shared" si="4"/>
        <v>170590</v>
      </c>
      <c r="N66" s="399">
        <f t="shared" si="4"/>
        <v>0</v>
      </c>
      <c r="O66" s="399">
        <f t="shared" si="4"/>
        <v>163102</v>
      </c>
      <c r="P66" s="399">
        <f t="shared" si="4"/>
        <v>0</v>
      </c>
    </row>
    <row r="67" spans="4:16" x14ac:dyDescent="0.2">
      <c r="D67" s="398" t="s">
        <v>272</v>
      </c>
      <c r="E67" s="399">
        <f t="shared" ref="E67:P67" si="5">E40</f>
        <v>184041.37009322879</v>
      </c>
      <c r="F67" s="399">
        <f t="shared" si="5"/>
        <v>184041.37009322879</v>
      </c>
      <c r="G67" s="399">
        <f t="shared" si="5"/>
        <v>184041.37009322879</v>
      </c>
      <c r="H67" s="399">
        <f t="shared" si="5"/>
        <v>184041.37009322879</v>
      </c>
      <c r="I67" s="399">
        <f t="shared" si="5"/>
        <v>184041.37009322879</v>
      </c>
      <c r="J67" s="399">
        <f t="shared" si="5"/>
        <v>184041.37009322879</v>
      </c>
      <c r="K67" s="399">
        <f t="shared" si="5"/>
        <v>184041.37009322879</v>
      </c>
      <c r="L67" s="399">
        <f t="shared" si="5"/>
        <v>184041.37009322879</v>
      </c>
      <c r="M67" s="399">
        <f t="shared" si="5"/>
        <v>184041.37009322879</v>
      </c>
      <c r="N67" s="399">
        <f t="shared" si="5"/>
        <v>184041.37009322879</v>
      </c>
      <c r="O67" s="399">
        <f t="shared" si="5"/>
        <v>184041.37009322879</v>
      </c>
      <c r="P67" s="399">
        <f t="shared" si="5"/>
        <v>184041.37009322879</v>
      </c>
    </row>
    <row r="68" spans="4:16" x14ac:dyDescent="0.2">
      <c r="D68" s="398" t="s">
        <v>270</v>
      </c>
      <c r="E68" s="399">
        <f t="shared" ref="E68:P68" si="6">E41</f>
        <v>21291.37009322879</v>
      </c>
      <c r="F68" s="399">
        <f t="shared" si="6"/>
        <v>21291.37009322879</v>
      </c>
      <c r="G68" s="399">
        <f t="shared" si="6"/>
        <v>21291.37009322879</v>
      </c>
      <c r="H68" s="399">
        <f t="shared" si="6"/>
        <v>21291.37009322879</v>
      </c>
      <c r="I68" s="399">
        <f t="shared" si="6"/>
        <v>21291.37009322879</v>
      </c>
      <c r="J68" s="399">
        <f t="shared" si="6"/>
        <v>21291.37009322879</v>
      </c>
      <c r="K68" s="399">
        <f t="shared" si="6"/>
        <v>21291.37009322879</v>
      </c>
      <c r="L68" s="399">
        <f t="shared" si="6"/>
        <v>21291.37009322879</v>
      </c>
      <c r="M68" s="399">
        <f t="shared" si="6"/>
        <v>21291.37009322879</v>
      </c>
      <c r="N68" s="399">
        <f t="shared" si="6"/>
        <v>21291.37009322879</v>
      </c>
      <c r="O68" s="399">
        <f t="shared" si="6"/>
        <v>21291.37009322879</v>
      </c>
      <c r="P68" s="399">
        <f t="shared" si="6"/>
        <v>21291.37009322879</v>
      </c>
    </row>
    <row r="69" spans="4:16" x14ac:dyDescent="0.2">
      <c r="E69" s="399">
        <f>E37</f>
        <v>323180.62486338237</v>
      </c>
      <c r="F69" s="399">
        <f>F37</f>
        <v>256448.62486338237</v>
      </c>
      <c r="G69" s="399">
        <f>G37</f>
        <v>189716.62486338237</v>
      </c>
      <c r="H69" s="399">
        <f>H37</f>
        <v>122984.62486338237</v>
      </c>
      <c r="I69" s="487">
        <f>I42</f>
        <v>37689.624863382371</v>
      </c>
    </row>
    <row r="70" spans="4:16" x14ac:dyDescent="0.2">
      <c r="H70" s="487"/>
      <c r="I70" s="487">
        <f>I37</f>
        <v>98746.37009322879</v>
      </c>
      <c r="J70" s="487">
        <f>J37</f>
        <v>13451.37009322879</v>
      </c>
      <c r="K70" s="487">
        <f>K42</f>
        <v>-71843.62990677121</v>
      </c>
    </row>
    <row r="71" spans="4:16" x14ac:dyDescent="0.2">
      <c r="K71" s="487">
        <f>K37</f>
        <v>98746.37009322879</v>
      </c>
      <c r="L71" s="487">
        <f>L37</f>
        <v>13451.37009322879</v>
      </c>
      <c r="M71" s="487">
        <f>M42</f>
        <v>-68099.62990677121</v>
      </c>
    </row>
    <row r="72" spans="4:16" x14ac:dyDescent="0.2">
      <c r="M72" s="487">
        <f>M37</f>
        <v>102490.37009322879</v>
      </c>
      <c r="N72" s="487">
        <f>N37</f>
        <v>20939.37009322879</v>
      </c>
      <c r="O72" s="487">
        <f>O42</f>
        <v>-60611.62990677121</v>
      </c>
    </row>
    <row r="73" spans="4:16" x14ac:dyDescent="0.2">
      <c r="O73" s="487">
        <f>O37</f>
        <v>102490.37009322879</v>
      </c>
      <c r="P73" s="487">
        <f>P37</f>
        <v>20939.37009322879</v>
      </c>
    </row>
  </sheetData>
  <mergeCells count="3">
    <mergeCell ref="E34:H34"/>
    <mergeCell ref="I34:L34"/>
    <mergeCell ref="M34:P34"/>
  </mergeCells>
  <hyperlinks>
    <hyperlink ref="A1" location="Assumptions!A1" display="Assumptions" xr:uid="{2AB503C6-2F03-384D-8FA3-7A147F7347A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Assumptions</vt:lpstr>
      <vt:lpstr>Black (Cleaned)</vt:lpstr>
      <vt:lpstr>Silver (Cleaned)</vt:lpstr>
      <vt:lpstr>Black (Aggregated)</vt:lpstr>
      <vt:lpstr>Silver (Aggregated)</vt:lpstr>
      <vt:lpstr>Total Sales</vt:lpstr>
      <vt:lpstr>(ACF Helper)</vt:lpstr>
      <vt:lpstr>Forecast Validation</vt:lpstr>
      <vt:lpstr>Parameters Optimisation</vt:lpstr>
      <vt:lpstr>Aggregate Planning</vt:lpstr>
      <vt:lpstr>Initial MPS and RCCP</vt:lpstr>
      <vt:lpstr>Authorised MPS</vt:lpstr>
      <vt:lpstr>MRP</vt:lpstr>
      <vt:lpstr>EOQ</vt:lpstr>
      <vt:lpstr>EPQ</vt:lpstr>
      <vt:lpstr>(EOQ v EPQ helper)</vt:lpstr>
      <vt:lpstr>Discount model</vt:lpstr>
      <vt:lpstr>Inventory Management Models </vt:lpstr>
      <vt:lpstr>'Aggregate Planning'!BeginningInventory</vt:lpstr>
      <vt:lpstr>'Aggregate Planning'!LaborStandard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Groux</dc:creator>
  <cp:lastModifiedBy>Ivan Ushakov</cp:lastModifiedBy>
  <dcterms:created xsi:type="dcterms:W3CDTF">2024-09-25T13:24:12Z</dcterms:created>
  <dcterms:modified xsi:type="dcterms:W3CDTF">2024-12-18T10:50:55Z</dcterms:modified>
</cp:coreProperties>
</file>